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2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3.xml" ContentType="application/vnd.openxmlformats-officedocument.spreadsheetml.queryTable+xml"/>
  <Override PartName="/xl/tables/table11.xml" ContentType="application/vnd.openxmlformats-officedocument.spreadsheetml.table+xml"/>
  <Override PartName="/xl/queryTables/queryTable4.xml" ContentType="application/vnd.openxmlformats-officedocument.spreadsheetml.queryTable+xml"/>
  <Override PartName="/xl/tables/table12.xml" ContentType="application/vnd.openxmlformats-officedocument.spreadsheetml.table+xml"/>
  <Override PartName="/xl/queryTables/queryTable5.xml" ContentType="application/vnd.openxmlformats-officedocument.spreadsheetml.queryTable+xml"/>
  <Override PartName="/xl/tables/table13.xml" ContentType="application/vnd.openxmlformats-officedocument.spreadsheetml.table+xml"/>
  <Override PartName="/xl/queryTables/queryTable6.xml" ContentType="application/vnd.openxmlformats-officedocument.spreadsheetml.query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7.xml" ContentType="application/vnd.openxmlformats-officedocument.spreadsheetml.query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queryTables/queryTable8.xml" ContentType="application/vnd.openxmlformats-officedocument.spreadsheetml.queryTable+xml"/>
  <Override PartName="/xl/tables/table22.xml" ContentType="application/vnd.openxmlformats-officedocument.spreadsheetml.table+xml"/>
  <Override PartName="/xl/queryTables/queryTable9.xml" ContentType="application/vnd.openxmlformats-officedocument.spreadsheetml.queryTable+xml"/>
  <Override PartName="/xl/tables/table23.xml" ContentType="application/vnd.openxmlformats-officedocument.spreadsheetml.table+xml"/>
  <Override PartName="/xl/queryTables/queryTable10.xml" ContentType="application/vnd.openxmlformats-officedocument.spreadsheetml.query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queryTables/queryTable11.xml" ContentType="application/vnd.openxmlformats-officedocument.spreadsheetml.query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omments1.xml" ContentType="application/vnd.openxmlformats-officedocument.spreadsheetml.comments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queryTables/queryTable12.xml" ContentType="application/vnd.openxmlformats-officedocument.spreadsheetml.queryTable+xml"/>
  <Override PartName="/xl/tables/table35.xml" ContentType="application/vnd.openxmlformats-officedocument.spreadsheetml.table+xml"/>
  <Override PartName="/xl/queryTables/queryTable13.xml" ContentType="application/vnd.openxmlformats-officedocument.spreadsheetml.queryTable+xml"/>
  <Override PartName="/xl/tables/table36.xml" ContentType="application/vnd.openxmlformats-officedocument.spreadsheetml.table+xml"/>
  <Override PartName="/xl/queryTables/queryTable14.xml" ContentType="application/vnd.openxmlformats-officedocument.spreadsheetml.queryTable+xml"/>
  <Override PartName="/xl/tables/table37.xml" ContentType="application/vnd.openxmlformats-officedocument.spreadsheetml.table+xml"/>
  <Override PartName="/xl/queryTables/queryTable15.xml" ContentType="application/vnd.openxmlformats-officedocument.spreadsheetml.query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queryTables/queryTable16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cf9fa71aa1cc8a/Documents/FFL/Degenerates/"/>
    </mc:Choice>
  </mc:AlternateContent>
  <xr:revisionPtr revIDLastSave="346" documentId="8_{BFEB8A51-F505-4C35-BD0C-C70DCAAD12A2}" xr6:coauthVersionLast="47" xr6:coauthVersionMax="47" xr10:uidLastSave="{902E6C2C-F260-40F7-9840-70C7FF16F4AE}"/>
  <bookViews>
    <workbookView xWindow="11250" yWindow="420" windowWidth="37680" windowHeight="20010" firstSheet="3" activeTab="3" xr2:uid="{12192086-C186-4029-91D9-FEFF684D7EB5}"/>
  </bookViews>
  <sheets>
    <sheet name="2018 Projections" sheetId="14" state="hidden" r:id="rId1"/>
    <sheet name="ESPNTeams" sheetId="13" state="hidden" r:id="rId2"/>
    <sheet name="Owners" sheetId="18" state="hidden" r:id="rId3"/>
    <sheet name="Full Roster" sheetId="15" r:id="rId4"/>
    <sheet name="Manual VARG" sheetId="58" state="hidden" r:id="rId5"/>
    <sheet name="Free Agents" sheetId="43" r:id="rId6"/>
    <sheet name="Good Sheets" sheetId="63" state="hidden" r:id="rId7"/>
    <sheet name="Trades Record" sheetId="52" state="hidden" r:id="rId8"/>
    <sheet name="Add-Drops" sheetId="53" state="hidden" r:id="rId9"/>
    <sheet name="2023 Rookies" sheetId="62" state="hidden" r:id="rId10"/>
    <sheet name="2023 Draft" sheetId="64" state="hidden" r:id="rId11"/>
    <sheet name="2022 Draft" sheetId="60" state="hidden" r:id="rId12"/>
    <sheet name="2022 Rookies" sheetId="57" state="hidden" r:id="rId13"/>
    <sheet name="2021 Draft" sheetId="56" state="hidden" r:id="rId14"/>
    <sheet name="2020 Draft" sheetId="44" state="hidden" r:id="rId15"/>
    <sheet name="2019 Draft" sheetId="29" state="hidden" r:id="rId16"/>
    <sheet name="2018 Draft" sheetId="11" state="hidden" r:id="rId17"/>
    <sheet name="2021 Rookies" sheetId="45" state="hidden" r:id="rId18"/>
    <sheet name="2020 Rookies" sheetId="35" state="hidden" r:id="rId19"/>
    <sheet name="2019 Rookies" sheetId="24" state="hidden" r:id="rId20"/>
    <sheet name="2018 Rookies" sheetId="12" state="hidden" r:id="rId21"/>
    <sheet name="2017 Rookies" sheetId="9" state="hidden" r:id="rId22"/>
    <sheet name="2017 Draft" sheetId="8" state="hidden" r:id="rId23"/>
    <sheet name="2016 Draft" sheetId="7" state="hidden" r:id="rId24"/>
    <sheet name="Players" sheetId="4" state="hidden" r:id="rId25"/>
    <sheet name="Midseason Roster" sheetId="31" state="hidden" r:id="rId26"/>
    <sheet name="2025 Draft" sheetId="68" r:id="rId27"/>
    <sheet name="2024 Draft" sheetId="66" state="hidden" r:id="rId28"/>
    <sheet name="2026 Rookies" sheetId="69" r:id="rId29"/>
    <sheet name="2025 Rookies" sheetId="67" state="hidden" r:id="rId30"/>
    <sheet name="2024 Rookies" sheetId="65" state="hidden" r:id="rId31"/>
    <sheet name="Roster" sheetId="20" r:id="rId32"/>
    <sheet name="Constants" sheetId="22" r:id="rId33"/>
    <sheet name="Roster Details" sheetId="5" state="hidden" r:id="rId34"/>
  </sheets>
  <definedNames>
    <definedName name="_xlnm._FilterDatabase" localSheetId="15" hidden="1">'2019 Draft'!#REF!</definedName>
    <definedName name="ExternalData_1" localSheetId="30" hidden="1">'2024 Rookies'!$A$1:$N$71</definedName>
    <definedName name="ExternalData_1" localSheetId="26" hidden="1">'2025 Draft'!#REF!</definedName>
    <definedName name="ExternalData_1" localSheetId="6" hidden="1">'Good Sheets'!$A$1:$M$554</definedName>
    <definedName name="ExternalData_1" localSheetId="2" hidden="1">Owners!$A$1:$D$12</definedName>
    <definedName name="ExternalData_10" localSheetId="8" hidden="1">'Add-Drops'!$A$1:$F$3172</definedName>
    <definedName name="ExternalData_2" localSheetId="19" hidden="1">'2019 Rookies'!$A$1:$N$71</definedName>
    <definedName name="ExternalData_2" localSheetId="33" hidden="1">'Roster Details'!$A$1:$R$209</definedName>
    <definedName name="ExternalData_3" localSheetId="18" hidden="1">'2020 Rookies'!$A$1:$N$71</definedName>
    <definedName name="ExternalData_3" localSheetId="17" hidden="1">'2021 Rookies'!$A$1:$N$71</definedName>
    <definedName name="ExternalData_3" localSheetId="12" hidden="1">'2022 Rookies'!$A$1:$N$71</definedName>
    <definedName name="ExternalData_3" localSheetId="5" hidden="1">'Free Agents'!$A$1:$J$349</definedName>
    <definedName name="ExternalData_3" localSheetId="24" hidden="1">Players!$A$1:$W$4731</definedName>
    <definedName name="ExternalData_4" localSheetId="31" hidden="1">Roster!$A$1:$H$208</definedName>
    <definedName name="ExternalData_5" localSheetId="9" hidden="1">'2023 Rookies'!$A$1:$N$71</definedName>
    <definedName name="ExternalData_5" localSheetId="29" hidden="1">'2025 Rookies'!$A$1:$N$71</definedName>
    <definedName name="ExternalData_5" localSheetId="28" hidden="1">'2026 Rookies'!$A$1:$N$71</definedName>
    <definedName name="ExternalData_9" localSheetId="7" hidden="1">'Trades Record'!$A$1:$F$111</definedName>
    <definedName name="FLEXVORPCalc">'Manual VARG'!$C$6</definedName>
    <definedName name="IN_SEASON">Constants!$C$2</definedName>
    <definedName name="QBVORPCalc">'Manual VARG'!$C$2</definedName>
    <definedName name="RAISES_ENABLED">Constants!$C$4</definedName>
    <definedName name="RBVORPCalc">'Manual VARG'!$C$3</definedName>
    <definedName name="SEASON">Constants!$C$3</definedName>
    <definedName name="TEVORPCalc">'Manual VARG'!$C$5</definedName>
    <definedName name="VARG">Constants!$C$1</definedName>
    <definedName name="WRTEVORPCalc">'Manual VARG'!$C$8</definedName>
    <definedName name="WRVORPCalc">'Manual VARG'!$C$4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0" i="43" l="1"/>
  <c r="K313" i="43"/>
  <c r="K317" i="43"/>
  <c r="K5" i="43"/>
  <c r="K322" i="43"/>
  <c r="K324" i="43"/>
  <c r="K8" i="43"/>
  <c r="K332" i="43"/>
  <c r="K282" i="43"/>
  <c r="K29" i="43"/>
  <c r="K247" i="43"/>
  <c r="K54" i="43"/>
  <c r="K123" i="43"/>
  <c r="K86" i="43"/>
  <c r="K111" i="43"/>
  <c r="K283" i="43"/>
  <c r="K169" i="43"/>
  <c r="K215" i="43"/>
  <c r="K270" i="43"/>
  <c r="K281" i="43"/>
  <c r="K284" i="43"/>
  <c r="K252" i="43"/>
  <c r="K35" i="43"/>
  <c r="K80" i="43"/>
  <c r="K177" i="43"/>
  <c r="K209" i="43"/>
  <c r="K222" i="43"/>
  <c r="K85" i="43"/>
  <c r="K265" i="43"/>
  <c r="K257" i="43"/>
  <c r="K129" i="43"/>
  <c r="K237" i="43"/>
  <c r="K30" i="43"/>
  <c r="K10" i="43"/>
  <c r="K143" i="43"/>
  <c r="K301" i="43"/>
  <c r="K142" i="43"/>
  <c r="K16" i="43"/>
  <c r="K346" i="43"/>
  <c r="K158" i="43"/>
  <c r="K43" i="43"/>
  <c r="K263" i="43"/>
  <c r="K333" i="43"/>
  <c r="K17" i="43"/>
  <c r="K285" i="43"/>
  <c r="K51" i="43"/>
  <c r="K82" i="43"/>
  <c r="K88" i="43"/>
  <c r="K113" i="43"/>
  <c r="K31" i="43"/>
  <c r="K213" i="43"/>
  <c r="K220" i="43"/>
  <c r="K268" i="43"/>
  <c r="K347" i="43"/>
  <c r="K144" i="43"/>
  <c r="K37" i="43"/>
  <c r="K212" i="43"/>
  <c r="K243" i="43"/>
  <c r="K11" i="43"/>
  <c r="K141" i="43"/>
  <c r="K242" i="43"/>
  <c r="K178" i="43"/>
  <c r="K120" i="43"/>
  <c r="K71" i="43"/>
  <c r="K159" i="43"/>
  <c r="K261" i="43"/>
  <c r="K286" i="43"/>
  <c r="K73" i="43"/>
  <c r="K40" i="43"/>
  <c r="K75" i="43"/>
  <c r="K153" i="43"/>
  <c r="K13" i="43"/>
  <c r="K198" i="43"/>
  <c r="K21" i="43"/>
  <c r="K106" i="43"/>
  <c r="K28" i="43"/>
  <c r="K340" i="43"/>
  <c r="K6" i="43"/>
  <c r="K98" i="43"/>
  <c r="K140" i="43"/>
  <c r="K312" i="43"/>
  <c r="K202" i="43"/>
  <c r="K63" i="43"/>
  <c r="K78" i="43"/>
  <c r="K101" i="43"/>
  <c r="K108" i="43"/>
  <c r="K55" i="43"/>
  <c r="K25" i="43"/>
  <c r="K276" i="43"/>
  <c r="K121" i="43"/>
  <c r="K314" i="43"/>
  <c r="K74" i="43"/>
  <c r="K72" i="43"/>
  <c r="K67" i="43"/>
  <c r="K52" i="43"/>
  <c r="K203" i="43"/>
  <c r="K152" i="43"/>
  <c r="K60" i="43"/>
  <c r="K165" i="43"/>
  <c r="K208" i="43"/>
  <c r="K99" i="43"/>
  <c r="K277" i="43"/>
  <c r="K275" i="43"/>
  <c r="K115" i="43"/>
  <c r="K193" i="43"/>
  <c r="K125" i="43"/>
  <c r="K191" i="43"/>
  <c r="K89" i="43"/>
  <c r="K195" i="43"/>
  <c r="K164" i="43"/>
  <c r="K188" i="43"/>
  <c r="K321" i="43"/>
  <c r="K119" i="43"/>
  <c r="K145" i="43"/>
  <c r="K239" i="43"/>
  <c r="K273" i="43"/>
  <c r="K62" i="43"/>
  <c r="K219" i="43"/>
  <c r="K36" i="43"/>
  <c r="K205" i="43"/>
  <c r="K316" i="43"/>
  <c r="K68" i="43"/>
  <c r="K176" i="43"/>
  <c r="K126" i="43"/>
  <c r="K2" i="43"/>
  <c r="K3" i="43"/>
  <c r="K308" i="43"/>
  <c r="K4" i="43"/>
  <c r="K287" i="43"/>
  <c r="K100" i="43"/>
  <c r="K278" i="43"/>
  <c r="K339" i="43"/>
  <c r="K157" i="43"/>
  <c r="K38" i="43"/>
  <c r="K197" i="43"/>
  <c r="K295" i="43"/>
  <c r="K147" i="43"/>
  <c r="K305" i="43"/>
  <c r="K95" i="43"/>
  <c r="K267" i="43"/>
  <c r="K234" i="43"/>
  <c r="K307" i="43"/>
  <c r="K118" i="43"/>
  <c r="K228" i="43"/>
  <c r="K23" i="43"/>
  <c r="K288" i="43"/>
  <c r="K127" i="43"/>
  <c r="K224" i="43"/>
  <c r="K231" i="43"/>
  <c r="K77" i="43"/>
  <c r="K92" i="43"/>
  <c r="K302" i="43"/>
  <c r="K175" i="43"/>
  <c r="K112" i="43"/>
  <c r="K328" i="43"/>
  <c r="K336" i="43"/>
  <c r="K309" i="43"/>
  <c r="K196" i="43"/>
  <c r="K124" i="43"/>
  <c r="K250" i="43"/>
  <c r="K181" i="43"/>
  <c r="K348" i="43"/>
  <c r="K304" i="43"/>
  <c r="K264" i="43"/>
  <c r="K182" i="43"/>
  <c r="K103" i="43"/>
  <c r="K349" i="43"/>
  <c r="K76" i="43"/>
  <c r="K279" i="43"/>
  <c r="K296" i="43"/>
  <c r="K47" i="43"/>
  <c r="K334" i="43"/>
  <c r="K64" i="43"/>
  <c r="K170" i="43"/>
  <c r="K240" i="43"/>
  <c r="K133" i="43"/>
  <c r="K315" i="43"/>
  <c r="K132" i="43"/>
  <c r="K266" i="43"/>
  <c r="K274" i="43"/>
  <c r="K214" i="43"/>
  <c r="K173" i="43"/>
  <c r="K244" i="43"/>
  <c r="K262" i="43"/>
  <c r="K109" i="43"/>
  <c r="K217" i="43"/>
  <c r="K248" i="43"/>
  <c r="K161" i="43"/>
  <c r="K155" i="43"/>
  <c r="K150" i="43"/>
  <c r="K311" i="43"/>
  <c r="K149" i="43"/>
  <c r="K83" i="43"/>
  <c r="K166" i="43"/>
  <c r="K330" i="43"/>
  <c r="K53" i="43"/>
  <c r="K342" i="43"/>
  <c r="K297" i="43"/>
  <c r="K79" i="43"/>
  <c r="K58" i="43"/>
  <c r="K260" i="43"/>
  <c r="K131" i="43"/>
  <c r="K221" i="43"/>
  <c r="K216" i="43"/>
  <c r="K233" i="43"/>
  <c r="K326" i="43"/>
  <c r="K245" i="43"/>
  <c r="K289" i="43"/>
  <c r="K14" i="43"/>
  <c r="K254" i="43"/>
  <c r="K238" i="43"/>
  <c r="K171" i="43"/>
  <c r="K341" i="43"/>
  <c r="K290" i="43"/>
  <c r="K280" i="43"/>
  <c r="K249" i="43"/>
  <c r="K168" i="43"/>
  <c r="K46" i="43"/>
  <c r="K151" i="43"/>
  <c r="K22" i="43"/>
  <c r="K27" i="43"/>
  <c r="K84" i="43"/>
  <c r="K163" i="43"/>
  <c r="K107" i="43"/>
  <c r="K49" i="43"/>
  <c r="K110" i="43"/>
  <c r="K298" i="43"/>
  <c r="K134" i="43"/>
  <c r="K226" i="43"/>
  <c r="K162" i="43"/>
  <c r="K210" i="43"/>
  <c r="K97" i="43"/>
  <c r="K32" i="43"/>
  <c r="K272" i="43"/>
  <c r="K34" i="43"/>
  <c r="K45" i="43"/>
  <c r="K329" i="43"/>
  <c r="K154" i="43"/>
  <c r="K335" i="43"/>
  <c r="K323" i="43"/>
  <c r="K69" i="43"/>
  <c r="K179" i="43"/>
  <c r="K90" i="43"/>
  <c r="K325" i="43"/>
  <c r="K218" i="43"/>
  <c r="K235" i="43"/>
  <c r="K26" i="43"/>
  <c r="K259" i="43"/>
  <c r="K320" i="43"/>
  <c r="K91" i="43"/>
  <c r="K12" i="43"/>
  <c r="K227" i="43"/>
  <c r="K66" i="43"/>
  <c r="K337" i="43"/>
  <c r="K160" i="43"/>
  <c r="K122" i="43"/>
  <c r="K230" i="43"/>
  <c r="K116" i="43"/>
  <c r="K56" i="43"/>
  <c r="K19" i="43"/>
  <c r="K223" i="43"/>
  <c r="K65" i="43"/>
  <c r="K33" i="43"/>
  <c r="K200" i="43"/>
  <c r="K211" i="43"/>
  <c r="K114" i="43"/>
  <c r="K199" i="43"/>
  <c r="K291" i="43"/>
  <c r="K7" i="43"/>
  <c r="K299" i="43"/>
  <c r="K70" i="43"/>
  <c r="K105" i="43"/>
  <c r="K48" i="43"/>
  <c r="K174" i="43"/>
  <c r="K59" i="43"/>
  <c r="K81" i="43"/>
  <c r="K156" i="43"/>
  <c r="K251" i="43"/>
  <c r="K327" i="43"/>
  <c r="K93" i="43"/>
  <c r="K39" i="43"/>
  <c r="K186" i="43"/>
  <c r="K292" i="43"/>
  <c r="K148" i="43"/>
  <c r="K201" i="43"/>
  <c r="K236" i="43"/>
  <c r="K57" i="43"/>
  <c r="K139" i="43"/>
  <c r="K96" i="43"/>
  <c r="K117" i="43"/>
  <c r="K344" i="43"/>
  <c r="K167" i="43"/>
  <c r="K194" i="43"/>
  <c r="K293" i="43"/>
  <c r="K137" i="43"/>
  <c r="K44" i="43"/>
  <c r="K306" i="43"/>
  <c r="K24" i="43"/>
  <c r="K61" i="43"/>
  <c r="K206" i="43"/>
  <c r="K303" i="43"/>
  <c r="K338" i="43"/>
  <c r="K225" i="43"/>
  <c r="K130" i="43"/>
  <c r="K300" i="43"/>
  <c r="K294" i="43"/>
  <c r="K185" i="43"/>
  <c r="K345" i="43"/>
  <c r="K318" i="43"/>
  <c r="K241" i="43"/>
  <c r="K271" i="43"/>
  <c r="K204" i="43"/>
  <c r="K18" i="43"/>
  <c r="K319" i="43"/>
  <c r="K229" i="43"/>
  <c r="K331" i="43"/>
  <c r="K256" i="43"/>
  <c r="K343" i="43"/>
  <c r="K136" i="43"/>
  <c r="K192" i="43"/>
  <c r="K138" i="43"/>
  <c r="K246" i="43"/>
  <c r="K42" i="43"/>
  <c r="K15" i="43"/>
  <c r="K146" i="43"/>
  <c r="K258" i="43"/>
  <c r="K190" i="43"/>
  <c r="K102" i="43"/>
  <c r="K180" i="43"/>
  <c r="K20" i="43"/>
  <c r="K104" i="43"/>
  <c r="K183" i="43"/>
  <c r="K94" i="43"/>
  <c r="K9" i="43"/>
  <c r="K87" i="43"/>
  <c r="K184" i="43"/>
  <c r="K135" i="43"/>
  <c r="K50" i="43"/>
  <c r="K41" i="43"/>
  <c r="K172" i="43"/>
  <c r="K189" i="43"/>
  <c r="K128" i="43"/>
  <c r="K187" i="43"/>
  <c r="K207" i="43"/>
  <c r="K232" i="43"/>
  <c r="K253" i="43"/>
  <c r="K269" i="43"/>
  <c r="K255" i="43"/>
  <c r="L310" i="43"/>
  <c r="L313" i="43"/>
  <c r="L317" i="43"/>
  <c r="L5" i="43"/>
  <c r="L322" i="43"/>
  <c r="L324" i="43"/>
  <c r="L8" i="43"/>
  <c r="L332" i="43"/>
  <c r="L282" i="43"/>
  <c r="L29" i="43"/>
  <c r="L247" i="43"/>
  <c r="L54" i="43"/>
  <c r="L123" i="43"/>
  <c r="L86" i="43"/>
  <c r="L111" i="43"/>
  <c r="L283" i="43"/>
  <c r="L169" i="43"/>
  <c r="L215" i="43"/>
  <c r="L270" i="43"/>
  <c r="L281" i="43"/>
  <c r="L284" i="43"/>
  <c r="L252" i="43"/>
  <c r="L35" i="43"/>
  <c r="L80" i="43"/>
  <c r="L177" i="43"/>
  <c r="L209" i="43"/>
  <c r="L222" i="43"/>
  <c r="L85" i="43"/>
  <c r="L265" i="43"/>
  <c r="L257" i="43"/>
  <c r="L129" i="43"/>
  <c r="L237" i="43"/>
  <c r="L30" i="43"/>
  <c r="L10" i="43"/>
  <c r="L143" i="43"/>
  <c r="L301" i="43"/>
  <c r="L142" i="43"/>
  <c r="L16" i="43"/>
  <c r="L346" i="43"/>
  <c r="L158" i="43"/>
  <c r="L43" i="43"/>
  <c r="L263" i="43"/>
  <c r="L333" i="43"/>
  <c r="L17" i="43"/>
  <c r="L285" i="43"/>
  <c r="L51" i="43"/>
  <c r="L82" i="43"/>
  <c r="L88" i="43"/>
  <c r="L113" i="43"/>
  <c r="L31" i="43"/>
  <c r="L213" i="43"/>
  <c r="L220" i="43"/>
  <c r="L268" i="43"/>
  <c r="L347" i="43"/>
  <c r="L144" i="43"/>
  <c r="L37" i="43"/>
  <c r="L212" i="43"/>
  <c r="L243" i="43"/>
  <c r="L11" i="43"/>
  <c r="L141" i="43"/>
  <c r="L242" i="43"/>
  <c r="L178" i="43"/>
  <c r="L120" i="43"/>
  <c r="L71" i="43"/>
  <c r="L159" i="43"/>
  <c r="L261" i="43"/>
  <c r="L286" i="43"/>
  <c r="L73" i="43"/>
  <c r="L40" i="43"/>
  <c r="L75" i="43"/>
  <c r="L153" i="43"/>
  <c r="L13" i="43"/>
  <c r="L198" i="43"/>
  <c r="L21" i="43"/>
  <c r="L106" i="43"/>
  <c r="L28" i="43"/>
  <c r="L340" i="43"/>
  <c r="L6" i="43"/>
  <c r="L98" i="43"/>
  <c r="L140" i="43"/>
  <c r="L312" i="43"/>
  <c r="L202" i="43"/>
  <c r="L63" i="43"/>
  <c r="L78" i="43"/>
  <c r="L101" i="43"/>
  <c r="L108" i="43"/>
  <c r="L55" i="43"/>
  <c r="L25" i="43"/>
  <c r="L276" i="43"/>
  <c r="L121" i="43"/>
  <c r="L314" i="43"/>
  <c r="L74" i="43"/>
  <c r="L72" i="43"/>
  <c r="L67" i="43"/>
  <c r="L52" i="43"/>
  <c r="L203" i="43"/>
  <c r="L152" i="43"/>
  <c r="L60" i="43"/>
  <c r="L165" i="43"/>
  <c r="L208" i="43"/>
  <c r="L99" i="43"/>
  <c r="L277" i="43"/>
  <c r="L275" i="43"/>
  <c r="L115" i="43"/>
  <c r="L193" i="43"/>
  <c r="L125" i="43"/>
  <c r="L191" i="43"/>
  <c r="L89" i="43"/>
  <c r="L195" i="43"/>
  <c r="L164" i="43"/>
  <c r="L188" i="43"/>
  <c r="L321" i="43"/>
  <c r="L119" i="43"/>
  <c r="L145" i="43"/>
  <c r="L239" i="43"/>
  <c r="L273" i="43"/>
  <c r="L62" i="43"/>
  <c r="L219" i="43"/>
  <c r="L36" i="43"/>
  <c r="L205" i="43"/>
  <c r="L316" i="43"/>
  <c r="L68" i="43"/>
  <c r="L176" i="43"/>
  <c r="L126" i="43"/>
  <c r="L2" i="43"/>
  <c r="L3" i="43"/>
  <c r="L308" i="43"/>
  <c r="L4" i="43"/>
  <c r="L287" i="43"/>
  <c r="L100" i="43"/>
  <c r="L278" i="43"/>
  <c r="L339" i="43"/>
  <c r="L157" i="43"/>
  <c r="L38" i="43"/>
  <c r="L197" i="43"/>
  <c r="L295" i="43"/>
  <c r="L147" i="43"/>
  <c r="L305" i="43"/>
  <c r="L95" i="43"/>
  <c r="L267" i="43"/>
  <c r="L234" i="43"/>
  <c r="L307" i="43"/>
  <c r="L118" i="43"/>
  <c r="L228" i="43"/>
  <c r="L23" i="43"/>
  <c r="L288" i="43"/>
  <c r="L127" i="43"/>
  <c r="L224" i="43"/>
  <c r="L231" i="43"/>
  <c r="L77" i="43"/>
  <c r="L92" i="43"/>
  <c r="L302" i="43"/>
  <c r="L175" i="43"/>
  <c r="L112" i="43"/>
  <c r="L328" i="43"/>
  <c r="L336" i="43"/>
  <c r="L309" i="43"/>
  <c r="L196" i="43"/>
  <c r="L124" i="43"/>
  <c r="L250" i="43"/>
  <c r="L181" i="43"/>
  <c r="L348" i="43"/>
  <c r="L304" i="43"/>
  <c r="L264" i="43"/>
  <c r="L182" i="43"/>
  <c r="L103" i="43"/>
  <c r="L349" i="43"/>
  <c r="L76" i="43"/>
  <c r="L279" i="43"/>
  <c r="L296" i="43"/>
  <c r="L47" i="43"/>
  <c r="L334" i="43"/>
  <c r="L64" i="43"/>
  <c r="L170" i="43"/>
  <c r="L240" i="43"/>
  <c r="L133" i="43"/>
  <c r="L315" i="43"/>
  <c r="L132" i="43"/>
  <c r="L266" i="43"/>
  <c r="L274" i="43"/>
  <c r="L214" i="43"/>
  <c r="L173" i="43"/>
  <c r="L244" i="43"/>
  <c r="L262" i="43"/>
  <c r="L109" i="43"/>
  <c r="L217" i="43"/>
  <c r="L248" i="43"/>
  <c r="L161" i="43"/>
  <c r="L155" i="43"/>
  <c r="L150" i="43"/>
  <c r="L311" i="43"/>
  <c r="L149" i="43"/>
  <c r="L83" i="43"/>
  <c r="L166" i="43"/>
  <c r="L330" i="43"/>
  <c r="L53" i="43"/>
  <c r="L342" i="43"/>
  <c r="L297" i="43"/>
  <c r="L79" i="43"/>
  <c r="L58" i="43"/>
  <c r="L260" i="43"/>
  <c r="L131" i="43"/>
  <c r="L221" i="43"/>
  <c r="L216" i="43"/>
  <c r="L233" i="43"/>
  <c r="L326" i="43"/>
  <c r="L245" i="43"/>
  <c r="L289" i="43"/>
  <c r="L14" i="43"/>
  <c r="L254" i="43"/>
  <c r="L238" i="43"/>
  <c r="L171" i="43"/>
  <c r="L341" i="43"/>
  <c r="L290" i="43"/>
  <c r="L280" i="43"/>
  <c r="L249" i="43"/>
  <c r="L168" i="43"/>
  <c r="L46" i="43"/>
  <c r="L151" i="43"/>
  <c r="L22" i="43"/>
  <c r="L27" i="43"/>
  <c r="L84" i="43"/>
  <c r="L163" i="43"/>
  <c r="L107" i="43"/>
  <c r="L49" i="43"/>
  <c r="L110" i="43"/>
  <c r="L298" i="43"/>
  <c r="L134" i="43"/>
  <c r="L226" i="43"/>
  <c r="L162" i="43"/>
  <c r="L210" i="43"/>
  <c r="L97" i="43"/>
  <c r="L32" i="43"/>
  <c r="L272" i="43"/>
  <c r="L34" i="43"/>
  <c r="L45" i="43"/>
  <c r="L329" i="43"/>
  <c r="L154" i="43"/>
  <c r="L335" i="43"/>
  <c r="L323" i="43"/>
  <c r="L69" i="43"/>
  <c r="L179" i="43"/>
  <c r="L90" i="43"/>
  <c r="L325" i="43"/>
  <c r="L218" i="43"/>
  <c r="L235" i="43"/>
  <c r="L26" i="43"/>
  <c r="L259" i="43"/>
  <c r="L320" i="43"/>
  <c r="L91" i="43"/>
  <c r="L12" i="43"/>
  <c r="L227" i="43"/>
  <c r="L66" i="43"/>
  <c r="L337" i="43"/>
  <c r="L160" i="43"/>
  <c r="L122" i="43"/>
  <c r="L230" i="43"/>
  <c r="L116" i="43"/>
  <c r="L56" i="43"/>
  <c r="L19" i="43"/>
  <c r="L223" i="43"/>
  <c r="L65" i="43"/>
  <c r="L33" i="43"/>
  <c r="L200" i="43"/>
  <c r="L211" i="43"/>
  <c r="L114" i="43"/>
  <c r="L199" i="43"/>
  <c r="L291" i="43"/>
  <c r="L7" i="43"/>
  <c r="L299" i="43"/>
  <c r="L70" i="43"/>
  <c r="L105" i="43"/>
  <c r="L48" i="43"/>
  <c r="L174" i="43"/>
  <c r="L59" i="43"/>
  <c r="L81" i="43"/>
  <c r="L156" i="43"/>
  <c r="L251" i="43"/>
  <c r="L327" i="43"/>
  <c r="L93" i="43"/>
  <c r="L39" i="43"/>
  <c r="L186" i="43"/>
  <c r="L292" i="43"/>
  <c r="L148" i="43"/>
  <c r="L201" i="43"/>
  <c r="L236" i="43"/>
  <c r="L57" i="43"/>
  <c r="L139" i="43"/>
  <c r="L96" i="43"/>
  <c r="L117" i="43"/>
  <c r="L344" i="43"/>
  <c r="L167" i="43"/>
  <c r="L194" i="43"/>
  <c r="L293" i="43"/>
  <c r="L137" i="43"/>
  <c r="L44" i="43"/>
  <c r="L306" i="43"/>
  <c r="L24" i="43"/>
  <c r="L61" i="43"/>
  <c r="L206" i="43"/>
  <c r="L303" i="43"/>
  <c r="L338" i="43"/>
  <c r="L225" i="43"/>
  <c r="L130" i="43"/>
  <c r="L300" i="43"/>
  <c r="L294" i="43"/>
  <c r="L185" i="43"/>
  <c r="L345" i="43"/>
  <c r="L318" i="43"/>
  <c r="L241" i="43"/>
  <c r="L271" i="43"/>
  <c r="L204" i="43"/>
  <c r="L18" i="43"/>
  <c r="L319" i="43"/>
  <c r="L229" i="43"/>
  <c r="L331" i="43"/>
  <c r="L256" i="43"/>
  <c r="L343" i="43"/>
  <c r="L136" i="43"/>
  <c r="L192" i="43"/>
  <c r="L138" i="43"/>
  <c r="L246" i="43"/>
  <c r="L42" i="43"/>
  <c r="L15" i="43"/>
  <c r="L146" i="43"/>
  <c r="L258" i="43"/>
  <c r="L190" i="43"/>
  <c r="L102" i="43"/>
  <c r="L180" i="43"/>
  <c r="L20" i="43"/>
  <c r="L104" i="43"/>
  <c r="L183" i="43"/>
  <c r="L94" i="43"/>
  <c r="L9" i="43"/>
  <c r="L87" i="43"/>
  <c r="L184" i="43"/>
  <c r="L135" i="43"/>
  <c r="L50" i="43"/>
  <c r="L41" i="43"/>
  <c r="L172" i="43"/>
  <c r="L189" i="43"/>
  <c r="L128" i="43"/>
  <c r="L187" i="43"/>
  <c r="L207" i="43"/>
  <c r="L232" i="43"/>
  <c r="L253" i="43"/>
  <c r="L269" i="43"/>
  <c r="L255" i="43"/>
  <c r="O2" i="65"/>
  <c r="O3" i="65"/>
  <c r="O4" i="65"/>
  <c r="O5" i="65"/>
  <c r="O6" i="65"/>
  <c r="O7" i="65"/>
  <c r="O8" i="65"/>
  <c r="O9" i="65"/>
  <c r="O10" i="65"/>
  <c r="O11" i="65"/>
  <c r="O12" i="65"/>
  <c r="O13" i="65"/>
  <c r="O14" i="65"/>
  <c r="O15" i="65"/>
  <c r="O16" i="65"/>
  <c r="O17" i="65"/>
  <c r="O18" i="65"/>
  <c r="O19" i="65"/>
  <c r="O20" i="65"/>
  <c r="O21" i="65"/>
  <c r="O22" i="65"/>
  <c r="O23" i="65"/>
  <c r="O24" i="65"/>
  <c r="O25" i="65"/>
  <c r="O26" i="65"/>
  <c r="O27" i="65"/>
  <c r="O28" i="65"/>
  <c r="O29" i="65"/>
  <c r="O30" i="65"/>
  <c r="O31" i="65"/>
  <c r="O32" i="65"/>
  <c r="O33" i="65"/>
  <c r="O34" i="65"/>
  <c r="O35" i="65"/>
  <c r="O36" i="65"/>
  <c r="O37" i="65"/>
  <c r="O38" i="65"/>
  <c r="O39" i="65"/>
  <c r="O40" i="65"/>
  <c r="O41" i="65"/>
  <c r="O42" i="65"/>
  <c r="O43" i="65"/>
  <c r="O44" i="65"/>
  <c r="O45" i="65"/>
  <c r="O46" i="65"/>
  <c r="O47" i="65"/>
  <c r="O48" i="65"/>
  <c r="O49" i="65"/>
  <c r="O50" i="65"/>
  <c r="O51" i="65"/>
  <c r="O52" i="65"/>
  <c r="O53" i="65"/>
  <c r="O54" i="65"/>
  <c r="O55" i="65"/>
  <c r="O56" i="65"/>
  <c r="O57" i="65"/>
  <c r="O58" i="65"/>
  <c r="O59" i="65"/>
  <c r="O60" i="65"/>
  <c r="O61" i="65"/>
  <c r="O62" i="65"/>
  <c r="O63" i="65"/>
  <c r="O64" i="65"/>
  <c r="O65" i="65"/>
  <c r="O66" i="65"/>
  <c r="O67" i="65"/>
  <c r="O68" i="65"/>
  <c r="O69" i="65"/>
  <c r="O70" i="65"/>
  <c r="O71" i="65"/>
  <c r="D10" i="15"/>
  <c r="D6" i="15"/>
  <c r="D4" i="15"/>
  <c r="D5" i="15"/>
  <c r="D16" i="15"/>
  <c r="D21" i="15"/>
  <c r="D9" i="15"/>
  <c r="D11" i="15"/>
  <c r="D17" i="15"/>
  <c r="D2" i="15"/>
  <c r="D24" i="15"/>
  <c r="D8" i="15"/>
  <c r="D14" i="15"/>
  <c r="D23" i="15"/>
  <c r="D12" i="15"/>
  <c r="D19" i="15"/>
  <c r="D7" i="15"/>
  <c r="D13" i="15"/>
  <c r="D15" i="15"/>
  <c r="D18" i="15"/>
  <c r="D20" i="15"/>
  <c r="D3" i="15"/>
  <c r="D22" i="15"/>
  <c r="D41" i="15"/>
  <c r="D31" i="15"/>
  <c r="D35" i="15"/>
  <c r="D40" i="15"/>
  <c r="D37" i="15"/>
  <c r="D26" i="15"/>
  <c r="D32" i="15"/>
  <c r="D33" i="15"/>
  <c r="D29" i="15"/>
  <c r="D30" i="15"/>
  <c r="D34" i="15"/>
  <c r="D38" i="15"/>
  <c r="D28" i="15"/>
  <c r="D27" i="15"/>
  <c r="D36" i="15"/>
  <c r="D39" i="15"/>
  <c r="D25" i="15"/>
  <c r="D43" i="15"/>
  <c r="D42" i="15"/>
  <c r="D44" i="15"/>
  <c r="D54" i="15"/>
  <c r="D47" i="15"/>
  <c r="F47" i="15" s="1"/>
  <c r="D62" i="15"/>
  <c r="H62" i="15" s="1"/>
  <c r="D49" i="15"/>
  <c r="D57" i="15"/>
  <c r="D46" i="15"/>
  <c r="G46" i="15" s="1"/>
  <c r="Q46" i="15" s="1"/>
  <c r="P46" i="15" s="1"/>
  <c r="D53" i="15"/>
  <c r="D67" i="15"/>
  <c r="H67" i="15" s="1"/>
  <c r="D65" i="15"/>
  <c r="D58" i="15"/>
  <c r="D63" i="15"/>
  <c r="D61" i="15"/>
  <c r="D50" i="15"/>
  <c r="D56" i="15"/>
  <c r="F56" i="15" s="1"/>
  <c r="D55" i="15"/>
  <c r="D52" i="15"/>
  <c r="D48" i="15"/>
  <c r="G48" i="15" s="1"/>
  <c r="Q48" i="15" s="1"/>
  <c r="P48" i="15" s="1"/>
  <c r="D45" i="15"/>
  <c r="H45" i="15" s="1"/>
  <c r="D51" i="15"/>
  <c r="D59" i="15"/>
  <c r="H59" i="15" s="1"/>
  <c r="D60" i="15"/>
  <c r="D66" i="15"/>
  <c r="D64" i="15"/>
  <c r="D100" i="15"/>
  <c r="D68" i="15"/>
  <c r="D89" i="15"/>
  <c r="F89" i="15" s="1"/>
  <c r="D99" i="15"/>
  <c r="D81" i="15"/>
  <c r="G81" i="15" s="1"/>
  <c r="Q81" i="15" s="1"/>
  <c r="P81" i="15" s="1"/>
  <c r="D70" i="15"/>
  <c r="D92" i="15"/>
  <c r="D88" i="15"/>
  <c r="D85" i="15"/>
  <c r="D72" i="15"/>
  <c r="D84" i="15"/>
  <c r="D83" i="15"/>
  <c r="D74" i="15"/>
  <c r="D80" i="15"/>
  <c r="D96" i="15"/>
  <c r="D90" i="15"/>
  <c r="D73" i="15"/>
  <c r="H73" i="15" s="1"/>
  <c r="D76" i="15"/>
  <c r="D77" i="15"/>
  <c r="D86" i="15"/>
  <c r="D78" i="15"/>
  <c r="H78" i="15" s="1"/>
  <c r="D69" i="15"/>
  <c r="D79" i="15"/>
  <c r="D71" i="15"/>
  <c r="F71" i="15" s="1"/>
  <c r="D93" i="15"/>
  <c r="D87" i="15"/>
  <c r="G87" i="15" s="1"/>
  <c r="Q87" i="15" s="1"/>
  <c r="P87" i="15" s="1"/>
  <c r="D95" i="15"/>
  <c r="D97" i="15"/>
  <c r="H97" i="15" s="1"/>
  <c r="D98" i="15"/>
  <c r="D75" i="15"/>
  <c r="D91" i="15"/>
  <c r="H91" i="15" s="1"/>
  <c r="D82" i="15"/>
  <c r="D94" i="15"/>
  <c r="D110" i="15"/>
  <c r="G110" i="15" s="1"/>
  <c r="Q110" i="15" s="1"/>
  <c r="P110" i="15" s="1"/>
  <c r="D103" i="15"/>
  <c r="D104" i="15"/>
  <c r="D102" i="15"/>
  <c r="D101" i="15"/>
  <c r="D106" i="15"/>
  <c r="D105" i="15"/>
  <c r="D109" i="15"/>
  <c r="H109" i="15" s="1"/>
  <c r="D108" i="15"/>
  <c r="F108" i="15" s="1"/>
  <c r="D117" i="15"/>
  <c r="G117" i="15" s="1"/>
  <c r="Q117" i="15" s="1"/>
  <c r="P117" i="15" s="1"/>
  <c r="D118" i="15"/>
  <c r="F118" i="15" s="1"/>
  <c r="D112" i="15"/>
  <c r="H112" i="15" s="1"/>
  <c r="D113" i="15"/>
  <c r="F113" i="15" s="1"/>
  <c r="D114" i="15"/>
  <c r="D116" i="15"/>
  <c r="D111" i="15"/>
  <c r="H111" i="15" s="1"/>
  <c r="D107" i="15"/>
  <c r="D115" i="15"/>
  <c r="D125" i="15"/>
  <c r="D136" i="15"/>
  <c r="D122" i="15"/>
  <c r="D135" i="15"/>
  <c r="D128" i="15"/>
  <c r="D129" i="15"/>
  <c r="D134" i="15"/>
  <c r="D123" i="15"/>
  <c r="D120" i="15"/>
  <c r="D133" i="15"/>
  <c r="D130" i="15"/>
  <c r="D137" i="15"/>
  <c r="D119" i="15"/>
  <c r="D131" i="15"/>
  <c r="D126" i="15"/>
  <c r="G126" i="15" s="1"/>
  <c r="Q126" i="15" s="1"/>
  <c r="P126" i="15" s="1"/>
  <c r="D124" i="15"/>
  <c r="D121" i="15"/>
  <c r="D132" i="15"/>
  <c r="D127" i="15"/>
  <c r="D138" i="15"/>
  <c r="D139" i="15"/>
  <c r="D140" i="15"/>
  <c r="D142" i="15"/>
  <c r="D141" i="15"/>
  <c r="D158" i="15"/>
  <c r="D144" i="15"/>
  <c r="H144" i="15" s="1"/>
  <c r="D147" i="15"/>
  <c r="G147" i="15" s="1"/>
  <c r="Q147" i="15" s="1"/>
  <c r="P147" i="15" s="1"/>
  <c r="D161" i="15"/>
  <c r="D163" i="15"/>
  <c r="D164" i="15"/>
  <c r="D151" i="15"/>
  <c r="F151" i="15" s="1"/>
  <c r="D154" i="15"/>
  <c r="G154" i="15" s="1"/>
  <c r="Q154" i="15" s="1"/>
  <c r="P154" i="15" s="1"/>
  <c r="AP9" i="15" s="1"/>
  <c r="D143" i="15"/>
  <c r="D150" i="15"/>
  <c r="D153" i="15"/>
  <c r="D145" i="15"/>
  <c r="D149" i="15"/>
  <c r="D165" i="15"/>
  <c r="D155" i="15"/>
  <c r="D152" i="15"/>
  <c r="D148" i="15"/>
  <c r="D146" i="15"/>
  <c r="D159" i="15"/>
  <c r="D167" i="15"/>
  <c r="D157" i="15"/>
  <c r="D162" i="15"/>
  <c r="D166" i="15"/>
  <c r="D156" i="15"/>
  <c r="D160" i="15"/>
  <c r="D176" i="15"/>
  <c r="D175" i="15"/>
  <c r="D181" i="15"/>
  <c r="D169" i="15"/>
  <c r="D170" i="15"/>
  <c r="D178" i="15"/>
  <c r="D172" i="15"/>
  <c r="D174" i="15"/>
  <c r="D168" i="15"/>
  <c r="D171" i="15"/>
  <c r="D183" i="15"/>
  <c r="D173" i="15"/>
  <c r="D180" i="15"/>
  <c r="D179" i="15"/>
  <c r="D184" i="15"/>
  <c r="D186" i="15"/>
  <c r="D182" i="15"/>
  <c r="D189" i="15"/>
  <c r="D188" i="15"/>
  <c r="D185" i="15"/>
  <c r="D177" i="15"/>
  <c r="D187" i="15"/>
  <c r="D195" i="15"/>
  <c r="D206" i="15"/>
  <c r="D208" i="15"/>
  <c r="D205" i="15"/>
  <c r="D197" i="15"/>
  <c r="D199" i="15"/>
  <c r="D200" i="15"/>
  <c r="D194" i="15"/>
  <c r="D202" i="15"/>
  <c r="D207" i="15"/>
  <c r="D201" i="15"/>
  <c r="D198" i="15"/>
  <c r="D190" i="15"/>
  <c r="D196" i="15"/>
  <c r="D192" i="15"/>
  <c r="D203" i="15"/>
  <c r="D191" i="15"/>
  <c r="D204" i="15"/>
  <c r="D193" i="15"/>
  <c r="E192" i="15"/>
  <c r="E79" i="15"/>
  <c r="E135" i="15"/>
  <c r="E12" i="15"/>
  <c r="E204" i="15"/>
  <c r="E45" i="15"/>
  <c r="E153" i="15"/>
  <c r="E93" i="15"/>
  <c r="E13" i="15"/>
  <c r="E77" i="15"/>
  <c r="E117" i="15"/>
  <c r="E85" i="15"/>
  <c r="E59" i="15"/>
  <c r="E49" i="15"/>
  <c r="E44" i="15"/>
  <c r="E159" i="15"/>
  <c r="E116" i="15"/>
  <c r="E99" i="15"/>
  <c r="E107" i="15"/>
  <c r="E94" i="15"/>
  <c r="E14" i="15"/>
  <c r="L14" i="15" s="1"/>
  <c r="E9" i="15"/>
  <c r="L9" i="15" s="1"/>
  <c r="E123" i="15"/>
  <c r="E60" i="15"/>
  <c r="E72" i="15"/>
  <c r="E179" i="15"/>
  <c r="E6" i="15"/>
  <c r="L6" i="15" s="1"/>
  <c r="E11" i="15"/>
  <c r="E208" i="15"/>
  <c r="E130" i="15"/>
  <c r="E187" i="15"/>
  <c r="E139" i="15"/>
  <c r="E101" i="15"/>
  <c r="E120" i="15"/>
  <c r="E177" i="15"/>
  <c r="E167" i="15"/>
  <c r="E125" i="15"/>
  <c r="E2" i="15"/>
  <c r="E36" i="15"/>
  <c r="E121" i="15"/>
  <c r="E3" i="15"/>
  <c r="E32" i="15"/>
  <c r="E196" i="15"/>
  <c r="E55" i="15"/>
  <c r="E162" i="15"/>
  <c r="E42" i="15"/>
  <c r="E37" i="15"/>
  <c r="E124" i="15"/>
  <c r="E186" i="15"/>
  <c r="E207" i="15"/>
  <c r="E98" i="15"/>
  <c r="E47" i="15"/>
  <c r="E199" i="15"/>
  <c r="E206" i="15"/>
  <c r="E63" i="15"/>
  <c r="E58" i="15"/>
  <c r="E105" i="15"/>
  <c r="U192" i="15"/>
  <c r="U79" i="15"/>
  <c r="U135" i="15"/>
  <c r="U12" i="15"/>
  <c r="U204" i="15"/>
  <c r="U45" i="15"/>
  <c r="U153" i="15"/>
  <c r="U93" i="15"/>
  <c r="U13" i="15"/>
  <c r="U77" i="15"/>
  <c r="U117" i="15"/>
  <c r="U85" i="15"/>
  <c r="U59" i="15"/>
  <c r="U49" i="15"/>
  <c r="U44" i="15"/>
  <c r="U159" i="15"/>
  <c r="U116" i="15"/>
  <c r="U99" i="15"/>
  <c r="U107" i="15"/>
  <c r="U94" i="15"/>
  <c r="U14" i="15"/>
  <c r="U9" i="15"/>
  <c r="U123" i="15"/>
  <c r="U60" i="15"/>
  <c r="U72" i="15"/>
  <c r="U179" i="15"/>
  <c r="U6" i="15"/>
  <c r="U11" i="15"/>
  <c r="U208" i="15"/>
  <c r="U130" i="15"/>
  <c r="U187" i="15"/>
  <c r="U139" i="15"/>
  <c r="U101" i="15"/>
  <c r="U120" i="15"/>
  <c r="U177" i="15"/>
  <c r="U167" i="15"/>
  <c r="U125" i="15"/>
  <c r="U2" i="15"/>
  <c r="U36" i="15"/>
  <c r="U121" i="15"/>
  <c r="U3" i="15"/>
  <c r="U32" i="15"/>
  <c r="U196" i="15"/>
  <c r="U55" i="15"/>
  <c r="U162" i="15"/>
  <c r="U42" i="15"/>
  <c r="U37" i="15"/>
  <c r="U124" i="15"/>
  <c r="U186" i="15"/>
  <c r="U207" i="15"/>
  <c r="U98" i="15"/>
  <c r="U47" i="15"/>
  <c r="U199" i="15"/>
  <c r="U206" i="15"/>
  <c r="U63" i="15"/>
  <c r="U58" i="15"/>
  <c r="U105" i="15"/>
  <c r="AC192" i="15"/>
  <c r="AC79" i="15"/>
  <c r="AC135" i="15"/>
  <c r="AC12" i="15"/>
  <c r="AC204" i="15"/>
  <c r="AC45" i="15"/>
  <c r="AC153" i="15"/>
  <c r="AC93" i="15"/>
  <c r="AC13" i="15"/>
  <c r="AC77" i="15"/>
  <c r="AC117" i="15"/>
  <c r="AC85" i="15"/>
  <c r="AC59" i="15"/>
  <c r="AC49" i="15"/>
  <c r="AC44" i="15"/>
  <c r="AC159" i="15"/>
  <c r="AC116" i="15"/>
  <c r="AC99" i="15"/>
  <c r="AC107" i="15"/>
  <c r="AC94" i="15"/>
  <c r="AC14" i="15"/>
  <c r="AC9" i="15"/>
  <c r="AC123" i="15"/>
  <c r="AC60" i="15"/>
  <c r="AC72" i="15"/>
  <c r="AC179" i="15"/>
  <c r="AC6" i="15"/>
  <c r="AC11" i="15"/>
  <c r="AC208" i="15"/>
  <c r="AC130" i="15"/>
  <c r="AC187" i="15"/>
  <c r="AC139" i="15"/>
  <c r="AC101" i="15"/>
  <c r="AC120" i="15"/>
  <c r="AC177" i="15"/>
  <c r="AC167" i="15"/>
  <c r="AC125" i="15"/>
  <c r="AC2" i="15"/>
  <c r="AC36" i="15"/>
  <c r="AC121" i="15"/>
  <c r="AC3" i="15"/>
  <c r="AC32" i="15"/>
  <c r="AC196" i="15"/>
  <c r="AC55" i="15"/>
  <c r="AC162" i="15"/>
  <c r="AC42" i="15"/>
  <c r="AC37" i="15"/>
  <c r="AC124" i="15"/>
  <c r="AC186" i="15"/>
  <c r="AC207" i="15"/>
  <c r="AC98" i="15"/>
  <c r="AC47" i="15"/>
  <c r="AC199" i="15"/>
  <c r="AC206" i="15"/>
  <c r="AC63" i="15"/>
  <c r="AC58" i="15"/>
  <c r="AC105" i="15"/>
  <c r="E7" i="15"/>
  <c r="E148" i="15"/>
  <c r="E173" i="15"/>
  <c r="E112" i="15"/>
  <c r="T112" i="15" s="1"/>
  <c r="E150" i="15"/>
  <c r="E202" i="15"/>
  <c r="E92" i="15"/>
  <c r="E132" i="15"/>
  <c r="E104" i="15"/>
  <c r="T104" i="15" s="1"/>
  <c r="E89" i="15"/>
  <c r="L89" i="15" s="1"/>
  <c r="E95" i="15"/>
  <c r="L95" i="15" s="1"/>
  <c r="E145" i="15"/>
  <c r="L145" i="15" s="1"/>
  <c r="E110" i="15"/>
  <c r="E190" i="15"/>
  <c r="E147" i="15"/>
  <c r="E176" i="15"/>
  <c r="E143" i="15"/>
  <c r="L143" i="15" s="1"/>
  <c r="E152" i="15"/>
  <c r="T152" i="15" s="1"/>
  <c r="E188" i="15"/>
  <c r="L188" i="15" s="1"/>
  <c r="E172" i="15"/>
  <c r="L172" i="15" s="1"/>
  <c r="E114" i="15"/>
  <c r="E154" i="15"/>
  <c r="L154" i="15" s="1"/>
  <c r="E5" i="15"/>
  <c r="L5" i="15" s="1"/>
  <c r="E136" i="15"/>
  <c r="L136" i="15" s="1"/>
  <c r="E83" i="15"/>
  <c r="L83" i="15" s="1"/>
  <c r="E166" i="15"/>
  <c r="L166" i="15" s="1"/>
  <c r="E140" i="15"/>
  <c r="E38" i="15"/>
  <c r="L38" i="15" s="1"/>
  <c r="E74" i="15"/>
  <c r="E142" i="15"/>
  <c r="L142" i="15" s="1"/>
  <c r="E115" i="15"/>
  <c r="L115" i="15" s="1"/>
  <c r="E15" i="15"/>
  <c r="L15" i="15" s="1"/>
  <c r="E87" i="15"/>
  <c r="L87" i="15" s="1"/>
  <c r="E64" i="15"/>
  <c r="L64" i="15" s="1"/>
  <c r="E26" i="15"/>
  <c r="L26" i="15" s="1"/>
  <c r="E76" i="15"/>
  <c r="L76" i="15" s="1"/>
  <c r="E183" i="15"/>
  <c r="L183" i="15" s="1"/>
  <c r="E160" i="15"/>
  <c r="L160" i="15" s="1"/>
  <c r="E80" i="15"/>
  <c r="E102" i="15"/>
  <c r="L102" i="15" s="1"/>
  <c r="E52" i="15"/>
  <c r="E30" i="15"/>
  <c r="E119" i="15"/>
  <c r="E106" i="15"/>
  <c r="L106" i="15" s="1"/>
  <c r="E184" i="15"/>
  <c r="L184" i="15" s="1"/>
  <c r="E50" i="15"/>
  <c r="L50" i="15" s="1"/>
  <c r="E156" i="15"/>
  <c r="L156" i="15" s="1"/>
  <c r="E43" i="15"/>
  <c r="E191" i="15"/>
  <c r="E84" i="15"/>
  <c r="E20" i="15"/>
  <c r="E180" i="15"/>
  <c r="E57" i="15"/>
  <c r="E169" i="15"/>
  <c r="E46" i="15"/>
  <c r="E171" i="15"/>
  <c r="E19" i="15"/>
  <c r="E128" i="15"/>
  <c r="E81" i="15"/>
  <c r="E182" i="15"/>
  <c r="E65" i="15"/>
  <c r="E111" i="15"/>
  <c r="E23" i="15"/>
  <c r="E203" i="15"/>
  <c r="E70" i="15"/>
  <c r="E141" i="15"/>
  <c r="E10" i="15"/>
  <c r="E113" i="15"/>
  <c r="E198" i="15"/>
  <c r="E25" i="15"/>
  <c r="E51" i="15"/>
  <c r="E175" i="15"/>
  <c r="E71" i="15"/>
  <c r="E88" i="15"/>
  <c r="E174" i="15"/>
  <c r="E126" i="15"/>
  <c r="E24" i="15"/>
  <c r="E29" i="15"/>
  <c r="E168" i="15"/>
  <c r="E108" i="15"/>
  <c r="E127" i="15"/>
  <c r="E18" i="15"/>
  <c r="E138" i="15"/>
  <c r="E28" i="15"/>
  <c r="E82" i="15"/>
  <c r="E4" i="15"/>
  <c r="E194" i="15"/>
  <c r="E205" i="15"/>
  <c r="E73" i="15"/>
  <c r="E178" i="15"/>
  <c r="E149" i="15"/>
  <c r="E161" i="15"/>
  <c r="E195" i="15"/>
  <c r="E66" i="15"/>
  <c r="E134" i="15"/>
  <c r="E68" i="15"/>
  <c r="E122" i="15"/>
  <c r="E137" i="15"/>
  <c r="E31" i="15"/>
  <c r="E200" i="15"/>
  <c r="E96" i="15"/>
  <c r="E193" i="15"/>
  <c r="E197" i="15"/>
  <c r="E75" i="15"/>
  <c r="E48" i="15"/>
  <c r="E146" i="15"/>
  <c r="E54" i="15"/>
  <c r="E91" i="15"/>
  <c r="E157" i="15"/>
  <c r="E100" i="15"/>
  <c r="E201" i="15"/>
  <c r="E69" i="15"/>
  <c r="E97" i="15"/>
  <c r="E35" i="15"/>
  <c r="L35" i="15" s="1"/>
  <c r="E78" i="15"/>
  <c r="E67" i="15"/>
  <c r="E62" i="15"/>
  <c r="E164" i="15"/>
  <c r="E133" i="15"/>
  <c r="E61" i="15"/>
  <c r="E185" i="15"/>
  <c r="E34" i="15"/>
  <c r="E144" i="15"/>
  <c r="E17" i="15"/>
  <c r="E27" i="15"/>
  <c r="E90" i="15"/>
  <c r="E170" i="15"/>
  <c r="E8" i="15"/>
  <c r="E40" i="15"/>
  <c r="E86" i="15"/>
  <c r="E151" i="15"/>
  <c r="E109" i="15"/>
  <c r="E129" i="15"/>
  <c r="E16" i="15"/>
  <c r="E103" i="15"/>
  <c r="E131" i="15"/>
  <c r="E158" i="15"/>
  <c r="E53" i="15"/>
  <c r="E155" i="15"/>
  <c r="E189" i="15"/>
  <c r="E41" i="15"/>
  <c r="E118" i="15"/>
  <c r="E21" i="15"/>
  <c r="E163" i="15"/>
  <c r="E33" i="15"/>
  <c r="E181" i="15"/>
  <c r="E22" i="15"/>
  <c r="E39" i="15"/>
  <c r="E165" i="15"/>
  <c r="E56" i="15"/>
  <c r="N21" i="68"/>
  <c r="N9" i="68"/>
  <c r="N6" i="68"/>
  <c r="N10" i="68"/>
  <c r="M10" i="68"/>
  <c r="K5" i="15" a="1"/>
  <c r="N11" i="68"/>
  <c r="M11" i="68"/>
  <c r="K16" i="15" a="1"/>
  <c r="N12" i="68"/>
  <c r="M12" i="68"/>
  <c r="N7" i="68"/>
  <c r="M7" i="68"/>
  <c r="K85" i="15" a="1"/>
  <c r="N13" i="68"/>
  <c r="M13" i="68"/>
  <c r="N8" i="68"/>
  <c r="M8" i="68"/>
  <c r="K11" i="15" a="1"/>
  <c r="N14" i="68"/>
  <c r="M14" i="68"/>
  <c r="K2" i="15" a="1"/>
  <c r="N15" i="68"/>
  <c r="M15" i="68"/>
  <c r="K14" i="15" a="1"/>
  <c r="N16" i="68"/>
  <c r="M16" i="68"/>
  <c r="K195" i="15" a="1"/>
  <c r="N17" i="68"/>
  <c r="M17" i="68"/>
  <c r="N22" i="68"/>
  <c r="M22" i="68"/>
  <c r="K206" i="15" a="1"/>
  <c r="N18" i="68"/>
  <c r="M18" i="68"/>
  <c r="K7" i="15" a="1"/>
  <c r="N19" i="68"/>
  <c r="M19" i="68"/>
  <c r="K13" i="15" a="1"/>
  <c r="N20" i="68"/>
  <c r="M20" i="68"/>
  <c r="K15" i="15" a="1"/>
  <c r="N23" i="68"/>
  <c r="M23" i="68"/>
  <c r="K9" i="15" a="1"/>
  <c r="N24" i="68"/>
  <c r="M24" i="68"/>
  <c r="K8" i="15" a="1"/>
  <c r="N25" i="68"/>
  <c r="M25" i="68"/>
  <c r="K12" i="15" a="1"/>
  <c r="N26" i="68"/>
  <c r="M26" i="68"/>
  <c r="K19" i="15" a="1"/>
  <c r="N34" i="68"/>
  <c r="M34" i="68"/>
  <c r="N35" i="68"/>
  <c r="M35" i="68"/>
  <c r="K35" i="15" a="1"/>
  <c r="N36" i="68"/>
  <c r="M36" i="68"/>
  <c r="K26" i="15" a="1"/>
  <c r="N37" i="68"/>
  <c r="M37" i="68"/>
  <c r="N38" i="68"/>
  <c r="M38" i="68"/>
  <c r="K33" i="15" a="1"/>
  <c r="N39" i="68"/>
  <c r="M39" i="68"/>
  <c r="N40" i="68"/>
  <c r="M40" i="68"/>
  <c r="K34" i="15" a="1"/>
  <c r="N43" i="68"/>
  <c r="M43" i="68"/>
  <c r="N41" i="68"/>
  <c r="M41" i="68"/>
  <c r="K36" i="15" a="1"/>
  <c r="N42" i="68"/>
  <c r="M42" i="68"/>
  <c r="N44" i="68"/>
  <c r="M44" i="68"/>
  <c r="K25" i="15" a="1"/>
  <c r="N45" i="68"/>
  <c r="M45" i="68"/>
  <c r="K40" i="15" a="1"/>
  <c r="N46" i="68"/>
  <c r="M46" i="68"/>
  <c r="K32" i="15" a="1"/>
  <c r="N47" i="68"/>
  <c r="M47" i="68"/>
  <c r="N48" i="68"/>
  <c r="M48" i="68"/>
  <c r="N49" i="68"/>
  <c r="M49" i="68"/>
  <c r="N59" i="68"/>
  <c r="M59" i="68"/>
  <c r="K54" i="15" a="1"/>
  <c r="N69" i="68"/>
  <c r="M69" i="68"/>
  <c r="N60" i="68"/>
  <c r="M60" i="68"/>
  <c r="K102" i="15" a="1"/>
  <c r="N61" i="68"/>
  <c r="M61" i="68"/>
  <c r="N53" i="68"/>
  <c r="M53" i="68"/>
  <c r="K49" i="15" a="1"/>
  <c r="N62" i="68"/>
  <c r="M62" i="68"/>
  <c r="K46" i="15" a="1"/>
  <c r="N54" i="68"/>
  <c r="M54" i="68"/>
  <c r="K53" i="15" a="1"/>
  <c r="N55" i="68"/>
  <c r="M55" i="68"/>
  <c r="K58" i="15" a="1"/>
  <c r="N63" i="68"/>
  <c r="M63" i="68"/>
  <c r="K61" i="15" a="1"/>
  <c r="N64" i="68"/>
  <c r="M64" i="68"/>
  <c r="K50" i="15" a="1"/>
  <c r="N57" i="68"/>
  <c r="M57" i="68"/>
  <c r="K56" i="15" a="1"/>
  <c r="N70" i="68"/>
  <c r="M70" i="68"/>
  <c r="K52" i="15" a="1"/>
  <c r="N65" i="68"/>
  <c r="M65" i="68"/>
  <c r="K48" i="15" a="1"/>
  <c r="N58" i="68"/>
  <c r="M58" i="68"/>
  <c r="K51" i="15" a="1"/>
  <c r="N66" i="68"/>
  <c r="M66" i="68"/>
  <c r="K59" i="15" a="1"/>
  <c r="N67" i="68"/>
  <c r="M67" i="68"/>
  <c r="K60" i="15" a="1"/>
  <c r="N68" i="68"/>
  <c r="M68" i="68"/>
  <c r="K144" i="15" a="1"/>
  <c r="N71" i="68"/>
  <c r="M71" i="68"/>
  <c r="K67" i="15" a="1"/>
  <c r="N72" i="68"/>
  <c r="M72" i="68"/>
  <c r="K65" i="15" a="1"/>
  <c r="N73" i="68"/>
  <c r="M73" i="68"/>
  <c r="N74" i="68"/>
  <c r="M74" i="68"/>
  <c r="K55" i="15" a="1"/>
  <c r="N83" i="68"/>
  <c r="M83" i="68"/>
  <c r="K120" i="15" a="1"/>
  <c r="N84" i="68"/>
  <c r="M84" i="68"/>
  <c r="K68" i="15" a="1"/>
  <c r="N91" i="68"/>
  <c r="M91" i="68"/>
  <c r="K89" i="15" a="1"/>
  <c r="N85" i="68"/>
  <c r="M85" i="68"/>
  <c r="K72" i="15" a="1"/>
  <c r="N86" i="68"/>
  <c r="M86" i="68"/>
  <c r="K83" i="15" a="1"/>
  <c r="N81" i="68"/>
  <c r="M81" i="68"/>
  <c r="K74" i="15" a="1"/>
  <c r="N92" i="68"/>
  <c r="M92" i="68"/>
  <c r="K80" i="15" a="1"/>
  <c r="N82" i="68"/>
  <c r="M82" i="68"/>
  <c r="N87" i="68"/>
  <c r="M87" i="68"/>
  <c r="K96" i="15" a="1"/>
  <c r="N88" i="68"/>
  <c r="M88" i="68"/>
  <c r="K76" i="15" a="1"/>
  <c r="N89" i="68"/>
  <c r="M89" i="68"/>
  <c r="K78" i="15" a="1"/>
  <c r="N90" i="68"/>
  <c r="M90" i="68"/>
  <c r="K97" i="15" a="1"/>
  <c r="N93" i="68"/>
  <c r="M93" i="68"/>
  <c r="K70" i="15" a="1"/>
  <c r="N94" i="68"/>
  <c r="M94" i="68"/>
  <c r="K92" i="15" a="1"/>
  <c r="N95" i="68"/>
  <c r="M95" i="68"/>
  <c r="K69" i="15" a="1"/>
  <c r="N96" i="68"/>
  <c r="M96" i="68"/>
  <c r="K71" i="15" a="1"/>
  <c r="N97" i="68"/>
  <c r="M97" i="68"/>
  <c r="K87" i="15" a="1"/>
  <c r="N98" i="68"/>
  <c r="M98" i="68"/>
  <c r="K95" i="15" a="1"/>
  <c r="N113" i="68"/>
  <c r="M113" i="68"/>
  <c r="N109" i="68"/>
  <c r="M109" i="68"/>
  <c r="K110" i="15" a="1"/>
  <c r="N110" i="68"/>
  <c r="M110" i="68"/>
  <c r="K103" i="15" a="1"/>
  <c r="N111" i="68"/>
  <c r="M111" i="68"/>
  <c r="K101" i="15" a="1"/>
  <c r="N112" i="68"/>
  <c r="M112" i="68"/>
  <c r="K109" i="15" a="1"/>
  <c r="N114" i="68"/>
  <c r="M114" i="68"/>
  <c r="K84" i="15" a="1"/>
  <c r="N115" i="68"/>
  <c r="M115" i="68"/>
  <c r="N107" i="68"/>
  <c r="M107" i="68"/>
  <c r="K113" i="15" a="1"/>
  <c r="N108" i="68"/>
  <c r="M108" i="68"/>
  <c r="K45" i="15" a="1"/>
  <c r="N116" i="68"/>
  <c r="M116" i="68"/>
  <c r="K115" i="15" a="1"/>
  <c r="N117" i="68"/>
  <c r="M117" i="68"/>
  <c r="N118" i="68"/>
  <c r="M118" i="68"/>
  <c r="K105" i="15" a="1"/>
  <c r="N119" i="68"/>
  <c r="M119" i="68"/>
  <c r="K118" i="15" a="1"/>
  <c r="N120" i="68"/>
  <c r="M120" i="68"/>
  <c r="K111" i="15" a="1"/>
  <c r="N121" i="68"/>
  <c r="M121" i="68"/>
  <c r="N122" i="68"/>
  <c r="M122" i="68"/>
  <c r="N132" i="68"/>
  <c r="M132" i="68"/>
  <c r="K202" i="15" a="1"/>
  <c r="N133" i="68"/>
  <c r="M133" i="68"/>
  <c r="K190" i="15" a="1"/>
  <c r="N131" i="68"/>
  <c r="M131" i="68"/>
  <c r="N136" i="68"/>
  <c r="M136" i="68"/>
  <c r="K192" i="15" a="1"/>
  <c r="N134" i="68"/>
  <c r="M134" i="68"/>
  <c r="N135" i="68"/>
  <c r="M135" i="68"/>
  <c r="N137" i="68"/>
  <c r="M137" i="68"/>
  <c r="N138" i="68"/>
  <c r="M138" i="68"/>
  <c r="K207" i="15" a="1"/>
  <c r="N139" i="68"/>
  <c r="M139" i="68"/>
  <c r="N140" i="68"/>
  <c r="M140" i="68"/>
  <c r="K191" i="15" a="1"/>
  <c r="N141" i="68"/>
  <c r="M141" i="68"/>
  <c r="K204" i="15" a="1"/>
  <c r="N142" i="68"/>
  <c r="M142" i="68"/>
  <c r="N143" i="68"/>
  <c r="M143" i="68"/>
  <c r="N144" i="68"/>
  <c r="M144" i="68"/>
  <c r="N145" i="68"/>
  <c r="M145" i="68"/>
  <c r="N146" i="68"/>
  <c r="M146" i="68"/>
  <c r="N151" i="68"/>
  <c r="M151" i="68"/>
  <c r="K133" i="15" a="1"/>
  <c r="N152" i="68"/>
  <c r="M152" i="68"/>
  <c r="N153" i="68"/>
  <c r="M153" i="68"/>
  <c r="K47" i="15" a="1"/>
  <c r="N163" i="68"/>
  <c r="M163" i="68"/>
  <c r="N164" i="68"/>
  <c r="M164" i="68"/>
  <c r="N154" i="68"/>
  <c r="M154" i="68"/>
  <c r="K131" i="15" a="1"/>
  <c r="N155" i="68"/>
  <c r="M155" i="68"/>
  <c r="K124" i="15" a="1"/>
  <c r="N149" i="68"/>
  <c r="M149" i="68"/>
  <c r="K132" i="15" a="1"/>
  <c r="N156" i="68"/>
  <c r="M156" i="68"/>
  <c r="N157" i="68"/>
  <c r="M157" i="68"/>
  <c r="K127" i="15" a="1"/>
  <c r="N158" i="68"/>
  <c r="M158" i="68"/>
  <c r="K138" i="15" a="1"/>
  <c r="N159" i="68"/>
  <c r="M159" i="68"/>
  <c r="K140" i="15" a="1"/>
  <c r="N160" i="68"/>
  <c r="M160" i="68"/>
  <c r="N161" i="68"/>
  <c r="M161" i="68"/>
  <c r="N162" i="68"/>
  <c r="M162" i="68"/>
  <c r="K141" i="15" a="1"/>
  <c r="N165" i="68"/>
  <c r="M165" i="68"/>
  <c r="N166" i="68"/>
  <c r="M166" i="68"/>
  <c r="N167" i="68"/>
  <c r="M167" i="68"/>
  <c r="K130" i="15" a="1"/>
  <c r="N168" i="68"/>
  <c r="M168" i="68"/>
  <c r="K137" i="15" a="1"/>
  <c r="N169" i="68"/>
  <c r="M169" i="68"/>
  <c r="K119" i="15" a="1"/>
  <c r="N170" i="68"/>
  <c r="M170" i="68"/>
  <c r="N177" i="68"/>
  <c r="M177" i="68"/>
  <c r="K143" i="15" a="1"/>
  <c r="N178" i="68"/>
  <c r="M178" i="68"/>
  <c r="K150" i="15" a="1"/>
  <c r="N175" i="68"/>
  <c r="M175" i="68"/>
  <c r="K153" i="15" a="1"/>
  <c r="N179" i="68"/>
  <c r="M179" i="68"/>
  <c r="K145" i="15" a="1"/>
  <c r="N176" i="68"/>
  <c r="M176" i="68"/>
  <c r="K148" i="15" a="1"/>
  <c r="N180" i="68"/>
  <c r="M180" i="68"/>
  <c r="K146" i="15" a="1"/>
  <c r="N181" i="68"/>
  <c r="M181" i="68"/>
  <c r="K159" i="15" a="1"/>
  <c r="N182" i="68"/>
  <c r="M182" i="68"/>
  <c r="N183" i="68"/>
  <c r="M183" i="68"/>
  <c r="K157" i="15" a="1"/>
  <c r="N184" i="68"/>
  <c r="M184" i="68"/>
  <c r="K162" i="15" a="1"/>
  <c r="N185" i="68"/>
  <c r="M185" i="68"/>
  <c r="K176" i="15" a="1"/>
  <c r="N186" i="68"/>
  <c r="M186" i="68"/>
  <c r="K175" i="15" a="1"/>
  <c r="N187" i="68"/>
  <c r="M187" i="68"/>
  <c r="N188" i="68"/>
  <c r="M188" i="68"/>
  <c r="N189" i="68"/>
  <c r="M189" i="68"/>
  <c r="N190" i="68"/>
  <c r="M190" i="68"/>
  <c r="K149" i="15" a="1"/>
  <c r="N191" i="68"/>
  <c r="M191" i="68"/>
  <c r="N192" i="68"/>
  <c r="M192" i="68"/>
  <c r="K167" i="15" a="1"/>
  <c r="N193" i="68"/>
  <c r="M193" i="68"/>
  <c r="K156" i="15" a="1"/>
  <c r="N194" i="68"/>
  <c r="M194" i="68"/>
  <c r="N202" i="68"/>
  <c r="M202" i="68"/>
  <c r="K123" i="15" a="1"/>
  <c r="N209" i="68"/>
  <c r="M209" i="68"/>
  <c r="K154" i="15" a="1"/>
  <c r="N203" i="68"/>
  <c r="M203" i="68"/>
  <c r="N210" i="68"/>
  <c r="M210" i="68"/>
  <c r="K171" i="15" a="1"/>
  <c r="N204" i="68"/>
  <c r="M204" i="68"/>
  <c r="K179" i="15" a="1"/>
  <c r="N199" i="68"/>
  <c r="M199" i="68"/>
  <c r="K4" i="15" a="1"/>
  <c r="N200" i="68"/>
  <c r="M200" i="68"/>
  <c r="N205" i="68"/>
  <c r="M205" i="68"/>
  <c r="K189" i="15" a="1"/>
  <c r="N206" i="68"/>
  <c r="M206" i="68"/>
  <c r="K188" i="15" a="1"/>
  <c r="N207" i="68"/>
  <c r="M207" i="68"/>
  <c r="N211" i="68"/>
  <c r="M211" i="68"/>
  <c r="N201" i="68"/>
  <c r="M201" i="68"/>
  <c r="N212" i="68"/>
  <c r="M212" i="68"/>
  <c r="N213" i="68"/>
  <c r="M213" i="68"/>
  <c r="N214" i="68"/>
  <c r="M214" i="68"/>
  <c r="N208" i="68"/>
  <c r="M208" i="68"/>
  <c r="K208" i="15" a="1"/>
  <c r="N215" i="68"/>
  <c r="M215" i="68"/>
  <c r="K180" i="15" a="1"/>
  <c r="N216" i="68"/>
  <c r="M216" i="68"/>
  <c r="N217" i="68"/>
  <c r="M217" i="68"/>
  <c r="N218" i="68"/>
  <c r="M218" i="68"/>
  <c r="N222" i="68"/>
  <c r="M222" i="68"/>
  <c r="N223" i="68"/>
  <c r="M223" i="68"/>
  <c r="N234" i="68"/>
  <c r="M234" i="68"/>
  <c r="N224" i="68"/>
  <c r="M224" i="68"/>
  <c r="N225" i="68"/>
  <c r="M225" i="68"/>
  <c r="N226" i="68"/>
  <c r="M226" i="68"/>
  <c r="N227" i="68"/>
  <c r="M227" i="68"/>
  <c r="N228" i="68"/>
  <c r="M228" i="68"/>
  <c r="N229" i="68"/>
  <c r="M229" i="68"/>
  <c r="N230" i="68"/>
  <c r="M230" i="68"/>
  <c r="N231" i="68"/>
  <c r="M231" i="68"/>
  <c r="N232" i="68"/>
  <c r="M232" i="68"/>
  <c r="N233" i="68"/>
  <c r="M233" i="68"/>
  <c r="N235" i="68"/>
  <c r="M235" i="68"/>
  <c r="N236" i="68"/>
  <c r="M236" i="68"/>
  <c r="N237" i="68"/>
  <c r="M237" i="68"/>
  <c r="N238" i="68"/>
  <c r="M238" i="68"/>
  <c r="N239" i="68"/>
  <c r="M239" i="68"/>
  <c r="N240" i="68"/>
  <c r="M240" i="68"/>
  <c r="N241" i="68"/>
  <c r="M241" i="68"/>
  <c r="N242" i="68"/>
  <c r="M242" i="68"/>
  <c r="N75" i="68"/>
  <c r="M75" i="68"/>
  <c r="K77" i="15" a="1"/>
  <c r="N123" i="68"/>
  <c r="M123" i="68"/>
  <c r="N124" i="68"/>
  <c r="M124" i="68"/>
  <c r="N27" i="68"/>
  <c r="M27" i="68"/>
  <c r="K139" i="15" a="1"/>
  <c r="N28" i="68"/>
  <c r="M28" i="68"/>
  <c r="K29" i="15" a="1"/>
  <c r="N219" i="68"/>
  <c r="M219" i="68"/>
  <c r="N76" i="68"/>
  <c r="M76" i="68"/>
  <c r="K98" i="15" a="1"/>
  <c r="N125" i="68"/>
  <c r="M125" i="68"/>
  <c r="N99" i="68"/>
  <c r="M99" i="68"/>
  <c r="N195" i="68"/>
  <c r="M195" i="68"/>
  <c r="K187" i="15" a="1"/>
  <c r="N171" i="68"/>
  <c r="M171" i="68"/>
  <c r="K182" i="15" a="1"/>
  <c r="N29" i="68"/>
  <c r="M29" i="68"/>
  <c r="K38" i="15" a="1"/>
  <c r="N77" i="68"/>
  <c r="M77" i="68"/>
  <c r="K100" i="15" a="1"/>
  <c r="N100" i="68"/>
  <c r="M100" i="68"/>
  <c r="K108" i="15" a="1"/>
  <c r="N172" i="68"/>
  <c r="M172" i="68"/>
  <c r="K198" i="15" a="1"/>
  <c r="N101" i="68"/>
  <c r="M101" i="68"/>
  <c r="N196" i="68"/>
  <c r="M196" i="68"/>
  <c r="K183" i="15" a="1"/>
  <c r="N147" i="68"/>
  <c r="M147" i="68"/>
  <c r="K142" i="15" a="1"/>
  <c r="N220" i="68"/>
  <c r="M220" i="68"/>
  <c r="N51" i="68"/>
  <c r="M51" i="68"/>
  <c r="K62" i="15" a="1"/>
  <c r="N52" i="68"/>
  <c r="M52" i="68"/>
  <c r="N30" i="68"/>
  <c r="M30" i="68"/>
  <c r="K27" i="15" a="1"/>
  <c r="N78" i="68"/>
  <c r="M78" i="68"/>
  <c r="K79" i="15" a="1"/>
  <c r="N102" i="68"/>
  <c r="M102" i="68"/>
  <c r="K114" i="15" a="1"/>
  <c r="N31" i="68"/>
  <c r="M31" i="68"/>
  <c r="K28" i="15" a="1"/>
  <c r="N32" i="68"/>
  <c r="M32" i="68"/>
  <c r="N126" i="68"/>
  <c r="M126" i="68"/>
  <c r="N127" i="68"/>
  <c r="M127" i="68"/>
  <c r="K193" i="15" a="1"/>
  <c r="N3" i="68"/>
  <c r="M3" i="68"/>
  <c r="N4" i="68"/>
  <c r="M4" i="68"/>
  <c r="N173" i="68"/>
  <c r="M173" i="68"/>
  <c r="K184" i="15" a="1"/>
  <c r="N103" i="68"/>
  <c r="M103" i="68"/>
  <c r="K116" i="15" a="1"/>
  <c r="N197" i="68"/>
  <c r="M197" i="68"/>
  <c r="N128" i="68"/>
  <c r="M128" i="68"/>
  <c r="N221" i="68"/>
  <c r="M221" i="68"/>
  <c r="N50" i="68"/>
  <c r="M50" i="68"/>
  <c r="M21" i="68"/>
  <c r="M9" i="68"/>
  <c r="M6" i="68"/>
  <c r="L23" i="68"/>
  <c r="L24" i="68"/>
  <c r="L25" i="68"/>
  <c r="L26" i="68"/>
  <c r="L45" i="68"/>
  <c r="L46" i="68"/>
  <c r="L47" i="68"/>
  <c r="L48" i="68"/>
  <c r="L49" i="68"/>
  <c r="L71" i="68"/>
  <c r="L72" i="68"/>
  <c r="L73" i="68"/>
  <c r="L74" i="68"/>
  <c r="L93" i="68"/>
  <c r="L94" i="68"/>
  <c r="L95" i="68"/>
  <c r="L96" i="68"/>
  <c r="L97" i="68"/>
  <c r="L98" i="68"/>
  <c r="L118" i="68"/>
  <c r="L119" i="68"/>
  <c r="L120" i="68"/>
  <c r="L121" i="68"/>
  <c r="L122" i="68"/>
  <c r="L138" i="68"/>
  <c r="L139" i="68"/>
  <c r="L140" i="68"/>
  <c r="L141" i="68"/>
  <c r="L142" i="68"/>
  <c r="L143" i="68"/>
  <c r="L144" i="68"/>
  <c r="L145" i="68"/>
  <c r="L146" i="68"/>
  <c r="L166" i="68"/>
  <c r="L167" i="68"/>
  <c r="L168" i="68"/>
  <c r="L169" i="68"/>
  <c r="L170" i="68"/>
  <c r="L189" i="68"/>
  <c r="L190" i="68"/>
  <c r="L191" i="68"/>
  <c r="L192" i="68"/>
  <c r="L193" i="68"/>
  <c r="L194" i="68"/>
  <c r="L215" i="68"/>
  <c r="L216" i="68"/>
  <c r="L217" i="68"/>
  <c r="L218" i="68"/>
  <c r="L235" i="68"/>
  <c r="L236" i="68"/>
  <c r="L237" i="68"/>
  <c r="L238" i="68"/>
  <c r="L239" i="68"/>
  <c r="L240" i="68"/>
  <c r="L241" i="68"/>
  <c r="L242" i="68"/>
  <c r="L75" i="68"/>
  <c r="L123" i="68"/>
  <c r="L124" i="68"/>
  <c r="L27" i="68"/>
  <c r="L28" i="68"/>
  <c r="L219" i="68"/>
  <c r="L76" i="68"/>
  <c r="L125" i="68"/>
  <c r="L99" i="68"/>
  <c r="L195" i="68"/>
  <c r="L171" i="68"/>
  <c r="L29" i="68"/>
  <c r="L77" i="68"/>
  <c r="L100" i="68"/>
  <c r="L172" i="68"/>
  <c r="L101" i="68"/>
  <c r="L196" i="68"/>
  <c r="L147" i="68"/>
  <c r="L220" i="68"/>
  <c r="L51" i="68"/>
  <c r="L52" i="68"/>
  <c r="L30" i="68"/>
  <c r="L78" i="68"/>
  <c r="L102" i="68"/>
  <c r="L31" i="68"/>
  <c r="L32" i="68"/>
  <c r="L126" i="68"/>
  <c r="L127" i="68"/>
  <c r="L3" i="68"/>
  <c r="L4" i="68"/>
  <c r="L173" i="68"/>
  <c r="L103" i="68"/>
  <c r="L197" i="68"/>
  <c r="L128" i="68"/>
  <c r="L221" i="68"/>
  <c r="L50" i="68"/>
  <c r="K21" i="68"/>
  <c r="L21" i="68" s="1"/>
  <c r="K22" i="68"/>
  <c r="L22" i="68" s="1"/>
  <c r="K23" i="68"/>
  <c r="K24" i="68"/>
  <c r="K25" i="68"/>
  <c r="K26" i="68"/>
  <c r="K43" i="68"/>
  <c r="L43" i="68" s="1"/>
  <c r="K44" i="68"/>
  <c r="L44" i="68" s="1"/>
  <c r="K45" i="68"/>
  <c r="K46" i="68"/>
  <c r="K47" i="68"/>
  <c r="K48" i="68"/>
  <c r="K49" i="68"/>
  <c r="K69" i="68"/>
  <c r="L69" i="68" s="1"/>
  <c r="K71" i="68"/>
  <c r="K72" i="68"/>
  <c r="K73" i="68"/>
  <c r="K74" i="68"/>
  <c r="K91" i="68"/>
  <c r="L91" i="68" s="1"/>
  <c r="K92" i="68"/>
  <c r="L92" i="68" s="1"/>
  <c r="K93" i="68"/>
  <c r="K94" i="68"/>
  <c r="K95" i="68"/>
  <c r="K96" i="68"/>
  <c r="K97" i="68"/>
  <c r="K98" i="68"/>
  <c r="K113" i="68"/>
  <c r="L113" i="68" s="1"/>
  <c r="K114" i="68"/>
  <c r="L114" i="68" s="1"/>
  <c r="K116" i="68"/>
  <c r="L116" i="68" s="1"/>
  <c r="K117" i="68"/>
  <c r="L117" i="68" s="1"/>
  <c r="K118" i="68"/>
  <c r="K119" i="68"/>
  <c r="K120" i="68"/>
  <c r="K121" i="68"/>
  <c r="K122" i="68"/>
  <c r="K137" i="68"/>
  <c r="L137" i="68" s="1"/>
  <c r="K138" i="68"/>
  <c r="K139" i="68"/>
  <c r="K140" i="68"/>
  <c r="K141" i="68"/>
  <c r="K142" i="68"/>
  <c r="K143" i="68"/>
  <c r="K144" i="68"/>
  <c r="K145" i="68"/>
  <c r="K146" i="68"/>
  <c r="K164" i="68"/>
  <c r="L164" i="68" s="1"/>
  <c r="K165" i="68"/>
  <c r="L165" i="68" s="1"/>
  <c r="K166" i="68"/>
  <c r="K167" i="68"/>
  <c r="K168" i="68"/>
  <c r="K169" i="68"/>
  <c r="K170" i="68"/>
  <c r="K189" i="68"/>
  <c r="K190" i="68"/>
  <c r="K191" i="68"/>
  <c r="K192" i="68"/>
  <c r="K193" i="68"/>
  <c r="K194" i="68"/>
  <c r="K210" i="68"/>
  <c r="L210" i="68" s="1"/>
  <c r="K212" i="68"/>
  <c r="L212" i="68" s="1"/>
  <c r="K214" i="68"/>
  <c r="L214" i="68" s="1"/>
  <c r="K215" i="68"/>
  <c r="K216" i="68"/>
  <c r="K217" i="68"/>
  <c r="K218" i="68"/>
  <c r="K235" i="68"/>
  <c r="K236" i="68"/>
  <c r="K237" i="68"/>
  <c r="K238" i="68"/>
  <c r="K239" i="68"/>
  <c r="K240" i="68"/>
  <c r="K241" i="68"/>
  <c r="K242" i="68"/>
  <c r="K75" i="68"/>
  <c r="K123" i="68"/>
  <c r="K124" i="68"/>
  <c r="K27" i="68"/>
  <c r="K28" i="68"/>
  <c r="K219" i="68"/>
  <c r="K76" i="68"/>
  <c r="K125" i="68"/>
  <c r="K99" i="68"/>
  <c r="K195" i="68"/>
  <c r="K171" i="68"/>
  <c r="K29" i="68"/>
  <c r="K77" i="68"/>
  <c r="K100" i="68"/>
  <c r="K172" i="68"/>
  <c r="K101" i="68"/>
  <c r="K196" i="68"/>
  <c r="K147" i="68"/>
  <c r="K220" i="68"/>
  <c r="K51" i="68"/>
  <c r="K52" i="68"/>
  <c r="K30" i="68"/>
  <c r="K78" i="68"/>
  <c r="K102" i="68"/>
  <c r="K31" i="68"/>
  <c r="K32" i="68"/>
  <c r="K126" i="68"/>
  <c r="K127" i="68"/>
  <c r="K3" i="68"/>
  <c r="K4" i="68"/>
  <c r="K173" i="68"/>
  <c r="K103" i="68"/>
  <c r="K197" i="68"/>
  <c r="K128" i="68"/>
  <c r="K221" i="68"/>
  <c r="K50" i="68"/>
  <c r="U67" i="15"/>
  <c r="U62" i="15"/>
  <c r="U164" i="15"/>
  <c r="U133" i="15"/>
  <c r="U61" i="15"/>
  <c r="U185" i="15"/>
  <c r="U34" i="15"/>
  <c r="U144" i="15"/>
  <c r="U17" i="15"/>
  <c r="U27" i="15"/>
  <c r="U90" i="15"/>
  <c r="U170" i="15"/>
  <c r="U8" i="15"/>
  <c r="U40" i="15"/>
  <c r="U86" i="15"/>
  <c r="U151" i="15"/>
  <c r="U109" i="15"/>
  <c r="U129" i="15"/>
  <c r="U16" i="15"/>
  <c r="U103" i="15"/>
  <c r="U131" i="15"/>
  <c r="U158" i="15"/>
  <c r="U53" i="15"/>
  <c r="U155" i="15"/>
  <c r="U189" i="15"/>
  <c r="U41" i="15"/>
  <c r="U118" i="15"/>
  <c r="U21" i="15"/>
  <c r="U163" i="15"/>
  <c r="U33" i="15"/>
  <c r="U181" i="15"/>
  <c r="U22" i="15"/>
  <c r="U39" i="15"/>
  <c r="U165" i="15"/>
  <c r="U56" i="15"/>
  <c r="AC67" i="15"/>
  <c r="AC62" i="15"/>
  <c r="AC164" i="15"/>
  <c r="AC133" i="15"/>
  <c r="AC61" i="15"/>
  <c r="AC185" i="15"/>
  <c r="AC34" i="15"/>
  <c r="AC144" i="15"/>
  <c r="AC17" i="15"/>
  <c r="AC27" i="15"/>
  <c r="AC90" i="15"/>
  <c r="AC170" i="15"/>
  <c r="AC8" i="15"/>
  <c r="AC40" i="15"/>
  <c r="AC86" i="15"/>
  <c r="AC151" i="15"/>
  <c r="AC109" i="15"/>
  <c r="AC129" i="15"/>
  <c r="AC16" i="15"/>
  <c r="AC103" i="15"/>
  <c r="AC131" i="15"/>
  <c r="AC158" i="15"/>
  <c r="AC53" i="15"/>
  <c r="AC155" i="15"/>
  <c r="AC189" i="15"/>
  <c r="AC41" i="15"/>
  <c r="AC118" i="15"/>
  <c r="AC21" i="15"/>
  <c r="AC163" i="15"/>
  <c r="AC33" i="15"/>
  <c r="AC181" i="15"/>
  <c r="AC22" i="15"/>
  <c r="AC39" i="15"/>
  <c r="AC165" i="15"/>
  <c r="AC56" i="15"/>
  <c r="AG24" i="15"/>
  <c r="AG21" i="15"/>
  <c r="N3" i="66"/>
  <c r="N4" i="66"/>
  <c r="M4" i="66"/>
  <c r="N5" i="66"/>
  <c r="N6" i="66"/>
  <c r="N7" i="66"/>
  <c r="N8" i="66"/>
  <c r="M8" i="66"/>
  <c r="N9" i="66"/>
  <c r="M9" i="66"/>
  <c r="N10" i="66"/>
  <c r="M10" i="66"/>
  <c r="N11" i="66"/>
  <c r="M11" i="66"/>
  <c r="N12" i="66"/>
  <c r="M12" i="66"/>
  <c r="N13" i="66"/>
  <c r="M13" i="66"/>
  <c r="N14" i="66"/>
  <c r="M14" i="66"/>
  <c r="N15" i="66"/>
  <c r="M15" i="66"/>
  <c r="N16" i="66"/>
  <c r="M16" i="66"/>
  <c r="N17" i="66"/>
  <c r="M17" i="66"/>
  <c r="N18" i="66"/>
  <c r="M18" i="66"/>
  <c r="N19" i="66"/>
  <c r="M19" i="66"/>
  <c r="N20" i="66"/>
  <c r="M20" i="66"/>
  <c r="N21" i="66"/>
  <c r="M21" i="66"/>
  <c r="N22" i="66"/>
  <c r="M22" i="66"/>
  <c r="N23" i="66"/>
  <c r="M23" i="66"/>
  <c r="N24" i="66"/>
  <c r="M24" i="66"/>
  <c r="N25" i="66"/>
  <c r="M25" i="66"/>
  <c r="N26" i="66"/>
  <c r="M26" i="66"/>
  <c r="N27" i="66"/>
  <c r="M27" i="66"/>
  <c r="N28" i="66"/>
  <c r="M28" i="66"/>
  <c r="N29" i="66"/>
  <c r="N30" i="66"/>
  <c r="N31" i="66"/>
  <c r="N32" i="66"/>
  <c r="M32" i="66"/>
  <c r="N33" i="66"/>
  <c r="M33" i="66"/>
  <c r="N34" i="66"/>
  <c r="M34" i="66"/>
  <c r="N35" i="66"/>
  <c r="M35" i="66"/>
  <c r="N36" i="66"/>
  <c r="M36" i="66"/>
  <c r="N37" i="66"/>
  <c r="M37" i="66"/>
  <c r="N38" i="66"/>
  <c r="M38" i="66"/>
  <c r="N39" i="66"/>
  <c r="M39" i="66"/>
  <c r="N40" i="66"/>
  <c r="M40" i="66"/>
  <c r="N41" i="66"/>
  <c r="M41" i="66"/>
  <c r="N42" i="66"/>
  <c r="M42" i="66"/>
  <c r="N43" i="66"/>
  <c r="M43" i="66"/>
  <c r="N44" i="66"/>
  <c r="M44" i="66"/>
  <c r="N45" i="66"/>
  <c r="M45" i="66"/>
  <c r="N46" i="66"/>
  <c r="M46" i="66"/>
  <c r="N47" i="66"/>
  <c r="M47" i="66"/>
  <c r="N48" i="66"/>
  <c r="M48" i="66"/>
  <c r="N49" i="66"/>
  <c r="M49" i="66"/>
  <c r="N50" i="66"/>
  <c r="M50" i="66"/>
  <c r="N51" i="66"/>
  <c r="M51" i="66"/>
  <c r="N52" i="66"/>
  <c r="M52" i="66"/>
  <c r="N53" i="66"/>
  <c r="N54" i="66"/>
  <c r="N55" i="66"/>
  <c r="N56" i="66"/>
  <c r="N57" i="66"/>
  <c r="N58" i="66"/>
  <c r="M58" i="66"/>
  <c r="N59" i="66"/>
  <c r="N60" i="66"/>
  <c r="M60" i="66"/>
  <c r="N61" i="66"/>
  <c r="M61" i="66"/>
  <c r="N62" i="66"/>
  <c r="M62" i="66"/>
  <c r="N63" i="66"/>
  <c r="M63" i="66"/>
  <c r="N64" i="66"/>
  <c r="M64" i="66"/>
  <c r="N65" i="66"/>
  <c r="M65" i="66"/>
  <c r="N66" i="66"/>
  <c r="M66" i="66"/>
  <c r="N67" i="66"/>
  <c r="M67" i="66"/>
  <c r="N68" i="66"/>
  <c r="M68" i="66"/>
  <c r="N69" i="66"/>
  <c r="M69" i="66"/>
  <c r="N70" i="66"/>
  <c r="M70" i="66"/>
  <c r="N71" i="66"/>
  <c r="M71" i="66"/>
  <c r="N72" i="66"/>
  <c r="M72" i="66"/>
  <c r="N73" i="66"/>
  <c r="M73" i="66"/>
  <c r="N74" i="66"/>
  <c r="M74" i="66"/>
  <c r="N75" i="66"/>
  <c r="M75" i="66"/>
  <c r="N76" i="66"/>
  <c r="M76" i="66"/>
  <c r="N77" i="66"/>
  <c r="N78" i="66"/>
  <c r="N79" i="66"/>
  <c r="M79" i="66"/>
  <c r="N80" i="66"/>
  <c r="M80" i="66"/>
  <c r="N81" i="66"/>
  <c r="M81" i="66"/>
  <c r="N82" i="66"/>
  <c r="M82" i="66"/>
  <c r="N83" i="66"/>
  <c r="M83" i="66"/>
  <c r="N84" i="66"/>
  <c r="M84" i="66"/>
  <c r="N85" i="66"/>
  <c r="M85" i="66"/>
  <c r="N86" i="66"/>
  <c r="M86" i="66"/>
  <c r="N87" i="66"/>
  <c r="M87" i="66"/>
  <c r="N88" i="66"/>
  <c r="M88" i="66"/>
  <c r="N89" i="66"/>
  <c r="M89" i="66"/>
  <c r="N90" i="66"/>
  <c r="M90" i="66"/>
  <c r="N91" i="66"/>
  <c r="M91" i="66"/>
  <c r="N92" i="66"/>
  <c r="M92" i="66"/>
  <c r="N93" i="66"/>
  <c r="M93" i="66"/>
  <c r="N94" i="66"/>
  <c r="M94" i="66"/>
  <c r="N95" i="66"/>
  <c r="M95" i="66"/>
  <c r="N96" i="66"/>
  <c r="M96" i="66"/>
  <c r="N97" i="66"/>
  <c r="M97" i="66"/>
  <c r="N98" i="66"/>
  <c r="M98" i="66"/>
  <c r="N99" i="66"/>
  <c r="M99" i="66"/>
  <c r="N100" i="66"/>
  <c r="M100" i="66"/>
  <c r="N101" i="66"/>
  <c r="M101" i="66"/>
  <c r="N102" i="66"/>
  <c r="N103" i="66"/>
  <c r="N104" i="66"/>
  <c r="M104" i="66"/>
  <c r="N105" i="66"/>
  <c r="M105" i="66"/>
  <c r="N106" i="66"/>
  <c r="M106" i="66"/>
  <c r="N107" i="66"/>
  <c r="M107" i="66"/>
  <c r="N108" i="66"/>
  <c r="M108" i="66"/>
  <c r="N109" i="66"/>
  <c r="M109" i="66"/>
  <c r="N110" i="66"/>
  <c r="M110" i="66"/>
  <c r="N111" i="66"/>
  <c r="N112" i="66"/>
  <c r="M112" i="66"/>
  <c r="N113" i="66"/>
  <c r="M113" i="66"/>
  <c r="N114" i="66"/>
  <c r="M114" i="66"/>
  <c r="N115" i="66"/>
  <c r="M115" i="66"/>
  <c r="N116" i="66"/>
  <c r="M116" i="66"/>
  <c r="N117" i="66"/>
  <c r="M117" i="66"/>
  <c r="N118" i="66"/>
  <c r="M118" i="66"/>
  <c r="N119" i="66"/>
  <c r="M119" i="66"/>
  <c r="N120" i="66"/>
  <c r="M120" i="66"/>
  <c r="N121" i="66"/>
  <c r="M121" i="66"/>
  <c r="N122" i="66"/>
  <c r="M122" i="66"/>
  <c r="N123" i="66"/>
  <c r="N124" i="66"/>
  <c r="M124" i="66"/>
  <c r="N125" i="66"/>
  <c r="N126" i="66"/>
  <c r="N127" i="66"/>
  <c r="M127" i="66"/>
  <c r="N128" i="66"/>
  <c r="M128" i="66"/>
  <c r="N129" i="66"/>
  <c r="M129" i="66"/>
  <c r="N130" i="66"/>
  <c r="M130" i="66"/>
  <c r="N131" i="66"/>
  <c r="M131" i="66"/>
  <c r="N132" i="66"/>
  <c r="M132" i="66"/>
  <c r="N133" i="66"/>
  <c r="M133" i="66"/>
  <c r="N134" i="66"/>
  <c r="M134" i="66"/>
  <c r="N135" i="66"/>
  <c r="M135" i="66"/>
  <c r="N136" i="66"/>
  <c r="M136" i="66"/>
  <c r="N137" i="66"/>
  <c r="M137" i="66"/>
  <c r="N138" i="66"/>
  <c r="M138" i="66"/>
  <c r="N139" i="66"/>
  <c r="M139" i="66"/>
  <c r="N140" i="66"/>
  <c r="M140" i="66"/>
  <c r="N141" i="66"/>
  <c r="M141" i="66"/>
  <c r="N142" i="66"/>
  <c r="M142" i="66"/>
  <c r="N143" i="66"/>
  <c r="M143" i="66"/>
  <c r="N144" i="66"/>
  <c r="M144" i="66"/>
  <c r="N145" i="66"/>
  <c r="M145" i="66"/>
  <c r="N146" i="66"/>
  <c r="M146" i="66"/>
  <c r="N147" i="66"/>
  <c r="M147" i="66"/>
  <c r="N148" i="66"/>
  <c r="M148" i="66"/>
  <c r="N149" i="66"/>
  <c r="M149" i="66"/>
  <c r="N150" i="66"/>
  <c r="N151" i="66"/>
  <c r="M151" i="66"/>
  <c r="N152" i="66"/>
  <c r="M152" i="66"/>
  <c r="N153" i="66"/>
  <c r="N154" i="66"/>
  <c r="M154" i="66"/>
  <c r="N155" i="66"/>
  <c r="M155" i="66"/>
  <c r="N156" i="66"/>
  <c r="M156" i="66"/>
  <c r="N157" i="66"/>
  <c r="M157" i="66"/>
  <c r="N158" i="66"/>
  <c r="M158" i="66"/>
  <c r="N159" i="66"/>
  <c r="M159" i="66"/>
  <c r="N160" i="66"/>
  <c r="M160" i="66"/>
  <c r="N161" i="66"/>
  <c r="M161" i="66"/>
  <c r="N162" i="66"/>
  <c r="M162" i="66"/>
  <c r="N163" i="66"/>
  <c r="M163" i="66"/>
  <c r="N164" i="66"/>
  <c r="M164" i="66"/>
  <c r="N165" i="66"/>
  <c r="M165" i="66"/>
  <c r="N166" i="66"/>
  <c r="M166" i="66"/>
  <c r="N167" i="66"/>
  <c r="M167" i="66"/>
  <c r="N168" i="66"/>
  <c r="M168" i="66"/>
  <c r="N169" i="66"/>
  <c r="M169" i="66"/>
  <c r="N170" i="66"/>
  <c r="M170" i="66"/>
  <c r="N171" i="66"/>
  <c r="M171" i="66"/>
  <c r="N172" i="66"/>
  <c r="M172" i="66"/>
  <c r="N173" i="66"/>
  <c r="N174" i="66"/>
  <c r="N175" i="66"/>
  <c r="M175" i="66"/>
  <c r="N176" i="66"/>
  <c r="M176" i="66"/>
  <c r="N177" i="66"/>
  <c r="M177" i="66"/>
  <c r="N178" i="66"/>
  <c r="M178" i="66"/>
  <c r="N179" i="66"/>
  <c r="M179" i="66"/>
  <c r="N180" i="66"/>
  <c r="M180" i="66"/>
  <c r="N181" i="66"/>
  <c r="M181" i="66"/>
  <c r="N182" i="66"/>
  <c r="M182" i="66"/>
  <c r="N183" i="66"/>
  <c r="M183" i="66"/>
  <c r="N184" i="66"/>
  <c r="M184" i="66"/>
  <c r="N185" i="66"/>
  <c r="M185" i="66"/>
  <c r="N186" i="66"/>
  <c r="M186" i="66"/>
  <c r="N187" i="66"/>
  <c r="M187" i="66"/>
  <c r="N188" i="66"/>
  <c r="M188" i="66"/>
  <c r="N189" i="66"/>
  <c r="M189" i="66"/>
  <c r="N190" i="66"/>
  <c r="M190" i="66"/>
  <c r="N191" i="66"/>
  <c r="M191" i="66"/>
  <c r="N192" i="66"/>
  <c r="M192" i="66"/>
  <c r="N193" i="66"/>
  <c r="M193" i="66"/>
  <c r="N194" i="66"/>
  <c r="M194" i="66"/>
  <c r="N195" i="66"/>
  <c r="N196" i="66"/>
  <c r="N150" i="68"/>
  <c r="M150" i="68"/>
  <c r="N198" i="66"/>
  <c r="N199" i="66"/>
  <c r="N200" i="66"/>
  <c r="N202" i="66"/>
  <c r="N203" i="66"/>
  <c r="M203" i="66"/>
  <c r="N204" i="66"/>
  <c r="N206" i="66"/>
  <c r="M206" i="66"/>
  <c r="N207" i="66"/>
  <c r="M207" i="66"/>
  <c r="N209" i="66"/>
  <c r="M209" i="66"/>
  <c r="N212" i="66"/>
  <c r="M212" i="66"/>
  <c r="N213" i="66"/>
  <c r="M213" i="66"/>
  <c r="N214" i="66"/>
  <c r="M214" i="66"/>
  <c r="N215" i="66"/>
  <c r="M215" i="66"/>
  <c r="N216" i="66"/>
  <c r="M216" i="66"/>
  <c r="N217" i="66"/>
  <c r="M217" i="66"/>
  <c r="N218" i="66"/>
  <c r="M218" i="66"/>
  <c r="N219" i="66"/>
  <c r="N220" i="66"/>
  <c r="N221" i="66"/>
  <c r="N222" i="66"/>
  <c r="N223" i="66"/>
  <c r="N224" i="66"/>
  <c r="N225" i="66"/>
  <c r="M225" i="66"/>
  <c r="N226" i="66"/>
  <c r="N227" i="66"/>
  <c r="N228" i="66"/>
  <c r="N229" i="66"/>
  <c r="N230" i="66"/>
  <c r="N231" i="66"/>
  <c r="M231" i="66"/>
  <c r="N232" i="66"/>
  <c r="N233" i="66"/>
  <c r="M233" i="66"/>
  <c r="N234" i="66"/>
  <c r="M234" i="66"/>
  <c r="N235" i="66"/>
  <c r="M235" i="66"/>
  <c r="N236" i="66"/>
  <c r="M236" i="66"/>
  <c r="N237" i="66"/>
  <c r="M237" i="66"/>
  <c r="N238" i="66"/>
  <c r="M238" i="66"/>
  <c r="N240" i="66"/>
  <c r="M240" i="66"/>
  <c r="N242" i="66"/>
  <c r="M242" i="66"/>
  <c r="M3" i="66"/>
  <c r="M5" i="66"/>
  <c r="M6" i="66"/>
  <c r="M7" i="66"/>
  <c r="M29" i="66"/>
  <c r="M30" i="66"/>
  <c r="M31" i="66"/>
  <c r="M53" i="66"/>
  <c r="M54" i="66"/>
  <c r="M55" i="66"/>
  <c r="M56" i="66"/>
  <c r="M57" i="66"/>
  <c r="M59" i="66"/>
  <c r="M77" i="66"/>
  <c r="M78" i="66"/>
  <c r="M102" i="66"/>
  <c r="M103" i="66"/>
  <c r="M111" i="66"/>
  <c r="M123" i="66"/>
  <c r="M125" i="66"/>
  <c r="M126" i="66"/>
  <c r="M150" i="66"/>
  <c r="M153" i="66"/>
  <c r="M173" i="66"/>
  <c r="M174" i="66"/>
  <c r="M195" i="66"/>
  <c r="M196" i="66"/>
  <c r="M198" i="66"/>
  <c r="M199" i="66"/>
  <c r="M200" i="66"/>
  <c r="M202" i="66"/>
  <c r="M204" i="66"/>
  <c r="M219" i="66"/>
  <c r="M220" i="66"/>
  <c r="M221" i="66"/>
  <c r="M222" i="66"/>
  <c r="M223" i="66"/>
  <c r="M224" i="66"/>
  <c r="M226" i="66"/>
  <c r="M227" i="66"/>
  <c r="M228" i="66"/>
  <c r="M229" i="66"/>
  <c r="M230" i="66"/>
  <c r="M232" i="66"/>
  <c r="L95" i="66"/>
  <c r="L193" i="66"/>
  <c r="L194" i="66"/>
  <c r="L195" i="66"/>
  <c r="K201" i="68" s="1"/>
  <c r="L201" i="68" s="1"/>
  <c r="L196" i="66"/>
  <c r="L198" i="66"/>
  <c r="L199" i="66"/>
  <c r="K55" i="68"/>
  <c r="L55" i="68" s="1"/>
  <c r="L200" i="66"/>
  <c r="K53" i="68"/>
  <c r="L53" i="68" s="1"/>
  <c r="L202" i="66"/>
  <c r="L203" i="66"/>
  <c r="K149" i="68"/>
  <c r="L149" i="68" s="1"/>
  <c r="L204" i="66"/>
  <c r="K176" i="68"/>
  <c r="L176" i="68" s="1"/>
  <c r="L206" i="66"/>
  <c r="L207" i="66"/>
  <c r="L209" i="66"/>
  <c r="K33" i="68"/>
  <c r="K58" i="68"/>
  <c r="L58" i="68" s="1"/>
  <c r="L212" i="66"/>
  <c r="K7" i="68"/>
  <c r="L7" i="68" s="1"/>
  <c r="L213" i="66"/>
  <c r="L214" i="66"/>
  <c r="L215" i="66"/>
  <c r="L216" i="66"/>
  <c r="K232" i="68"/>
  <c r="L232" i="68" s="1"/>
  <c r="L217" i="66"/>
  <c r="K57" i="68"/>
  <c r="L57" i="68" s="1"/>
  <c r="L218" i="66"/>
  <c r="L219" i="66"/>
  <c r="K81" i="68" s="1"/>
  <c r="L81" i="68" s="1"/>
  <c r="L220" i="66"/>
  <c r="L221" i="66"/>
  <c r="K35" i="68"/>
  <c r="L35" i="68" s="1"/>
  <c r="L222" i="66"/>
  <c r="K131" i="68"/>
  <c r="L131" i="68" s="1"/>
  <c r="L223" i="66"/>
  <c r="L224" i="66"/>
  <c r="L225" i="66"/>
  <c r="K34" i="68"/>
  <c r="L34" i="68" s="1"/>
  <c r="L226" i="66"/>
  <c r="L227" i="66"/>
  <c r="L228" i="66"/>
  <c r="L229" i="66"/>
  <c r="L230" i="66"/>
  <c r="L231" i="66"/>
  <c r="L232" i="66"/>
  <c r="L233" i="66"/>
  <c r="L234" i="66"/>
  <c r="L235" i="66"/>
  <c r="L236" i="66"/>
  <c r="L237" i="66"/>
  <c r="K82" i="68"/>
  <c r="L82" i="68" s="1"/>
  <c r="L238" i="66"/>
  <c r="L240" i="66"/>
  <c r="K54" i="68"/>
  <c r="L54" i="68" s="1"/>
  <c r="K148" i="68"/>
  <c r="L242" i="66"/>
  <c r="K9" i="66"/>
  <c r="L9" i="66" s="1"/>
  <c r="K163" i="68" s="1"/>
  <c r="L163" i="68" s="1"/>
  <c r="K23" i="66"/>
  <c r="L23" i="66"/>
  <c r="K9" i="68" s="1"/>
  <c r="L9" i="68" s="1"/>
  <c r="K24" i="66"/>
  <c r="L24" i="66"/>
  <c r="K25" i="66"/>
  <c r="L25" i="66"/>
  <c r="K15" i="68" s="1"/>
  <c r="L15" i="68" s="1"/>
  <c r="K26" i="66"/>
  <c r="L26" i="66" s="1"/>
  <c r="K27" i="66"/>
  <c r="L27" i="66" s="1"/>
  <c r="K38" i="66"/>
  <c r="L38" i="66"/>
  <c r="K37" i="68" s="1"/>
  <c r="L37" i="68" s="1"/>
  <c r="K39" i="66"/>
  <c r="L39" i="66"/>
  <c r="K40" i="66"/>
  <c r="L40" i="66"/>
  <c r="K41" i="66"/>
  <c r="L41" i="66"/>
  <c r="K52" i="66"/>
  <c r="L52" i="66" s="1"/>
  <c r="K70" i="68" s="1"/>
  <c r="L70" i="68" s="1"/>
  <c r="K56" i="66"/>
  <c r="L56" i="66"/>
  <c r="K57" i="66"/>
  <c r="L57" i="66"/>
  <c r="K59" i="68" s="1"/>
  <c r="L59" i="68" s="1"/>
  <c r="K58" i="66"/>
  <c r="L58" i="66"/>
  <c r="K63" i="68" s="1"/>
  <c r="L63" i="68" s="1"/>
  <c r="K59" i="66"/>
  <c r="L59" i="66"/>
  <c r="K66" i="68"/>
  <c r="L66" i="68" s="1"/>
  <c r="K60" i="66"/>
  <c r="L60" i="66"/>
  <c r="K67" i="68" s="1"/>
  <c r="L67" i="68" s="1"/>
  <c r="K75" i="66"/>
  <c r="L75" i="66"/>
  <c r="K83" i="68" s="1"/>
  <c r="L83" i="68" s="1"/>
  <c r="K76" i="66"/>
  <c r="L76" i="66"/>
  <c r="K88" i="68"/>
  <c r="L88" i="68" s="1"/>
  <c r="K77" i="66"/>
  <c r="L77" i="66"/>
  <c r="K90" i="68"/>
  <c r="L90" i="68" s="1"/>
  <c r="K78" i="66"/>
  <c r="L78" i="66" s="1"/>
  <c r="K86" i="66"/>
  <c r="L86" i="66" s="1"/>
  <c r="K115" i="68" s="1"/>
  <c r="L115" i="68" s="1"/>
  <c r="K89" i="66"/>
  <c r="L89" i="66" s="1"/>
  <c r="K90" i="66"/>
  <c r="L90" i="66" s="1"/>
  <c r="K92" i="66"/>
  <c r="L92" i="66"/>
  <c r="K109" i="68" s="1"/>
  <c r="L109" i="68" s="1"/>
  <c r="K93" i="66"/>
  <c r="L93" i="66"/>
  <c r="K110" i="68" s="1"/>
  <c r="L110" i="68" s="1"/>
  <c r="K94" i="66"/>
  <c r="L94" i="66"/>
  <c r="K95" i="66"/>
  <c r="K98" i="66"/>
  <c r="L98" i="66" s="1"/>
  <c r="K100" i="66"/>
  <c r="L100" i="66" s="1"/>
  <c r="K136" i="68" s="1"/>
  <c r="L136" i="68" s="1"/>
  <c r="K109" i="66"/>
  <c r="L109" i="66"/>
  <c r="K110" i="66"/>
  <c r="L110" i="66"/>
  <c r="K111" i="66"/>
  <c r="L111" i="66"/>
  <c r="K112" i="66"/>
  <c r="L112" i="66"/>
  <c r="K113" i="66"/>
  <c r="L113" i="66"/>
  <c r="K114" i="66"/>
  <c r="L114" i="66"/>
  <c r="K119" i="66"/>
  <c r="L119" i="66" s="1"/>
  <c r="K127" i="66"/>
  <c r="L127" i="66"/>
  <c r="K128" i="66"/>
  <c r="L128" i="66"/>
  <c r="K129" i="66"/>
  <c r="L129" i="66"/>
  <c r="K154" i="68" s="1"/>
  <c r="L154" i="68" s="1"/>
  <c r="K130" i="66"/>
  <c r="L130" i="66"/>
  <c r="K131" i="66"/>
  <c r="L131" i="66"/>
  <c r="K132" i="66"/>
  <c r="L132" i="66"/>
  <c r="K156" i="68" s="1"/>
  <c r="L156" i="68" s="1"/>
  <c r="K133" i="66"/>
  <c r="L133" i="66"/>
  <c r="K157" i="68" s="1"/>
  <c r="L157" i="68" s="1"/>
  <c r="K134" i="66"/>
  <c r="L134" i="66" s="1"/>
  <c r="K209" i="68" s="1"/>
  <c r="L209" i="68" s="1"/>
  <c r="K147" i="66"/>
  <c r="L147" i="66"/>
  <c r="K177" i="68"/>
  <c r="L177" i="68" s="1"/>
  <c r="K148" i="66"/>
  <c r="L148" i="66"/>
  <c r="K149" i="66"/>
  <c r="L149" i="66"/>
  <c r="K181" i="68"/>
  <c r="L181" i="68" s="1"/>
  <c r="K150" i="66"/>
  <c r="L150" i="66"/>
  <c r="K151" i="66"/>
  <c r="L151" i="66"/>
  <c r="K184" i="68" s="1"/>
  <c r="L184" i="68" s="1"/>
  <c r="K152" i="66"/>
  <c r="L152" i="66"/>
  <c r="K185" i="68"/>
  <c r="L185" i="68" s="1"/>
  <c r="K153" i="66"/>
  <c r="L153" i="66"/>
  <c r="K161" i="68"/>
  <c r="L161" i="68" s="1"/>
  <c r="K154" i="66"/>
  <c r="L154" i="66"/>
  <c r="K188" i="68" s="1"/>
  <c r="L188" i="68" s="1"/>
  <c r="K164" i="66"/>
  <c r="L164" i="66" s="1"/>
  <c r="K211" i="68" s="1"/>
  <c r="L211" i="68" s="1"/>
  <c r="K165" i="66"/>
  <c r="L165" i="66" s="1"/>
  <c r="K213" i="68" s="1"/>
  <c r="L213" i="68" s="1"/>
  <c r="K170" i="66"/>
  <c r="L170" i="66"/>
  <c r="K171" i="66"/>
  <c r="L171" i="66"/>
  <c r="K172" i="66"/>
  <c r="L172" i="66"/>
  <c r="K174" i="66"/>
  <c r="L174" i="66" s="1"/>
  <c r="K234" i="68" s="1"/>
  <c r="L234" i="68" s="1"/>
  <c r="K183" i="66"/>
  <c r="L183" i="66"/>
  <c r="K222" i="68" s="1"/>
  <c r="L222" i="68" s="1"/>
  <c r="K184" i="66"/>
  <c r="L184" i="66"/>
  <c r="K223" i="68"/>
  <c r="L223" i="68" s="1"/>
  <c r="K185" i="66"/>
  <c r="L185" i="66"/>
  <c r="K224" i="68"/>
  <c r="L224" i="68" s="1"/>
  <c r="K186" i="66"/>
  <c r="L186" i="66"/>
  <c r="K225" i="68"/>
  <c r="L225" i="68" s="1"/>
  <c r="K187" i="66"/>
  <c r="L187" i="66"/>
  <c r="K227" i="68"/>
  <c r="L227" i="68" s="1"/>
  <c r="K188" i="66"/>
  <c r="L188" i="66"/>
  <c r="K229" i="68"/>
  <c r="L229" i="68" s="1"/>
  <c r="K189" i="66"/>
  <c r="L189" i="66"/>
  <c r="K230" i="68"/>
  <c r="L230" i="68" s="1"/>
  <c r="K190" i="66"/>
  <c r="L190" i="66"/>
  <c r="K231" i="68"/>
  <c r="L231" i="68" s="1"/>
  <c r="K191" i="66"/>
  <c r="L191" i="66"/>
  <c r="K192" i="66"/>
  <c r="L192" i="66"/>
  <c r="K233" i="68" s="1"/>
  <c r="L233" i="68" s="1"/>
  <c r="K193" i="66"/>
  <c r="K194" i="66"/>
  <c r="K195" i="66"/>
  <c r="K196" i="66"/>
  <c r="K150" i="68"/>
  <c r="L150" i="68" s="1"/>
  <c r="K198" i="66"/>
  <c r="K199" i="66"/>
  <c r="K200" i="66"/>
  <c r="K56" i="68"/>
  <c r="L56" i="68" s="1"/>
  <c r="K202" i="66"/>
  <c r="K203" i="66"/>
  <c r="K204" i="66"/>
  <c r="K206" i="66"/>
  <c r="K207" i="66"/>
  <c r="K106" i="68"/>
  <c r="L106" i="68" s="1"/>
  <c r="K209" i="66"/>
  <c r="K212" i="66"/>
  <c r="K213" i="66"/>
  <c r="K214" i="66"/>
  <c r="K215" i="66"/>
  <c r="K216" i="66"/>
  <c r="K217" i="66"/>
  <c r="K218" i="66"/>
  <c r="K219" i="66"/>
  <c r="K220" i="66"/>
  <c r="K221" i="66"/>
  <c r="K222" i="66"/>
  <c r="K223" i="66"/>
  <c r="K224" i="66"/>
  <c r="K225" i="66"/>
  <c r="K226" i="66"/>
  <c r="K227" i="66"/>
  <c r="K228" i="66"/>
  <c r="K229" i="66"/>
  <c r="K230" i="66"/>
  <c r="K231" i="66"/>
  <c r="K232" i="66"/>
  <c r="K233" i="66"/>
  <c r="K234" i="66"/>
  <c r="K235" i="66"/>
  <c r="K236" i="66"/>
  <c r="K237" i="66"/>
  <c r="K238" i="66"/>
  <c r="K200" i="68"/>
  <c r="L200" i="68" s="1"/>
  <c r="K240" i="66"/>
  <c r="K242" i="66"/>
  <c r="U193" i="15"/>
  <c r="U96" i="15"/>
  <c r="U54" i="15"/>
  <c r="U157" i="15"/>
  <c r="U97" i="15"/>
  <c r="U78" i="15"/>
  <c r="U35" i="15"/>
  <c r="AC193" i="15"/>
  <c r="AC96" i="15"/>
  <c r="AC54" i="15"/>
  <c r="AC157" i="15"/>
  <c r="AC97" i="15"/>
  <c r="AC78" i="15"/>
  <c r="AC35" i="15"/>
  <c r="AI3" i="15"/>
  <c r="AI4" i="15"/>
  <c r="AI5" i="15"/>
  <c r="AI6" i="15"/>
  <c r="AI7" i="15"/>
  <c r="AI8" i="15"/>
  <c r="AI9" i="15"/>
  <c r="AI10" i="15"/>
  <c r="AI11" i="15"/>
  <c r="AL12" i="15"/>
  <c r="AG26" i="15" s="1"/>
  <c r="U51" i="15"/>
  <c r="U76" i="15"/>
  <c r="U25" i="15"/>
  <c r="U46" i="15"/>
  <c r="U95" i="15"/>
  <c r="U81" i="15"/>
  <c r="U71" i="15"/>
  <c r="U137" i="15"/>
  <c r="U156" i="15"/>
  <c r="U26" i="15"/>
  <c r="U195" i="15"/>
  <c r="U70" i="15"/>
  <c r="U197" i="15"/>
  <c r="U146" i="15"/>
  <c r="U80" i="15"/>
  <c r="U201" i="15"/>
  <c r="U57" i="15"/>
  <c r="U65" i="15"/>
  <c r="U69" i="15"/>
  <c r="U82" i="15"/>
  <c r="U173" i="15"/>
  <c r="U73" i="15"/>
  <c r="U5" i="15"/>
  <c r="U152" i="15"/>
  <c r="U31" i="15"/>
  <c r="U64" i="15"/>
  <c r="U134" i="15"/>
  <c r="U115" i="15"/>
  <c r="U200" i="15"/>
  <c r="U24" i="15"/>
  <c r="U145" i="15"/>
  <c r="U20" i="15"/>
  <c r="U28" i="15"/>
  <c r="U113" i="15"/>
  <c r="U18" i="15"/>
  <c r="U50" i="15"/>
  <c r="U7" i="15"/>
  <c r="U104" i="15"/>
  <c r="U43" i="15"/>
  <c r="U198" i="15"/>
  <c r="U87" i="15"/>
  <c r="U75" i="15"/>
  <c r="U29" i="15"/>
  <c r="U84" i="15"/>
  <c r="U142" i="15"/>
  <c r="U203" i="15"/>
  <c r="U112" i="15"/>
  <c r="U91" i="15"/>
  <c r="U148" i="15"/>
  <c r="U132" i="15"/>
  <c r="U127" i="15"/>
  <c r="U100" i="15"/>
  <c r="U178" i="15"/>
  <c r="U4" i="15"/>
  <c r="U19" i="15"/>
  <c r="U128" i="15"/>
  <c r="U191" i="15"/>
  <c r="U10" i="15"/>
  <c r="U102" i="15"/>
  <c r="U143" i="15"/>
  <c r="AK8" i="15"/>
  <c r="M3" i="64"/>
  <c r="M4" i="64"/>
  <c r="M5" i="64"/>
  <c r="M6" i="64"/>
  <c r="M7" i="64"/>
  <c r="M8" i="64"/>
  <c r="M9" i="64"/>
  <c r="M10" i="64"/>
  <c r="M11" i="64"/>
  <c r="M12" i="64"/>
  <c r="M13" i="64"/>
  <c r="M14" i="64"/>
  <c r="M15" i="64"/>
  <c r="M16" i="64"/>
  <c r="M17" i="64"/>
  <c r="M18" i="64"/>
  <c r="M19" i="64"/>
  <c r="M20" i="64"/>
  <c r="M21" i="64"/>
  <c r="M22" i="64"/>
  <c r="M23" i="64"/>
  <c r="M24" i="64"/>
  <c r="M25" i="64"/>
  <c r="M26" i="64"/>
  <c r="M27" i="64"/>
  <c r="M28" i="64"/>
  <c r="M29" i="64"/>
  <c r="M30" i="64"/>
  <c r="M31" i="64"/>
  <c r="M32" i="64"/>
  <c r="M33" i="64"/>
  <c r="M34" i="64"/>
  <c r="M35" i="64"/>
  <c r="M36" i="64"/>
  <c r="M37" i="64"/>
  <c r="M38" i="64"/>
  <c r="M39" i="64"/>
  <c r="M40" i="64"/>
  <c r="M41" i="64"/>
  <c r="M42" i="64"/>
  <c r="M43" i="64"/>
  <c r="M44" i="64"/>
  <c r="M45" i="64"/>
  <c r="M46" i="64"/>
  <c r="M47" i="64"/>
  <c r="M48" i="64"/>
  <c r="M49" i="64"/>
  <c r="M50" i="64"/>
  <c r="M51" i="64"/>
  <c r="M52" i="64"/>
  <c r="M53" i="64"/>
  <c r="M54" i="64"/>
  <c r="M55" i="64"/>
  <c r="M56" i="64"/>
  <c r="M57" i="64"/>
  <c r="M58" i="64"/>
  <c r="M59" i="64"/>
  <c r="M60" i="64"/>
  <c r="M61" i="64"/>
  <c r="M62" i="64"/>
  <c r="M63" i="64"/>
  <c r="M64" i="64"/>
  <c r="M65" i="64"/>
  <c r="M66" i="64"/>
  <c r="M67" i="64"/>
  <c r="M68" i="64"/>
  <c r="M69" i="64"/>
  <c r="M70" i="64"/>
  <c r="M71" i="64"/>
  <c r="M72" i="64"/>
  <c r="M73" i="64"/>
  <c r="M74" i="64"/>
  <c r="M75" i="64"/>
  <c r="M76" i="64"/>
  <c r="M77" i="64"/>
  <c r="M78" i="64"/>
  <c r="M79" i="64"/>
  <c r="M80" i="64"/>
  <c r="M81" i="64"/>
  <c r="M82" i="64"/>
  <c r="M83" i="64"/>
  <c r="M84" i="64"/>
  <c r="M85" i="64"/>
  <c r="M86" i="64"/>
  <c r="M87" i="64"/>
  <c r="M88" i="64"/>
  <c r="M89" i="64"/>
  <c r="M90" i="64"/>
  <c r="M91" i="64"/>
  <c r="M92" i="64"/>
  <c r="M93" i="64"/>
  <c r="M94" i="64"/>
  <c r="M95" i="64"/>
  <c r="M96" i="64"/>
  <c r="M97" i="64"/>
  <c r="M98" i="64"/>
  <c r="M99" i="64"/>
  <c r="M100" i="64"/>
  <c r="M101" i="64"/>
  <c r="M102" i="64"/>
  <c r="M103" i="64"/>
  <c r="M104" i="64"/>
  <c r="M105" i="64"/>
  <c r="M106" i="64"/>
  <c r="M107" i="64"/>
  <c r="M108" i="64"/>
  <c r="M109" i="64"/>
  <c r="M110" i="64"/>
  <c r="M111" i="64"/>
  <c r="M112" i="64"/>
  <c r="M113" i="64"/>
  <c r="M114" i="64"/>
  <c r="M115" i="64"/>
  <c r="M116" i="64"/>
  <c r="M117" i="64"/>
  <c r="M118" i="64"/>
  <c r="M119" i="64"/>
  <c r="M120" i="64"/>
  <c r="M121" i="64"/>
  <c r="M122" i="64"/>
  <c r="M123" i="64"/>
  <c r="M124" i="64"/>
  <c r="M125" i="64"/>
  <c r="M126" i="64"/>
  <c r="M127" i="64"/>
  <c r="M128" i="64"/>
  <c r="M129" i="64"/>
  <c r="M130" i="64"/>
  <c r="M131" i="64"/>
  <c r="M132" i="64"/>
  <c r="M133" i="64"/>
  <c r="M134" i="64"/>
  <c r="M135" i="64"/>
  <c r="M136" i="64"/>
  <c r="M137" i="64"/>
  <c r="M138" i="64"/>
  <c r="M139" i="64"/>
  <c r="M140" i="64"/>
  <c r="M141" i="64"/>
  <c r="M142" i="64"/>
  <c r="M143" i="64"/>
  <c r="M144" i="64"/>
  <c r="M145" i="64"/>
  <c r="M146" i="64"/>
  <c r="M147" i="64"/>
  <c r="M148" i="64"/>
  <c r="M149" i="64"/>
  <c r="M150" i="64"/>
  <c r="M151" i="64"/>
  <c r="M152" i="64"/>
  <c r="M153" i="64"/>
  <c r="M154" i="64"/>
  <c r="M155" i="64"/>
  <c r="M156" i="64"/>
  <c r="M157" i="64"/>
  <c r="M158" i="64"/>
  <c r="M159" i="64"/>
  <c r="M160" i="64"/>
  <c r="M161" i="64"/>
  <c r="M162" i="64"/>
  <c r="M163" i="64"/>
  <c r="M164" i="64"/>
  <c r="M165" i="64"/>
  <c r="M166" i="64"/>
  <c r="M167" i="64"/>
  <c r="M168" i="64"/>
  <c r="M169" i="64"/>
  <c r="M170" i="64"/>
  <c r="M171" i="64"/>
  <c r="M172" i="64"/>
  <c r="M173" i="64"/>
  <c r="M174" i="64"/>
  <c r="M175" i="64"/>
  <c r="M176" i="64"/>
  <c r="M177" i="64"/>
  <c r="M178" i="64"/>
  <c r="M179" i="64"/>
  <c r="M180" i="64"/>
  <c r="M181" i="64"/>
  <c r="M182" i="64"/>
  <c r="M183" i="64"/>
  <c r="M184" i="64"/>
  <c r="M185" i="64"/>
  <c r="M186" i="64"/>
  <c r="M187" i="64"/>
  <c r="M188" i="64"/>
  <c r="M189" i="64"/>
  <c r="M190" i="64"/>
  <c r="M191" i="64"/>
  <c r="M192" i="64"/>
  <c r="M193" i="64"/>
  <c r="M194" i="64"/>
  <c r="M195" i="64"/>
  <c r="M196" i="64"/>
  <c r="M197" i="64"/>
  <c r="M198" i="64"/>
  <c r="M199" i="64"/>
  <c r="M200" i="64"/>
  <c r="M201" i="64"/>
  <c r="M202" i="64"/>
  <c r="M203" i="64"/>
  <c r="M204" i="64"/>
  <c r="M205" i="64"/>
  <c r="M206" i="64"/>
  <c r="M207" i="64"/>
  <c r="M208" i="64"/>
  <c r="M209" i="64"/>
  <c r="M210" i="64"/>
  <c r="M211" i="64"/>
  <c r="M212" i="64"/>
  <c r="M213" i="64"/>
  <c r="M214" i="64"/>
  <c r="M215" i="64"/>
  <c r="M216" i="64"/>
  <c r="M217" i="64"/>
  <c r="M218" i="64"/>
  <c r="M219" i="64"/>
  <c r="M220" i="64"/>
  <c r="M221" i="64"/>
  <c r="M222" i="64"/>
  <c r="M223" i="64"/>
  <c r="M224" i="64"/>
  <c r="M225" i="64"/>
  <c r="M226" i="64"/>
  <c r="M227" i="64"/>
  <c r="M228" i="64"/>
  <c r="M229" i="64"/>
  <c r="M230" i="64"/>
  <c r="M231" i="64"/>
  <c r="M232" i="64"/>
  <c r="M233" i="64"/>
  <c r="M234" i="64"/>
  <c r="M235" i="64"/>
  <c r="M236" i="64"/>
  <c r="M237" i="64"/>
  <c r="M238" i="64"/>
  <c r="M239" i="64"/>
  <c r="M240" i="64"/>
  <c r="M241" i="64"/>
  <c r="M242" i="64"/>
  <c r="AC178" i="15"/>
  <c r="AC19" i="15"/>
  <c r="AC169" i="15"/>
  <c r="AC180" i="15"/>
  <c r="AC74" i="15"/>
  <c r="AC4" i="15"/>
  <c r="AC127" i="15"/>
  <c r="AC128" i="15"/>
  <c r="AC111" i="15"/>
  <c r="AC102" i="15"/>
  <c r="AC68" i="15"/>
  <c r="AC57" i="15"/>
  <c r="AC143" i="15"/>
  <c r="AC140" i="15"/>
  <c r="AC191" i="15"/>
  <c r="AC137" i="15"/>
  <c r="N200" i="64"/>
  <c r="N201" i="64"/>
  <c r="N202" i="64"/>
  <c r="N203" i="64"/>
  <c r="N204" i="64"/>
  <c r="N205" i="64"/>
  <c r="N206" i="64"/>
  <c r="N207" i="64"/>
  <c r="N208" i="64"/>
  <c r="N209" i="64"/>
  <c r="N210" i="64"/>
  <c r="N211" i="64"/>
  <c r="N212" i="64"/>
  <c r="N213" i="64"/>
  <c r="N214" i="64"/>
  <c r="N215" i="64"/>
  <c r="N216" i="64"/>
  <c r="N217" i="64"/>
  <c r="N218" i="64"/>
  <c r="N219" i="64"/>
  <c r="N220" i="64"/>
  <c r="N221" i="64"/>
  <c r="N222" i="64"/>
  <c r="N223" i="64"/>
  <c r="N224" i="64"/>
  <c r="N225" i="64"/>
  <c r="N226" i="64"/>
  <c r="N227" i="64"/>
  <c r="N228" i="64"/>
  <c r="N229" i="64"/>
  <c r="N230" i="64"/>
  <c r="N231" i="64"/>
  <c r="N232" i="64"/>
  <c r="N233" i="64"/>
  <c r="N234" i="64"/>
  <c r="N235" i="64"/>
  <c r="N236" i="64"/>
  <c r="N237" i="64"/>
  <c r="N238" i="64"/>
  <c r="N239" i="64"/>
  <c r="N240" i="64"/>
  <c r="N241" i="64"/>
  <c r="N242" i="64"/>
  <c r="N192" i="64"/>
  <c r="N193" i="64"/>
  <c r="N194" i="64"/>
  <c r="N195" i="64"/>
  <c r="N196" i="64"/>
  <c r="N197" i="64"/>
  <c r="N198" i="64"/>
  <c r="N199" i="64"/>
  <c r="L200" i="64"/>
  <c r="K12" i="66"/>
  <c r="L12" i="66" s="1"/>
  <c r="L201" i="64"/>
  <c r="L202" i="64"/>
  <c r="L203" i="64"/>
  <c r="L204" i="64"/>
  <c r="K19" i="66"/>
  <c r="L19" i="66" s="1"/>
  <c r="K5" i="68" s="1"/>
  <c r="L205" i="64"/>
  <c r="L206" i="64"/>
  <c r="L207" i="64"/>
  <c r="L208" i="64"/>
  <c r="L209" i="64"/>
  <c r="K115" i="66" s="1"/>
  <c r="L115" i="66" s="1"/>
  <c r="L210" i="64"/>
  <c r="L211" i="64"/>
  <c r="K46" i="66" s="1"/>
  <c r="L46" i="66" s="1"/>
  <c r="L212" i="64"/>
  <c r="K123" i="66" s="1"/>
  <c r="L123" i="66" s="1"/>
  <c r="K108" i="68" s="1"/>
  <c r="L108" i="68" s="1"/>
  <c r="L213" i="64"/>
  <c r="L214" i="64"/>
  <c r="K208" i="66" s="1"/>
  <c r="L215" i="64"/>
  <c r="K146" i="66" s="1"/>
  <c r="L146" i="66" s="1"/>
  <c r="L216" i="64"/>
  <c r="L217" i="64"/>
  <c r="K205" i="66" s="1"/>
  <c r="L218" i="64"/>
  <c r="K61" i="66" s="1"/>
  <c r="L61" i="66" s="1"/>
  <c r="L219" i="64"/>
  <c r="L220" i="64"/>
  <c r="L221" i="64"/>
  <c r="L222" i="64"/>
  <c r="K4" i="66"/>
  <c r="L4" i="66" s="1"/>
  <c r="K6" i="68" s="1"/>
  <c r="L6" i="68" s="1"/>
  <c r="L223" i="64"/>
  <c r="L224" i="64"/>
  <c r="K13" i="66"/>
  <c r="L13" i="66" s="1"/>
  <c r="K8" i="68" s="1"/>
  <c r="L8" i="68" s="1"/>
  <c r="L225" i="64"/>
  <c r="L226" i="64"/>
  <c r="K102" i="66"/>
  <c r="L102" i="66" s="1"/>
  <c r="K129" i="68" s="1"/>
  <c r="L227" i="64"/>
  <c r="K160" i="66"/>
  <c r="L160" i="66" s="1"/>
  <c r="K199" i="68" s="1"/>
  <c r="L199" i="68" s="1"/>
  <c r="L228" i="64"/>
  <c r="L229" i="64"/>
  <c r="L230" i="64"/>
  <c r="K35" i="66" s="1"/>
  <c r="L35" i="66" s="1"/>
  <c r="L231" i="64"/>
  <c r="L232" i="64"/>
  <c r="L233" i="64"/>
  <c r="L234" i="64"/>
  <c r="L235" i="64"/>
  <c r="L236" i="64"/>
  <c r="K16" i="66"/>
  <c r="L16" i="66" s="1"/>
  <c r="L237" i="64"/>
  <c r="L238" i="64"/>
  <c r="L239" i="64"/>
  <c r="L240" i="64"/>
  <c r="K175" i="66"/>
  <c r="L175" i="66" s="1"/>
  <c r="L241" i="64"/>
  <c r="L242" i="64"/>
  <c r="L192" i="64"/>
  <c r="K166" i="66" s="1"/>
  <c r="L166" i="66" s="1"/>
  <c r="K107" i="68" s="1"/>
  <c r="L107" i="68" s="1"/>
  <c r="L193" i="64"/>
  <c r="L194" i="64"/>
  <c r="L195" i="64"/>
  <c r="K239" i="66" s="1"/>
  <c r="L196" i="64"/>
  <c r="K136" i="66" s="1"/>
  <c r="L136" i="66" s="1"/>
  <c r="K175" i="68" s="1"/>
  <c r="L175" i="68" s="1"/>
  <c r="L197" i="64"/>
  <c r="L198" i="64"/>
  <c r="L199" i="64"/>
  <c r="K200" i="64"/>
  <c r="K201" i="64"/>
  <c r="K202" i="64"/>
  <c r="K203" i="64"/>
  <c r="K204" i="64"/>
  <c r="K205" i="64"/>
  <c r="K206" i="64"/>
  <c r="K207" i="64"/>
  <c r="K208" i="64"/>
  <c r="K209" i="64"/>
  <c r="K210" i="64"/>
  <c r="K211" i="64"/>
  <c r="K212" i="64"/>
  <c r="K213" i="64"/>
  <c r="K214" i="64"/>
  <c r="K215" i="64"/>
  <c r="K216" i="64"/>
  <c r="K217" i="64"/>
  <c r="K218" i="64"/>
  <c r="K219" i="64"/>
  <c r="K220" i="64"/>
  <c r="K221" i="64"/>
  <c r="K222" i="64"/>
  <c r="K223" i="64"/>
  <c r="K224" i="64"/>
  <c r="K225" i="64"/>
  <c r="K226" i="64"/>
  <c r="K227" i="64"/>
  <c r="K228" i="64"/>
  <c r="K229" i="64"/>
  <c r="K230" i="64"/>
  <c r="K231" i="64"/>
  <c r="K232" i="64"/>
  <c r="K233" i="64"/>
  <c r="K234" i="64"/>
  <c r="K235" i="64"/>
  <c r="K236" i="64"/>
  <c r="K237" i="64"/>
  <c r="K238" i="64"/>
  <c r="K239" i="64"/>
  <c r="K240" i="64"/>
  <c r="K241" i="64"/>
  <c r="K242" i="64"/>
  <c r="K192" i="64"/>
  <c r="K193" i="64"/>
  <c r="K194" i="64"/>
  <c r="K195" i="64"/>
  <c r="K196" i="64"/>
  <c r="K197" i="64"/>
  <c r="K198" i="64"/>
  <c r="K199" i="64"/>
  <c r="K189" i="64"/>
  <c r="K190" i="64"/>
  <c r="K191" i="64"/>
  <c r="N3" i="64"/>
  <c r="N4" i="64"/>
  <c r="N5" i="64"/>
  <c r="N6" i="64"/>
  <c r="N7" i="64"/>
  <c r="N8" i="64"/>
  <c r="N9" i="64"/>
  <c r="N10" i="64"/>
  <c r="N11" i="64"/>
  <c r="N12" i="64"/>
  <c r="N13" i="64"/>
  <c r="N14" i="64"/>
  <c r="N15" i="64"/>
  <c r="N16" i="64"/>
  <c r="N17" i="64"/>
  <c r="N18" i="64"/>
  <c r="N19" i="64"/>
  <c r="N20" i="64"/>
  <c r="N21" i="64"/>
  <c r="N22" i="64"/>
  <c r="N23" i="64"/>
  <c r="N24" i="64"/>
  <c r="N25" i="64"/>
  <c r="N26" i="64"/>
  <c r="N27" i="64"/>
  <c r="N28" i="64"/>
  <c r="N29" i="64"/>
  <c r="N30" i="64"/>
  <c r="N31" i="64"/>
  <c r="N32" i="64"/>
  <c r="N33" i="64"/>
  <c r="N34" i="64"/>
  <c r="N35" i="64"/>
  <c r="N36" i="64"/>
  <c r="N37" i="64"/>
  <c r="N38" i="64"/>
  <c r="N39" i="64"/>
  <c r="N40" i="64"/>
  <c r="N41" i="64"/>
  <c r="N42" i="64"/>
  <c r="N43" i="64"/>
  <c r="N44" i="64"/>
  <c r="N45" i="64"/>
  <c r="N46" i="64"/>
  <c r="N47" i="64"/>
  <c r="N48" i="64"/>
  <c r="N49" i="64"/>
  <c r="N50" i="64"/>
  <c r="N51" i="64"/>
  <c r="N52" i="64"/>
  <c r="N53" i="64"/>
  <c r="N54" i="64"/>
  <c r="N55" i="64"/>
  <c r="N56" i="64"/>
  <c r="N57" i="64"/>
  <c r="N58" i="64"/>
  <c r="N59" i="64"/>
  <c r="N60" i="64"/>
  <c r="N61" i="64"/>
  <c r="N62" i="64"/>
  <c r="N63" i="64"/>
  <c r="N64" i="64"/>
  <c r="N65" i="64"/>
  <c r="N66" i="64"/>
  <c r="N67" i="64"/>
  <c r="N68" i="64"/>
  <c r="N69" i="64"/>
  <c r="N70" i="64"/>
  <c r="N71" i="64"/>
  <c r="N72" i="64"/>
  <c r="N73" i="64"/>
  <c r="N74" i="64"/>
  <c r="N75" i="64"/>
  <c r="N76" i="64"/>
  <c r="N77" i="64"/>
  <c r="N78" i="64"/>
  <c r="N79" i="64"/>
  <c r="N80" i="64"/>
  <c r="N81" i="64"/>
  <c r="N82" i="64"/>
  <c r="N83" i="64"/>
  <c r="N84" i="64"/>
  <c r="N85" i="64"/>
  <c r="N86" i="64"/>
  <c r="N87" i="64"/>
  <c r="N88" i="64"/>
  <c r="N89" i="64"/>
  <c r="N90" i="64"/>
  <c r="N91" i="64"/>
  <c r="N92" i="64"/>
  <c r="N93" i="64"/>
  <c r="N94" i="64"/>
  <c r="N95" i="64"/>
  <c r="N96" i="64"/>
  <c r="N97" i="64"/>
  <c r="N98" i="64"/>
  <c r="N99" i="64"/>
  <c r="N100" i="64"/>
  <c r="N101" i="64"/>
  <c r="N102" i="64"/>
  <c r="N103" i="64"/>
  <c r="N104" i="64"/>
  <c r="N105" i="64"/>
  <c r="N106" i="64"/>
  <c r="N107" i="64"/>
  <c r="N108" i="64"/>
  <c r="N109" i="64"/>
  <c r="N110" i="64"/>
  <c r="N111" i="64"/>
  <c r="N112" i="64"/>
  <c r="N113" i="64"/>
  <c r="N114" i="64"/>
  <c r="N115" i="64"/>
  <c r="N116" i="64"/>
  <c r="N117" i="64"/>
  <c r="N118" i="64"/>
  <c r="N119" i="64"/>
  <c r="N120" i="64"/>
  <c r="N121" i="64"/>
  <c r="N122" i="64"/>
  <c r="N123" i="64"/>
  <c r="N124" i="64"/>
  <c r="N125" i="64"/>
  <c r="N126" i="64"/>
  <c r="N127" i="64"/>
  <c r="N128" i="64"/>
  <c r="N129" i="64"/>
  <c r="N130" i="64"/>
  <c r="N131" i="64"/>
  <c r="N132" i="64"/>
  <c r="N133" i="64"/>
  <c r="N134" i="64"/>
  <c r="N135" i="64"/>
  <c r="N136" i="64"/>
  <c r="N137" i="64"/>
  <c r="N138" i="64"/>
  <c r="N139" i="64"/>
  <c r="N140" i="64"/>
  <c r="N141" i="64"/>
  <c r="N142" i="64"/>
  <c r="N143" i="64"/>
  <c r="N144" i="64"/>
  <c r="N145" i="64"/>
  <c r="N146" i="64"/>
  <c r="N147" i="64"/>
  <c r="N148" i="64"/>
  <c r="N149" i="64"/>
  <c r="N150" i="64"/>
  <c r="N151" i="64"/>
  <c r="N152" i="64"/>
  <c r="N153" i="64"/>
  <c r="N154" i="64"/>
  <c r="N155" i="64"/>
  <c r="N156" i="64"/>
  <c r="N157" i="64"/>
  <c r="N158" i="64"/>
  <c r="N159" i="64"/>
  <c r="N160" i="64"/>
  <c r="N161" i="64"/>
  <c r="N162" i="64"/>
  <c r="N163" i="64"/>
  <c r="N164" i="64"/>
  <c r="N165" i="64"/>
  <c r="N166" i="64"/>
  <c r="N167" i="64"/>
  <c r="N168" i="64"/>
  <c r="N169" i="64"/>
  <c r="N170" i="64"/>
  <c r="N171" i="64"/>
  <c r="N172" i="64"/>
  <c r="N173" i="64"/>
  <c r="N174" i="64"/>
  <c r="N175" i="64"/>
  <c r="N176" i="64"/>
  <c r="N177" i="64"/>
  <c r="N178" i="64"/>
  <c r="N179" i="64"/>
  <c r="N180" i="64"/>
  <c r="N181" i="64"/>
  <c r="N182" i="64"/>
  <c r="N183" i="64"/>
  <c r="N184" i="64"/>
  <c r="N185" i="64"/>
  <c r="N186" i="64"/>
  <c r="N187" i="64"/>
  <c r="N188" i="64"/>
  <c r="L20" i="64"/>
  <c r="L21" i="64"/>
  <c r="K7" i="66"/>
  <c r="L7" i="66" s="1"/>
  <c r="K10" i="68" s="1"/>
  <c r="L10" i="68" s="1"/>
  <c r="L22" i="64"/>
  <c r="K18" i="66" s="1"/>
  <c r="L18" i="66" s="1"/>
  <c r="K17" i="68" s="1"/>
  <c r="L17" i="68" s="1"/>
  <c r="L23" i="64"/>
  <c r="L39" i="64"/>
  <c r="L58" i="64"/>
  <c r="K72" i="66" s="1"/>
  <c r="L72" i="66" s="1"/>
  <c r="L59" i="64"/>
  <c r="L78" i="64"/>
  <c r="L99" i="64"/>
  <c r="K180" i="66" s="1"/>
  <c r="L180" i="66" s="1"/>
  <c r="K160" i="68" s="1"/>
  <c r="L160" i="68" s="1"/>
  <c r="L115" i="64"/>
  <c r="L116" i="64"/>
  <c r="L117" i="64"/>
  <c r="K121" i="66" s="1"/>
  <c r="L121" i="66" s="1"/>
  <c r="L118" i="64"/>
  <c r="K122" i="66" s="1"/>
  <c r="L122" i="66" s="1"/>
  <c r="K158" i="68" s="1"/>
  <c r="L158" i="68" s="1"/>
  <c r="K9" i="64"/>
  <c r="L9" i="64" s="1"/>
  <c r="K118" i="66" s="1"/>
  <c r="L118" i="66" s="1"/>
  <c r="K11" i="64"/>
  <c r="L11" i="64" s="1"/>
  <c r="K140" i="66" s="1"/>
  <c r="L140" i="66" s="1"/>
  <c r="K80" i="68" s="1"/>
  <c r="K20" i="64"/>
  <c r="K21" i="64"/>
  <c r="K22" i="64"/>
  <c r="K23" i="64"/>
  <c r="K39" i="64"/>
  <c r="K40" i="64"/>
  <c r="L40" i="64"/>
  <c r="K45" i="66" s="1"/>
  <c r="L45" i="66" s="1"/>
  <c r="K41" i="64"/>
  <c r="L41" i="64"/>
  <c r="K53" i="66" s="1"/>
  <c r="L53" i="66" s="1"/>
  <c r="K65" i="68" s="1"/>
  <c r="L65" i="68" s="1"/>
  <c r="K42" i="64"/>
  <c r="L42" i="64"/>
  <c r="K55" i="66"/>
  <c r="L55" i="66" s="1"/>
  <c r="K68" i="68" s="1"/>
  <c r="L68" i="68" s="1"/>
  <c r="K55" i="64"/>
  <c r="L55" i="64"/>
  <c r="K62" i="66" s="1"/>
  <c r="L62" i="66" s="1"/>
  <c r="K56" i="64"/>
  <c r="L56" i="64"/>
  <c r="K63" i="66"/>
  <c r="L63" i="66" s="1"/>
  <c r="K84" i="68" s="1"/>
  <c r="L84" i="68" s="1"/>
  <c r="K57" i="64"/>
  <c r="L57" i="64"/>
  <c r="K69" i="66"/>
  <c r="L69" i="66" s="1"/>
  <c r="K87" i="68" s="1"/>
  <c r="L87" i="68" s="1"/>
  <c r="K58" i="64"/>
  <c r="K59" i="64"/>
  <c r="K61" i="64"/>
  <c r="L61" i="64" s="1"/>
  <c r="K79" i="66" s="1"/>
  <c r="L79" i="66" s="1"/>
  <c r="K105" i="68" s="1"/>
  <c r="K63" i="64"/>
  <c r="L63" i="64" s="1"/>
  <c r="K67" i="64"/>
  <c r="L67" i="64" s="1"/>
  <c r="K84" i="66" s="1"/>
  <c r="L84" i="66" s="1"/>
  <c r="K69" i="64"/>
  <c r="L69" i="64" s="1"/>
  <c r="K75" i="64"/>
  <c r="L75" i="64" s="1"/>
  <c r="K77" i="64"/>
  <c r="L77" i="64"/>
  <c r="K83" i="66"/>
  <c r="L83" i="66" s="1"/>
  <c r="K112" i="68" s="1"/>
  <c r="L112" i="68" s="1"/>
  <c r="K78" i="64"/>
  <c r="K79" i="64"/>
  <c r="L79" i="64"/>
  <c r="K80" i="64"/>
  <c r="L80" i="64" s="1"/>
  <c r="K173" i="66" s="1"/>
  <c r="L173" i="66" s="1"/>
  <c r="K86" i="64"/>
  <c r="L86" i="64" s="1"/>
  <c r="K138" i="66" s="1"/>
  <c r="L138" i="66" s="1"/>
  <c r="K174" i="68" s="1"/>
  <c r="K87" i="64"/>
  <c r="L87" i="64" s="1"/>
  <c r="K89" i="64"/>
  <c r="L89" i="64" s="1"/>
  <c r="K104" i="66" s="1"/>
  <c r="L104" i="66" s="1"/>
  <c r="K96" i="64"/>
  <c r="L96" i="64" s="1"/>
  <c r="K74" i="66" s="1"/>
  <c r="L74" i="66" s="1"/>
  <c r="K97" i="64"/>
  <c r="L97" i="64"/>
  <c r="K98" i="64"/>
  <c r="L98" i="64"/>
  <c r="K106" i="66" s="1"/>
  <c r="L106" i="66" s="1"/>
  <c r="K159" i="68" s="1"/>
  <c r="L159" i="68" s="1"/>
  <c r="K99" i="64"/>
  <c r="K100" i="64"/>
  <c r="L100" i="64"/>
  <c r="K108" i="66" s="1"/>
  <c r="L108" i="66" s="1"/>
  <c r="K114" i="64"/>
  <c r="L114" i="64"/>
  <c r="K115" i="64"/>
  <c r="K116" i="64"/>
  <c r="K117" i="64"/>
  <c r="K118" i="64"/>
  <c r="K119" i="64"/>
  <c r="L119" i="64"/>
  <c r="K120" i="64"/>
  <c r="L120" i="64"/>
  <c r="K124" i="66" s="1"/>
  <c r="L124" i="66" s="1"/>
  <c r="K121" i="64"/>
  <c r="L121" i="64"/>
  <c r="K126" i="66"/>
  <c r="L126" i="66" s="1"/>
  <c r="K20" i="68" s="1"/>
  <c r="L20" i="68" s="1"/>
  <c r="K130" i="64"/>
  <c r="L130" i="64"/>
  <c r="K135" i="66"/>
  <c r="L135" i="66" s="1"/>
  <c r="K178" i="68" s="1"/>
  <c r="L178" i="68" s="1"/>
  <c r="K131" i="64"/>
  <c r="L131" i="64"/>
  <c r="K132" i="64"/>
  <c r="L132" i="64"/>
  <c r="K133" i="64"/>
  <c r="L133" i="64"/>
  <c r="K145" i="66" s="1"/>
  <c r="L145" i="66" s="1"/>
  <c r="K19" i="68" s="1"/>
  <c r="L19" i="68" s="1"/>
  <c r="K138" i="64"/>
  <c r="L138" i="64" s="1"/>
  <c r="K159" i="66" s="1"/>
  <c r="L159" i="66" s="1"/>
  <c r="K143" i="64"/>
  <c r="L143" i="64" s="1"/>
  <c r="K146" i="64"/>
  <c r="L146" i="64" s="1"/>
  <c r="K167" i="66" s="1"/>
  <c r="L167" i="66" s="1"/>
  <c r="K147" i="64"/>
  <c r="L147" i="64" s="1"/>
  <c r="K150" i="64"/>
  <c r="L150" i="64"/>
  <c r="K161" i="66" s="1"/>
  <c r="L161" i="66" s="1"/>
  <c r="K205" i="68" s="1"/>
  <c r="L205" i="68" s="1"/>
  <c r="K151" i="64"/>
  <c r="L151" i="64"/>
  <c r="K152" i="64"/>
  <c r="L152" i="64"/>
  <c r="K120" i="66"/>
  <c r="L120" i="66" s="1"/>
  <c r="K155" i="68" s="1"/>
  <c r="L155" i="68" s="1"/>
  <c r="K153" i="64"/>
  <c r="L153" i="64"/>
  <c r="K73" i="66"/>
  <c r="L73" i="66" s="1"/>
  <c r="K89" i="68" s="1"/>
  <c r="L89" i="68" s="1"/>
  <c r="K158" i="64"/>
  <c r="L158" i="64" s="1"/>
  <c r="K160" i="64"/>
  <c r="L160" i="64" s="1"/>
  <c r="K161" i="64"/>
  <c r="L161" i="64" s="1"/>
  <c r="K166" i="64"/>
  <c r="L166" i="64" s="1"/>
  <c r="K168" i="64"/>
  <c r="L168" i="64"/>
  <c r="K169" i="64"/>
  <c r="L169" i="64"/>
  <c r="K30" i="66"/>
  <c r="L30" i="66" s="1"/>
  <c r="K170" i="64"/>
  <c r="L170" i="64"/>
  <c r="K31" i="66"/>
  <c r="L31" i="66" s="1"/>
  <c r="K38" i="68" s="1"/>
  <c r="L38" i="68" s="1"/>
  <c r="K171" i="64"/>
  <c r="L171" i="64"/>
  <c r="K34" i="66" s="1"/>
  <c r="L34" i="66" s="1"/>
  <c r="K172" i="64"/>
  <c r="L172" i="64"/>
  <c r="K36" i="66"/>
  <c r="L36" i="66" s="1"/>
  <c r="K41" i="68" s="1"/>
  <c r="L41" i="68" s="1"/>
  <c r="AC50" i="15"/>
  <c r="AC198" i="15"/>
  <c r="AC112" i="15"/>
  <c r="AC161" i="15"/>
  <c r="AC87" i="15"/>
  <c r="AC148" i="15"/>
  <c r="AC91" i="15"/>
  <c r="AC132" i="15"/>
  <c r="AC142" i="15"/>
  <c r="AC75" i="15"/>
  <c r="AC84" i="15"/>
  <c r="AC141" i="15"/>
  <c r="AC100" i="15"/>
  <c r="AC149" i="15"/>
  <c r="AC202" i="15"/>
  <c r="AC126" i="15"/>
  <c r="AC188" i="15"/>
  <c r="AC29" i="15"/>
  <c r="AC66" i="15"/>
  <c r="AJ7" i="15"/>
  <c r="Q8" i="43"/>
  <c r="AJ6" i="15"/>
  <c r="Q7" i="43"/>
  <c r="AH21" i="15"/>
  <c r="AH29" i="15" s="1"/>
  <c r="F10" i="58"/>
  <c r="F15" i="58"/>
  <c r="F29" i="58"/>
  <c r="F30" i="58"/>
  <c r="F53" i="58"/>
  <c r="F65" i="58"/>
  <c r="F72" i="58"/>
  <c r="F79" i="58"/>
  <c r="F91" i="58"/>
  <c r="F92" i="58"/>
  <c r="F93" i="58"/>
  <c r="F97" i="58"/>
  <c r="F107" i="58"/>
  <c r="F117" i="58"/>
  <c r="F128" i="58"/>
  <c r="F130" i="58"/>
  <c r="F169" i="58"/>
  <c r="F190" i="58"/>
  <c r="F191" i="58"/>
  <c r="F193" i="58"/>
  <c r="F199" i="58"/>
  <c r="F201" i="58"/>
  <c r="F227" i="58"/>
  <c r="F242" i="58"/>
  <c r="F2" i="58"/>
  <c r="F259" i="58"/>
  <c r="F276" i="58"/>
  <c r="F5" i="58"/>
  <c r="F8" i="58"/>
  <c r="F9" i="58"/>
  <c r="F11" i="58"/>
  <c r="F311" i="58"/>
  <c r="F13" i="58"/>
  <c r="F317" i="58"/>
  <c r="F16" i="58"/>
  <c r="F324" i="58"/>
  <c r="F3" i="58"/>
  <c r="F17" i="58"/>
  <c r="F18" i="58"/>
  <c r="F6" i="58"/>
  <c r="F347" i="58"/>
  <c r="F12" i="58"/>
  <c r="F14" i="58"/>
  <c r="F362" i="58"/>
  <c r="F23" i="58"/>
  <c r="F24" i="58"/>
  <c r="F25" i="58"/>
  <c r="F26" i="58"/>
  <c r="F27" i="58"/>
  <c r="F28" i="58"/>
  <c r="F19" i="58"/>
  <c r="F4" i="58"/>
  <c r="F20" i="58"/>
  <c r="F21" i="58"/>
  <c r="F32" i="58"/>
  <c r="F34" i="58"/>
  <c r="F35" i="58"/>
  <c r="F22" i="58"/>
  <c r="F39" i="58"/>
  <c r="F40" i="58"/>
  <c r="F42" i="58"/>
  <c r="F44" i="58"/>
  <c r="F48" i="58"/>
  <c r="F52" i="58"/>
  <c r="F31" i="58"/>
  <c r="F33" i="58"/>
  <c r="F57" i="58"/>
  <c r="F58" i="58"/>
  <c r="F61" i="58"/>
  <c r="F37" i="58"/>
  <c r="F38" i="58"/>
  <c r="F41" i="58"/>
  <c r="F43" i="58"/>
  <c r="F45" i="58"/>
  <c r="F46" i="58"/>
  <c r="F70" i="58"/>
  <c r="F47" i="58"/>
  <c r="F50" i="58"/>
  <c r="F77" i="58"/>
  <c r="F54" i="58"/>
  <c r="F55" i="58"/>
  <c r="F56" i="58"/>
  <c r="F83" i="58"/>
  <c r="F84" i="58"/>
  <c r="F59" i="58"/>
  <c r="F60" i="58"/>
  <c r="F87" i="58"/>
  <c r="F62" i="58"/>
  <c r="F63" i="58"/>
  <c r="F64" i="58"/>
  <c r="F90" i="58"/>
  <c r="F66" i="58"/>
  <c r="F36" i="58"/>
  <c r="F69" i="58"/>
  <c r="F101" i="58"/>
  <c r="F73" i="58"/>
  <c r="F74" i="58"/>
  <c r="F75" i="58"/>
  <c r="F103" i="58"/>
  <c r="F76" i="58"/>
  <c r="F110" i="58"/>
  <c r="F78" i="58"/>
  <c r="F80" i="58"/>
  <c r="F112" i="58"/>
  <c r="F81" i="58"/>
  <c r="F82" i="58"/>
  <c r="F85" i="58"/>
  <c r="F115" i="58"/>
  <c r="F49" i="58"/>
  <c r="F51" i="58"/>
  <c r="F86" i="58"/>
  <c r="F88" i="58"/>
  <c r="F89" i="58"/>
  <c r="F121" i="58"/>
  <c r="F98" i="58"/>
  <c r="F132" i="58"/>
  <c r="F133" i="58"/>
  <c r="F102" i="58"/>
  <c r="F146" i="58"/>
  <c r="F105" i="58"/>
  <c r="F106" i="58"/>
  <c r="F67" i="58"/>
  <c r="F108" i="58"/>
  <c r="F68" i="58"/>
  <c r="F71" i="58"/>
  <c r="F113" i="58"/>
  <c r="F114" i="58"/>
  <c r="F157" i="58"/>
  <c r="F162" i="58"/>
  <c r="F164" i="58"/>
  <c r="F119" i="58"/>
  <c r="F120" i="58"/>
  <c r="F167" i="58"/>
  <c r="F172" i="58"/>
  <c r="F173" i="58"/>
  <c r="F122" i="58"/>
  <c r="F123" i="58"/>
  <c r="F124" i="58"/>
  <c r="F125" i="58"/>
  <c r="F127" i="58"/>
  <c r="F134" i="58"/>
  <c r="F135" i="58"/>
  <c r="F182" i="58"/>
  <c r="F137" i="58"/>
  <c r="F138" i="58"/>
  <c r="F94" i="58"/>
  <c r="F139" i="58"/>
  <c r="F140" i="58"/>
  <c r="F186" i="58"/>
  <c r="F187" i="58"/>
  <c r="F142" i="58"/>
  <c r="F95" i="58"/>
  <c r="F145" i="58"/>
  <c r="F96" i="58"/>
  <c r="F150" i="58"/>
  <c r="F99" i="58"/>
  <c r="F151" i="58"/>
  <c r="F152" i="58"/>
  <c r="F100" i="58"/>
  <c r="F153" i="58"/>
  <c r="F154" i="58"/>
  <c r="F155" i="58"/>
  <c r="F363" i="58"/>
  <c r="F156" i="58"/>
  <c r="F158" i="58"/>
  <c r="F161" i="58"/>
  <c r="F165" i="58"/>
  <c r="F166" i="58"/>
  <c r="F104" i="58"/>
  <c r="F170" i="58"/>
  <c r="F171" i="58"/>
  <c r="F109" i="58"/>
  <c r="F174" i="58"/>
  <c r="F111" i="58"/>
  <c r="F207" i="58"/>
  <c r="F176" i="58"/>
  <c r="F177" i="58"/>
  <c r="F116" i="58"/>
  <c r="F118" i="58"/>
  <c r="F364" i="58"/>
  <c r="F219" i="58"/>
  <c r="F223" i="58"/>
  <c r="F180" i="58"/>
  <c r="F183" i="58"/>
  <c r="F184" i="58"/>
  <c r="F231" i="58"/>
  <c r="F232" i="58"/>
  <c r="F185" i="58"/>
  <c r="F126" i="58"/>
  <c r="F189" i="58"/>
  <c r="F129" i="58"/>
  <c r="F238" i="58"/>
  <c r="F131" i="58"/>
  <c r="F244" i="58"/>
  <c r="F192" i="58"/>
  <c r="F365" i="58"/>
  <c r="F247" i="58"/>
  <c r="F248" i="58"/>
  <c r="F250" i="58"/>
  <c r="F194" i="58"/>
  <c r="F195" i="58"/>
  <c r="F251" i="58"/>
  <c r="F196" i="58"/>
  <c r="F197" i="58"/>
  <c r="F198" i="58"/>
  <c r="F252" i="58"/>
  <c r="F136" i="58"/>
  <c r="F366" i="58"/>
  <c r="F200" i="58"/>
  <c r="F255" i="58"/>
  <c r="F141" i="58"/>
  <c r="F143" i="58"/>
  <c r="F144" i="58"/>
  <c r="F147" i="58"/>
  <c r="F258" i="58"/>
  <c r="F148" i="58"/>
  <c r="F149" i="58"/>
  <c r="F261" i="58"/>
  <c r="F203" i="58"/>
  <c r="F204" i="58"/>
  <c r="F205" i="58"/>
  <c r="F263" i="58"/>
  <c r="F210" i="58"/>
  <c r="F211" i="58"/>
  <c r="F159" i="58"/>
  <c r="F160" i="58"/>
  <c r="F266" i="58"/>
  <c r="F212" i="58"/>
  <c r="F213" i="58"/>
  <c r="F163" i="58"/>
  <c r="F270" i="58"/>
  <c r="F271" i="58"/>
  <c r="F220" i="58"/>
  <c r="F222" i="58"/>
  <c r="F168" i="58"/>
  <c r="F274" i="58"/>
  <c r="F228" i="58"/>
  <c r="F277" i="58"/>
  <c r="F175" i="58"/>
  <c r="F367" i="58"/>
  <c r="F368" i="58"/>
  <c r="F230" i="58"/>
  <c r="F279" i="58"/>
  <c r="F281" i="58"/>
  <c r="F282" i="58"/>
  <c r="F283" i="58"/>
  <c r="F369" i="58"/>
  <c r="F284" i="58"/>
  <c r="F285" i="58"/>
  <c r="F287" i="58"/>
  <c r="F178" i="58"/>
  <c r="F241" i="58"/>
  <c r="F243" i="58"/>
  <c r="F179" i="58"/>
  <c r="F249" i="58"/>
  <c r="F293" i="58"/>
  <c r="F294" i="58"/>
  <c r="F296" i="58"/>
  <c r="F181" i="58"/>
  <c r="F297" i="58"/>
  <c r="F253" i="58"/>
  <c r="F254" i="58"/>
  <c r="F370" i="58"/>
  <c r="F299" i="58"/>
  <c r="F256" i="58"/>
  <c r="F257" i="58"/>
  <c r="F188" i="58"/>
  <c r="F308" i="58"/>
  <c r="F309" i="58"/>
  <c r="F314" i="58"/>
  <c r="F315" i="58"/>
  <c r="F371" i="58"/>
  <c r="F260" i="58"/>
  <c r="F316" i="58"/>
  <c r="F318" i="58"/>
  <c r="F262" i="58"/>
  <c r="F319" i="58"/>
  <c r="F320" i="58"/>
  <c r="F321" i="58"/>
  <c r="F372" i="58"/>
  <c r="F264" i="58"/>
  <c r="F322" i="58"/>
  <c r="F265" i="58"/>
  <c r="F267" i="58"/>
  <c r="F323" i="58"/>
  <c r="F268" i="58"/>
  <c r="F269" i="58"/>
  <c r="F373" i="58"/>
  <c r="F374" i="58"/>
  <c r="F325" i="58"/>
  <c r="F272" i="58"/>
  <c r="F273" i="58"/>
  <c r="F326" i="58"/>
  <c r="F327" i="58"/>
  <c r="F275" i="58"/>
  <c r="F328" i="58"/>
  <c r="F329" i="58"/>
  <c r="F202" i="58"/>
  <c r="F375" i="58"/>
  <c r="F7" i="58"/>
  <c r="N330" i="58"/>
  <c r="O330" i="58" s="1"/>
  <c r="N206" i="58"/>
  <c r="O206" i="58" s="1"/>
  <c r="N376" i="58"/>
  <c r="O376" i="58" s="1"/>
  <c r="N278" i="58"/>
  <c r="O278" i="58" s="1"/>
  <c r="N208" i="58"/>
  <c r="O208" i="58" s="1"/>
  <c r="N377" i="58"/>
  <c r="O377" i="58" s="1"/>
  <c r="N280" i="58"/>
  <c r="O280" i="58" s="1"/>
  <c r="N331" i="58"/>
  <c r="O331" i="58" s="1"/>
  <c r="N332" i="58"/>
  <c r="O332" i="58" s="1"/>
  <c r="N209" i="58"/>
  <c r="O209" i="58" s="1"/>
  <c r="N378" i="58"/>
  <c r="O378" i="58" s="1"/>
  <c r="N333" i="58"/>
  <c r="O333" i="58" s="1"/>
  <c r="N334" i="58"/>
  <c r="O334" i="58" s="1"/>
  <c r="N379" i="58"/>
  <c r="O379" i="58" s="1"/>
  <c r="N380" i="58"/>
  <c r="O380" i="58" s="1"/>
  <c r="N286" i="58"/>
  <c r="O286" i="58" s="1"/>
  <c r="N335" i="58"/>
  <c r="O335" i="58" s="1"/>
  <c r="N381" i="58"/>
  <c r="O381" i="58" s="1"/>
  <c r="N336" i="58"/>
  <c r="O336" i="58" s="1"/>
  <c r="N214" i="58"/>
  <c r="O214" i="58" s="1"/>
  <c r="N288" i="58"/>
  <c r="O288" i="58"/>
  <c r="N337" i="58"/>
  <c r="O337" i="58" s="1"/>
  <c r="N215" i="58"/>
  <c r="O215" i="58" s="1"/>
  <c r="N216" i="58"/>
  <c r="O216" i="58" s="1"/>
  <c r="N382" i="58"/>
  <c r="O382" i="58" s="1"/>
  <c r="N338" i="58"/>
  <c r="O338" i="58" s="1"/>
  <c r="N217" i="58"/>
  <c r="O217" i="58" s="1"/>
  <c r="N289" i="58"/>
  <c r="O289" i="58" s="1"/>
  <c r="N383" i="58"/>
  <c r="O383" i="58" s="1"/>
  <c r="N290" i="58"/>
  <c r="O290" i="58" s="1"/>
  <c r="N291" i="58"/>
  <c r="O291" i="58" s="1"/>
  <c r="N218" i="58"/>
  <c r="O218" i="58" s="1"/>
  <c r="N339" i="58"/>
  <c r="O339" i="58" s="1"/>
  <c r="N384" i="58"/>
  <c r="O384" i="58" s="1"/>
  <c r="N340" i="58"/>
  <c r="O340" i="58" s="1"/>
  <c r="N221" i="58"/>
  <c r="O221" i="58" s="1"/>
  <c r="N385" i="58"/>
  <c r="O385" i="58" s="1"/>
  <c r="N341" i="58"/>
  <c r="O341" i="58" s="1"/>
  <c r="N224" i="58"/>
  <c r="O224" i="58" s="1"/>
  <c r="N225" i="58"/>
  <c r="O225" i="58" s="1"/>
  <c r="N292" i="58"/>
  <c r="O292" i="58" s="1"/>
  <c r="N342" i="58"/>
  <c r="O342" i="58"/>
  <c r="N386" i="58"/>
  <c r="O386" i="58" s="1"/>
  <c r="N295" i="58"/>
  <c r="O295" i="58" s="1"/>
  <c r="N343" i="58"/>
  <c r="O343" i="58" s="1"/>
  <c r="N344" i="58"/>
  <c r="O344" i="58" s="1"/>
  <c r="N226" i="58"/>
  <c r="O226" i="58"/>
  <c r="N387" i="58"/>
  <c r="O387" i="58" s="1"/>
  <c r="N345" i="58"/>
  <c r="O345" i="58" s="1"/>
  <c r="N388" i="58"/>
  <c r="O388" i="58" s="1"/>
  <c r="N389" i="58"/>
  <c r="O389" i="58" s="1"/>
  <c r="N346" i="58"/>
  <c r="O346" i="58" s="1"/>
  <c r="N390" i="58"/>
  <c r="O390" i="58" s="1"/>
  <c r="N391" i="58"/>
  <c r="O391" i="58" s="1"/>
  <c r="N229" i="58"/>
  <c r="O229" i="58" s="1"/>
  <c r="N392" i="58"/>
  <c r="O392" i="58" s="1"/>
  <c r="N348" i="58"/>
  <c r="O348" i="58" s="1"/>
  <c r="N349" i="58"/>
  <c r="O349" i="58" s="1"/>
  <c r="N233" i="58"/>
  <c r="O233" i="58" s="1"/>
  <c r="N234" i="58"/>
  <c r="O234" i="58" s="1"/>
  <c r="N298" i="58"/>
  <c r="O298" i="58" s="1"/>
  <c r="N235" i="58"/>
  <c r="O235" i="58" s="1"/>
  <c r="N393" i="58"/>
  <c r="O393" i="58" s="1"/>
  <c r="N300" i="58"/>
  <c r="O300" i="58" s="1"/>
  <c r="N301" i="58"/>
  <c r="O301" i="58" s="1"/>
  <c r="N350" i="58"/>
  <c r="O350" i="58" s="1"/>
  <c r="N351" i="58"/>
  <c r="O351" i="58" s="1"/>
  <c r="N352" i="58"/>
  <c r="O352" i="58" s="1"/>
  <c r="N302" i="58"/>
  <c r="O302" i="58" s="1"/>
  <c r="N303" i="58"/>
  <c r="O303" i="58" s="1"/>
  <c r="N304" i="58"/>
  <c r="O304" i="58" s="1"/>
  <c r="N353" i="58"/>
  <c r="O353" i="58" s="1"/>
  <c r="N354" i="58"/>
  <c r="O354" i="58"/>
  <c r="N305" i="58"/>
  <c r="O305" i="58" s="1"/>
  <c r="N355" i="58"/>
  <c r="O355" i="58" s="1"/>
  <c r="N306" i="58"/>
  <c r="O306" i="58" s="1"/>
  <c r="N356" i="58"/>
  <c r="O356" i="58" s="1"/>
  <c r="N394" i="58"/>
  <c r="O394" i="58" s="1"/>
  <c r="N307" i="58"/>
  <c r="O307" i="58" s="1"/>
  <c r="N236" i="58"/>
  <c r="O236" i="58" s="1"/>
  <c r="N237" i="58"/>
  <c r="O237" i="58" s="1"/>
  <c r="N310" i="58"/>
  <c r="O310" i="58" s="1"/>
  <c r="N395" i="58"/>
  <c r="O395" i="58"/>
  <c r="N396" i="58"/>
  <c r="O396" i="58" s="1"/>
  <c r="N239" i="58"/>
  <c r="O239" i="58" s="1"/>
  <c r="N357" i="58"/>
  <c r="O357" i="58" s="1"/>
  <c r="N240" i="58"/>
  <c r="O240" i="58" s="1"/>
  <c r="N397" i="58"/>
  <c r="O397" i="58" s="1"/>
  <c r="N312" i="58"/>
  <c r="O312" i="58" s="1"/>
  <c r="N313" i="58"/>
  <c r="O313" i="58" s="1"/>
  <c r="N358" i="58"/>
  <c r="O358" i="58" s="1"/>
  <c r="N359" i="58"/>
  <c r="O359" i="58" s="1"/>
  <c r="N245" i="58"/>
  <c r="O245" i="58" s="1"/>
  <c r="N398" i="58"/>
  <c r="O398" i="58" s="1"/>
  <c r="N399" i="58"/>
  <c r="O399" i="58" s="1"/>
  <c r="N360" i="58"/>
  <c r="O360" i="58" s="1"/>
  <c r="N361" i="58"/>
  <c r="O361" i="58" s="1"/>
  <c r="N246" i="58"/>
  <c r="O246" i="58" s="1"/>
  <c r="N400" i="58"/>
  <c r="O400" i="58" s="1"/>
  <c r="R2" i="58"/>
  <c r="R3" i="58"/>
  <c r="R4" i="58"/>
  <c r="R5" i="58"/>
  <c r="R7" i="58"/>
  <c r="R6" i="58"/>
  <c r="N98" i="58"/>
  <c r="O98" i="58" s="1"/>
  <c r="N136" i="58"/>
  <c r="O136" i="58" s="1"/>
  <c r="N250" i="58"/>
  <c r="O250" i="58" s="1"/>
  <c r="N129" i="58"/>
  <c r="O129" i="58" s="1"/>
  <c r="N180" i="58"/>
  <c r="O180" i="58" s="1"/>
  <c r="N118" i="58"/>
  <c r="O118" i="58" s="1"/>
  <c r="N207" i="58"/>
  <c r="O207" i="58" s="1"/>
  <c r="N171" i="58"/>
  <c r="O171" i="58" s="1"/>
  <c r="N165" i="58"/>
  <c r="O165" i="58" s="1"/>
  <c r="N363" i="58"/>
  <c r="O363" i="58" s="1"/>
  <c r="N100" i="58"/>
  <c r="O100" i="58" s="1"/>
  <c r="N150" i="58"/>
  <c r="O150" i="58" s="1"/>
  <c r="N142" i="58"/>
  <c r="O142" i="58" s="1"/>
  <c r="N139" i="58"/>
  <c r="O139" i="58" s="1"/>
  <c r="N182" i="58"/>
  <c r="O182" i="58" s="1"/>
  <c r="N125" i="58"/>
  <c r="O125" i="58" s="1"/>
  <c r="N173" i="58"/>
  <c r="O173" i="58" s="1"/>
  <c r="N119" i="58"/>
  <c r="O119" i="58" s="1"/>
  <c r="N114" i="58"/>
  <c r="O114" i="58" s="1"/>
  <c r="N108" i="58"/>
  <c r="O108" i="58" s="1"/>
  <c r="N146" i="58"/>
  <c r="O146" i="58" s="1"/>
  <c r="N86" i="58"/>
  <c r="O86" i="58" s="1"/>
  <c r="N85" i="58"/>
  <c r="O85" i="58" s="1"/>
  <c r="N80" i="58"/>
  <c r="O80" i="58" s="1"/>
  <c r="N103" i="58"/>
  <c r="O103" i="58" s="1"/>
  <c r="N101" i="58"/>
  <c r="O101" i="58" s="1"/>
  <c r="N90" i="58"/>
  <c r="O90" i="58" s="1"/>
  <c r="N87" i="58"/>
  <c r="O87" i="58" s="1"/>
  <c r="N83" i="58"/>
  <c r="O83" i="58" s="1"/>
  <c r="N77" i="58"/>
  <c r="O77" i="58" s="1"/>
  <c r="N46" i="58"/>
  <c r="O46" i="58" s="1"/>
  <c r="N38" i="58"/>
  <c r="O38" i="58" s="1"/>
  <c r="N57" i="58"/>
  <c r="O57" i="58" s="1"/>
  <c r="N48" i="58"/>
  <c r="O48" i="58" s="1"/>
  <c r="N39" i="58"/>
  <c r="O39" i="58" s="1"/>
  <c r="N32" i="58"/>
  <c r="O32" i="58" s="1"/>
  <c r="N19" i="58"/>
  <c r="O19" i="58" s="1"/>
  <c r="N362" i="58"/>
  <c r="O362" i="58" s="1"/>
  <c r="N14" i="58"/>
  <c r="O14" i="58" s="1"/>
  <c r="N16" i="58"/>
  <c r="O16" i="58" s="1"/>
  <c r="N317" i="58"/>
  <c r="O317" i="58" s="1"/>
  <c r="N311" i="58"/>
  <c r="O311" i="58" s="1"/>
  <c r="N11" i="58"/>
  <c r="O11" i="58" s="1"/>
  <c r="N5" i="58"/>
  <c r="O5" i="58" s="1"/>
  <c r="N276" i="58"/>
  <c r="O276" i="58" s="1"/>
  <c r="N2" i="58"/>
  <c r="N242" i="58"/>
  <c r="O242" i="58" s="1"/>
  <c r="N227" i="58"/>
  <c r="O227" i="58" s="1"/>
  <c r="N191" i="58"/>
  <c r="O191" i="58" s="1"/>
  <c r="N190" i="58"/>
  <c r="O190" i="58"/>
  <c r="N130" i="58"/>
  <c r="O130" i="58" s="1"/>
  <c r="N128" i="58"/>
  <c r="O128" i="58" s="1"/>
  <c r="N117" i="58"/>
  <c r="O117" i="58" s="1"/>
  <c r="N93" i="58"/>
  <c r="O93" i="58" s="1"/>
  <c r="N91" i="58"/>
  <c r="O91" i="58" s="1"/>
  <c r="N72" i="58"/>
  <c r="O72" i="58" s="1"/>
  <c r="N65" i="58"/>
  <c r="O65" i="58" s="1"/>
  <c r="N53" i="58"/>
  <c r="O53" i="58" s="1"/>
  <c r="N30" i="58"/>
  <c r="O30" i="58" s="1"/>
  <c r="N29" i="58"/>
  <c r="O29" i="58" s="1"/>
  <c r="N7" i="58"/>
  <c r="O7" i="58" s="1"/>
  <c r="N97" i="58"/>
  <c r="O97" i="58" s="1"/>
  <c r="AC154" i="15"/>
  <c r="AC95" i="15"/>
  <c r="AC88" i="15"/>
  <c r="AC115" i="15"/>
  <c r="AC65" i="15"/>
  <c r="N3" i="60"/>
  <c r="N4" i="60"/>
  <c r="N5" i="60"/>
  <c r="N6" i="60"/>
  <c r="M6" i="60"/>
  <c r="N7" i="60"/>
  <c r="N8" i="60"/>
  <c r="N9" i="60"/>
  <c r="M9" i="60"/>
  <c r="N10" i="60"/>
  <c r="N11" i="60"/>
  <c r="M11" i="60"/>
  <c r="N12" i="60"/>
  <c r="M12" i="60"/>
  <c r="N13" i="60"/>
  <c r="N14" i="60"/>
  <c r="M14" i="60"/>
  <c r="N15" i="60"/>
  <c r="M15" i="60"/>
  <c r="N16" i="60"/>
  <c r="M16" i="60"/>
  <c r="N17" i="60"/>
  <c r="N18" i="60"/>
  <c r="N19" i="60"/>
  <c r="N20" i="60"/>
  <c r="N21" i="60"/>
  <c r="N22" i="60"/>
  <c r="M22" i="60"/>
  <c r="N23" i="60"/>
  <c r="M23" i="60"/>
  <c r="N24" i="60"/>
  <c r="N25" i="60"/>
  <c r="N26" i="60"/>
  <c r="N27" i="60"/>
  <c r="N28" i="60"/>
  <c r="N29" i="60"/>
  <c r="N30" i="60"/>
  <c r="M30" i="60"/>
  <c r="N31" i="60"/>
  <c r="M31" i="60"/>
  <c r="N32" i="60"/>
  <c r="M32" i="60"/>
  <c r="N33" i="60"/>
  <c r="N34" i="60"/>
  <c r="N35" i="60"/>
  <c r="N36" i="60"/>
  <c r="N37" i="60"/>
  <c r="N38" i="60"/>
  <c r="M38" i="60"/>
  <c r="N39" i="60"/>
  <c r="M39" i="60"/>
  <c r="N40" i="60"/>
  <c r="M40" i="60"/>
  <c r="N41" i="60"/>
  <c r="N42" i="60"/>
  <c r="N43" i="60"/>
  <c r="N44" i="60"/>
  <c r="N45" i="60"/>
  <c r="N46" i="60"/>
  <c r="M46" i="60"/>
  <c r="N47" i="60"/>
  <c r="M47" i="60"/>
  <c r="N48" i="60"/>
  <c r="M48" i="60"/>
  <c r="N49" i="60"/>
  <c r="N50" i="60"/>
  <c r="N51" i="60"/>
  <c r="N52" i="60"/>
  <c r="N53" i="60"/>
  <c r="N54" i="60"/>
  <c r="M54" i="60"/>
  <c r="N55" i="60"/>
  <c r="M55" i="60"/>
  <c r="N56" i="60"/>
  <c r="N57" i="60"/>
  <c r="N58" i="60"/>
  <c r="N59" i="60"/>
  <c r="N60" i="60"/>
  <c r="N61" i="60"/>
  <c r="N62" i="60"/>
  <c r="M62" i="60"/>
  <c r="N63" i="60"/>
  <c r="M63" i="60"/>
  <c r="N64" i="60"/>
  <c r="N65" i="60"/>
  <c r="N66" i="60"/>
  <c r="M66" i="60"/>
  <c r="N67" i="60"/>
  <c r="M67" i="60"/>
  <c r="N68" i="60"/>
  <c r="N69" i="60"/>
  <c r="N70" i="60"/>
  <c r="M70" i="60"/>
  <c r="N71" i="60"/>
  <c r="M71" i="60"/>
  <c r="N72" i="60"/>
  <c r="N73" i="60"/>
  <c r="N74" i="60"/>
  <c r="M74" i="60"/>
  <c r="N75" i="60"/>
  <c r="M75" i="60"/>
  <c r="N76" i="60"/>
  <c r="N77" i="60"/>
  <c r="M77" i="60"/>
  <c r="N78" i="60"/>
  <c r="M78" i="60"/>
  <c r="N79" i="60"/>
  <c r="M79" i="60"/>
  <c r="N80" i="60"/>
  <c r="N81" i="60"/>
  <c r="N82" i="60"/>
  <c r="M82" i="60"/>
  <c r="N83" i="60"/>
  <c r="M83" i="60"/>
  <c r="N84" i="60"/>
  <c r="M84" i="60"/>
  <c r="N85" i="60"/>
  <c r="M85" i="60"/>
  <c r="N86" i="60"/>
  <c r="M86" i="60"/>
  <c r="N87" i="60"/>
  <c r="M87" i="60"/>
  <c r="N88" i="60"/>
  <c r="N89" i="60"/>
  <c r="N90" i="60"/>
  <c r="M90" i="60"/>
  <c r="N91" i="60"/>
  <c r="M91" i="60"/>
  <c r="N92" i="60"/>
  <c r="M92" i="60"/>
  <c r="N93" i="60"/>
  <c r="N94" i="60"/>
  <c r="M94" i="60"/>
  <c r="N95" i="60"/>
  <c r="N96" i="60"/>
  <c r="N97" i="60"/>
  <c r="N98" i="60"/>
  <c r="M98" i="60"/>
  <c r="N99" i="60"/>
  <c r="M99" i="60"/>
  <c r="N100" i="60"/>
  <c r="M100" i="60"/>
  <c r="N101" i="60"/>
  <c r="N102" i="60"/>
  <c r="M102" i="60"/>
  <c r="N103" i="60"/>
  <c r="N104" i="60"/>
  <c r="N105" i="60"/>
  <c r="N106" i="60"/>
  <c r="M106" i="60"/>
  <c r="N107" i="60"/>
  <c r="M107" i="60"/>
  <c r="N108" i="60"/>
  <c r="M108" i="60"/>
  <c r="N109" i="60"/>
  <c r="N110" i="60"/>
  <c r="M110" i="60"/>
  <c r="N111" i="60"/>
  <c r="M111" i="60"/>
  <c r="N112" i="60"/>
  <c r="M112" i="60"/>
  <c r="N113" i="60"/>
  <c r="M113" i="60"/>
  <c r="N114" i="60"/>
  <c r="N115" i="60"/>
  <c r="N116" i="60"/>
  <c r="M116" i="60"/>
  <c r="N117" i="60"/>
  <c r="N118" i="60"/>
  <c r="N119" i="60"/>
  <c r="N120" i="60"/>
  <c r="M120" i="60"/>
  <c r="N121" i="60"/>
  <c r="M121" i="60"/>
  <c r="N122" i="60"/>
  <c r="N123" i="60"/>
  <c r="N124" i="60"/>
  <c r="M124" i="60"/>
  <c r="N125" i="60"/>
  <c r="N126" i="60"/>
  <c r="M126" i="60"/>
  <c r="N127" i="60"/>
  <c r="M127" i="60"/>
  <c r="N128" i="60"/>
  <c r="M128" i="60"/>
  <c r="N129" i="60"/>
  <c r="M129" i="60"/>
  <c r="N130" i="60"/>
  <c r="N131" i="60"/>
  <c r="M131" i="60"/>
  <c r="N132" i="60"/>
  <c r="M132" i="60"/>
  <c r="N133" i="60"/>
  <c r="M133" i="60"/>
  <c r="N134" i="60"/>
  <c r="M134" i="60"/>
  <c r="N135" i="60"/>
  <c r="M135" i="60"/>
  <c r="N136" i="60"/>
  <c r="M136" i="60"/>
  <c r="N137" i="60"/>
  <c r="N138" i="60"/>
  <c r="M138" i="60"/>
  <c r="N139" i="60"/>
  <c r="M139" i="60"/>
  <c r="N140" i="60"/>
  <c r="N141" i="60"/>
  <c r="N142" i="60"/>
  <c r="M142" i="60"/>
  <c r="N143" i="60"/>
  <c r="M143" i="60"/>
  <c r="N144" i="60"/>
  <c r="N145" i="60"/>
  <c r="M145" i="60"/>
  <c r="N146" i="60"/>
  <c r="M146" i="60"/>
  <c r="N147" i="60"/>
  <c r="M147" i="60"/>
  <c r="N148" i="60"/>
  <c r="M148" i="60"/>
  <c r="N149" i="60"/>
  <c r="N150" i="60"/>
  <c r="N151" i="60"/>
  <c r="M151" i="60"/>
  <c r="N152" i="60"/>
  <c r="N153" i="60"/>
  <c r="N154" i="60"/>
  <c r="M154" i="60"/>
  <c r="N155" i="60"/>
  <c r="M155" i="60"/>
  <c r="N156" i="60"/>
  <c r="M156" i="60"/>
  <c r="N157" i="60"/>
  <c r="N158" i="60"/>
  <c r="M158" i="60"/>
  <c r="N159" i="60"/>
  <c r="M159" i="60"/>
  <c r="N160" i="60"/>
  <c r="M160" i="60"/>
  <c r="N161" i="60"/>
  <c r="M161" i="60"/>
  <c r="N162" i="60"/>
  <c r="M162" i="60"/>
  <c r="N163" i="60"/>
  <c r="N164" i="60"/>
  <c r="N165" i="60"/>
  <c r="N166" i="60"/>
  <c r="M166" i="60"/>
  <c r="N167" i="60"/>
  <c r="M167" i="60"/>
  <c r="N168" i="60"/>
  <c r="M168" i="60"/>
  <c r="N169" i="60"/>
  <c r="N170" i="60"/>
  <c r="N171" i="60"/>
  <c r="N172" i="60"/>
  <c r="N173" i="60"/>
  <c r="M173" i="60"/>
  <c r="N174" i="60"/>
  <c r="M174" i="60"/>
  <c r="N175" i="60"/>
  <c r="M175" i="60"/>
  <c r="N176" i="60"/>
  <c r="N177" i="60"/>
  <c r="N178" i="60"/>
  <c r="M178" i="60"/>
  <c r="N179" i="60"/>
  <c r="M179" i="60"/>
  <c r="N180" i="60"/>
  <c r="M180" i="60"/>
  <c r="N181" i="60"/>
  <c r="M181" i="60"/>
  <c r="N182" i="60"/>
  <c r="M182" i="60"/>
  <c r="N183" i="60"/>
  <c r="M183" i="60"/>
  <c r="N184" i="60"/>
  <c r="M184" i="60"/>
  <c r="N185" i="60"/>
  <c r="M185" i="60"/>
  <c r="N186" i="60"/>
  <c r="M186" i="60"/>
  <c r="N187" i="60"/>
  <c r="M187" i="60"/>
  <c r="N188" i="60"/>
  <c r="N189" i="60"/>
  <c r="N190" i="60"/>
  <c r="M190" i="60"/>
  <c r="N191" i="60"/>
  <c r="M191" i="60"/>
  <c r="N192" i="60"/>
  <c r="M192" i="60"/>
  <c r="N193" i="60"/>
  <c r="M193" i="60"/>
  <c r="N194" i="60"/>
  <c r="M194" i="60"/>
  <c r="N195" i="60"/>
  <c r="M195" i="60"/>
  <c r="N196" i="60"/>
  <c r="N197" i="60"/>
  <c r="M197" i="60"/>
  <c r="N198" i="60"/>
  <c r="M198" i="60"/>
  <c r="N199" i="60"/>
  <c r="M199" i="60"/>
  <c r="N200" i="60"/>
  <c r="M200" i="60"/>
  <c r="N201" i="60"/>
  <c r="N202" i="60"/>
  <c r="M202" i="60"/>
  <c r="N203" i="60"/>
  <c r="M203" i="60"/>
  <c r="N204" i="60"/>
  <c r="N205" i="60"/>
  <c r="N206" i="60"/>
  <c r="M206" i="60"/>
  <c r="N207" i="60"/>
  <c r="M207" i="60"/>
  <c r="N208" i="60"/>
  <c r="M208" i="60"/>
  <c r="N209" i="60"/>
  <c r="M209" i="60"/>
  <c r="N210" i="60"/>
  <c r="M210" i="60"/>
  <c r="N211" i="60"/>
  <c r="M211" i="60"/>
  <c r="N212" i="60"/>
  <c r="N213" i="60"/>
  <c r="N214" i="60"/>
  <c r="M214" i="60"/>
  <c r="N215" i="60"/>
  <c r="M215" i="60"/>
  <c r="N216" i="60"/>
  <c r="M216" i="60"/>
  <c r="N217" i="60"/>
  <c r="N218" i="60"/>
  <c r="M218" i="60"/>
  <c r="N219" i="60"/>
  <c r="M219" i="60"/>
  <c r="N220" i="60"/>
  <c r="N221" i="60"/>
  <c r="N222" i="60"/>
  <c r="M222" i="60"/>
  <c r="N223" i="60"/>
  <c r="M223" i="60"/>
  <c r="N224" i="60"/>
  <c r="M224" i="60"/>
  <c r="N225" i="60"/>
  <c r="N226" i="60"/>
  <c r="M226" i="60"/>
  <c r="N227" i="60"/>
  <c r="M227" i="60"/>
  <c r="N228" i="60"/>
  <c r="N229" i="60"/>
  <c r="N230" i="60"/>
  <c r="M230" i="60"/>
  <c r="N231" i="60"/>
  <c r="M231" i="60"/>
  <c r="N232" i="60"/>
  <c r="M232" i="60"/>
  <c r="N233" i="60"/>
  <c r="M233" i="60"/>
  <c r="N234" i="60"/>
  <c r="M234" i="60"/>
  <c r="N235" i="60"/>
  <c r="N236" i="60"/>
  <c r="M236" i="60"/>
  <c r="N237" i="60"/>
  <c r="M237" i="60"/>
  <c r="N238" i="60"/>
  <c r="M238" i="60"/>
  <c r="N239" i="60"/>
  <c r="M239" i="60"/>
  <c r="N240" i="60"/>
  <c r="N241" i="60"/>
  <c r="M241" i="60"/>
  <c r="N242" i="60"/>
  <c r="M242" i="60"/>
  <c r="M3" i="60"/>
  <c r="M4" i="60"/>
  <c r="M5" i="60"/>
  <c r="M7" i="60"/>
  <c r="M8" i="60"/>
  <c r="M10" i="60"/>
  <c r="M13" i="60"/>
  <c r="M17" i="60"/>
  <c r="M18" i="60"/>
  <c r="M19" i="60"/>
  <c r="M20" i="60"/>
  <c r="M21" i="60"/>
  <c r="M24" i="60"/>
  <c r="M25" i="60"/>
  <c r="M26" i="60"/>
  <c r="M27" i="60"/>
  <c r="M28" i="60"/>
  <c r="M29" i="60"/>
  <c r="M33" i="60"/>
  <c r="M34" i="60"/>
  <c r="M35" i="60"/>
  <c r="M36" i="60"/>
  <c r="M37" i="60"/>
  <c r="M41" i="60"/>
  <c r="M42" i="60"/>
  <c r="M43" i="60"/>
  <c r="M44" i="60"/>
  <c r="M45" i="60"/>
  <c r="M49" i="60"/>
  <c r="M50" i="60"/>
  <c r="M51" i="60"/>
  <c r="M52" i="60"/>
  <c r="M53" i="60"/>
  <c r="M56" i="60"/>
  <c r="M57" i="60"/>
  <c r="M58" i="60"/>
  <c r="M59" i="60"/>
  <c r="M60" i="60"/>
  <c r="M61" i="60"/>
  <c r="M64" i="60"/>
  <c r="M65" i="60"/>
  <c r="M68" i="60"/>
  <c r="M69" i="60"/>
  <c r="M72" i="60"/>
  <c r="M73" i="60"/>
  <c r="M76" i="60"/>
  <c r="M80" i="60"/>
  <c r="M81" i="60"/>
  <c r="M88" i="60"/>
  <c r="M89" i="60"/>
  <c r="M93" i="60"/>
  <c r="M95" i="60"/>
  <c r="M96" i="60"/>
  <c r="M97" i="60"/>
  <c r="M101" i="60"/>
  <c r="M103" i="60"/>
  <c r="M104" i="60"/>
  <c r="M105" i="60"/>
  <c r="M109" i="60"/>
  <c r="M114" i="60"/>
  <c r="M115" i="60"/>
  <c r="M117" i="60"/>
  <c r="M118" i="60"/>
  <c r="M119" i="60"/>
  <c r="M122" i="60"/>
  <c r="M123" i="60"/>
  <c r="M125" i="60"/>
  <c r="M130" i="60"/>
  <c r="M137" i="60"/>
  <c r="M140" i="60"/>
  <c r="M141" i="60"/>
  <c r="M144" i="60"/>
  <c r="M149" i="60"/>
  <c r="M150" i="60"/>
  <c r="M152" i="60"/>
  <c r="M153" i="60"/>
  <c r="M157" i="60"/>
  <c r="M163" i="60"/>
  <c r="M164" i="60"/>
  <c r="M165" i="60"/>
  <c r="M169" i="60"/>
  <c r="M170" i="60"/>
  <c r="M171" i="60"/>
  <c r="M172" i="60"/>
  <c r="M176" i="60"/>
  <c r="M177" i="60"/>
  <c r="M188" i="60"/>
  <c r="M189" i="60"/>
  <c r="M196" i="60"/>
  <c r="M201" i="60"/>
  <c r="M204" i="60"/>
  <c r="M205" i="60"/>
  <c r="M212" i="60"/>
  <c r="M213" i="60"/>
  <c r="M217" i="60"/>
  <c r="M220" i="60"/>
  <c r="M221" i="60"/>
  <c r="M225" i="60"/>
  <c r="M228" i="60"/>
  <c r="M229" i="60"/>
  <c r="M235" i="60"/>
  <c r="M240" i="60"/>
  <c r="L18" i="60"/>
  <c r="L19" i="60"/>
  <c r="K10" i="64" s="1"/>
  <c r="L10" i="64" s="1"/>
  <c r="K101" i="66" s="1"/>
  <c r="L101" i="66" s="1"/>
  <c r="K134" i="68" s="1"/>
  <c r="L134" i="68" s="1"/>
  <c r="L20" i="60"/>
  <c r="L21" i="60"/>
  <c r="K12" i="64" s="1"/>
  <c r="L12" i="64" s="1"/>
  <c r="K11" i="66" s="1"/>
  <c r="L11" i="66" s="1"/>
  <c r="K13" i="68" s="1"/>
  <c r="L13" i="68" s="1"/>
  <c r="L22" i="60"/>
  <c r="K13" i="64"/>
  <c r="L13" i="64" s="1"/>
  <c r="K14" i="66" s="1"/>
  <c r="L14" i="66" s="1"/>
  <c r="K14" i="68" s="1"/>
  <c r="L14" i="68" s="1"/>
  <c r="L23" i="60"/>
  <c r="L35" i="60"/>
  <c r="K137" i="64"/>
  <c r="L137" i="64" s="1"/>
  <c r="K117" i="66" s="1"/>
  <c r="L117" i="66" s="1"/>
  <c r="L36" i="60"/>
  <c r="K29" i="64" s="1"/>
  <c r="L29" i="64" s="1"/>
  <c r="L37" i="60"/>
  <c r="K30" i="64"/>
  <c r="L30" i="64" s="1"/>
  <c r="K47" i="66" s="1"/>
  <c r="L47" i="66" s="1"/>
  <c r="K62" i="68" s="1"/>
  <c r="L62" i="68" s="1"/>
  <c r="L38" i="60"/>
  <c r="K33" i="64" s="1"/>
  <c r="L33" i="64" s="1"/>
  <c r="L39" i="60"/>
  <c r="K34" i="64" s="1"/>
  <c r="L34" i="64" s="1"/>
  <c r="L58" i="60"/>
  <c r="K43" i="64"/>
  <c r="L43" i="64" s="1"/>
  <c r="L59" i="60"/>
  <c r="K47" i="64"/>
  <c r="L47" i="64" s="1"/>
  <c r="K66" i="66" s="1"/>
  <c r="L66" i="66" s="1"/>
  <c r="L60" i="60"/>
  <c r="K48" i="64"/>
  <c r="L48" i="64" s="1"/>
  <c r="K67" i="66" s="1"/>
  <c r="L67" i="66" s="1"/>
  <c r="K85" i="68" s="1"/>
  <c r="L85" i="68" s="1"/>
  <c r="L61" i="60"/>
  <c r="K54" i="64" s="1"/>
  <c r="L54" i="64" s="1"/>
  <c r="L73" i="60"/>
  <c r="K62" i="64" s="1"/>
  <c r="L62" i="64" s="1"/>
  <c r="K80" i="66" s="1"/>
  <c r="L80" i="66" s="1"/>
  <c r="K153" i="68" s="1"/>
  <c r="L153" i="68" s="1"/>
  <c r="L74" i="60"/>
  <c r="L75" i="60"/>
  <c r="L76" i="60"/>
  <c r="L77" i="60"/>
  <c r="L78" i="60"/>
  <c r="K72" i="64"/>
  <c r="L72" i="64" s="1"/>
  <c r="K87" i="66" s="1"/>
  <c r="L87" i="66" s="1"/>
  <c r="L79" i="60"/>
  <c r="K74" i="64" s="1"/>
  <c r="L74" i="64" s="1"/>
  <c r="K21" i="66" s="1"/>
  <c r="L21" i="66" s="1"/>
  <c r="L96" i="60"/>
  <c r="K84" i="64"/>
  <c r="L84" i="64" s="1"/>
  <c r="L97" i="60"/>
  <c r="K85" i="64" s="1"/>
  <c r="L85" i="64" s="1"/>
  <c r="K99" i="66" s="1"/>
  <c r="L99" i="66" s="1"/>
  <c r="L98" i="60"/>
  <c r="K92" i="64" s="1"/>
  <c r="L92" i="64" s="1"/>
  <c r="K142" i="66" s="1"/>
  <c r="L142" i="66" s="1"/>
  <c r="K183" i="68" s="1"/>
  <c r="L183" i="68" s="1"/>
  <c r="L99" i="60"/>
  <c r="L115" i="60"/>
  <c r="K4" i="64"/>
  <c r="L4" i="64" s="1"/>
  <c r="K3" i="66" s="1"/>
  <c r="L3" i="66" s="1"/>
  <c r="L116" i="60"/>
  <c r="L117" i="60"/>
  <c r="K66" i="64" s="1"/>
  <c r="L66" i="64" s="1"/>
  <c r="K82" i="66" s="1"/>
  <c r="L82" i="66" s="1"/>
  <c r="K207" i="68" s="1"/>
  <c r="L207" i="68" s="1"/>
  <c r="L118" i="60"/>
  <c r="K17" i="64" s="1"/>
  <c r="L17" i="64" s="1"/>
  <c r="K17" i="66" s="1"/>
  <c r="L17" i="66" s="1"/>
  <c r="K16" i="68" s="1"/>
  <c r="L16" i="68" s="1"/>
  <c r="L119" i="60"/>
  <c r="K128" i="64"/>
  <c r="L128" i="64" s="1"/>
  <c r="L120" i="60"/>
  <c r="K113" i="64"/>
  <c r="L113" i="64" s="1"/>
  <c r="K125" i="66" s="1"/>
  <c r="L125" i="66" s="1"/>
  <c r="K162" i="68" s="1"/>
  <c r="L162" i="68" s="1"/>
  <c r="L121" i="60"/>
  <c r="L136" i="60"/>
  <c r="K122" i="64"/>
  <c r="L122" i="64" s="1"/>
  <c r="K5" i="66" s="1"/>
  <c r="L5" i="66" s="1"/>
  <c r="L137" i="60"/>
  <c r="K124" i="64"/>
  <c r="L124" i="64" s="1"/>
  <c r="K139" i="66" s="1"/>
  <c r="L139" i="66" s="1"/>
  <c r="K180" i="68" s="1"/>
  <c r="L180" i="68" s="1"/>
  <c r="L138" i="60"/>
  <c r="K129" i="64"/>
  <c r="L129" i="64" s="1"/>
  <c r="L139" i="60"/>
  <c r="K19" i="64"/>
  <c r="L19" i="64" s="1"/>
  <c r="K22" i="66" s="1"/>
  <c r="L22" i="66" s="1"/>
  <c r="K208" i="68" s="1"/>
  <c r="L208" i="68" s="1"/>
  <c r="L140" i="60"/>
  <c r="L157" i="60"/>
  <c r="L158" i="60"/>
  <c r="L159" i="60"/>
  <c r="L160" i="60"/>
  <c r="K141" i="64"/>
  <c r="L141" i="64" s="1"/>
  <c r="K162" i="66" s="1"/>
  <c r="L162" i="66" s="1"/>
  <c r="K206" i="68" s="1"/>
  <c r="L206" i="68" s="1"/>
  <c r="L161" i="60"/>
  <c r="L177" i="60"/>
  <c r="K157" i="64"/>
  <c r="L157" i="64" s="1"/>
  <c r="L178" i="60"/>
  <c r="K159" i="64"/>
  <c r="L159" i="64" s="1"/>
  <c r="K29" i="66" s="1"/>
  <c r="L29" i="66" s="1"/>
  <c r="K36" i="68" s="1"/>
  <c r="L36" i="68" s="1"/>
  <c r="L179" i="60"/>
  <c r="K164" i="64"/>
  <c r="L164" i="64" s="1"/>
  <c r="K33" i="66" s="1"/>
  <c r="L33" i="66" s="1"/>
  <c r="K40" i="68" s="1"/>
  <c r="L40" i="68" s="1"/>
  <c r="L180" i="60"/>
  <c r="L197" i="60"/>
  <c r="K173" i="64"/>
  <c r="L173" i="64" s="1"/>
  <c r="K157" i="66" s="1"/>
  <c r="L157" i="66" s="1"/>
  <c r="K152" i="68" s="1"/>
  <c r="L152" i="68" s="1"/>
  <c r="L198" i="60"/>
  <c r="K181" i="64" s="1"/>
  <c r="L181" i="64" s="1"/>
  <c r="L199" i="60"/>
  <c r="K186" i="64"/>
  <c r="L186" i="64" s="1"/>
  <c r="L200" i="60"/>
  <c r="K188" i="64"/>
  <c r="L188" i="64" s="1"/>
  <c r="K182" i="66" s="1"/>
  <c r="L182" i="66" s="1"/>
  <c r="L201" i="60"/>
  <c r="L202" i="60"/>
  <c r="K38" i="64" s="1"/>
  <c r="L38" i="64" s="1"/>
  <c r="K54" i="66" s="1"/>
  <c r="L54" i="66" s="1"/>
  <c r="L203" i="60"/>
  <c r="L204" i="60"/>
  <c r="K187" i="64"/>
  <c r="L187" i="64" s="1"/>
  <c r="K91" i="66" s="1"/>
  <c r="L91" i="66" s="1"/>
  <c r="L205" i="60"/>
  <c r="K110" i="64"/>
  <c r="L110" i="64" s="1"/>
  <c r="L206" i="60"/>
  <c r="L207" i="60"/>
  <c r="L208" i="60"/>
  <c r="K64" i="64" s="1"/>
  <c r="L64" i="64" s="1"/>
  <c r="L209" i="60"/>
  <c r="L210" i="60"/>
  <c r="L211" i="60"/>
  <c r="K3" i="64"/>
  <c r="L3" i="64" s="1"/>
  <c r="L212" i="60"/>
  <c r="K185" i="64"/>
  <c r="L185" i="64" s="1"/>
  <c r="K88" i="66" s="1"/>
  <c r="L88" i="66" s="1"/>
  <c r="L213" i="60"/>
  <c r="K127" i="64" s="1"/>
  <c r="L127" i="64" s="1"/>
  <c r="L214" i="60"/>
  <c r="K60" i="64"/>
  <c r="L60" i="64" s="1"/>
  <c r="K210" i="66" s="1"/>
  <c r="L215" i="60"/>
  <c r="L216" i="60"/>
  <c r="L217" i="60"/>
  <c r="L218" i="60"/>
  <c r="L219" i="60"/>
  <c r="L220" i="60"/>
  <c r="L221" i="60"/>
  <c r="L222" i="60"/>
  <c r="K31" i="64"/>
  <c r="L31" i="64" s="1"/>
  <c r="K48" i="66" s="1"/>
  <c r="L48" i="66" s="1"/>
  <c r="L223" i="60"/>
  <c r="K7" i="64"/>
  <c r="L7" i="64" s="1"/>
  <c r="L224" i="60"/>
  <c r="L225" i="60"/>
  <c r="L226" i="60"/>
  <c r="K165" i="64"/>
  <c r="L165" i="64" s="1"/>
  <c r="L227" i="60"/>
  <c r="L228" i="60"/>
  <c r="L229" i="60"/>
  <c r="K65" i="64"/>
  <c r="L65" i="64" s="1"/>
  <c r="L230" i="60"/>
  <c r="L231" i="60"/>
  <c r="L232" i="60"/>
  <c r="K36" i="64"/>
  <c r="L36" i="64" s="1"/>
  <c r="K51" i="66" s="1"/>
  <c r="L51" i="66" s="1"/>
  <c r="L233" i="60"/>
  <c r="L234" i="60"/>
  <c r="K28" i="64"/>
  <c r="L28" i="64" s="1"/>
  <c r="K81" i="66" s="1"/>
  <c r="L81" i="66" s="1"/>
  <c r="L235" i="60"/>
  <c r="L236" i="60"/>
  <c r="L237" i="60"/>
  <c r="K15" i="64" s="1"/>
  <c r="L15" i="64" s="1"/>
  <c r="K143" i="66" s="1"/>
  <c r="L143" i="66" s="1"/>
  <c r="L238" i="60"/>
  <c r="L239" i="60"/>
  <c r="L240" i="60"/>
  <c r="L241" i="60"/>
  <c r="L242" i="60"/>
  <c r="K9" i="60"/>
  <c r="L9" i="60" s="1"/>
  <c r="K18" i="60"/>
  <c r="K19" i="60"/>
  <c r="K20" i="60"/>
  <c r="K21" i="60"/>
  <c r="K22" i="60"/>
  <c r="K23" i="60"/>
  <c r="K35" i="60"/>
  <c r="K36" i="60"/>
  <c r="K37" i="60"/>
  <c r="K38" i="60"/>
  <c r="K39" i="60"/>
  <c r="K48" i="60"/>
  <c r="L48" i="60" s="1"/>
  <c r="K58" i="60"/>
  <c r="K59" i="60"/>
  <c r="K60" i="60"/>
  <c r="K61" i="60"/>
  <c r="K62" i="60"/>
  <c r="L62" i="60" s="1"/>
  <c r="K104" i="64" s="1"/>
  <c r="L104" i="64" s="1"/>
  <c r="K73" i="60"/>
  <c r="K74" i="60"/>
  <c r="K75" i="60"/>
  <c r="K76" i="60"/>
  <c r="K77" i="60"/>
  <c r="K78" i="60"/>
  <c r="K79" i="60"/>
  <c r="K83" i="60"/>
  <c r="L83" i="60" s="1"/>
  <c r="K82" i="64" s="1"/>
  <c r="L82" i="64" s="1"/>
  <c r="K87" i="60"/>
  <c r="L87" i="60" s="1"/>
  <c r="K91" i="60"/>
  <c r="L91" i="60" s="1"/>
  <c r="K92" i="60"/>
  <c r="L92" i="60" s="1"/>
  <c r="K96" i="60"/>
  <c r="K97" i="60"/>
  <c r="K98" i="60"/>
  <c r="K99" i="60"/>
  <c r="K104" i="60"/>
  <c r="L104" i="60" s="1"/>
  <c r="K155" i="64" s="1"/>
  <c r="L155" i="64" s="1"/>
  <c r="K105" i="60"/>
  <c r="L105" i="60" s="1"/>
  <c r="K115" i="60"/>
  <c r="K116" i="60"/>
  <c r="K117" i="60"/>
  <c r="K118" i="60"/>
  <c r="K119" i="60"/>
  <c r="K120" i="60"/>
  <c r="K121" i="60"/>
  <c r="K122" i="60"/>
  <c r="L122" i="60" s="1"/>
  <c r="K125" i="60"/>
  <c r="L125" i="60" s="1"/>
  <c r="K129" i="60"/>
  <c r="L129" i="60" s="1"/>
  <c r="K136" i="60"/>
  <c r="K137" i="60"/>
  <c r="K138" i="60"/>
  <c r="K139" i="60"/>
  <c r="K140" i="60"/>
  <c r="K144" i="60"/>
  <c r="L144" i="60" s="1"/>
  <c r="K147" i="60"/>
  <c r="L147" i="60" s="1"/>
  <c r="K150" i="60"/>
  <c r="L150" i="60" s="1"/>
  <c r="K156" i="60"/>
  <c r="L156" i="60" s="1"/>
  <c r="K157" i="60"/>
  <c r="K158" i="60"/>
  <c r="K159" i="60"/>
  <c r="K160" i="60"/>
  <c r="K161" i="60"/>
  <c r="K162" i="60"/>
  <c r="L162" i="60" s="1"/>
  <c r="K169" i="60"/>
  <c r="L169" i="60" s="1"/>
  <c r="K162" i="64" s="1"/>
  <c r="L162" i="64" s="1"/>
  <c r="K171" i="60"/>
  <c r="L171" i="60" s="1"/>
  <c r="K177" i="60"/>
  <c r="K178" i="60"/>
  <c r="K179" i="60"/>
  <c r="K180" i="60"/>
  <c r="K197" i="60"/>
  <c r="K198" i="60"/>
  <c r="K199" i="60"/>
  <c r="K200" i="60"/>
  <c r="K201" i="60"/>
  <c r="K202" i="60"/>
  <c r="K203" i="60"/>
  <c r="K204" i="60"/>
  <c r="K205" i="60"/>
  <c r="K206" i="60"/>
  <c r="K207" i="60"/>
  <c r="K208" i="60"/>
  <c r="K209" i="60"/>
  <c r="K210" i="60"/>
  <c r="K211" i="60"/>
  <c r="K212" i="60"/>
  <c r="K213" i="60"/>
  <c r="K214" i="60"/>
  <c r="K215" i="60"/>
  <c r="K216" i="60"/>
  <c r="K217" i="60"/>
  <c r="K218" i="60"/>
  <c r="K219" i="60"/>
  <c r="K220" i="60"/>
  <c r="K221" i="60"/>
  <c r="K222" i="60"/>
  <c r="K223" i="60"/>
  <c r="K224" i="60"/>
  <c r="K225" i="60"/>
  <c r="K226" i="60"/>
  <c r="K227" i="60"/>
  <c r="K228" i="60"/>
  <c r="K229" i="60"/>
  <c r="K230" i="60"/>
  <c r="K231" i="60"/>
  <c r="K232" i="60"/>
  <c r="K233" i="60"/>
  <c r="K234" i="60"/>
  <c r="K235" i="60"/>
  <c r="K236" i="60"/>
  <c r="K237" i="60"/>
  <c r="K238" i="60"/>
  <c r="K239" i="60"/>
  <c r="K240" i="60"/>
  <c r="K241" i="60"/>
  <c r="K242" i="60"/>
  <c r="AC194" i="15"/>
  <c r="AC92" i="15"/>
  <c r="AC201" i="15"/>
  <c r="AC113" i="15"/>
  <c r="AC18" i="15"/>
  <c r="AC70" i="15"/>
  <c r="AC134" i="15"/>
  <c r="AC190" i="15"/>
  <c r="AC46" i="15"/>
  <c r="AC26" i="15"/>
  <c r="N10" i="58"/>
  <c r="O10" i="58" s="1"/>
  <c r="N15" i="58"/>
  <c r="O15" i="58"/>
  <c r="N79" i="58"/>
  <c r="O79" i="58"/>
  <c r="N92" i="58"/>
  <c r="O92" i="58" s="1"/>
  <c r="N107" i="58"/>
  <c r="O107" i="58" s="1"/>
  <c r="N169" i="58"/>
  <c r="O169" i="58" s="1"/>
  <c r="N193" i="58"/>
  <c r="O193" i="58"/>
  <c r="N199" i="58"/>
  <c r="O199" i="58" s="1"/>
  <c r="N201" i="58"/>
  <c r="O201" i="58"/>
  <c r="N259" i="58"/>
  <c r="O259" i="58" s="1"/>
  <c r="N8" i="58"/>
  <c r="O8" i="58"/>
  <c r="N9" i="58"/>
  <c r="O9" i="58" s="1"/>
  <c r="N13" i="58"/>
  <c r="O13" i="58" s="1"/>
  <c r="N324" i="58"/>
  <c r="O324" i="58" s="1"/>
  <c r="N3" i="58"/>
  <c r="O3" i="58" s="1"/>
  <c r="N17" i="58"/>
  <c r="O17" i="58" s="1"/>
  <c r="N18" i="58"/>
  <c r="O18" i="58" s="1"/>
  <c r="N6" i="58"/>
  <c r="O6" i="58" s="1"/>
  <c r="N347" i="58"/>
  <c r="O347" i="58" s="1"/>
  <c r="N12" i="58"/>
  <c r="O12" i="58" s="1"/>
  <c r="N23" i="58"/>
  <c r="O23" i="58" s="1"/>
  <c r="N24" i="58"/>
  <c r="O24" i="58" s="1"/>
  <c r="N25" i="58"/>
  <c r="O25" i="58" s="1"/>
  <c r="N26" i="58"/>
  <c r="O26" i="58" s="1"/>
  <c r="N27" i="58"/>
  <c r="O27" i="58"/>
  <c r="N28" i="58"/>
  <c r="O28" i="58" s="1"/>
  <c r="N4" i="58"/>
  <c r="O4" i="58" s="1"/>
  <c r="N20" i="58"/>
  <c r="O20" i="58"/>
  <c r="N21" i="58"/>
  <c r="O21" i="58" s="1"/>
  <c r="N34" i="58"/>
  <c r="O34" i="58" s="1"/>
  <c r="N35" i="58"/>
  <c r="O35" i="58" s="1"/>
  <c r="N22" i="58"/>
  <c r="O22" i="58" s="1"/>
  <c r="N40" i="58"/>
  <c r="O40" i="58" s="1"/>
  <c r="N42" i="58"/>
  <c r="O42" i="58" s="1"/>
  <c r="N44" i="58"/>
  <c r="O44" i="58" s="1"/>
  <c r="N52" i="58"/>
  <c r="O52" i="58" s="1"/>
  <c r="N31" i="58"/>
  <c r="O31" i="58" s="1"/>
  <c r="N33" i="58"/>
  <c r="O33" i="58" s="1"/>
  <c r="N58" i="58"/>
  <c r="O58" i="58" s="1"/>
  <c r="N61" i="58"/>
  <c r="O61" i="58" s="1"/>
  <c r="N37" i="58"/>
  <c r="O37" i="58" s="1"/>
  <c r="N41" i="58"/>
  <c r="O41" i="58" s="1"/>
  <c r="N43" i="58"/>
  <c r="O43" i="58" s="1"/>
  <c r="N45" i="58"/>
  <c r="O45" i="58" s="1"/>
  <c r="N70" i="58"/>
  <c r="O70" i="58" s="1"/>
  <c r="N47" i="58"/>
  <c r="O47" i="58" s="1"/>
  <c r="N50" i="58"/>
  <c r="O50" i="58" s="1"/>
  <c r="N54" i="58"/>
  <c r="O54" i="58" s="1"/>
  <c r="N55" i="58"/>
  <c r="O55" i="58" s="1"/>
  <c r="N56" i="58"/>
  <c r="O56" i="58" s="1"/>
  <c r="N84" i="58"/>
  <c r="O84" i="58" s="1"/>
  <c r="N59" i="58"/>
  <c r="O59" i="58"/>
  <c r="N60" i="58"/>
  <c r="O60" i="58" s="1"/>
  <c r="N62" i="58"/>
  <c r="O62" i="58" s="1"/>
  <c r="N63" i="58"/>
  <c r="O63" i="58" s="1"/>
  <c r="N64" i="58"/>
  <c r="O64" i="58" s="1"/>
  <c r="N66" i="58"/>
  <c r="O66" i="58" s="1"/>
  <c r="N36" i="58"/>
  <c r="O36" i="58" s="1"/>
  <c r="N69" i="58"/>
  <c r="O69" i="58" s="1"/>
  <c r="N73" i="58"/>
  <c r="O73" i="58" s="1"/>
  <c r="N74" i="58"/>
  <c r="O74" i="58" s="1"/>
  <c r="N75" i="58"/>
  <c r="O75" i="58" s="1"/>
  <c r="N76" i="58"/>
  <c r="O76" i="58" s="1"/>
  <c r="N110" i="58"/>
  <c r="O110" i="58" s="1"/>
  <c r="N78" i="58"/>
  <c r="O78" i="58" s="1"/>
  <c r="N112" i="58"/>
  <c r="O112" i="58" s="1"/>
  <c r="N81" i="58"/>
  <c r="O81" i="58" s="1"/>
  <c r="N82" i="58"/>
  <c r="O82" i="58"/>
  <c r="N115" i="58"/>
  <c r="O115" i="58" s="1"/>
  <c r="N49" i="58"/>
  <c r="O49" i="58" s="1"/>
  <c r="N51" i="58"/>
  <c r="O51" i="58" s="1"/>
  <c r="N88" i="58"/>
  <c r="O88" i="58" s="1"/>
  <c r="N89" i="58"/>
  <c r="O89" i="58" s="1"/>
  <c r="N121" i="58"/>
  <c r="O121" i="58" s="1"/>
  <c r="N132" i="58"/>
  <c r="O132" i="58" s="1"/>
  <c r="N133" i="58"/>
  <c r="O133" i="58" s="1"/>
  <c r="N102" i="58"/>
  <c r="O102" i="58" s="1"/>
  <c r="N105" i="58"/>
  <c r="O105" i="58" s="1"/>
  <c r="N106" i="58"/>
  <c r="O106" i="58" s="1"/>
  <c r="N67" i="58"/>
  <c r="O67" i="58" s="1"/>
  <c r="N68" i="58"/>
  <c r="O68" i="58" s="1"/>
  <c r="N71" i="58"/>
  <c r="O71" i="58" s="1"/>
  <c r="N113" i="58"/>
  <c r="O113" i="58" s="1"/>
  <c r="N157" i="58"/>
  <c r="O157" i="58" s="1"/>
  <c r="N162" i="58"/>
  <c r="O162" i="58" s="1"/>
  <c r="N164" i="58"/>
  <c r="O164" i="58" s="1"/>
  <c r="N120" i="58"/>
  <c r="O120" i="58" s="1"/>
  <c r="N167" i="58"/>
  <c r="O167" i="58" s="1"/>
  <c r="N172" i="58"/>
  <c r="O172" i="58" s="1"/>
  <c r="N122" i="58"/>
  <c r="O122" i="58" s="1"/>
  <c r="N123" i="58"/>
  <c r="O123" i="58" s="1"/>
  <c r="N124" i="58"/>
  <c r="O124" i="58" s="1"/>
  <c r="N127" i="58"/>
  <c r="O127" i="58" s="1"/>
  <c r="N134" i="58"/>
  <c r="O134" i="58" s="1"/>
  <c r="N135" i="58"/>
  <c r="O135" i="58" s="1"/>
  <c r="N137" i="58"/>
  <c r="O137" i="58" s="1"/>
  <c r="N138" i="58"/>
  <c r="O138" i="58" s="1"/>
  <c r="N94" i="58"/>
  <c r="O94" i="58" s="1"/>
  <c r="N140" i="58"/>
  <c r="O140" i="58" s="1"/>
  <c r="N186" i="58"/>
  <c r="O186" i="58" s="1"/>
  <c r="N187" i="58"/>
  <c r="O187" i="58" s="1"/>
  <c r="N95" i="58"/>
  <c r="O95" i="58" s="1"/>
  <c r="N145" i="58"/>
  <c r="O145" i="58" s="1"/>
  <c r="N96" i="58"/>
  <c r="O96" i="58" s="1"/>
  <c r="N99" i="58"/>
  <c r="O99" i="58" s="1"/>
  <c r="N151" i="58"/>
  <c r="O151" i="58" s="1"/>
  <c r="N152" i="58"/>
  <c r="O152" i="58" s="1"/>
  <c r="N153" i="58"/>
  <c r="O153" i="58" s="1"/>
  <c r="N154" i="58"/>
  <c r="O154" i="58" s="1"/>
  <c r="N155" i="58"/>
  <c r="O155" i="58" s="1"/>
  <c r="N156" i="58"/>
  <c r="O156" i="58" s="1"/>
  <c r="N158" i="58"/>
  <c r="O158" i="58" s="1"/>
  <c r="N161" i="58"/>
  <c r="O161" i="58" s="1"/>
  <c r="N166" i="58"/>
  <c r="O166" i="58" s="1"/>
  <c r="N104" i="58"/>
  <c r="O104" i="58" s="1"/>
  <c r="N170" i="58"/>
  <c r="O170" i="58" s="1"/>
  <c r="N109" i="58"/>
  <c r="O109" i="58" s="1"/>
  <c r="N174" i="58"/>
  <c r="O174" i="58" s="1"/>
  <c r="N111" i="58"/>
  <c r="O111" i="58" s="1"/>
  <c r="N176" i="58"/>
  <c r="O176" i="58" s="1"/>
  <c r="N177" i="58"/>
  <c r="O177" i="58" s="1"/>
  <c r="N116" i="58"/>
  <c r="O116" i="58" s="1"/>
  <c r="N364" i="58"/>
  <c r="O364" i="58" s="1"/>
  <c r="N219" i="58"/>
  <c r="O219" i="58" s="1"/>
  <c r="N223" i="58"/>
  <c r="O223" i="58" s="1"/>
  <c r="N183" i="58"/>
  <c r="O183" i="58" s="1"/>
  <c r="N184" i="58"/>
  <c r="O184" i="58" s="1"/>
  <c r="N231" i="58"/>
  <c r="O231" i="58" s="1"/>
  <c r="N232" i="58"/>
  <c r="O232" i="58"/>
  <c r="N185" i="58"/>
  <c r="O185" i="58" s="1"/>
  <c r="N126" i="58"/>
  <c r="O126" i="58" s="1"/>
  <c r="N189" i="58"/>
  <c r="O189" i="58" s="1"/>
  <c r="N238" i="58"/>
  <c r="O238" i="58" s="1"/>
  <c r="N131" i="58"/>
  <c r="O131" i="58" s="1"/>
  <c r="N244" i="58"/>
  <c r="O244" i="58" s="1"/>
  <c r="N192" i="58"/>
  <c r="O192" i="58" s="1"/>
  <c r="N365" i="58"/>
  <c r="O365" i="58" s="1"/>
  <c r="N247" i="58"/>
  <c r="O247" i="58" s="1"/>
  <c r="N248" i="58"/>
  <c r="O248" i="58" s="1"/>
  <c r="N194" i="58"/>
  <c r="O194" i="58" s="1"/>
  <c r="N195" i="58"/>
  <c r="O195" i="58" s="1"/>
  <c r="N251" i="58"/>
  <c r="O251" i="58" s="1"/>
  <c r="N196" i="58"/>
  <c r="O196" i="58" s="1"/>
  <c r="N197" i="58"/>
  <c r="O197" i="58" s="1"/>
  <c r="N198" i="58"/>
  <c r="O198" i="58" s="1"/>
  <c r="N252" i="58"/>
  <c r="O252" i="58" s="1"/>
  <c r="N366" i="58"/>
  <c r="O366" i="58" s="1"/>
  <c r="N200" i="58"/>
  <c r="O200" i="58" s="1"/>
  <c r="N255" i="58"/>
  <c r="O255" i="58" s="1"/>
  <c r="N141" i="58"/>
  <c r="O141" i="58" s="1"/>
  <c r="N143" i="58"/>
  <c r="O143" i="58" s="1"/>
  <c r="N144" i="58"/>
  <c r="O144" i="58" s="1"/>
  <c r="N147" i="58"/>
  <c r="O147" i="58" s="1"/>
  <c r="N258" i="58"/>
  <c r="O258" i="58" s="1"/>
  <c r="N148" i="58"/>
  <c r="O148" i="58" s="1"/>
  <c r="N149" i="58"/>
  <c r="O149" i="58" s="1"/>
  <c r="N261" i="58"/>
  <c r="O261" i="58" s="1"/>
  <c r="N203" i="58"/>
  <c r="O203" i="58" s="1"/>
  <c r="N204" i="58"/>
  <c r="O204" i="58" s="1"/>
  <c r="N205" i="58"/>
  <c r="O205" i="58" s="1"/>
  <c r="N263" i="58"/>
  <c r="O263" i="58" s="1"/>
  <c r="N210" i="58"/>
  <c r="O210" i="58" s="1"/>
  <c r="N211" i="58"/>
  <c r="O211" i="58" s="1"/>
  <c r="N159" i="58"/>
  <c r="O159" i="58" s="1"/>
  <c r="N160" i="58"/>
  <c r="O160" i="58" s="1"/>
  <c r="N266" i="58"/>
  <c r="O266" i="58" s="1"/>
  <c r="N212" i="58"/>
  <c r="O212" i="58" s="1"/>
  <c r="N213" i="58"/>
  <c r="O213" i="58" s="1"/>
  <c r="N163" i="58"/>
  <c r="O163" i="58" s="1"/>
  <c r="N270" i="58"/>
  <c r="O270" i="58" s="1"/>
  <c r="N271" i="58"/>
  <c r="O271" i="58" s="1"/>
  <c r="N220" i="58"/>
  <c r="O220" i="58" s="1"/>
  <c r="N222" i="58"/>
  <c r="O222" i="58" s="1"/>
  <c r="N168" i="58"/>
  <c r="O168" i="58" s="1"/>
  <c r="N274" i="58"/>
  <c r="O274" i="58" s="1"/>
  <c r="N228" i="58"/>
  <c r="O228" i="58" s="1"/>
  <c r="N277" i="58"/>
  <c r="O277" i="58" s="1"/>
  <c r="N175" i="58"/>
  <c r="O175" i="58" s="1"/>
  <c r="N367" i="58"/>
  <c r="O367" i="58" s="1"/>
  <c r="N368" i="58"/>
  <c r="O368" i="58" s="1"/>
  <c r="N230" i="58"/>
  <c r="O230" i="58" s="1"/>
  <c r="N279" i="58"/>
  <c r="O279" i="58" s="1"/>
  <c r="N281" i="58"/>
  <c r="O281" i="58" s="1"/>
  <c r="N282" i="58"/>
  <c r="O282" i="58" s="1"/>
  <c r="N283" i="58"/>
  <c r="O283" i="58" s="1"/>
  <c r="N369" i="58"/>
  <c r="O369" i="58" s="1"/>
  <c r="N284" i="58"/>
  <c r="O284" i="58" s="1"/>
  <c r="N285" i="58"/>
  <c r="O285" i="58" s="1"/>
  <c r="N287" i="58"/>
  <c r="O287" i="58" s="1"/>
  <c r="N178" i="58"/>
  <c r="O178" i="58" s="1"/>
  <c r="N241" i="58"/>
  <c r="O241" i="58" s="1"/>
  <c r="N243" i="58"/>
  <c r="O243" i="58" s="1"/>
  <c r="N179" i="58"/>
  <c r="O179" i="58" s="1"/>
  <c r="N249" i="58"/>
  <c r="O249" i="58" s="1"/>
  <c r="N293" i="58"/>
  <c r="O293" i="58" s="1"/>
  <c r="N294" i="58"/>
  <c r="O294" i="58" s="1"/>
  <c r="N296" i="58"/>
  <c r="O296" i="58" s="1"/>
  <c r="N181" i="58"/>
  <c r="O181" i="58" s="1"/>
  <c r="N297" i="58"/>
  <c r="O297" i="58" s="1"/>
  <c r="N253" i="58"/>
  <c r="O253" i="58" s="1"/>
  <c r="N254" i="58"/>
  <c r="O254" i="58" s="1"/>
  <c r="N370" i="58"/>
  <c r="O370" i="58" s="1"/>
  <c r="N299" i="58"/>
  <c r="O299" i="58" s="1"/>
  <c r="N256" i="58"/>
  <c r="O256" i="58" s="1"/>
  <c r="N257" i="58"/>
  <c r="O257" i="58" s="1"/>
  <c r="N188" i="58"/>
  <c r="O188" i="58" s="1"/>
  <c r="N308" i="58"/>
  <c r="O308" i="58" s="1"/>
  <c r="N309" i="58"/>
  <c r="O309" i="58" s="1"/>
  <c r="N314" i="58"/>
  <c r="O314" i="58" s="1"/>
  <c r="N315" i="58"/>
  <c r="O315" i="58" s="1"/>
  <c r="N371" i="58"/>
  <c r="O371" i="58" s="1"/>
  <c r="N260" i="58"/>
  <c r="O260" i="58" s="1"/>
  <c r="N316" i="58"/>
  <c r="O316" i="58" s="1"/>
  <c r="N318" i="58"/>
  <c r="O318" i="58" s="1"/>
  <c r="N262" i="58"/>
  <c r="O262" i="58" s="1"/>
  <c r="N319" i="58"/>
  <c r="O319" i="58" s="1"/>
  <c r="N320" i="58"/>
  <c r="O320" i="58" s="1"/>
  <c r="N321" i="58"/>
  <c r="O321" i="58" s="1"/>
  <c r="N372" i="58"/>
  <c r="O372" i="58" s="1"/>
  <c r="N264" i="58"/>
  <c r="O264" i="58" s="1"/>
  <c r="N322" i="58"/>
  <c r="O322" i="58" s="1"/>
  <c r="N265" i="58"/>
  <c r="O265" i="58" s="1"/>
  <c r="N267" i="58"/>
  <c r="O267" i="58" s="1"/>
  <c r="N323" i="58"/>
  <c r="O323" i="58" s="1"/>
  <c r="N268" i="58"/>
  <c r="O268" i="58" s="1"/>
  <c r="N269" i="58"/>
  <c r="O269" i="58" s="1"/>
  <c r="N373" i="58"/>
  <c r="O373" i="58" s="1"/>
  <c r="N374" i="58"/>
  <c r="O374" i="58" s="1"/>
  <c r="N325" i="58"/>
  <c r="O325" i="58" s="1"/>
  <c r="N272" i="58"/>
  <c r="O272" i="58" s="1"/>
  <c r="N273" i="58"/>
  <c r="O273" i="58" s="1"/>
  <c r="N326" i="58"/>
  <c r="O326" i="58" s="1"/>
  <c r="N327" i="58"/>
  <c r="O327" i="58" s="1"/>
  <c r="N275" i="58"/>
  <c r="O275" i="58" s="1"/>
  <c r="N328" i="58"/>
  <c r="O328" i="58" s="1"/>
  <c r="N329" i="58"/>
  <c r="O329" i="58" s="1"/>
  <c r="N202" i="58"/>
  <c r="O202" i="58" s="1"/>
  <c r="N375" i="58"/>
  <c r="O375" i="58" s="1"/>
  <c r="AC15" i="15"/>
  <c r="AC5" i="15"/>
  <c r="AC89" i="15"/>
  <c r="AC136" i="15"/>
  <c r="AC106" i="15"/>
  <c r="AC152" i="15"/>
  <c r="AC183" i="15"/>
  <c r="AC7" i="15"/>
  <c r="AC82" i="15"/>
  <c r="K169" i="56"/>
  <c r="K167" i="56"/>
  <c r="K170" i="56"/>
  <c r="K144" i="56"/>
  <c r="K145" i="56"/>
  <c r="K122" i="56"/>
  <c r="K121" i="56"/>
  <c r="K98" i="56"/>
  <c r="K97" i="56"/>
  <c r="K24" i="56"/>
  <c r="K194" i="56"/>
  <c r="K193" i="56"/>
  <c r="K25" i="56"/>
  <c r="K146" i="56"/>
  <c r="K241" i="56"/>
  <c r="K242" i="56"/>
  <c r="K240" i="56"/>
  <c r="K26" i="56"/>
  <c r="K74" i="56"/>
  <c r="K50" i="56"/>
  <c r="K166" i="56"/>
  <c r="K168" i="56"/>
  <c r="L169" i="56"/>
  <c r="K57" i="60" s="1"/>
  <c r="L57" i="60" s="1"/>
  <c r="K76" i="64" s="1"/>
  <c r="L76" i="64" s="1"/>
  <c r="L167" i="56"/>
  <c r="L170" i="56"/>
  <c r="L144" i="56"/>
  <c r="L145" i="56"/>
  <c r="L122" i="56"/>
  <c r="L121" i="56"/>
  <c r="L98" i="56"/>
  <c r="K64" i="60" s="1"/>
  <c r="L64" i="60" s="1"/>
  <c r="L97" i="56"/>
  <c r="L24" i="56"/>
  <c r="L194" i="56"/>
  <c r="K148" i="60" s="1"/>
  <c r="L148" i="60" s="1"/>
  <c r="K140" i="64" s="1"/>
  <c r="L140" i="64" s="1"/>
  <c r="L193" i="56"/>
  <c r="L25" i="56"/>
  <c r="L146" i="56"/>
  <c r="K107" i="60"/>
  <c r="L107" i="60" s="1"/>
  <c r="K107" i="64" s="1"/>
  <c r="L107" i="64" s="1"/>
  <c r="L241" i="56"/>
  <c r="K181" i="60"/>
  <c r="L181" i="60" s="1"/>
  <c r="L242" i="56"/>
  <c r="L240" i="56"/>
  <c r="L26" i="56"/>
  <c r="L74" i="56"/>
  <c r="L50" i="56"/>
  <c r="L166" i="56"/>
  <c r="K149" i="60" s="1"/>
  <c r="L149" i="60" s="1"/>
  <c r="K32" i="64" s="1"/>
  <c r="L32" i="64" s="1"/>
  <c r="K201" i="66" s="1"/>
  <c r="L168" i="56"/>
  <c r="N169" i="56"/>
  <c r="M169" i="56"/>
  <c r="N167" i="56"/>
  <c r="M167" i="56"/>
  <c r="N170" i="56"/>
  <c r="M170" i="56"/>
  <c r="N144" i="56"/>
  <c r="M144" i="56"/>
  <c r="N145" i="56"/>
  <c r="M145" i="56"/>
  <c r="N122" i="56"/>
  <c r="M122" i="56"/>
  <c r="N121" i="56"/>
  <c r="M121" i="56"/>
  <c r="N98" i="56"/>
  <c r="M98" i="56"/>
  <c r="N97" i="56"/>
  <c r="M97" i="56"/>
  <c r="N24" i="56"/>
  <c r="M24" i="56"/>
  <c r="N194" i="56"/>
  <c r="M194" i="56"/>
  <c r="N193" i="56"/>
  <c r="M193" i="56"/>
  <c r="N25" i="56"/>
  <c r="M25" i="56"/>
  <c r="N146" i="56"/>
  <c r="M146" i="56"/>
  <c r="N241" i="56"/>
  <c r="M241" i="56"/>
  <c r="N242" i="56"/>
  <c r="M242" i="56"/>
  <c r="N240" i="56"/>
  <c r="M240" i="56"/>
  <c r="N26" i="56"/>
  <c r="M26" i="56"/>
  <c r="N74" i="56"/>
  <c r="M74" i="56"/>
  <c r="N50" i="56"/>
  <c r="M50" i="56"/>
  <c r="N166" i="56"/>
  <c r="M166" i="56"/>
  <c r="N168" i="56"/>
  <c r="M168" i="56"/>
  <c r="N14" i="56"/>
  <c r="M14" i="56"/>
  <c r="N3" i="56"/>
  <c r="M3" i="56"/>
  <c r="N13" i="56"/>
  <c r="M13" i="56"/>
  <c r="N4" i="56"/>
  <c r="M4" i="56"/>
  <c r="N15" i="56"/>
  <c r="M15" i="56"/>
  <c r="N5" i="56"/>
  <c r="M5" i="56"/>
  <c r="N17" i="56"/>
  <c r="M17" i="56"/>
  <c r="N9" i="56"/>
  <c r="M9" i="56"/>
  <c r="N16" i="56"/>
  <c r="M16" i="56"/>
  <c r="N11" i="56"/>
  <c r="M11" i="56"/>
  <c r="N7" i="56"/>
  <c r="M7" i="56"/>
  <c r="N10" i="56"/>
  <c r="M10" i="56"/>
  <c r="N8" i="56"/>
  <c r="M8" i="56"/>
  <c r="N12" i="56"/>
  <c r="M12" i="56"/>
  <c r="N6" i="56"/>
  <c r="M6" i="56"/>
  <c r="N21" i="56"/>
  <c r="M21" i="56"/>
  <c r="N22" i="56"/>
  <c r="M22" i="56"/>
  <c r="N18" i="56"/>
  <c r="M18" i="56"/>
  <c r="N19" i="56"/>
  <c r="M19" i="56"/>
  <c r="N20" i="56"/>
  <c r="M20" i="56"/>
  <c r="N23" i="56"/>
  <c r="M23" i="56"/>
  <c r="N39" i="56"/>
  <c r="M39" i="56"/>
  <c r="N30" i="56"/>
  <c r="M30" i="56"/>
  <c r="N35" i="56"/>
  <c r="M35" i="56"/>
  <c r="N34" i="56"/>
  <c r="M34" i="56"/>
  <c r="N42" i="56"/>
  <c r="M42" i="56"/>
  <c r="N43" i="56"/>
  <c r="M43" i="56"/>
  <c r="N41" i="56"/>
  <c r="M41" i="56"/>
  <c r="N44" i="56"/>
  <c r="M44" i="56"/>
  <c r="N33" i="56"/>
  <c r="M33" i="56"/>
  <c r="N29" i="56"/>
  <c r="M29" i="56"/>
  <c r="N28" i="56"/>
  <c r="M28" i="56"/>
  <c r="N37" i="56"/>
  <c r="M37" i="56"/>
  <c r="N32" i="56"/>
  <c r="M32" i="56"/>
  <c r="N31" i="56"/>
  <c r="M31" i="56"/>
  <c r="N27" i="56"/>
  <c r="M27" i="56"/>
  <c r="N38" i="56"/>
  <c r="M38" i="56"/>
  <c r="N36" i="56"/>
  <c r="M36" i="56"/>
  <c r="N40" i="56"/>
  <c r="M40" i="56"/>
  <c r="N46" i="56"/>
  <c r="M46" i="56"/>
  <c r="N47" i="56"/>
  <c r="M47" i="56"/>
  <c r="N48" i="56"/>
  <c r="M48" i="56"/>
  <c r="N49" i="56"/>
  <c r="M49" i="56"/>
  <c r="N45" i="56"/>
  <c r="M45" i="56"/>
  <c r="N51" i="56"/>
  <c r="M51" i="56"/>
  <c r="N52" i="56"/>
  <c r="M52" i="56"/>
  <c r="N68" i="56"/>
  <c r="M68" i="56"/>
  <c r="N60" i="56"/>
  <c r="M60" i="56"/>
  <c r="N57" i="56"/>
  <c r="M57" i="56"/>
  <c r="N64" i="56"/>
  <c r="M64" i="56"/>
  <c r="N58" i="56"/>
  <c r="M58" i="56"/>
  <c r="N66" i="56"/>
  <c r="M66" i="56"/>
  <c r="N67" i="56"/>
  <c r="M67" i="56"/>
  <c r="N62" i="56"/>
  <c r="M62" i="56"/>
  <c r="N63" i="56"/>
  <c r="M63" i="56"/>
  <c r="N53" i="56"/>
  <c r="M53" i="56"/>
  <c r="N54" i="56"/>
  <c r="M54" i="56"/>
  <c r="N55" i="56"/>
  <c r="M55" i="56"/>
  <c r="N65" i="56"/>
  <c r="M65" i="56"/>
  <c r="N61" i="56"/>
  <c r="M61" i="56"/>
  <c r="N59" i="56"/>
  <c r="M59" i="56"/>
  <c r="N56" i="56"/>
  <c r="M56" i="56"/>
  <c r="N71" i="56"/>
  <c r="M71" i="56"/>
  <c r="N72" i="56"/>
  <c r="M72" i="56"/>
  <c r="N73" i="56"/>
  <c r="M73" i="56"/>
  <c r="N69" i="56"/>
  <c r="M69" i="56"/>
  <c r="N70" i="56"/>
  <c r="M70" i="56"/>
  <c r="N83" i="56"/>
  <c r="M83" i="56"/>
  <c r="N81" i="56"/>
  <c r="M81" i="56"/>
  <c r="N82" i="56"/>
  <c r="M82" i="56"/>
  <c r="N79" i="56"/>
  <c r="M79" i="56"/>
  <c r="N80" i="56"/>
  <c r="M80" i="56"/>
  <c r="N77" i="56"/>
  <c r="M77" i="56"/>
  <c r="N76" i="56"/>
  <c r="M76" i="56"/>
  <c r="N86" i="56"/>
  <c r="M86" i="56"/>
  <c r="N84" i="56"/>
  <c r="M84" i="56"/>
  <c r="N75" i="56"/>
  <c r="M75" i="56"/>
  <c r="N87" i="56"/>
  <c r="M87" i="56"/>
  <c r="N78" i="56"/>
  <c r="M78" i="56"/>
  <c r="N85" i="56"/>
  <c r="M85" i="56"/>
  <c r="N91" i="56"/>
  <c r="M91" i="56"/>
  <c r="N93" i="56"/>
  <c r="M93" i="56"/>
  <c r="N94" i="56"/>
  <c r="M94" i="56"/>
  <c r="N95" i="56"/>
  <c r="M95" i="56"/>
  <c r="N96" i="56"/>
  <c r="M96" i="56"/>
  <c r="N88" i="56"/>
  <c r="M88" i="56"/>
  <c r="N89" i="56"/>
  <c r="M89" i="56"/>
  <c r="N92" i="56"/>
  <c r="M92" i="56"/>
  <c r="N90" i="56"/>
  <c r="M90" i="56"/>
  <c r="N112" i="56"/>
  <c r="M112" i="56"/>
  <c r="N99" i="56"/>
  <c r="M99" i="56"/>
  <c r="N100" i="56"/>
  <c r="M100" i="56"/>
  <c r="N108" i="56"/>
  <c r="M108" i="56"/>
  <c r="N103" i="56"/>
  <c r="M103" i="56"/>
  <c r="N113" i="56"/>
  <c r="M113" i="56"/>
  <c r="N114" i="56"/>
  <c r="M114" i="56"/>
  <c r="N107" i="56"/>
  <c r="M107" i="56"/>
  <c r="N116" i="56"/>
  <c r="M116" i="56"/>
  <c r="N110" i="56"/>
  <c r="M110" i="56"/>
  <c r="N102" i="56"/>
  <c r="M102" i="56"/>
  <c r="N105" i="56"/>
  <c r="M105" i="56"/>
  <c r="N104" i="56"/>
  <c r="M104" i="56"/>
  <c r="N106" i="56"/>
  <c r="M106" i="56"/>
  <c r="N101" i="56"/>
  <c r="M101" i="56"/>
  <c r="N115" i="56"/>
  <c r="M115" i="56"/>
  <c r="N111" i="56"/>
  <c r="M111" i="56"/>
  <c r="N109" i="56"/>
  <c r="M109" i="56"/>
  <c r="N118" i="56"/>
  <c r="M118" i="56"/>
  <c r="N119" i="56"/>
  <c r="M119" i="56"/>
  <c r="N117" i="56"/>
  <c r="M117" i="56"/>
  <c r="N120" i="56"/>
  <c r="M120" i="56"/>
  <c r="N127" i="56"/>
  <c r="M127" i="56"/>
  <c r="N131" i="56"/>
  <c r="M131" i="56"/>
  <c r="N134" i="56"/>
  <c r="M134" i="56"/>
  <c r="N133" i="56"/>
  <c r="M133" i="56"/>
  <c r="N123" i="56"/>
  <c r="M123" i="56"/>
  <c r="N130" i="56"/>
  <c r="M130" i="56"/>
  <c r="N128" i="56"/>
  <c r="M128" i="56"/>
  <c r="N126" i="56"/>
  <c r="M126" i="56"/>
  <c r="N125" i="56"/>
  <c r="M125" i="56"/>
  <c r="N124" i="56"/>
  <c r="M124" i="56"/>
  <c r="N135" i="56"/>
  <c r="M135" i="56"/>
  <c r="N132" i="56"/>
  <c r="M132" i="56"/>
  <c r="N129" i="56"/>
  <c r="M129" i="56"/>
  <c r="N139" i="56"/>
  <c r="M139" i="56"/>
  <c r="N140" i="56"/>
  <c r="M140" i="56"/>
  <c r="N141" i="56"/>
  <c r="M141" i="56"/>
  <c r="N142" i="56"/>
  <c r="M142" i="56"/>
  <c r="N136" i="56"/>
  <c r="M136" i="56"/>
  <c r="N137" i="56"/>
  <c r="M137" i="56"/>
  <c r="N138" i="56"/>
  <c r="M138" i="56"/>
  <c r="N143" i="56"/>
  <c r="M143" i="56"/>
  <c r="N150" i="56"/>
  <c r="M150" i="56"/>
  <c r="N154" i="56"/>
  <c r="M154" i="56"/>
  <c r="N148" i="56"/>
  <c r="M148" i="56"/>
  <c r="N147" i="56"/>
  <c r="M147" i="56"/>
  <c r="N155" i="56"/>
  <c r="M155" i="56"/>
  <c r="N151" i="56"/>
  <c r="M151" i="56"/>
  <c r="N157" i="56"/>
  <c r="M157" i="56"/>
  <c r="N156" i="56"/>
  <c r="M156" i="56"/>
  <c r="N152" i="56"/>
  <c r="M152" i="56"/>
  <c r="N153" i="56"/>
  <c r="M153" i="56"/>
  <c r="N149" i="56"/>
  <c r="M149" i="56"/>
  <c r="N161" i="56"/>
  <c r="M161" i="56"/>
  <c r="N162" i="56"/>
  <c r="M162" i="56"/>
  <c r="N163" i="56"/>
  <c r="M163" i="56"/>
  <c r="N164" i="56"/>
  <c r="M164" i="56"/>
  <c r="N165" i="56"/>
  <c r="M165" i="56"/>
  <c r="N158" i="56"/>
  <c r="M158" i="56"/>
  <c r="N159" i="56"/>
  <c r="M159" i="56"/>
  <c r="N160" i="56"/>
  <c r="M160" i="56"/>
  <c r="N185" i="56"/>
  <c r="M185" i="56"/>
  <c r="N180" i="56"/>
  <c r="M180" i="56"/>
  <c r="N172" i="56"/>
  <c r="M172" i="56"/>
  <c r="N179" i="56"/>
  <c r="M179" i="56"/>
  <c r="N186" i="56"/>
  <c r="M186" i="56"/>
  <c r="N183" i="56"/>
  <c r="M183" i="56"/>
  <c r="N178" i="56"/>
  <c r="M178" i="56"/>
  <c r="N176" i="56"/>
  <c r="M176" i="56"/>
  <c r="N171" i="56"/>
  <c r="M171" i="56"/>
  <c r="N181" i="56"/>
  <c r="M181" i="56"/>
  <c r="N177" i="56"/>
  <c r="M177" i="56"/>
  <c r="N173" i="56"/>
  <c r="M173" i="56"/>
  <c r="N182" i="56"/>
  <c r="M182" i="56"/>
  <c r="N184" i="56"/>
  <c r="M184" i="56"/>
  <c r="N175" i="56"/>
  <c r="M175" i="56"/>
  <c r="N174" i="56"/>
  <c r="M174" i="56"/>
  <c r="N190" i="56"/>
  <c r="M190" i="56"/>
  <c r="N191" i="56"/>
  <c r="M191" i="56"/>
  <c r="N187" i="56"/>
  <c r="M187" i="56"/>
  <c r="N192" i="56"/>
  <c r="M192" i="56"/>
  <c r="N188" i="56"/>
  <c r="M188" i="56"/>
  <c r="N189" i="56"/>
  <c r="M189" i="56"/>
  <c r="N200" i="56"/>
  <c r="M200" i="56"/>
  <c r="N195" i="56"/>
  <c r="M195" i="56"/>
  <c r="N198" i="56"/>
  <c r="M198" i="56"/>
  <c r="N213" i="56"/>
  <c r="M213" i="56"/>
  <c r="N206" i="56"/>
  <c r="M206" i="56"/>
  <c r="N205" i="56"/>
  <c r="M205" i="56"/>
  <c r="N209" i="56"/>
  <c r="M209" i="56"/>
  <c r="N208" i="56"/>
  <c r="M208" i="56"/>
  <c r="N214" i="56"/>
  <c r="M214" i="56"/>
  <c r="N201" i="56"/>
  <c r="M201" i="56"/>
  <c r="N199" i="56"/>
  <c r="M199" i="56"/>
  <c r="N197" i="56"/>
  <c r="M197" i="56"/>
  <c r="N196" i="56"/>
  <c r="M196" i="56"/>
  <c r="N212" i="56"/>
  <c r="M212" i="56"/>
  <c r="N210" i="56"/>
  <c r="M210" i="56"/>
  <c r="N211" i="56"/>
  <c r="M211" i="56"/>
  <c r="N207" i="56"/>
  <c r="M207" i="56"/>
  <c r="N203" i="56"/>
  <c r="M203" i="56"/>
  <c r="N204" i="56"/>
  <c r="M204" i="56"/>
  <c r="N202" i="56"/>
  <c r="M202" i="56"/>
  <c r="N217" i="56"/>
  <c r="M217" i="56"/>
  <c r="N218" i="56"/>
  <c r="M218" i="56"/>
  <c r="N215" i="56"/>
  <c r="M215" i="56"/>
  <c r="N216" i="56"/>
  <c r="M216" i="56"/>
  <c r="N226" i="56"/>
  <c r="M226" i="56"/>
  <c r="N229" i="56"/>
  <c r="M229" i="56"/>
  <c r="N225" i="56"/>
  <c r="M225" i="56"/>
  <c r="N223" i="56"/>
  <c r="M223" i="56"/>
  <c r="N221" i="56"/>
  <c r="M221" i="56"/>
  <c r="N220" i="56"/>
  <c r="M220" i="56"/>
  <c r="N219" i="56"/>
  <c r="M219" i="56"/>
  <c r="N227" i="56"/>
  <c r="M227" i="56"/>
  <c r="N228" i="56"/>
  <c r="M228" i="56"/>
  <c r="N224" i="56"/>
  <c r="M224" i="56"/>
  <c r="N222" i="56"/>
  <c r="M222" i="56"/>
  <c r="N235" i="56"/>
  <c r="M235" i="56"/>
  <c r="N236" i="56"/>
  <c r="M236" i="56"/>
  <c r="N237" i="56"/>
  <c r="M237" i="56"/>
  <c r="N238" i="56"/>
  <c r="M238" i="56"/>
  <c r="N239" i="56"/>
  <c r="M239" i="56"/>
  <c r="N230" i="56"/>
  <c r="M230" i="56"/>
  <c r="N231" i="56"/>
  <c r="M231" i="56"/>
  <c r="N232" i="56"/>
  <c r="M232" i="56"/>
  <c r="N233" i="56"/>
  <c r="M233" i="56"/>
  <c r="N234" i="56"/>
  <c r="M234" i="56"/>
  <c r="L49" i="56"/>
  <c r="K34" i="60" s="1"/>
  <c r="L34" i="60" s="1"/>
  <c r="K37" i="64" s="1"/>
  <c r="L37" i="64" s="1"/>
  <c r="L161" i="56"/>
  <c r="K56" i="60"/>
  <c r="L56" i="60" s="1"/>
  <c r="K53" i="64" s="1"/>
  <c r="L53" i="64" s="1"/>
  <c r="L162" i="56"/>
  <c r="K93" i="60"/>
  <c r="L93" i="60" s="1"/>
  <c r="K93" i="64" s="1"/>
  <c r="L93" i="64" s="1"/>
  <c r="K105" i="66" s="1"/>
  <c r="L105" i="66" s="1"/>
  <c r="K135" i="68" s="1"/>
  <c r="L135" i="68" s="1"/>
  <c r="L190" i="56"/>
  <c r="K63" i="60"/>
  <c r="L63" i="60" s="1"/>
  <c r="K106" i="64" s="1"/>
  <c r="L106" i="64" s="1"/>
  <c r="L218" i="56"/>
  <c r="K21" i="56"/>
  <c r="L21" i="56"/>
  <c r="K17" i="60" s="1"/>
  <c r="L17" i="60" s="1"/>
  <c r="K18" i="64" s="1"/>
  <c r="L18" i="64" s="1"/>
  <c r="K20" i="66" s="1"/>
  <c r="L20" i="66" s="1"/>
  <c r="K18" i="68" s="1"/>
  <c r="L18" i="68" s="1"/>
  <c r="K22" i="56"/>
  <c r="L22" i="56"/>
  <c r="K13" i="60" s="1"/>
  <c r="L13" i="60" s="1"/>
  <c r="K125" i="64" s="1"/>
  <c r="L125" i="64" s="1"/>
  <c r="K18" i="56"/>
  <c r="L18" i="56" s="1"/>
  <c r="K19" i="56"/>
  <c r="L19" i="56" s="1"/>
  <c r="K20" i="56"/>
  <c r="L20" i="56" s="1"/>
  <c r="K23" i="56"/>
  <c r="L23" i="56"/>
  <c r="K46" i="56"/>
  <c r="L46" i="56"/>
  <c r="K25" i="60" s="1"/>
  <c r="L25" i="60" s="1"/>
  <c r="K25" i="64" s="1"/>
  <c r="L25" i="64" s="1"/>
  <c r="K42" i="66" s="1"/>
  <c r="L42" i="66" s="1"/>
  <c r="K60" i="68" s="1"/>
  <c r="L60" i="68" s="1"/>
  <c r="K47" i="56"/>
  <c r="L47" i="56"/>
  <c r="K31" i="60"/>
  <c r="L31" i="60" s="1"/>
  <c r="K48" i="56"/>
  <c r="L48" i="56"/>
  <c r="K49" i="56"/>
  <c r="K45" i="56"/>
  <c r="L45" i="56" s="1"/>
  <c r="K29" i="60" s="1"/>
  <c r="L29" i="60" s="1"/>
  <c r="K71" i="56"/>
  <c r="L71" i="56"/>
  <c r="K55" i="60" s="1"/>
  <c r="L55" i="60" s="1"/>
  <c r="K52" i="64" s="1"/>
  <c r="L52" i="64" s="1"/>
  <c r="K72" i="56"/>
  <c r="L72" i="56"/>
  <c r="K41" i="60" s="1"/>
  <c r="L41" i="60" s="1"/>
  <c r="K73" i="56"/>
  <c r="L73" i="56"/>
  <c r="K52" i="60"/>
  <c r="L52" i="60" s="1"/>
  <c r="K50" i="64" s="1"/>
  <c r="L50" i="64" s="1"/>
  <c r="K70" i="66" s="1"/>
  <c r="L70" i="66" s="1"/>
  <c r="K69" i="56"/>
  <c r="L69" i="56" s="1"/>
  <c r="K46" i="60" s="1"/>
  <c r="L46" i="60" s="1"/>
  <c r="K70" i="56"/>
  <c r="L70" i="56"/>
  <c r="K53" i="60"/>
  <c r="L53" i="60" s="1"/>
  <c r="K51" i="64" s="1"/>
  <c r="L51" i="64" s="1"/>
  <c r="K71" i="66" s="1"/>
  <c r="L71" i="66" s="1"/>
  <c r="K79" i="68" s="1"/>
  <c r="K91" i="56"/>
  <c r="L91" i="56"/>
  <c r="K67" i="60" s="1"/>
  <c r="L67" i="60" s="1"/>
  <c r="K68" i="64" s="1"/>
  <c r="L68" i="64" s="1"/>
  <c r="K85" i="66" s="1"/>
  <c r="L85" i="66" s="1"/>
  <c r="K104" i="68" s="1"/>
  <c r="K93" i="56"/>
  <c r="L93" i="56"/>
  <c r="K69" i="60" s="1"/>
  <c r="L69" i="60" s="1"/>
  <c r="K70" i="64" s="1"/>
  <c r="L70" i="64" s="1"/>
  <c r="K94" i="56"/>
  <c r="L94" i="56"/>
  <c r="K95" i="56"/>
  <c r="L95" i="56"/>
  <c r="K96" i="56"/>
  <c r="L96" i="56"/>
  <c r="K68" i="60" s="1"/>
  <c r="L68" i="60" s="1"/>
  <c r="K88" i="56"/>
  <c r="L88" i="56" s="1"/>
  <c r="K89" i="56"/>
  <c r="L89" i="56" s="1"/>
  <c r="K92" i="56"/>
  <c r="L92" i="56"/>
  <c r="K72" i="60"/>
  <c r="L72" i="60" s="1"/>
  <c r="K90" i="56"/>
  <c r="L90" i="56"/>
  <c r="K66" i="60"/>
  <c r="L66" i="60" s="1"/>
  <c r="K109" i="64" s="1"/>
  <c r="L109" i="64" s="1"/>
  <c r="K241" i="66" s="1"/>
  <c r="K118" i="56"/>
  <c r="L118" i="56"/>
  <c r="K90" i="60"/>
  <c r="L90" i="60" s="1"/>
  <c r="K91" i="64" s="1"/>
  <c r="L91" i="64" s="1"/>
  <c r="K141" i="66" s="1"/>
  <c r="L141" i="66" s="1"/>
  <c r="K182" i="68" s="1"/>
  <c r="L182" i="68" s="1"/>
  <c r="K119" i="56"/>
  <c r="L119" i="56"/>
  <c r="K94" i="60"/>
  <c r="L94" i="60" s="1"/>
  <c r="K94" i="64" s="1"/>
  <c r="L94" i="64" s="1"/>
  <c r="K107" i="66" s="1"/>
  <c r="L107" i="66" s="1"/>
  <c r="K117" i="56"/>
  <c r="L117" i="56" s="1"/>
  <c r="K86" i="60" s="1"/>
  <c r="L86" i="60" s="1"/>
  <c r="K120" i="56"/>
  <c r="L120" i="56"/>
  <c r="K139" i="56"/>
  <c r="L139" i="56"/>
  <c r="K106" i="60"/>
  <c r="L106" i="60" s="1"/>
  <c r="K105" i="64" s="1"/>
  <c r="L105" i="64" s="1"/>
  <c r="K137" i="66" s="1"/>
  <c r="L137" i="66" s="1"/>
  <c r="K179" i="68" s="1"/>
  <c r="L179" i="68" s="1"/>
  <c r="K140" i="56"/>
  <c r="L140" i="56"/>
  <c r="K141" i="56"/>
  <c r="L141" i="56"/>
  <c r="K142" i="56"/>
  <c r="L142" i="56"/>
  <c r="K136" i="56"/>
  <c r="L136" i="56" s="1"/>
  <c r="K137" i="56"/>
  <c r="L137" i="56" s="1"/>
  <c r="K138" i="56"/>
  <c r="L138" i="56" s="1"/>
  <c r="K113" i="60" s="1"/>
  <c r="L113" i="60" s="1"/>
  <c r="K143" i="56"/>
  <c r="L143" i="56"/>
  <c r="K161" i="56"/>
  <c r="K162" i="56"/>
  <c r="K163" i="56"/>
  <c r="L163" i="56"/>
  <c r="K164" i="56"/>
  <c r="L164" i="56"/>
  <c r="K3" i="60"/>
  <c r="L3" i="60" s="1"/>
  <c r="K165" i="56"/>
  <c r="L165" i="56"/>
  <c r="K158" i="56"/>
  <c r="L158" i="56" s="1"/>
  <c r="K127" i="60" s="1"/>
  <c r="L127" i="60" s="1"/>
  <c r="K159" i="56"/>
  <c r="L159" i="56" s="1"/>
  <c r="K131" i="60" s="1"/>
  <c r="L131" i="60" s="1"/>
  <c r="K160" i="56"/>
  <c r="L160" i="56"/>
  <c r="K133" i="60" s="1"/>
  <c r="L133" i="60" s="1"/>
  <c r="K126" i="64" s="1"/>
  <c r="L126" i="64" s="1"/>
  <c r="K190" i="56"/>
  <c r="K191" i="56"/>
  <c r="L191" i="56"/>
  <c r="K101" i="60"/>
  <c r="L101" i="60" s="1"/>
  <c r="K102" i="64" s="1"/>
  <c r="L102" i="64" s="1"/>
  <c r="K116" i="66" s="1"/>
  <c r="L116" i="66" s="1"/>
  <c r="K151" i="68" s="1"/>
  <c r="L151" i="68" s="1"/>
  <c r="K187" i="56"/>
  <c r="L187" i="56" s="1"/>
  <c r="K192" i="56"/>
  <c r="L192" i="56"/>
  <c r="K188" i="56"/>
  <c r="L188" i="56" s="1"/>
  <c r="K152" i="60" s="1"/>
  <c r="L152" i="60" s="1"/>
  <c r="K189" i="56"/>
  <c r="L189" i="56" s="1"/>
  <c r="K217" i="56"/>
  <c r="L217" i="56"/>
  <c r="K218" i="56"/>
  <c r="K215" i="56"/>
  <c r="L215" i="56" s="1"/>
  <c r="K216" i="56"/>
  <c r="L216" i="56" s="1"/>
  <c r="K175" i="60" s="1"/>
  <c r="L175" i="60" s="1"/>
  <c r="K235" i="56"/>
  <c r="L235" i="56"/>
  <c r="K196" i="60"/>
  <c r="L196" i="60" s="1"/>
  <c r="K236" i="56"/>
  <c r="L236" i="56"/>
  <c r="K193" i="60"/>
  <c r="L193" i="60" s="1"/>
  <c r="K182" i="64" s="1"/>
  <c r="L182" i="64" s="1"/>
  <c r="K237" i="56"/>
  <c r="L237" i="56"/>
  <c r="K185" i="60"/>
  <c r="L185" i="60" s="1"/>
  <c r="K238" i="56"/>
  <c r="L238" i="56"/>
  <c r="K192" i="60"/>
  <c r="L192" i="60" s="1"/>
  <c r="K180" i="64" s="1"/>
  <c r="L180" i="64" s="1"/>
  <c r="K179" i="66" s="1"/>
  <c r="L179" i="66" s="1"/>
  <c r="K239" i="56"/>
  <c r="L239" i="56"/>
  <c r="K230" i="56"/>
  <c r="L230" i="56" s="1"/>
  <c r="K183" i="60" s="1"/>
  <c r="L183" i="60" s="1"/>
  <c r="K231" i="56"/>
  <c r="L231" i="56" s="1"/>
  <c r="K232" i="56"/>
  <c r="L232" i="56" s="1"/>
  <c r="K233" i="56"/>
  <c r="L233" i="56"/>
  <c r="K187" i="60"/>
  <c r="L187" i="60" s="1"/>
  <c r="K177" i="64" s="1"/>
  <c r="L177" i="64" s="1"/>
  <c r="K176" i="66" s="1"/>
  <c r="L176" i="66" s="1"/>
  <c r="K226" i="68" s="1"/>
  <c r="L226" i="68" s="1"/>
  <c r="K234" i="56"/>
  <c r="L234" i="56"/>
  <c r="K195" i="60"/>
  <c r="L195" i="60" s="1"/>
  <c r="K184" i="64" s="1"/>
  <c r="L184" i="64" s="1"/>
  <c r="K181" i="66" s="1"/>
  <c r="L181" i="66" s="1"/>
  <c r="AC156" i="15"/>
  <c r="AC38" i="15"/>
  <c r="AC145" i="15"/>
  <c r="AC119" i="15"/>
  <c r="AC81" i="15"/>
  <c r="AC147" i="15"/>
  <c r="L3" i="44"/>
  <c r="K83" i="56" s="1"/>
  <c r="L83" i="56" s="1"/>
  <c r="L4" i="44"/>
  <c r="L5" i="44"/>
  <c r="L6" i="44"/>
  <c r="K200" i="56" s="1"/>
  <c r="L200" i="56" s="1"/>
  <c r="K163" i="60" s="1"/>
  <c r="L163" i="60" s="1"/>
  <c r="L7" i="44"/>
  <c r="L24" i="44"/>
  <c r="K86" i="56" s="1"/>
  <c r="L86" i="56" s="1"/>
  <c r="L25" i="44"/>
  <c r="L26" i="44"/>
  <c r="K84" i="56" s="1"/>
  <c r="L84" i="56" s="1"/>
  <c r="K81" i="60" s="1"/>
  <c r="L81" i="60" s="1"/>
  <c r="L27" i="44"/>
  <c r="K51" i="56" s="1"/>
  <c r="L51" i="56" s="1"/>
  <c r="K40" i="60" s="1"/>
  <c r="L40" i="60" s="1"/>
  <c r="L28" i="44"/>
  <c r="K52" i="56" s="1"/>
  <c r="L52" i="56" s="1"/>
  <c r="L45" i="44"/>
  <c r="L46" i="44"/>
  <c r="L47" i="44"/>
  <c r="K65" i="56" s="1"/>
  <c r="L65" i="56" s="1"/>
  <c r="L48" i="44"/>
  <c r="K61" i="56" s="1"/>
  <c r="L61" i="56" s="1"/>
  <c r="K51" i="60" s="1"/>
  <c r="L51" i="60" s="1"/>
  <c r="L49" i="44"/>
  <c r="K59" i="56" s="1"/>
  <c r="L59" i="56" s="1"/>
  <c r="K54" i="60" s="1"/>
  <c r="L54" i="60" s="1"/>
  <c r="L50" i="44"/>
  <c r="K56" i="56" s="1"/>
  <c r="L56" i="56" s="1"/>
  <c r="K49" i="60" s="1"/>
  <c r="L49" i="60" s="1"/>
  <c r="K49" i="64" s="1"/>
  <c r="L49" i="64" s="1"/>
  <c r="K68" i="66" s="1"/>
  <c r="L68" i="66" s="1"/>
  <c r="K86" i="68" s="1"/>
  <c r="L86" i="68" s="1"/>
  <c r="L51" i="44"/>
  <c r="L52" i="44"/>
  <c r="L53" i="44"/>
  <c r="L70" i="44"/>
  <c r="K15" i="56" s="1"/>
  <c r="L15" i="56" s="1"/>
  <c r="L71" i="44"/>
  <c r="L72" i="44"/>
  <c r="K181" i="56"/>
  <c r="L181" i="56" s="1"/>
  <c r="K141" i="60" s="1"/>
  <c r="L141" i="60" s="1"/>
  <c r="K135" i="64" s="1"/>
  <c r="L135" i="64" s="1"/>
  <c r="L73" i="44"/>
  <c r="K226" i="56" s="1"/>
  <c r="L226" i="56" s="1"/>
  <c r="K188" i="60" s="1"/>
  <c r="L188" i="60" s="1"/>
  <c r="K178" i="64" s="1"/>
  <c r="L178" i="64" s="1"/>
  <c r="L74" i="44"/>
  <c r="K154" i="56" s="1"/>
  <c r="L154" i="56" s="1"/>
  <c r="L75" i="44"/>
  <c r="K5" i="56" s="1"/>
  <c r="L5" i="56" s="1"/>
  <c r="K12" i="60" s="1"/>
  <c r="L12" i="60" s="1"/>
  <c r="L76" i="44"/>
  <c r="K148" i="56" s="1"/>
  <c r="L148" i="56" s="1"/>
  <c r="K85" i="60" s="1"/>
  <c r="L85" i="60" s="1"/>
  <c r="L77" i="44"/>
  <c r="L78" i="44"/>
  <c r="K147" i="56" s="1"/>
  <c r="L147" i="56" s="1"/>
  <c r="K135" i="60" s="1"/>
  <c r="L135" i="60" s="1"/>
  <c r="L79" i="44"/>
  <c r="L80" i="44"/>
  <c r="L81" i="44"/>
  <c r="L93" i="44"/>
  <c r="L94" i="44"/>
  <c r="K157" i="56" s="1"/>
  <c r="L157" i="56" s="1"/>
  <c r="K128" i="60" s="1"/>
  <c r="L128" i="60" s="1"/>
  <c r="K123" i="64" s="1"/>
  <c r="L123" i="64" s="1"/>
  <c r="L95" i="44"/>
  <c r="K39" i="56"/>
  <c r="L39" i="56" s="1"/>
  <c r="K26" i="60" s="1"/>
  <c r="L26" i="60" s="1"/>
  <c r="K26" i="64" s="1"/>
  <c r="L26" i="64" s="1"/>
  <c r="K43" i="66" s="1"/>
  <c r="L43" i="66" s="1"/>
  <c r="K61" i="68" s="1"/>
  <c r="L61" i="68" s="1"/>
  <c r="L96" i="44"/>
  <c r="L97" i="44"/>
  <c r="K112" i="56"/>
  <c r="L112" i="56" s="1"/>
  <c r="L98" i="44"/>
  <c r="K182" i="56"/>
  <c r="L182" i="56" s="1"/>
  <c r="K143" i="60" s="1"/>
  <c r="L143" i="60" s="1"/>
  <c r="K136" i="64" s="1"/>
  <c r="L136" i="64" s="1"/>
  <c r="K156" i="66" s="1"/>
  <c r="L156" i="66" s="1"/>
  <c r="K203" i="68" s="1"/>
  <c r="L203" i="68" s="1"/>
  <c r="L99" i="44"/>
  <c r="K75" i="56" s="1"/>
  <c r="L75" i="56" s="1"/>
  <c r="L100" i="44"/>
  <c r="K198" i="56"/>
  <c r="L198" i="56" s="1"/>
  <c r="L116" i="44"/>
  <c r="K87" i="56"/>
  <c r="L87" i="56" s="1"/>
  <c r="K65" i="60" s="1"/>
  <c r="L65" i="60" s="1"/>
  <c r="L117" i="44"/>
  <c r="K212" i="56"/>
  <c r="L212" i="56" s="1"/>
  <c r="K174" i="60" s="1"/>
  <c r="L174" i="60" s="1"/>
  <c r="L118" i="44"/>
  <c r="K210" i="56" s="1"/>
  <c r="L210" i="56" s="1"/>
  <c r="L119" i="44"/>
  <c r="K211" i="56"/>
  <c r="L211" i="56" s="1"/>
  <c r="L120" i="44"/>
  <c r="K207" i="56"/>
  <c r="L207" i="56" s="1"/>
  <c r="K164" i="60" s="1"/>
  <c r="L164" i="60" s="1"/>
  <c r="K103" i="64" s="1"/>
  <c r="L103" i="64" s="1"/>
  <c r="L121" i="44"/>
  <c r="K203" i="56"/>
  <c r="L203" i="56" s="1"/>
  <c r="K176" i="60" s="1"/>
  <c r="L176" i="60" s="1"/>
  <c r="K167" i="64" s="1"/>
  <c r="L167" i="64" s="1"/>
  <c r="K37" i="66" s="1"/>
  <c r="L37" i="66" s="1"/>
  <c r="K42" i="68" s="1"/>
  <c r="L42" i="68" s="1"/>
  <c r="L122" i="44"/>
  <c r="K204" i="56"/>
  <c r="L204" i="56" s="1"/>
  <c r="K170" i="60" s="1"/>
  <c r="L170" i="60" s="1"/>
  <c r="K163" i="64" s="1"/>
  <c r="L163" i="64" s="1"/>
  <c r="K32" i="66" s="1"/>
  <c r="L32" i="66" s="1"/>
  <c r="K39" i="68" s="1"/>
  <c r="L39" i="68" s="1"/>
  <c r="L143" i="44"/>
  <c r="K227" i="56"/>
  <c r="L227" i="56" s="1"/>
  <c r="L144" i="44"/>
  <c r="K228" i="56" s="1"/>
  <c r="L228" i="56" s="1"/>
  <c r="K194" i="60" s="1"/>
  <c r="L194" i="60" s="1"/>
  <c r="K183" i="64" s="1"/>
  <c r="L183" i="64" s="1"/>
  <c r="K144" i="66" s="1"/>
  <c r="L144" i="66" s="1"/>
  <c r="K186" i="68" s="1"/>
  <c r="L186" i="68" s="1"/>
  <c r="L145" i="44"/>
  <c r="K224" i="56"/>
  <c r="L224" i="56" s="1"/>
  <c r="K182" i="60" s="1"/>
  <c r="L182" i="60" s="1"/>
  <c r="K174" i="64" s="1"/>
  <c r="L174" i="64" s="1"/>
  <c r="K158" i="66" s="1"/>
  <c r="L158" i="66" s="1"/>
  <c r="K204" i="68" s="1"/>
  <c r="L204" i="68" s="1"/>
  <c r="L146" i="44"/>
  <c r="K222" i="56"/>
  <c r="L222" i="56" s="1"/>
  <c r="K186" i="60" s="1"/>
  <c r="L186" i="60" s="1"/>
  <c r="K176" i="64" s="1"/>
  <c r="L176" i="64" s="1"/>
  <c r="L147" i="44"/>
  <c r="L148" i="44"/>
  <c r="L149" i="44"/>
  <c r="L165" i="44"/>
  <c r="L166" i="44"/>
  <c r="L167" i="44"/>
  <c r="L168" i="44"/>
  <c r="K10" i="56"/>
  <c r="L10" i="56" s="1"/>
  <c r="K14" i="60" s="1"/>
  <c r="L14" i="60" s="1"/>
  <c r="K14" i="64" s="1"/>
  <c r="L14" i="64" s="1"/>
  <c r="K15" i="66" s="1"/>
  <c r="L15" i="66" s="1"/>
  <c r="L169" i="44"/>
  <c r="K108" i="56"/>
  <c r="L108" i="56" s="1"/>
  <c r="K82" i="60" s="1"/>
  <c r="L82" i="60" s="1"/>
  <c r="K81" i="64" s="1"/>
  <c r="L81" i="64" s="1"/>
  <c r="L170" i="44"/>
  <c r="K8" i="56"/>
  <c r="L8" i="56" s="1"/>
  <c r="K4" i="60" s="1"/>
  <c r="L4" i="60" s="1"/>
  <c r="L171" i="44"/>
  <c r="K103" i="56"/>
  <c r="L103" i="56" s="1"/>
  <c r="K80" i="60" s="1"/>
  <c r="L80" i="60" s="1"/>
  <c r="L172" i="44"/>
  <c r="L173" i="44"/>
  <c r="L174" i="44"/>
  <c r="L175" i="44"/>
  <c r="L176" i="44"/>
  <c r="L192" i="44"/>
  <c r="K115" i="56"/>
  <c r="L115" i="56" s="1"/>
  <c r="K95" i="60" s="1"/>
  <c r="L95" i="60" s="1"/>
  <c r="K95" i="64" s="1"/>
  <c r="L95" i="64" s="1"/>
  <c r="L193" i="44"/>
  <c r="K111" i="56"/>
  <c r="L111" i="56" s="1"/>
  <c r="L194" i="44"/>
  <c r="K109" i="56"/>
  <c r="L109" i="56" s="1"/>
  <c r="K88" i="60" s="1"/>
  <c r="L88" i="60" s="1"/>
  <c r="K88" i="64" s="1"/>
  <c r="L88" i="64" s="1"/>
  <c r="K103" i="66" s="1"/>
  <c r="L103" i="66" s="1"/>
  <c r="K130" i="68" s="1"/>
  <c r="L195" i="44"/>
  <c r="K30" i="56"/>
  <c r="L30" i="56" s="1"/>
  <c r="K33" i="60" s="1"/>
  <c r="L33" i="60" s="1"/>
  <c r="L196" i="44"/>
  <c r="K35" i="56"/>
  <c r="L35" i="56" s="1"/>
  <c r="K32" i="60" s="1"/>
  <c r="L32" i="60" s="1"/>
  <c r="L197" i="44"/>
  <c r="L198" i="44"/>
  <c r="K34" i="56"/>
  <c r="L34" i="56" s="1"/>
  <c r="L216" i="44"/>
  <c r="L217" i="44"/>
  <c r="K38" i="56"/>
  <c r="L38" i="56" s="1"/>
  <c r="K24" i="60" s="1"/>
  <c r="L24" i="60" s="1"/>
  <c r="K24" i="64" s="1"/>
  <c r="L24" i="64" s="1"/>
  <c r="L218" i="44"/>
  <c r="K36" i="56"/>
  <c r="L36" i="56" s="1"/>
  <c r="L219" i="44"/>
  <c r="K133" i="56"/>
  <c r="L133" i="56" s="1"/>
  <c r="L220" i="44"/>
  <c r="K123" i="56"/>
  <c r="L123" i="56" s="1"/>
  <c r="L221" i="44"/>
  <c r="L222" i="44"/>
  <c r="L223" i="44"/>
  <c r="L238" i="44"/>
  <c r="L239" i="44"/>
  <c r="K135" i="56"/>
  <c r="L135" i="56" s="1"/>
  <c r="K109" i="60" s="1"/>
  <c r="L109" i="60" s="1"/>
  <c r="K111" i="64" s="1"/>
  <c r="L111" i="64" s="1"/>
  <c r="L240" i="44"/>
  <c r="L241" i="44"/>
  <c r="K132" i="56"/>
  <c r="L132" i="56" s="1"/>
  <c r="L242" i="44"/>
  <c r="K129" i="56"/>
  <c r="L129" i="56" s="1"/>
  <c r="K103" i="60" s="1"/>
  <c r="L103" i="60" s="1"/>
  <c r="K3" i="44"/>
  <c r="K4" i="44"/>
  <c r="K5" i="44"/>
  <c r="K6" i="44"/>
  <c r="K7" i="44"/>
  <c r="K11" i="44"/>
  <c r="L11" i="44" s="1"/>
  <c r="K13" i="44"/>
  <c r="L13" i="44" s="1"/>
  <c r="K185" i="56" s="1"/>
  <c r="L185" i="56" s="1"/>
  <c r="K24" i="44"/>
  <c r="K25" i="44"/>
  <c r="K26" i="44"/>
  <c r="K27" i="44"/>
  <c r="K28" i="44"/>
  <c r="K29" i="44"/>
  <c r="L29" i="44" s="1"/>
  <c r="K30" i="44"/>
  <c r="L30" i="44" s="1"/>
  <c r="K68" i="56" s="1"/>
  <c r="L68" i="56" s="1"/>
  <c r="K39" i="44"/>
  <c r="L39" i="44" s="1"/>
  <c r="K45" i="44"/>
  <c r="K46" i="44"/>
  <c r="K47" i="44"/>
  <c r="K48" i="44"/>
  <c r="K49" i="44"/>
  <c r="K50" i="44"/>
  <c r="K51" i="44"/>
  <c r="K52" i="44"/>
  <c r="K53" i="44"/>
  <c r="K54" i="44"/>
  <c r="L54" i="44" s="1"/>
  <c r="K55" i="44"/>
  <c r="L55" i="44" s="1"/>
  <c r="K56" i="44"/>
  <c r="L56" i="44" s="1"/>
  <c r="K58" i="44"/>
  <c r="L58" i="44" s="1"/>
  <c r="K60" i="44"/>
  <c r="L60" i="44" s="1"/>
  <c r="K186" i="56" s="1"/>
  <c r="L186" i="56" s="1"/>
  <c r="K70" i="44"/>
  <c r="K71" i="44"/>
  <c r="K72" i="44"/>
  <c r="K73" i="44"/>
  <c r="K74" i="44"/>
  <c r="K75" i="44"/>
  <c r="K76" i="44"/>
  <c r="K77" i="44"/>
  <c r="K78" i="44"/>
  <c r="K79" i="44"/>
  <c r="K80" i="44"/>
  <c r="K81" i="44"/>
  <c r="K82" i="44"/>
  <c r="L82" i="44" s="1"/>
  <c r="K83" i="44"/>
  <c r="L83" i="44" s="1"/>
  <c r="K86" i="44"/>
  <c r="L86" i="44" s="1"/>
  <c r="K17" i="56" s="1"/>
  <c r="L17" i="56" s="1"/>
  <c r="K93" i="44"/>
  <c r="K94" i="44"/>
  <c r="K95" i="44"/>
  <c r="K96" i="44"/>
  <c r="K97" i="44"/>
  <c r="K98" i="44"/>
  <c r="K99" i="44"/>
  <c r="K100" i="44"/>
  <c r="K109" i="44"/>
  <c r="L109" i="44" s="1"/>
  <c r="K111" i="44"/>
  <c r="L111" i="44" s="1"/>
  <c r="K214" i="56" s="1"/>
  <c r="L214" i="56" s="1"/>
  <c r="K116" i="44"/>
  <c r="K117" i="44"/>
  <c r="K118" i="44"/>
  <c r="K119" i="44"/>
  <c r="K120" i="44"/>
  <c r="K121" i="44"/>
  <c r="K122" i="44"/>
  <c r="K128" i="44"/>
  <c r="L128" i="44" s="1"/>
  <c r="K133" i="44"/>
  <c r="L133" i="44" s="1"/>
  <c r="K134" i="44"/>
  <c r="L134" i="44" s="1"/>
  <c r="K143" i="44"/>
  <c r="K144" i="44"/>
  <c r="K145" i="44"/>
  <c r="K146" i="44"/>
  <c r="K147" i="44"/>
  <c r="K148" i="44"/>
  <c r="K149" i="44"/>
  <c r="K151" i="44"/>
  <c r="L151" i="44" s="1"/>
  <c r="K155" i="44"/>
  <c r="L155" i="44" s="1"/>
  <c r="K162" i="44"/>
  <c r="L162" i="44" s="1"/>
  <c r="K85" i="56" s="1"/>
  <c r="L85" i="56" s="1"/>
  <c r="K165" i="44"/>
  <c r="K166" i="44"/>
  <c r="K167" i="44"/>
  <c r="K168" i="44"/>
  <c r="K169" i="44"/>
  <c r="K170" i="44"/>
  <c r="K171" i="44"/>
  <c r="K172" i="44"/>
  <c r="K173" i="44"/>
  <c r="K174" i="44"/>
  <c r="K175" i="44"/>
  <c r="K176" i="44"/>
  <c r="K185" i="44"/>
  <c r="L185" i="44" s="1"/>
  <c r="K192" i="44"/>
  <c r="K193" i="44"/>
  <c r="K194" i="44"/>
  <c r="K195" i="44"/>
  <c r="K196" i="44"/>
  <c r="K197" i="44"/>
  <c r="K198" i="44"/>
  <c r="K200" i="44"/>
  <c r="L200" i="44" s="1"/>
  <c r="K42" i="56" s="1"/>
  <c r="L42" i="56" s="1"/>
  <c r="K201" i="44"/>
  <c r="L201" i="44" s="1"/>
  <c r="K43" i="56" s="1"/>
  <c r="L43" i="56" s="1"/>
  <c r="K204" i="44"/>
  <c r="L204" i="44" s="1"/>
  <c r="K44" i="56" s="1"/>
  <c r="L44" i="56" s="1"/>
  <c r="K208" i="44"/>
  <c r="L208" i="44" s="1"/>
  <c r="K212" i="44"/>
  <c r="L212" i="44" s="1"/>
  <c r="K37" i="56" s="1"/>
  <c r="L37" i="56" s="1"/>
  <c r="K216" i="44"/>
  <c r="K217" i="44"/>
  <c r="K218" i="44"/>
  <c r="K219" i="44"/>
  <c r="K220" i="44"/>
  <c r="K221" i="44"/>
  <c r="K222" i="44"/>
  <c r="K223" i="44"/>
  <c r="K238" i="44"/>
  <c r="K239" i="44"/>
  <c r="K240" i="44"/>
  <c r="K241" i="44"/>
  <c r="K242" i="44"/>
  <c r="AC51" i="15"/>
  <c r="AC83" i="15"/>
  <c r="AC25" i="15"/>
  <c r="AC48" i="15"/>
  <c r="AC69" i="15"/>
  <c r="AC200" i="15"/>
  <c r="AC150" i="15"/>
  <c r="AC138" i="15"/>
  <c r="AC76" i="15"/>
  <c r="M3" i="44"/>
  <c r="M4" i="44"/>
  <c r="M5" i="44"/>
  <c r="M6" i="44"/>
  <c r="M7" i="44"/>
  <c r="M8" i="44"/>
  <c r="M9" i="44"/>
  <c r="M10" i="44"/>
  <c r="M11" i="44"/>
  <c r="M12" i="44"/>
  <c r="M13" i="44"/>
  <c r="M14" i="44"/>
  <c r="M15" i="44"/>
  <c r="M16" i="44"/>
  <c r="M17" i="44"/>
  <c r="M18" i="44"/>
  <c r="M19" i="44"/>
  <c r="M20" i="44"/>
  <c r="M21" i="44"/>
  <c r="M22" i="44"/>
  <c r="M23" i="44"/>
  <c r="M24" i="44"/>
  <c r="M25" i="44"/>
  <c r="M26" i="44"/>
  <c r="M27" i="44"/>
  <c r="M28" i="44"/>
  <c r="M29" i="44"/>
  <c r="M30" i="44"/>
  <c r="M31" i="44"/>
  <c r="M32" i="44"/>
  <c r="M33" i="44"/>
  <c r="M34" i="44"/>
  <c r="M35" i="44"/>
  <c r="M36" i="44"/>
  <c r="M37" i="44"/>
  <c r="M38" i="44"/>
  <c r="M39" i="44"/>
  <c r="M40" i="44"/>
  <c r="M41" i="44"/>
  <c r="M42" i="44"/>
  <c r="M43" i="44"/>
  <c r="M44" i="44"/>
  <c r="M45" i="44"/>
  <c r="M46" i="44"/>
  <c r="M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76" i="44"/>
  <c r="M77" i="44"/>
  <c r="M78" i="44"/>
  <c r="M79" i="44"/>
  <c r="M80" i="44"/>
  <c r="M81" i="44"/>
  <c r="M82" i="44"/>
  <c r="M83" i="44"/>
  <c r="M84" i="44"/>
  <c r="M85" i="44"/>
  <c r="M86" i="44"/>
  <c r="M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3" i="44"/>
  <c r="M105" i="44"/>
  <c r="M106" i="44"/>
  <c r="M107" i="44"/>
  <c r="M108" i="44"/>
  <c r="M109" i="44"/>
  <c r="M110" i="44"/>
  <c r="M111" i="44"/>
  <c r="M112" i="44"/>
  <c r="M113" i="44"/>
  <c r="M114" i="44"/>
  <c r="M115" i="44"/>
  <c r="M116" i="44"/>
  <c r="M117" i="44"/>
  <c r="M118" i="44"/>
  <c r="M119" i="44"/>
  <c r="M120" i="44"/>
  <c r="M121" i="44"/>
  <c r="M122" i="44"/>
  <c r="M123" i="44"/>
  <c r="M124" i="44"/>
  <c r="M125" i="44"/>
  <c r="M126" i="44"/>
  <c r="M127" i="44"/>
  <c r="M128" i="44"/>
  <c r="M129" i="44"/>
  <c r="M130" i="44"/>
  <c r="M131" i="44"/>
  <c r="M132" i="44"/>
  <c r="M133" i="44"/>
  <c r="M134" i="44"/>
  <c r="M135" i="44"/>
  <c r="M136" i="44"/>
  <c r="M137" i="44"/>
  <c r="M138" i="44"/>
  <c r="M139" i="44"/>
  <c r="M140" i="44"/>
  <c r="M141" i="44"/>
  <c r="M142" i="44"/>
  <c r="M143" i="44"/>
  <c r="M144" i="44"/>
  <c r="M145" i="44"/>
  <c r="M146" i="44"/>
  <c r="M147" i="44"/>
  <c r="M148" i="44"/>
  <c r="M149" i="44"/>
  <c r="M150" i="44"/>
  <c r="M151" i="44"/>
  <c r="M152" i="44"/>
  <c r="M153" i="44"/>
  <c r="M154" i="44"/>
  <c r="M155" i="44"/>
  <c r="M156" i="44"/>
  <c r="M157" i="44"/>
  <c r="M158" i="44"/>
  <c r="M159" i="44"/>
  <c r="M160" i="44"/>
  <c r="M161" i="44"/>
  <c r="M162" i="44"/>
  <c r="M163" i="44"/>
  <c r="M164" i="44"/>
  <c r="M165" i="44"/>
  <c r="M166" i="44"/>
  <c r="M167" i="44"/>
  <c r="M168" i="44"/>
  <c r="M169" i="44"/>
  <c r="M170" i="44"/>
  <c r="M171" i="44"/>
  <c r="M172" i="44"/>
  <c r="M173" i="44"/>
  <c r="M174" i="44"/>
  <c r="M175" i="44"/>
  <c r="M176" i="44"/>
  <c r="M177" i="44"/>
  <c r="M178" i="44"/>
  <c r="M179" i="44"/>
  <c r="M180" i="44"/>
  <c r="M181" i="44"/>
  <c r="M182" i="44"/>
  <c r="M183" i="44"/>
  <c r="M184" i="44"/>
  <c r="M185" i="44"/>
  <c r="M186" i="44"/>
  <c r="M187" i="44"/>
  <c r="M188" i="44"/>
  <c r="M189" i="44"/>
  <c r="M190" i="44"/>
  <c r="M191" i="44"/>
  <c r="M192" i="44"/>
  <c r="M193" i="44"/>
  <c r="M194" i="44"/>
  <c r="M195" i="44"/>
  <c r="M196" i="44"/>
  <c r="M197" i="44"/>
  <c r="M198" i="44"/>
  <c r="M199" i="44"/>
  <c r="M200" i="44"/>
  <c r="M201" i="44"/>
  <c r="M202" i="44"/>
  <c r="M203" i="44"/>
  <c r="M204" i="44"/>
  <c r="M206" i="44"/>
  <c r="M207" i="44"/>
  <c r="M208" i="44"/>
  <c r="M210" i="44"/>
  <c r="M211" i="44"/>
  <c r="M212" i="44"/>
  <c r="M213" i="44"/>
  <c r="M214" i="44"/>
  <c r="M215" i="44"/>
  <c r="M216" i="44"/>
  <c r="M217" i="44"/>
  <c r="M218" i="44"/>
  <c r="M219" i="44"/>
  <c r="M220" i="44"/>
  <c r="M221" i="44"/>
  <c r="M222" i="44"/>
  <c r="M223" i="44"/>
  <c r="M224" i="44"/>
  <c r="M225" i="44"/>
  <c r="M226" i="44"/>
  <c r="M227" i="44"/>
  <c r="M228" i="44"/>
  <c r="M229" i="44"/>
  <c r="M230" i="44"/>
  <c r="M231" i="44"/>
  <c r="M232" i="44"/>
  <c r="M233" i="44"/>
  <c r="M234" i="44"/>
  <c r="M235" i="44"/>
  <c r="M236" i="44"/>
  <c r="M237" i="44"/>
  <c r="M238" i="44"/>
  <c r="M239" i="44"/>
  <c r="M240" i="44"/>
  <c r="M241" i="44"/>
  <c r="M242" i="44"/>
  <c r="N6" i="29"/>
  <c r="M6" i="29"/>
  <c r="L6" i="29"/>
  <c r="AC30" i="15"/>
  <c r="AC195" i="15"/>
  <c r="AC174" i="15"/>
  <c r="AC23" i="15"/>
  <c r="AC176" i="15"/>
  <c r="AC31" i="15"/>
  <c r="AC146" i="15"/>
  <c r="AC73" i="15"/>
  <c r="AC52" i="15"/>
  <c r="AC108" i="15"/>
  <c r="AC20" i="15"/>
  <c r="AC43" i="15"/>
  <c r="AC168" i="15"/>
  <c r="AC205" i="15"/>
  <c r="AC110" i="15"/>
  <c r="AC173" i="15"/>
  <c r="AC171" i="15"/>
  <c r="AC182" i="15"/>
  <c r="AC80" i="15"/>
  <c r="AC197" i="15"/>
  <c r="AC64" i="15"/>
  <c r="AC160" i="15"/>
  <c r="AC104" i="15"/>
  <c r="AC10" i="15"/>
  <c r="AC114" i="15"/>
  <c r="AC175" i="15"/>
  <c r="AC24" i="15"/>
  <c r="AC172" i="15"/>
  <c r="AC203" i="15"/>
  <c r="AC122" i="15"/>
  <c r="AC184" i="15"/>
  <c r="AC166" i="15"/>
  <c r="AC28" i="15"/>
  <c r="AC71" i="15"/>
  <c r="K242" i="7"/>
  <c r="K241" i="7"/>
  <c r="K240" i="7"/>
  <c r="K239" i="7"/>
  <c r="K238" i="7"/>
  <c r="K237" i="7"/>
  <c r="K236" i="7"/>
  <c r="K235" i="7"/>
  <c r="K234" i="7"/>
  <c r="K233" i="7"/>
  <c r="K232" i="7"/>
  <c r="K231" i="7"/>
  <c r="K230" i="7"/>
  <c r="K229" i="7"/>
  <c r="K228" i="7"/>
  <c r="K227" i="7"/>
  <c r="K226" i="7"/>
  <c r="K225" i="7"/>
  <c r="K224" i="7"/>
  <c r="K223" i="7"/>
  <c r="K222" i="7"/>
  <c r="K221" i="7"/>
  <c r="K220" i="7"/>
  <c r="K219" i="7"/>
  <c r="K218" i="7"/>
  <c r="K217" i="7"/>
  <c r="K216" i="7"/>
  <c r="K215" i="7"/>
  <c r="K214" i="7"/>
  <c r="K213" i="7"/>
  <c r="K212" i="7"/>
  <c r="K211" i="7"/>
  <c r="K210" i="7"/>
  <c r="K209" i="7"/>
  <c r="K208" i="7"/>
  <c r="K207" i="7"/>
  <c r="K206" i="7"/>
  <c r="K205" i="7"/>
  <c r="K204" i="7"/>
  <c r="K203" i="7"/>
  <c r="K202" i="7"/>
  <c r="K201" i="7"/>
  <c r="K200" i="7"/>
  <c r="K199" i="7"/>
  <c r="K198" i="7"/>
  <c r="K197" i="7"/>
  <c r="K196" i="7"/>
  <c r="K195" i="7"/>
  <c r="K194" i="7"/>
  <c r="K193" i="7"/>
  <c r="K192" i="7"/>
  <c r="K191" i="7"/>
  <c r="K190" i="7"/>
  <c r="K189" i="7"/>
  <c r="K188" i="7"/>
  <c r="K187" i="7"/>
  <c r="K186" i="7"/>
  <c r="K185" i="7"/>
  <c r="K184" i="7"/>
  <c r="K183" i="7"/>
  <c r="K182" i="7"/>
  <c r="K181" i="7"/>
  <c r="K180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K163" i="7"/>
  <c r="K162" i="7"/>
  <c r="K161" i="7"/>
  <c r="K160" i="7"/>
  <c r="K159" i="7"/>
  <c r="K158" i="7"/>
  <c r="K157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L241" i="8"/>
  <c r="L240" i="8"/>
  <c r="L239" i="8"/>
  <c r="L238" i="8"/>
  <c r="L237" i="8"/>
  <c r="L236" i="8"/>
  <c r="L235" i="8"/>
  <c r="L234" i="8"/>
  <c r="L233" i="8"/>
  <c r="L232" i="8"/>
  <c r="L231" i="8"/>
  <c r="L230" i="8"/>
  <c r="L229" i="8"/>
  <c r="L228" i="8"/>
  <c r="L227" i="8"/>
  <c r="L226" i="8"/>
  <c r="L225" i="8"/>
  <c r="L224" i="8"/>
  <c r="L223" i="8"/>
  <c r="L222" i="8"/>
  <c r="L221" i="8"/>
  <c r="L220" i="8"/>
  <c r="L219" i="8"/>
  <c r="L218" i="8"/>
  <c r="L217" i="8"/>
  <c r="L216" i="8"/>
  <c r="L215" i="8"/>
  <c r="L214" i="8"/>
  <c r="L213" i="8"/>
  <c r="L212" i="8"/>
  <c r="L211" i="8"/>
  <c r="L210" i="8"/>
  <c r="L209" i="8"/>
  <c r="L208" i="8"/>
  <c r="L207" i="8"/>
  <c r="L206" i="8"/>
  <c r="L205" i="8"/>
  <c r="L204" i="8"/>
  <c r="L203" i="8"/>
  <c r="L202" i="8"/>
  <c r="L201" i="8"/>
  <c r="L200" i="8"/>
  <c r="L199" i="8"/>
  <c r="L198" i="8"/>
  <c r="L197" i="8"/>
  <c r="L196" i="8"/>
  <c r="L195" i="8"/>
  <c r="L194" i="8"/>
  <c r="L193" i="8"/>
  <c r="L192" i="8"/>
  <c r="L191" i="8"/>
  <c r="L190" i="8"/>
  <c r="L189" i="8"/>
  <c r="L188" i="8"/>
  <c r="L187" i="8"/>
  <c r="L186" i="8"/>
  <c r="L185" i="8"/>
  <c r="L184" i="8"/>
  <c r="L183" i="8"/>
  <c r="L182" i="8"/>
  <c r="L181" i="8"/>
  <c r="L180" i="8"/>
  <c r="L179" i="8"/>
  <c r="L178" i="8"/>
  <c r="L177" i="8"/>
  <c r="L176" i="8"/>
  <c r="L175" i="8"/>
  <c r="L174" i="8"/>
  <c r="L173" i="8"/>
  <c r="L172" i="8"/>
  <c r="L171" i="8"/>
  <c r="L170" i="8"/>
  <c r="L169" i="8"/>
  <c r="L168" i="8"/>
  <c r="L167" i="8"/>
  <c r="L166" i="8"/>
  <c r="L165" i="8"/>
  <c r="L164" i="8"/>
  <c r="L163" i="8"/>
  <c r="L162" i="8"/>
  <c r="L161" i="8"/>
  <c r="L160" i="8"/>
  <c r="L159" i="8"/>
  <c r="L158" i="8"/>
  <c r="L157" i="8"/>
  <c r="L156" i="8"/>
  <c r="L155" i="8"/>
  <c r="L154" i="8"/>
  <c r="L153" i="8"/>
  <c r="L152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L138" i="8"/>
  <c r="L137" i="8"/>
  <c r="L136" i="8"/>
  <c r="L135" i="8"/>
  <c r="L134" i="8"/>
  <c r="L133" i="8"/>
  <c r="L132" i="8"/>
  <c r="L131" i="8"/>
  <c r="L130" i="8"/>
  <c r="L129" i="8"/>
  <c r="L128" i="8"/>
  <c r="L127" i="8"/>
  <c r="L126" i="8"/>
  <c r="L125" i="8"/>
  <c r="L124" i="8"/>
  <c r="L123" i="8"/>
  <c r="L122" i="8"/>
  <c r="L121" i="8"/>
  <c r="L120" i="8"/>
  <c r="L119" i="8"/>
  <c r="L118" i="8"/>
  <c r="L117" i="8"/>
  <c r="L116" i="8"/>
  <c r="L115" i="8"/>
  <c r="L114" i="8"/>
  <c r="L113" i="8"/>
  <c r="L112" i="8"/>
  <c r="L111" i="8"/>
  <c r="L110" i="8"/>
  <c r="L109" i="8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L40" i="9"/>
  <c r="J40" i="9"/>
  <c r="L39" i="9"/>
  <c r="J39" i="9"/>
  <c r="L38" i="9"/>
  <c r="J38" i="9"/>
  <c r="L37" i="9"/>
  <c r="J37" i="9"/>
  <c r="L36" i="9"/>
  <c r="J36" i="9"/>
  <c r="L35" i="9"/>
  <c r="J35" i="9"/>
  <c r="L34" i="9"/>
  <c r="J34" i="9"/>
  <c r="L33" i="9"/>
  <c r="J33" i="9"/>
  <c r="L32" i="9"/>
  <c r="J32" i="9"/>
  <c r="L31" i="9"/>
  <c r="J31" i="9"/>
  <c r="L30" i="9"/>
  <c r="J30" i="9"/>
  <c r="L29" i="9"/>
  <c r="J29" i="9"/>
  <c r="L28" i="9"/>
  <c r="J28" i="9"/>
  <c r="L27" i="9"/>
  <c r="J27" i="9"/>
  <c r="L26" i="9"/>
  <c r="J26" i="9"/>
  <c r="L25" i="9"/>
  <c r="J25" i="9"/>
  <c r="L24" i="9"/>
  <c r="J24" i="9"/>
  <c r="L23" i="9"/>
  <c r="J23" i="9"/>
  <c r="L22" i="9"/>
  <c r="J22" i="9"/>
  <c r="L21" i="9"/>
  <c r="J21" i="9"/>
  <c r="L20" i="9"/>
  <c r="J20" i="9"/>
  <c r="L19" i="9"/>
  <c r="J19" i="9"/>
  <c r="L18" i="9"/>
  <c r="J18" i="9"/>
  <c r="L17" i="9"/>
  <c r="J17" i="9"/>
  <c r="L16" i="9"/>
  <c r="J16" i="9"/>
  <c r="L15" i="9"/>
  <c r="J15" i="9"/>
  <c r="L14" i="9"/>
  <c r="J14" i="9"/>
  <c r="L13" i="9"/>
  <c r="J13" i="9"/>
  <c r="L12" i="9"/>
  <c r="J12" i="9"/>
  <c r="L11" i="9"/>
  <c r="J11" i="9"/>
  <c r="L10" i="9"/>
  <c r="J10" i="9"/>
  <c r="L9" i="9"/>
  <c r="J9" i="9"/>
  <c r="L8" i="9"/>
  <c r="J8" i="9"/>
  <c r="L7" i="9"/>
  <c r="J7" i="9"/>
  <c r="L6" i="9"/>
  <c r="J6" i="9"/>
  <c r="L5" i="9"/>
  <c r="J5" i="9"/>
  <c r="L4" i="9"/>
  <c r="J4" i="9"/>
  <c r="K73" i="12"/>
  <c r="L73" i="12"/>
  <c r="J73" i="12"/>
  <c r="I73" i="12"/>
  <c r="H73" i="12"/>
  <c r="E73" i="12"/>
  <c r="K72" i="12"/>
  <c r="L72" i="12"/>
  <c r="J72" i="12"/>
  <c r="I72" i="12"/>
  <c r="H72" i="12"/>
  <c r="E72" i="12"/>
  <c r="K71" i="12"/>
  <c r="L71" i="12"/>
  <c r="J71" i="12"/>
  <c r="I71" i="12"/>
  <c r="H71" i="12"/>
  <c r="E71" i="12"/>
  <c r="K70" i="12"/>
  <c r="L70" i="12"/>
  <c r="J70" i="12"/>
  <c r="I70" i="12"/>
  <c r="H70" i="12"/>
  <c r="E70" i="12"/>
  <c r="K69" i="12"/>
  <c r="L69" i="12"/>
  <c r="J69" i="12"/>
  <c r="I69" i="12"/>
  <c r="H69" i="12"/>
  <c r="E69" i="12"/>
  <c r="K68" i="12"/>
  <c r="L68" i="12"/>
  <c r="J68" i="12"/>
  <c r="I68" i="12"/>
  <c r="H68" i="12"/>
  <c r="E68" i="12"/>
  <c r="K67" i="12"/>
  <c r="L67" i="12"/>
  <c r="J67" i="12"/>
  <c r="I67" i="12"/>
  <c r="H67" i="12"/>
  <c r="E67" i="12"/>
  <c r="K66" i="12"/>
  <c r="L66" i="12"/>
  <c r="J66" i="12"/>
  <c r="I66" i="12"/>
  <c r="H66" i="12"/>
  <c r="E66" i="12"/>
  <c r="K65" i="12"/>
  <c r="L65" i="12"/>
  <c r="J65" i="12"/>
  <c r="I65" i="12"/>
  <c r="H65" i="12"/>
  <c r="E65" i="12"/>
  <c r="K64" i="12"/>
  <c r="L64" i="12"/>
  <c r="J64" i="12"/>
  <c r="I64" i="12"/>
  <c r="H64" i="12"/>
  <c r="E64" i="12"/>
  <c r="K63" i="12"/>
  <c r="L63" i="12"/>
  <c r="J63" i="12"/>
  <c r="I63" i="12"/>
  <c r="H63" i="12"/>
  <c r="E63" i="12"/>
  <c r="K62" i="12"/>
  <c r="L62" i="12"/>
  <c r="J62" i="12"/>
  <c r="I62" i="12"/>
  <c r="H62" i="12"/>
  <c r="E62" i="12"/>
  <c r="K61" i="12"/>
  <c r="L61" i="12"/>
  <c r="J61" i="12"/>
  <c r="I61" i="12"/>
  <c r="H61" i="12"/>
  <c r="E61" i="12"/>
  <c r="K60" i="12"/>
  <c r="L60" i="12"/>
  <c r="J60" i="12"/>
  <c r="I60" i="12"/>
  <c r="H60" i="12"/>
  <c r="E60" i="12"/>
  <c r="K59" i="12"/>
  <c r="L59" i="12"/>
  <c r="J59" i="12"/>
  <c r="I59" i="12"/>
  <c r="H59" i="12"/>
  <c r="E59" i="12"/>
  <c r="K58" i="12"/>
  <c r="L58" i="12"/>
  <c r="J58" i="12"/>
  <c r="I58" i="12"/>
  <c r="H58" i="12"/>
  <c r="E58" i="12"/>
  <c r="K57" i="12"/>
  <c r="L57" i="12"/>
  <c r="J57" i="12"/>
  <c r="I57" i="12"/>
  <c r="H57" i="12"/>
  <c r="E57" i="12"/>
  <c r="K56" i="12"/>
  <c r="L56" i="12"/>
  <c r="J56" i="12"/>
  <c r="I56" i="12"/>
  <c r="H56" i="12"/>
  <c r="E56" i="12"/>
  <c r="K55" i="12"/>
  <c r="L55" i="12"/>
  <c r="J55" i="12"/>
  <c r="I55" i="12"/>
  <c r="H55" i="12"/>
  <c r="E55" i="12"/>
  <c r="K54" i="12"/>
  <c r="L54" i="12"/>
  <c r="J54" i="12"/>
  <c r="I54" i="12"/>
  <c r="H54" i="12"/>
  <c r="E54" i="12"/>
  <c r="K53" i="12"/>
  <c r="L53" i="12"/>
  <c r="J53" i="12"/>
  <c r="E53" i="12"/>
  <c r="K52" i="12"/>
  <c r="L52" i="12"/>
  <c r="J52" i="12"/>
  <c r="I52" i="12"/>
  <c r="H52" i="12"/>
  <c r="E52" i="12"/>
  <c r="K51" i="12"/>
  <c r="L51" i="12"/>
  <c r="J51" i="12"/>
  <c r="I51" i="12"/>
  <c r="H51" i="12"/>
  <c r="E51" i="12"/>
  <c r="K50" i="12"/>
  <c r="L50" i="12"/>
  <c r="J50" i="12"/>
  <c r="I50" i="12"/>
  <c r="H50" i="12"/>
  <c r="E50" i="12"/>
  <c r="K49" i="12"/>
  <c r="L49" i="12"/>
  <c r="J49" i="12"/>
  <c r="I49" i="12"/>
  <c r="H49" i="12"/>
  <c r="E49" i="12"/>
  <c r="K48" i="12"/>
  <c r="L48" i="12"/>
  <c r="J48" i="12"/>
  <c r="I48" i="12"/>
  <c r="H48" i="12"/>
  <c r="E48" i="12"/>
  <c r="K47" i="12"/>
  <c r="L47" i="12"/>
  <c r="J47" i="12"/>
  <c r="I47" i="12"/>
  <c r="H47" i="12"/>
  <c r="E47" i="12"/>
  <c r="K46" i="12"/>
  <c r="L46" i="12"/>
  <c r="J46" i="12"/>
  <c r="I46" i="12"/>
  <c r="H46" i="12"/>
  <c r="E46" i="12"/>
  <c r="K45" i="12"/>
  <c r="L45" i="12"/>
  <c r="J45" i="12"/>
  <c r="I45" i="12"/>
  <c r="H45" i="12"/>
  <c r="E45" i="12"/>
  <c r="K44" i="12"/>
  <c r="L44" i="12"/>
  <c r="J44" i="12"/>
  <c r="I44" i="12"/>
  <c r="H44" i="12"/>
  <c r="E44" i="12"/>
  <c r="K43" i="12"/>
  <c r="L43" i="12"/>
  <c r="J43" i="12"/>
  <c r="I43" i="12"/>
  <c r="H43" i="12"/>
  <c r="E43" i="12"/>
  <c r="K42" i="12"/>
  <c r="L42" i="12"/>
  <c r="J42" i="12"/>
  <c r="I42" i="12"/>
  <c r="H42" i="12"/>
  <c r="E42" i="12"/>
  <c r="K41" i="12"/>
  <c r="L41" i="12"/>
  <c r="J41" i="12"/>
  <c r="I41" i="12"/>
  <c r="H41" i="12"/>
  <c r="E41" i="12"/>
  <c r="K40" i="12"/>
  <c r="L40" i="12"/>
  <c r="J40" i="12"/>
  <c r="E40" i="12"/>
  <c r="K39" i="12"/>
  <c r="L39" i="12"/>
  <c r="J39" i="12"/>
  <c r="I39" i="12"/>
  <c r="H39" i="12"/>
  <c r="E39" i="12"/>
  <c r="K38" i="12"/>
  <c r="L38" i="12"/>
  <c r="J38" i="12"/>
  <c r="I38" i="12"/>
  <c r="H38" i="12"/>
  <c r="E38" i="12"/>
  <c r="K37" i="12"/>
  <c r="L37" i="12"/>
  <c r="J37" i="12"/>
  <c r="I37" i="12"/>
  <c r="H37" i="12"/>
  <c r="E37" i="12"/>
  <c r="K36" i="12"/>
  <c r="L36" i="12"/>
  <c r="J36" i="12"/>
  <c r="I36" i="12"/>
  <c r="H36" i="12"/>
  <c r="E36" i="12"/>
  <c r="K35" i="12"/>
  <c r="L35" i="12"/>
  <c r="J35" i="12"/>
  <c r="I35" i="12"/>
  <c r="H35" i="12"/>
  <c r="E35" i="12"/>
  <c r="K34" i="12"/>
  <c r="L34" i="12"/>
  <c r="J34" i="12"/>
  <c r="I34" i="12"/>
  <c r="H34" i="12"/>
  <c r="E34" i="12"/>
  <c r="K33" i="12"/>
  <c r="L33" i="12"/>
  <c r="J33" i="12"/>
  <c r="I33" i="12"/>
  <c r="H33" i="12"/>
  <c r="E33" i="12"/>
  <c r="L32" i="12"/>
  <c r="K32" i="12"/>
  <c r="J32" i="12"/>
  <c r="I32" i="12"/>
  <c r="H32" i="12"/>
  <c r="E32" i="12"/>
  <c r="K31" i="12"/>
  <c r="L31" i="12"/>
  <c r="J31" i="12"/>
  <c r="I31" i="12"/>
  <c r="H31" i="12"/>
  <c r="E31" i="12"/>
  <c r="K30" i="12"/>
  <c r="L30" i="12"/>
  <c r="J30" i="12"/>
  <c r="I30" i="12"/>
  <c r="H30" i="12"/>
  <c r="E30" i="12"/>
  <c r="K29" i="12"/>
  <c r="L29" i="12"/>
  <c r="J29" i="12"/>
  <c r="I29" i="12"/>
  <c r="H29" i="12"/>
  <c r="E29" i="12"/>
  <c r="K28" i="12"/>
  <c r="L28" i="12"/>
  <c r="J28" i="12"/>
  <c r="I28" i="12"/>
  <c r="H28" i="12"/>
  <c r="E28" i="12"/>
  <c r="K27" i="12"/>
  <c r="L27" i="12"/>
  <c r="J27" i="12"/>
  <c r="I27" i="12"/>
  <c r="H27" i="12"/>
  <c r="E27" i="12"/>
  <c r="K26" i="12"/>
  <c r="L26" i="12"/>
  <c r="J26" i="12"/>
  <c r="I26" i="12"/>
  <c r="H26" i="12"/>
  <c r="E26" i="12"/>
  <c r="K25" i="12"/>
  <c r="L25" i="12"/>
  <c r="J25" i="12"/>
  <c r="I25" i="12"/>
  <c r="H25" i="12"/>
  <c r="E25" i="12"/>
  <c r="K24" i="12"/>
  <c r="L24" i="12"/>
  <c r="J24" i="12"/>
  <c r="I24" i="12"/>
  <c r="H24" i="12"/>
  <c r="E24" i="12"/>
  <c r="K23" i="12"/>
  <c r="L23" i="12"/>
  <c r="J23" i="12"/>
  <c r="I23" i="12"/>
  <c r="H23" i="12"/>
  <c r="E23" i="12"/>
  <c r="K22" i="12"/>
  <c r="L22" i="12"/>
  <c r="J22" i="12"/>
  <c r="I22" i="12"/>
  <c r="H22" i="12"/>
  <c r="E22" i="12"/>
  <c r="K21" i="12"/>
  <c r="L21" i="12"/>
  <c r="J21" i="12"/>
  <c r="I21" i="12"/>
  <c r="H21" i="12"/>
  <c r="E21" i="12"/>
  <c r="K20" i="12"/>
  <c r="L20" i="12"/>
  <c r="J20" i="12"/>
  <c r="I20" i="12"/>
  <c r="H20" i="12"/>
  <c r="E20" i="12"/>
  <c r="K19" i="12"/>
  <c r="L19" i="12"/>
  <c r="J19" i="12"/>
  <c r="I19" i="12"/>
  <c r="H19" i="12"/>
  <c r="E19" i="12"/>
  <c r="K18" i="12"/>
  <c r="L18" i="12"/>
  <c r="J18" i="12"/>
  <c r="I18" i="12"/>
  <c r="H18" i="12"/>
  <c r="E18" i="12"/>
  <c r="K17" i="12"/>
  <c r="L17" i="12"/>
  <c r="J17" i="12"/>
  <c r="I17" i="12"/>
  <c r="H17" i="12"/>
  <c r="E17" i="12"/>
  <c r="K16" i="12"/>
  <c r="L16" i="12"/>
  <c r="J16" i="12"/>
  <c r="I16" i="12"/>
  <c r="H16" i="12"/>
  <c r="E16" i="12"/>
  <c r="K15" i="12"/>
  <c r="L15" i="12"/>
  <c r="J15" i="12"/>
  <c r="I15" i="12"/>
  <c r="H15" i="12"/>
  <c r="E15" i="12"/>
  <c r="K14" i="12"/>
  <c r="L14" i="12"/>
  <c r="J14" i="12"/>
  <c r="I14" i="12"/>
  <c r="H14" i="12"/>
  <c r="E14" i="12"/>
  <c r="K13" i="12"/>
  <c r="L13" i="12"/>
  <c r="J13" i="12"/>
  <c r="I13" i="12"/>
  <c r="H13" i="12"/>
  <c r="E13" i="12"/>
  <c r="K12" i="12"/>
  <c r="L12" i="12"/>
  <c r="J12" i="12"/>
  <c r="I12" i="12"/>
  <c r="H12" i="12"/>
  <c r="E12" i="12"/>
  <c r="K11" i="12"/>
  <c r="L11" i="12"/>
  <c r="J11" i="12"/>
  <c r="I11" i="12"/>
  <c r="H11" i="12"/>
  <c r="E11" i="12"/>
  <c r="K10" i="12"/>
  <c r="L10" i="12"/>
  <c r="J10" i="12"/>
  <c r="I10" i="12"/>
  <c r="H10" i="12"/>
  <c r="E10" i="12"/>
  <c r="K9" i="12"/>
  <c r="L9" i="12"/>
  <c r="J9" i="12"/>
  <c r="I9" i="12"/>
  <c r="H9" i="12"/>
  <c r="E9" i="12"/>
  <c r="K8" i="12"/>
  <c r="L8" i="12"/>
  <c r="J8" i="12"/>
  <c r="I8" i="12"/>
  <c r="H8" i="12"/>
  <c r="E8" i="12"/>
  <c r="K7" i="12"/>
  <c r="L7" i="12"/>
  <c r="J7" i="12"/>
  <c r="I7" i="12"/>
  <c r="H7" i="12"/>
  <c r="E7" i="12"/>
  <c r="K6" i="12"/>
  <c r="L6" i="12"/>
  <c r="J6" i="12"/>
  <c r="I6" i="12"/>
  <c r="H6" i="12"/>
  <c r="E6" i="12"/>
  <c r="K5" i="12"/>
  <c r="L5" i="12"/>
  <c r="J5" i="12"/>
  <c r="I5" i="12"/>
  <c r="H5" i="12"/>
  <c r="E5" i="12"/>
  <c r="K4" i="12"/>
  <c r="L4" i="12"/>
  <c r="J4" i="12"/>
  <c r="I4" i="12"/>
  <c r="H4" i="12"/>
  <c r="E4" i="12"/>
  <c r="L173" i="11"/>
  <c r="K173" i="11"/>
  <c r="J173" i="11"/>
  <c r="L163" i="11"/>
  <c r="K163" i="11"/>
  <c r="J163" i="11"/>
  <c r="L153" i="11"/>
  <c r="K153" i="11"/>
  <c r="J153" i="11"/>
  <c r="L126" i="11"/>
  <c r="J126" i="11"/>
  <c r="K126" i="11"/>
  <c r="L110" i="11"/>
  <c r="J110" i="11"/>
  <c r="K110" i="11"/>
  <c r="L174" i="29"/>
  <c r="M174" i="29"/>
  <c r="L102" i="11"/>
  <c r="J102" i="11"/>
  <c r="K102" i="11"/>
  <c r="L72" i="11"/>
  <c r="J72" i="11"/>
  <c r="K72" i="11"/>
  <c r="L22" i="11"/>
  <c r="J22" i="11"/>
  <c r="K22" i="11"/>
  <c r="L192" i="11"/>
  <c r="K192" i="11"/>
  <c r="J192" i="11"/>
  <c r="L213" i="11"/>
  <c r="K213" i="11"/>
  <c r="J213" i="11"/>
  <c r="L188" i="11"/>
  <c r="K188" i="11"/>
  <c r="J188" i="11"/>
  <c r="L118" i="11"/>
  <c r="J118" i="11"/>
  <c r="K118" i="11"/>
  <c r="L178" i="29"/>
  <c r="M178" i="29"/>
  <c r="K153" i="44"/>
  <c r="L153" i="44" s="1"/>
  <c r="L196" i="11"/>
  <c r="K196" i="11"/>
  <c r="J196" i="11"/>
  <c r="L193" i="11"/>
  <c r="K193" i="11"/>
  <c r="J193" i="11"/>
  <c r="L133" i="11"/>
  <c r="K133" i="11"/>
  <c r="J133" i="11"/>
  <c r="L183" i="11"/>
  <c r="K183" i="11"/>
  <c r="J183" i="11"/>
  <c r="L82" i="11"/>
  <c r="J82" i="11"/>
  <c r="K82" i="11"/>
  <c r="L32" i="11"/>
  <c r="J32" i="11"/>
  <c r="K32" i="11"/>
  <c r="L42" i="11"/>
  <c r="J42" i="11"/>
  <c r="K42" i="11"/>
  <c r="L92" i="11"/>
  <c r="J92" i="11"/>
  <c r="K92" i="11"/>
  <c r="L62" i="11"/>
  <c r="J62" i="11"/>
  <c r="K62" i="11"/>
  <c r="L52" i="11"/>
  <c r="J52" i="11"/>
  <c r="K52" i="11"/>
  <c r="L12" i="11"/>
  <c r="J12" i="11"/>
  <c r="K12" i="11"/>
  <c r="L2" i="11"/>
  <c r="J2" i="11"/>
  <c r="K2" i="11"/>
  <c r="L241" i="11"/>
  <c r="K241" i="11"/>
  <c r="J241" i="11"/>
  <c r="L240" i="11"/>
  <c r="K240" i="11"/>
  <c r="J240" i="11"/>
  <c r="L234" i="11"/>
  <c r="K234" i="11"/>
  <c r="L158" i="29"/>
  <c r="M158" i="29"/>
  <c r="K62" i="44"/>
  <c r="L62" i="44" s="1"/>
  <c r="K183" i="56" s="1"/>
  <c r="L183" i="56" s="1"/>
  <c r="J234" i="11"/>
  <c r="L132" i="11"/>
  <c r="J132" i="11"/>
  <c r="K132" i="11"/>
  <c r="L180" i="29"/>
  <c r="M180" i="29"/>
  <c r="L125" i="11"/>
  <c r="J125" i="11"/>
  <c r="K125" i="11"/>
  <c r="L231" i="29"/>
  <c r="M231" i="29"/>
  <c r="L109" i="11"/>
  <c r="J109" i="11"/>
  <c r="K109" i="11"/>
  <c r="L101" i="11"/>
  <c r="J101" i="11"/>
  <c r="K101" i="11"/>
  <c r="L238" i="11"/>
  <c r="K238" i="11"/>
  <c r="J238" i="11"/>
  <c r="L149" i="11"/>
  <c r="J149" i="11"/>
  <c r="K149" i="11"/>
  <c r="L112" i="29"/>
  <c r="M112" i="29"/>
  <c r="K135" i="44"/>
  <c r="L135" i="44" s="1"/>
  <c r="L171" i="11"/>
  <c r="K171" i="11"/>
  <c r="J171" i="11"/>
  <c r="L144" i="11"/>
  <c r="J144" i="11"/>
  <c r="K144" i="11"/>
  <c r="L117" i="11"/>
  <c r="J117" i="11"/>
  <c r="K117" i="11"/>
  <c r="L139" i="11"/>
  <c r="J139" i="11"/>
  <c r="K139" i="11"/>
  <c r="L224" i="29"/>
  <c r="M224" i="29"/>
  <c r="L91" i="11"/>
  <c r="J91" i="11"/>
  <c r="K91" i="11"/>
  <c r="L61" i="11"/>
  <c r="J61" i="11"/>
  <c r="K61" i="11"/>
  <c r="L21" i="11"/>
  <c r="J21" i="11"/>
  <c r="K21" i="11"/>
  <c r="L154" i="11"/>
  <c r="K154" i="11"/>
  <c r="J154" i="11"/>
  <c r="L71" i="11"/>
  <c r="J71" i="11"/>
  <c r="K71" i="11"/>
  <c r="L81" i="11"/>
  <c r="J81" i="11"/>
  <c r="K81" i="11"/>
  <c r="L51" i="11"/>
  <c r="J51" i="11"/>
  <c r="K51" i="11"/>
  <c r="L31" i="11"/>
  <c r="J31" i="11"/>
  <c r="K31" i="11"/>
  <c r="L41" i="11"/>
  <c r="J41" i="11"/>
  <c r="K41" i="11"/>
  <c r="L207" i="11"/>
  <c r="K207" i="11"/>
  <c r="J207" i="11"/>
  <c r="L11" i="11"/>
  <c r="J11" i="11"/>
  <c r="K11" i="11"/>
  <c r="L230" i="11"/>
  <c r="K230" i="11"/>
  <c r="J230" i="11"/>
  <c r="L167" i="11"/>
  <c r="K167" i="11"/>
  <c r="J167" i="11"/>
  <c r="L157" i="11"/>
  <c r="K157" i="11"/>
  <c r="J157" i="11"/>
  <c r="L121" i="11"/>
  <c r="J121" i="11"/>
  <c r="K121" i="11"/>
  <c r="L105" i="11"/>
  <c r="K105" i="11"/>
  <c r="J105" i="11"/>
  <c r="L46" i="11"/>
  <c r="N156" i="29"/>
  <c r="J46" i="11"/>
  <c r="K46" i="11"/>
  <c r="L156" i="29"/>
  <c r="M156" i="29"/>
  <c r="L76" i="11"/>
  <c r="J76" i="11"/>
  <c r="K76" i="11"/>
  <c r="L201" i="11"/>
  <c r="K201" i="11"/>
  <c r="J201" i="11"/>
  <c r="L197" i="11"/>
  <c r="K197" i="11"/>
  <c r="J197" i="11"/>
  <c r="L26" i="11"/>
  <c r="J26" i="11"/>
  <c r="K26" i="11"/>
  <c r="L187" i="11"/>
  <c r="K187" i="11"/>
  <c r="J187" i="11"/>
  <c r="L177" i="11"/>
  <c r="K177" i="11"/>
  <c r="J177" i="11"/>
  <c r="L96" i="11"/>
  <c r="J96" i="11"/>
  <c r="K96" i="11"/>
  <c r="L206" i="29"/>
  <c r="M206" i="29"/>
  <c r="K230" i="44"/>
  <c r="L230" i="44" s="1"/>
  <c r="K202" i="56" s="1"/>
  <c r="L202" i="56" s="1"/>
  <c r="L56" i="11"/>
  <c r="J56" i="11"/>
  <c r="K56" i="11"/>
  <c r="L203" i="29"/>
  <c r="M203" i="29"/>
  <c r="K235" i="44"/>
  <c r="L235" i="44" s="1"/>
  <c r="K125" i="56" s="1"/>
  <c r="L125" i="56" s="1"/>
  <c r="L217" i="11"/>
  <c r="K217" i="11"/>
  <c r="J217" i="11"/>
  <c r="L113" i="11"/>
  <c r="J113" i="11"/>
  <c r="K113" i="11"/>
  <c r="L86" i="11"/>
  <c r="J86" i="11"/>
  <c r="K86" i="11"/>
  <c r="L66" i="11"/>
  <c r="J66" i="11"/>
  <c r="K66" i="11"/>
  <c r="L36" i="11"/>
  <c r="J36" i="11"/>
  <c r="K36" i="11"/>
  <c r="L202" i="29"/>
  <c r="M202" i="29"/>
  <c r="K232" i="44"/>
  <c r="L232" i="44" s="1"/>
  <c r="L221" i="11"/>
  <c r="K221" i="11"/>
  <c r="J221" i="11"/>
  <c r="L16" i="11"/>
  <c r="J16" i="11"/>
  <c r="K16" i="11"/>
  <c r="L200" i="29"/>
  <c r="M200" i="29"/>
  <c r="K237" i="44"/>
  <c r="L237" i="44" s="1"/>
  <c r="K124" i="56" s="1"/>
  <c r="L124" i="56" s="1"/>
  <c r="K108" i="60" s="1"/>
  <c r="L108" i="60" s="1"/>
  <c r="L212" i="11"/>
  <c r="K212" i="11"/>
  <c r="J212" i="11"/>
  <c r="L6" i="11"/>
  <c r="J6" i="11"/>
  <c r="K6" i="11"/>
  <c r="L199" i="29"/>
  <c r="M199" i="29"/>
  <c r="L205" i="11"/>
  <c r="K205" i="11"/>
  <c r="J205" i="11"/>
  <c r="L140" i="11"/>
  <c r="J140" i="11"/>
  <c r="K140" i="11"/>
  <c r="L135" i="11"/>
  <c r="J135" i="11"/>
  <c r="K135" i="11"/>
  <c r="L128" i="11"/>
  <c r="J128" i="11"/>
  <c r="K128" i="11"/>
  <c r="L95" i="11"/>
  <c r="J95" i="11"/>
  <c r="K95" i="11"/>
  <c r="L145" i="11"/>
  <c r="J145" i="11"/>
  <c r="K145" i="11"/>
  <c r="L150" i="29"/>
  <c r="M150" i="29"/>
  <c r="L227" i="11"/>
  <c r="K227" i="11"/>
  <c r="J227" i="11"/>
  <c r="L120" i="11"/>
  <c r="J120" i="11"/>
  <c r="K120" i="11"/>
  <c r="L104" i="11"/>
  <c r="J104" i="11"/>
  <c r="K104" i="11"/>
  <c r="L156" i="11"/>
  <c r="K156" i="11"/>
  <c r="J156" i="11"/>
  <c r="L112" i="11"/>
  <c r="J112" i="11"/>
  <c r="K112" i="11"/>
  <c r="L35" i="11"/>
  <c r="J35" i="11"/>
  <c r="K35" i="11"/>
  <c r="L226" i="11"/>
  <c r="K226" i="11"/>
  <c r="J226" i="11"/>
  <c r="L224" i="11"/>
  <c r="K224" i="11"/>
  <c r="J224" i="11"/>
  <c r="L85" i="11"/>
  <c r="J85" i="11"/>
  <c r="K85" i="11"/>
  <c r="L154" i="29"/>
  <c r="M154" i="29"/>
  <c r="K59" i="44" s="1"/>
  <c r="L59" i="44" s="1"/>
  <c r="K179" i="56" s="1"/>
  <c r="L179" i="56" s="1"/>
  <c r="L65" i="11"/>
  <c r="J65" i="11"/>
  <c r="K65" i="11"/>
  <c r="L228" i="11"/>
  <c r="K228" i="11"/>
  <c r="J228" i="11"/>
  <c r="L75" i="11"/>
  <c r="J75" i="11"/>
  <c r="K75" i="11"/>
  <c r="L153" i="29"/>
  <c r="M153" i="29"/>
  <c r="K63" i="44"/>
  <c r="L63" i="44" s="1"/>
  <c r="L55" i="11"/>
  <c r="J55" i="11"/>
  <c r="K55" i="11"/>
  <c r="L5" i="11"/>
  <c r="J5" i="11"/>
  <c r="K5" i="11"/>
  <c r="L151" i="29"/>
  <c r="M151" i="29"/>
  <c r="K69" i="44"/>
  <c r="L69" i="44" s="1"/>
  <c r="K171" i="56" s="1"/>
  <c r="L171" i="56" s="1"/>
  <c r="K165" i="60" s="1"/>
  <c r="L165" i="60" s="1"/>
  <c r="L223" i="11"/>
  <c r="K223" i="11"/>
  <c r="J223" i="11"/>
  <c r="L15" i="11"/>
  <c r="K15" i="11"/>
  <c r="J15" i="11"/>
  <c r="L45" i="11"/>
  <c r="J45" i="11"/>
  <c r="K45" i="11"/>
  <c r="L25" i="11"/>
  <c r="J25" i="11"/>
  <c r="K25" i="11"/>
  <c r="L211" i="11"/>
  <c r="K211" i="11"/>
  <c r="J211" i="11"/>
  <c r="L239" i="11"/>
  <c r="K239" i="11"/>
  <c r="J239" i="11"/>
  <c r="L152" i="11"/>
  <c r="J152" i="11"/>
  <c r="K152" i="11"/>
  <c r="L132" i="29"/>
  <c r="M132" i="29"/>
  <c r="L151" i="11"/>
  <c r="K151" i="11"/>
  <c r="J151" i="11"/>
  <c r="L150" i="11"/>
  <c r="J150" i="11"/>
  <c r="K150" i="11"/>
  <c r="L138" i="11"/>
  <c r="J138" i="11"/>
  <c r="K138" i="11"/>
  <c r="L124" i="11"/>
  <c r="J124" i="11"/>
  <c r="K124" i="11"/>
  <c r="L116" i="11"/>
  <c r="J116" i="11"/>
  <c r="K116" i="11"/>
  <c r="L181" i="11"/>
  <c r="K181" i="11"/>
  <c r="J181" i="11"/>
  <c r="L143" i="11"/>
  <c r="K143" i="11"/>
  <c r="J143" i="11"/>
  <c r="L70" i="11"/>
  <c r="J70" i="11"/>
  <c r="K70" i="11"/>
  <c r="L172" i="11"/>
  <c r="K172" i="11"/>
  <c r="J172" i="11"/>
  <c r="L131" i="11"/>
  <c r="J131" i="11"/>
  <c r="K131" i="11"/>
  <c r="L108" i="11"/>
  <c r="J108" i="11"/>
  <c r="K108" i="11"/>
  <c r="L129" i="29"/>
  <c r="M129" i="29"/>
  <c r="K21" i="44"/>
  <c r="L21" i="44" s="1"/>
  <c r="K76" i="56" s="1"/>
  <c r="L76" i="56" s="1"/>
  <c r="K71" i="60" s="1"/>
  <c r="L71" i="60" s="1"/>
  <c r="K71" i="64" s="1"/>
  <c r="L71" i="64" s="1"/>
  <c r="K197" i="66" s="1"/>
  <c r="L100" i="11"/>
  <c r="J100" i="11"/>
  <c r="K100" i="11"/>
  <c r="L90" i="11"/>
  <c r="K90" i="11"/>
  <c r="J90" i="11"/>
  <c r="L161" i="11"/>
  <c r="K161" i="11"/>
  <c r="J161" i="11"/>
  <c r="L40" i="11"/>
  <c r="J40" i="11"/>
  <c r="K40" i="11"/>
  <c r="L130" i="29"/>
  <c r="M130" i="29"/>
  <c r="L60" i="11"/>
  <c r="J60" i="11"/>
  <c r="K60" i="11"/>
  <c r="L80" i="11"/>
  <c r="J80" i="11"/>
  <c r="K80" i="11"/>
  <c r="L10" i="11"/>
  <c r="J10" i="11"/>
  <c r="K10" i="11"/>
  <c r="L126" i="29"/>
  <c r="M126" i="29"/>
  <c r="K22" i="44"/>
  <c r="L22" i="44" s="1"/>
  <c r="K3" i="56" s="1"/>
  <c r="L3" i="56" s="1"/>
  <c r="K126" i="60" s="1"/>
  <c r="L126" i="60" s="1"/>
  <c r="L148" i="11"/>
  <c r="J148" i="11"/>
  <c r="K148" i="11"/>
  <c r="L50" i="11"/>
  <c r="J50" i="11"/>
  <c r="K50" i="11"/>
  <c r="L20" i="11"/>
  <c r="J20" i="11"/>
  <c r="K20" i="11"/>
  <c r="L30" i="11"/>
  <c r="J30" i="11"/>
  <c r="K30" i="11"/>
  <c r="L229" i="11"/>
  <c r="K229" i="11"/>
  <c r="J229" i="11"/>
  <c r="L222" i="11"/>
  <c r="K222" i="11"/>
  <c r="J222" i="11"/>
  <c r="L215" i="11"/>
  <c r="K215" i="11"/>
  <c r="J215" i="11"/>
  <c r="L195" i="11"/>
  <c r="K195" i="11"/>
  <c r="J195" i="11"/>
  <c r="L185" i="11"/>
  <c r="K185" i="11"/>
  <c r="J185" i="11"/>
  <c r="L175" i="11"/>
  <c r="N214" i="29"/>
  <c r="K175" i="11"/>
  <c r="J175" i="11"/>
  <c r="L165" i="11"/>
  <c r="K165" i="11"/>
  <c r="J165" i="11"/>
  <c r="L155" i="11"/>
  <c r="K155" i="11"/>
  <c r="J155" i="11"/>
  <c r="L134" i="11"/>
  <c r="J134" i="11"/>
  <c r="K134" i="11"/>
  <c r="L127" i="11"/>
  <c r="J127" i="11"/>
  <c r="K127" i="11"/>
  <c r="L103" i="11"/>
  <c r="J103" i="11"/>
  <c r="K103" i="11"/>
  <c r="L108" i="29"/>
  <c r="M108" i="29"/>
  <c r="L84" i="11"/>
  <c r="N182" i="29"/>
  <c r="J84" i="11"/>
  <c r="K84" i="11"/>
  <c r="L182" i="29"/>
  <c r="M182" i="29"/>
  <c r="L74" i="11"/>
  <c r="J74" i="11"/>
  <c r="K74" i="11"/>
  <c r="L64" i="11"/>
  <c r="J64" i="11"/>
  <c r="K64" i="11"/>
  <c r="L54" i="11"/>
  <c r="J54" i="11"/>
  <c r="K54" i="11"/>
  <c r="L198" i="11"/>
  <c r="K198" i="11"/>
  <c r="J198" i="11"/>
  <c r="L119" i="11"/>
  <c r="J119" i="11"/>
  <c r="K119" i="11"/>
  <c r="L106" i="29"/>
  <c r="M106" i="29"/>
  <c r="L111" i="11"/>
  <c r="J111" i="11"/>
  <c r="K111" i="11"/>
  <c r="L104" i="29"/>
  <c r="M104" i="29"/>
  <c r="K139" i="44"/>
  <c r="L139" i="44"/>
  <c r="L94" i="11"/>
  <c r="K94" i="11"/>
  <c r="J94" i="11"/>
  <c r="L44" i="11"/>
  <c r="J44" i="11"/>
  <c r="K44" i="11"/>
  <c r="L34" i="11"/>
  <c r="J34" i="11"/>
  <c r="K34" i="11"/>
  <c r="L103" i="29"/>
  <c r="M103" i="29"/>
  <c r="K141" i="44"/>
  <c r="L141" i="44"/>
  <c r="K220" i="56"/>
  <c r="L220" i="56"/>
  <c r="L24" i="11"/>
  <c r="N102" i="29"/>
  <c r="J24" i="11"/>
  <c r="K24" i="11"/>
  <c r="L14" i="11"/>
  <c r="J14" i="11"/>
  <c r="K14" i="11"/>
  <c r="L4" i="11"/>
  <c r="J4" i="11"/>
  <c r="K4" i="11"/>
  <c r="L236" i="11"/>
  <c r="K236" i="11"/>
  <c r="J236" i="11"/>
  <c r="L159" i="11"/>
  <c r="K159" i="11"/>
  <c r="J159" i="11"/>
  <c r="L146" i="11"/>
  <c r="K146" i="11"/>
  <c r="J146" i="11"/>
  <c r="L106" i="11"/>
  <c r="J106" i="11"/>
  <c r="K106" i="11"/>
  <c r="L98" i="11"/>
  <c r="J98" i="11"/>
  <c r="K98" i="11"/>
  <c r="L68" i="11"/>
  <c r="N39" i="29"/>
  <c r="J68" i="11"/>
  <c r="K68" i="11"/>
  <c r="L199" i="11"/>
  <c r="K199" i="11"/>
  <c r="J199" i="11"/>
  <c r="L38" i="11"/>
  <c r="J38" i="11"/>
  <c r="K38" i="11"/>
  <c r="L189" i="11"/>
  <c r="K189" i="11"/>
  <c r="J189" i="11"/>
  <c r="L141" i="11"/>
  <c r="J141" i="11"/>
  <c r="K141" i="11"/>
  <c r="L36" i="29"/>
  <c r="M36" i="29"/>
  <c r="L136" i="11"/>
  <c r="J136" i="11"/>
  <c r="K136" i="11"/>
  <c r="L32" i="29"/>
  <c r="M32" i="29"/>
  <c r="L88" i="11"/>
  <c r="J88" i="11"/>
  <c r="K88" i="11"/>
  <c r="L179" i="11"/>
  <c r="K179" i="11"/>
  <c r="J179" i="11"/>
  <c r="L114" i="11"/>
  <c r="J114" i="11"/>
  <c r="K114" i="11"/>
  <c r="L78" i="11"/>
  <c r="J78" i="11"/>
  <c r="K78" i="11"/>
  <c r="L31" i="29"/>
  <c r="M31" i="29"/>
  <c r="K43" i="44"/>
  <c r="L43" i="44"/>
  <c r="K54" i="56"/>
  <c r="L54" i="56"/>
  <c r="K44" i="60"/>
  <c r="L44" i="60"/>
  <c r="K45" i="64"/>
  <c r="L45" i="64" s="1"/>
  <c r="L129" i="11"/>
  <c r="J129" i="11"/>
  <c r="K129" i="11"/>
  <c r="L122" i="11"/>
  <c r="J122" i="11"/>
  <c r="K122" i="11"/>
  <c r="L58" i="11"/>
  <c r="J58" i="11"/>
  <c r="K58" i="11"/>
  <c r="L169" i="11"/>
  <c r="K169" i="11"/>
  <c r="J169" i="11"/>
  <c r="L48" i="11"/>
  <c r="J48" i="11"/>
  <c r="K48" i="11"/>
  <c r="L8" i="11"/>
  <c r="J8" i="11"/>
  <c r="K8" i="11"/>
  <c r="L28" i="11"/>
  <c r="J28" i="11"/>
  <c r="K28" i="11"/>
  <c r="L214" i="11"/>
  <c r="K214" i="11"/>
  <c r="J214" i="11"/>
  <c r="L18" i="11"/>
  <c r="J18" i="11"/>
  <c r="K18" i="11"/>
  <c r="L160" i="11"/>
  <c r="K160" i="11"/>
  <c r="J160" i="11"/>
  <c r="L147" i="11"/>
  <c r="J147" i="11"/>
  <c r="K147" i="11"/>
  <c r="L142" i="11"/>
  <c r="J142" i="11"/>
  <c r="K142" i="11"/>
  <c r="L137" i="11"/>
  <c r="J137" i="11"/>
  <c r="K137" i="11"/>
  <c r="L130" i="11"/>
  <c r="J130" i="11"/>
  <c r="K130" i="11"/>
  <c r="L62" i="29"/>
  <c r="M62" i="29"/>
  <c r="L115" i="11"/>
  <c r="J115" i="11"/>
  <c r="K115" i="11"/>
  <c r="L99" i="11"/>
  <c r="J99" i="11"/>
  <c r="K99" i="11"/>
  <c r="L65" i="29"/>
  <c r="M65" i="29"/>
  <c r="L89" i="11"/>
  <c r="J89" i="11"/>
  <c r="K89" i="11"/>
  <c r="L64" i="29"/>
  <c r="M64" i="29"/>
  <c r="L200" i="11"/>
  <c r="K200" i="11"/>
  <c r="J200" i="11"/>
  <c r="L162" i="11"/>
  <c r="K162" i="11"/>
  <c r="J162" i="11"/>
  <c r="L123" i="11"/>
  <c r="J123" i="11"/>
  <c r="K123" i="11"/>
  <c r="L190" i="11"/>
  <c r="K190" i="11"/>
  <c r="J190" i="11"/>
  <c r="L107" i="11"/>
  <c r="J107" i="11"/>
  <c r="K107" i="11"/>
  <c r="L68" i="29"/>
  <c r="M68" i="29"/>
  <c r="K113" i="44"/>
  <c r="L113" i="44"/>
  <c r="K199" i="56"/>
  <c r="L199" i="56"/>
  <c r="K166" i="60"/>
  <c r="L166" i="60"/>
  <c r="K154" i="64"/>
  <c r="L154" i="64" s="1"/>
  <c r="L180" i="11"/>
  <c r="K180" i="11"/>
  <c r="J180" i="11"/>
  <c r="L79" i="11"/>
  <c r="K79" i="11"/>
  <c r="J79" i="11"/>
  <c r="L170" i="11"/>
  <c r="K170" i="11"/>
  <c r="J170" i="11"/>
  <c r="L39" i="11"/>
  <c r="J39" i="11"/>
  <c r="K39" i="11"/>
  <c r="L59" i="11"/>
  <c r="J59" i="11"/>
  <c r="K59" i="11"/>
  <c r="L69" i="11"/>
  <c r="J69" i="11"/>
  <c r="K69" i="11"/>
  <c r="L218" i="11"/>
  <c r="K218" i="11"/>
  <c r="J218" i="11"/>
  <c r="L49" i="11"/>
  <c r="J49" i="11"/>
  <c r="K49" i="11"/>
  <c r="L19" i="11"/>
  <c r="J19" i="11"/>
  <c r="K19" i="11"/>
  <c r="L55" i="29"/>
  <c r="M55" i="29"/>
  <c r="K115" i="44"/>
  <c r="L115" i="44"/>
  <c r="K196" i="56"/>
  <c r="L196" i="56"/>
  <c r="K142" i="60"/>
  <c r="L142" i="60" s="1"/>
  <c r="L29" i="11"/>
  <c r="K29" i="11"/>
  <c r="J29" i="11"/>
  <c r="L9" i="11"/>
  <c r="J9" i="11"/>
  <c r="K9" i="11"/>
  <c r="L235" i="11"/>
  <c r="K235" i="11"/>
  <c r="J235" i="11"/>
  <c r="L231" i="11"/>
  <c r="K231" i="11"/>
  <c r="J231" i="11"/>
  <c r="L67" i="11"/>
  <c r="J67" i="11"/>
  <c r="K67" i="11"/>
  <c r="L237" i="11"/>
  <c r="K237" i="11"/>
  <c r="J237" i="11"/>
  <c r="L47" i="11"/>
  <c r="J47" i="11"/>
  <c r="K47" i="11"/>
  <c r="L83" i="29"/>
  <c r="M83" i="29"/>
  <c r="L232" i="11"/>
  <c r="K232" i="11"/>
  <c r="J232" i="11"/>
  <c r="L220" i="11"/>
  <c r="K220" i="11"/>
  <c r="J220" i="11"/>
  <c r="L178" i="11"/>
  <c r="K178" i="11"/>
  <c r="J178" i="11"/>
  <c r="L87" i="11"/>
  <c r="K87" i="11"/>
  <c r="J87" i="11"/>
  <c r="L77" i="11"/>
  <c r="J77" i="11"/>
  <c r="K77" i="11"/>
  <c r="L203" i="11"/>
  <c r="K203" i="11"/>
  <c r="J203" i="11"/>
  <c r="L168" i="11"/>
  <c r="K168" i="11"/>
  <c r="J168" i="11"/>
  <c r="L57" i="11"/>
  <c r="J57" i="11"/>
  <c r="K57" i="11"/>
  <c r="L233" i="11"/>
  <c r="N80" i="29"/>
  <c r="K233" i="11"/>
  <c r="J233" i="11"/>
  <c r="L225" i="11"/>
  <c r="K225" i="11"/>
  <c r="J225" i="11"/>
  <c r="L158" i="11"/>
  <c r="K158" i="11"/>
  <c r="J158" i="11"/>
  <c r="L7" i="11"/>
  <c r="K7" i="11"/>
  <c r="J7" i="11"/>
  <c r="L97" i="11"/>
  <c r="J97" i="11"/>
  <c r="K97" i="11"/>
  <c r="L37" i="11"/>
  <c r="J37" i="11"/>
  <c r="K37" i="11"/>
  <c r="L17" i="11"/>
  <c r="J17" i="11"/>
  <c r="K17" i="11"/>
  <c r="L216" i="11"/>
  <c r="K216" i="11"/>
  <c r="J216" i="11"/>
  <c r="L27" i="11"/>
  <c r="J27" i="11"/>
  <c r="K27" i="11"/>
  <c r="L210" i="11"/>
  <c r="K210" i="11"/>
  <c r="J210" i="11"/>
  <c r="L209" i="11"/>
  <c r="K209" i="11"/>
  <c r="J209" i="11"/>
  <c r="L204" i="11"/>
  <c r="K204" i="11"/>
  <c r="J204" i="11"/>
  <c r="L93" i="11"/>
  <c r="J93" i="11"/>
  <c r="K93" i="11"/>
  <c r="L73" i="11"/>
  <c r="J73" i="11"/>
  <c r="K73" i="11"/>
  <c r="L166" i="11"/>
  <c r="K166" i="11"/>
  <c r="J166" i="11"/>
  <c r="L43" i="11"/>
  <c r="J43" i="11"/>
  <c r="K43" i="11"/>
  <c r="L191" i="11"/>
  <c r="K191" i="11"/>
  <c r="J191" i="11"/>
  <c r="L182" i="11"/>
  <c r="K182" i="11"/>
  <c r="J182" i="11"/>
  <c r="L176" i="11"/>
  <c r="K176" i="11"/>
  <c r="J176" i="11"/>
  <c r="L194" i="11"/>
  <c r="K194" i="11"/>
  <c r="J194" i="11"/>
  <c r="L186" i="11"/>
  <c r="K186" i="11"/>
  <c r="J186" i="11"/>
  <c r="L83" i="11"/>
  <c r="J83" i="11"/>
  <c r="K83" i="11"/>
  <c r="L63" i="11"/>
  <c r="J63" i="11"/>
  <c r="K63" i="11"/>
  <c r="L184" i="11"/>
  <c r="K184" i="11"/>
  <c r="J184" i="11"/>
  <c r="L174" i="11"/>
  <c r="K174" i="11"/>
  <c r="J174" i="11"/>
  <c r="L53" i="11"/>
  <c r="J53" i="11"/>
  <c r="K53" i="11"/>
  <c r="L13" i="11"/>
  <c r="J13" i="11"/>
  <c r="K13" i="11"/>
  <c r="L164" i="11"/>
  <c r="K164" i="11"/>
  <c r="J164" i="11"/>
  <c r="L23" i="11"/>
  <c r="J23" i="11"/>
  <c r="K23" i="11"/>
  <c r="L219" i="11"/>
  <c r="K219" i="11"/>
  <c r="J219" i="11"/>
  <c r="L3" i="11"/>
  <c r="J3" i="11"/>
  <c r="K3" i="11"/>
  <c r="L33" i="11"/>
  <c r="J33" i="11"/>
  <c r="K33" i="11"/>
  <c r="L208" i="11"/>
  <c r="K208" i="11"/>
  <c r="J208" i="11"/>
  <c r="L202" i="11"/>
  <c r="K202" i="11"/>
  <c r="J202" i="11"/>
  <c r="L206" i="11"/>
  <c r="K206" i="11"/>
  <c r="J206" i="11"/>
  <c r="N245" i="29"/>
  <c r="M245" i="29"/>
  <c r="L245" i="29"/>
  <c r="N244" i="29"/>
  <c r="M244" i="29"/>
  <c r="L244" i="29"/>
  <c r="N243" i="29"/>
  <c r="M243" i="29"/>
  <c r="K8" i="44"/>
  <c r="L8" i="44" s="1"/>
  <c r="L243" i="29"/>
  <c r="N242" i="29"/>
  <c r="M242" i="29"/>
  <c r="K183" i="44"/>
  <c r="L183" i="44" s="1"/>
  <c r="K116" i="56" s="1"/>
  <c r="L116" i="56" s="1"/>
  <c r="L242" i="29"/>
  <c r="N241" i="29"/>
  <c r="M241" i="29"/>
  <c r="K18" i="44"/>
  <c r="L18" i="44" s="1"/>
  <c r="L241" i="29"/>
  <c r="N240" i="29"/>
  <c r="M240" i="29"/>
  <c r="K14" i="44"/>
  <c r="L14" i="44" s="1"/>
  <c r="L240" i="29"/>
  <c r="N239" i="29"/>
  <c r="M239" i="29"/>
  <c r="L239" i="29"/>
  <c r="N238" i="29"/>
  <c r="M238" i="29"/>
  <c r="L238" i="29"/>
  <c r="N237" i="29"/>
  <c r="M237" i="29"/>
  <c r="L237" i="29"/>
  <c r="N236" i="29"/>
  <c r="M236" i="29"/>
  <c r="K213" i="44"/>
  <c r="L213" i="44" s="1"/>
  <c r="K32" i="56" s="1"/>
  <c r="L32" i="56" s="1"/>
  <c r="L236" i="29"/>
  <c r="N235" i="29"/>
  <c r="M235" i="29"/>
  <c r="L235" i="29"/>
  <c r="N234" i="29"/>
  <c r="M234" i="29"/>
  <c r="L234" i="29"/>
  <c r="N233" i="29"/>
  <c r="L233" i="29"/>
  <c r="M233" i="29"/>
  <c r="N232" i="29"/>
  <c r="L232" i="29"/>
  <c r="M232" i="29"/>
  <c r="N231" i="29"/>
  <c r="N230" i="29"/>
  <c r="L230" i="29"/>
  <c r="M230" i="29"/>
  <c r="N229" i="29"/>
  <c r="L229" i="29"/>
  <c r="M229" i="29"/>
  <c r="K159" i="44"/>
  <c r="L159" i="44" s="1"/>
  <c r="N228" i="29"/>
  <c r="L228" i="29"/>
  <c r="M228" i="29"/>
  <c r="K19" i="44"/>
  <c r="L19" i="44" s="1"/>
  <c r="K80" i="56" s="1"/>
  <c r="L80" i="56" s="1"/>
  <c r="K70" i="60" s="1"/>
  <c r="L70" i="60" s="1"/>
  <c r="N227" i="29"/>
  <c r="L227" i="29"/>
  <c r="M227" i="29"/>
  <c r="K16" i="44"/>
  <c r="L16" i="44" s="1"/>
  <c r="K82" i="56" s="1"/>
  <c r="L82" i="56" s="1"/>
  <c r="N226" i="29"/>
  <c r="L226" i="29"/>
  <c r="M226" i="29"/>
  <c r="K9" i="44"/>
  <c r="L9" i="44" s="1"/>
  <c r="K81" i="56" s="1"/>
  <c r="L81" i="56" s="1"/>
  <c r="K111" i="60" s="1"/>
  <c r="L111" i="60" s="1"/>
  <c r="N225" i="29"/>
  <c r="L225" i="29"/>
  <c r="M225" i="29"/>
  <c r="K17" i="44"/>
  <c r="L17" i="44" s="1"/>
  <c r="K79" i="56" s="1"/>
  <c r="L79" i="56" s="1"/>
  <c r="K110" i="60" s="1"/>
  <c r="L110" i="60" s="1"/>
  <c r="K112" i="64" s="1"/>
  <c r="L112" i="64" s="1"/>
  <c r="K50" i="66" s="1"/>
  <c r="L50" i="66" s="1"/>
  <c r="N224" i="29"/>
  <c r="N223" i="29"/>
  <c r="L223" i="29"/>
  <c r="M223" i="29"/>
  <c r="K42" i="44"/>
  <c r="L42" i="44" s="1"/>
  <c r="K53" i="56" s="1"/>
  <c r="L53" i="56" s="1"/>
  <c r="K50" i="60" s="1"/>
  <c r="L50" i="60" s="1"/>
  <c r="N222" i="29"/>
  <c r="L222" i="29"/>
  <c r="M222" i="29"/>
  <c r="K23" i="44"/>
  <c r="L23" i="44" s="1"/>
  <c r="K172" i="56" s="1"/>
  <c r="L172" i="56" s="1"/>
  <c r="K112" i="60" s="1"/>
  <c r="L112" i="60" s="1"/>
  <c r="N221" i="29"/>
  <c r="M221" i="29"/>
  <c r="K225" i="44"/>
  <c r="L225" i="44" s="1"/>
  <c r="L221" i="29"/>
  <c r="N220" i="29"/>
  <c r="M220" i="29"/>
  <c r="K233" i="44"/>
  <c r="L233" i="44" s="1"/>
  <c r="K126" i="56" s="1"/>
  <c r="L126" i="56" s="1"/>
  <c r="K100" i="60" s="1"/>
  <c r="L100" i="60" s="1"/>
  <c r="K134" i="64" s="1"/>
  <c r="L134" i="64" s="1"/>
  <c r="K155" i="66" s="1"/>
  <c r="L155" i="66" s="1"/>
  <c r="K202" i="68" s="1"/>
  <c r="L202" i="68" s="1"/>
  <c r="L220" i="29"/>
  <c r="N219" i="29"/>
  <c r="M219" i="29"/>
  <c r="L219" i="29"/>
  <c r="N218" i="29"/>
  <c r="M218" i="29"/>
  <c r="K88" i="44"/>
  <c r="L88" i="44" s="1"/>
  <c r="K155" i="56" s="1"/>
  <c r="L155" i="56" s="1"/>
  <c r="L218" i="29"/>
  <c r="N217" i="29"/>
  <c r="M217" i="29"/>
  <c r="L217" i="29"/>
  <c r="N216" i="29"/>
  <c r="M216" i="29"/>
  <c r="L216" i="29"/>
  <c r="N215" i="29"/>
  <c r="M215" i="29"/>
  <c r="K229" i="44" s="1"/>
  <c r="L229" i="44" s="1"/>
  <c r="K128" i="56" s="1"/>
  <c r="L128" i="56" s="1"/>
  <c r="L215" i="29"/>
  <c r="L214" i="29"/>
  <c r="M214" i="29"/>
  <c r="K226" i="44"/>
  <c r="L226" i="44" s="1"/>
  <c r="N213" i="29"/>
  <c r="L213" i="29"/>
  <c r="M213" i="29"/>
  <c r="N212" i="29"/>
  <c r="L212" i="29"/>
  <c r="M212" i="29"/>
  <c r="N211" i="29"/>
  <c r="L211" i="29"/>
  <c r="M211" i="29"/>
  <c r="K236" i="44"/>
  <c r="L236" i="44" s="1"/>
  <c r="K6" i="56" s="1"/>
  <c r="L6" i="56" s="1"/>
  <c r="N210" i="29"/>
  <c r="L210" i="29"/>
  <c r="M210" i="29"/>
  <c r="N209" i="29"/>
  <c r="L209" i="29"/>
  <c r="M209" i="29"/>
  <c r="N208" i="29"/>
  <c r="L208" i="29"/>
  <c r="M208" i="29"/>
  <c r="K231" i="44"/>
  <c r="L231" i="44" s="1"/>
  <c r="K40" i="56" s="1"/>
  <c r="L40" i="56" s="1"/>
  <c r="N207" i="29"/>
  <c r="L207" i="29"/>
  <c r="M207" i="29"/>
  <c r="N206" i="29"/>
  <c r="N205" i="29"/>
  <c r="L205" i="29"/>
  <c r="M205" i="29"/>
  <c r="K228" i="44"/>
  <c r="L228" i="44" s="1"/>
  <c r="K130" i="56" s="1"/>
  <c r="L130" i="56" s="1"/>
  <c r="K102" i="60" s="1"/>
  <c r="L102" i="60" s="1"/>
  <c r="N204" i="29"/>
  <c r="L204" i="29"/>
  <c r="M204" i="29"/>
  <c r="K224" i="44"/>
  <c r="L224" i="44" s="1"/>
  <c r="K152" i="56" s="1"/>
  <c r="L152" i="56" s="1"/>
  <c r="K134" i="60" s="1"/>
  <c r="L134" i="60" s="1"/>
  <c r="N203" i="29"/>
  <c r="N202" i="29"/>
  <c r="N201" i="29"/>
  <c r="L201" i="29"/>
  <c r="M201" i="29"/>
  <c r="K234" i="44"/>
  <c r="L234" i="44" s="1"/>
  <c r="K149" i="56" s="1"/>
  <c r="L149" i="56" s="1"/>
  <c r="K132" i="60" s="1"/>
  <c r="L132" i="60" s="1"/>
  <c r="N200" i="29"/>
  <c r="N199" i="29"/>
  <c r="N198" i="29"/>
  <c r="L198" i="29"/>
  <c r="M198" i="29"/>
  <c r="N197" i="29"/>
  <c r="M197" i="29"/>
  <c r="L197" i="29"/>
  <c r="N196" i="29"/>
  <c r="M196" i="29"/>
  <c r="L196" i="29"/>
  <c r="N195" i="29"/>
  <c r="M195" i="29"/>
  <c r="K157" i="44"/>
  <c r="L157" i="44" s="1"/>
  <c r="K11" i="56" s="1"/>
  <c r="L11" i="56" s="1"/>
  <c r="K6" i="60" s="1"/>
  <c r="L6" i="60" s="1"/>
  <c r="K6" i="64" s="1"/>
  <c r="L6" i="64" s="1"/>
  <c r="K8" i="66" s="1"/>
  <c r="L8" i="66" s="1"/>
  <c r="K11" i="68" s="1"/>
  <c r="L11" i="68" s="1"/>
  <c r="L195" i="29"/>
  <c r="N194" i="29"/>
  <c r="M194" i="29"/>
  <c r="L194" i="29"/>
  <c r="N193" i="29"/>
  <c r="M193" i="29"/>
  <c r="K152" i="44"/>
  <c r="L152" i="44" s="1"/>
  <c r="K9" i="56" s="1"/>
  <c r="L9" i="56" s="1"/>
  <c r="K16" i="60" s="1"/>
  <c r="L16" i="60" s="1"/>
  <c r="K16" i="64" s="1"/>
  <c r="L16" i="64" s="1"/>
  <c r="L193" i="29"/>
  <c r="N192" i="29"/>
  <c r="M192" i="29"/>
  <c r="K164" i="44"/>
  <c r="L164" i="44" s="1"/>
  <c r="K100" i="56" s="1"/>
  <c r="L100" i="56" s="1"/>
  <c r="K89" i="60" s="1"/>
  <c r="L89" i="60" s="1"/>
  <c r="K90" i="64" s="1"/>
  <c r="L90" i="64" s="1"/>
  <c r="L192" i="29"/>
  <c r="N191" i="29"/>
  <c r="M191" i="29"/>
  <c r="L191" i="29"/>
  <c r="N190" i="29"/>
  <c r="M190" i="29"/>
  <c r="L190" i="29"/>
  <c r="N189" i="29"/>
  <c r="M189" i="29"/>
  <c r="K206" i="44"/>
  <c r="L206" i="44" s="1"/>
  <c r="L189" i="29"/>
  <c r="N188" i="29"/>
  <c r="M188" i="29"/>
  <c r="K160" i="44"/>
  <c r="L160" i="44" s="1"/>
  <c r="K78" i="56" s="1"/>
  <c r="L78" i="56" s="1"/>
  <c r="L188" i="29"/>
  <c r="N187" i="29"/>
  <c r="M187" i="29"/>
  <c r="K163" i="44"/>
  <c r="L163" i="44" s="1"/>
  <c r="K99" i="56" s="1"/>
  <c r="L99" i="56" s="1"/>
  <c r="L187" i="29"/>
  <c r="N186" i="29"/>
  <c r="M186" i="29"/>
  <c r="L186" i="29"/>
  <c r="N185" i="29"/>
  <c r="L185" i="29"/>
  <c r="M185" i="29"/>
  <c r="K154" i="44"/>
  <c r="L154" i="44" s="1"/>
  <c r="N184" i="29"/>
  <c r="L184" i="29"/>
  <c r="M184" i="29"/>
  <c r="N183" i="29"/>
  <c r="L183" i="29"/>
  <c r="M183" i="29"/>
  <c r="N181" i="29"/>
  <c r="L181" i="29"/>
  <c r="M181" i="29"/>
  <c r="K156" i="44"/>
  <c r="L156" i="44"/>
  <c r="K16" i="56"/>
  <c r="L16" i="56"/>
  <c r="N180" i="29"/>
  <c r="N179" i="29"/>
  <c r="L179" i="29"/>
  <c r="M179" i="29"/>
  <c r="K161" i="44"/>
  <c r="L161" i="44"/>
  <c r="K7" i="56"/>
  <c r="L7" i="56"/>
  <c r="K11" i="60"/>
  <c r="L11" i="60" s="1"/>
  <c r="K142" i="64" s="1"/>
  <c r="L142" i="64" s="1"/>
  <c r="K163" i="66" s="1"/>
  <c r="L163" i="66" s="1"/>
  <c r="N178" i="29"/>
  <c r="N177" i="29"/>
  <c r="L177" i="29"/>
  <c r="M177" i="29"/>
  <c r="N176" i="29"/>
  <c r="L176" i="29"/>
  <c r="M176" i="29"/>
  <c r="K150" i="44"/>
  <c r="L150" i="44"/>
  <c r="N175" i="29"/>
  <c r="L175" i="29"/>
  <c r="M175" i="29"/>
  <c r="N174" i="29"/>
  <c r="N173" i="29"/>
  <c r="M173" i="29"/>
  <c r="L173" i="29"/>
  <c r="N172" i="29"/>
  <c r="M172" i="29"/>
  <c r="L172" i="29"/>
  <c r="N171" i="29"/>
  <c r="M171" i="29"/>
  <c r="L171" i="29"/>
  <c r="N170" i="29"/>
  <c r="M170" i="29"/>
  <c r="L170" i="29"/>
  <c r="N169" i="29"/>
  <c r="M169" i="29"/>
  <c r="K64" i="44"/>
  <c r="L64" i="44"/>
  <c r="K178" i="56"/>
  <c r="L178" i="56"/>
  <c r="K155" i="60"/>
  <c r="L155" i="60"/>
  <c r="K149" i="64"/>
  <c r="L149" i="64" s="1"/>
  <c r="K169" i="66" s="1"/>
  <c r="L169" i="66" s="1"/>
  <c r="K187" i="68" s="1"/>
  <c r="L187" i="68" s="1"/>
  <c r="L169" i="29"/>
  <c r="N168" i="29"/>
  <c r="M168" i="29"/>
  <c r="K15" i="44"/>
  <c r="L15" i="44"/>
  <c r="K180" i="56"/>
  <c r="L180" i="56"/>
  <c r="K154" i="60"/>
  <c r="L154" i="60"/>
  <c r="K148" i="64"/>
  <c r="L148" i="64" s="1"/>
  <c r="K168" i="66" s="1"/>
  <c r="L168" i="66" s="1"/>
  <c r="K198" i="68" s="1"/>
  <c r="L168" i="29"/>
  <c r="N167" i="29"/>
  <c r="M167" i="29"/>
  <c r="L167" i="29"/>
  <c r="N166" i="29"/>
  <c r="M166" i="29"/>
  <c r="K61" i="44"/>
  <c r="L61" i="44"/>
  <c r="L166" i="29"/>
  <c r="N165" i="29"/>
  <c r="M165" i="29"/>
  <c r="L165" i="29"/>
  <c r="N164" i="29"/>
  <c r="M164" i="29"/>
  <c r="K65" i="44"/>
  <c r="L65" i="44"/>
  <c r="K4" i="56"/>
  <c r="L4" i="56"/>
  <c r="L164" i="29"/>
  <c r="N163" i="29"/>
  <c r="M163" i="29"/>
  <c r="K68" i="44"/>
  <c r="L68" i="44"/>
  <c r="K195" i="56"/>
  <c r="L195" i="56"/>
  <c r="L163" i="29"/>
  <c r="N162" i="29"/>
  <c r="M162" i="29"/>
  <c r="L162" i="29"/>
  <c r="N161" i="29"/>
  <c r="L161" i="29"/>
  <c r="M161" i="29"/>
  <c r="K66" i="44"/>
  <c r="L66" i="44"/>
  <c r="K176" i="56"/>
  <c r="L176" i="56"/>
  <c r="K5" i="60"/>
  <c r="L5" i="60" s="1"/>
  <c r="K5" i="64" s="1"/>
  <c r="L5" i="64" s="1"/>
  <c r="K6" i="66" s="1"/>
  <c r="L6" i="66" s="1"/>
  <c r="K111" i="68" s="1"/>
  <c r="L111" i="68" s="1"/>
  <c r="N160" i="29"/>
  <c r="L160" i="29"/>
  <c r="M160" i="29"/>
  <c r="N159" i="29"/>
  <c r="L159" i="29"/>
  <c r="M159" i="29"/>
  <c r="N158" i="29"/>
  <c r="N157" i="29"/>
  <c r="L157" i="29"/>
  <c r="M157" i="29"/>
  <c r="N155" i="29"/>
  <c r="L155" i="29"/>
  <c r="M155" i="29"/>
  <c r="N154" i="29"/>
  <c r="N153" i="29"/>
  <c r="N152" i="29"/>
  <c r="L152" i="29"/>
  <c r="M152" i="29"/>
  <c r="K67" i="44"/>
  <c r="L67" i="44"/>
  <c r="K150" i="56"/>
  <c r="L150" i="56" s="1"/>
  <c r="N151" i="29"/>
  <c r="N150" i="29"/>
  <c r="N149" i="29"/>
  <c r="M149" i="29"/>
  <c r="K207" i="44"/>
  <c r="L207" i="44"/>
  <c r="L149" i="29"/>
  <c r="N148" i="29"/>
  <c r="M148" i="29"/>
  <c r="L148" i="29"/>
  <c r="N147" i="29"/>
  <c r="M147" i="29"/>
  <c r="L147" i="29"/>
  <c r="N146" i="29"/>
  <c r="M146" i="29"/>
  <c r="L146" i="29"/>
  <c r="N145" i="29"/>
  <c r="M145" i="29"/>
  <c r="L145" i="29"/>
  <c r="N144" i="29"/>
  <c r="M144" i="29"/>
  <c r="K202" i="44"/>
  <c r="L202" i="44"/>
  <c r="K134" i="56"/>
  <c r="L134" i="56"/>
  <c r="K114" i="60"/>
  <c r="L114" i="60" s="1"/>
  <c r="K73" i="64" s="1"/>
  <c r="L73" i="64" s="1"/>
  <c r="K211" i="66" s="1"/>
  <c r="L144" i="29"/>
  <c r="N143" i="29"/>
  <c r="M143" i="29"/>
  <c r="K205" i="44"/>
  <c r="L205" i="44" s="1"/>
  <c r="K12" i="56" s="1"/>
  <c r="L12" i="56" s="1"/>
  <c r="K10" i="60" s="1"/>
  <c r="L10" i="60" s="1"/>
  <c r="K108" i="64" s="1"/>
  <c r="L108" i="64" s="1"/>
  <c r="L143" i="29"/>
  <c r="N142" i="29"/>
  <c r="M142" i="29"/>
  <c r="K199" i="44"/>
  <c r="L199" i="44" s="1"/>
  <c r="K131" i="56" s="1"/>
  <c r="L131" i="56" s="1"/>
  <c r="K146" i="60" s="1"/>
  <c r="L146" i="60" s="1"/>
  <c r="K139" i="64" s="1"/>
  <c r="L139" i="64" s="1"/>
  <c r="L142" i="29"/>
  <c r="N141" i="29"/>
  <c r="M209" i="44"/>
  <c r="M141" i="29"/>
  <c r="K209" i="44"/>
  <c r="L209" i="44" s="1"/>
  <c r="K33" i="56" s="1"/>
  <c r="L33" i="56" s="1"/>
  <c r="K27" i="60" s="1"/>
  <c r="L27" i="60" s="1"/>
  <c r="K27" i="64" s="1"/>
  <c r="L27" i="64" s="1"/>
  <c r="K44" i="66" s="1"/>
  <c r="L44" i="66" s="1"/>
  <c r="L141" i="29"/>
  <c r="N140" i="29"/>
  <c r="M140" i="29"/>
  <c r="L140" i="29"/>
  <c r="N139" i="29"/>
  <c r="M139" i="29"/>
  <c r="K210" i="44"/>
  <c r="L210" i="44" s="1"/>
  <c r="K29" i="56" s="1"/>
  <c r="L29" i="56" s="1"/>
  <c r="L139" i="29"/>
  <c r="N138" i="29"/>
  <c r="M138" i="29"/>
  <c r="L138" i="29"/>
  <c r="N137" i="29"/>
  <c r="M137" i="29"/>
  <c r="L137" i="29"/>
  <c r="N136" i="29"/>
  <c r="M136" i="29"/>
  <c r="K211" i="44"/>
  <c r="L211" i="44" s="1"/>
  <c r="K28" i="56" s="1"/>
  <c r="L28" i="56" s="1"/>
  <c r="L136" i="29"/>
  <c r="N135" i="29"/>
  <c r="L135" i="29"/>
  <c r="M135" i="29"/>
  <c r="K214" i="44"/>
  <c r="L214" i="44" s="1"/>
  <c r="K31" i="56" s="1"/>
  <c r="L31" i="56" s="1"/>
  <c r="K30" i="60" s="1"/>
  <c r="L30" i="60" s="1"/>
  <c r="K35" i="64" s="1"/>
  <c r="L35" i="64" s="1"/>
  <c r="K49" i="66" s="1"/>
  <c r="L49" i="66" s="1"/>
  <c r="K64" i="68" s="1"/>
  <c r="L64" i="68" s="1"/>
  <c r="N134" i="29"/>
  <c r="L134" i="29"/>
  <c r="M134" i="29"/>
  <c r="K203" i="44"/>
  <c r="L203" i="44" s="1"/>
  <c r="K41" i="56" s="1"/>
  <c r="L41" i="56" s="1"/>
  <c r="N133" i="29"/>
  <c r="L133" i="29"/>
  <c r="M133" i="29"/>
  <c r="N132" i="29"/>
  <c r="N131" i="29"/>
  <c r="L131" i="29"/>
  <c r="M131" i="29"/>
  <c r="N130" i="29"/>
  <c r="N129" i="29"/>
  <c r="N128" i="29"/>
  <c r="L128" i="29"/>
  <c r="M128" i="29"/>
  <c r="K215" i="44"/>
  <c r="L215" i="44" s="1"/>
  <c r="K27" i="56" s="1"/>
  <c r="L27" i="56" s="1"/>
  <c r="K28" i="60" s="1"/>
  <c r="L28" i="60" s="1"/>
  <c r="N127" i="29"/>
  <c r="L127" i="29"/>
  <c r="M127" i="29"/>
  <c r="N126" i="29"/>
  <c r="N125" i="29"/>
  <c r="M125" i="29"/>
  <c r="K126" i="44"/>
  <c r="L126" i="44" s="1"/>
  <c r="K184" i="56" s="1"/>
  <c r="L184" i="56" s="1"/>
  <c r="L125" i="29"/>
  <c r="N124" i="29"/>
  <c r="M124" i="29"/>
  <c r="K10" i="44"/>
  <c r="L10" i="44" s="1"/>
  <c r="K14" i="56" s="1"/>
  <c r="L14" i="56" s="1"/>
  <c r="K130" i="60" s="1"/>
  <c r="L130" i="60" s="1"/>
  <c r="L124" i="29"/>
  <c r="N123" i="29"/>
  <c r="M123" i="29"/>
  <c r="L123" i="29"/>
  <c r="N122" i="29"/>
  <c r="M122" i="29"/>
  <c r="K125" i="44"/>
  <c r="L125" i="44" s="1"/>
  <c r="L122" i="29"/>
  <c r="N121" i="29"/>
  <c r="M121" i="29"/>
  <c r="K123" i="44"/>
  <c r="L123" i="44" s="1"/>
  <c r="L121" i="29"/>
  <c r="N120" i="29"/>
  <c r="M120" i="29"/>
  <c r="K127" i="44"/>
  <c r="L127" i="44" s="1"/>
  <c r="L120" i="29"/>
  <c r="N119" i="29"/>
  <c r="M119" i="29"/>
  <c r="K130" i="44"/>
  <c r="L130" i="44" s="1"/>
  <c r="K225" i="56" s="1"/>
  <c r="L225" i="56" s="1"/>
  <c r="K191" i="60" s="1"/>
  <c r="L191" i="60" s="1"/>
  <c r="L119" i="29"/>
  <c r="N118" i="29"/>
  <c r="M118" i="29"/>
  <c r="K137" i="44"/>
  <c r="L137" i="44" s="1"/>
  <c r="K221" i="56" s="1"/>
  <c r="L221" i="56" s="1"/>
  <c r="K190" i="60" s="1"/>
  <c r="L190" i="60" s="1"/>
  <c r="K144" i="64" s="1"/>
  <c r="L144" i="64" s="1"/>
  <c r="L118" i="29"/>
  <c r="N117" i="29"/>
  <c r="M117" i="29"/>
  <c r="K132" i="44"/>
  <c r="L132" i="44" s="1"/>
  <c r="K223" i="56" s="1"/>
  <c r="L223" i="56" s="1"/>
  <c r="K184" i="60" s="1"/>
  <c r="L184" i="60" s="1"/>
  <c r="K175" i="64" s="1"/>
  <c r="L175" i="64" s="1"/>
  <c r="K28" i="66" s="1"/>
  <c r="L28" i="66" s="1"/>
  <c r="K12" i="68" s="1"/>
  <c r="L12" i="68" s="1"/>
  <c r="L117" i="29"/>
  <c r="N116" i="29"/>
  <c r="M116" i="29"/>
  <c r="K129" i="44"/>
  <c r="L129" i="44" s="1"/>
  <c r="L116" i="29"/>
  <c r="N115" i="29"/>
  <c r="M115" i="29"/>
  <c r="K138" i="44"/>
  <c r="L138" i="44" s="1"/>
  <c r="K175" i="56" s="1"/>
  <c r="L175" i="56" s="1"/>
  <c r="L115" i="29"/>
  <c r="N114" i="29"/>
  <c r="M114" i="29"/>
  <c r="K136" i="44"/>
  <c r="L136" i="44" s="1"/>
  <c r="L114" i="29"/>
  <c r="N113" i="29"/>
  <c r="M113" i="29"/>
  <c r="L113" i="29"/>
  <c r="N112" i="29"/>
  <c r="N111" i="29"/>
  <c r="L111" i="29"/>
  <c r="M111" i="29"/>
  <c r="N110" i="29"/>
  <c r="L110" i="29"/>
  <c r="M110" i="29"/>
  <c r="K131" i="44"/>
  <c r="L131" i="44" s="1"/>
  <c r="N109" i="29"/>
  <c r="L109" i="29"/>
  <c r="M109" i="29"/>
  <c r="K124" i="44"/>
  <c r="L124" i="44" s="1"/>
  <c r="K229" i="56" s="1"/>
  <c r="L229" i="56" s="1"/>
  <c r="K189" i="60" s="1"/>
  <c r="L189" i="60" s="1"/>
  <c r="K179" i="64" s="1"/>
  <c r="L179" i="64" s="1"/>
  <c r="N108" i="29"/>
  <c r="N107" i="29"/>
  <c r="L107" i="29"/>
  <c r="M107" i="29"/>
  <c r="N106" i="29"/>
  <c r="N105" i="29"/>
  <c r="L105" i="29"/>
  <c r="M105" i="29"/>
  <c r="K140" i="44"/>
  <c r="L140" i="44" s="1"/>
  <c r="K174" i="56" s="1"/>
  <c r="L174" i="56" s="1"/>
  <c r="K145" i="60" s="1"/>
  <c r="L145" i="60" s="1"/>
  <c r="N104" i="29"/>
  <c r="N103" i="29"/>
  <c r="L102" i="29"/>
  <c r="M102" i="29"/>
  <c r="K142" i="44"/>
  <c r="L142" i="44" s="1"/>
  <c r="K219" i="56" s="1"/>
  <c r="L219" i="56" s="1"/>
  <c r="N101" i="29"/>
  <c r="M101" i="29"/>
  <c r="L101" i="29"/>
  <c r="N100" i="29"/>
  <c r="M100" i="29"/>
  <c r="L100" i="29"/>
  <c r="N99" i="29"/>
  <c r="M99" i="29"/>
  <c r="L99" i="29"/>
  <c r="N98" i="29"/>
  <c r="M98" i="29"/>
  <c r="K57" i="44"/>
  <c r="L57" i="44" s="1"/>
  <c r="K13" i="56" s="1"/>
  <c r="L13" i="56" s="1"/>
  <c r="L98" i="29"/>
  <c r="N97" i="29"/>
  <c r="M97" i="29"/>
  <c r="L97" i="29"/>
  <c r="N96" i="29"/>
  <c r="M96" i="29"/>
  <c r="K91" i="44"/>
  <c r="L91" i="44" s="1"/>
  <c r="K177" i="56" s="1"/>
  <c r="L177" i="56" s="1"/>
  <c r="K8" i="60" s="1"/>
  <c r="L8" i="60" s="1"/>
  <c r="K8" i="64" s="1"/>
  <c r="L8" i="64" s="1"/>
  <c r="K10" i="66" s="1"/>
  <c r="L10" i="66" s="1"/>
  <c r="L96" i="29"/>
  <c r="N95" i="29"/>
  <c r="M95" i="29"/>
  <c r="K227" i="44"/>
  <c r="L227" i="44" s="1"/>
  <c r="K153" i="56" s="1"/>
  <c r="L153" i="56" s="1"/>
  <c r="K7" i="60" s="1"/>
  <c r="L7" i="60" s="1"/>
  <c r="L95" i="29"/>
  <c r="N94" i="29"/>
  <c r="M94" i="29"/>
  <c r="K92" i="44"/>
  <c r="L92" i="44" s="1"/>
  <c r="K173" i="56" s="1"/>
  <c r="L173" i="56" s="1"/>
  <c r="K153" i="60" s="1"/>
  <c r="L153" i="60" s="1"/>
  <c r="K145" i="64" s="1"/>
  <c r="L145" i="64" s="1"/>
  <c r="L94" i="29"/>
  <c r="N93" i="29"/>
  <c r="M93" i="29"/>
  <c r="L93" i="29"/>
  <c r="N92" i="29"/>
  <c r="M92" i="29"/>
  <c r="L92" i="29"/>
  <c r="N91" i="29"/>
  <c r="M91" i="29"/>
  <c r="K87" i="44"/>
  <c r="L87" i="44" s="1"/>
  <c r="L91" i="29"/>
  <c r="N90" i="29"/>
  <c r="M90" i="29"/>
  <c r="L90" i="29"/>
  <c r="N89" i="29"/>
  <c r="M89" i="29"/>
  <c r="L89" i="29"/>
  <c r="N88" i="29"/>
  <c r="M88" i="29"/>
  <c r="L88" i="29"/>
  <c r="N87" i="29"/>
  <c r="M87" i="29"/>
  <c r="L87" i="29"/>
  <c r="N86" i="29"/>
  <c r="M86" i="29"/>
  <c r="L86" i="29"/>
  <c r="N85" i="29"/>
  <c r="M85" i="29"/>
  <c r="L85" i="29"/>
  <c r="N84" i="29"/>
  <c r="L84" i="29"/>
  <c r="M84" i="29"/>
  <c r="N83" i="29"/>
  <c r="N82" i="29"/>
  <c r="L82" i="29"/>
  <c r="M82" i="29"/>
  <c r="K181" i="44"/>
  <c r="L181" i="44" s="1"/>
  <c r="N81" i="29"/>
  <c r="L81" i="29"/>
  <c r="M81" i="29"/>
  <c r="K85" i="44"/>
  <c r="L85" i="44" s="1"/>
  <c r="L80" i="29"/>
  <c r="M80" i="29"/>
  <c r="K89" i="44"/>
  <c r="L89" i="44" s="1"/>
  <c r="K127" i="56" s="1"/>
  <c r="L127" i="56" s="1"/>
  <c r="N79" i="29"/>
  <c r="L79" i="29"/>
  <c r="M79" i="29"/>
  <c r="N78" i="29"/>
  <c r="L78" i="29"/>
  <c r="M78" i="29"/>
  <c r="K84" i="44"/>
  <c r="L84" i="44" s="1"/>
  <c r="N77" i="29"/>
  <c r="M77" i="29"/>
  <c r="L77" i="29"/>
  <c r="N76" i="29"/>
  <c r="M76" i="29"/>
  <c r="K110" i="44" s="1"/>
  <c r="L110" i="44" s="1"/>
  <c r="L76" i="29"/>
  <c r="N75" i="29"/>
  <c r="M75" i="29"/>
  <c r="K107" i="44"/>
  <c r="L107" i="44" s="1"/>
  <c r="K209" i="56" s="1"/>
  <c r="L209" i="56" s="1"/>
  <c r="L75" i="29"/>
  <c r="N74" i="29"/>
  <c r="M104" i="44"/>
  <c r="M74" i="29"/>
  <c r="K104" i="44"/>
  <c r="L104" i="44" s="1"/>
  <c r="K206" i="56" s="1"/>
  <c r="L206" i="56" s="1"/>
  <c r="L74" i="29"/>
  <c r="N73" i="29"/>
  <c r="M102" i="44"/>
  <c r="M73" i="29"/>
  <c r="K102" i="44"/>
  <c r="L102" i="44" s="1"/>
  <c r="L73" i="29"/>
  <c r="N72" i="29"/>
  <c r="M72" i="29"/>
  <c r="L72" i="29"/>
  <c r="N71" i="29"/>
  <c r="M71" i="29"/>
  <c r="K103" i="44"/>
  <c r="L103" i="44" s="1"/>
  <c r="L71" i="29"/>
  <c r="N70" i="29"/>
  <c r="M70" i="29"/>
  <c r="L70" i="29"/>
  <c r="N69" i="29"/>
  <c r="M69" i="29"/>
  <c r="L69" i="29"/>
  <c r="N68" i="29"/>
  <c r="N67" i="29"/>
  <c r="L67" i="29"/>
  <c r="M67" i="29"/>
  <c r="N66" i="29"/>
  <c r="L66" i="29"/>
  <c r="M66" i="29"/>
  <c r="K101" i="44"/>
  <c r="L101" i="44" s="1"/>
  <c r="K213" i="56" s="1"/>
  <c r="L213" i="56" s="1"/>
  <c r="N65" i="29"/>
  <c r="N64" i="29"/>
  <c r="N63" i="29"/>
  <c r="L63" i="29"/>
  <c r="M63" i="29"/>
  <c r="N62" i="29"/>
  <c r="N61" i="29"/>
  <c r="L61" i="29"/>
  <c r="M61" i="29"/>
  <c r="N60" i="29"/>
  <c r="L60" i="29"/>
  <c r="M60" i="29"/>
  <c r="K112" i="44" s="1"/>
  <c r="L112" i="44" s="1"/>
  <c r="K201" i="56" s="1"/>
  <c r="L201" i="56" s="1"/>
  <c r="K167" i="60" s="1"/>
  <c r="L167" i="60" s="1"/>
  <c r="N59" i="29"/>
  <c r="L59" i="29"/>
  <c r="M59" i="29"/>
  <c r="K108" i="44"/>
  <c r="L108" i="44" s="1"/>
  <c r="K208" i="56" s="1"/>
  <c r="L208" i="56" s="1"/>
  <c r="K168" i="60" s="1"/>
  <c r="L168" i="60" s="1"/>
  <c r="K156" i="64" s="1"/>
  <c r="L156" i="64" s="1"/>
  <c r="N58" i="29"/>
  <c r="L58" i="29"/>
  <c r="M58" i="29"/>
  <c r="K105" i="44"/>
  <c r="L105" i="44" s="1"/>
  <c r="K205" i="56" s="1"/>
  <c r="L205" i="56" s="1"/>
  <c r="K173" i="60" s="1"/>
  <c r="L173" i="60" s="1"/>
  <c r="N57" i="29"/>
  <c r="L57" i="29"/>
  <c r="M57" i="29"/>
  <c r="K106" i="44"/>
  <c r="L106" i="44" s="1"/>
  <c r="N56" i="29"/>
  <c r="L56" i="29"/>
  <c r="M56" i="29"/>
  <c r="K114" i="44"/>
  <c r="L114" i="44" s="1"/>
  <c r="K197" i="56" s="1"/>
  <c r="L197" i="56" s="1"/>
  <c r="K172" i="60" s="1"/>
  <c r="L172" i="60" s="1"/>
  <c r="N55" i="29"/>
  <c r="N54" i="29"/>
  <c r="L54" i="29"/>
  <c r="M54" i="29"/>
  <c r="N53" i="29"/>
  <c r="M53" i="29"/>
  <c r="L53" i="29"/>
  <c r="N52" i="29"/>
  <c r="M52" i="29"/>
  <c r="L52" i="29"/>
  <c r="N51" i="29"/>
  <c r="M51" i="29"/>
  <c r="K35" i="44"/>
  <c r="L35" i="44" s="1"/>
  <c r="K64" i="56" s="1"/>
  <c r="L64" i="56" s="1"/>
  <c r="K45" i="60" s="1"/>
  <c r="L45" i="60" s="1"/>
  <c r="K46" i="64" s="1"/>
  <c r="L46" i="64" s="1"/>
  <c r="K65" i="66" s="1"/>
  <c r="L65" i="66" s="1"/>
  <c r="L51" i="29"/>
  <c r="N50" i="29"/>
  <c r="M50" i="29"/>
  <c r="K32" i="44"/>
  <c r="L32" i="44" s="1"/>
  <c r="K60" i="56" s="1"/>
  <c r="L60" i="56" s="1"/>
  <c r="K123" i="60" s="1"/>
  <c r="L123" i="60" s="1"/>
  <c r="K101" i="64" s="1"/>
  <c r="L101" i="64" s="1"/>
  <c r="L50" i="29"/>
  <c r="N49" i="29"/>
  <c r="M49" i="29"/>
  <c r="K36" i="44"/>
  <c r="L36" i="44" s="1"/>
  <c r="K58" i="56" s="1"/>
  <c r="L58" i="56" s="1"/>
  <c r="K15" i="60" s="1"/>
  <c r="L15" i="60" s="1"/>
  <c r="L49" i="29"/>
  <c r="N48" i="29"/>
  <c r="M48" i="29"/>
  <c r="K44" i="44"/>
  <c r="L44" i="44" s="1"/>
  <c r="K55" i="56" s="1"/>
  <c r="L55" i="56" s="1"/>
  <c r="K43" i="60" s="1"/>
  <c r="L43" i="60" s="1"/>
  <c r="L48" i="29"/>
  <c r="N47" i="29"/>
  <c r="M47" i="29"/>
  <c r="L47" i="29"/>
  <c r="N46" i="29"/>
  <c r="M46" i="29"/>
  <c r="K40" i="44" s="1"/>
  <c r="L40" i="44" s="1"/>
  <c r="K62" i="56" s="1"/>
  <c r="L62" i="56" s="1"/>
  <c r="L46" i="29"/>
  <c r="N45" i="29"/>
  <c r="M45" i="29"/>
  <c r="K12" i="44" s="1"/>
  <c r="L12" i="44" s="1"/>
  <c r="L45" i="29"/>
  <c r="N44" i="29"/>
  <c r="M44" i="29"/>
  <c r="K41" i="44" s="1"/>
  <c r="L41" i="44" s="1"/>
  <c r="K63" i="56" s="1"/>
  <c r="L63" i="56" s="1"/>
  <c r="L44" i="29"/>
  <c r="N43" i="29"/>
  <c r="M43" i="29"/>
  <c r="K20" i="44"/>
  <c r="L20" i="44"/>
  <c r="K77" i="56"/>
  <c r="L77" i="56"/>
  <c r="L43" i="29"/>
  <c r="N42" i="29"/>
  <c r="M42" i="29"/>
  <c r="L42" i="29"/>
  <c r="N41" i="29"/>
  <c r="M41" i="29"/>
  <c r="L41" i="29"/>
  <c r="N40" i="29"/>
  <c r="L40" i="29"/>
  <c r="M40" i="29"/>
  <c r="K38" i="44"/>
  <c r="L38" i="44"/>
  <c r="K67" i="56"/>
  <c r="L67" i="56"/>
  <c r="K47" i="60"/>
  <c r="L47" i="60" s="1"/>
  <c r="L39" i="29"/>
  <c r="M39" i="29"/>
  <c r="K37" i="44"/>
  <c r="L37" i="44"/>
  <c r="K66" i="56"/>
  <c r="L66" i="56"/>
  <c r="N38" i="29"/>
  <c r="L38" i="29"/>
  <c r="M38" i="29"/>
  <c r="K158" i="44"/>
  <c r="L158" i="44"/>
  <c r="N37" i="29"/>
  <c r="L37" i="29"/>
  <c r="M37" i="29"/>
  <c r="N36" i="29"/>
  <c r="N35" i="29"/>
  <c r="M35" i="29"/>
  <c r="K33" i="44"/>
  <c r="L33" i="44"/>
  <c r="K57" i="56"/>
  <c r="L57" i="56"/>
  <c r="K42" i="60"/>
  <c r="L42" i="60" s="1"/>
  <c r="K44" i="64" s="1"/>
  <c r="L44" i="64" s="1"/>
  <c r="K64" i="66" s="1"/>
  <c r="L64" i="66" s="1"/>
  <c r="L35" i="29"/>
  <c r="N34" i="29"/>
  <c r="L34" i="29"/>
  <c r="M34" i="29"/>
  <c r="N33" i="29"/>
  <c r="L33" i="29"/>
  <c r="M33" i="29"/>
  <c r="K31" i="44"/>
  <c r="L31" i="44"/>
  <c r="N32" i="29"/>
  <c r="N31" i="29"/>
  <c r="N30" i="29"/>
  <c r="L30" i="29"/>
  <c r="M30" i="29"/>
  <c r="K34" i="44"/>
  <c r="L34" i="44"/>
  <c r="N29" i="29"/>
  <c r="M29" i="29"/>
  <c r="L29" i="29"/>
  <c r="N28" i="29"/>
  <c r="M28" i="29"/>
  <c r="L28" i="29"/>
  <c r="N27" i="29"/>
  <c r="M27" i="29"/>
  <c r="K178" i="44"/>
  <c r="L178" i="44"/>
  <c r="L27" i="29"/>
  <c r="N26" i="29"/>
  <c r="M26" i="29"/>
  <c r="K90" i="44"/>
  <c r="L90" i="44"/>
  <c r="K151" i="56"/>
  <c r="L151" i="56"/>
  <c r="K151" i="60"/>
  <c r="L151" i="60" s="1"/>
  <c r="L26" i="29"/>
  <c r="N25" i="29"/>
  <c r="M25" i="29"/>
  <c r="L25" i="29"/>
  <c r="N24" i="29"/>
  <c r="M24" i="29"/>
  <c r="K191" i="44"/>
  <c r="L191" i="44"/>
  <c r="K101" i="56"/>
  <c r="L101" i="56"/>
  <c r="L24" i="29"/>
  <c r="N23" i="29"/>
  <c r="M23" i="29"/>
  <c r="L23" i="29"/>
  <c r="N22" i="29"/>
  <c r="M22" i="29"/>
  <c r="L22" i="29"/>
  <c r="N21" i="29"/>
  <c r="M21" i="29"/>
  <c r="K190" i="44"/>
  <c r="L190" i="44"/>
  <c r="K106" i="56"/>
  <c r="L106" i="56"/>
  <c r="L21" i="29"/>
  <c r="N20" i="29"/>
  <c r="L20" i="29"/>
  <c r="M20" i="29"/>
  <c r="N19" i="29"/>
  <c r="L19" i="29"/>
  <c r="M19" i="29"/>
  <c r="K179" i="44"/>
  <c r="L179" i="44"/>
  <c r="K156" i="56"/>
  <c r="L156" i="56"/>
  <c r="K124" i="60"/>
  <c r="L124" i="60" s="1"/>
  <c r="N18" i="29"/>
  <c r="L18" i="29"/>
  <c r="M18" i="29"/>
  <c r="N17" i="29"/>
  <c r="L17" i="29"/>
  <c r="M17" i="29"/>
  <c r="K180" i="44"/>
  <c r="L180" i="44"/>
  <c r="K114" i="56"/>
  <c r="L114" i="56"/>
  <c r="N16" i="29"/>
  <c r="L16" i="29"/>
  <c r="M16" i="29"/>
  <c r="K177" i="44"/>
  <c r="L177" i="44"/>
  <c r="K113" i="56"/>
  <c r="L113" i="56"/>
  <c r="N15" i="29"/>
  <c r="L15" i="29"/>
  <c r="M15" i="29"/>
  <c r="K184" i="44"/>
  <c r="L184" i="44"/>
  <c r="K110" i="56"/>
  <c r="L110" i="56"/>
  <c r="N14" i="29"/>
  <c r="L14" i="29"/>
  <c r="M14" i="29"/>
  <c r="N13" i="29"/>
  <c r="L13" i="29"/>
  <c r="M13" i="29"/>
  <c r="K182" i="44"/>
  <c r="L182" i="44"/>
  <c r="K107" i="56"/>
  <c r="L107" i="56"/>
  <c r="N12" i="29"/>
  <c r="L12" i="29"/>
  <c r="M12" i="29"/>
  <c r="N11" i="29"/>
  <c r="L11" i="29"/>
  <c r="M11" i="29"/>
  <c r="K189" i="44"/>
  <c r="L189" i="44"/>
  <c r="K104" i="56"/>
  <c r="L104" i="56"/>
  <c r="K84" i="60"/>
  <c r="L84" i="60" s="1"/>
  <c r="K83" i="64" s="1"/>
  <c r="L83" i="64" s="1"/>
  <c r="K97" i="66" s="1"/>
  <c r="L97" i="66" s="1"/>
  <c r="K133" i="68" s="1"/>
  <c r="L133" i="68" s="1"/>
  <c r="N10" i="29"/>
  <c r="L10" i="29"/>
  <c r="M10" i="29"/>
  <c r="K188" i="44"/>
  <c r="L188" i="44"/>
  <c r="K105" i="56"/>
  <c r="L105" i="56"/>
  <c r="N9" i="29"/>
  <c r="L9" i="29"/>
  <c r="M9" i="29"/>
  <c r="K186" i="44"/>
  <c r="L186" i="44"/>
  <c r="N8" i="29"/>
  <c r="L8" i="29"/>
  <c r="M8" i="29"/>
  <c r="K187" i="44"/>
  <c r="L187" i="44"/>
  <c r="K102" i="56"/>
  <c r="L102" i="56"/>
  <c r="N7" i="29"/>
  <c r="L7" i="29"/>
  <c r="M7" i="29"/>
  <c r="AV101" i="15"/>
  <c r="AT101" i="15"/>
  <c r="AV100" i="15"/>
  <c r="AT100" i="15"/>
  <c r="AV98" i="15"/>
  <c r="AT98" i="15"/>
  <c r="AV97" i="15"/>
  <c r="AT97" i="15"/>
  <c r="AV96" i="15"/>
  <c r="AT96" i="15"/>
  <c r="AV95" i="15"/>
  <c r="AT95" i="15"/>
  <c r="AV94" i="15"/>
  <c r="AT94" i="15"/>
  <c r="AV93" i="15"/>
  <c r="AT93" i="15"/>
  <c r="AV92" i="15"/>
  <c r="AT92" i="15"/>
  <c r="AV91" i="15"/>
  <c r="AT91" i="15"/>
  <c r="AV90" i="15"/>
  <c r="AT90" i="15"/>
  <c r="AV89" i="15"/>
  <c r="AT89" i="15"/>
  <c r="AV88" i="15"/>
  <c r="AT88" i="15"/>
  <c r="AV87" i="15"/>
  <c r="AT87" i="15"/>
  <c r="AV86" i="15"/>
  <c r="AT86" i="15"/>
  <c r="AV85" i="15"/>
  <c r="AT85" i="15"/>
  <c r="AV84" i="15"/>
  <c r="AT84" i="15"/>
  <c r="AV83" i="15"/>
  <c r="AT83" i="15"/>
  <c r="AV82" i="15"/>
  <c r="AT82" i="15"/>
  <c r="AV81" i="15"/>
  <c r="AT81" i="15"/>
  <c r="AV80" i="15"/>
  <c r="AT80" i="15"/>
  <c r="AV79" i="15"/>
  <c r="AT79" i="15"/>
  <c r="AV78" i="15"/>
  <c r="AT78" i="15"/>
  <c r="AG51" i="15"/>
  <c r="Y939" i="14"/>
  <c r="V939" i="14"/>
  <c r="Y938" i="14"/>
  <c r="V938" i="14"/>
  <c r="Y937" i="14"/>
  <c r="V937" i="14"/>
  <c r="Y936" i="14"/>
  <c r="V936" i="14"/>
  <c r="Y935" i="14"/>
  <c r="V935" i="14"/>
  <c r="Y934" i="14"/>
  <c r="V934" i="14"/>
  <c r="Y933" i="14"/>
  <c r="V933" i="14"/>
  <c r="Y932" i="14"/>
  <c r="V932" i="14"/>
  <c r="Y931" i="14"/>
  <c r="V931" i="14"/>
  <c r="Y930" i="14"/>
  <c r="V930" i="14"/>
  <c r="Y929" i="14"/>
  <c r="V929" i="14"/>
  <c r="Y928" i="14"/>
  <c r="V928" i="14"/>
  <c r="Y927" i="14"/>
  <c r="V927" i="14"/>
  <c r="Y926" i="14"/>
  <c r="V926" i="14"/>
  <c r="Y925" i="14"/>
  <c r="V925" i="14"/>
  <c r="Y924" i="14"/>
  <c r="V924" i="14"/>
  <c r="Y923" i="14"/>
  <c r="V923" i="14"/>
  <c r="Y922" i="14"/>
  <c r="V922" i="14"/>
  <c r="Y921" i="14"/>
  <c r="V921" i="14"/>
  <c r="Y920" i="14"/>
  <c r="V920" i="14"/>
  <c r="Y919" i="14"/>
  <c r="V919" i="14"/>
  <c r="Y918" i="14"/>
  <c r="V918" i="14"/>
  <c r="Y917" i="14"/>
  <c r="V917" i="14"/>
  <c r="Y916" i="14"/>
  <c r="V916" i="14"/>
  <c r="Y915" i="14"/>
  <c r="V915" i="14"/>
  <c r="Y914" i="14"/>
  <c r="V914" i="14"/>
  <c r="Y913" i="14"/>
  <c r="V913" i="14"/>
  <c r="Y912" i="14"/>
  <c r="V912" i="14"/>
  <c r="Y911" i="14"/>
  <c r="V911" i="14"/>
  <c r="Y910" i="14"/>
  <c r="V910" i="14"/>
  <c r="Y909" i="14"/>
  <c r="V909" i="14"/>
  <c r="Y908" i="14"/>
  <c r="V908" i="14"/>
  <c r="Y907" i="14"/>
  <c r="V907" i="14"/>
  <c r="Y906" i="14"/>
  <c r="V906" i="14"/>
  <c r="Y905" i="14"/>
  <c r="V905" i="14"/>
  <c r="Y904" i="14"/>
  <c r="V904" i="14"/>
  <c r="Y903" i="14"/>
  <c r="V903" i="14"/>
  <c r="Y902" i="14"/>
  <c r="V902" i="14"/>
  <c r="Y901" i="14"/>
  <c r="V901" i="14"/>
  <c r="Y900" i="14"/>
  <c r="V900" i="14"/>
  <c r="Y899" i="14"/>
  <c r="V899" i="14"/>
  <c r="Y898" i="14"/>
  <c r="V898" i="14"/>
  <c r="Y897" i="14"/>
  <c r="V897" i="14"/>
  <c r="Y896" i="14"/>
  <c r="V896" i="14"/>
  <c r="Y895" i="14"/>
  <c r="V895" i="14"/>
  <c r="Y894" i="14"/>
  <c r="V894" i="14"/>
  <c r="Y893" i="14"/>
  <c r="V893" i="14"/>
  <c r="Y892" i="14"/>
  <c r="V892" i="14"/>
  <c r="Y891" i="14"/>
  <c r="V891" i="14"/>
  <c r="Y890" i="14"/>
  <c r="V890" i="14"/>
  <c r="Y889" i="14"/>
  <c r="V889" i="14"/>
  <c r="Y888" i="14"/>
  <c r="V888" i="14"/>
  <c r="Y887" i="14"/>
  <c r="V887" i="14"/>
  <c r="Y886" i="14"/>
  <c r="V886" i="14"/>
  <c r="Y885" i="14"/>
  <c r="V885" i="14"/>
  <c r="Y884" i="14"/>
  <c r="V884" i="14"/>
  <c r="Y883" i="14"/>
  <c r="V883" i="14"/>
  <c r="Y882" i="14"/>
  <c r="V882" i="14"/>
  <c r="Y881" i="14"/>
  <c r="V881" i="14"/>
  <c r="Y880" i="14"/>
  <c r="V880" i="14"/>
  <c r="Y879" i="14"/>
  <c r="V879" i="14"/>
  <c r="Y878" i="14"/>
  <c r="V878" i="14"/>
  <c r="Y877" i="14"/>
  <c r="V877" i="14"/>
  <c r="Y876" i="14"/>
  <c r="V876" i="14"/>
  <c r="Y875" i="14"/>
  <c r="V875" i="14"/>
  <c r="Y874" i="14"/>
  <c r="V874" i="14"/>
  <c r="Y873" i="14"/>
  <c r="V873" i="14"/>
  <c r="Y872" i="14"/>
  <c r="V872" i="14"/>
  <c r="Y871" i="14"/>
  <c r="V871" i="14"/>
  <c r="Y870" i="14"/>
  <c r="V870" i="14"/>
  <c r="Y869" i="14"/>
  <c r="V869" i="14"/>
  <c r="Y868" i="14"/>
  <c r="V868" i="14"/>
  <c r="Y867" i="14"/>
  <c r="V867" i="14"/>
  <c r="Y866" i="14"/>
  <c r="V866" i="14"/>
  <c r="Y865" i="14"/>
  <c r="V865" i="14"/>
  <c r="Y864" i="14"/>
  <c r="V864" i="14"/>
  <c r="Y863" i="14"/>
  <c r="V863" i="14"/>
  <c r="Y862" i="14"/>
  <c r="V862" i="14"/>
  <c r="Y861" i="14"/>
  <c r="V861" i="14"/>
  <c r="Y860" i="14"/>
  <c r="V860" i="14"/>
  <c r="Y859" i="14"/>
  <c r="V859" i="14"/>
  <c r="Y858" i="14"/>
  <c r="V858" i="14"/>
  <c r="Y857" i="14"/>
  <c r="V857" i="14"/>
  <c r="Y856" i="14"/>
  <c r="V856" i="14"/>
  <c r="Y855" i="14"/>
  <c r="V855" i="14"/>
  <c r="Y854" i="14"/>
  <c r="V854" i="14"/>
  <c r="Y853" i="14"/>
  <c r="V853" i="14"/>
  <c r="Y852" i="14"/>
  <c r="V852" i="14"/>
  <c r="Y851" i="14"/>
  <c r="V851" i="14"/>
  <c r="Y850" i="14"/>
  <c r="V850" i="14"/>
  <c r="Y849" i="14"/>
  <c r="V849" i="14"/>
  <c r="Y848" i="14"/>
  <c r="V848" i="14"/>
  <c r="Y847" i="14"/>
  <c r="V847" i="14"/>
  <c r="Y846" i="14"/>
  <c r="V846" i="14"/>
  <c r="Y845" i="14"/>
  <c r="V845" i="14"/>
  <c r="Y844" i="14"/>
  <c r="V844" i="14"/>
  <c r="Y843" i="14"/>
  <c r="V843" i="14"/>
  <c r="Y842" i="14"/>
  <c r="V842" i="14"/>
  <c r="Y841" i="14"/>
  <c r="V841" i="14"/>
  <c r="Y840" i="14"/>
  <c r="V840" i="14"/>
  <c r="Y839" i="14"/>
  <c r="V839" i="14"/>
  <c r="Y838" i="14"/>
  <c r="V838" i="14"/>
  <c r="Y837" i="14"/>
  <c r="V837" i="14"/>
  <c r="Y836" i="14"/>
  <c r="V836" i="14"/>
  <c r="Y835" i="14"/>
  <c r="V835" i="14"/>
  <c r="Y834" i="14"/>
  <c r="V834" i="14"/>
  <c r="Y833" i="14"/>
  <c r="V833" i="14"/>
  <c r="Y832" i="14"/>
  <c r="V832" i="14"/>
  <c r="Y831" i="14"/>
  <c r="V831" i="14"/>
  <c r="Y830" i="14"/>
  <c r="V830" i="14"/>
  <c r="Y829" i="14"/>
  <c r="V829" i="14"/>
  <c r="Y828" i="14"/>
  <c r="V828" i="14"/>
  <c r="Y827" i="14"/>
  <c r="V827" i="14"/>
  <c r="Y826" i="14"/>
  <c r="V826" i="14"/>
  <c r="Y825" i="14"/>
  <c r="V825" i="14"/>
  <c r="Y824" i="14"/>
  <c r="V824" i="14"/>
  <c r="Y823" i="14"/>
  <c r="V823" i="14"/>
  <c r="Y822" i="14"/>
  <c r="V822" i="14"/>
  <c r="Y821" i="14"/>
  <c r="V821" i="14"/>
  <c r="Y820" i="14"/>
  <c r="V820" i="14"/>
  <c r="Y819" i="14"/>
  <c r="V819" i="14"/>
  <c r="Y818" i="14"/>
  <c r="V818" i="14"/>
  <c r="Y817" i="14"/>
  <c r="V817" i="14"/>
  <c r="Y816" i="14"/>
  <c r="V816" i="14"/>
  <c r="Y815" i="14"/>
  <c r="V815" i="14"/>
  <c r="Y814" i="14"/>
  <c r="V814" i="14"/>
  <c r="Y813" i="14"/>
  <c r="V813" i="14"/>
  <c r="Y812" i="14"/>
  <c r="V812" i="14"/>
  <c r="Y811" i="14"/>
  <c r="V811" i="14"/>
  <c r="Y810" i="14"/>
  <c r="V810" i="14"/>
  <c r="Y809" i="14"/>
  <c r="V809" i="14"/>
  <c r="Y808" i="14"/>
  <c r="V808" i="14"/>
  <c r="Y807" i="14"/>
  <c r="V807" i="14"/>
  <c r="Y806" i="14"/>
  <c r="V806" i="14"/>
  <c r="Y805" i="14"/>
  <c r="V805" i="14"/>
  <c r="Y804" i="14"/>
  <c r="V804" i="14"/>
  <c r="Y803" i="14"/>
  <c r="V803" i="14"/>
  <c r="Y802" i="14"/>
  <c r="V802" i="14"/>
  <c r="Y801" i="14"/>
  <c r="V801" i="14"/>
  <c r="Y800" i="14"/>
  <c r="V800" i="14"/>
  <c r="Y799" i="14"/>
  <c r="V799" i="14"/>
  <c r="Y798" i="14"/>
  <c r="V798" i="14"/>
  <c r="Y797" i="14"/>
  <c r="V797" i="14"/>
  <c r="Y796" i="14"/>
  <c r="V796" i="14"/>
  <c r="Y795" i="14"/>
  <c r="V795" i="14"/>
  <c r="Y794" i="14"/>
  <c r="V794" i="14"/>
  <c r="Y793" i="14"/>
  <c r="V793" i="14"/>
  <c r="Y792" i="14"/>
  <c r="V792" i="14"/>
  <c r="Y791" i="14"/>
  <c r="V791" i="14"/>
  <c r="Y790" i="14"/>
  <c r="V790" i="14"/>
  <c r="Y789" i="14"/>
  <c r="V789" i="14"/>
  <c r="Y788" i="14"/>
  <c r="V788" i="14"/>
  <c r="Y787" i="14"/>
  <c r="V787" i="14"/>
  <c r="Y786" i="14"/>
  <c r="V786" i="14"/>
  <c r="Y785" i="14"/>
  <c r="V785" i="14"/>
  <c r="Y784" i="14"/>
  <c r="V784" i="14"/>
  <c r="Y783" i="14"/>
  <c r="V783" i="14"/>
  <c r="Y782" i="14"/>
  <c r="V782" i="14"/>
  <c r="Y781" i="14"/>
  <c r="V781" i="14"/>
  <c r="Y780" i="14"/>
  <c r="V780" i="14"/>
  <c r="Y779" i="14"/>
  <c r="V779" i="14"/>
  <c r="Y778" i="14"/>
  <c r="V778" i="14"/>
  <c r="Y777" i="14"/>
  <c r="V777" i="14"/>
  <c r="Y776" i="14"/>
  <c r="V776" i="14"/>
  <c r="Y775" i="14"/>
  <c r="V775" i="14"/>
  <c r="Y774" i="14"/>
  <c r="V774" i="14"/>
  <c r="Y773" i="14"/>
  <c r="V773" i="14"/>
  <c r="Y772" i="14"/>
  <c r="V772" i="14"/>
  <c r="Y771" i="14"/>
  <c r="V771" i="14"/>
  <c r="Y770" i="14"/>
  <c r="V770" i="14"/>
  <c r="Y769" i="14"/>
  <c r="V769" i="14"/>
  <c r="Y768" i="14"/>
  <c r="V768" i="14"/>
  <c r="Y767" i="14"/>
  <c r="V767" i="14"/>
  <c r="Y766" i="14"/>
  <c r="V766" i="14"/>
  <c r="Y765" i="14"/>
  <c r="V765" i="14"/>
  <c r="Y764" i="14"/>
  <c r="V764" i="14"/>
  <c r="Y763" i="14"/>
  <c r="V763" i="14"/>
  <c r="Y762" i="14"/>
  <c r="V762" i="14"/>
  <c r="Y761" i="14"/>
  <c r="V761" i="14"/>
  <c r="Y760" i="14"/>
  <c r="V760" i="14"/>
  <c r="Y759" i="14"/>
  <c r="V759" i="14"/>
  <c r="Y758" i="14"/>
  <c r="V758" i="14"/>
  <c r="Y757" i="14"/>
  <c r="V757" i="14"/>
  <c r="Y756" i="14"/>
  <c r="V756" i="14"/>
  <c r="Y755" i="14"/>
  <c r="V755" i="14"/>
  <c r="Y754" i="14"/>
  <c r="V754" i="14"/>
  <c r="Y753" i="14"/>
  <c r="V753" i="14"/>
  <c r="Y752" i="14"/>
  <c r="V752" i="14"/>
  <c r="Y751" i="14"/>
  <c r="V751" i="14"/>
  <c r="Y750" i="14"/>
  <c r="V750" i="14"/>
  <c r="Y749" i="14"/>
  <c r="V749" i="14"/>
  <c r="Y748" i="14"/>
  <c r="V748" i="14"/>
  <c r="Y747" i="14"/>
  <c r="V747" i="14"/>
  <c r="Y746" i="14"/>
  <c r="V746" i="14"/>
  <c r="Y745" i="14"/>
  <c r="V745" i="14"/>
  <c r="Y744" i="14"/>
  <c r="V744" i="14"/>
  <c r="Y743" i="14"/>
  <c r="V743" i="14"/>
  <c r="Y742" i="14"/>
  <c r="V742" i="14"/>
  <c r="Y741" i="14"/>
  <c r="V741" i="14"/>
  <c r="Y740" i="14"/>
  <c r="V740" i="14"/>
  <c r="Y739" i="14"/>
  <c r="V739" i="14"/>
  <c r="Y738" i="14"/>
  <c r="V738" i="14"/>
  <c r="Y737" i="14"/>
  <c r="V737" i="14"/>
  <c r="Y736" i="14"/>
  <c r="V736" i="14"/>
  <c r="Y735" i="14"/>
  <c r="V735" i="14"/>
  <c r="Y734" i="14"/>
  <c r="V734" i="14"/>
  <c r="Y733" i="14"/>
  <c r="V733" i="14"/>
  <c r="Y732" i="14"/>
  <c r="V732" i="14"/>
  <c r="Y731" i="14"/>
  <c r="V731" i="14"/>
  <c r="Y730" i="14"/>
  <c r="V730" i="14"/>
  <c r="Y729" i="14"/>
  <c r="V729" i="14"/>
  <c r="Y728" i="14"/>
  <c r="V728" i="14"/>
  <c r="Y727" i="14"/>
  <c r="V727" i="14"/>
  <c r="Y726" i="14"/>
  <c r="V726" i="14"/>
  <c r="Y725" i="14"/>
  <c r="V725" i="14"/>
  <c r="Y724" i="14"/>
  <c r="V724" i="14"/>
  <c r="Y723" i="14"/>
  <c r="V723" i="14"/>
  <c r="Y722" i="14"/>
  <c r="V722" i="14"/>
  <c r="Y721" i="14"/>
  <c r="V721" i="14"/>
  <c r="Y720" i="14"/>
  <c r="V720" i="14"/>
  <c r="Y719" i="14"/>
  <c r="V719" i="14"/>
  <c r="Y718" i="14"/>
  <c r="V718" i="14"/>
  <c r="Y717" i="14"/>
  <c r="V717" i="14"/>
  <c r="Y716" i="14"/>
  <c r="V716" i="14"/>
  <c r="Y715" i="14"/>
  <c r="V715" i="14"/>
  <c r="Y714" i="14"/>
  <c r="V714" i="14"/>
  <c r="Y713" i="14"/>
  <c r="V713" i="14"/>
  <c r="Y712" i="14"/>
  <c r="V712" i="14"/>
  <c r="Y711" i="14"/>
  <c r="V711" i="14"/>
  <c r="Y710" i="14"/>
  <c r="V710" i="14"/>
  <c r="Y709" i="14"/>
  <c r="V709" i="14"/>
  <c r="Y708" i="14"/>
  <c r="V708" i="14"/>
  <c r="Y707" i="14"/>
  <c r="V707" i="14"/>
  <c r="Y706" i="14"/>
  <c r="V706" i="14"/>
  <c r="Y705" i="14"/>
  <c r="V705" i="14"/>
  <c r="Y704" i="14"/>
  <c r="V704" i="14"/>
  <c r="Y703" i="14"/>
  <c r="V703" i="14"/>
  <c r="Y702" i="14"/>
  <c r="V702" i="14"/>
  <c r="Y701" i="14"/>
  <c r="V701" i="14"/>
  <c r="Y700" i="14"/>
  <c r="V700" i="14"/>
  <c r="Y699" i="14"/>
  <c r="V699" i="14"/>
  <c r="Y698" i="14"/>
  <c r="V698" i="14"/>
  <c r="Y697" i="14"/>
  <c r="V697" i="14"/>
  <c r="Y696" i="14"/>
  <c r="V696" i="14"/>
  <c r="Y695" i="14"/>
  <c r="V695" i="14"/>
  <c r="Y694" i="14"/>
  <c r="V694" i="14"/>
  <c r="Y693" i="14"/>
  <c r="V693" i="14"/>
  <c r="Y692" i="14"/>
  <c r="V692" i="14"/>
  <c r="Y691" i="14"/>
  <c r="V691" i="14"/>
  <c r="Y690" i="14"/>
  <c r="V690" i="14"/>
  <c r="Y689" i="14"/>
  <c r="V689" i="14"/>
  <c r="Y688" i="14"/>
  <c r="V688" i="14"/>
  <c r="Y687" i="14"/>
  <c r="V687" i="14"/>
  <c r="Y686" i="14"/>
  <c r="V686" i="14"/>
  <c r="Y685" i="14"/>
  <c r="V685" i="14"/>
  <c r="Y684" i="14"/>
  <c r="V684" i="14"/>
  <c r="Y683" i="14"/>
  <c r="V683" i="14"/>
  <c r="Y682" i="14"/>
  <c r="V682" i="14"/>
  <c r="Y681" i="14"/>
  <c r="V681" i="14"/>
  <c r="Y680" i="14"/>
  <c r="V680" i="14"/>
  <c r="Y679" i="14"/>
  <c r="V679" i="14"/>
  <c r="Y678" i="14"/>
  <c r="V678" i="14"/>
  <c r="Y677" i="14"/>
  <c r="V677" i="14"/>
  <c r="Y676" i="14"/>
  <c r="V676" i="14"/>
  <c r="Y675" i="14"/>
  <c r="V675" i="14"/>
  <c r="Y674" i="14"/>
  <c r="V674" i="14"/>
  <c r="Y673" i="14"/>
  <c r="V673" i="14"/>
  <c r="Y672" i="14"/>
  <c r="V672" i="14"/>
  <c r="Y671" i="14"/>
  <c r="V671" i="14"/>
  <c r="Y670" i="14"/>
  <c r="V670" i="14"/>
  <c r="Y669" i="14"/>
  <c r="V669" i="14"/>
  <c r="Y668" i="14"/>
  <c r="V668" i="14"/>
  <c r="Y667" i="14"/>
  <c r="V667" i="14"/>
  <c r="Y666" i="14"/>
  <c r="V666" i="14"/>
  <c r="Y665" i="14"/>
  <c r="V665" i="14"/>
  <c r="Y664" i="14"/>
  <c r="V664" i="14"/>
  <c r="Y663" i="14"/>
  <c r="V663" i="14"/>
  <c r="Y662" i="14"/>
  <c r="V662" i="14"/>
  <c r="Y661" i="14"/>
  <c r="V661" i="14"/>
  <c r="Y660" i="14"/>
  <c r="V660" i="14"/>
  <c r="Y659" i="14"/>
  <c r="V659" i="14"/>
  <c r="Y658" i="14"/>
  <c r="V658" i="14"/>
  <c r="Y657" i="14"/>
  <c r="V657" i="14"/>
  <c r="Y656" i="14"/>
  <c r="V656" i="14"/>
  <c r="Y655" i="14"/>
  <c r="V655" i="14"/>
  <c r="Y654" i="14"/>
  <c r="V654" i="14"/>
  <c r="Y653" i="14"/>
  <c r="V653" i="14"/>
  <c r="Y652" i="14"/>
  <c r="V652" i="14"/>
  <c r="Y651" i="14"/>
  <c r="V651" i="14"/>
  <c r="Y650" i="14"/>
  <c r="V650" i="14"/>
  <c r="Y649" i="14"/>
  <c r="V649" i="14"/>
  <c r="Y648" i="14"/>
  <c r="V648" i="14"/>
  <c r="Y647" i="14"/>
  <c r="V647" i="14"/>
  <c r="Y646" i="14"/>
  <c r="V646" i="14"/>
  <c r="Y645" i="14"/>
  <c r="V645" i="14"/>
  <c r="Y644" i="14"/>
  <c r="V644" i="14"/>
  <c r="Y643" i="14"/>
  <c r="V643" i="14"/>
  <c r="Y642" i="14"/>
  <c r="V642" i="14"/>
  <c r="Y641" i="14"/>
  <c r="V641" i="14"/>
  <c r="Y640" i="14"/>
  <c r="V640" i="14"/>
  <c r="Y639" i="14"/>
  <c r="V639" i="14"/>
  <c r="Y638" i="14"/>
  <c r="V638" i="14"/>
  <c r="Y637" i="14"/>
  <c r="V637" i="14"/>
  <c r="Y636" i="14"/>
  <c r="V636" i="14"/>
  <c r="Y635" i="14"/>
  <c r="V635" i="14"/>
  <c r="Y634" i="14"/>
  <c r="V634" i="14"/>
  <c r="Y633" i="14"/>
  <c r="V633" i="14"/>
  <c r="Y632" i="14"/>
  <c r="V632" i="14"/>
  <c r="Y631" i="14"/>
  <c r="V631" i="14"/>
  <c r="Y630" i="14"/>
  <c r="V630" i="14"/>
  <c r="Y629" i="14"/>
  <c r="V629" i="14"/>
  <c r="Y628" i="14"/>
  <c r="V628" i="14"/>
  <c r="Y627" i="14"/>
  <c r="V627" i="14"/>
  <c r="Y626" i="14"/>
  <c r="V626" i="14"/>
  <c r="Y625" i="14"/>
  <c r="V625" i="14"/>
  <c r="Y624" i="14"/>
  <c r="V624" i="14"/>
  <c r="Y623" i="14"/>
  <c r="V623" i="14"/>
  <c r="Y622" i="14"/>
  <c r="V622" i="14"/>
  <c r="Y621" i="14"/>
  <c r="V621" i="14"/>
  <c r="Y620" i="14"/>
  <c r="V620" i="14"/>
  <c r="Y619" i="14"/>
  <c r="V619" i="14"/>
  <c r="Y618" i="14"/>
  <c r="V618" i="14"/>
  <c r="Y617" i="14"/>
  <c r="V617" i="14"/>
  <c r="Y616" i="14"/>
  <c r="V616" i="14"/>
  <c r="Y615" i="14"/>
  <c r="V615" i="14"/>
  <c r="Y614" i="14"/>
  <c r="V614" i="14"/>
  <c r="Y613" i="14"/>
  <c r="V613" i="14"/>
  <c r="Y612" i="14"/>
  <c r="V612" i="14"/>
  <c r="Y611" i="14"/>
  <c r="V611" i="14"/>
  <c r="Y610" i="14"/>
  <c r="V610" i="14"/>
  <c r="Y609" i="14"/>
  <c r="V609" i="14"/>
  <c r="Y608" i="14"/>
  <c r="V608" i="14"/>
  <c r="Y607" i="14"/>
  <c r="V607" i="14"/>
  <c r="Y606" i="14"/>
  <c r="V606" i="14"/>
  <c r="Y605" i="14"/>
  <c r="V605" i="14"/>
  <c r="Y604" i="14"/>
  <c r="V604" i="14"/>
  <c r="Y603" i="14"/>
  <c r="V603" i="14"/>
  <c r="Y602" i="14"/>
  <c r="V602" i="14"/>
  <c r="Y601" i="14"/>
  <c r="V601" i="14"/>
  <c r="Y600" i="14"/>
  <c r="V600" i="14"/>
  <c r="Y599" i="14"/>
  <c r="V599" i="14"/>
  <c r="Y598" i="14"/>
  <c r="V598" i="14"/>
  <c r="Y597" i="14"/>
  <c r="V597" i="14"/>
  <c r="Y596" i="14"/>
  <c r="V596" i="14"/>
  <c r="Y595" i="14"/>
  <c r="V595" i="14"/>
  <c r="Y594" i="14"/>
  <c r="V594" i="14"/>
  <c r="Y593" i="14"/>
  <c r="V593" i="14"/>
  <c r="Y592" i="14"/>
  <c r="V592" i="14"/>
  <c r="Y591" i="14"/>
  <c r="V591" i="14"/>
  <c r="Y590" i="14"/>
  <c r="V590" i="14"/>
  <c r="Y589" i="14"/>
  <c r="V589" i="14"/>
  <c r="Y588" i="14"/>
  <c r="V588" i="14"/>
  <c r="Y587" i="14"/>
  <c r="V587" i="14"/>
  <c r="Y586" i="14"/>
  <c r="V586" i="14"/>
  <c r="Y585" i="14"/>
  <c r="V585" i="14"/>
  <c r="Y584" i="14"/>
  <c r="V584" i="14"/>
  <c r="Y583" i="14"/>
  <c r="V583" i="14"/>
  <c r="Y582" i="14"/>
  <c r="V582" i="14"/>
  <c r="Y581" i="14"/>
  <c r="V581" i="14"/>
  <c r="Y580" i="14"/>
  <c r="V580" i="14"/>
  <c r="Y579" i="14"/>
  <c r="V579" i="14"/>
  <c r="Y578" i="14"/>
  <c r="V578" i="14"/>
  <c r="Y577" i="14"/>
  <c r="V577" i="14"/>
  <c r="Y576" i="14"/>
  <c r="V576" i="14"/>
  <c r="Y575" i="14"/>
  <c r="V575" i="14"/>
  <c r="Y574" i="14"/>
  <c r="V574" i="14"/>
  <c r="Y573" i="14"/>
  <c r="V573" i="14"/>
  <c r="Y572" i="14"/>
  <c r="V572" i="14"/>
  <c r="Y571" i="14"/>
  <c r="V571" i="14"/>
  <c r="Y570" i="14"/>
  <c r="V570" i="14"/>
  <c r="Y569" i="14"/>
  <c r="V569" i="14"/>
  <c r="Y568" i="14"/>
  <c r="V568" i="14"/>
  <c r="Y567" i="14"/>
  <c r="V567" i="14"/>
  <c r="Y566" i="14"/>
  <c r="V566" i="14"/>
  <c r="Y565" i="14"/>
  <c r="V565" i="14"/>
  <c r="Y564" i="14"/>
  <c r="V564" i="14"/>
  <c r="Y563" i="14"/>
  <c r="V563" i="14"/>
  <c r="Y562" i="14"/>
  <c r="V562" i="14"/>
  <c r="Y561" i="14"/>
  <c r="V561" i="14"/>
  <c r="Y560" i="14"/>
  <c r="V560" i="14"/>
  <c r="Y559" i="14"/>
  <c r="V559" i="14"/>
  <c r="Y558" i="14"/>
  <c r="V558" i="14"/>
  <c r="Y557" i="14"/>
  <c r="V557" i="14"/>
  <c r="Y556" i="14"/>
  <c r="V556" i="14"/>
  <c r="Y555" i="14"/>
  <c r="V555" i="14"/>
  <c r="Y554" i="14"/>
  <c r="V554" i="14"/>
  <c r="Y553" i="14"/>
  <c r="V553" i="14"/>
  <c r="Y552" i="14"/>
  <c r="V552" i="14"/>
  <c r="Y551" i="14"/>
  <c r="V551" i="14"/>
  <c r="Y550" i="14"/>
  <c r="V550" i="14"/>
  <c r="Y549" i="14"/>
  <c r="V549" i="14"/>
  <c r="Y548" i="14"/>
  <c r="V548" i="14"/>
  <c r="Y547" i="14"/>
  <c r="V547" i="14"/>
  <c r="Y546" i="14"/>
  <c r="V546" i="14"/>
  <c r="Y545" i="14"/>
  <c r="V545" i="14"/>
  <c r="Y544" i="14"/>
  <c r="V544" i="14"/>
  <c r="Y543" i="14"/>
  <c r="V543" i="14"/>
  <c r="Y542" i="14"/>
  <c r="V542" i="14"/>
  <c r="Y541" i="14"/>
  <c r="V541" i="14"/>
  <c r="Y540" i="14"/>
  <c r="V540" i="14"/>
  <c r="Y539" i="14"/>
  <c r="V539" i="14"/>
  <c r="Y538" i="14"/>
  <c r="V538" i="14"/>
  <c r="Y537" i="14"/>
  <c r="V537" i="14"/>
  <c r="Y536" i="14"/>
  <c r="V536" i="14"/>
  <c r="Y535" i="14"/>
  <c r="V535" i="14"/>
  <c r="Y534" i="14"/>
  <c r="V534" i="14"/>
  <c r="Y533" i="14"/>
  <c r="V533" i="14"/>
  <c r="Y532" i="14"/>
  <c r="V532" i="14"/>
  <c r="Y531" i="14"/>
  <c r="V531" i="14"/>
  <c r="Y530" i="14"/>
  <c r="V530" i="14"/>
  <c r="Y529" i="14"/>
  <c r="V529" i="14"/>
  <c r="Y528" i="14"/>
  <c r="V528" i="14"/>
  <c r="Y527" i="14"/>
  <c r="V527" i="14"/>
  <c r="Y526" i="14"/>
  <c r="V526" i="14"/>
  <c r="Y525" i="14"/>
  <c r="V525" i="14"/>
  <c r="Y524" i="14"/>
  <c r="V524" i="14"/>
  <c r="Y523" i="14"/>
  <c r="V523" i="14"/>
  <c r="Y522" i="14"/>
  <c r="V522" i="14"/>
  <c r="Y521" i="14"/>
  <c r="V521" i="14"/>
  <c r="Y520" i="14"/>
  <c r="V520" i="14"/>
  <c r="Y519" i="14"/>
  <c r="V519" i="14"/>
  <c r="Y518" i="14"/>
  <c r="V518" i="14"/>
  <c r="Y517" i="14"/>
  <c r="V517" i="14"/>
  <c r="Y516" i="14"/>
  <c r="V516" i="14"/>
  <c r="Y515" i="14"/>
  <c r="V515" i="14"/>
  <c r="Y514" i="14"/>
  <c r="V514" i="14"/>
  <c r="Y513" i="14"/>
  <c r="V513" i="14"/>
  <c r="Y512" i="14"/>
  <c r="V512" i="14"/>
  <c r="Y511" i="14"/>
  <c r="V511" i="14"/>
  <c r="Y510" i="14"/>
  <c r="V510" i="14"/>
  <c r="Y509" i="14"/>
  <c r="V509" i="14"/>
  <c r="Y508" i="14"/>
  <c r="V508" i="14"/>
  <c r="Y507" i="14"/>
  <c r="V507" i="14"/>
  <c r="Y506" i="14"/>
  <c r="V506" i="14"/>
  <c r="Y505" i="14"/>
  <c r="V505" i="14"/>
  <c r="Y504" i="14"/>
  <c r="V504" i="14"/>
  <c r="Y503" i="14"/>
  <c r="V503" i="14"/>
  <c r="Y502" i="14"/>
  <c r="V502" i="14"/>
  <c r="Y501" i="14"/>
  <c r="V501" i="14"/>
  <c r="Y500" i="14"/>
  <c r="V500" i="14"/>
  <c r="Y499" i="14"/>
  <c r="V499" i="14"/>
  <c r="Y498" i="14"/>
  <c r="V498" i="14"/>
  <c r="Y497" i="14"/>
  <c r="V497" i="14"/>
  <c r="Y496" i="14"/>
  <c r="V496" i="14"/>
  <c r="Y495" i="14"/>
  <c r="V495" i="14"/>
  <c r="Y494" i="14"/>
  <c r="V494" i="14"/>
  <c r="Y493" i="14"/>
  <c r="V493" i="14"/>
  <c r="Y492" i="14"/>
  <c r="V492" i="14"/>
  <c r="Y491" i="14"/>
  <c r="V491" i="14"/>
  <c r="Y490" i="14"/>
  <c r="V490" i="14"/>
  <c r="Y489" i="14"/>
  <c r="V489" i="14"/>
  <c r="Y488" i="14"/>
  <c r="V488" i="14"/>
  <c r="Y487" i="14"/>
  <c r="V487" i="14"/>
  <c r="Y486" i="14"/>
  <c r="V486" i="14"/>
  <c r="Y485" i="14"/>
  <c r="V485" i="14"/>
  <c r="Y484" i="14"/>
  <c r="V484" i="14"/>
  <c r="Y483" i="14"/>
  <c r="V483" i="14"/>
  <c r="Y482" i="14"/>
  <c r="V482" i="14"/>
  <c r="Y481" i="14"/>
  <c r="V481" i="14"/>
  <c r="Y480" i="14"/>
  <c r="V480" i="14"/>
  <c r="Y479" i="14"/>
  <c r="V479" i="14"/>
  <c r="Y478" i="14"/>
  <c r="V478" i="14"/>
  <c r="Y477" i="14"/>
  <c r="V477" i="14"/>
  <c r="Y476" i="14"/>
  <c r="V476" i="14"/>
  <c r="Y475" i="14"/>
  <c r="V475" i="14"/>
  <c r="Y474" i="14"/>
  <c r="V474" i="14"/>
  <c r="Y473" i="14"/>
  <c r="V473" i="14"/>
  <c r="Y472" i="14"/>
  <c r="V472" i="14"/>
  <c r="Y471" i="14"/>
  <c r="V471" i="14"/>
  <c r="Y470" i="14"/>
  <c r="V470" i="14"/>
  <c r="Y469" i="14"/>
  <c r="V469" i="14"/>
  <c r="Y468" i="14"/>
  <c r="V468" i="14"/>
  <c r="Y467" i="14"/>
  <c r="V467" i="14"/>
  <c r="Y466" i="14"/>
  <c r="V466" i="14"/>
  <c r="Y465" i="14"/>
  <c r="V465" i="14"/>
  <c r="Y464" i="14"/>
  <c r="V464" i="14"/>
  <c r="Y463" i="14"/>
  <c r="V463" i="14"/>
  <c r="Y462" i="14"/>
  <c r="V462" i="14"/>
  <c r="Y461" i="14"/>
  <c r="V461" i="14"/>
  <c r="Y460" i="14"/>
  <c r="V460" i="14"/>
  <c r="Y459" i="14"/>
  <c r="V459" i="14"/>
  <c r="Y458" i="14"/>
  <c r="V458" i="14"/>
  <c r="Y457" i="14"/>
  <c r="V457" i="14"/>
  <c r="Y456" i="14"/>
  <c r="V456" i="14"/>
  <c r="Y455" i="14"/>
  <c r="V455" i="14"/>
  <c r="Y454" i="14"/>
  <c r="V454" i="14"/>
  <c r="Y453" i="14"/>
  <c r="V453" i="14"/>
  <c r="Y452" i="14"/>
  <c r="V452" i="14"/>
  <c r="Y451" i="14"/>
  <c r="V451" i="14"/>
  <c r="Y450" i="14"/>
  <c r="V450" i="14"/>
  <c r="Y449" i="14"/>
  <c r="V449" i="14"/>
  <c r="Y448" i="14"/>
  <c r="V448" i="14"/>
  <c r="Y447" i="14"/>
  <c r="V447" i="14"/>
  <c r="Y446" i="14"/>
  <c r="V446" i="14"/>
  <c r="Y445" i="14"/>
  <c r="V445" i="14"/>
  <c r="Y444" i="14"/>
  <c r="V444" i="14"/>
  <c r="Y443" i="14"/>
  <c r="V443" i="14"/>
  <c r="Y442" i="14"/>
  <c r="V442" i="14"/>
  <c r="Y441" i="14"/>
  <c r="V441" i="14"/>
  <c r="Y440" i="14"/>
  <c r="V440" i="14"/>
  <c r="Y439" i="14"/>
  <c r="V439" i="14"/>
  <c r="Y438" i="14"/>
  <c r="V438" i="14"/>
  <c r="Y437" i="14"/>
  <c r="V437" i="14"/>
  <c r="Y436" i="14"/>
  <c r="V436" i="14"/>
  <c r="Y435" i="14"/>
  <c r="V435" i="14"/>
  <c r="Y434" i="14"/>
  <c r="V434" i="14"/>
  <c r="Y433" i="14"/>
  <c r="V433" i="14"/>
  <c r="Y432" i="14"/>
  <c r="V432" i="14"/>
  <c r="Y431" i="14"/>
  <c r="V431" i="14"/>
  <c r="Y430" i="14"/>
  <c r="V430" i="14"/>
  <c r="Y429" i="14"/>
  <c r="V429" i="14"/>
  <c r="Y428" i="14"/>
  <c r="V428" i="14"/>
  <c r="Y427" i="14"/>
  <c r="V427" i="14"/>
  <c r="Y426" i="14"/>
  <c r="V426" i="14"/>
  <c r="Y425" i="14"/>
  <c r="V425" i="14"/>
  <c r="Y424" i="14"/>
  <c r="V424" i="14"/>
  <c r="Y423" i="14"/>
  <c r="V423" i="14"/>
  <c r="Y422" i="14"/>
  <c r="V422" i="14"/>
  <c r="Y421" i="14"/>
  <c r="V421" i="14"/>
  <c r="Y420" i="14"/>
  <c r="V420" i="14"/>
  <c r="Y419" i="14"/>
  <c r="V419" i="14"/>
  <c r="Y418" i="14"/>
  <c r="V418" i="14"/>
  <c r="Y417" i="14"/>
  <c r="V417" i="14"/>
  <c r="Y416" i="14"/>
  <c r="V416" i="14"/>
  <c r="Y415" i="14"/>
  <c r="V415" i="14"/>
  <c r="Y414" i="14"/>
  <c r="V414" i="14"/>
  <c r="Y413" i="14"/>
  <c r="V413" i="14"/>
  <c r="Y412" i="14"/>
  <c r="V412" i="14"/>
  <c r="Y411" i="14"/>
  <c r="V411" i="14"/>
  <c r="Y410" i="14"/>
  <c r="V410" i="14"/>
  <c r="Y409" i="14"/>
  <c r="V409" i="14"/>
  <c r="Y408" i="14"/>
  <c r="V408" i="14"/>
  <c r="Y407" i="14"/>
  <c r="V407" i="14"/>
  <c r="Y406" i="14"/>
  <c r="V406" i="14"/>
  <c r="Y405" i="14"/>
  <c r="V405" i="14"/>
  <c r="Y404" i="14"/>
  <c r="V404" i="14"/>
  <c r="Y403" i="14"/>
  <c r="V403" i="14"/>
  <c r="Y402" i="14"/>
  <c r="V402" i="14"/>
  <c r="Y401" i="14"/>
  <c r="V401" i="14"/>
  <c r="Y400" i="14"/>
  <c r="V400" i="14"/>
  <c r="Y399" i="14"/>
  <c r="V399" i="14"/>
  <c r="Y398" i="14"/>
  <c r="V398" i="14"/>
  <c r="Y397" i="14"/>
  <c r="V397" i="14"/>
  <c r="Y396" i="14"/>
  <c r="V396" i="14"/>
  <c r="Y395" i="14"/>
  <c r="V395" i="14"/>
  <c r="Y394" i="14"/>
  <c r="V394" i="14"/>
  <c r="Y393" i="14"/>
  <c r="V393" i="14"/>
  <c r="Y392" i="14"/>
  <c r="V392" i="14"/>
  <c r="Y391" i="14"/>
  <c r="V391" i="14"/>
  <c r="Y390" i="14"/>
  <c r="V390" i="14"/>
  <c r="Y389" i="14"/>
  <c r="V389" i="14"/>
  <c r="Y388" i="14"/>
  <c r="V388" i="14"/>
  <c r="Y387" i="14"/>
  <c r="V387" i="14"/>
  <c r="Y386" i="14"/>
  <c r="V386" i="14"/>
  <c r="Y385" i="14"/>
  <c r="V385" i="14"/>
  <c r="Y384" i="14"/>
  <c r="V384" i="14"/>
  <c r="Y383" i="14"/>
  <c r="V383" i="14"/>
  <c r="Y382" i="14"/>
  <c r="V382" i="14"/>
  <c r="Y381" i="14"/>
  <c r="V381" i="14"/>
  <c r="Y380" i="14"/>
  <c r="V380" i="14"/>
  <c r="Y379" i="14"/>
  <c r="V379" i="14"/>
  <c r="Y378" i="14"/>
  <c r="V378" i="14"/>
  <c r="Y377" i="14"/>
  <c r="V377" i="14"/>
  <c r="Y376" i="14"/>
  <c r="V376" i="14"/>
  <c r="Y375" i="14"/>
  <c r="V375" i="14"/>
  <c r="Y374" i="14"/>
  <c r="V374" i="14"/>
  <c r="Y373" i="14"/>
  <c r="V373" i="14"/>
  <c r="Y372" i="14"/>
  <c r="V372" i="14"/>
  <c r="Y371" i="14"/>
  <c r="V371" i="14"/>
  <c r="Y370" i="14"/>
  <c r="V370" i="14"/>
  <c r="Y369" i="14"/>
  <c r="V369" i="14"/>
  <c r="Y368" i="14"/>
  <c r="V368" i="14"/>
  <c r="Y367" i="14"/>
  <c r="V367" i="14"/>
  <c r="Y366" i="14"/>
  <c r="V366" i="14"/>
  <c r="Y365" i="14"/>
  <c r="V365" i="14"/>
  <c r="Y364" i="14"/>
  <c r="V364" i="14"/>
  <c r="Y363" i="14"/>
  <c r="V363" i="14"/>
  <c r="Y362" i="14"/>
  <c r="V362" i="14"/>
  <c r="Y361" i="14"/>
  <c r="V361" i="14"/>
  <c r="Y360" i="14"/>
  <c r="V360" i="14"/>
  <c r="Y359" i="14"/>
  <c r="V359" i="14"/>
  <c r="Y358" i="14"/>
  <c r="V358" i="14"/>
  <c r="Y357" i="14"/>
  <c r="V357" i="14"/>
  <c r="Y356" i="14"/>
  <c r="V356" i="14"/>
  <c r="Y355" i="14"/>
  <c r="V355" i="14"/>
  <c r="Y354" i="14"/>
  <c r="V354" i="14"/>
  <c r="Y353" i="14"/>
  <c r="V353" i="14"/>
  <c r="Y352" i="14"/>
  <c r="V352" i="14"/>
  <c r="Y351" i="14"/>
  <c r="V351" i="14"/>
  <c r="Y350" i="14"/>
  <c r="V350" i="14"/>
  <c r="Y349" i="14"/>
  <c r="V349" i="14"/>
  <c r="Y348" i="14"/>
  <c r="V348" i="14"/>
  <c r="Y347" i="14"/>
  <c r="V347" i="14"/>
  <c r="Y346" i="14"/>
  <c r="V346" i="14"/>
  <c r="Y345" i="14"/>
  <c r="V345" i="14"/>
  <c r="Y344" i="14"/>
  <c r="V344" i="14"/>
  <c r="Y343" i="14"/>
  <c r="V343" i="14"/>
  <c r="Y342" i="14"/>
  <c r="V342" i="14"/>
  <c r="Y341" i="14"/>
  <c r="V341" i="14"/>
  <c r="Y340" i="14"/>
  <c r="V340" i="14"/>
  <c r="Y339" i="14"/>
  <c r="V339" i="14"/>
  <c r="Y338" i="14"/>
  <c r="V338" i="14"/>
  <c r="Y337" i="14"/>
  <c r="V337" i="14"/>
  <c r="Y336" i="14"/>
  <c r="V336" i="14"/>
  <c r="Y335" i="14"/>
  <c r="V335" i="14"/>
  <c r="Y334" i="14"/>
  <c r="V334" i="14"/>
  <c r="Y333" i="14"/>
  <c r="V333" i="14"/>
  <c r="Y332" i="14"/>
  <c r="V332" i="14"/>
  <c r="Y331" i="14"/>
  <c r="V331" i="14"/>
  <c r="Y330" i="14"/>
  <c r="V330" i="14"/>
  <c r="Y329" i="14"/>
  <c r="V329" i="14"/>
  <c r="Y328" i="14"/>
  <c r="V328" i="14"/>
  <c r="Y327" i="14"/>
  <c r="V327" i="14"/>
  <c r="Y326" i="14"/>
  <c r="V326" i="14"/>
  <c r="Y325" i="14"/>
  <c r="V325" i="14"/>
  <c r="Y324" i="14"/>
  <c r="V324" i="14"/>
  <c r="Y323" i="14"/>
  <c r="V323" i="14"/>
  <c r="Y322" i="14"/>
  <c r="V322" i="14"/>
  <c r="Y321" i="14"/>
  <c r="V321" i="14"/>
  <c r="Y320" i="14"/>
  <c r="V320" i="14"/>
  <c r="Y319" i="14"/>
  <c r="V319" i="14"/>
  <c r="Y318" i="14"/>
  <c r="V318" i="14"/>
  <c r="Y317" i="14"/>
  <c r="V317" i="14"/>
  <c r="Y316" i="14"/>
  <c r="V316" i="14"/>
  <c r="Y315" i="14"/>
  <c r="V315" i="14"/>
  <c r="Y314" i="14"/>
  <c r="V314" i="14"/>
  <c r="Y313" i="14"/>
  <c r="V313" i="14"/>
  <c r="Y312" i="14"/>
  <c r="V312" i="14"/>
  <c r="Y311" i="14"/>
  <c r="V311" i="14"/>
  <c r="Y310" i="14"/>
  <c r="V310" i="14"/>
  <c r="Y309" i="14"/>
  <c r="V309" i="14"/>
  <c r="Y308" i="14"/>
  <c r="V308" i="14"/>
  <c r="Y307" i="14"/>
  <c r="V307" i="14"/>
  <c r="Y306" i="14"/>
  <c r="V306" i="14"/>
  <c r="Y305" i="14"/>
  <c r="V305" i="14"/>
  <c r="Y304" i="14"/>
  <c r="V304" i="14"/>
  <c r="Y303" i="14"/>
  <c r="V303" i="14"/>
  <c r="Y302" i="14"/>
  <c r="V302" i="14"/>
  <c r="Y301" i="14"/>
  <c r="V301" i="14"/>
  <c r="Y300" i="14"/>
  <c r="V300" i="14"/>
  <c r="Y299" i="14"/>
  <c r="V299" i="14"/>
  <c r="Y298" i="14"/>
  <c r="V298" i="14"/>
  <c r="Y297" i="14"/>
  <c r="V297" i="14"/>
  <c r="Y296" i="14"/>
  <c r="V296" i="14"/>
  <c r="Y295" i="14"/>
  <c r="V295" i="14"/>
  <c r="Y294" i="14"/>
  <c r="V294" i="14"/>
  <c r="Y293" i="14"/>
  <c r="V293" i="14"/>
  <c r="Y292" i="14"/>
  <c r="V292" i="14"/>
  <c r="Y291" i="14"/>
  <c r="V291" i="14"/>
  <c r="Y290" i="14"/>
  <c r="V290" i="14"/>
  <c r="Y289" i="14"/>
  <c r="V289" i="14"/>
  <c r="Y288" i="14"/>
  <c r="V288" i="14"/>
  <c r="Y287" i="14"/>
  <c r="V287" i="14"/>
  <c r="Y286" i="14"/>
  <c r="V286" i="14"/>
  <c r="Y285" i="14"/>
  <c r="V285" i="14"/>
  <c r="Y284" i="14"/>
  <c r="V284" i="14"/>
  <c r="Y283" i="14"/>
  <c r="V283" i="14"/>
  <c r="Y282" i="14"/>
  <c r="V282" i="14"/>
  <c r="Y281" i="14"/>
  <c r="V281" i="14"/>
  <c r="Y280" i="14"/>
  <c r="V280" i="14"/>
  <c r="Y279" i="14"/>
  <c r="V279" i="14"/>
  <c r="Y278" i="14"/>
  <c r="V278" i="14"/>
  <c r="Y277" i="14"/>
  <c r="V277" i="14"/>
  <c r="Y276" i="14"/>
  <c r="V276" i="14"/>
  <c r="Y275" i="14"/>
  <c r="V275" i="14"/>
  <c r="Y274" i="14"/>
  <c r="V274" i="14"/>
  <c r="Y273" i="14"/>
  <c r="V273" i="14"/>
  <c r="Y272" i="14"/>
  <c r="V272" i="14"/>
  <c r="Y271" i="14"/>
  <c r="V271" i="14"/>
  <c r="Y270" i="14"/>
  <c r="V270" i="14"/>
  <c r="Y269" i="14"/>
  <c r="V269" i="14"/>
  <c r="Y268" i="14"/>
  <c r="V268" i="14"/>
  <c r="Y267" i="14"/>
  <c r="V267" i="14"/>
  <c r="Y266" i="14"/>
  <c r="V266" i="14"/>
  <c r="Y265" i="14"/>
  <c r="V265" i="14"/>
  <c r="Y264" i="14"/>
  <c r="V264" i="14"/>
  <c r="Y263" i="14"/>
  <c r="V263" i="14"/>
  <c r="Y262" i="14"/>
  <c r="V262" i="14"/>
  <c r="Y261" i="14"/>
  <c r="V261" i="14"/>
  <c r="Y260" i="14"/>
  <c r="V260" i="14"/>
  <c r="Y259" i="14"/>
  <c r="V259" i="14"/>
  <c r="Y258" i="14"/>
  <c r="V258" i="14"/>
  <c r="Y257" i="14"/>
  <c r="V257" i="14"/>
  <c r="Y256" i="14"/>
  <c r="V256" i="14"/>
  <c r="Y255" i="14"/>
  <c r="V255" i="14"/>
  <c r="Y254" i="14"/>
  <c r="V254" i="14"/>
  <c r="Y253" i="14"/>
  <c r="V253" i="14"/>
  <c r="Y252" i="14"/>
  <c r="V252" i="14"/>
  <c r="Y251" i="14"/>
  <c r="V251" i="14"/>
  <c r="Y250" i="14"/>
  <c r="V250" i="14"/>
  <c r="Y249" i="14"/>
  <c r="V249" i="14"/>
  <c r="Y248" i="14"/>
  <c r="V248" i="14"/>
  <c r="Y247" i="14"/>
  <c r="V247" i="14"/>
  <c r="Y246" i="14"/>
  <c r="V246" i="14"/>
  <c r="Y245" i="14"/>
  <c r="V245" i="14"/>
  <c r="Y244" i="14"/>
  <c r="V244" i="14"/>
  <c r="Y243" i="14"/>
  <c r="V243" i="14"/>
  <c r="Y242" i="14"/>
  <c r="V242" i="14"/>
  <c r="Y241" i="14"/>
  <c r="V241" i="14"/>
  <c r="Y240" i="14"/>
  <c r="V240" i="14"/>
  <c r="Y239" i="14"/>
  <c r="V239" i="14"/>
  <c r="Y238" i="14"/>
  <c r="V238" i="14"/>
  <c r="Y237" i="14"/>
  <c r="V237" i="14"/>
  <c r="Y236" i="14"/>
  <c r="V236" i="14"/>
  <c r="Y235" i="14"/>
  <c r="V235" i="14"/>
  <c r="Y234" i="14"/>
  <c r="V234" i="14"/>
  <c r="Y233" i="14"/>
  <c r="V233" i="14"/>
  <c r="Y232" i="14"/>
  <c r="V232" i="14"/>
  <c r="Y231" i="14"/>
  <c r="V231" i="14"/>
  <c r="Y230" i="14"/>
  <c r="V230" i="14"/>
  <c r="Y229" i="14"/>
  <c r="V229" i="14"/>
  <c r="Y228" i="14"/>
  <c r="V228" i="14"/>
  <c r="Y227" i="14"/>
  <c r="V227" i="14"/>
  <c r="Y226" i="14"/>
  <c r="V226" i="14"/>
  <c r="Y225" i="14"/>
  <c r="V225" i="14"/>
  <c r="Y224" i="14"/>
  <c r="V224" i="14"/>
  <c r="Y223" i="14"/>
  <c r="V223" i="14"/>
  <c r="Y222" i="14"/>
  <c r="V222" i="14"/>
  <c r="Y221" i="14"/>
  <c r="V221" i="14"/>
  <c r="Y220" i="14"/>
  <c r="V220" i="14"/>
  <c r="Y219" i="14"/>
  <c r="V219" i="14"/>
  <c r="Y218" i="14"/>
  <c r="V218" i="14"/>
  <c r="Y217" i="14"/>
  <c r="V217" i="14"/>
  <c r="Y216" i="14"/>
  <c r="V216" i="14"/>
  <c r="Y215" i="14"/>
  <c r="V215" i="14"/>
  <c r="Y214" i="14"/>
  <c r="V214" i="14"/>
  <c r="Y213" i="14"/>
  <c r="V213" i="14"/>
  <c r="Y212" i="14"/>
  <c r="V212" i="14"/>
  <c r="Y211" i="14"/>
  <c r="V211" i="14"/>
  <c r="Y210" i="14"/>
  <c r="V210" i="14"/>
  <c r="Y209" i="14"/>
  <c r="V209" i="14"/>
  <c r="Y208" i="14"/>
  <c r="V208" i="14"/>
  <c r="Y207" i="14"/>
  <c r="V207" i="14"/>
  <c r="Y206" i="14"/>
  <c r="V206" i="14"/>
  <c r="Y205" i="14"/>
  <c r="V205" i="14"/>
  <c r="Y204" i="14"/>
  <c r="V204" i="14"/>
  <c r="Y203" i="14"/>
  <c r="V203" i="14"/>
  <c r="Y202" i="14"/>
  <c r="V202" i="14"/>
  <c r="Y201" i="14"/>
  <c r="V201" i="14"/>
  <c r="Y200" i="14"/>
  <c r="V200" i="14"/>
  <c r="Y199" i="14"/>
  <c r="V199" i="14"/>
  <c r="Y198" i="14"/>
  <c r="V198" i="14"/>
  <c r="Y197" i="14"/>
  <c r="V197" i="14"/>
  <c r="Y196" i="14"/>
  <c r="V196" i="14"/>
  <c r="Y195" i="14"/>
  <c r="V195" i="14"/>
  <c r="Y194" i="14"/>
  <c r="V194" i="14"/>
  <c r="Y193" i="14"/>
  <c r="V193" i="14"/>
  <c r="Y192" i="14"/>
  <c r="V192" i="14"/>
  <c r="Y191" i="14"/>
  <c r="V191" i="14"/>
  <c r="Y190" i="14"/>
  <c r="V190" i="14"/>
  <c r="Y189" i="14"/>
  <c r="V189" i="14"/>
  <c r="Y188" i="14"/>
  <c r="V188" i="14"/>
  <c r="Y187" i="14"/>
  <c r="V187" i="14"/>
  <c r="Y186" i="14"/>
  <c r="V186" i="14"/>
  <c r="Y185" i="14"/>
  <c r="V185" i="14"/>
  <c r="Y184" i="14"/>
  <c r="V184" i="14"/>
  <c r="Y183" i="14"/>
  <c r="V183" i="14"/>
  <c r="Y182" i="14"/>
  <c r="V182" i="14"/>
  <c r="Y181" i="14"/>
  <c r="V181" i="14"/>
  <c r="Y180" i="14"/>
  <c r="V180" i="14"/>
  <c r="Y179" i="14"/>
  <c r="V179" i="14"/>
  <c r="Y178" i="14"/>
  <c r="V178" i="14"/>
  <c r="Y177" i="14"/>
  <c r="V177" i="14"/>
  <c r="Y176" i="14"/>
  <c r="V176" i="14"/>
  <c r="Y175" i="14"/>
  <c r="V175" i="14"/>
  <c r="Y174" i="14"/>
  <c r="V174" i="14"/>
  <c r="Y173" i="14"/>
  <c r="V173" i="14"/>
  <c r="Y172" i="14"/>
  <c r="V172" i="14"/>
  <c r="Y171" i="14"/>
  <c r="V171" i="14"/>
  <c r="Y170" i="14"/>
  <c r="V170" i="14"/>
  <c r="Y169" i="14"/>
  <c r="V169" i="14"/>
  <c r="Y168" i="14"/>
  <c r="V168" i="14"/>
  <c r="Y167" i="14"/>
  <c r="V167" i="14"/>
  <c r="Y166" i="14"/>
  <c r="V166" i="14"/>
  <c r="Y165" i="14"/>
  <c r="V165" i="14"/>
  <c r="Y164" i="14"/>
  <c r="V164" i="14"/>
  <c r="Y163" i="14"/>
  <c r="V163" i="14"/>
  <c r="Y162" i="14"/>
  <c r="V162" i="14"/>
  <c r="Y161" i="14"/>
  <c r="V161" i="14"/>
  <c r="Y160" i="14"/>
  <c r="V160" i="14"/>
  <c r="Y159" i="14"/>
  <c r="V159" i="14"/>
  <c r="Y158" i="14"/>
  <c r="V158" i="14"/>
  <c r="Y157" i="14"/>
  <c r="V157" i="14"/>
  <c r="Y156" i="14"/>
  <c r="V156" i="14"/>
  <c r="Y155" i="14"/>
  <c r="V155" i="14"/>
  <c r="Y154" i="14"/>
  <c r="V154" i="14"/>
  <c r="Y153" i="14"/>
  <c r="V153" i="14"/>
  <c r="Y152" i="14"/>
  <c r="V152" i="14"/>
  <c r="Y151" i="14"/>
  <c r="V151" i="14"/>
  <c r="Y150" i="14"/>
  <c r="V150" i="14"/>
  <c r="Y149" i="14"/>
  <c r="V149" i="14"/>
  <c r="Y148" i="14"/>
  <c r="V148" i="14"/>
  <c r="Y147" i="14"/>
  <c r="V147" i="14"/>
  <c r="Y146" i="14"/>
  <c r="V146" i="14"/>
  <c r="Y145" i="14"/>
  <c r="V145" i="14"/>
  <c r="Y144" i="14"/>
  <c r="V144" i="14"/>
  <c r="Y143" i="14"/>
  <c r="V143" i="14"/>
  <c r="Y142" i="14"/>
  <c r="V142" i="14"/>
  <c r="Y141" i="14"/>
  <c r="V141" i="14"/>
  <c r="Y140" i="14"/>
  <c r="V140" i="14"/>
  <c r="Y139" i="14"/>
  <c r="V139" i="14"/>
  <c r="Y138" i="14"/>
  <c r="V138" i="14"/>
  <c r="Y137" i="14"/>
  <c r="V137" i="14"/>
  <c r="Y136" i="14"/>
  <c r="V136" i="14"/>
  <c r="Y135" i="14"/>
  <c r="V135" i="14"/>
  <c r="Y134" i="14"/>
  <c r="V134" i="14"/>
  <c r="Y133" i="14"/>
  <c r="V133" i="14"/>
  <c r="Y132" i="14"/>
  <c r="V132" i="14"/>
  <c r="Y131" i="14"/>
  <c r="V131" i="14"/>
  <c r="Y130" i="14"/>
  <c r="V130" i="14"/>
  <c r="Y129" i="14"/>
  <c r="V129" i="14"/>
  <c r="Y128" i="14"/>
  <c r="V128" i="14"/>
  <c r="Y127" i="14"/>
  <c r="V127" i="14"/>
  <c r="Y126" i="14"/>
  <c r="V126" i="14"/>
  <c r="Y125" i="14"/>
  <c r="V125" i="14"/>
  <c r="Y124" i="14"/>
  <c r="V124" i="14"/>
  <c r="Y123" i="14"/>
  <c r="V123" i="14"/>
  <c r="Y122" i="14"/>
  <c r="V122" i="14"/>
  <c r="Y121" i="14"/>
  <c r="V121" i="14"/>
  <c r="Y120" i="14"/>
  <c r="V120" i="14"/>
  <c r="Y119" i="14"/>
  <c r="V119" i="14"/>
  <c r="Y118" i="14"/>
  <c r="V118" i="14"/>
  <c r="Y117" i="14"/>
  <c r="V117" i="14"/>
  <c r="Y116" i="14"/>
  <c r="V116" i="14"/>
  <c r="Y115" i="14"/>
  <c r="V115" i="14"/>
  <c r="Y114" i="14"/>
  <c r="V114" i="14"/>
  <c r="Y113" i="14"/>
  <c r="V113" i="14"/>
  <c r="Y112" i="14"/>
  <c r="V112" i="14"/>
  <c r="Y111" i="14"/>
  <c r="V111" i="14"/>
  <c r="Y110" i="14"/>
  <c r="V110" i="14"/>
  <c r="Y109" i="14"/>
  <c r="V109" i="14"/>
  <c r="Y108" i="14"/>
  <c r="V108" i="14"/>
  <c r="Y107" i="14"/>
  <c r="V107" i="14"/>
  <c r="Y106" i="14"/>
  <c r="V106" i="14"/>
  <c r="Y105" i="14"/>
  <c r="V105" i="14"/>
  <c r="Y104" i="14"/>
  <c r="V104" i="14"/>
  <c r="Y103" i="14"/>
  <c r="V103" i="14"/>
  <c r="Y102" i="14"/>
  <c r="V102" i="14"/>
  <c r="Y101" i="14"/>
  <c r="V101" i="14"/>
  <c r="Y100" i="14"/>
  <c r="V100" i="14"/>
  <c r="Y99" i="14"/>
  <c r="V99" i="14"/>
  <c r="Y98" i="14"/>
  <c r="V98" i="14"/>
  <c r="Y97" i="14"/>
  <c r="V97" i="14"/>
  <c r="Y96" i="14"/>
  <c r="V96" i="14"/>
  <c r="Y95" i="14"/>
  <c r="V95" i="14"/>
  <c r="Y94" i="14"/>
  <c r="V94" i="14"/>
  <c r="Y93" i="14"/>
  <c r="V93" i="14"/>
  <c r="Y92" i="14"/>
  <c r="V92" i="14"/>
  <c r="Y91" i="14"/>
  <c r="V91" i="14"/>
  <c r="Y90" i="14"/>
  <c r="V90" i="14"/>
  <c r="Y89" i="14"/>
  <c r="V89" i="14"/>
  <c r="Y88" i="14"/>
  <c r="V88" i="14"/>
  <c r="Y87" i="14"/>
  <c r="V87" i="14"/>
  <c r="Y86" i="14"/>
  <c r="V86" i="14"/>
  <c r="Y85" i="14"/>
  <c r="V85" i="14"/>
  <c r="Y84" i="14"/>
  <c r="V84" i="14"/>
  <c r="Y83" i="14"/>
  <c r="V83" i="14"/>
  <c r="Y82" i="14"/>
  <c r="V82" i="14"/>
  <c r="Y81" i="14"/>
  <c r="V81" i="14"/>
  <c r="Y80" i="14"/>
  <c r="V80" i="14"/>
  <c r="Y79" i="14"/>
  <c r="V79" i="14"/>
  <c r="Y78" i="14"/>
  <c r="V78" i="14"/>
  <c r="Y77" i="14"/>
  <c r="V77" i="14"/>
  <c r="Y76" i="14"/>
  <c r="V76" i="14"/>
  <c r="Y75" i="14"/>
  <c r="V75" i="14"/>
  <c r="Y74" i="14"/>
  <c r="V74" i="14"/>
  <c r="Y73" i="14"/>
  <c r="V73" i="14"/>
  <c r="Y72" i="14"/>
  <c r="V72" i="14"/>
  <c r="Y71" i="14"/>
  <c r="V71" i="14"/>
  <c r="Y70" i="14"/>
  <c r="V70" i="14"/>
  <c r="Y69" i="14"/>
  <c r="V69" i="14"/>
  <c r="Y68" i="14"/>
  <c r="V68" i="14"/>
  <c r="Y67" i="14"/>
  <c r="V67" i="14"/>
  <c r="Y66" i="14"/>
  <c r="V66" i="14"/>
  <c r="Y65" i="14"/>
  <c r="V65" i="14"/>
  <c r="Y64" i="14"/>
  <c r="V64" i="14"/>
  <c r="Y63" i="14"/>
  <c r="V63" i="14"/>
  <c r="Y62" i="14"/>
  <c r="V62" i="14"/>
  <c r="Y61" i="14"/>
  <c r="V61" i="14"/>
  <c r="Y60" i="14"/>
  <c r="V60" i="14"/>
  <c r="Y59" i="14"/>
  <c r="V59" i="14"/>
  <c r="Y58" i="14"/>
  <c r="V58" i="14"/>
  <c r="Y57" i="14"/>
  <c r="V57" i="14"/>
  <c r="Y56" i="14"/>
  <c r="V56" i="14"/>
  <c r="Y55" i="14"/>
  <c r="V55" i="14"/>
  <c r="Y54" i="14"/>
  <c r="V54" i="14"/>
  <c r="Y53" i="14"/>
  <c r="V53" i="14"/>
  <c r="Y52" i="14"/>
  <c r="V52" i="14"/>
  <c r="Y51" i="14"/>
  <c r="V51" i="14"/>
  <c r="Y50" i="14"/>
  <c r="V50" i="14"/>
  <c r="Y49" i="14"/>
  <c r="V49" i="14"/>
  <c r="Y48" i="14"/>
  <c r="V48" i="14"/>
  <c r="Y47" i="14"/>
  <c r="V47" i="14"/>
  <c r="Y46" i="14"/>
  <c r="V46" i="14"/>
  <c r="Y45" i="14"/>
  <c r="V45" i="14"/>
  <c r="Y44" i="14"/>
  <c r="V44" i="14"/>
  <c r="Y43" i="14"/>
  <c r="V43" i="14"/>
  <c r="Y42" i="14"/>
  <c r="V42" i="14"/>
  <c r="Y41" i="14"/>
  <c r="V41" i="14"/>
  <c r="Y40" i="14"/>
  <c r="V40" i="14"/>
  <c r="Y39" i="14"/>
  <c r="V39" i="14"/>
  <c r="Y38" i="14"/>
  <c r="V38" i="14"/>
  <c r="Y37" i="14"/>
  <c r="V37" i="14"/>
  <c r="Y36" i="14"/>
  <c r="V36" i="14"/>
  <c r="Y35" i="14"/>
  <c r="V35" i="14"/>
  <c r="Y34" i="14"/>
  <c r="V34" i="14"/>
  <c r="Y33" i="14"/>
  <c r="V33" i="14"/>
  <c r="Y32" i="14"/>
  <c r="V32" i="14"/>
  <c r="Y31" i="14"/>
  <c r="V31" i="14"/>
  <c r="Y30" i="14"/>
  <c r="V30" i="14"/>
  <c r="Y29" i="14"/>
  <c r="V29" i="14"/>
  <c r="Y28" i="14"/>
  <c r="V28" i="14"/>
  <c r="Y27" i="14"/>
  <c r="V27" i="14"/>
  <c r="Y26" i="14"/>
  <c r="V26" i="14"/>
  <c r="Y25" i="14"/>
  <c r="V25" i="14"/>
  <c r="Y24" i="14"/>
  <c r="V24" i="14"/>
  <c r="Y23" i="14"/>
  <c r="V23" i="14"/>
  <c r="Y22" i="14"/>
  <c r="V22" i="14"/>
  <c r="Y21" i="14"/>
  <c r="V21" i="14"/>
  <c r="Y20" i="14"/>
  <c r="V20" i="14"/>
  <c r="Y19" i="14"/>
  <c r="V19" i="14"/>
  <c r="Y18" i="14"/>
  <c r="V18" i="14"/>
  <c r="Y17" i="14"/>
  <c r="V17" i="14"/>
  <c r="Y16" i="14"/>
  <c r="V16" i="14"/>
  <c r="Y15" i="14"/>
  <c r="V15" i="14"/>
  <c r="Y14" i="14"/>
  <c r="V14" i="14"/>
  <c r="Y13" i="14"/>
  <c r="V13" i="14"/>
  <c r="Y12" i="14"/>
  <c r="V12" i="14"/>
  <c r="Y11" i="14"/>
  <c r="V11" i="14"/>
  <c r="Y10" i="14"/>
  <c r="V10" i="14"/>
  <c r="Y9" i="14"/>
  <c r="V9" i="14"/>
  <c r="Y8" i="14"/>
  <c r="V8" i="14"/>
  <c r="Y7" i="14"/>
  <c r="V7" i="14"/>
  <c r="AC6" i="14"/>
  <c r="Y6" i="14"/>
  <c r="V6" i="14"/>
  <c r="Y5" i="14"/>
  <c r="V5" i="14"/>
  <c r="Y4" i="14"/>
  <c r="V4" i="14"/>
  <c r="Y3" i="14"/>
  <c r="V3" i="14"/>
  <c r="Y2" i="14"/>
  <c r="V2" i="14"/>
  <c r="AC7" i="14"/>
  <c r="AC9" i="14"/>
  <c r="AJ3" i="15"/>
  <c r="AJ5" i="15"/>
  <c r="AK4" i="15"/>
  <c r="AK10" i="15"/>
  <c r="AK2" i="15"/>
  <c r="AJ10" i="15"/>
  <c r="AJ8" i="15"/>
  <c r="AK6" i="15"/>
  <c r="AK5" i="15"/>
  <c r="AI2" i="15"/>
  <c r="AK11" i="15"/>
  <c r="AK9" i="15"/>
  <c r="AJ11" i="15"/>
  <c r="AK7" i="15"/>
  <c r="AJ4" i="15"/>
  <c r="AK3" i="15"/>
  <c r="AJ2" i="15"/>
  <c r="AJ9" i="15"/>
  <c r="T35" i="12"/>
  <c r="X34" i="12"/>
  <c r="T29" i="12"/>
  <c r="U28" i="12"/>
  <c r="Y23" i="12"/>
  <c r="U20" i="12"/>
  <c r="Y19" i="12"/>
  <c r="U16" i="12"/>
  <c r="Y15" i="12"/>
  <c r="U12" i="12"/>
  <c r="Y11" i="12"/>
  <c r="U8" i="12"/>
  <c r="Y7" i="12"/>
  <c r="U4" i="12"/>
  <c r="U34" i="12"/>
  <c r="X33" i="12"/>
  <c r="T28" i="12"/>
  <c r="X23" i="12"/>
  <c r="T20" i="12"/>
  <c r="X19" i="12"/>
  <c r="T16" i="12"/>
  <c r="X15" i="12"/>
  <c r="T12" i="12"/>
  <c r="X11" i="12"/>
  <c r="T8" i="12"/>
  <c r="X7" i="12"/>
  <c r="T4" i="12"/>
  <c r="U39" i="12"/>
  <c r="U38" i="12"/>
  <c r="Y37" i="12"/>
  <c r="T34" i="12"/>
  <c r="U33" i="12"/>
  <c r="X32" i="12"/>
  <c r="U23" i="12"/>
  <c r="Y22" i="12"/>
  <c r="U19" i="12"/>
  <c r="Y18" i="12"/>
  <c r="U15" i="12"/>
  <c r="Y14" i="12"/>
  <c r="U11" i="12"/>
  <c r="Y10" i="12"/>
  <c r="U7" i="12"/>
  <c r="Y6" i="12"/>
  <c r="T39" i="12"/>
  <c r="T38" i="12"/>
  <c r="X37" i="12"/>
  <c r="T33" i="12"/>
  <c r="U32" i="12"/>
  <c r="X31" i="12"/>
  <c r="T23" i="12"/>
  <c r="X22" i="12"/>
  <c r="T19" i="12"/>
  <c r="X18" i="12"/>
  <c r="T15" i="12"/>
  <c r="X14" i="12"/>
  <c r="T11" i="12"/>
  <c r="X10" i="12"/>
  <c r="T7" i="12"/>
  <c r="X6" i="12"/>
  <c r="U47" i="12"/>
  <c r="U46" i="12"/>
  <c r="U45" i="12"/>
  <c r="U44" i="12"/>
  <c r="U43" i="12"/>
  <c r="U42" i="12"/>
  <c r="U41" i="12"/>
  <c r="U40" i="12"/>
  <c r="U37" i="12"/>
  <c r="X36" i="12"/>
  <c r="T32" i="12"/>
  <c r="U31" i="12"/>
  <c r="Y30" i="12"/>
  <c r="U22" i="12"/>
  <c r="Y21" i="12"/>
  <c r="U18" i="12"/>
  <c r="Y17" i="12"/>
  <c r="U14" i="12"/>
  <c r="Y13" i="12"/>
  <c r="U10" i="12"/>
  <c r="Y9" i="12"/>
  <c r="U6" i="12"/>
  <c r="Y5" i="12"/>
  <c r="T47" i="12"/>
  <c r="T46" i="12"/>
  <c r="T45" i="12"/>
  <c r="T44" i="12"/>
  <c r="T43" i="12"/>
  <c r="T42" i="12"/>
  <c r="T41" i="12"/>
  <c r="T40" i="12"/>
  <c r="T37" i="12"/>
  <c r="U36" i="12"/>
  <c r="Y35" i="12"/>
  <c r="T31" i="12"/>
  <c r="X30" i="12"/>
  <c r="T22" i="12"/>
  <c r="X21" i="12"/>
  <c r="T18" i="12"/>
  <c r="X17" i="12"/>
  <c r="T14" i="12"/>
  <c r="X13" i="12"/>
  <c r="T10" i="12"/>
  <c r="X9" i="12"/>
  <c r="T6" i="12"/>
  <c r="X5" i="12"/>
  <c r="T36" i="12"/>
  <c r="X35" i="12"/>
  <c r="U30" i="12"/>
  <c r="X29" i="12"/>
  <c r="U21" i="12"/>
  <c r="Y20" i="12"/>
  <c r="U17" i="12"/>
  <c r="Y16" i="12"/>
  <c r="U13" i="12"/>
  <c r="Y12" i="12"/>
  <c r="U9" i="12"/>
  <c r="Y8" i="12"/>
  <c r="U5" i="12"/>
  <c r="Y4" i="12"/>
  <c r="X28" i="12"/>
  <c r="X16" i="12"/>
  <c r="T13" i="12"/>
  <c r="U29" i="12"/>
  <c r="X20" i="12"/>
  <c r="T17" i="12"/>
  <c r="X4" i="12"/>
  <c r="T30" i="12"/>
  <c r="Y34" i="12"/>
  <c r="T21" i="12"/>
  <c r="X8" i="12"/>
  <c r="T5" i="12"/>
  <c r="U35" i="12"/>
  <c r="X12" i="12"/>
  <c r="T9" i="12"/>
  <c r="Z939" i="14"/>
  <c r="Z931" i="14"/>
  <c r="Z923" i="14"/>
  <c r="Z915" i="14"/>
  <c r="Z907" i="14"/>
  <c r="Z899" i="14"/>
  <c r="Z891" i="14"/>
  <c r="Z883" i="14"/>
  <c r="Z875" i="14"/>
  <c r="Z867" i="14"/>
  <c r="Z859" i="14"/>
  <c r="Z851" i="14"/>
  <c r="Z843" i="14"/>
  <c r="Z835" i="14"/>
  <c r="Z827" i="14"/>
  <c r="Z819" i="14"/>
  <c r="Z811" i="14"/>
  <c r="Z803" i="14"/>
  <c r="Z795" i="14"/>
  <c r="Z787" i="14"/>
  <c r="Z779" i="14"/>
  <c r="Z932" i="14"/>
  <c r="Z929" i="14"/>
  <c r="Z918" i="14"/>
  <c r="Z904" i="14"/>
  <c r="Z893" i="14"/>
  <c r="Z890" i="14"/>
  <c r="Z879" i="14"/>
  <c r="Z868" i="14"/>
  <c r="Z865" i="14"/>
  <c r="Z854" i="14"/>
  <c r="Z840" i="14"/>
  <c r="Z829" i="14"/>
  <c r="Z826" i="14"/>
  <c r="Z815" i="14"/>
  <c r="Z804" i="14"/>
  <c r="Z801" i="14"/>
  <c r="Z790" i="14"/>
  <c r="Z776" i="14"/>
  <c r="Z768" i="14"/>
  <c r="Z760" i="14"/>
  <c r="Z752" i="14"/>
  <c r="Z744" i="14"/>
  <c r="Z736" i="14"/>
  <c r="Z728" i="14"/>
  <c r="Z720" i="14"/>
  <c r="Z712" i="14"/>
  <c r="Z704" i="14"/>
  <c r="Z936" i="14"/>
  <c r="Z925" i="14"/>
  <c r="Z922" i="14"/>
  <c r="Z911" i="14"/>
  <c r="Z900" i="14"/>
  <c r="Z897" i="14"/>
  <c r="Z886" i="14"/>
  <c r="Z928" i="14"/>
  <c r="Z919" i="14"/>
  <c r="Z916" i="14"/>
  <c r="Z913" i="14"/>
  <c r="Z910" i="14"/>
  <c r="Z898" i="14"/>
  <c r="Z895" i="14"/>
  <c r="Z892" i="14"/>
  <c r="Z880" i="14"/>
  <c r="Z877" i="14"/>
  <c r="Z874" i="14"/>
  <c r="Z848" i="14"/>
  <c r="Z831" i="14"/>
  <c r="Z828" i="14"/>
  <c r="Z822" i="14"/>
  <c r="Z805" i="14"/>
  <c r="Z796" i="14"/>
  <c r="Z793" i="14"/>
  <c r="Z773" i="14"/>
  <c r="Z762" i="14"/>
  <c r="Z759" i="14"/>
  <c r="Z748" i="14"/>
  <c r="Z737" i="14"/>
  <c r="Z734" i="14"/>
  <c r="Z723" i="14"/>
  <c r="Z709" i="14"/>
  <c r="Z698" i="14"/>
  <c r="Z690" i="14"/>
  <c r="Z682" i="14"/>
  <c r="Z674" i="14"/>
  <c r="Z666" i="14"/>
  <c r="Z658" i="14"/>
  <c r="Z650" i="14"/>
  <c r="Z642" i="14"/>
  <c r="Z634" i="14"/>
  <c r="Z626" i="14"/>
  <c r="Z618" i="14"/>
  <c r="Z610" i="14"/>
  <c r="Z602" i="14"/>
  <c r="Z594" i="14"/>
  <c r="Z586" i="14"/>
  <c r="Z578" i="14"/>
  <c r="Z570" i="14"/>
  <c r="Z562" i="14"/>
  <c r="Z554" i="14"/>
  <c r="Z546" i="14"/>
  <c r="Z538" i="14"/>
  <c r="Z530" i="14"/>
  <c r="Z522" i="14"/>
  <c r="Z514" i="14"/>
  <c r="Z506" i="14"/>
  <c r="Z498" i="14"/>
  <c r="Z490" i="14"/>
  <c r="Z482" i="14"/>
  <c r="Z474" i="14"/>
  <c r="Z466" i="14"/>
  <c r="Z458" i="14"/>
  <c r="Z450" i="14"/>
  <c r="Z442" i="14"/>
  <c r="Z434" i="14"/>
  <c r="Z426" i="14"/>
  <c r="Z418" i="14"/>
  <c r="Z410" i="14"/>
  <c r="Z402" i="14"/>
  <c r="Z394" i="14"/>
  <c r="Z386" i="14"/>
  <c r="Z378" i="14"/>
  <c r="Z370" i="14"/>
  <c r="Z362" i="14"/>
  <c r="Z354" i="14"/>
  <c r="Z346" i="14"/>
  <c r="Z338" i="14"/>
  <c r="Z330" i="14"/>
  <c r="Z322" i="14"/>
  <c r="Z314" i="14"/>
  <c r="Z306" i="14"/>
  <c r="Z298" i="14"/>
  <c r="Z290" i="14"/>
  <c r="Z282" i="14"/>
  <c r="Z274" i="14"/>
  <c r="Z266" i="14"/>
  <c r="Z258" i="14"/>
  <c r="Z250" i="14"/>
  <c r="Z242" i="14"/>
  <c r="Z234" i="14"/>
  <c r="Z226" i="14"/>
  <c r="Z218" i="14"/>
  <c r="Z210" i="14"/>
  <c r="Z202" i="14"/>
  <c r="Z194" i="14"/>
  <c r="Z186" i="14"/>
  <c r="Z178" i="14"/>
  <c r="Z170" i="14"/>
  <c r="Z162" i="14"/>
  <c r="Z154" i="14"/>
  <c r="Z146" i="14"/>
  <c r="Z138" i="14"/>
  <c r="Z130" i="14"/>
  <c r="Z122" i="14"/>
  <c r="Z114" i="14"/>
  <c r="Z106" i="14"/>
  <c r="Z98" i="14"/>
  <c r="Z90" i="14"/>
  <c r="Z82" i="14"/>
  <c r="Z74" i="14"/>
  <c r="Z66" i="14"/>
  <c r="Z58" i="14"/>
  <c r="Z50" i="14"/>
  <c r="Z42" i="14"/>
  <c r="Z34" i="14"/>
  <c r="Z26" i="14"/>
  <c r="Z18" i="14"/>
  <c r="Z10" i="14"/>
  <c r="Z3" i="14"/>
  <c r="Z255" i="14"/>
  <c r="Z247" i="14"/>
  <c r="Z231" i="14"/>
  <c r="Z223" i="14"/>
  <c r="Z215" i="14"/>
  <c r="Z207" i="14"/>
  <c r="Z199" i="14"/>
  <c r="Z191" i="14"/>
  <c r="Z183" i="14"/>
  <c r="Z175" i="14"/>
  <c r="Z167" i="14"/>
  <c r="Z159" i="14"/>
  <c r="Z151" i="14"/>
  <c r="Z143" i="14"/>
  <c r="Z135" i="14"/>
  <c r="Z127" i="14"/>
  <c r="Z119" i="14"/>
  <c r="Z111" i="14"/>
  <c r="Z103" i="14"/>
  <c r="Z87" i="14"/>
  <c r="Z79" i="14"/>
  <c r="Z71" i="14"/>
  <c r="Z63" i="14"/>
  <c r="Z55" i="14"/>
  <c r="Z47" i="14"/>
  <c r="Z39" i="14"/>
  <c r="Z31" i="14"/>
  <c r="Z23" i="14"/>
  <c r="Z15" i="14"/>
  <c r="Z5" i="14"/>
  <c r="Z104" i="14"/>
  <c r="Z834" i="14"/>
  <c r="Z799" i="14"/>
  <c r="Z653" i="14"/>
  <c r="Z605" i="14"/>
  <c r="Z477" i="14"/>
  <c r="Z469" i="14"/>
  <c r="Z937" i="14"/>
  <c r="Z934" i="14"/>
  <c r="Z901" i="14"/>
  <c r="Z871" i="14"/>
  <c r="Z862" i="14"/>
  <c r="Z845" i="14"/>
  <c r="Z842" i="14"/>
  <c r="Z839" i="14"/>
  <c r="Z816" i="14"/>
  <c r="Z813" i="14"/>
  <c r="Z810" i="14"/>
  <c r="Z784" i="14"/>
  <c r="Z770" i="14"/>
  <c r="Z767" i="14"/>
  <c r="Z756" i="14"/>
  <c r="Z745" i="14"/>
  <c r="Z742" i="14"/>
  <c r="Z731" i="14"/>
  <c r="Z717" i="14"/>
  <c r="Z706" i="14"/>
  <c r="Z703" i="14"/>
  <c r="Z695" i="14"/>
  <c r="Z687" i="14"/>
  <c r="Z679" i="14"/>
  <c r="Z671" i="14"/>
  <c r="Z663" i="14"/>
  <c r="Z655" i="14"/>
  <c r="Z647" i="14"/>
  <c r="Z639" i="14"/>
  <c r="Z631" i="14"/>
  <c r="Z623" i="14"/>
  <c r="Z615" i="14"/>
  <c r="Z607" i="14"/>
  <c r="Z599" i="14"/>
  <c r="Z591" i="14"/>
  <c r="Z583" i="14"/>
  <c r="Z575" i="14"/>
  <c r="Z567" i="14"/>
  <c r="Z559" i="14"/>
  <c r="Z551" i="14"/>
  <c r="Z543" i="14"/>
  <c r="Z535" i="14"/>
  <c r="Z527" i="14"/>
  <c r="Z519" i="14"/>
  <c r="Z511" i="14"/>
  <c r="Z503" i="14"/>
  <c r="Z495" i="14"/>
  <c r="Z487" i="14"/>
  <c r="Z479" i="14"/>
  <c r="Z471" i="14"/>
  <c r="Z463" i="14"/>
  <c r="Z455" i="14"/>
  <c r="Z447" i="14"/>
  <c r="Z439" i="14"/>
  <c r="Z431" i="14"/>
  <c r="Z423" i="14"/>
  <c r="Z415" i="14"/>
  <c r="Z407" i="14"/>
  <c r="Z399" i="14"/>
  <c r="Z391" i="14"/>
  <c r="Z383" i="14"/>
  <c r="Z375" i="14"/>
  <c r="Z367" i="14"/>
  <c r="Z359" i="14"/>
  <c r="Z351" i="14"/>
  <c r="Z343" i="14"/>
  <c r="Z335" i="14"/>
  <c r="Z327" i="14"/>
  <c r="Z319" i="14"/>
  <c r="Z311" i="14"/>
  <c r="Z303" i="14"/>
  <c r="Z295" i="14"/>
  <c r="Z287" i="14"/>
  <c r="Z279" i="14"/>
  <c r="Z271" i="14"/>
  <c r="Z263" i="14"/>
  <c r="Z239" i="14"/>
  <c r="Z95" i="14"/>
  <c r="Z36" i="14"/>
  <c r="Z28" i="14"/>
  <c r="Z2" i="14"/>
  <c r="Z921" i="14"/>
  <c r="Z888" i="14"/>
  <c r="Z885" i="14"/>
  <c r="Z882" i="14"/>
  <c r="Z856" i="14"/>
  <c r="Z853" i="14"/>
  <c r="Z850" i="14"/>
  <c r="Z836" i="14"/>
  <c r="Z833" i="14"/>
  <c r="Z824" i="14"/>
  <c r="Z807" i="14"/>
  <c r="Z798" i="14"/>
  <c r="Z781" i="14"/>
  <c r="Z778" i="14"/>
  <c r="Z775" i="14"/>
  <c r="Z764" i="14"/>
  <c r="Z753" i="14"/>
  <c r="Z750" i="14"/>
  <c r="Z739" i="14"/>
  <c r="Z725" i="14"/>
  <c r="Z714" i="14"/>
  <c r="Z711" i="14"/>
  <c r="Z700" i="14"/>
  <c r="Z692" i="14"/>
  <c r="Z684" i="14"/>
  <c r="Z676" i="14"/>
  <c r="Z668" i="14"/>
  <c r="Z660" i="14"/>
  <c r="Z652" i="14"/>
  <c r="Z644" i="14"/>
  <c r="Z636" i="14"/>
  <c r="Z628" i="14"/>
  <c r="Z620" i="14"/>
  <c r="Z612" i="14"/>
  <c r="Z604" i="14"/>
  <c r="Z596" i="14"/>
  <c r="Z588" i="14"/>
  <c r="Z580" i="14"/>
  <c r="Z572" i="14"/>
  <c r="Z564" i="14"/>
  <c r="Z556" i="14"/>
  <c r="Z548" i="14"/>
  <c r="Z540" i="14"/>
  <c r="Z532" i="14"/>
  <c r="Z524" i="14"/>
  <c r="Z516" i="14"/>
  <c r="Z508" i="14"/>
  <c r="Z500" i="14"/>
  <c r="Z492" i="14"/>
  <c r="Z484" i="14"/>
  <c r="Z476" i="14"/>
  <c r="Z468" i="14"/>
  <c r="Z460" i="14"/>
  <c r="Z452" i="14"/>
  <c r="Z444" i="14"/>
  <c r="Z436" i="14"/>
  <c r="Z428" i="14"/>
  <c r="Z420" i="14"/>
  <c r="Z412" i="14"/>
  <c r="Z404" i="14"/>
  <c r="Z396" i="14"/>
  <c r="Z388" i="14"/>
  <c r="Z380" i="14"/>
  <c r="Z372" i="14"/>
  <c r="Z364" i="14"/>
  <c r="Z356" i="14"/>
  <c r="Z348" i="14"/>
  <c r="Z340" i="14"/>
  <c r="Z332" i="14"/>
  <c r="Z324" i="14"/>
  <c r="Z316" i="14"/>
  <c r="Z308" i="14"/>
  <c r="Z300" i="14"/>
  <c r="Z292" i="14"/>
  <c r="Z284" i="14"/>
  <c r="Z276" i="14"/>
  <c r="Z268" i="14"/>
  <c r="Z260" i="14"/>
  <c r="Z252" i="14"/>
  <c r="Z244" i="14"/>
  <c r="Z236" i="14"/>
  <c r="Z228" i="14"/>
  <c r="Z220" i="14"/>
  <c r="Z212" i="14"/>
  <c r="Z204" i="14"/>
  <c r="Z196" i="14"/>
  <c r="Z188" i="14"/>
  <c r="Z180" i="14"/>
  <c r="Z172" i="14"/>
  <c r="Z164" i="14"/>
  <c r="Z156" i="14"/>
  <c r="Z148" i="14"/>
  <c r="Z140" i="14"/>
  <c r="Z132" i="14"/>
  <c r="Z124" i="14"/>
  <c r="Z116" i="14"/>
  <c r="Z108" i="14"/>
  <c r="Z100" i="14"/>
  <c r="Z92" i="14"/>
  <c r="Z84" i="14"/>
  <c r="Z76" i="14"/>
  <c r="Z68" i="14"/>
  <c r="Z60" i="14"/>
  <c r="Z52" i="14"/>
  <c r="Z44" i="14"/>
  <c r="Z20" i="14"/>
  <c r="Z12" i="14"/>
  <c r="Z41" i="14"/>
  <c r="Z33" i="14"/>
  <c r="Z72" i="14"/>
  <c r="Z509" i="14"/>
  <c r="Z930" i="14"/>
  <c r="Z927" i="14"/>
  <c r="Z924" i="14"/>
  <c r="Z912" i="14"/>
  <c r="Z909" i="14"/>
  <c r="Z906" i="14"/>
  <c r="Z903" i="14"/>
  <c r="Z894" i="14"/>
  <c r="Z876" i="14"/>
  <c r="Z873" i="14"/>
  <c r="Z864" i="14"/>
  <c r="Z847" i="14"/>
  <c r="Z830" i="14"/>
  <c r="Z821" i="14"/>
  <c r="Z818" i="14"/>
  <c r="Z792" i="14"/>
  <c r="Z789" i="14"/>
  <c r="Z786" i="14"/>
  <c r="Z772" i="14"/>
  <c r="Z761" i="14"/>
  <c r="Z758" i="14"/>
  <c r="Z747" i="14"/>
  <c r="Z733" i="14"/>
  <c r="Z722" i="14"/>
  <c r="Z719" i="14"/>
  <c r="Z708" i="14"/>
  <c r="Z697" i="14"/>
  <c r="Z689" i="14"/>
  <c r="Z681" i="14"/>
  <c r="Z673" i="14"/>
  <c r="Z665" i="14"/>
  <c r="Z657" i="14"/>
  <c r="Z649" i="14"/>
  <c r="Z641" i="14"/>
  <c r="Z633" i="14"/>
  <c r="Z625" i="14"/>
  <c r="Z617" i="14"/>
  <c r="Z609" i="14"/>
  <c r="Z601" i="14"/>
  <c r="Z593" i="14"/>
  <c r="Z585" i="14"/>
  <c r="Z577" i="14"/>
  <c r="Z569" i="14"/>
  <c r="Z561" i="14"/>
  <c r="Z553" i="14"/>
  <c r="Z545" i="14"/>
  <c r="Z537" i="14"/>
  <c r="Z529" i="14"/>
  <c r="Z521" i="14"/>
  <c r="Z513" i="14"/>
  <c r="Z505" i="14"/>
  <c r="Z497" i="14"/>
  <c r="Z489" i="14"/>
  <c r="Z481" i="14"/>
  <c r="Z473" i="14"/>
  <c r="Z465" i="14"/>
  <c r="Z457" i="14"/>
  <c r="Z449" i="14"/>
  <c r="Z441" i="14"/>
  <c r="Z433" i="14"/>
  <c r="Z425" i="14"/>
  <c r="Z417" i="14"/>
  <c r="Z409" i="14"/>
  <c r="Z401" i="14"/>
  <c r="Z393" i="14"/>
  <c r="Z385" i="14"/>
  <c r="Z377" i="14"/>
  <c r="Z369" i="14"/>
  <c r="Z361" i="14"/>
  <c r="Z353" i="14"/>
  <c r="Z345" i="14"/>
  <c r="Z337" i="14"/>
  <c r="Z329" i="14"/>
  <c r="Z321" i="14"/>
  <c r="Z313" i="14"/>
  <c r="Z305" i="14"/>
  <c r="Z297" i="14"/>
  <c r="Z289" i="14"/>
  <c r="Z281" i="14"/>
  <c r="Z273" i="14"/>
  <c r="Z265" i="14"/>
  <c r="Z257" i="14"/>
  <c r="Z249" i="14"/>
  <c r="Z241" i="14"/>
  <c r="Z233" i="14"/>
  <c r="Z225" i="14"/>
  <c r="Z217" i="14"/>
  <c r="Z209" i="14"/>
  <c r="Z201" i="14"/>
  <c r="Z193" i="14"/>
  <c r="Z185" i="14"/>
  <c r="Z177" i="14"/>
  <c r="Z169" i="14"/>
  <c r="Z161" i="14"/>
  <c r="Z153" i="14"/>
  <c r="Z145" i="14"/>
  <c r="Z137" i="14"/>
  <c r="Z129" i="14"/>
  <c r="Z121" i="14"/>
  <c r="Z113" i="14"/>
  <c r="Z105" i="14"/>
  <c r="Z97" i="14"/>
  <c r="Z89" i="14"/>
  <c r="Z81" i="14"/>
  <c r="Z73" i="14"/>
  <c r="Z65" i="14"/>
  <c r="Z57" i="14"/>
  <c r="Z49" i="14"/>
  <c r="Z25" i="14"/>
  <c r="Z17" i="14"/>
  <c r="Z7" i="14"/>
  <c r="Z112" i="14"/>
  <c r="Z48" i="14"/>
  <c r="Z32" i="14"/>
  <c r="Z869" i="14"/>
  <c r="Z837" i="14"/>
  <c r="Z808" i="14"/>
  <c r="Z765" i="14"/>
  <c r="Z677" i="14"/>
  <c r="Z661" i="14"/>
  <c r="Z645" i="14"/>
  <c r="Z637" i="14"/>
  <c r="Z589" i="14"/>
  <c r="Z557" i="14"/>
  <c r="Z549" i="14"/>
  <c r="Z501" i="14"/>
  <c r="Z493" i="14"/>
  <c r="Z933" i="14"/>
  <c r="Z870" i="14"/>
  <c r="Z861" i="14"/>
  <c r="Z858" i="14"/>
  <c r="Z844" i="14"/>
  <c r="Z841" i="14"/>
  <c r="Z838" i="14"/>
  <c r="Z812" i="14"/>
  <c r="Z809" i="14"/>
  <c r="Z800" i="14"/>
  <c r="Z783" i="14"/>
  <c r="Z769" i="14"/>
  <c r="Z766" i="14"/>
  <c r="Z755" i="14"/>
  <c r="Z741" i="14"/>
  <c r="Z730" i="14"/>
  <c r="Z727" i="14"/>
  <c r="Z716" i="14"/>
  <c r="Z705" i="14"/>
  <c r="Z702" i="14"/>
  <c r="Z694" i="14"/>
  <c r="Z686" i="14"/>
  <c r="Z678" i="14"/>
  <c r="Z670" i="14"/>
  <c r="Z662" i="14"/>
  <c r="Z654" i="14"/>
  <c r="Z646" i="14"/>
  <c r="Z638" i="14"/>
  <c r="Z630" i="14"/>
  <c r="Z622" i="14"/>
  <c r="Z614" i="14"/>
  <c r="Z606" i="14"/>
  <c r="Z598" i="14"/>
  <c r="Z590" i="14"/>
  <c r="Z582" i="14"/>
  <c r="Z574" i="14"/>
  <c r="Z566" i="14"/>
  <c r="Z558" i="14"/>
  <c r="Z550" i="14"/>
  <c r="Z542" i="14"/>
  <c r="Z534" i="14"/>
  <c r="Z526" i="14"/>
  <c r="Z518" i="14"/>
  <c r="Z510" i="14"/>
  <c r="Z502" i="14"/>
  <c r="Z494" i="14"/>
  <c r="Z486" i="14"/>
  <c r="Z478" i="14"/>
  <c r="Z470" i="14"/>
  <c r="Z462" i="14"/>
  <c r="Z454" i="14"/>
  <c r="Z446" i="14"/>
  <c r="Z438" i="14"/>
  <c r="Z430" i="14"/>
  <c r="Z422" i="14"/>
  <c r="Z414" i="14"/>
  <c r="Z406" i="14"/>
  <c r="Z398" i="14"/>
  <c r="Z390" i="14"/>
  <c r="Z382" i="14"/>
  <c r="Z374" i="14"/>
  <c r="Z366" i="14"/>
  <c r="Z358" i="14"/>
  <c r="Z350" i="14"/>
  <c r="Z342" i="14"/>
  <c r="Z334" i="14"/>
  <c r="Z326" i="14"/>
  <c r="Z318" i="14"/>
  <c r="Z310" i="14"/>
  <c r="Z302" i="14"/>
  <c r="Z294" i="14"/>
  <c r="Z286" i="14"/>
  <c r="Z278" i="14"/>
  <c r="Z270" i="14"/>
  <c r="Z262" i="14"/>
  <c r="Z254" i="14"/>
  <c r="Z246" i="14"/>
  <c r="Z238" i="14"/>
  <c r="Z230" i="14"/>
  <c r="Z222" i="14"/>
  <c r="Z214" i="14"/>
  <c r="Z206" i="14"/>
  <c r="Z198" i="14"/>
  <c r="Z190" i="14"/>
  <c r="Z182" i="14"/>
  <c r="Z174" i="14"/>
  <c r="Z166" i="14"/>
  <c r="Z158" i="14"/>
  <c r="Z150" i="14"/>
  <c r="Z142" i="14"/>
  <c r="Z134" i="14"/>
  <c r="Z126" i="14"/>
  <c r="Z118" i="14"/>
  <c r="Z110" i="14"/>
  <c r="Z102" i="14"/>
  <c r="Z94" i="14"/>
  <c r="Z86" i="14"/>
  <c r="Z78" i="14"/>
  <c r="Z70" i="14"/>
  <c r="Z62" i="14"/>
  <c r="Z54" i="14"/>
  <c r="Z46" i="14"/>
  <c r="Z38" i="14"/>
  <c r="Z30" i="14"/>
  <c r="Z22" i="14"/>
  <c r="Z14" i="14"/>
  <c r="Z9" i="14"/>
  <c r="Z219" i="14"/>
  <c r="Z211" i="14"/>
  <c r="Z203" i="14"/>
  <c r="Z179" i="14"/>
  <c r="Z171" i="14"/>
  <c r="Z163" i="14"/>
  <c r="Z155" i="14"/>
  <c r="Z147" i="14"/>
  <c r="Z123" i="14"/>
  <c r="Z115" i="14"/>
  <c r="Z99" i="14"/>
  <c r="Z91" i="14"/>
  <c r="Z75" i="14"/>
  <c r="Z59" i="14"/>
  <c r="Z11" i="14"/>
  <c r="Z152" i="14"/>
  <c r="Z136" i="14"/>
  <c r="Z80" i="14"/>
  <c r="Z56" i="14"/>
  <c r="Z889" i="14"/>
  <c r="Z857" i="14"/>
  <c r="Z802" i="14"/>
  <c r="Z740" i="14"/>
  <c r="Z729" i="14"/>
  <c r="Z726" i="14"/>
  <c r="Z669" i="14"/>
  <c r="Z597" i="14"/>
  <c r="Z533" i="14"/>
  <c r="Z525" i="14"/>
  <c r="Z517" i="14"/>
  <c r="Z920" i="14"/>
  <c r="Z917" i="14"/>
  <c r="Z914" i="14"/>
  <c r="Z896" i="14"/>
  <c r="Z887" i="14"/>
  <c r="Z884" i="14"/>
  <c r="Z881" i="14"/>
  <c r="Z878" i="14"/>
  <c r="Z855" i="14"/>
  <c r="Z852" i="14"/>
  <c r="Z849" i="14"/>
  <c r="Z832" i="14"/>
  <c r="Z823" i="14"/>
  <c r="Z806" i="14"/>
  <c r="Z797" i="14"/>
  <c r="Z794" i="14"/>
  <c r="Z780" i="14"/>
  <c r="Z777" i="14"/>
  <c r="Z774" i="14"/>
  <c r="Z763" i="14"/>
  <c r="Z749" i="14"/>
  <c r="Z738" i="14"/>
  <c r="Z735" i="14"/>
  <c r="Z724" i="14"/>
  <c r="Z713" i="14"/>
  <c r="Z710" i="14"/>
  <c r="Z699" i="14"/>
  <c r="Z691" i="14"/>
  <c r="Z683" i="14"/>
  <c r="Z675" i="14"/>
  <c r="Z667" i="14"/>
  <c r="Z659" i="14"/>
  <c r="Z651" i="14"/>
  <c r="Z643" i="14"/>
  <c r="Z635" i="14"/>
  <c r="Z627" i="14"/>
  <c r="Z619" i="14"/>
  <c r="Z611" i="14"/>
  <c r="Z603" i="14"/>
  <c r="Z595" i="14"/>
  <c r="Z587" i="14"/>
  <c r="Z579" i="14"/>
  <c r="Z571" i="14"/>
  <c r="Z563" i="14"/>
  <c r="Z555" i="14"/>
  <c r="Z547" i="14"/>
  <c r="Z539" i="14"/>
  <c r="Z531" i="14"/>
  <c r="Z523" i="14"/>
  <c r="Z515" i="14"/>
  <c r="Z507" i="14"/>
  <c r="Z499" i="14"/>
  <c r="Z491" i="14"/>
  <c r="Z483" i="14"/>
  <c r="Z475" i="14"/>
  <c r="Z467" i="14"/>
  <c r="Z459" i="14"/>
  <c r="Z451" i="14"/>
  <c r="Z443" i="14"/>
  <c r="Z435" i="14"/>
  <c r="Z427" i="14"/>
  <c r="Z419" i="14"/>
  <c r="Z411" i="14"/>
  <c r="Z403" i="14"/>
  <c r="Z395" i="14"/>
  <c r="Z387" i="14"/>
  <c r="Z379" i="14"/>
  <c r="Z371" i="14"/>
  <c r="Z363" i="14"/>
  <c r="Z355" i="14"/>
  <c r="Z347" i="14"/>
  <c r="Z339" i="14"/>
  <c r="Z331" i="14"/>
  <c r="Z323" i="14"/>
  <c r="Z315" i="14"/>
  <c r="Z307" i="14"/>
  <c r="Z299" i="14"/>
  <c r="Z291" i="14"/>
  <c r="Z283" i="14"/>
  <c r="Z275" i="14"/>
  <c r="Z267" i="14"/>
  <c r="Z259" i="14"/>
  <c r="Z251" i="14"/>
  <c r="Z243" i="14"/>
  <c r="Z235" i="14"/>
  <c r="Z227" i="14"/>
  <c r="Z195" i="14"/>
  <c r="Z187" i="14"/>
  <c r="Z139" i="14"/>
  <c r="Z131" i="14"/>
  <c r="Z107" i="14"/>
  <c r="Z83" i="14"/>
  <c r="Z67" i="14"/>
  <c r="Z51" i="14"/>
  <c r="Z43" i="14"/>
  <c r="Z35" i="14"/>
  <c r="Z27" i="14"/>
  <c r="Z19" i="14"/>
  <c r="Z4" i="14"/>
  <c r="Z176" i="14"/>
  <c r="Z168" i="14"/>
  <c r="Z144" i="14"/>
  <c r="Z120" i="14"/>
  <c r="Z88" i="14"/>
  <c r="Z40" i="14"/>
  <c r="Z24" i="14"/>
  <c r="Z16" i="14"/>
  <c r="Z621" i="14"/>
  <c r="Z613" i="14"/>
  <c r="Z581" i="14"/>
  <c r="Z573" i="14"/>
  <c r="Z565" i="14"/>
  <c r="Z485" i="14"/>
  <c r="Z938" i="14"/>
  <c r="Z935" i="14"/>
  <c r="Z926" i="14"/>
  <c r="Z908" i="14"/>
  <c r="Z905" i="14"/>
  <c r="Z902" i="14"/>
  <c r="Z872" i="14"/>
  <c r="Z866" i="14"/>
  <c r="Z863" i="14"/>
  <c r="Z846" i="14"/>
  <c r="Z820" i="14"/>
  <c r="Z817" i="14"/>
  <c r="Z814" i="14"/>
  <c r="Z791" i="14"/>
  <c r="Z788" i="14"/>
  <c r="Z785" i="14"/>
  <c r="Z771" i="14"/>
  <c r="Z757" i="14"/>
  <c r="Z746" i="14"/>
  <c r="Z743" i="14"/>
  <c r="Z732" i="14"/>
  <c r="Z721" i="14"/>
  <c r="Z718" i="14"/>
  <c r="Z707" i="14"/>
  <c r="Z696" i="14"/>
  <c r="Z688" i="14"/>
  <c r="Z680" i="14"/>
  <c r="Z672" i="14"/>
  <c r="Z664" i="14"/>
  <c r="Z656" i="14"/>
  <c r="Z648" i="14"/>
  <c r="Z640" i="14"/>
  <c r="Z632" i="14"/>
  <c r="Z624" i="14"/>
  <c r="Z616" i="14"/>
  <c r="Z608" i="14"/>
  <c r="Z600" i="14"/>
  <c r="Z592" i="14"/>
  <c r="Z584" i="14"/>
  <c r="Z576" i="14"/>
  <c r="Z568" i="14"/>
  <c r="Z560" i="14"/>
  <c r="Z552" i="14"/>
  <c r="Z544" i="14"/>
  <c r="Z536" i="14"/>
  <c r="Z528" i="14"/>
  <c r="Z520" i="14"/>
  <c r="Z512" i="14"/>
  <c r="Z504" i="14"/>
  <c r="Z496" i="14"/>
  <c r="Z488" i="14"/>
  <c r="Z480" i="14"/>
  <c r="Z472" i="14"/>
  <c r="Z464" i="14"/>
  <c r="Z456" i="14"/>
  <c r="Z448" i="14"/>
  <c r="Z440" i="14"/>
  <c r="Z432" i="14"/>
  <c r="Z424" i="14"/>
  <c r="Z416" i="14"/>
  <c r="Z408" i="14"/>
  <c r="Z400" i="14"/>
  <c r="Z392" i="14"/>
  <c r="Z384" i="14"/>
  <c r="Z376" i="14"/>
  <c r="Z368" i="14"/>
  <c r="Z360" i="14"/>
  <c r="Z352" i="14"/>
  <c r="Z344" i="14"/>
  <c r="Z336" i="14"/>
  <c r="Z328" i="14"/>
  <c r="Z320" i="14"/>
  <c r="Z312" i="14"/>
  <c r="Z304" i="14"/>
  <c r="Z296" i="14"/>
  <c r="Z288" i="14"/>
  <c r="Z280" i="14"/>
  <c r="Z272" i="14"/>
  <c r="Z264" i="14"/>
  <c r="Z256" i="14"/>
  <c r="Z248" i="14"/>
  <c r="Z240" i="14"/>
  <c r="Z232" i="14"/>
  <c r="Z224" i="14"/>
  <c r="Z216" i="14"/>
  <c r="Z208" i="14"/>
  <c r="Z200" i="14"/>
  <c r="Z192" i="14"/>
  <c r="Z184" i="14"/>
  <c r="Z160" i="14"/>
  <c r="Z128" i="14"/>
  <c r="Z96" i="14"/>
  <c r="Z64" i="14"/>
  <c r="Z860" i="14"/>
  <c r="Z825" i="14"/>
  <c r="Z782" i="14"/>
  <c r="Z754" i="14"/>
  <c r="Z751" i="14"/>
  <c r="Z715" i="14"/>
  <c r="Z701" i="14"/>
  <c r="Z693" i="14"/>
  <c r="Z685" i="14"/>
  <c r="Z629" i="14"/>
  <c r="Z541" i="14"/>
  <c r="Z421" i="14"/>
  <c r="Z357" i="14"/>
  <c r="Z293" i="14"/>
  <c r="Z229" i="14"/>
  <c r="Z165" i="14"/>
  <c r="Z101" i="14"/>
  <c r="Z37" i="14"/>
  <c r="Z181" i="14"/>
  <c r="Z365" i="14"/>
  <c r="Z413" i="14"/>
  <c r="Z349" i="14"/>
  <c r="Z285" i="14"/>
  <c r="Z221" i="14"/>
  <c r="Z157" i="14"/>
  <c r="Z93" i="14"/>
  <c r="Z29" i="14"/>
  <c r="Z405" i="14"/>
  <c r="Z341" i="14"/>
  <c r="Z277" i="14"/>
  <c r="Z213" i="14"/>
  <c r="Z149" i="14"/>
  <c r="Z85" i="14"/>
  <c r="Z21" i="14"/>
  <c r="Z61" i="14"/>
  <c r="Z437" i="14"/>
  <c r="Z309" i="14"/>
  <c r="Z53" i="14"/>
  <c r="Z429" i="14"/>
  <c r="Z301" i="14"/>
  <c r="Z173" i="14"/>
  <c r="Z461" i="14"/>
  <c r="Z397" i="14"/>
  <c r="Z333" i="14"/>
  <c r="Z269" i="14"/>
  <c r="Z205" i="14"/>
  <c r="Z141" i="14"/>
  <c r="Z77" i="14"/>
  <c r="Z13" i="14"/>
  <c r="Z189" i="14"/>
  <c r="Z125" i="14"/>
  <c r="Z373" i="14"/>
  <c r="Z245" i="14"/>
  <c r="Z117" i="14"/>
  <c r="Z8" i="14"/>
  <c r="Z453" i="14"/>
  <c r="Z389" i="14"/>
  <c r="Z325" i="14"/>
  <c r="Z261" i="14"/>
  <c r="Z197" i="14"/>
  <c r="Z133" i="14"/>
  <c r="Z69" i="14"/>
  <c r="Z6" i="14"/>
  <c r="Z237" i="14"/>
  <c r="Z109" i="14"/>
  <c r="Z45" i="14"/>
  <c r="Z445" i="14"/>
  <c r="Z381" i="14"/>
  <c r="Z317" i="14"/>
  <c r="Z253" i="14"/>
  <c r="M205" i="44"/>
  <c r="N189" i="64"/>
  <c r="N191" i="64"/>
  <c r="N190" i="64"/>
  <c r="L191" i="64"/>
  <c r="K178" i="66" s="1"/>
  <c r="L178" i="66" s="1"/>
  <c r="K228" i="68" s="1"/>
  <c r="L228" i="68" s="1"/>
  <c r="L189" i="64"/>
  <c r="K96" i="66"/>
  <c r="L96" i="66" s="1"/>
  <c r="K132" i="68" s="1"/>
  <c r="L132" i="68" s="1"/>
  <c r="L190" i="64"/>
  <c r="K177" i="66"/>
  <c r="L177" i="66" s="1"/>
  <c r="U141" i="15"/>
  <c r="U126" i="15"/>
  <c r="U66" i="15"/>
  <c r="U147" i="15"/>
  <c r="U15" i="15"/>
  <c r="U190" i="15"/>
  <c r="U74" i="15"/>
  <c r="U176" i="15"/>
  <c r="U160" i="15"/>
  <c r="U180" i="15"/>
  <c r="U140" i="15"/>
  <c r="U172" i="15"/>
  <c r="U89" i="15"/>
  <c r="U23" i="15"/>
  <c r="U175" i="15"/>
  <c r="U171" i="15"/>
  <c r="U38" i="15"/>
  <c r="U166" i="15"/>
  <c r="AO11" i="15"/>
  <c r="AO10" i="15"/>
  <c r="AO3" i="15"/>
  <c r="AO8" i="15"/>
  <c r="AO9" i="15"/>
  <c r="AO5" i="15"/>
  <c r="AO2" i="15"/>
  <c r="AO6" i="15"/>
  <c r="AO4" i="15"/>
  <c r="AO7" i="15"/>
  <c r="U174" i="15"/>
  <c r="U110" i="15"/>
  <c r="U88" i="15"/>
  <c r="U138" i="15"/>
  <c r="U150" i="15"/>
  <c r="U52" i="15"/>
  <c r="U111" i="15"/>
  <c r="U183" i="15"/>
  <c r="U205" i="15"/>
  <c r="U154" i="15"/>
  <c r="U114" i="15"/>
  <c r="U184" i="15"/>
  <c r="U161" i="15"/>
  <c r="U182" i="15"/>
  <c r="U48" i="15"/>
  <c r="U149" i="15"/>
  <c r="U194" i="15"/>
  <c r="U30" i="15"/>
  <c r="U202" i="15"/>
  <c r="U119" i="15"/>
  <c r="U136" i="15"/>
  <c r="U106" i="15"/>
  <c r="U83" i="15"/>
  <c r="U68" i="15"/>
  <c r="U168" i="15"/>
  <c r="U108" i="15"/>
  <c r="U92" i="15"/>
  <c r="U169" i="15"/>
  <c r="U188" i="15"/>
  <c r="U122" i="15"/>
  <c r="K181" i="15" a="1"/>
  <c r="K82" i="15" a="1"/>
  <c r="K168" i="15" a="1"/>
  <c r="K134" i="15" a="1"/>
  <c r="K10" i="15" a="1"/>
  <c r="K151" i="15" a="1"/>
  <c r="K201" i="15" a="1"/>
  <c r="K57" i="15" a="1"/>
  <c r="K91" i="15" a="1"/>
  <c r="K121" i="15" a="1"/>
  <c r="K66" i="15" a="1"/>
  <c r="K44" i="15" a="1"/>
  <c r="K23" i="15" a="1"/>
  <c r="K22" i="15" a="1"/>
  <c r="K173" i="15" a="1"/>
  <c r="K3" i="15" a="1"/>
  <c r="K112" i="15" a="1"/>
  <c r="K160" i="15" a="1"/>
  <c r="K6" i="15" a="1"/>
  <c r="K163" i="15" a="1"/>
  <c r="K86" i="15" a="1"/>
  <c r="K104" i="15" a="1"/>
  <c r="K117" i="15" a="1"/>
  <c r="K81" i="15" a="1"/>
  <c r="K107" i="15" a="1"/>
  <c r="K125" i="15" a="1"/>
  <c r="K166" i="15" a="1"/>
  <c r="K177" i="15" a="1"/>
  <c r="K39" i="15" a="1"/>
  <c r="K194" i="15" a="1"/>
  <c r="K75" i="15" a="1"/>
  <c r="K185" i="15" a="1"/>
  <c r="K17" i="15" a="1"/>
  <c r="K170" i="15" a="1"/>
  <c r="K88" i="15" a="1"/>
  <c r="K41" i="15" a="1"/>
  <c r="K158" i="15" a="1"/>
  <c r="K21" i="15" a="1"/>
  <c r="K18" i="15" a="1"/>
  <c r="K43" i="15" a="1"/>
  <c r="K205" i="15" a="1"/>
  <c r="K152" i="15" a="1"/>
  <c r="K90" i="15" a="1"/>
  <c r="K199" i="15" a="1"/>
  <c r="K99" i="15" a="1"/>
  <c r="K135" i="15" a="1"/>
  <c r="K164" i="15" a="1"/>
  <c r="K63" i="15" a="1"/>
  <c r="K126" i="15" a="1"/>
  <c r="K42" i="15" a="1"/>
  <c r="K169" i="15" a="1"/>
  <c r="K147" i="15" a="1"/>
  <c r="K172" i="15" a="1"/>
  <c r="K94" i="15" a="1"/>
  <c r="K161" i="15" a="1"/>
  <c r="K37" i="15" a="1"/>
  <c r="K200" i="15" a="1"/>
  <c r="K122" i="15" a="1"/>
  <c r="K64" i="15" a="1"/>
  <c r="K24" i="15" a="1"/>
  <c r="K128" i="15" a="1"/>
  <c r="K203" i="15" a="1"/>
  <c r="K20" i="15" a="1"/>
  <c r="K197" i="15" a="1"/>
  <c r="K165" i="15" a="1"/>
  <c r="K196" i="15" a="1"/>
  <c r="K136" i="15" a="1"/>
  <c r="K129" i="15" a="1"/>
  <c r="K93" i="15" a="1"/>
  <c r="K186" i="15" a="1"/>
  <c r="K155" i="15" a="1"/>
  <c r="K31" i="15" a="1"/>
  <c r="K73" i="15" a="1"/>
  <c r="K178" i="15" a="1"/>
  <c r="K174" i="15" a="1"/>
  <c r="K30" i="15" a="1"/>
  <c r="N56" i="68"/>
  <c r="M56" i="68"/>
  <c r="N106" i="68"/>
  <c r="M106" i="68"/>
  <c r="K106" i="15" a="1"/>
  <c r="AP2" i="15"/>
  <c r="AP3" i="15"/>
  <c r="AP6" i="15"/>
  <c r="AP7" i="15"/>
  <c r="AP10" i="15"/>
  <c r="AG29" i="15" l="1"/>
  <c r="H10" i="15"/>
  <c r="G10" i="15"/>
  <c r="F10" i="15"/>
  <c r="H6" i="15"/>
  <c r="F6" i="15"/>
  <c r="G6" i="15"/>
  <c r="F4" i="15"/>
  <c r="G4" i="15"/>
  <c r="Q4" i="15" s="1"/>
  <c r="P4" i="15" s="1"/>
  <c r="V4" i="15" s="1"/>
  <c r="H4" i="15"/>
  <c r="H5" i="15"/>
  <c r="F5" i="15"/>
  <c r="G5" i="15"/>
  <c r="Q5" i="15" s="1"/>
  <c r="P5" i="15" s="1"/>
  <c r="V5" i="15" s="1"/>
  <c r="G16" i="15"/>
  <c r="F16" i="15"/>
  <c r="H16" i="15"/>
  <c r="F21" i="15"/>
  <c r="H21" i="15"/>
  <c r="G21" i="15"/>
  <c r="H9" i="15"/>
  <c r="J9" i="15" s="1"/>
  <c r="M9" i="15" s="1" a="1"/>
  <c r="G9" i="15"/>
  <c r="Q9" i="15" s="1"/>
  <c r="P9" i="15" s="1"/>
  <c r="F9" i="15"/>
  <c r="F11" i="15"/>
  <c r="H11" i="15"/>
  <c r="G11" i="15"/>
  <c r="Q11" i="15" s="1"/>
  <c r="P11" i="15" s="1"/>
  <c r="G17" i="15"/>
  <c r="Q17" i="15" s="1"/>
  <c r="P17" i="15" s="1"/>
  <c r="H17" i="15"/>
  <c r="F17" i="15"/>
  <c r="G2" i="15"/>
  <c r="F2" i="15"/>
  <c r="H2" i="15"/>
  <c r="F24" i="15"/>
  <c r="H24" i="15"/>
  <c r="G24" i="15"/>
  <c r="Q24" i="15" s="1"/>
  <c r="P24" i="15" s="1"/>
  <c r="H8" i="15"/>
  <c r="G8" i="15"/>
  <c r="F8" i="15"/>
  <c r="H14" i="15"/>
  <c r="F14" i="15"/>
  <c r="G14" i="15"/>
  <c r="Q14" i="15" s="1"/>
  <c r="P14" i="15" s="1"/>
  <c r="F23" i="15"/>
  <c r="G23" i="15"/>
  <c r="H23" i="15"/>
  <c r="G12" i="15"/>
  <c r="H12" i="15"/>
  <c r="F12" i="15"/>
  <c r="H19" i="15"/>
  <c r="G19" i="15"/>
  <c r="Q19" i="15" s="1"/>
  <c r="P19" i="15" s="1"/>
  <c r="F19" i="15"/>
  <c r="F7" i="15"/>
  <c r="H7" i="15"/>
  <c r="G7" i="15"/>
  <c r="Q7" i="15" s="1"/>
  <c r="P7" i="15" s="1"/>
  <c r="H13" i="15"/>
  <c r="G13" i="15"/>
  <c r="F13" i="15"/>
  <c r="G15" i="15"/>
  <c r="H15" i="15"/>
  <c r="F15" i="15"/>
  <c r="F18" i="15"/>
  <c r="G18" i="15"/>
  <c r="Q18" i="15" s="1"/>
  <c r="P18" i="15" s="1"/>
  <c r="H18" i="15"/>
  <c r="J18" i="15" s="1"/>
  <c r="M18" i="15" s="1" a="1"/>
  <c r="H20" i="15"/>
  <c r="F20" i="15"/>
  <c r="G20" i="15"/>
  <c r="F3" i="15"/>
  <c r="G3" i="15"/>
  <c r="H3" i="15"/>
  <c r="H22" i="15"/>
  <c r="J22" i="15" s="1"/>
  <c r="M22" i="15" s="1" a="1"/>
  <c r="G22" i="15"/>
  <c r="F22" i="15"/>
  <c r="F41" i="15"/>
  <c r="G41" i="15"/>
  <c r="H41" i="15"/>
  <c r="G31" i="15"/>
  <c r="Q31" i="15" s="1"/>
  <c r="P31" i="15" s="1"/>
  <c r="H31" i="15"/>
  <c r="F31" i="15"/>
  <c r="G35" i="15"/>
  <c r="Q35" i="15" s="1"/>
  <c r="P35" i="15" s="1"/>
  <c r="H35" i="15"/>
  <c r="F35" i="15"/>
  <c r="F40" i="15"/>
  <c r="G40" i="15"/>
  <c r="H40" i="15"/>
  <c r="H37" i="15"/>
  <c r="J37" i="15" s="1"/>
  <c r="M37" i="15" s="1" a="1"/>
  <c r="F37" i="15"/>
  <c r="G37" i="15"/>
  <c r="G26" i="15"/>
  <c r="F26" i="15"/>
  <c r="H26" i="15"/>
  <c r="F32" i="15"/>
  <c r="H32" i="15"/>
  <c r="G32" i="15"/>
  <c r="H33" i="15"/>
  <c r="J33" i="15" s="1"/>
  <c r="M33" i="15" s="1" a="1"/>
  <c r="F33" i="15"/>
  <c r="G33" i="15"/>
  <c r="H29" i="15"/>
  <c r="J29" i="15" s="1"/>
  <c r="M29" i="15" s="1" a="1"/>
  <c r="G29" i="15"/>
  <c r="F29" i="15"/>
  <c r="H30" i="15"/>
  <c r="G30" i="15"/>
  <c r="Q30" i="15" s="1"/>
  <c r="P30" i="15" s="1"/>
  <c r="F30" i="15"/>
  <c r="G34" i="15"/>
  <c r="Q34" i="15" s="1"/>
  <c r="P34" i="15" s="1"/>
  <c r="F34" i="15"/>
  <c r="H34" i="15"/>
  <c r="G38" i="15"/>
  <c r="H38" i="15"/>
  <c r="F38" i="15"/>
  <c r="F28" i="15"/>
  <c r="G28" i="15"/>
  <c r="Q28" i="15" s="1"/>
  <c r="P28" i="15" s="1"/>
  <c r="H28" i="15"/>
  <c r="J28" i="15" s="1"/>
  <c r="M28" i="15" s="1" a="1"/>
  <c r="G27" i="15"/>
  <c r="F27" i="15"/>
  <c r="H27" i="15"/>
  <c r="G36" i="15"/>
  <c r="Q36" i="15" s="1"/>
  <c r="P36" i="15" s="1"/>
  <c r="H36" i="15"/>
  <c r="F36" i="15"/>
  <c r="F39" i="15"/>
  <c r="H39" i="15"/>
  <c r="G39" i="15"/>
  <c r="Q39" i="15" s="1"/>
  <c r="P39" i="15" s="1"/>
  <c r="F25" i="15"/>
  <c r="G25" i="15"/>
  <c r="Q25" i="15" s="1"/>
  <c r="P25" i="15" s="1"/>
  <c r="V25" i="15" s="1"/>
  <c r="H25" i="15"/>
  <c r="F43" i="15"/>
  <c r="H43" i="15"/>
  <c r="J43" i="15" s="1"/>
  <c r="M43" i="15" s="1" a="1"/>
  <c r="G43" i="15"/>
  <c r="H42" i="15"/>
  <c r="J42" i="15" s="1"/>
  <c r="M42" i="15" s="1" a="1"/>
  <c r="G42" i="15"/>
  <c r="F42" i="15"/>
  <c r="F44" i="15"/>
  <c r="G44" i="15"/>
  <c r="Q44" i="15" s="1"/>
  <c r="P44" i="15" s="1"/>
  <c r="H44" i="15"/>
  <c r="H54" i="15"/>
  <c r="J54" i="15" s="1"/>
  <c r="M54" i="15" s="1" a="1"/>
  <c r="F54" i="15"/>
  <c r="G54" i="15"/>
  <c r="G57" i="15"/>
  <c r="F57" i="15"/>
  <c r="H57" i="15"/>
  <c r="J57" i="15" s="1"/>
  <c r="M57" i="15" s="1" a="1"/>
  <c r="AJ12" i="15"/>
  <c r="J109" i="15"/>
  <c r="M109" i="15" s="1" a="1"/>
  <c r="J112" i="15"/>
  <c r="M112" i="15" s="1" a="1"/>
  <c r="J10" i="15"/>
  <c r="M10" i="15" s="1" a="1"/>
  <c r="H56" i="15"/>
  <c r="J56" i="15" s="1"/>
  <c r="M56" i="15" s="1" a="1"/>
  <c r="G56" i="15"/>
  <c r="Q56" i="15" s="1"/>
  <c r="P56" i="15" s="1"/>
  <c r="T7" i="15"/>
  <c r="L7" i="15"/>
  <c r="I7" i="15"/>
  <c r="L148" i="15"/>
  <c r="I148" i="15"/>
  <c r="T148" i="15"/>
  <c r="I173" i="15"/>
  <c r="T173" i="15"/>
  <c r="L173" i="15"/>
  <c r="L150" i="15"/>
  <c r="I150" i="15"/>
  <c r="T150" i="15"/>
  <c r="T202" i="15"/>
  <c r="I202" i="15"/>
  <c r="L202" i="15"/>
  <c r="T92" i="15"/>
  <c r="I92" i="15"/>
  <c r="AU92" i="15" s="1"/>
  <c r="L92" i="15"/>
  <c r="T132" i="15"/>
  <c r="L132" i="15"/>
  <c r="I132" i="15"/>
  <c r="I190" i="15"/>
  <c r="T190" i="15"/>
  <c r="L190" i="15"/>
  <c r="L147" i="15"/>
  <c r="T147" i="15"/>
  <c r="I147" i="15"/>
  <c r="L43" i="15"/>
  <c r="AH33" i="15"/>
  <c r="AG33" i="15"/>
  <c r="Q2" i="43" s="1"/>
  <c r="H47" i="15"/>
  <c r="G47" i="15"/>
  <c r="Q47" i="15" s="1"/>
  <c r="P47" i="15" s="1"/>
  <c r="G62" i="15"/>
  <c r="Q62" i="15" s="1"/>
  <c r="P62" i="15" s="1"/>
  <c r="X62" i="15" s="1"/>
  <c r="F62" i="15"/>
  <c r="F49" i="15"/>
  <c r="G49" i="15"/>
  <c r="H49" i="15"/>
  <c r="J49" i="15" s="1"/>
  <c r="M49" i="15" s="1" a="1"/>
  <c r="H46" i="15"/>
  <c r="F46" i="15"/>
  <c r="F53" i="15"/>
  <c r="H53" i="15"/>
  <c r="J53" i="15" s="1"/>
  <c r="M53" i="15" s="1" a="1"/>
  <c r="G53" i="15"/>
  <c r="Q53" i="15" s="1"/>
  <c r="P53" i="15" s="1"/>
  <c r="G67" i="15"/>
  <c r="F67" i="15"/>
  <c r="F65" i="15"/>
  <c r="G65" i="15"/>
  <c r="Q65" i="15" s="1"/>
  <c r="P65" i="15" s="1"/>
  <c r="H65" i="15"/>
  <c r="H58" i="15"/>
  <c r="J58" i="15" s="1"/>
  <c r="M58" i="15" s="1" a="1"/>
  <c r="G58" i="15"/>
  <c r="F58" i="15"/>
  <c r="F63" i="15"/>
  <c r="G63" i="15"/>
  <c r="H63" i="15"/>
  <c r="F50" i="15"/>
  <c r="G50" i="15"/>
  <c r="H50" i="15"/>
  <c r="F55" i="15"/>
  <c r="G55" i="15"/>
  <c r="Q55" i="15" s="1"/>
  <c r="P55" i="15" s="1"/>
  <c r="H55" i="15"/>
  <c r="F52" i="15"/>
  <c r="G52" i="15"/>
  <c r="H52" i="15"/>
  <c r="J52" i="15" s="1"/>
  <c r="M52" i="15" s="1" a="1"/>
  <c r="F48" i="15"/>
  <c r="H48" i="15"/>
  <c r="G66" i="15"/>
  <c r="Q66" i="15" s="1"/>
  <c r="P66" i="15" s="1"/>
  <c r="F66" i="15"/>
  <c r="H66" i="15"/>
  <c r="H64" i="15"/>
  <c r="J64" i="15" s="1"/>
  <c r="M64" i="15" s="1" a="1"/>
  <c r="G64" i="15"/>
  <c r="R64" i="15" s="1"/>
  <c r="F64" i="15"/>
  <c r="H100" i="15"/>
  <c r="F100" i="15"/>
  <c r="G100" i="15"/>
  <c r="F68" i="15"/>
  <c r="G68" i="15"/>
  <c r="Q68" i="15" s="1"/>
  <c r="P68" i="15" s="1"/>
  <c r="H68" i="15"/>
  <c r="G70" i="15"/>
  <c r="H70" i="15"/>
  <c r="F70" i="15"/>
  <c r="H88" i="15"/>
  <c r="F88" i="15"/>
  <c r="G88" i="15"/>
  <c r="G83" i="15"/>
  <c r="Q83" i="15" s="1"/>
  <c r="P83" i="15" s="1"/>
  <c r="H83" i="15"/>
  <c r="J83" i="15" s="1"/>
  <c r="M83" i="15" s="1" a="1"/>
  <c r="F83" i="15"/>
  <c r="G74" i="15"/>
  <c r="F74" i="15"/>
  <c r="H74" i="15"/>
  <c r="J91" i="15"/>
  <c r="M91" i="15" s="1" a="1"/>
  <c r="J45" i="15"/>
  <c r="M45" i="15" s="1" a="1"/>
  <c r="O22" i="15"/>
  <c r="G96" i="15"/>
  <c r="H96" i="15"/>
  <c r="F96" i="15"/>
  <c r="F86" i="15"/>
  <c r="H86" i="15"/>
  <c r="G86" i="15"/>
  <c r="Q86" i="15" s="1"/>
  <c r="P86" i="15" s="1"/>
  <c r="G69" i="15"/>
  <c r="H69" i="15"/>
  <c r="F69" i="15"/>
  <c r="G95" i="15"/>
  <c r="F95" i="15"/>
  <c r="H95" i="15"/>
  <c r="J111" i="15"/>
  <c r="M111" i="15" s="1" a="1"/>
  <c r="J62" i="15"/>
  <c r="M62" i="15" s="1" a="1"/>
  <c r="J74" i="15"/>
  <c r="M74" i="15" s="1" a="1"/>
  <c r="J6" i="15"/>
  <c r="M6" i="15" s="1" a="1"/>
  <c r="J59" i="15"/>
  <c r="M59" i="15" s="1" a="1"/>
  <c r="J97" i="15"/>
  <c r="M97" i="15" s="1" a="1"/>
  <c r="J144" i="15"/>
  <c r="M144" i="15" s="1" a="1"/>
  <c r="J78" i="15"/>
  <c r="M78" i="15" s="1" a="1"/>
  <c r="O42" i="15"/>
  <c r="F61" i="15"/>
  <c r="H61" i="15"/>
  <c r="G61" i="15"/>
  <c r="Q61" i="15" s="1"/>
  <c r="P61" i="15" s="1"/>
  <c r="G45" i="15"/>
  <c r="F45" i="15"/>
  <c r="H51" i="15"/>
  <c r="F51" i="15"/>
  <c r="G51" i="15"/>
  <c r="F59" i="15"/>
  <c r="G59" i="15"/>
  <c r="F60" i="15"/>
  <c r="G60" i="15"/>
  <c r="H60" i="15"/>
  <c r="G89" i="15"/>
  <c r="Q89" i="15" s="1"/>
  <c r="P89" i="15" s="1"/>
  <c r="H89" i="15"/>
  <c r="H99" i="15"/>
  <c r="G99" i="15"/>
  <c r="F99" i="15"/>
  <c r="H81" i="15"/>
  <c r="F81" i="15"/>
  <c r="V81" i="15"/>
  <c r="AA81" i="15"/>
  <c r="F92" i="15"/>
  <c r="G92" i="15"/>
  <c r="H92" i="15"/>
  <c r="F85" i="15"/>
  <c r="H85" i="15"/>
  <c r="G85" i="15"/>
  <c r="Q85" i="15" s="1"/>
  <c r="P85" i="15" s="1"/>
  <c r="H72" i="15"/>
  <c r="G72" i="15"/>
  <c r="Q72" i="15" s="1"/>
  <c r="P72" i="15" s="1"/>
  <c r="F72" i="15"/>
  <c r="F84" i="15"/>
  <c r="G84" i="15"/>
  <c r="Q84" i="15" s="1"/>
  <c r="P84" i="15" s="1"/>
  <c r="H84" i="15"/>
  <c r="G80" i="15"/>
  <c r="F80" i="15"/>
  <c r="H80" i="15"/>
  <c r="G90" i="15"/>
  <c r="H90" i="15"/>
  <c r="F90" i="15"/>
  <c r="F73" i="15"/>
  <c r="G73" i="15"/>
  <c r="R73" i="15" s="1"/>
  <c r="G76" i="15"/>
  <c r="F76" i="15"/>
  <c r="H76" i="15"/>
  <c r="J76" i="15" s="1"/>
  <c r="M76" i="15" s="1" a="1"/>
  <c r="G77" i="15"/>
  <c r="H77" i="15"/>
  <c r="F77" i="15"/>
  <c r="F78" i="15"/>
  <c r="G78" i="15"/>
  <c r="R78" i="15" s="1"/>
  <c r="F79" i="15"/>
  <c r="H79" i="15"/>
  <c r="G79" i="15"/>
  <c r="G71" i="15"/>
  <c r="H71" i="15"/>
  <c r="F93" i="15"/>
  <c r="G93" i="15"/>
  <c r="H93" i="15"/>
  <c r="F87" i="15"/>
  <c r="H87" i="15"/>
  <c r="F97" i="15"/>
  <c r="G97" i="15"/>
  <c r="H98" i="15"/>
  <c r="F98" i="15"/>
  <c r="G98" i="15"/>
  <c r="G75" i="15"/>
  <c r="F75" i="15"/>
  <c r="H75" i="15"/>
  <c r="F91" i="15"/>
  <c r="G91" i="15"/>
  <c r="R91" i="15" s="1"/>
  <c r="G82" i="15"/>
  <c r="H82" i="15"/>
  <c r="F82" i="15"/>
  <c r="H94" i="15"/>
  <c r="G94" i="15"/>
  <c r="F94" i="15"/>
  <c r="H110" i="15"/>
  <c r="F110" i="15"/>
  <c r="F103" i="15"/>
  <c r="G103" i="15"/>
  <c r="H103" i="15"/>
  <c r="H104" i="15"/>
  <c r="G104" i="15"/>
  <c r="F104" i="15"/>
  <c r="G102" i="15"/>
  <c r="H102" i="15"/>
  <c r="F102" i="15"/>
  <c r="H101" i="15"/>
  <c r="F101" i="15"/>
  <c r="G101" i="15"/>
  <c r="H106" i="15"/>
  <c r="F106" i="15"/>
  <c r="G106" i="15"/>
  <c r="Q106" i="15" s="1"/>
  <c r="P106" i="15" s="1"/>
  <c r="G105" i="15"/>
  <c r="F105" i="15"/>
  <c r="H105" i="15"/>
  <c r="J105" i="15" s="1"/>
  <c r="M105" i="15" s="1" a="1"/>
  <c r="G109" i="15"/>
  <c r="R109" i="15" s="1"/>
  <c r="F109" i="15"/>
  <c r="G108" i="15"/>
  <c r="H108" i="15"/>
  <c r="H117" i="15"/>
  <c r="F117" i="15"/>
  <c r="H118" i="15"/>
  <c r="G118" i="15"/>
  <c r="F112" i="15"/>
  <c r="G112" i="15"/>
  <c r="H113" i="15"/>
  <c r="G113" i="15"/>
  <c r="F114" i="15"/>
  <c r="G114" i="15"/>
  <c r="H114" i="15"/>
  <c r="F116" i="15"/>
  <c r="H116" i="15"/>
  <c r="G116" i="15"/>
  <c r="F111" i="15"/>
  <c r="G111" i="15"/>
  <c r="R111" i="15" s="1"/>
  <c r="F107" i="15"/>
  <c r="G107" i="15"/>
  <c r="H107" i="15"/>
  <c r="H115" i="15"/>
  <c r="G115" i="15"/>
  <c r="F115" i="15"/>
  <c r="F125" i="15"/>
  <c r="H125" i="15"/>
  <c r="G125" i="15"/>
  <c r="H136" i="15"/>
  <c r="G136" i="15"/>
  <c r="F136" i="15"/>
  <c r="G122" i="15"/>
  <c r="Q122" i="15" s="1"/>
  <c r="P122" i="15" s="1"/>
  <c r="F122" i="15"/>
  <c r="H122" i="15"/>
  <c r="G135" i="15"/>
  <c r="H135" i="15"/>
  <c r="F135" i="15"/>
  <c r="H128" i="15"/>
  <c r="G128" i="15"/>
  <c r="F128" i="15"/>
  <c r="G129" i="15"/>
  <c r="F129" i="15"/>
  <c r="H129" i="15"/>
  <c r="F134" i="15"/>
  <c r="H134" i="15"/>
  <c r="G134" i="15"/>
  <c r="F123" i="15"/>
  <c r="H123" i="15"/>
  <c r="G123" i="15"/>
  <c r="F120" i="15"/>
  <c r="G120" i="15"/>
  <c r="H120" i="15"/>
  <c r="G133" i="15"/>
  <c r="F133" i="15"/>
  <c r="H133" i="15"/>
  <c r="H130" i="15"/>
  <c r="F130" i="15"/>
  <c r="G130" i="15"/>
  <c r="F137" i="15"/>
  <c r="G137" i="15"/>
  <c r="H137" i="15"/>
  <c r="H119" i="15"/>
  <c r="J119" i="15" s="1"/>
  <c r="M119" i="15" s="1" a="1"/>
  <c r="G119" i="15"/>
  <c r="F119" i="15"/>
  <c r="H131" i="15"/>
  <c r="F131" i="15"/>
  <c r="G131" i="15"/>
  <c r="H126" i="15"/>
  <c r="F126" i="15"/>
  <c r="H124" i="15"/>
  <c r="G124" i="15"/>
  <c r="F124" i="15"/>
  <c r="G121" i="15"/>
  <c r="H121" i="15"/>
  <c r="F121" i="15"/>
  <c r="H132" i="15"/>
  <c r="G132" i="15"/>
  <c r="F132" i="15"/>
  <c r="H127" i="15"/>
  <c r="F127" i="15"/>
  <c r="G127" i="15"/>
  <c r="F138" i="15"/>
  <c r="H138" i="15"/>
  <c r="G138" i="15"/>
  <c r="G139" i="15"/>
  <c r="H139" i="15"/>
  <c r="F139" i="15"/>
  <c r="H140" i="15"/>
  <c r="G140" i="15"/>
  <c r="F140" i="15"/>
  <c r="G142" i="15"/>
  <c r="H142" i="15"/>
  <c r="F142" i="15"/>
  <c r="H141" i="15"/>
  <c r="F141" i="15"/>
  <c r="G141" i="15"/>
  <c r="H158" i="15"/>
  <c r="G158" i="15"/>
  <c r="F158" i="15"/>
  <c r="F144" i="15"/>
  <c r="G144" i="15"/>
  <c r="R144" i="15" s="1"/>
  <c r="F147" i="15"/>
  <c r="H147" i="15"/>
  <c r="H161" i="15"/>
  <c r="F161" i="15"/>
  <c r="G161" i="15"/>
  <c r="F163" i="15"/>
  <c r="H163" i="15"/>
  <c r="G163" i="15"/>
  <c r="H164" i="15"/>
  <c r="F164" i="15"/>
  <c r="G164" i="15"/>
  <c r="G151" i="15"/>
  <c r="Q151" i="15" s="1"/>
  <c r="P151" i="15" s="1"/>
  <c r="H151" i="15"/>
  <c r="H154" i="15"/>
  <c r="F154" i="15"/>
  <c r="G143" i="15"/>
  <c r="F143" i="15"/>
  <c r="H143" i="15"/>
  <c r="H150" i="15"/>
  <c r="F150" i="15"/>
  <c r="G150" i="15"/>
  <c r="F153" i="15"/>
  <c r="G153" i="15"/>
  <c r="H153" i="15"/>
  <c r="F145" i="15"/>
  <c r="H145" i="15"/>
  <c r="G145" i="15"/>
  <c r="Q145" i="15" s="1"/>
  <c r="P145" i="15" s="1"/>
  <c r="V145" i="15" s="1"/>
  <c r="G149" i="15"/>
  <c r="F149" i="15"/>
  <c r="H149" i="15"/>
  <c r="F165" i="15"/>
  <c r="H165" i="15"/>
  <c r="G165" i="15"/>
  <c r="F155" i="15"/>
  <c r="H155" i="15"/>
  <c r="G155" i="15"/>
  <c r="H152" i="15"/>
  <c r="G152" i="15"/>
  <c r="F152" i="15"/>
  <c r="F148" i="15"/>
  <c r="G148" i="15"/>
  <c r="H148" i="15"/>
  <c r="H146" i="15"/>
  <c r="F146" i="15"/>
  <c r="G146" i="15"/>
  <c r="F159" i="15"/>
  <c r="H159" i="15"/>
  <c r="G159" i="15"/>
  <c r="G167" i="15"/>
  <c r="H167" i="15"/>
  <c r="F167" i="15"/>
  <c r="G157" i="15"/>
  <c r="H157" i="15"/>
  <c r="F157" i="15"/>
  <c r="F162" i="15"/>
  <c r="H162" i="15"/>
  <c r="G162" i="15"/>
  <c r="G166" i="15"/>
  <c r="H166" i="15"/>
  <c r="F166" i="15"/>
  <c r="G156" i="15"/>
  <c r="Q156" i="15" s="1"/>
  <c r="P156" i="15" s="1"/>
  <c r="H156" i="15"/>
  <c r="F156" i="15"/>
  <c r="G160" i="15"/>
  <c r="H160" i="15"/>
  <c r="F160" i="15"/>
  <c r="F176" i="15"/>
  <c r="G176" i="15"/>
  <c r="H176" i="15"/>
  <c r="H175" i="15"/>
  <c r="G175" i="15"/>
  <c r="F175" i="15"/>
  <c r="H181" i="15"/>
  <c r="G181" i="15"/>
  <c r="F181" i="15"/>
  <c r="F169" i="15"/>
  <c r="G169" i="15"/>
  <c r="H169" i="15"/>
  <c r="H170" i="15"/>
  <c r="F170" i="15"/>
  <c r="G170" i="15"/>
  <c r="H178" i="15"/>
  <c r="J178" i="15" s="1"/>
  <c r="M178" i="15" s="1" a="1"/>
  <c r="G178" i="15"/>
  <c r="F178" i="15"/>
  <c r="G172" i="15"/>
  <c r="Q172" i="15" s="1"/>
  <c r="P172" i="15" s="1"/>
  <c r="F172" i="15"/>
  <c r="H172" i="15"/>
  <c r="J172" i="15" s="1"/>
  <c r="M172" i="15" s="1" a="1"/>
  <c r="H174" i="15"/>
  <c r="F174" i="15"/>
  <c r="G174" i="15"/>
  <c r="G168" i="15"/>
  <c r="H168" i="15"/>
  <c r="F168" i="15"/>
  <c r="G171" i="15"/>
  <c r="H171" i="15"/>
  <c r="F171" i="15"/>
  <c r="F183" i="15"/>
  <c r="H183" i="15"/>
  <c r="J183" i="15" s="1"/>
  <c r="M183" i="15" s="1" a="1"/>
  <c r="G183" i="15"/>
  <c r="H173" i="15"/>
  <c r="F173" i="15"/>
  <c r="G173" i="15"/>
  <c r="G180" i="15"/>
  <c r="F180" i="15"/>
  <c r="H180" i="15"/>
  <c r="G179" i="15"/>
  <c r="H179" i="15"/>
  <c r="F179" i="15"/>
  <c r="F184" i="15"/>
  <c r="G184" i="15"/>
  <c r="H184" i="15"/>
  <c r="F186" i="15"/>
  <c r="H186" i="15"/>
  <c r="G186" i="15"/>
  <c r="F182" i="15"/>
  <c r="G182" i="15"/>
  <c r="H182" i="15"/>
  <c r="F189" i="15"/>
  <c r="H189" i="15"/>
  <c r="G189" i="15"/>
  <c r="F188" i="15"/>
  <c r="G188" i="15"/>
  <c r="H188" i="15"/>
  <c r="G185" i="15"/>
  <c r="F185" i="15"/>
  <c r="H185" i="15"/>
  <c r="F177" i="15"/>
  <c r="H177" i="15"/>
  <c r="G177" i="15"/>
  <c r="G187" i="15"/>
  <c r="H187" i="15"/>
  <c r="F187" i="15"/>
  <c r="H195" i="15"/>
  <c r="G195" i="15"/>
  <c r="F195" i="15"/>
  <c r="F206" i="15"/>
  <c r="G206" i="15"/>
  <c r="H206" i="15"/>
  <c r="G208" i="15"/>
  <c r="F208" i="15"/>
  <c r="H208" i="15"/>
  <c r="G205" i="15"/>
  <c r="H205" i="15"/>
  <c r="F205" i="15"/>
  <c r="H197" i="15"/>
  <c r="G197" i="15"/>
  <c r="F197" i="15"/>
  <c r="G199" i="15"/>
  <c r="F199" i="15"/>
  <c r="H199" i="15"/>
  <c r="J199" i="15" s="1"/>
  <c r="M199" i="15" s="1" a="1"/>
  <c r="F200" i="15"/>
  <c r="G200" i="15"/>
  <c r="H200" i="15"/>
  <c r="G194" i="15"/>
  <c r="F194" i="15"/>
  <c r="H194" i="15"/>
  <c r="F202" i="15"/>
  <c r="G202" i="15"/>
  <c r="H202" i="15"/>
  <c r="G207" i="15"/>
  <c r="H207" i="15"/>
  <c r="F207" i="15"/>
  <c r="F201" i="15"/>
  <c r="G201" i="15"/>
  <c r="H201" i="15"/>
  <c r="G198" i="15"/>
  <c r="H198" i="15"/>
  <c r="F198" i="15"/>
  <c r="F190" i="15"/>
  <c r="G190" i="15"/>
  <c r="H190" i="15"/>
  <c r="G196" i="15"/>
  <c r="H196" i="15"/>
  <c r="F196" i="15"/>
  <c r="G192" i="15"/>
  <c r="H192" i="15"/>
  <c r="F192" i="15"/>
  <c r="G203" i="15"/>
  <c r="H203" i="15"/>
  <c r="F203" i="15"/>
  <c r="G191" i="15"/>
  <c r="H191" i="15"/>
  <c r="F191" i="15"/>
  <c r="G204" i="15"/>
  <c r="H204" i="15"/>
  <c r="F204" i="15"/>
  <c r="G193" i="15"/>
  <c r="F193" i="15"/>
  <c r="H193" i="15"/>
  <c r="L192" i="15"/>
  <c r="I192" i="15"/>
  <c r="AU192" i="15" s="1"/>
  <c r="T192" i="15"/>
  <c r="I79" i="15"/>
  <c r="AU79" i="15" s="1"/>
  <c r="L79" i="15"/>
  <c r="T79" i="15"/>
  <c r="I135" i="15"/>
  <c r="L135" i="15"/>
  <c r="T135" i="15"/>
  <c r="I12" i="15"/>
  <c r="L12" i="15"/>
  <c r="T12" i="15"/>
  <c r="L204" i="15"/>
  <c r="T204" i="15"/>
  <c r="I204" i="15"/>
  <c r="T45" i="15"/>
  <c r="L45" i="15"/>
  <c r="I45" i="15"/>
  <c r="T153" i="15"/>
  <c r="I153" i="15"/>
  <c r="L153" i="15"/>
  <c r="L93" i="15"/>
  <c r="I93" i="15"/>
  <c r="AU93" i="15" s="1"/>
  <c r="T93" i="15"/>
  <c r="T13" i="15"/>
  <c r="I13" i="15"/>
  <c r="L13" i="15"/>
  <c r="I77" i="15"/>
  <c r="L77" i="15"/>
  <c r="T77" i="15"/>
  <c r="T117" i="15"/>
  <c r="L117" i="15"/>
  <c r="I117" i="15"/>
  <c r="L85" i="15"/>
  <c r="I85" i="15"/>
  <c r="AU85" i="15" s="1"/>
  <c r="T85" i="15"/>
  <c r="I59" i="15"/>
  <c r="L59" i="15"/>
  <c r="T59" i="15"/>
  <c r="T49" i="15"/>
  <c r="I49" i="15"/>
  <c r="L49" i="15"/>
  <c r="T44" i="15"/>
  <c r="I44" i="15"/>
  <c r="L44" i="15"/>
  <c r="I159" i="15"/>
  <c r="L159" i="15"/>
  <c r="T159" i="15"/>
  <c r="I116" i="15"/>
  <c r="T116" i="15"/>
  <c r="L116" i="15"/>
  <c r="I99" i="15"/>
  <c r="L99" i="15"/>
  <c r="T99" i="15"/>
  <c r="T107" i="15"/>
  <c r="I107" i="15"/>
  <c r="L107" i="15"/>
  <c r="I94" i="15"/>
  <c r="AU94" i="15" s="1"/>
  <c r="L94" i="15"/>
  <c r="T94" i="15"/>
  <c r="T14" i="15"/>
  <c r="I14" i="15"/>
  <c r="I9" i="15"/>
  <c r="T9" i="15"/>
  <c r="I123" i="15"/>
  <c r="L123" i="15"/>
  <c r="T123" i="15"/>
  <c r="T60" i="15"/>
  <c r="I60" i="15"/>
  <c r="L60" i="15"/>
  <c r="L72" i="15"/>
  <c r="T72" i="15"/>
  <c r="I72" i="15"/>
  <c r="T179" i="15"/>
  <c r="L179" i="15"/>
  <c r="I179" i="15"/>
  <c r="I6" i="15"/>
  <c r="T6" i="15"/>
  <c r="T11" i="15"/>
  <c r="L11" i="15"/>
  <c r="I11" i="15"/>
  <c r="I208" i="15"/>
  <c r="T208" i="15"/>
  <c r="L208" i="15"/>
  <c r="T130" i="15"/>
  <c r="L130" i="15"/>
  <c r="I130" i="15"/>
  <c r="I187" i="15"/>
  <c r="T187" i="15"/>
  <c r="L187" i="15"/>
  <c r="T139" i="15"/>
  <c r="L139" i="15"/>
  <c r="I139" i="15"/>
  <c r="I101" i="15"/>
  <c r="AU101" i="15" s="1"/>
  <c r="L101" i="15"/>
  <c r="T101" i="15"/>
  <c r="T120" i="15"/>
  <c r="I120" i="15"/>
  <c r="L120" i="15"/>
  <c r="L177" i="15"/>
  <c r="T177" i="15"/>
  <c r="I177" i="15"/>
  <c r="T167" i="15"/>
  <c r="L167" i="15"/>
  <c r="I167" i="15"/>
  <c r="L125" i="15"/>
  <c r="T125" i="15"/>
  <c r="I125" i="15"/>
  <c r="T2" i="15"/>
  <c r="L2" i="15"/>
  <c r="I2" i="15"/>
  <c r="L36" i="15"/>
  <c r="T36" i="15"/>
  <c r="I36" i="15"/>
  <c r="L121" i="15"/>
  <c r="T121" i="15"/>
  <c r="I121" i="15"/>
  <c r="T3" i="15"/>
  <c r="I3" i="15"/>
  <c r="L3" i="15"/>
  <c r="I32" i="15"/>
  <c r="T32" i="15"/>
  <c r="L32" i="15"/>
  <c r="I196" i="15"/>
  <c r="AU196" i="15" s="1"/>
  <c r="L196" i="15"/>
  <c r="T196" i="15"/>
  <c r="I55" i="15"/>
  <c r="T55" i="15"/>
  <c r="L55" i="15"/>
  <c r="I162" i="15"/>
  <c r="T162" i="15"/>
  <c r="L162" i="15"/>
  <c r="T42" i="15"/>
  <c r="I42" i="15"/>
  <c r="L42" i="15"/>
  <c r="L37" i="15"/>
  <c r="I37" i="15"/>
  <c r="T37" i="15"/>
  <c r="L124" i="15"/>
  <c r="I124" i="15"/>
  <c r="T124" i="15"/>
  <c r="I186" i="15"/>
  <c r="T186" i="15"/>
  <c r="L186" i="15"/>
  <c r="L207" i="15"/>
  <c r="I207" i="15"/>
  <c r="T207" i="15"/>
  <c r="T98" i="15"/>
  <c r="I98" i="15"/>
  <c r="AU98" i="15" s="1"/>
  <c r="L98" i="15"/>
  <c r="L47" i="15"/>
  <c r="I47" i="15"/>
  <c r="T47" i="15"/>
  <c r="T199" i="15"/>
  <c r="L199" i="15"/>
  <c r="I199" i="15"/>
  <c r="L206" i="15"/>
  <c r="T206" i="15"/>
  <c r="I206" i="15"/>
  <c r="L63" i="15"/>
  <c r="I63" i="15"/>
  <c r="T63" i="15"/>
  <c r="L58" i="15"/>
  <c r="I58" i="15"/>
  <c r="T58" i="15"/>
  <c r="T105" i="15"/>
  <c r="I105" i="15"/>
  <c r="L105" i="15"/>
  <c r="L112" i="15"/>
  <c r="I112" i="15"/>
  <c r="L104" i="15"/>
  <c r="I104" i="15"/>
  <c r="I89" i="15"/>
  <c r="AU89" i="15" s="1"/>
  <c r="T89" i="15"/>
  <c r="I95" i="15"/>
  <c r="AU95" i="15" s="1"/>
  <c r="T95" i="15"/>
  <c r="T145" i="15"/>
  <c r="I145" i="15"/>
  <c r="L110" i="15"/>
  <c r="T110" i="15"/>
  <c r="I110" i="15"/>
  <c r="I176" i="15"/>
  <c r="T176" i="15"/>
  <c r="L176" i="15"/>
  <c r="I143" i="15"/>
  <c r="T143" i="15"/>
  <c r="I152" i="15"/>
  <c r="L152" i="15"/>
  <c r="I188" i="15"/>
  <c r="T188" i="15"/>
  <c r="I172" i="15"/>
  <c r="T172" i="15"/>
  <c r="I114" i="15"/>
  <c r="T114" i="15"/>
  <c r="L114" i="15"/>
  <c r="T154" i="15"/>
  <c r="I154" i="15"/>
  <c r="T5" i="15"/>
  <c r="I5" i="15"/>
  <c r="T136" i="15"/>
  <c r="I136" i="15"/>
  <c r="I83" i="15"/>
  <c r="AU83" i="15" s="1"/>
  <c r="T83" i="15"/>
  <c r="T166" i="15"/>
  <c r="I166" i="15"/>
  <c r="I140" i="15"/>
  <c r="T140" i="15"/>
  <c r="L140" i="15"/>
  <c r="T38" i="15"/>
  <c r="I38" i="15"/>
  <c r="L74" i="15"/>
  <c r="I74" i="15"/>
  <c r="T74" i="15"/>
  <c r="T142" i="15"/>
  <c r="I142" i="15"/>
  <c r="I115" i="15"/>
  <c r="T115" i="15"/>
  <c r="I15" i="15"/>
  <c r="T15" i="15"/>
  <c r="I87" i="15"/>
  <c r="AU87" i="15" s="1"/>
  <c r="T87" i="15"/>
  <c r="I64" i="15"/>
  <c r="T64" i="15"/>
  <c r="T26" i="15"/>
  <c r="I26" i="15"/>
  <c r="I76" i="15"/>
  <c r="T76" i="15"/>
  <c r="I183" i="15"/>
  <c r="T183" i="15"/>
  <c r="I160" i="15"/>
  <c r="T160" i="15"/>
  <c r="L80" i="15"/>
  <c r="T80" i="15"/>
  <c r="I80" i="15"/>
  <c r="AU80" i="15" s="1"/>
  <c r="I102" i="15"/>
  <c r="T102" i="15"/>
  <c r="I52" i="15"/>
  <c r="T52" i="15"/>
  <c r="L52" i="15"/>
  <c r="T30" i="15"/>
  <c r="L30" i="15"/>
  <c r="I30" i="15"/>
  <c r="L119" i="15"/>
  <c r="I119" i="15"/>
  <c r="T119" i="15"/>
  <c r="I106" i="15"/>
  <c r="T106" i="15"/>
  <c r="T184" i="15"/>
  <c r="I184" i="15"/>
  <c r="AU184" i="15" s="1"/>
  <c r="T50" i="15"/>
  <c r="I50" i="15"/>
  <c r="T156" i="15"/>
  <c r="I156" i="15"/>
  <c r="T43" i="15"/>
  <c r="I43" i="15"/>
  <c r="I191" i="15"/>
  <c r="T191" i="15"/>
  <c r="L191" i="15"/>
  <c r="I84" i="15"/>
  <c r="AU84" i="15" s="1"/>
  <c r="T84" i="15"/>
  <c r="L84" i="15"/>
  <c r="T20" i="15"/>
  <c r="L20" i="15"/>
  <c r="I20" i="15"/>
  <c r="T180" i="15"/>
  <c r="L180" i="15"/>
  <c r="I180" i="15"/>
  <c r="I57" i="15"/>
  <c r="T57" i="15"/>
  <c r="L57" i="15"/>
  <c r="T169" i="15"/>
  <c r="I169" i="15"/>
  <c r="L169" i="15"/>
  <c r="T46" i="15"/>
  <c r="L46" i="15"/>
  <c r="I46" i="15"/>
  <c r="I171" i="15"/>
  <c r="L171" i="15"/>
  <c r="T171" i="15"/>
  <c r="T19" i="15"/>
  <c r="I19" i="15"/>
  <c r="L19" i="15"/>
  <c r="T128" i="15"/>
  <c r="I128" i="15"/>
  <c r="L128" i="15"/>
  <c r="L81" i="15"/>
  <c r="T81" i="15"/>
  <c r="I81" i="15"/>
  <c r="AU81" i="15" s="1"/>
  <c r="T182" i="15"/>
  <c r="L182" i="15"/>
  <c r="I182" i="15"/>
  <c r="I65" i="15"/>
  <c r="T65" i="15"/>
  <c r="L65" i="15"/>
  <c r="L111" i="15"/>
  <c r="I111" i="15"/>
  <c r="T111" i="15"/>
  <c r="I23" i="15"/>
  <c r="L23" i="15"/>
  <c r="T23" i="15"/>
  <c r="L203" i="15"/>
  <c r="T203" i="15"/>
  <c r="I203" i="15"/>
  <c r="T70" i="15"/>
  <c r="L70" i="15"/>
  <c r="I70" i="15"/>
  <c r="L141" i="15"/>
  <c r="T141" i="15"/>
  <c r="I141" i="15"/>
  <c r="I10" i="15"/>
  <c r="L10" i="15"/>
  <c r="T10" i="15"/>
  <c r="T113" i="15"/>
  <c r="I113" i="15"/>
  <c r="L113" i="15"/>
  <c r="T198" i="15"/>
  <c r="L198" i="15"/>
  <c r="I198" i="15"/>
  <c r="AU198" i="15" s="1"/>
  <c r="T25" i="15"/>
  <c r="L25" i="15"/>
  <c r="I25" i="15"/>
  <c r="L51" i="15"/>
  <c r="I51" i="15"/>
  <c r="T51" i="15"/>
  <c r="T175" i="15"/>
  <c r="I175" i="15"/>
  <c r="L175" i="15"/>
  <c r="T71" i="15"/>
  <c r="L71" i="15"/>
  <c r="I71" i="15"/>
  <c r="T88" i="15"/>
  <c r="L88" i="15"/>
  <c r="I88" i="15"/>
  <c r="AU88" i="15" s="1"/>
  <c r="I174" i="15"/>
  <c r="L174" i="15"/>
  <c r="T174" i="15"/>
  <c r="I126" i="15"/>
  <c r="L126" i="15"/>
  <c r="T126" i="15"/>
  <c r="L24" i="15"/>
  <c r="T24" i="15"/>
  <c r="I24" i="15"/>
  <c r="T29" i="15"/>
  <c r="I29" i="15"/>
  <c r="L29" i="15"/>
  <c r="L168" i="15"/>
  <c r="I168" i="15"/>
  <c r="T168" i="15"/>
  <c r="I108" i="15"/>
  <c r="L108" i="15"/>
  <c r="T108" i="15"/>
  <c r="T127" i="15"/>
  <c r="L127" i="15"/>
  <c r="I127" i="15"/>
  <c r="T18" i="15"/>
  <c r="L18" i="15"/>
  <c r="I18" i="15"/>
  <c r="I138" i="15"/>
  <c r="L138" i="15"/>
  <c r="T138" i="15"/>
  <c r="T28" i="15"/>
  <c r="L28" i="15"/>
  <c r="I28" i="15"/>
  <c r="T82" i="15"/>
  <c r="L82" i="15"/>
  <c r="I82" i="15"/>
  <c r="AU82" i="15" s="1"/>
  <c r="T4" i="15"/>
  <c r="L4" i="15"/>
  <c r="I4" i="15"/>
  <c r="I194" i="15"/>
  <c r="T194" i="15"/>
  <c r="L194" i="15"/>
  <c r="T205" i="15"/>
  <c r="L205" i="15"/>
  <c r="I205" i="15"/>
  <c r="L73" i="15"/>
  <c r="T73" i="15"/>
  <c r="J73" i="15"/>
  <c r="M73" i="15" s="1" a="1"/>
  <c r="I73" i="15"/>
  <c r="T178" i="15"/>
  <c r="I178" i="15"/>
  <c r="L178" i="15"/>
  <c r="T149" i="15"/>
  <c r="L149" i="15"/>
  <c r="I149" i="15"/>
  <c r="T161" i="15"/>
  <c r="I161" i="15"/>
  <c r="L161" i="15"/>
  <c r="I195" i="15"/>
  <c r="AU195" i="15" s="1"/>
  <c r="T195" i="15"/>
  <c r="L195" i="15"/>
  <c r="L66" i="15"/>
  <c r="T66" i="15"/>
  <c r="I66" i="15"/>
  <c r="I134" i="15"/>
  <c r="L134" i="15"/>
  <c r="T134" i="15"/>
  <c r="L68" i="15"/>
  <c r="T68" i="15"/>
  <c r="I68" i="15"/>
  <c r="I122" i="15"/>
  <c r="L122" i="15"/>
  <c r="T122" i="15"/>
  <c r="I137" i="15"/>
  <c r="T137" i="15"/>
  <c r="L137" i="15"/>
  <c r="L31" i="15"/>
  <c r="T31" i="15"/>
  <c r="I31" i="15"/>
  <c r="I200" i="15"/>
  <c r="L200" i="15"/>
  <c r="T200" i="15"/>
  <c r="L96" i="15"/>
  <c r="I96" i="15"/>
  <c r="AU96" i="15" s="1"/>
  <c r="T96" i="15"/>
  <c r="L193" i="15"/>
  <c r="T193" i="15"/>
  <c r="I193" i="15"/>
  <c r="I197" i="15"/>
  <c r="L197" i="15"/>
  <c r="T197" i="15"/>
  <c r="I75" i="15"/>
  <c r="L75" i="15"/>
  <c r="T75" i="15"/>
  <c r="I48" i="15"/>
  <c r="L48" i="15"/>
  <c r="T48" i="15"/>
  <c r="L146" i="15"/>
  <c r="T146" i="15"/>
  <c r="I146" i="15"/>
  <c r="T54" i="15"/>
  <c r="I54" i="15"/>
  <c r="L54" i="15"/>
  <c r="I91" i="15"/>
  <c r="AU91" i="15" s="1"/>
  <c r="L91" i="15"/>
  <c r="T91" i="15"/>
  <c r="T157" i="15"/>
  <c r="I157" i="15"/>
  <c r="L157" i="15"/>
  <c r="T100" i="15"/>
  <c r="I100" i="15"/>
  <c r="AU100" i="15" s="1"/>
  <c r="L100" i="15"/>
  <c r="I201" i="15"/>
  <c r="L201" i="15"/>
  <c r="T201" i="15"/>
  <c r="T69" i="15"/>
  <c r="I69" i="15"/>
  <c r="L69" i="15"/>
  <c r="T97" i="15"/>
  <c r="I97" i="15"/>
  <c r="AU97" i="15" s="1"/>
  <c r="L97" i="15"/>
  <c r="T35" i="15"/>
  <c r="I35" i="15"/>
  <c r="I78" i="15"/>
  <c r="AU78" i="15" s="1"/>
  <c r="T78" i="15"/>
  <c r="L78" i="15"/>
  <c r="T67" i="15"/>
  <c r="I67" i="15"/>
  <c r="L67" i="15"/>
  <c r="J67" i="15"/>
  <c r="M67" i="15" s="1" a="1"/>
  <c r="T62" i="15"/>
  <c r="L62" i="15"/>
  <c r="I62" i="15"/>
  <c r="L164" i="15"/>
  <c r="I164" i="15"/>
  <c r="T164" i="15"/>
  <c r="I133" i="15"/>
  <c r="L133" i="15"/>
  <c r="T133" i="15"/>
  <c r="I61" i="15"/>
  <c r="T61" i="15"/>
  <c r="L61" i="15"/>
  <c r="I185" i="15"/>
  <c r="AU185" i="15" s="1"/>
  <c r="L185" i="15"/>
  <c r="T185" i="15"/>
  <c r="T34" i="15"/>
  <c r="L34" i="15"/>
  <c r="I34" i="15"/>
  <c r="L144" i="15"/>
  <c r="T144" i="15"/>
  <c r="I144" i="15"/>
  <c r="T17" i="15"/>
  <c r="L17" i="15"/>
  <c r="I17" i="15"/>
  <c r="T27" i="15"/>
  <c r="L27" i="15"/>
  <c r="I27" i="15"/>
  <c r="T90" i="15"/>
  <c r="I90" i="15"/>
  <c r="AU90" i="15" s="1"/>
  <c r="L90" i="15"/>
  <c r="T170" i="15"/>
  <c r="L170" i="15"/>
  <c r="I170" i="15"/>
  <c r="I8" i="15"/>
  <c r="L8" i="15"/>
  <c r="T8" i="15"/>
  <c r="L40" i="15"/>
  <c r="I40" i="15"/>
  <c r="T40" i="15"/>
  <c r="T86" i="15"/>
  <c r="L86" i="15"/>
  <c r="I86" i="15"/>
  <c r="AU86" i="15" s="1"/>
  <c r="L151" i="15"/>
  <c r="T151" i="15"/>
  <c r="I151" i="15"/>
  <c r="L109" i="15"/>
  <c r="I109" i="15"/>
  <c r="T109" i="15"/>
  <c r="I129" i="15"/>
  <c r="T129" i="15"/>
  <c r="L129" i="15"/>
  <c r="L16" i="15"/>
  <c r="I16" i="15"/>
  <c r="T16" i="15"/>
  <c r="I103" i="15"/>
  <c r="T103" i="15"/>
  <c r="L103" i="15"/>
  <c r="I131" i="15"/>
  <c r="L131" i="15"/>
  <c r="T131" i="15"/>
  <c r="T158" i="15"/>
  <c r="I158" i="15"/>
  <c r="L158" i="15"/>
  <c r="I53" i="15"/>
  <c r="T53" i="15"/>
  <c r="L53" i="15"/>
  <c r="T155" i="15"/>
  <c r="I155" i="15"/>
  <c r="L155" i="15"/>
  <c r="L189" i="15"/>
  <c r="I189" i="15"/>
  <c r="T189" i="15"/>
  <c r="L41" i="15"/>
  <c r="T41" i="15"/>
  <c r="I41" i="15"/>
  <c r="L118" i="15"/>
  <c r="T118" i="15"/>
  <c r="I118" i="15"/>
  <c r="L21" i="15"/>
  <c r="T21" i="15"/>
  <c r="I21" i="15"/>
  <c r="I163" i="15"/>
  <c r="T163" i="15"/>
  <c r="L163" i="15"/>
  <c r="L33" i="15"/>
  <c r="T33" i="15"/>
  <c r="I33" i="15"/>
  <c r="I181" i="15"/>
  <c r="L181" i="15"/>
  <c r="T181" i="15"/>
  <c r="L22" i="15"/>
  <c r="T22" i="15"/>
  <c r="I22" i="15"/>
  <c r="L39" i="15"/>
  <c r="T39" i="15"/>
  <c r="I39" i="15"/>
  <c r="T165" i="15"/>
  <c r="I165" i="15"/>
  <c r="L165" i="15"/>
  <c r="L56" i="15"/>
  <c r="I56" i="15"/>
  <c r="T56" i="15"/>
  <c r="R36" i="15"/>
  <c r="R39" i="15"/>
  <c r="R18" i="15"/>
  <c r="O2" i="58"/>
  <c r="AH24" i="15" s="1"/>
  <c r="R85" i="15"/>
  <c r="R86" i="15"/>
  <c r="R47" i="15"/>
  <c r="R7" i="15"/>
  <c r="R14" i="15"/>
  <c r="R147" i="15"/>
  <c r="R110" i="15"/>
  <c r="R87" i="15"/>
  <c r="R25" i="15"/>
  <c r="R48" i="15"/>
  <c r="R106" i="15"/>
  <c r="R172" i="15"/>
  <c r="R34" i="15"/>
  <c r="R4" i="15"/>
  <c r="R53" i="15"/>
  <c r="R126" i="15"/>
  <c r="R24" i="15"/>
  <c r="R35" i="15"/>
  <c r="R154" i="15"/>
  <c r="R67" i="15"/>
  <c r="R68" i="15"/>
  <c r="R84" i="15"/>
  <c r="R44" i="15"/>
  <c r="R30" i="15"/>
  <c r="R5" i="15"/>
  <c r="R19" i="15"/>
  <c r="R11" i="15"/>
  <c r="R145" i="15"/>
  <c r="R66" i="15"/>
  <c r="R31" i="15"/>
  <c r="R62" i="15"/>
  <c r="R56" i="15"/>
  <c r="R83" i="15"/>
  <c r="R81" i="15"/>
  <c r="R45" i="15"/>
  <c r="R117" i="15"/>
  <c r="R28" i="15"/>
  <c r="R33" i="15"/>
  <c r="R65" i="15"/>
  <c r="R89" i="15"/>
  <c r="R9" i="15"/>
  <c r="R46" i="15"/>
  <c r="R37" i="15"/>
  <c r="R72" i="15"/>
  <c r="R156" i="15"/>
  <c r="R17" i="15"/>
  <c r="R122" i="15"/>
  <c r="R151" i="15"/>
  <c r="R55" i="15"/>
  <c r="R61" i="15"/>
  <c r="Q9" i="43"/>
  <c r="AO12" i="15"/>
  <c r="V110" i="15"/>
  <c r="V117" i="15"/>
  <c r="AA117" i="15"/>
  <c r="V48" i="15"/>
  <c r="AA34" i="15"/>
  <c r="V34" i="15"/>
  <c r="Q192" i="15" l="1"/>
  <c r="P192" i="15" s="1"/>
  <c r="R192" i="15"/>
  <c r="J55" i="15"/>
  <c r="M55" i="15" s="1" a="1"/>
  <c r="X55" i="15"/>
  <c r="Q70" i="15"/>
  <c r="P70" i="15" s="1"/>
  <c r="R70" i="15"/>
  <c r="Q74" i="15"/>
  <c r="P74" i="15" s="1"/>
  <c r="R74" i="15"/>
  <c r="Q60" i="15"/>
  <c r="P60" i="15" s="1"/>
  <c r="R60" i="15"/>
  <c r="J60" i="15"/>
  <c r="M60" i="15" s="1" a="1"/>
  <c r="X60" i="15"/>
  <c r="Y60" i="15" s="1"/>
  <c r="Q92" i="15"/>
  <c r="P92" i="15" s="1"/>
  <c r="R92" i="15"/>
  <c r="Q90" i="15"/>
  <c r="P90" i="15" s="1"/>
  <c r="R90" i="15"/>
  <c r="Q175" i="15"/>
  <c r="P175" i="15" s="1"/>
  <c r="R175" i="15"/>
  <c r="Q101" i="15"/>
  <c r="P101" i="15" s="1"/>
  <c r="R101" i="15"/>
  <c r="Q118" i="15"/>
  <c r="P118" i="15" s="1"/>
  <c r="R118" i="15"/>
  <c r="Q127" i="15"/>
  <c r="P127" i="15" s="1"/>
  <c r="R127" i="15"/>
  <c r="Q123" i="15"/>
  <c r="P123" i="15" s="1"/>
  <c r="R123" i="15"/>
  <c r="Q130" i="15"/>
  <c r="P130" i="15" s="1"/>
  <c r="X130" i="15" s="1"/>
  <c r="R130" i="15"/>
  <c r="Q146" i="15"/>
  <c r="P146" i="15" s="1"/>
  <c r="R146" i="15"/>
  <c r="Q170" i="15"/>
  <c r="P170" i="15" s="1"/>
  <c r="R170" i="15"/>
  <c r="Q173" i="15"/>
  <c r="P173" i="15" s="1"/>
  <c r="R173" i="15"/>
  <c r="Q179" i="15"/>
  <c r="P179" i="15" s="1"/>
  <c r="R179" i="15"/>
  <c r="Q197" i="15"/>
  <c r="P197" i="15" s="1"/>
  <c r="R197" i="15"/>
  <c r="Q199" i="15"/>
  <c r="P199" i="15" s="1"/>
  <c r="R199" i="15"/>
  <c r="V35" i="15"/>
  <c r="V151" i="15"/>
  <c r="V172" i="15"/>
  <c r="N172" i="15" s="1"/>
  <c r="O172" i="15" s="1"/>
  <c r="W172" i="15" s="1"/>
  <c r="V28" i="15"/>
  <c r="N28" i="15" s="1"/>
  <c r="O28" i="15" s="1"/>
  <c r="W28" i="15" s="1"/>
  <c r="V36" i="15"/>
  <c r="V39" i="15"/>
  <c r="V44" i="15"/>
  <c r="V56" i="15"/>
  <c r="N56" i="15" s="1"/>
  <c r="O56" i="15" s="1"/>
  <c r="V47" i="15"/>
  <c r="V68" i="15"/>
  <c r="V72" i="15"/>
  <c r="V106" i="15"/>
  <c r="V122" i="15"/>
  <c r="V87" i="15"/>
  <c r="V154" i="15"/>
  <c r="V55" i="15"/>
  <c r="V147" i="15"/>
  <c r="V126" i="15"/>
  <c r="V46" i="15"/>
  <c r="J34" i="15"/>
  <c r="M34" i="15" s="1" a="1"/>
  <c r="X34" i="15"/>
  <c r="Q38" i="15"/>
  <c r="P38" i="15" s="1"/>
  <c r="X38" i="15" s="1"/>
  <c r="Y38" i="15" s="1"/>
  <c r="R38" i="15"/>
  <c r="J38" i="15"/>
  <c r="M38" i="15" s="1" a="1"/>
  <c r="Q108" i="15"/>
  <c r="P108" i="15" s="1"/>
  <c r="R108" i="15"/>
  <c r="X9" i="15"/>
  <c r="Q16" i="15"/>
  <c r="P16" i="15" s="1"/>
  <c r="R16" i="15"/>
  <c r="Q26" i="15"/>
  <c r="P26" i="15" s="1"/>
  <c r="R26" i="15"/>
  <c r="J30" i="15"/>
  <c r="M30" i="15" s="1" a="1"/>
  <c r="X30" i="15"/>
  <c r="V30" i="15"/>
  <c r="AA30" i="15"/>
  <c r="Q57" i="15"/>
  <c r="P57" i="15" s="1"/>
  <c r="R57" i="15"/>
  <c r="Q52" i="15"/>
  <c r="P52" i="15" s="1"/>
  <c r="R52" i="15"/>
  <c r="J48" i="15"/>
  <c r="X48" i="15"/>
  <c r="Q99" i="15"/>
  <c r="P99" i="15" s="1"/>
  <c r="X99" i="15" s="1"/>
  <c r="R99" i="15"/>
  <c r="Q198" i="15"/>
  <c r="P198" i="15" s="1"/>
  <c r="R198" i="15"/>
  <c r="J3" i="15"/>
  <c r="M3" i="15" s="1" a="1"/>
  <c r="J44" i="15"/>
  <c r="X44" i="15"/>
  <c r="X28" i="15"/>
  <c r="X56" i="15"/>
  <c r="Q10" i="15"/>
  <c r="P10" i="15" s="1"/>
  <c r="R10" i="15"/>
  <c r="Q6" i="15"/>
  <c r="P6" i="15" s="1"/>
  <c r="R6" i="15"/>
  <c r="J4" i="15"/>
  <c r="X4" i="15"/>
  <c r="J5" i="15"/>
  <c r="X5" i="15"/>
  <c r="J16" i="15"/>
  <c r="X16" i="15"/>
  <c r="J21" i="15"/>
  <c r="M21" i="15" s="1" a="1"/>
  <c r="X21" i="15"/>
  <c r="Y21" i="15" s="1"/>
  <c r="Q21" i="15"/>
  <c r="P21" i="15" s="1"/>
  <c r="R21" i="15"/>
  <c r="V9" i="15"/>
  <c r="N9" i="15" s="1"/>
  <c r="O9" i="15" s="1"/>
  <c r="AA9" i="15"/>
  <c r="J11" i="15"/>
  <c r="M11" i="15" s="1" a="1"/>
  <c r="X11" i="15"/>
  <c r="AA11" i="15"/>
  <c r="V11" i="15"/>
  <c r="V17" i="15"/>
  <c r="AA17" i="15"/>
  <c r="X17" i="15"/>
  <c r="J17" i="15"/>
  <c r="M17" i="15" s="1" a="1"/>
  <c r="Q2" i="15"/>
  <c r="P2" i="15" s="1"/>
  <c r="R2" i="15"/>
  <c r="J2" i="15"/>
  <c r="M2" i="15" s="1" a="1"/>
  <c r="J24" i="15"/>
  <c r="M24" i="15" s="1" a="1"/>
  <c r="X24" i="15"/>
  <c r="V24" i="15"/>
  <c r="AA24" i="15"/>
  <c r="J8" i="15"/>
  <c r="M8" i="15" s="1" a="1"/>
  <c r="Q8" i="15"/>
  <c r="P8" i="15" s="1"/>
  <c r="X8" i="15" s="1"/>
  <c r="R8" i="15"/>
  <c r="J14" i="15"/>
  <c r="M14" i="15" s="1" a="1"/>
  <c r="X14" i="15"/>
  <c r="V14" i="15"/>
  <c r="AA14" i="15"/>
  <c r="Q23" i="15"/>
  <c r="P23" i="15" s="1"/>
  <c r="X23" i="15" s="1"/>
  <c r="Y23" i="15" s="1"/>
  <c r="R23" i="15"/>
  <c r="J23" i="15"/>
  <c r="M23" i="15" s="1" a="1"/>
  <c r="Q12" i="15"/>
  <c r="P12" i="15" s="1"/>
  <c r="X12" i="15" s="1"/>
  <c r="R12" i="15"/>
  <c r="J12" i="15"/>
  <c r="M12" i="15" s="1" a="1"/>
  <c r="X19" i="15"/>
  <c r="J19" i="15"/>
  <c r="M19" i="15" s="1" a="1"/>
  <c r="V19" i="15"/>
  <c r="AA19" i="15"/>
  <c r="J7" i="15"/>
  <c r="M7" i="15" s="1" a="1"/>
  <c r="X7" i="15"/>
  <c r="V7" i="15"/>
  <c r="AA7" i="15"/>
  <c r="J13" i="15"/>
  <c r="M13" i="15" s="1" a="1"/>
  <c r="Q13" i="15"/>
  <c r="P13" i="15" s="1"/>
  <c r="X13" i="15" s="1"/>
  <c r="R13" i="15"/>
  <c r="Q15" i="15"/>
  <c r="P15" i="15" s="1"/>
  <c r="X15" i="15" s="1"/>
  <c r="R15" i="15"/>
  <c r="J15" i="15"/>
  <c r="M15" i="15" s="1" a="1"/>
  <c r="O20" i="15"/>
  <c r="X20" i="15"/>
  <c r="Y20" i="15" s="1"/>
  <c r="J20" i="15"/>
  <c r="M20" i="15" s="1" a="1"/>
  <c r="Q20" i="15"/>
  <c r="P20" i="15" s="1"/>
  <c r="R20" i="15"/>
  <c r="Q3" i="15"/>
  <c r="P3" i="15" s="1"/>
  <c r="R3" i="15"/>
  <c r="Q22" i="15"/>
  <c r="P22" i="15" s="1"/>
  <c r="V22" i="15" s="1"/>
  <c r="X22" i="15"/>
  <c r="Y22" i="15" s="1"/>
  <c r="Z22" i="15" s="1"/>
  <c r="R22" i="15"/>
  <c r="Q41" i="15"/>
  <c r="P41" i="15" s="1"/>
  <c r="R41" i="15"/>
  <c r="X41" i="15"/>
  <c r="Y41" i="15" s="1"/>
  <c r="J41" i="15"/>
  <c r="M41" i="15" s="1" a="1"/>
  <c r="AA31" i="15"/>
  <c r="V31" i="15"/>
  <c r="J31" i="15"/>
  <c r="M31" i="15" s="1" a="1"/>
  <c r="X31" i="15"/>
  <c r="J35" i="15"/>
  <c r="X35" i="15"/>
  <c r="Q40" i="15"/>
  <c r="P40" i="15" s="1"/>
  <c r="R40" i="15"/>
  <c r="J40" i="15"/>
  <c r="M40" i="15" s="1" a="1"/>
  <c r="X40" i="15"/>
  <c r="Y40" i="15" s="1"/>
  <c r="Q37" i="15"/>
  <c r="P37" i="15" s="1"/>
  <c r="X37" i="15" s="1"/>
  <c r="J26" i="15"/>
  <c r="M26" i="15" s="1" a="1"/>
  <c r="J32" i="15"/>
  <c r="M32" i="15" s="1" a="1"/>
  <c r="Q32" i="15"/>
  <c r="P32" i="15" s="1"/>
  <c r="X32" i="15" s="1"/>
  <c r="R32" i="15"/>
  <c r="Q33" i="15"/>
  <c r="P33" i="15" s="1"/>
  <c r="X33" i="15" s="1"/>
  <c r="Q29" i="15"/>
  <c r="P29" i="15" s="1"/>
  <c r="X29" i="15" s="1"/>
  <c r="R29" i="15"/>
  <c r="Q27" i="15"/>
  <c r="P27" i="15" s="1"/>
  <c r="R27" i="15"/>
  <c r="J27" i="15"/>
  <c r="M27" i="15" s="1" a="1"/>
  <c r="J36" i="15"/>
  <c r="X36" i="15"/>
  <c r="J39" i="15"/>
  <c r="X39" i="15"/>
  <c r="X25" i="15"/>
  <c r="J25" i="15"/>
  <c r="Q43" i="15"/>
  <c r="P43" i="15" s="1"/>
  <c r="R43" i="15"/>
  <c r="Q42" i="15"/>
  <c r="P42" i="15" s="1"/>
  <c r="R42" i="15"/>
  <c r="X42" i="15"/>
  <c r="Y42" i="15" s="1"/>
  <c r="Z42" i="15" s="1"/>
  <c r="Q54" i="15"/>
  <c r="P54" i="15" s="1"/>
  <c r="R54" i="15"/>
  <c r="Q49" i="15"/>
  <c r="P49" i="15" s="1"/>
  <c r="R49" i="15"/>
  <c r="Q58" i="15"/>
  <c r="P58" i="15" s="1"/>
  <c r="R58" i="15"/>
  <c r="Q63" i="15"/>
  <c r="P63" i="15" s="1"/>
  <c r="R63" i="15"/>
  <c r="Q50" i="15"/>
  <c r="P50" i="15" s="1"/>
  <c r="R50" i="15"/>
  <c r="Q96" i="15"/>
  <c r="P96" i="15" s="1"/>
  <c r="R96" i="15"/>
  <c r="Q51" i="15"/>
  <c r="P51" i="15" s="1"/>
  <c r="R51" i="15"/>
  <c r="Q76" i="15"/>
  <c r="P76" i="15" s="1"/>
  <c r="R76" i="15"/>
  <c r="Q77" i="15"/>
  <c r="P77" i="15" s="1"/>
  <c r="R77" i="15"/>
  <c r="Q79" i="15"/>
  <c r="P79" i="15" s="1"/>
  <c r="R79" i="15"/>
  <c r="Q71" i="15"/>
  <c r="P71" i="15" s="1"/>
  <c r="R71" i="15"/>
  <c r="Q93" i="15"/>
  <c r="P93" i="15" s="1"/>
  <c r="R93" i="15"/>
  <c r="J87" i="15"/>
  <c r="X87" i="15"/>
  <c r="Q98" i="15"/>
  <c r="P98" i="15" s="1"/>
  <c r="R98" i="15"/>
  <c r="Q104" i="15"/>
  <c r="P104" i="15" s="1"/>
  <c r="R104" i="15"/>
  <c r="Q102" i="15"/>
  <c r="P102" i="15" s="1"/>
  <c r="R102" i="15"/>
  <c r="Q105" i="15"/>
  <c r="P105" i="15" s="1"/>
  <c r="R105" i="15"/>
  <c r="Q125" i="15"/>
  <c r="P125" i="15" s="1"/>
  <c r="R125" i="15"/>
  <c r="Q120" i="15"/>
  <c r="P120" i="15" s="1"/>
  <c r="V120" i="15" s="1"/>
  <c r="R120" i="15"/>
  <c r="Q119" i="15"/>
  <c r="P119" i="15" s="1"/>
  <c r="V119" i="15" s="1"/>
  <c r="R119" i="15"/>
  <c r="Q131" i="15"/>
  <c r="P131" i="15" s="1"/>
  <c r="R131" i="15"/>
  <c r="Q121" i="15"/>
  <c r="P121" i="15" s="1"/>
  <c r="R121" i="15"/>
  <c r="Q132" i="15"/>
  <c r="P132" i="15" s="1"/>
  <c r="R132" i="15"/>
  <c r="Q143" i="15"/>
  <c r="P143" i="15" s="1"/>
  <c r="V143" i="15" s="1"/>
  <c r="R143" i="15"/>
  <c r="Q160" i="15"/>
  <c r="P160" i="15" s="1"/>
  <c r="R160" i="15"/>
  <c r="J175" i="15"/>
  <c r="Q181" i="15"/>
  <c r="P181" i="15" s="1"/>
  <c r="R181" i="15"/>
  <c r="Q171" i="15"/>
  <c r="P171" i="15" s="1"/>
  <c r="R171" i="15"/>
  <c r="Q180" i="15"/>
  <c r="P180" i="15" s="1"/>
  <c r="R180" i="15"/>
  <c r="Q184" i="15"/>
  <c r="P184" i="15" s="1"/>
  <c r="R184" i="15"/>
  <c r="Q186" i="15"/>
  <c r="P186" i="15" s="1"/>
  <c r="R186" i="15"/>
  <c r="Q195" i="15"/>
  <c r="P195" i="15" s="1"/>
  <c r="R195" i="15"/>
  <c r="Q206" i="15"/>
  <c r="P206" i="15" s="1"/>
  <c r="R206" i="15"/>
  <c r="Q196" i="15"/>
  <c r="P196" i="15" s="1"/>
  <c r="R196" i="15"/>
  <c r="X18" i="15"/>
  <c r="Q100" i="15"/>
  <c r="P100" i="15" s="1"/>
  <c r="R100" i="15"/>
  <c r="Q80" i="15"/>
  <c r="P80" i="15" s="1"/>
  <c r="R80" i="15"/>
  <c r="Q124" i="15"/>
  <c r="P124" i="15" s="1"/>
  <c r="R124" i="15"/>
  <c r="Q174" i="15"/>
  <c r="P174" i="15" s="1"/>
  <c r="R174" i="15"/>
  <c r="Q168" i="15"/>
  <c r="P168" i="15" s="1"/>
  <c r="R168" i="15"/>
  <c r="Q201" i="15"/>
  <c r="P201" i="15" s="1"/>
  <c r="R201" i="15"/>
  <c r="AA18" i="15"/>
  <c r="V18" i="15"/>
  <c r="N18" i="15" s="1"/>
  <c r="O18" i="15" s="1"/>
  <c r="J47" i="15"/>
  <c r="X47" i="15"/>
  <c r="J46" i="15"/>
  <c r="X46" i="15"/>
  <c r="X53" i="15"/>
  <c r="V53" i="15"/>
  <c r="N53" i="15" s="1"/>
  <c r="O53" i="15" s="1"/>
  <c r="W53" i="15" s="1"/>
  <c r="Q67" i="15"/>
  <c r="P67" i="15" s="1"/>
  <c r="X67" i="15" s="1"/>
  <c r="V65" i="15"/>
  <c r="J65" i="15"/>
  <c r="M65" i="15" s="1" a="1"/>
  <c r="X65" i="15"/>
  <c r="J63" i="15"/>
  <c r="M63" i="15" s="1" a="1"/>
  <c r="J70" i="15"/>
  <c r="J69" i="15"/>
  <c r="M69" i="15" s="1" a="1"/>
  <c r="Q176" i="15"/>
  <c r="P176" i="15" s="1"/>
  <c r="R176" i="15"/>
  <c r="Q205" i="15"/>
  <c r="P205" i="15" s="1"/>
  <c r="R205" i="15"/>
  <c r="Q200" i="15"/>
  <c r="P200" i="15" s="1"/>
  <c r="R200" i="15"/>
  <c r="Q194" i="15"/>
  <c r="P194" i="15" s="1"/>
  <c r="R194" i="15"/>
  <c r="Q202" i="15"/>
  <c r="P202" i="15" s="1"/>
  <c r="R202" i="15"/>
  <c r="Q190" i="15"/>
  <c r="P190" i="15" s="1"/>
  <c r="R190" i="15"/>
  <c r="J190" i="15"/>
  <c r="M190" i="15" s="1" a="1"/>
  <c r="X66" i="15"/>
  <c r="J66" i="15"/>
  <c r="X83" i="15"/>
  <c r="J50" i="15"/>
  <c r="V66" i="15"/>
  <c r="AA66" i="15"/>
  <c r="Q64" i="15"/>
  <c r="P64" i="15" s="1"/>
  <c r="X64" i="15" s="1"/>
  <c r="Y64" i="15" s="1"/>
  <c r="J100" i="15"/>
  <c r="M100" i="15" s="1" a="1"/>
  <c r="J68" i="15"/>
  <c r="X68" i="15"/>
  <c r="J88" i="15"/>
  <c r="M88" i="15" s="1" a="1"/>
  <c r="Q88" i="15"/>
  <c r="P88" i="15" s="1"/>
  <c r="X88" i="15" s="1"/>
  <c r="R88" i="15"/>
  <c r="J96" i="15"/>
  <c r="M96" i="15" s="1" a="1"/>
  <c r="X96" i="15"/>
  <c r="Y96" i="15" s="1"/>
  <c r="J86" i="15"/>
  <c r="M86" i="15" s="1" a="1"/>
  <c r="X86" i="15"/>
  <c r="V86" i="15"/>
  <c r="Q69" i="15"/>
  <c r="P69" i="15" s="1"/>
  <c r="R69" i="15"/>
  <c r="Q95" i="15"/>
  <c r="P95" i="15" s="1"/>
  <c r="R95" i="15"/>
  <c r="J95" i="15"/>
  <c r="M95" i="15" s="1" a="1"/>
  <c r="X95" i="15"/>
  <c r="Y95" i="15" s="1"/>
  <c r="J81" i="15"/>
  <c r="X81" i="15"/>
  <c r="J202" i="15"/>
  <c r="Q207" i="15"/>
  <c r="P207" i="15" s="1"/>
  <c r="R207" i="15"/>
  <c r="N34" i="15"/>
  <c r="O34" i="15" s="1"/>
  <c r="J61" i="15"/>
  <c r="M61" i="15" s="1" a="1"/>
  <c r="X61" i="15"/>
  <c r="V61" i="15"/>
  <c r="N61" i="15" s="1"/>
  <c r="O61" i="15" s="1"/>
  <c r="W61" i="15" s="1"/>
  <c r="Q45" i="15"/>
  <c r="P45" i="15" s="1"/>
  <c r="X45" i="15" s="1"/>
  <c r="J51" i="15"/>
  <c r="AA89" i="15"/>
  <c r="V89" i="15"/>
  <c r="J89" i="15"/>
  <c r="M89" i="15" s="1" a="1"/>
  <c r="X89" i="15"/>
  <c r="J99" i="15"/>
  <c r="M99" i="15" s="1" a="1"/>
  <c r="J92" i="15"/>
  <c r="M92" i="15" s="1" a="1"/>
  <c r="J85" i="15"/>
  <c r="M85" i="15" s="1" a="1"/>
  <c r="X85" i="15"/>
  <c r="V85" i="15"/>
  <c r="N85" i="15" s="1"/>
  <c r="O85" i="15" s="1"/>
  <c r="J72" i="15"/>
  <c r="X72" i="15"/>
  <c r="V84" i="15"/>
  <c r="J84" i="15"/>
  <c r="M84" i="15" s="1" a="1"/>
  <c r="X84" i="15"/>
  <c r="J80" i="15"/>
  <c r="M80" i="15" s="1" a="1"/>
  <c r="X80" i="15"/>
  <c r="J90" i="15"/>
  <c r="M90" i="15" s="1" a="1"/>
  <c r="Q73" i="15"/>
  <c r="P73" i="15" s="1"/>
  <c r="J79" i="15"/>
  <c r="M79" i="15" s="1" a="1"/>
  <c r="X79" i="15"/>
  <c r="J71" i="15"/>
  <c r="J93" i="15"/>
  <c r="M93" i="15" s="1" a="1"/>
  <c r="J98" i="15"/>
  <c r="M98" i="15" s="1" a="1"/>
  <c r="X98" i="15"/>
  <c r="Y98" i="15" s="1"/>
  <c r="AP11" i="15"/>
  <c r="Q75" i="15"/>
  <c r="P75" i="15" s="1"/>
  <c r="R75" i="15"/>
  <c r="J104" i="15"/>
  <c r="J102" i="15"/>
  <c r="J101" i="15"/>
  <c r="Q109" i="15"/>
  <c r="P109" i="15" s="1"/>
  <c r="X109" i="15" s="1"/>
  <c r="J108" i="15"/>
  <c r="M108" i="15" s="1" a="1"/>
  <c r="J118" i="15"/>
  <c r="M118" i="15" s="1" a="1"/>
  <c r="X118" i="15"/>
  <c r="Y118" i="15" s="1"/>
  <c r="AA156" i="15"/>
  <c r="V156" i="15"/>
  <c r="J176" i="15"/>
  <c r="M176" i="15" s="1" a="1"/>
  <c r="Q169" i="15"/>
  <c r="P169" i="15" s="1"/>
  <c r="R169" i="15"/>
  <c r="J169" i="15"/>
  <c r="M169" i="15" s="1" a="1"/>
  <c r="J170" i="15"/>
  <c r="Q178" i="15"/>
  <c r="P178" i="15" s="1"/>
  <c r="R178" i="15"/>
  <c r="J174" i="15"/>
  <c r="J168" i="15"/>
  <c r="M168" i="15" s="1" a="1"/>
  <c r="Q183" i="15"/>
  <c r="P183" i="15" s="1"/>
  <c r="R183" i="15"/>
  <c r="J173" i="15"/>
  <c r="J179" i="15"/>
  <c r="M179" i="15" s="1" a="1"/>
  <c r="J184" i="15"/>
  <c r="M184" i="15" s="1" a="1"/>
  <c r="J186" i="15"/>
  <c r="M186" i="15" s="1" a="1"/>
  <c r="X186" i="15"/>
  <c r="Q182" i="15"/>
  <c r="P182" i="15" s="1"/>
  <c r="X182" i="15" s="1"/>
  <c r="R182" i="15"/>
  <c r="J182" i="15"/>
  <c r="M182" i="15" s="1" a="1"/>
  <c r="Q189" i="15"/>
  <c r="P189" i="15" s="1"/>
  <c r="X189" i="15" s="1"/>
  <c r="R189" i="15"/>
  <c r="Q188" i="15"/>
  <c r="P188" i="15" s="1"/>
  <c r="X188" i="15" s="1"/>
  <c r="R188" i="15"/>
  <c r="Q185" i="15"/>
  <c r="P185" i="15" s="1"/>
  <c r="X185" i="15" s="1"/>
  <c r="R185" i="15"/>
  <c r="J206" i="15"/>
  <c r="M206" i="15" s="1" a="1"/>
  <c r="X206" i="15"/>
  <c r="J205" i="15"/>
  <c r="M205" i="15" s="1" a="1"/>
  <c r="J207" i="15"/>
  <c r="M207" i="15" s="1" a="1"/>
  <c r="X207" i="15"/>
  <c r="J201" i="15"/>
  <c r="J198" i="15"/>
  <c r="J196" i="15"/>
  <c r="J192" i="15"/>
  <c r="Q203" i="15"/>
  <c r="P203" i="15" s="1"/>
  <c r="X203" i="15" s="1"/>
  <c r="R203" i="15"/>
  <c r="J203" i="15"/>
  <c r="M203" i="15" s="1" a="1"/>
  <c r="Q191" i="15"/>
  <c r="P191" i="15" s="1"/>
  <c r="R191" i="15"/>
  <c r="J191" i="15"/>
  <c r="M191" i="15" s="1" a="1"/>
  <c r="Q204" i="15"/>
  <c r="P204" i="15" s="1"/>
  <c r="X204" i="15" s="1"/>
  <c r="R204" i="15"/>
  <c r="J204" i="15"/>
  <c r="M204" i="15" s="1" a="1"/>
  <c r="Q193" i="15"/>
  <c r="P193" i="15" s="1"/>
  <c r="R193" i="15"/>
  <c r="AA62" i="15"/>
  <c r="V62" i="15"/>
  <c r="V83" i="15"/>
  <c r="J77" i="15"/>
  <c r="J75" i="15"/>
  <c r="Q91" i="15"/>
  <c r="P91" i="15" s="1"/>
  <c r="X91" i="15" s="1"/>
  <c r="Y91" i="15" s="1"/>
  <c r="J82" i="15"/>
  <c r="X94" i="15"/>
  <c r="Y94" i="15" s="1"/>
  <c r="O94" i="15"/>
  <c r="J94" i="15"/>
  <c r="J113" i="15"/>
  <c r="J114" i="15"/>
  <c r="M114" i="15" s="1" a="1"/>
  <c r="J116" i="15"/>
  <c r="M116" i="15" s="1" a="1"/>
  <c r="Q111" i="15"/>
  <c r="P111" i="15" s="1"/>
  <c r="X111" i="15" s="1"/>
  <c r="J107" i="15"/>
  <c r="M107" i="15" s="1" a="1"/>
  <c r="J115" i="15"/>
  <c r="M115" i="15" s="1" a="1"/>
  <c r="O138" i="15"/>
  <c r="X138" i="15"/>
  <c r="Y138" i="15" s="1"/>
  <c r="J138" i="15"/>
  <c r="M138" i="15" s="1" a="1"/>
  <c r="J139" i="15"/>
  <c r="M139" i="15" s="1" a="1"/>
  <c r="O139" i="15"/>
  <c r="X139" i="15"/>
  <c r="Y139" i="15" s="1"/>
  <c r="J140" i="15"/>
  <c r="M140" i="15" s="1" a="1"/>
  <c r="O140" i="15"/>
  <c r="X140" i="15"/>
  <c r="Y140" i="15" s="1"/>
  <c r="J142" i="15"/>
  <c r="M142" i="15" s="1" a="1"/>
  <c r="O142" i="15"/>
  <c r="X142" i="15"/>
  <c r="Y142" i="15" s="1"/>
  <c r="J141" i="15"/>
  <c r="M141" i="15" s="1" a="1"/>
  <c r="X141" i="15"/>
  <c r="Y141" i="15" s="1"/>
  <c r="O141" i="15"/>
  <c r="J147" i="15"/>
  <c r="X147" i="15"/>
  <c r="J167" i="15"/>
  <c r="M167" i="15" s="1" a="1"/>
  <c r="J157" i="15"/>
  <c r="M157" i="15" s="1" a="1"/>
  <c r="X162" i="15"/>
  <c r="Y162" i="15" s="1"/>
  <c r="O162" i="15"/>
  <c r="J162" i="15"/>
  <c r="M162" i="15" s="1" a="1"/>
  <c r="J166" i="15"/>
  <c r="M166" i="15" s="1" a="1"/>
  <c r="J156" i="15"/>
  <c r="M156" i="15" s="1" a="1"/>
  <c r="X156" i="15"/>
  <c r="J160" i="15"/>
  <c r="M160" i="15" s="1" a="1"/>
  <c r="X160" i="15"/>
  <c r="Y160" i="15" s="1"/>
  <c r="O160" i="15"/>
  <c r="J181" i="15"/>
  <c r="M181" i="15" s="1" a="1"/>
  <c r="J189" i="15"/>
  <c r="M189" i="15" s="1" a="1"/>
  <c r="J188" i="15"/>
  <c r="M188" i="15" s="1" a="1"/>
  <c r="J185" i="15"/>
  <c r="M185" i="15" s="1" a="1"/>
  <c r="J177" i="15"/>
  <c r="M177" i="15" s="1" a="1"/>
  <c r="X187" i="15"/>
  <c r="Y187" i="15" s="1"/>
  <c r="J187" i="15"/>
  <c r="M187" i="15" s="1" a="1"/>
  <c r="O187" i="15"/>
  <c r="J193" i="15"/>
  <c r="M193" i="15" s="1" a="1"/>
  <c r="X172" i="15"/>
  <c r="Q59" i="15"/>
  <c r="P59" i="15" s="1"/>
  <c r="X59" i="15" s="1"/>
  <c r="Y59" i="15" s="1"/>
  <c r="R59" i="15"/>
  <c r="Q78" i="15"/>
  <c r="P78" i="15" s="1"/>
  <c r="X78" i="15"/>
  <c r="Q97" i="15"/>
  <c r="P97" i="15" s="1"/>
  <c r="R97" i="15"/>
  <c r="Q82" i="15"/>
  <c r="P82" i="15" s="1"/>
  <c r="X82" i="15" s="1"/>
  <c r="R82" i="15"/>
  <c r="Q94" i="15"/>
  <c r="P94" i="15" s="1"/>
  <c r="R94" i="15"/>
  <c r="J110" i="15"/>
  <c r="X110" i="15"/>
  <c r="Q103" i="15"/>
  <c r="P103" i="15" s="1"/>
  <c r="R103" i="15"/>
  <c r="J103" i="15"/>
  <c r="J106" i="15"/>
  <c r="X106" i="15"/>
  <c r="J117" i="15"/>
  <c r="X117" i="15"/>
  <c r="Y117" i="15" s="1"/>
  <c r="Q112" i="15"/>
  <c r="P112" i="15" s="1"/>
  <c r="X112" i="15" s="1"/>
  <c r="R112" i="15"/>
  <c r="Q113" i="15"/>
  <c r="P113" i="15" s="1"/>
  <c r="X113" i="15" s="1"/>
  <c r="R113" i="15"/>
  <c r="Q114" i="15"/>
  <c r="P114" i="15" s="1"/>
  <c r="X114" i="15" s="1"/>
  <c r="R114" i="15"/>
  <c r="Q116" i="15"/>
  <c r="P116" i="15" s="1"/>
  <c r="X116" i="15" s="1"/>
  <c r="R116" i="15"/>
  <c r="Q107" i="15"/>
  <c r="P107" i="15" s="1"/>
  <c r="X107" i="15" s="1"/>
  <c r="R107" i="15"/>
  <c r="Q115" i="15"/>
  <c r="P115" i="15" s="1"/>
  <c r="X115" i="15" s="1"/>
  <c r="R115" i="15"/>
  <c r="J125" i="15"/>
  <c r="M125" i="15" s="1" a="1"/>
  <c r="AP5" i="15"/>
  <c r="J136" i="15"/>
  <c r="M136" i="15" s="1" a="1"/>
  <c r="Q136" i="15"/>
  <c r="P136" i="15" s="1"/>
  <c r="X136" i="15" s="1"/>
  <c r="R136" i="15"/>
  <c r="J122" i="15"/>
  <c r="X122" i="15"/>
  <c r="Q135" i="15"/>
  <c r="P135" i="15" s="1"/>
  <c r="X135" i="15" s="1"/>
  <c r="R135" i="15"/>
  <c r="J135" i="15"/>
  <c r="M135" i="15" s="1" a="1"/>
  <c r="J128" i="15"/>
  <c r="M128" i="15" s="1" a="1"/>
  <c r="Q128" i="15"/>
  <c r="P128" i="15" s="1"/>
  <c r="R128" i="15"/>
  <c r="Q129" i="15"/>
  <c r="P129" i="15" s="1"/>
  <c r="R129" i="15"/>
  <c r="J129" i="15"/>
  <c r="M129" i="15" s="1" a="1"/>
  <c r="J134" i="15"/>
  <c r="M134" i="15" s="1" a="1"/>
  <c r="Q134" i="15"/>
  <c r="P134" i="15" s="1"/>
  <c r="X134" i="15" s="1"/>
  <c r="R134" i="15"/>
  <c r="J123" i="15"/>
  <c r="J120" i="15"/>
  <c r="X120" i="15"/>
  <c r="Q133" i="15"/>
  <c r="P133" i="15" s="1"/>
  <c r="X133" i="15" s="1"/>
  <c r="R133" i="15"/>
  <c r="J133" i="15"/>
  <c r="M133" i="15" s="1" a="1"/>
  <c r="J130" i="15"/>
  <c r="M130" i="15" s="1" a="1"/>
  <c r="V130" i="15"/>
  <c r="Q137" i="15"/>
  <c r="P137" i="15" s="1"/>
  <c r="X137" i="15" s="1"/>
  <c r="R137" i="15"/>
  <c r="J137" i="15"/>
  <c r="M137" i="15" s="1" a="1"/>
  <c r="X119" i="15"/>
  <c r="J131" i="15"/>
  <c r="M131" i="15" s="1" a="1"/>
  <c r="J126" i="15"/>
  <c r="X126" i="15"/>
  <c r="J124" i="15"/>
  <c r="J121" i="15"/>
  <c r="J132" i="15"/>
  <c r="M132" i="15" s="1" a="1"/>
  <c r="J127" i="15"/>
  <c r="Q138" i="15"/>
  <c r="P138" i="15" s="1"/>
  <c r="R138" i="15"/>
  <c r="Q139" i="15"/>
  <c r="P139" i="15" s="1"/>
  <c r="R139" i="15"/>
  <c r="Q140" i="15"/>
  <c r="P140" i="15" s="1"/>
  <c r="R140" i="15"/>
  <c r="Q142" i="15"/>
  <c r="P142" i="15" s="1"/>
  <c r="R142" i="15"/>
  <c r="Q141" i="15"/>
  <c r="P141" i="15" s="1"/>
  <c r="R141" i="15"/>
  <c r="J158" i="15"/>
  <c r="M158" i="15" s="1" a="1"/>
  <c r="Q158" i="15"/>
  <c r="P158" i="15" s="1"/>
  <c r="X158" i="15" s="1"/>
  <c r="R158" i="15"/>
  <c r="Q144" i="15"/>
  <c r="P144" i="15" s="1"/>
  <c r="J161" i="15"/>
  <c r="M161" i="15" s="1" a="1"/>
  <c r="Q161" i="15"/>
  <c r="P161" i="15" s="1"/>
  <c r="X161" i="15" s="1"/>
  <c r="Y161" i="15" s="1"/>
  <c r="R161" i="15"/>
  <c r="J163" i="15"/>
  <c r="M163" i="15" s="1" a="1"/>
  <c r="Q163" i="15"/>
  <c r="P163" i="15" s="1"/>
  <c r="X163" i="15" s="1"/>
  <c r="Y163" i="15" s="1"/>
  <c r="R163" i="15"/>
  <c r="J164" i="15"/>
  <c r="M164" i="15" s="1" a="1"/>
  <c r="Q164" i="15"/>
  <c r="P164" i="15" s="1"/>
  <c r="X164" i="15" s="1"/>
  <c r="R164" i="15"/>
  <c r="J151" i="15"/>
  <c r="X151" i="15"/>
  <c r="J154" i="15"/>
  <c r="X154" i="15"/>
  <c r="J143" i="15"/>
  <c r="M143" i="15" s="1" a="1"/>
  <c r="X143" i="15"/>
  <c r="J150" i="15"/>
  <c r="M150" i="15" s="1" a="1"/>
  <c r="Q150" i="15"/>
  <c r="P150" i="15" s="1"/>
  <c r="R150" i="15"/>
  <c r="Q153" i="15"/>
  <c r="P153" i="15" s="1"/>
  <c r="R153" i="15"/>
  <c r="J153" i="15"/>
  <c r="M153" i="15" s="1" a="1"/>
  <c r="J145" i="15"/>
  <c r="X145" i="15"/>
  <c r="Q149" i="15"/>
  <c r="P149" i="15" s="1"/>
  <c r="R149" i="15"/>
  <c r="J149" i="15"/>
  <c r="M149" i="15" s="1" a="1"/>
  <c r="J165" i="15"/>
  <c r="M165" i="15" s="1" a="1"/>
  <c r="Q165" i="15"/>
  <c r="P165" i="15" s="1"/>
  <c r="X165" i="15" s="1"/>
  <c r="R165" i="15"/>
  <c r="J155" i="15"/>
  <c r="M155" i="15" s="1" a="1"/>
  <c r="Q155" i="15"/>
  <c r="P155" i="15" s="1"/>
  <c r="X155" i="15" s="1"/>
  <c r="R155" i="15"/>
  <c r="J152" i="15"/>
  <c r="M152" i="15" s="1" a="1"/>
  <c r="Q152" i="15"/>
  <c r="P152" i="15" s="1"/>
  <c r="R152" i="15"/>
  <c r="Q148" i="15"/>
  <c r="P148" i="15" s="1"/>
  <c r="R148" i="15"/>
  <c r="J148" i="15"/>
  <c r="M148" i="15" s="1" a="1"/>
  <c r="J146" i="15"/>
  <c r="J159" i="15"/>
  <c r="M159" i="15" s="1" a="1"/>
  <c r="Q159" i="15"/>
  <c r="P159" i="15" s="1"/>
  <c r="X159" i="15" s="1"/>
  <c r="R159" i="15"/>
  <c r="Q167" i="15"/>
  <c r="P167" i="15" s="1"/>
  <c r="X167" i="15" s="1"/>
  <c r="R167" i="15"/>
  <c r="Q157" i="15"/>
  <c r="P157" i="15" s="1"/>
  <c r="X157" i="15" s="1"/>
  <c r="R157" i="15"/>
  <c r="Q162" i="15"/>
  <c r="P162" i="15" s="1"/>
  <c r="R162" i="15"/>
  <c r="Q166" i="15"/>
  <c r="P166" i="15" s="1"/>
  <c r="X166" i="15" s="1"/>
  <c r="R166" i="15"/>
  <c r="J171" i="15"/>
  <c r="J180" i="15"/>
  <c r="M180" i="15" s="1" a="1"/>
  <c r="Q177" i="15"/>
  <c r="P177" i="15" s="1"/>
  <c r="X177" i="15" s="1"/>
  <c r="R177" i="15"/>
  <c r="Q187" i="15"/>
  <c r="P187" i="15" s="1"/>
  <c r="R187" i="15"/>
  <c r="J195" i="15"/>
  <c r="Q208" i="15"/>
  <c r="P208" i="15" s="1"/>
  <c r="R208" i="15"/>
  <c r="J208" i="15"/>
  <c r="M208" i="15" s="1" a="1"/>
  <c r="J197" i="15"/>
  <c r="J200" i="15"/>
  <c r="J194" i="15"/>
  <c r="N14" i="15"/>
  <c r="O14" i="15" s="1"/>
  <c r="V192" i="15" l="1"/>
  <c r="X192" i="15"/>
  <c r="X170" i="15"/>
  <c r="V170" i="15"/>
  <c r="X58" i="15"/>
  <c r="Y58" i="15" s="1"/>
  <c r="V58" i="15"/>
  <c r="N58" i="15" s="1"/>
  <c r="O58" i="15" s="1"/>
  <c r="AA58" i="15"/>
  <c r="N11" i="15"/>
  <c r="O11" i="15" s="1"/>
  <c r="X175" i="15"/>
  <c r="V175" i="15"/>
  <c r="N55" i="15"/>
  <c r="O55" i="15" s="1"/>
  <c r="W55" i="15" s="1"/>
  <c r="V70" i="15"/>
  <c r="X70" i="15"/>
  <c r="V74" i="15"/>
  <c r="N74" i="15" s="1"/>
  <c r="O74" i="15" s="1"/>
  <c r="W74" i="15" s="1"/>
  <c r="X74" i="15"/>
  <c r="AA92" i="15"/>
  <c r="V92" i="15"/>
  <c r="X92" i="15"/>
  <c r="AA90" i="15"/>
  <c r="V90" i="15"/>
  <c r="X90" i="15"/>
  <c r="V101" i="15"/>
  <c r="X101" i="15"/>
  <c r="V127" i="15"/>
  <c r="X127" i="15"/>
  <c r="V123" i="15"/>
  <c r="X123" i="15"/>
  <c r="X197" i="15"/>
  <c r="V197" i="15"/>
  <c r="X199" i="15"/>
  <c r="V199" i="15"/>
  <c r="N199" i="15" s="1"/>
  <c r="O199" i="15" s="1"/>
  <c r="W199" i="15" s="1"/>
  <c r="V26" i="15"/>
  <c r="X26" i="15"/>
  <c r="V102" i="15"/>
  <c r="X102" i="15"/>
  <c r="AA60" i="15"/>
  <c r="V60" i="15"/>
  <c r="N60" i="15" s="1"/>
  <c r="O60" i="15" s="1"/>
  <c r="N30" i="15"/>
  <c r="O30" i="15" s="1"/>
  <c r="N24" i="15"/>
  <c r="O24" i="15" s="1"/>
  <c r="N86" i="15"/>
  <c r="O86" i="15" s="1"/>
  <c r="W86" i="15" s="1"/>
  <c r="N156" i="15"/>
  <c r="O156" i="15" s="1"/>
  <c r="AA118" i="15"/>
  <c r="V118" i="15"/>
  <c r="N118" i="15" s="1"/>
  <c r="O118" i="15" s="1"/>
  <c r="V146" i="15"/>
  <c r="X146" i="15"/>
  <c r="AA108" i="15"/>
  <c r="V108" i="15"/>
  <c r="X108" i="15"/>
  <c r="V27" i="15"/>
  <c r="X27" i="15"/>
  <c r="AN7" i="15"/>
  <c r="N19" i="15"/>
  <c r="O19" i="15" s="1"/>
  <c r="X173" i="15"/>
  <c r="V173" i="15"/>
  <c r="V179" i="15"/>
  <c r="X179" i="15"/>
  <c r="X57" i="15"/>
  <c r="AA57" i="15"/>
  <c r="V57" i="15"/>
  <c r="V49" i="15"/>
  <c r="N49" i="15" s="1"/>
  <c r="O49" i="15" s="1"/>
  <c r="W49" i="15" s="1"/>
  <c r="X49" i="15"/>
  <c r="V104" i="15"/>
  <c r="X104" i="15"/>
  <c r="N26" i="15"/>
  <c r="O26" i="15" s="1"/>
  <c r="W26" i="15" s="1"/>
  <c r="N17" i="15"/>
  <c r="O17" i="15" s="1"/>
  <c r="N27" i="15"/>
  <c r="O27" i="15" s="1"/>
  <c r="W27" i="15" s="1"/>
  <c r="V121" i="15"/>
  <c r="X121" i="15"/>
  <c r="AA38" i="15"/>
  <c r="V38" i="15"/>
  <c r="N38" i="15" s="1"/>
  <c r="O38" i="15" s="1"/>
  <c r="N7" i="15"/>
  <c r="O7" i="15" s="1"/>
  <c r="N65" i="15"/>
  <c r="O65" i="15" s="1"/>
  <c r="W65" i="15" s="1"/>
  <c r="V52" i="15"/>
  <c r="N52" i="15" s="1"/>
  <c r="O52" i="15" s="1"/>
  <c r="W52" i="15" s="1"/>
  <c r="X52" i="15"/>
  <c r="M48" i="15" a="1"/>
  <c r="N48" i="15"/>
  <c r="O48" i="15" s="1"/>
  <c r="W48" i="15" s="1"/>
  <c r="V99" i="15"/>
  <c r="N99" i="15" s="1"/>
  <c r="O99" i="15" s="1"/>
  <c r="AA99" i="15"/>
  <c r="V198" i="15"/>
  <c r="N198" i="15" s="1"/>
  <c r="O198" i="15" s="1"/>
  <c r="W198" i="15" s="1"/>
  <c r="X198" i="15"/>
  <c r="V2" i="15"/>
  <c r="N2" i="15" s="1"/>
  <c r="O2" i="15" s="1"/>
  <c r="W2" i="15" s="1"/>
  <c r="X2" i="15"/>
  <c r="V63" i="15"/>
  <c r="X63" i="15"/>
  <c r="V50" i="15"/>
  <c r="N50" i="15" s="1"/>
  <c r="O50" i="15" s="1"/>
  <c r="W50" i="15" s="1"/>
  <c r="X50" i="15"/>
  <c r="AP8" i="15"/>
  <c r="X125" i="15"/>
  <c r="V125" i="15"/>
  <c r="N125" i="15" s="1"/>
  <c r="O125" i="15" s="1"/>
  <c r="W125" i="15" s="1"/>
  <c r="M47" i="15" a="1"/>
  <c r="N47" i="15"/>
  <c r="O47" i="15" s="1"/>
  <c r="W47" i="15" s="1"/>
  <c r="M46" i="15" a="1"/>
  <c r="N46" i="15"/>
  <c r="O46" i="15" s="1"/>
  <c r="W46" i="15" s="1"/>
  <c r="V16" i="15"/>
  <c r="AA16" i="15"/>
  <c r="N31" i="15"/>
  <c r="O31" i="15" s="1"/>
  <c r="Z20" i="15"/>
  <c r="V10" i="15"/>
  <c r="N10" i="15" s="1"/>
  <c r="O10" i="15" s="1"/>
  <c r="W10" i="15" s="1"/>
  <c r="X10" i="15"/>
  <c r="V6" i="15"/>
  <c r="N6" i="15" s="1"/>
  <c r="O6" i="15" s="1"/>
  <c r="W6" i="15" s="1"/>
  <c r="X6" i="15"/>
  <c r="V3" i="15"/>
  <c r="N3" i="15" s="1"/>
  <c r="O3" i="15" s="1"/>
  <c r="W3" i="15" s="1"/>
  <c r="X3" i="15"/>
  <c r="M36" i="15" a="1"/>
  <c r="N36" i="15"/>
  <c r="O36" i="15" s="1"/>
  <c r="W36" i="15" s="1"/>
  <c r="M25" i="15" a="1"/>
  <c r="N25" i="15"/>
  <c r="O25" i="15" s="1"/>
  <c r="W25" i="15" s="1"/>
  <c r="V54" i="15"/>
  <c r="N54" i="15" s="1"/>
  <c r="O54" i="15" s="1"/>
  <c r="W54" i="15" s="1"/>
  <c r="X54" i="15"/>
  <c r="V96" i="15"/>
  <c r="N96" i="15" s="1"/>
  <c r="O96" i="15" s="1"/>
  <c r="AA96" i="15"/>
  <c r="V51" i="15"/>
  <c r="N51" i="15" s="1"/>
  <c r="O51" i="15" s="1"/>
  <c r="W51" i="15" s="1"/>
  <c r="X51" i="15"/>
  <c r="V76" i="15"/>
  <c r="N76" i="15" s="1"/>
  <c r="O76" i="15" s="1"/>
  <c r="W76" i="15" s="1"/>
  <c r="X76" i="15"/>
  <c r="V77" i="15"/>
  <c r="N77" i="15" s="1"/>
  <c r="O77" i="15" s="1"/>
  <c r="W77" i="15" s="1"/>
  <c r="X77" i="15"/>
  <c r="AA79" i="15"/>
  <c r="V79" i="15"/>
  <c r="N79" i="15" s="1"/>
  <c r="O79" i="15" s="1"/>
  <c r="V71" i="15"/>
  <c r="N71" i="15" s="1"/>
  <c r="O71" i="15" s="1"/>
  <c r="W71" i="15" s="1"/>
  <c r="X71" i="15"/>
  <c r="AA93" i="15"/>
  <c r="V93" i="15"/>
  <c r="N93" i="15" s="1"/>
  <c r="O93" i="15" s="1"/>
  <c r="X93" i="15"/>
  <c r="M87" i="15" a="1"/>
  <c r="N87" i="15"/>
  <c r="O87" i="15" s="1"/>
  <c r="W87" i="15" s="1"/>
  <c r="AP4" i="15"/>
  <c r="AA98" i="15"/>
  <c r="V98" i="15"/>
  <c r="N98" i="15" s="1"/>
  <c r="O98" i="15" s="1"/>
  <c r="V105" i="15"/>
  <c r="N105" i="15" s="1"/>
  <c r="O105" i="15" s="1"/>
  <c r="W105" i="15" s="1"/>
  <c r="X105" i="15"/>
  <c r="X131" i="15"/>
  <c r="V131" i="15"/>
  <c r="N131" i="15" s="1"/>
  <c r="O131" i="15" s="1"/>
  <c r="W131" i="15" s="1"/>
  <c r="X132" i="15"/>
  <c r="V132" i="15"/>
  <c r="N132" i="15" s="1"/>
  <c r="O132" i="15" s="1"/>
  <c r="AA132" i="15"/>
  <c r="AA160" i="15"/>
  <c r="AB160" i="15" s="1"/>
  <c r="V160" i="15"/>
  <c r="M175" i="15" a="1"/>
  <c r="N175" i="15"/>
  <c r="O175" i="15" s="1"/>
  <c r="W175" i="15" s="1"/>
  <c r="AA181" i="15"/>
  <c r="X181" i="15"/>
  <c r="V181" i="15"/>
  <c r="N181" i="15" s="1"/>
  <c r="O181" i="15" s="1"/>
  <c r="V171" i="15"/>
  <c r="N171" i="15" s="1"/>
  <c r="O171" i="15" s="1"/>
  <c r="W171" i="15" s="1"/>
  <c r="X171" i="15"/>
  <c r="V180" i="15"/>
  <c r="N180" i="15" s="1"/>
  <c r="O180" i="15" s="1"/>
  <c r="X180" i="15"/>
  <c r="AA180" i="15"/>
  <c r="X184" i="15"/>
  <c r="V184" i="15"/>
  <c r="N184" i="15" s="1"/>
  <c r="O184" i="15" s="1"/>
  <c r="V186" i="15"/>
  <c r="N186" i="15" s="1"/>
  <c r="O186" i="15" s="1"/>
  <c r="V195" i="15"/>
  <c r="N195" i="15" s="1"/>
  <c r="O195" i="15" s="1"/>
  <c r="W195" i="15" s="1"/>
  <c r="X195" i="15"/>
  <c r="AA206" i="15"/>
  <c r="V206" i="15"/>
  <c r="N206" i="15" s="1"/>
  <c r="O206" i="15" s="1"/>
  <c r="V196" i="15"/>
  <c r="N196" i="15" s="1"/>
  <c r="O196" i="15" s="1"/>
  <c r="W196" i="15" s="1"/>
  <c r="X196" i="15"/>
  <c r="V21" i="15"/>
  <c r="N21" i="15" s="1"/>
  <c r="O21" i="15" s="1"/>
  <c r="AA21" i="15"/>
  <c r="V8" i="15"/>
  <c r="N8" i="15" s="1"/>
  <c r="O8" i="15" s="1"/>
  <c r="AA8" i="15"/>
  <c r="V23" i="15"/>
  <c r="N23" i="15" s="1"/>
  <c r="O23" i="15" s="1"/>
  <c r="AN2" i="15"/>
  <c r="AA23" i="15"/>
  <c r="AA12" i="15"/>
  <c r="V12" i="15"/>
  <c r="AA13" i="15"/>
  <c r="V13" i="15"/>
  <c r="AA15" i="15"/>
  <c r="V15" i="15"/>
  <c r="AA20" i="15"/>
  <c r="AB20" i="15" s="1"/>
  <c r="V20" i="15"/>
  <c r="V41" i="15"/>
  <c r="N41" i="15" s="1"/>
  <c r="O41" i="15" s="1"/>
  <c r="AA41" i="15"/>
  <c r="V40" i="15"/>
  <c r="N40" i="15" s="1"/>
  <c r="O40" i="15" s="1"/>
  <c r="AA40" i="15"/>
  <c r="V37" i="15"/>
  <c r="AA37" i="15"/>
  <c r="AA32" i="15"/>
  <c r="V32" i="15"/>
  <c r="AA33" i="15"/>
  <c r="V33" i="15"/>
  <c r="AA29" i="15"/>
  <c r="V29" i="15"/>
  <c r="X43" i="15"/>
  <c r="V43" i="15"/>
  <c r="N43" i="15" s="1"/>
  <c r="O43" i="15" s="1"/>
  <c r="W43" i="15" s="1"/>
  <c r="V42" i="15"/>
  <c r="AA42" i="15"/>
  <c r="AB42" i="15" s="1"/>
  <c r="M44" i="15" a="1"/>
  <c r="N44" i="15"/>
  <c r="O44" i="15" s="1"/>
  <c r="W44" i="15" s="1"/>
  <c r="M4" i="15" a="1"/>
  <c r="N4" i="15"/>
  <c r="O4" i="15" s="1"/>
  <c r="W4" i="15" s="1"/>
  <c r="M5" i="15" a="1"/>
  <c r="N5" i="15"/>
  <c r="O5" i="15" s="1"/>
  <c r="W5" i="15" s="1"/>
  <c r="M16" i="15" a="1"/>
  <c r="N22" i="15"/>
  <c r="W22" i="15"/>
  <c r="M35" i="15" a="1"/>
  <c r="N35" i="15"/>
  <c r="O35" i="15" s="1"/>
  <c r="W35" i="15" s="1"/>
  <c r="M39" i="15" a="1"/>
  <c r="N39" i="15"/>
  <c r="O39" i="15" s="1"/>
  <c r="W39" i="15" s="1"/>
  <c r="X100" i="15"/>
  <c r="V100" i="15"/>
  <c r="AA80" i="15"/>
  <c r="V80" i="15"/>
  <c r="N80" i="15" s="1"/>
  <c r="O80" i="15" s="1"/>
  <c r="V124" i="15"/>
  <c r="N124" i="15" s="1"/>
  <c r="O124" i="15" s="1"/>
  <c r="W124" i="15" s="1"/>
  <c r="X124" i="15"/>
  <c r="V174" i="15"/>
  <c r="N174" i="15" s="1"/>
  <c r="O174" i="15" s="1"/>
  <c r="W174" i="15" s="1"/>
  <c r="X174" i="15"/>
  <c r="X168" i="15"/>
  <c r="V168" i="15"/>
  <c r="N168" i="15" s="1"/>
  <c r="O168" i="15" s="1"/>
  <c r="W168" i="15" s="1"/>
  <c r="V201" i="15"/>
  <c r="N201" i="15" s="1"/>
  <c r="O201" i="15" s="1"/>
  <c r="W201" i="15" s="1"/>
  <c r="X201" i="15"/>
  <c r="V194" i="15"/>
  <c r="N194" i="15" s="1"/>
  <c r="O194" i="15" s="1"/>
  <c r="W194" i="15" s="1"/>
  <c r="X194" i="15"/>
  <c r="V188" i="15"/>
  <c r="N92" i="15"/>
  <c r="O92" i="15" s="1"/>
  <c r="N84" i="15"/>
  <c r="O84" i="15" s="1"/>
  <c r="W84" i="15" s="1"/>
  <c r="N90" i="15"/>
  <c r="O90" i="15" s="1"/>
  <c r="M70" i="15" a="1"/>
  <c r="N70" i="15"/>
  <c r="O70" i="15" s="1"/>
  <c r="W70" i="15" s="1"/>
  <c r="AA176" i="15"/>
  <c r="V176" i="15"/>
  <c r="N176" i="15" s="1"/>
  <c r="O176" i="15" s="1"/>
  <c r="X176" i="15"/>
  <c r="V205" i="15"/>
  <c r="N205" i="15" s="1"/>
  <c r="O205" i="15" s="1"/>
  <c r="AA205" i="15"/>
  <c r="X205" i="15"/>
  <c r="V200" i="15"/>
  <c r="N200" i="15" s="1"/>
  <c r="O200" i="15" s="1"/>
  <c r="W200" i="15" s="1"/>
  <c r="X200" i="15"/>
  <c r="V202" i="15"/>
  <c r="N202" i="15" s="1"/>
  <c r="O202" i="15" s="1"/>
  <c r="W202" i="15" s="1"/>
  <c r="X202" i="15"/>
  <c r="V190" i="15"/>
  <c r="N190" i="15" s="1"/>
  <c r="O190" i="15" s="1"/>
  <c r="W190" i="15" s="1"/>
  <c r="X190" i="15"/>
  <c r="AA207" i="15"/>
  <c r="V207" i="15"/>
  <c r="N207" i="15" s="1"/>
  <c r="O207" i="15" s="1"/>
  <c r="V129" i="15"/>
  <c r="N129" i="15" s="1"/>
  <c r="O129" i="15" s="1"/>
  <c r="W129" i="15" s="1"/>
  <c r="X129" i="15"/>
  <c r="V67" i="15"/>
  <c r="N67" i="15" s="1"/>
  <c r="O67" i="15" s="1"/>
  <c r="AN5" i="15"/>
  <c r="X69" i="15"/>
  <c r="V69" i="15"/>
  <c r="N69" i="15" s="1"/>
  <c r="O69" i="15" s="1"/>
  <c r="W69" i="15" s="1"/>
  <c r="V73" i="15"/>
  <c r="N73" i="15" s="1"/>
  <c r="O73" i="15" s="1"/>
  <c r="W73" i="15" s="1"/>
  <c r="X73" i="15"/>
  <c r="V75" i="15"/>
  <c r="N75" i="15" s="1"/>
  <c r="O75" i="15" s="1"/>
  <c r="W75" i="15" s="1"/>
  <c r="X75" i="15"/>
  <c r="M104" i="15" a="1"/>
  <c r="N104" i="15"/>
  <c r="O104" i="15" s="1"/>
  <c r="W104" i="15" s="1"/>
  <c r="M102" i="15" a="1"/>
  <c r="N102" i="15"/>
  <c r="O102" i="15" s="1"/>
  <c r="W102" i="15" s="1"/>
  <c r="M101" i="15" a="1"/>
  <c r="N101" i="15"/>
  <c r="O101" i="15" s="1"/>
  <c r="W101" i="15" s="1"/>
  <c r="V169" i="15"/>
  <c r="N169" i="15" s="1"/>
  <c r="O169" i="15" s="1"/>
  <c r="W169" i="15" s="1"/>
  <c r="X169" i="15"/>
  <c r="V193" i="15"/>
  <c r="N193" i="15" s="1"/>
  <c r="O193" i="15" s="1"/>
  <c r="X193" i="15"/>
  <c r="V103" i="15"/>
  <c r="N103" i="15" s="1"/>
  <c r="O103" i="15" s="1"/>
  <c r="W103" i="15" s="1"/>
  <c r="X103" i="15"/>
  <c r="M123" i="15" a="1"/>
  <c r="N123" i="15"/>
  <c r="O123" i="15" s="1"/>
  <c r="W123" i="15" s="1"/>
  <c r="M120" i="15" a="1"/>
  <c r="N120" i="15"/>
  <c r="O120" i="15" s="1"/>
  <c r="W120" i="15" s="1"/>
  <c r="M151" i="15" a="1"/>
  <c r="N151" i="15"/>
  <c r="O151" i="15" s="1"/>
  <c r="W151" i="15" s="1"/>
  <c r="V149" i="15"/>
  <c r="N149" i="15" s="1"/>
  <c r="O149" i="15" s="1"/>
  <c r="W149" i="15" s="1"/>
  <c r="X149" i="15"/>
  <c r="W18" i="15"/>
  <c r="AB18" i="15"/>
  <c r="N130" i="15"/>
  <c r="O130" i="15" s="1"/>
  <c r="M66" i="15" a="1"/>
  <c r="N66" i="15"/>
  <c r="O66" i="15" s="1"/>
  <c r="M81" i="15" a="1"/>
  <c r="N81" i="15"/>
  <c r="O81" i="15" s="1"/>
  <c r="M202" i="15" a="1"/>
  <c r="AA64" i="15"/>
  <c r="V64" i="15"/>
  <c r="N68" i="15"/>
  <c r="O68" i="15" s="1"/>
  <c r="W68" i="15" s="1"/>
  <c r="M68" i="15" a="1"/>
  <c r="V88" i="15"/>
  <c r="N88" i="15" s="1"/>
  <c r="O88" i="15" s="1"/>
  <c r="AA95" i="15"/>
  <c r="V95" i="15"/>
  <c r="N95" i="15" s="1"/>
  <c r="O95" i="15" s="1"/>
  <c r="N89" i="15"/>
  <c r="O89" i="15" s="1"/>
  <c r="N108" i="15"/>
  <c r="O108" i="15" s="1"/>
  <c r="N179" i="15"/>
  <c r="O179" i="15" s="1"/>
  <c r="M50" i="15" a="1"/>
  <c r="W34" i="15"/>
  <c r="AB34" i="15"/>
  <c r="W56" i="15"/>
  <c r="M51" i="15" a="1"/>
  <c r="M72" i="15" a="1"/>
  <c r="N72" i="15"/>
  <c r="O72" i="15" s="1"/>
  <c r="W72" i="15" s="1"/>
  <c r="M71" i="15" a="1"/>
  <c r="M170" i="15" a="1"/>
  <c r="N170" i="15"/>
  <c r="O170" i="15" s="1"/>
  <c r="X178" i="15"/>
  <c r="V178" i="15"/>
  <c r="N178" i="15" s="1"/>
  <c r="O178" i="15" s="1"/>
  <c r="W178" i="15" s="1"/>
  <c r="M174" i="15" a="1"/>
  <c r="M173" i="15" a="1"/>
  <c r="N173" i="15"/>
  <c r="O173" i="15" s="1"/>
  <c r="W173" i="15" s="1"/>
  <c r="M201" i="15" a="1"/>
  <c r="M198" i="15" a="1"/>
  <c r="M196" i="15" a="1"/>
  <c r="M192" i="15" a="1"/>
  <c r="N192" i="15"/>
  <c r="O192" i="15" s="1"/>
  <c r="W192" i="15" s="1"/>
  <c r="V191" i="15"/>
  <c r="N191" i="15" s="1"/>
  <c r="O191" i="15" s="1"/>
  <c r="W191" i="15" s="1"/>
  <c r="X191" i="15"/>
  <c r="M103" i="15" a="1"/>
  <c r="N119" i="15"/>
  <c r="O119" i="15" s="1"/>
  <c r="W119" i="15" s="1"/>
  <c r="M124" i="15" a="1"/>
  <c r="M121" i="15" a="1"/>
  <c r="N121" i="15"/>
  <c r="O121" i="15" s="1"/>
  <c r="W121" i="15" s="1"/>
  <c r="V144" i="15"/>
  <c r="N144" i="15" s="1"/>
  <c r="O144" i="15" s="1"/>
  <c r="W144" i="15" s="1"/>
  <c r="X144" i="15"/>
  <c r="M154" i="15" a="1"/>
  <c r="N154" i="15"/>
  <c r="O154" i="15" s="1"/>
  <c r="M171" i="15" a="1"/>
  <c r="M195" i="15" a="1"/>
  <c r="M200" i="15" a="1"/>
  <c r="M194" i="15" a="1"/>
  <c r="V45" i="15"/>
  <c r="N45" i="15" s="1"/>
  <c r="O45" i="15" s="1"/>
  <c r="AN6" i="15"/>
  <c r="AA109" i="15"/>
  <c r="V109" i="15"/>
  <c r="N109" i="15" s="1"/>
  <c r="O109" i="15" s="1"/>
  <c r="X183" i="15"/>
  <c r="V183" i="15"/>
  <c r="V182" i="15"/>
  <c r="AA182" i="15"/>
  <c r="V189" i="15"/>
  <c r="AA185" i="15"/>
  <c r="V185" i="15"/>
  <c r="V203" i="15"/>
  <c r="N203" i="15" s="1"/>
  <c r="O203" i="15" s="1"/>
  <c r="W203" i="15" s="1"/>
  <c r="V204" i="15"/>
  <c r="N204" i="15" s="1"/>
  <c r="O204" i="15" s="1"/>
  <c r="W204" i="15" s="1"/>
  <c r="N143" i="15"/>
  <c r="O143" i="15" s="1"/>
  <c r="W143" i="15" s="1"/>
  <c r="X97" i="15"/>
  <c r="Y97" i="15" s="1"/>
  <c r="AA97" i="15"/>
  <c r="V97" i="15"/>
  <c r="N97" i="15" s="1"/>
  <c r="O97" i="15" s="1"/>
  <c r="V82" i="15"/>
  <c r="AA94" i="15"/>
  <c r="AB94" i="15" s="1"/>
  <c r="V94" i="15"/>
  <c r="M106" i="15" a="1"/>
  <c r="N106" i="15"/>
  <c r="O106" i="15" s="1"/>
  <c r="W106" i="15" s="1"/>
  <c r="V113" i="15"/>
  <c r="V107" i="15"/>
  <c r="V115" i="15"/>
  <c r="M122" i="15" a="1"/>
  <c r="N122" i="15"/>
  <c r="O122" i="15" s="1"/>
  <c r="W122" i="15" s="1"/>
  <c r="V128" i="15"/>
  <c r="N128" i="15" s="1"/>
  <c r="O128" i="15" s="1"/>
  <c r="X128" i="15"/>
  <c r="M127" i="15" a="1"/>
  <c r="N127" i="15"/>
  <c r="O127" i="15" s="1"/>
  <c r="W127" i="15" s="1"/>
  <c r="V150" i="15"/>
  <c r="N150" i="15" s="1"/>
  <c r="O150" i="15" s="1"/>
  <c r="W150" i="15" s="1"/>
  <c r="X150" i="15"/>
  <c r="V153" i="15"/>
  <c r="N153" i="15" s="1"/>
  <c r="O153" i="15" s="1"/>
  <c r="W153" i="15" s="1"/>
  <c r="X153" i="15"/>
  <c r="M145" i="15" a="1"/>
  <c r="N145" i="15"/>
  <c r="O145" i="15" s="1"/>
  <c r="W145" i="15" s="1"/>
  <c r="V152" i="15"/>
  <c r="N152" i="15" s="1"/>
  <c r="O152" i="15" s="1"/>
  <c r="W152" i="15" s="1"/>
  <c r="X152" i="15"/>
  <c r="V148" i="15"/>
  <c r="N148" i="15" s="1"/>
  <c r="O148" i="15" s="1"/>
  <c r="W148" i="15" s="1"/>
  <c r="X148" i="15"/>
  <c r="AN8" i="15"/>
  <c r="M146" i="15" a="1"/>
  <c r="N146" i="15"/>
  <c r="O146" i="15" s="1"/>
  <c r="AN9" i="15"/>
  <c r="V177" i="15"/>
  <c r="X208" i="15"/>
  <c r="AN3" i="15"/>
  <c r="M197" i="15" a="1"/>
  <c r="N197" i="15"/>
  <c r="O197" i="15" s="1"/>
  <c r="W197" i="15" s="1"/>
  <c r="AN10" i="15"/>
  <c r="N62" i="15"/>
  <c r="O62" i="15" s="1"/>
  <c r="W62" i="15" s="1"/>
  <c r="N57" i="15"/>
  <c r="O57" i="15" s="1"/>
  <c r="AA91" i="15"/>
  <c r="AN11" i="15"/>
  <c r="AG49" i="15"/>
  <c r="V91" i="15"/>
  <c r="V111" i="15"/>
  <c r="AN4" i="15"/>
  <c r="N147" i="15"/>
  <c r="O147" i="15" s="1"/>
  <c r="M147" i="15" a="1"/>
  <c r="V59" i="15"/>
  <c r="N59" i="15" s="1"/>
  <c r="O59" i="15" s="1"/>
  <c r="AA59" i="15"/>
  <c r="V78" i="15"/>
  <c r="N110" i="15"/>
  <c r="O110" i="15" s="1"/>
  <c r="M110" i="15" a="1"/>
  <c r="N117" i="15"/>
  <c r="O117" i="15" s="1"/>
  <c r="M117" i="15" a="1"/>
  <c r="V112" i="15"/>
  <c r="V114" i="15"/>
  <c r="V116" i="15"/>
  <c r="V136" i="15"/>
  <c r="N136" i="15" s="1"/>
  <c r="O136" i="15" s="1"/>
  <c r="W136" i="15" s="1"/>
  <c r="V135" i="15"/>
  <c r="N135" i="15" s="1"/>
  <c r="O135" i="15" s="1"/>
  <c r="W135" i="15" s="1"/>
  <c r="V134" i="15"/>
  <c r="N134" i="15" s="1"/>
  <c r="O134" i="15" s="1"/>
  <c r="W134" i="15" s="1"/>
  <c r="V133" i="15"/>
  <c r="N133" i="15" s="1"/>
  <c r="O133" i="15" s="1"/>
  <c r="W133" i="15" s="1"/>
  <c r="AA137" i="15"/>
  <c r="V137" i="15"/>
  <c r="N137" i="15" s="1"/>
  <c r="O137" i="15" s="1"/>
  <c r="W137" i="15" s="1"/>
  <c r="N126" i="15"/>
  <c r="O126" i="15" s="1"/>
  <c r="W126" i="15" s="1"/>
  <c r="M126" i="15" a="1"/>
  <c r="V138" i="15"/>
  <c r="AA138" i="15"/>
  <c r="AB138" i="15" s="1"/>
  <c r="AA139" i="15"/>
  <c r="AB139" i="15" s="1"/>
  <c r="V139" i="15"/>
  <c r="AA140" i="15"/>
  <c r="AB140" i="15" s="1"/>
  <c r="V140" i="15"/>
  <c r="AA142" i="15"/>
  <c r="AB142" i="15" s="1"/>
  <c r="V142" i="15"/>
  <c r="V141" i="15"/>
  <c r="AA141" i="15"/>
  <c r="AB141" i="15" s="1"/>
  <c r="AA158" i="15"/>
  <c r="V158" i="15"/>
  <c r="N158" i="15" s="1"/>
  <c r="O158" i="15" s="1"/>
  <c r="W158" i="15" s="1"/>
  <c r="AA161" i="15"/>
  <c r="V161" i="15"/>
  <c r="N161" i="15" s="1"/>
  <c r="O161" i="15" s="1"/>
  <c r="AA163" i="15"/>
  <c r="V163" i="15"/>
  <c r="N163" i="15" s="1"/>
  <c r="O163" i="15" s="1"/>
  <c r="V164" i="15"/>
  <c r="N164" i="15" s="1"/>
  <c r="O164" i="15" s="1"/>
  <c r="V165" i="15"/>
  <c r="N165" i="15" s="1"/>
  <c r="O165" i="15" s="1"/>
  <c r="V155" i="15"/>
  <c r="N155" i="15" s="1"/>
  <c r="O155" i="15" s="1"/>
  <c r="W155" i="15" s="1"/>
  <c r="AA155" i="15"/>
  <c r="AA159" i="15"/>
  <c r="V159" i="15"/>
  <c r="N159" i="15" s="1"/>
  <c r="O159" i="15" s="1"/>
  <c r="W159" i="15" s="1"/>
  <c r="AA167" i="15"/>
  <c r="V167" i="15"/>
  <c r="V157" i="15"/>
  <c r="AA157" i="15"/>
  <c r="AA162" i="15"/>
  <c r="AB162" i="15" s="1"/>
  <c r="V162" i="15"/>
  <c r="AA166" i="15"/>
  <c r="V166" i="15"/>
  <c r="V187" i="15"/>
  <c r="AA208" i="15"/>
  <c r="V208" i="15"/>
  <c r="N208" i="15" s="1"/>
  <c r="O208" i="15" s="1"/>
  <c r="W208" i="15" s="1"/>
  <c r="Z138" i="15"/>
  <c r="Z139" i="15"/>
  <c r="Z140" i="15"/>
  <c r="Z142" i="15"/>
  <c r="Z141" i="15"/>
  <c r="Z162" i="15"/>
  <c r="Z160" i="15"/>
  <c r="Z187" i="15"/>
  <c r="Z94" i="15"/>
  <c r="N83" i="15"/>
  <c r="O83" i="15" s="1"/>
  <c r="M77" i="15" a="1"/>
  <c r="M75" i="15" a="1"/>
  <c r="M82" i="15" a="1"/>
  <c r="M94" i="15" a="1"/>
  <c r="M113" i="15" a="1"/>
  <c r="AB9" i="15"/>
  <c r="W9" i="15"/>
  <c r="W85" i="15"/>
  <c r="W30" i="15"/>
  <c r="AB30" i="15"/>
  <c r="W14" i="15"/>
  <c r="AB14" i="15"/>
  <c r="AB58" i="15" l="1"/>
  <c r="W58" i="15"/>
  <c r="Z58" i="15"/>
  <c r="W11" i="15"/>
  <c r="AB11" i="15"/>
  <c r="W60" i="15"/>
  <c r="Z60" i="15"/>
  <c r="AB60" i="15"/>
  <c r="W24" i="15"/>
  <c r="AB24" i="15"/>
  <c r="AB156" i="15"/>
  <c r="W156" i="15"/>
  <c r="W118" i="15"/>
  <c r="Z118" i="15"/>
  <c r="AB118" i="15"/>
  <c r="N160" i="15"/>
  <c r="W160" i="15"/>
  <c r="W132" i="15"/>
  <c r="AB132" i="15"/>
  <c r="AB8" i="15"/>
  <c r="W8" i="15"/>
  <c r="W23" i="15"/>
  <c r="Z23" i="15"/>
  <c r="W19" i="15"/>
  <c r="AB19" i="15"/>
  <c r="AB17" i="15"/>
  <c r="W17" i="15"/>
  <c r="AB23" i="15"/>
  <c r="N15" i="15"/>
  <c r="O15" i="15" s="1"/>
  <c r="N33" i="15"/>
  <c r="O33" i="15" s="1"/>
  <c r="N100" i="15"/>
  <c r="O100" i="15" s="1"/>
  <c r="W100" i="15" s="1"/>
  <c r="N12" i="15"/>
  <c r="O12" i="15" s="1"/>
  <c r="N13" i="15"/>
  <c r="O13" i="15" s="1"/>
  <c r="N37" i="15"/>
  <c r="O37" i="15" s="1"/>
  <c r="N32" i="15"/>
  <c r="O32" i="15" s="1"/>
  <c r="AP12" i="15"/>
  <c r="AB38" i="15"/>
  <c r="W38" i="15"/>
  <c r="Z38" i="15"/>
  <c r="W7" i="15"/>
  <c r="AB7" i="15"/>
  <c r="N63" i="15"/>
  <c r="O63" i="15" s="1"/>
  <c r="W63" i="15" s="1"/>
  <c r="N16" i="15"/>
  <c r="O16" i="15" s="1"/>
  <c r="AB31" i="15"/>
  <c r="W31" i="15"/>
  <c r="W79" i="15"/>
  <c r="AB79" i="15"/>
  <c r="W98" i="15"/>
  <c r="AB98" i="15"/>
  <c r="Z98" i="15"/>
  <c r="W186" i="15"/>
  <c r="N20" i="15"/>
  <c r="W20" i="15"/>
  <c r="W42" i="15"/>
  <c r="N42" i="15"/>
  <c r="N188" i="15"/>
  <c r="O188" i="15" s="1"/>
  <c r="W188" i="15" s="1"/>
  <c r="W21" i="15"/>
  <c r="AB21" i="15"/>
  <c r="Z21" i="15"/>
  <c r="W41" i="15"/>
  <c r="Z41" i="15"/>
  <c r="AB41" i="15"/>
  <c r="Z40" i="15"/>
  <c r="W40" i="15"/>
  <c r="AB40" i="15"/>
  <c r="N29" i="15"/>
  <c r="O29" i="15" s="1"/>
  <c r="AB92" i="15"/>
  <c r="W92" i="15"/>
  <c r="W90" i="15"/>
  <c r="AB90" i="15"/>
  <c r="W93" i="15"/>
  <c r="AB93" i="15"/>
  <c r="AB176" i="15"/>
  <c r="W176" i="15"/>
  <c r="W205" i="15"/>
  <c r="AB205" i="15"/>
  <c r="AB180" i="15"/>
  <c r="W180" i="15"/>
  <c r="W99" i="15"/>
  <c r="AB99" i="15"/>
  <c r="AB206" i="15"/>
  <c r="W206" i="15"/>
  <c r="AB207" i="15"/>
  <c r="W207" i="15"/>
  <c r="AB181" i="15"/>
  <c r="W181" i="15"/>
  <c r="W67" i="15"/>
  <c r="W193" i="15"/>
  <c r="W96" i="15"/>
  <c r="AB96" i="15"/>
  <c r="Z96" i="15"/>
  <c r="AB66" i="15"/>
  <c r="W66" i="15"/>
  <c r="W95" i="15"/>
  <c r="AB95" i="15"/>
  <c r="Z95" i="15"/>
  <c r="N185" i="15"/>
  <c r="O185" i="15" s="1"/>
  <c r="W146" i="15"/>
  <c r="AB163" i="15"/>
  <c r="Z163" i="15"/>
  <c r="W163" i="15"/>
  <c r="AB81" i="15"/>
  <c r="W81" i="15"/>
  <c r="W130" i="15"/>
  <c r="AB208" i="15"/>
  <c r="W170" i="15"/>
  <c r="W154" i="15"/>
  <c r="AB97" i="15"/>
  <c r="W97" i="15"/>
  <c r="Z97" i="15"/>
  <c r="W161" i="15"/>
  <c r="AB161" i="15"/>
  <c r="Z161" i="15"/>
  <c r="W164" i="15"/>
  <c r="W165" i="15"/>
  <c r="AB59" i="15"/>
  <c r="AB155" i="15"/>
  <c r="N64" i="15"/>
  <c r="O64" i="15" s="1"/>
  <c r="W88" i="15"/>
  <c r="AB89" i="15"/>
  <c r="W89" i="15"/>
  <c r="AB80" i="15"/>
  <c r="W80" i="15"/>
  <c r="W184" i="15"/>
  <c r="AB108" i="15"/>
  <c r="W108" i="15"/>
  <c r="W179" i="15"/>
  <c r="AN12" i="15"/>
  <c r="N82" i="15"/>
  <c r="O82" i="15" s="1"/>
  <c r="W94" i="15"/>
  <c r="N94" i="15"/>
  <c r="N113" i="15"/>
  <c r="O113" i="15" s="1"/>
  <c r="W113" i="15" s="1"/>
  <c r="N107" i="15"/>
  <c r="O107" i="15" s="1"/>
  <c r="N115" i="15"/>
  <c r="O115" i="15" s="1"/>
  <c r="W128" i="15"/>
  <c r="N112" i="15"/>
  <c r="O112" i="15" s="1"/>
  <c r="W83" i="15"/>
  <c r="AB109" i="15"/>
  <c r="W45" i="15"/>
  <c r="AG6" i="15"/>
  <c r="AE6" i="15" s="1"/>
  <c r="AH6" i="15"/>
  <c r="AM6" i="15" s="1"/>
  <c r="W109" i="15"/>
  <c r="N183" i="15"/>
  <c r="O183" i="15" s="1"/>
  <c r="N182" i="15"/>
  <c r="O182" i="15" s="1"/>
  <c r="N189" i="15"/>
  <c r="O189" i="15" s="1"/>
  <c r="W189" i="15" s="1"/>
  <c r="N177" i="15"/>
  <c r="O177" i="15" s="1"/>
  <c r="W59" i="15"/>
  <c r="Z59" i="15"/>
  <c r="N78" i="15"/>
  <c r="O78" i="15" s="1"/>
  <c r="AB62" i="15"/>
  <c r="N91" i="15"/>
  <c r="O91" i="15" s="1"/>
  <c r="N111" i="15"/>
  <c r="O111" i="15" s="1"/>
  <c r="W111" i="15" s="1"/>
  <c r="W110" i="15"/>
  <c r="AB117" i="15"/>
  <c r="Z117" i="15"/>
  <c r="W117" i="15"/>
  <c r="N114" i="15"/>
  <c r="O114" i="15" s="1"/>
  <c r="W114" i="15" s="1"/>
  <c r="N116" i="15"/>
  <c r="O116" i="15" s="1"/>
  <c r="W116" i="15" s="1"/>
  <c r="W138" i="15"/>
  <c r="N138" i="15"/>
  <c r="N139" i="15"/>
  <c r="W139" i="15"/>
  <c r="N140" i="15"/>
  <c r="W140" i="15"/>
  <c r="N142" i="15"/>
  <c r="W142" i="15"/>
  <c r="W141" i="15"/>
  <c r="N141" i="15"/>
  <c r="N167" i="15"/>
  <c r="O167" i="15" s="1"/>
  <c r="N157" i="15"/>
  <c r="O157" i="15" s="1"/>
  <c r="W162" i="15"/>
  <c r="N162" i="15"/>
  <c r="N166" i="15"/>
  <c r="O166" i="15" s="1"/>
  <c r="N187" i="15"/>
  <c r="W187" i="15"/>
  <c r="AB137" i="15"/>
  <c r="AB158" i="15"/>
  <c r="AB159" i="15"/>
  <c r="AB57" i="15"/>
  <c r="W57" i="15"/>
  <c r="W147" i="15"/>
  <c r="AG8" i="15"/>
  <c r="AE8" i="15" s="1"/>
  <c r="AH8" i="15"/>
  <c r="AM8" i="15" s="1"/>
  <c r="AB15" i="15" l="1"/>
  <c r="W15" i="15"/>
  <c r="AB12" i="15"/>
  <c r="W12" i="15"/>
  <c r="AG2" i="15"/>
  <c r="AE2" i="15" s="1"/>
  <c r="AB33" i="15"/>
  <c r="W33" i="15"/>
  <c r="AB32" i="15"/>
  <c r="W32" i="15"/>
  <c r="AB13" i="15"/>
  <c r="W13" i="15"/>
  <c r="AB37" i="15"/>
  <c r="W37" i="15"/>
  <c r="W16" i="15"/>
  <c r="AG7" i="15"/>
  <c r="AE7" i="15" s="1"/>
  <c r="AB16" i="15"/>
  <c r="AH7" i="15"/>
  <c r="AM7" i="15" s="1"/>
  <c r="AH2" i="15"/>
  <c r="AM2" i="15" s="1"/>
  <c r="W29" i="15"/>
  <c r="AB29" i="15"/>
  <c r="AB185" i="15"/>
  <c r="W185" i="15"/>
  <c r="W64" i="15"/>
  <c r="AG50" i="15"/>
  <c r="AG48" i="15" s="1"/>
  <c r="AG53" i="15" s="1"/>
  <c r="AB64" i="15"/>
  <c r="Z64" i="15"/>
  <c r="AG4" i="15"/>
  <c r="AE4" i="15" s="1"/>
  <c r="W82" i="15"/>
  <c r="AH4" i="15"/>
  <c r="AM4" i="15" s="1"/>
  <c r="W107" i="15"/>
  <c r="AH5" i="15"/>
  <c r="AM5" i="15" s="1"/>
  <c r="AG5" i="15"/>
  <c r="AE5" i="15" s="1"/>
  <c r="W115" i="15"/>
  <c r="W177" i="15"/>
  <c r="W91" i="15"/>
  <c r="AB91" i="15"/>
  <c r="Z91" i="15"/>
  <c r="W167" i="15"/>
  <c r="AB167" i="15"/>
  <c r="W157" i="15"/>
  <c r="AH9" i="15"/>
  <c r="AM9" i="15" s="1"/>
  <c r="AG9" i="15"/>
  <c r="AE9" i="15" s="1"/>
  <c r="AB157" i="15"/>
  <c r="W166" i="15"/>
  <c r="AG3" i="15"/>
  <c r="AH3" i="15"/>
  <c r="AB166" i="15"/>
  <c r="W78" i="15"/>
  <c r="W112" i="15"/>
  <c r="AG22" i="15"/>
  <c r="AH22" i="15"/>
  <c r="W183" i="15"/>
  <c r="W182" i="15"/>
  <c r="AB182" i="15"/>
  <c r="AG10" i="15"/>
  <c r="AE10" i="15" s="1"/>
  <c r="AH10" i="15"/>
  <c r="AM10" i="15" s="1"/>
  <c r="AG11" i="15"/>
  <c r="AE11" i="15" s="1"/>
  <c r="AH11" i="15"/>
  <c r="AM11" i="15" s="1"/>
  <c r="AG12" i="15" l="1"/>
  <c r="AE3" i="15"/>
  <c r="AH12" i="15"/>
  <c r="AM3" i="15"/>
  <c r="AM12" i="15" s="1"/>
  <c r="AG23" i="15"/>
  <c r="AG28" i="15"/>
  <c r="AH28" i="15"/>
  <c r="AH23" i="15"/>
  <c r="AA76" i="15"/>
  <c r="AB76" i="15" s="1"/>
  <c r="AA25" i="15"/>
  <c r="AB25" i="15" s="1"/>
  <c r="AA120" i="15"/>
  <c r="AB120" i="15" s="1"/>
  <c r="AA119" i="15"/>
  <c r="AB119" i="15" s="1"/>
  <c r="AA49" i="15"/>
  <c r="AB49" i="15" s="1"/>
  <c r="AA54" i="15"/>
  <c r="AB54" i="15" s="1"/>
  <c r="AA52" i="15"/>
  <c r="AB52" i="15" s="1"/>
  <c r="AA27" i="15"/>
  <c r="AB27" i="15" s="1"/>
  <c r="AA26" i="15"/>
  <c r="AB26" i="15" s="1"/>
  <c r="AA50" i="15"/>
  <c r="AB50" i="15" s="1"/>
  <c r="AA45" i="15"/>
  <c r="AB45" i="15" s="1"/>
  <c r="Y52" i="15"/>
  <c r="Z52" i="15" s="1"/>
  <c r="Y50" i="15"/>
  <c r="Z50" i="15" s="1"/>
  <c r="Y49" i="15"/>
  <c r="Z49" i="15" s="1"/>
  <c r="Y79" i="15"/>
  <c r="Z79" i="15" s="1"/>
  <c r="Y181" i="15"/>
  <c r="Z181" i="15" s="1"/>
  <c r="Y11" i="15"/>
  <c r="Z11" i="15" s="1"/>
  <c r="AH34" i="15" l="1"/>
  <c r="AH35" i="15" s="1"/>
  <c r="AH36" i="15" s="1"/>
  <c r="AH27" i="15"/>
  <c r="AG27" i="15"/>
  <c r="AH30" i="15"/>
  <c r="AG30" i="15"/>
  <c r="AG34" i="15"/>
  <c r="AA191" i="15" s="1"/>
  <c r="AB191" i="15" s="1"/>
  <c r="AG25" i="15"/>
  <c r="AG55" i="15"/>
  <c r="AG56" i="15" s="1"/>
  <c r="AG52" i="15"/>
  <c r="AG54" i="15" s="1"/>
  <c r="AH25" i="15"/>
  <c r="AA53" i="15"/>
  <c r="AB53" i="15" s="1"/>
  <c r="AA124" i="15"/>
  <c r="AB124" i="15" s="1"/>
  <c r="AA48" i="15"/>
  <c r="AB48" i="15" s="1"/>
  <c r="AA5" i="15"/>
  <c r="AB5" i="15" s="1"/>
  <c r="AA6" i="15"/>
  <c r="AB6" i="15" s="1"/>
  <c r="AA2" i="15"/>
  <c r="AB2" i="15" s="1"/>
  <c r="AA51" i="15"/>
  <c r="AB51" i="15" s="1"/>
  <c r="AA144" i="15"/>
  <c r="AB144" i="15" s="1"/>
  <c r="AA143" i="15"/>
  <c r="AB143" i="15" s="1"/>
  <c r="AA73" i="15" l="1"/>
  <c r="AB73" i="15" s="1"/>
  <c r="AA153" i="15"/>
  <c r="AB153" i="15" s="1"/>
  <c r="AA168" i="15"/>
  <c r="AB168" i="15" s="1"/>
  <c r="AA77" i="15"/>
  <c r="AB77" i="15" s="1"/>
  <c r="AA202" i="15"/>
  <c r="AB202" i="15" s="1"/>
  <c r="AA125" i="15"/>
  <c r="AB125" i="15" s="1"/>
  <c r="AA110" i="15"/>
  <c r="AB110" i="15" s="1"/>
  <c r="AA177" i="15"/>
  <c r="AB177" i="15" s="1"/>
  <c r="AA133" i="15"/>
  <c r="AB133" i="15" s="1"/>
  <c r="AA186" i="15"/>
  <c r="AB186" i="15" s="1"/>
  <c r="AA100" i="15"/>
  <c r="AB100" i="15" s="1"/>
  <c r="AA188" i="15"/>
  <c r="AB188" i="15" s="1"/>
  <c r="AA67" i="15"/>
  <c r="AB67" i="15" s="1"/>
  <c r="AA183" i="15"/>
  <c r="AB183" i="15" s="1"/>
  <c r="AA82" i="15"/>
  <c r="AB82" i="15" s="1"/>
  <c r="AA115" i="15"/>
  <c r="AB115" i="15" s="1"/>
  <c r="AA164" i="15"/>
  <c r="AB164" i="15" s="1"/>
  <c r="AA121" i="15"/>
  <c r="AB121" i="15" s="1"/>
  <c r="AA193" i="15"/>
  <c r="AB193" i="15" s="1"/>
  <c r="AA171" i="15"/>
  <c r="AB171" i="15" s="1"/>
  <c r="AA195" i="15"/>
  <c r="AB195" i="15" s="1"/>
  <c r="AA148" i="15"/>
  <c r="AB148" i="15" s="1"/>
  <c r="AA145" i="15"/>
  <c r="AB145" i="15" s="1"/>
  <c r="AA102" i="15"/>
  <c r="AB102" i="15" s="1"/>
  <c r="AA105" i="15"/>
  <c r="AB105" i="15" s="1"/>
  <c r="AA198" i="15"/>
  <c r="AB198" i="15" s="1"/>
  <c r="AA174" i="15"/>
  <c r="AB174" i="15" s="1"/>
  <c r="AA69" i="15"/>
  <c r="AB69" i="15" s="1"/>
  <c r="Y99" i="15"/>
  <c r="Z99" i="15" s="1"/>
  <c r="Y92" i="15"/>
  <c r="Z92" i="15" s="1"/>
  <c r="Y177" i="15"/>
  <c r="Z177" i="15" s="1"/>
  <c r="Y188" i="15"/>
  <c r="Z188" i="15" s="1"/>
  <c r="Y164" i="15"/>
  <c r="Z164" i="15" s="1"/>
  <c r="Y193" i="15"/>
  <c r="Z193" i="15" s="1"/>
  <c r="Y198" i="15"/>
  <c r="Z198" i="15" s="1"/>
  <c r="Y125" i="15"/>
  <c r="Z125" i="15" s="1"/>
  <c r="AA199" i="15"/>
  <c r="AB199" i="15" s="1"/>
  <c r="AA147" i="15"/>
  <c r="AB147" i="15" s="1"/>
  <c r="AA169" i="15"/>
  <c r="AB169" i="15" s="1"/>
  <c r="AA129" i="15"/>
  <c r="AB129" i="15" s="1"/>
  <c r="AA194" i="15"/>
  <c r="AB194" i="15" s="1"/>
  <c r="AA106" i="15"/>
  <c r="AB106" i="15" s="1"/>
  <c r="AA3" i="15"/>
  <c r="AB3" i="15" s="1"/>
  <c r="AA128" i="15"/>
  <c r="AB128" i="15" s="1"/>
  <c r="AA196" i="15"/>
  <c r="AB196" i="15" s="1"/>
  <c r="AA75" i="15"/>
  <c r="AB75" i="15" s="1"/>
  <c r="AA173" i="15"/>
  <c r="AB173" i="15" s="1"/>
  <c r="AA47" i="15"/>
  <c r="AB47" i="15" s="1"/>
  <c r="AG35" i="15"/>
  <c r="AA175" i="15"/>
  <c r="AB175" i="15" s="1"/>
  <c r="AA190" i="15"/>
  <c r="AB190" i="15" s="1"/>
  <c r="AA103" i="15"/>
  <c r="AB103" i="15" s="1"/>
  <c r="AA104" i="15"/>
  <c r="AB104" i="15" s="1"/>
  <c r="AA101" i="15"/>
  <c r="AB101" i="15" s="1"/>
  <c r="AA126" i="15"/>
  <c r="AB126" i="15" s="1"/>
  <c r="AA127" i="15"/>
  <c r="AB127" i="15" s="1"/>
  <c r="AA146" i="15"/>
  <c r="AB146" i="15" s="1"/>
  <c r="AA149" i="15"/>
  <c r="AB149" i="15" s="1"/>
  <c r="AA68" i="15"/>
  <c r="AB68" i="15" s="1"/>
  <c r="AA150" i="15"/>
  <c r="AB150" i="15" s="1"/>
  <c r="AA70" i="15"/>
  <c r="AB70" i="15" s="1"/>
  <c r="AA200" i="15"/>
  <c r="AB200" i="15" s="1"/>
  <c r="AA152" i="15"/>
  <c r="AB152" i="15" s="1"/>
  <c r="Q3" i="43"/>
  <c r="Q10" i="43" s="1"/>
  <c r="Q11" i="43" s="1"/>
  <c r="AA197" i="15"/>
  <c r="AB197" i="15" s="1"/>
  <c r="AA28" i="15"/>
  <c r="AB28" i="15" s="1"/>
  <c r="AA123" i="15"/>
  <c r="AB123" i="15" s="1"/>
  <c r="AA74" i="15"/>
  <c r="AB74" i="15" s="1"/>
  <c r="AA46" i="15"/>
  <c r="AB46" i="15" s="1"/>
  <c r="AA71" i="15"/>
  <c r="AB71" i="15" s="1"/>
  <c r="AA170" i="15"/>
  <c r="AB170" i="15" s="1"/>
  <c r="AA4" i="15"/>
  <c r="AB4" i="15" s="1"/>
  <c r="AA201" i="15"/>
  <c r="AB201" i="15" s="1"/>
  <c r="AA122" i="15"/>
  <c r="AB122" i="15" s="1"/>
  <c r="AA172" i="15"/>
  <c r="AB172" i="15" s="1"/>
  <c r="AA151" i="15"/>
  <c r="AB151" i="15" s="1"/>
  <c r="AA192" i="15"/>
  <c r="AB192" i="15" s="1"/>
  <c r="AA72" i="15"/>
  <c r="AB72" i="15" s="1"/>
  <c r="AA204" i="15"/>
  <c r="AB204" i="15" s="1"/>
  <c r="AA187" i="15"/>
  <c r="AB187" i="15" s="1"/>
  <c r="AA134" i="15"/>
  <c r="AB134" i="15" s="1"/>
  <c r="AA135" i="15"/>
  <c r="AB135" i="15" s="1"/>
  <c r="AA165" i="15"/>
  <c r="AB165" i="15" s="1"/>
  <c r="AA136" i="15"/>
  <c r="AB136" i="15" s="1"/>
  <c r="AA116" i="15"/>
  <c r="AB116" i="15" s="1"/>
  <c r="AA114" i="15"/>
  <c r="AB114" i="15" s="1"/>
  <c r="AA112" i="15"/>
  <c r="AB112" i="15" s="1"/>
  <c r="AA78" i="15"/>
  <c r="AB78" i="15" s="1"/>
  <c r="AA111" i="15"/>
  <c r="AB111" i="15" s="1"/>
  <c r="AA107" i="15"/>
  <c r="AB107" i="15" s="1"/>
  <c r="AA113" i="15"/>
  <c r="AB113" i="15" s="1"/>
  <c r="AA203" i="15"/>
  <c r="AB203" i="15" s="1"/>
  <c r="AA189" i="15"/>
  <c r="AB189" i="15" s="1"/>
  <c r="AA178" i="15"/>
  <c r="AB178" i="15" s="1"/>
  <c r="AA88" i="15"/>
  <c r="AB88" i="15" s="1"/>
  <c r="AA86" i="15"/>
  <c r="AB86" i="15" s="1"/>
  <c r="AA179" i="15"/>
  <c r="AB179" i="15" s="1"/>
  <c r="AA84" i="15"/>
  <c r="AB84" i="15" s="1"/>
  <c r="AA85" i="15"/>
  <c r="AB85" i="15" s="1"/>
  <c r="AA131" i="15"/>
  <c r="AB131" i="15" s="1"/>
  <c r="AA130" i="15"/>
  <c r="AB130" i="15" s="1"/>
  <c r="AA83" i="15"/>
  <c r="AB83" i="15" s="1"/>
  <c r="AA184" i="15"/>
  <c r="AB184" i="15" s="1"/>
  <c r="AA61" i="15"/>
  <c r="AB61" i="15" s="1"/>
  <c r="AA63" i="15"/>
  <c r="AB63" i="15" s="1"/>
  <c r="AA65" i="15"/>
  <c r="AB65" i="15" s="1"/>
  <c r="AA39" i="15"/>
  <c r="AB39" i="15" s="1"/>
  <c r="AA22" i="15"/>
  <c r="AB22" i="15" s="1"/>
  <c r="AA36" i="15"/>
  <c r="AB36" i="15" s="1"/>
  <c r="AA10" i="15"/>
  <c r="AB10" i="15" s="1"/>
  <c r="AA35" i="15"/>
  <c r="AB35" i="15" s="1"/>
  <c r="AA56" i="15"/>
  <c r="AB56" i="15" s="1"/>
  <c r="AA44" i="15"/>
  <c r="AB44" i="15" s="1"/>
  <c r="AA55" i="15"/>
  <c r="AB55" i="15" s="1"/>
  <c r="AA87" i="15"/>
  <c r="AB87" i="15" s="1"/>
  <c r="AA43" i="15"/>
  <c r="AB43" i="15" s="1"/>
  <c r="Y43" i="15"/>
  <c r="Z43" i="15" s="1"/>
  <c r="Y44" i="15"/>
  <c r="Z44" i="15" s="1"/>
  <c r="Y3" i="15"/>
  <c r="Z3" i="15" s="1"/>
  <c r="Y18" i="15"/>
  <c r="Z18" i="15" s="1"/>
  <c r="Y87" i="15"/>
  <c r="Z87" i="15" s="1"/>
  <c r="Y19" i="15"/>
  <c r="Z19" i="15" s="1"/>
  <c r="Y37" i="15"/>
  <c r="Z37" i="15" s="1"/>
  <c r="Y24" i="15"/>
  <c r="Z24" i="15" s="1"/>
  <c r="Y39" i="15"/>
  <c r="Z39" i="15" s="1"/>
  <c r="Y62" i="15"/>
  <c r="Z62" i="15" s="1"/>
  <c r="Y67" i="15"/>
  <c r="Z67" i="15" s="1"/>
  <c r="Y65" i="15"/>
  <c r="Z65" i="15" s="1"/>
  <c r="Y63" i="15"/>
  <c r="Z63" i="15" s="1"/>
  <c r="Y61" i="15"/>
  <c r="Z61" i="15" s="1"/>
  <c r="Y93" i="15"/>
  <c r="Z93" i="15" s="1"/>
  <c r="Y156" i="15"/>
  <c r="Z156" i="15" s="1"/>
  <c r="Y165" i="15"/>
  <c r="Z165" i="15" s="1"/>
  <c r="Y66" i="15"/>
  <c r="Z66" i="15" s="1"/>
  <c r="Y89" i="15"/>
  <c r="Z89" i="15" s="1"/>
  <c r="Y100" i="15"/>
  <c r="Z100" i="15" s="1"/>
  <c r="Y90" i="15"/>
  <c r="Z90" i="15" s="1"/>
  <c r="Y189" i="15"/>
  <c r="Z189" i="15" s="1"/>
  <c r="Y111" i="15"/>
  <c r="Z111" i="15" s="1"/>
  <c r="Y82" i="15"/>
  <c r="Z82" i="15" s="1"/>
  <c r="Y113" i="15"/>
  <c r="Z113" i="15" s="1"/>
  <c r="Y114" i="15"/>
  <c r="Z114" i="15" s="1"/>
  <c r="Y116" i="15"/>
  <c r="Z116" i="15" s="1"/>
  <c r="Y115" i="15"/>
  <c r="Z115" i="15" s="1"/>
  <c r="Y167" i="15"/>
  <c r="Z167" i="15" s="1"/>
  <c r="Y157" i="15"/>
  <c r="Z157" i="15" s="1"/>
  <c r="Y166" i="15"/>
  <c r="Z166" i="15" s="1"/>
  <c r="Y88" i="15"/>
  <c r="Z88" i="15" s="1"/>
  <c r="Y185" i="15"/>
  <c r="Z185" i="15" s="1"/>
  <c r="Y107" i="15"/>
  <c r="Z107" i="15" s="1"/>
  <c r="Y75" i="15"/>
  <c r="Z75" i="15" s="1"/>
  <c r="Y86" i="15"/>
  <c r="Z86" i="15" s="1"/>
  <c r="Y85" i="15"/>
  <c r="Z85" i="15" s="1"/>
  <c r="Y131" i="15"/>
  <c r="Z131" i="15" s="1"/>
  <c r="Y4" i="15"/>
  <c r="Z4" i="15" s="1"/>
  <c r="Y197" i="15"/>
  <c r="Z197" i="15" s="1"/>
  <c r="Y45" i="15"/>
  <c r="Z45" i="15" s="1"/>
  <c r="Y205" i="15"/>
  <c r="Z205" i="15" s="1"/>
  <c r="Y190" i="15"/>
  <c r="Z190" i="15" s="1"/>
  <c r="Y158" i="15"/>
  <c r="Z158" i="15" s="1"/>
  <c r="Y170" i="15"/>
  <c r="Z170" i="15" s="1"/>
  <c r="Y204" i="15"/>
  <c r="Z204" i="15" s="1"/>
  <c r="Y35" i="15"/>
  <c r="Z35" i="15" s="1"/>
  <c r="Y195" i="15"/>
  <c r="Z195" i="15" s="1"/>
  <c r="Y159" i="15"/>
  <c r="Z159" i="15" s="1"/>
  <c r="Y51" i="15"/>
  <c r="Z51" i="15" s="1"/>
  <c r="Y112" i="15"/>
  <c r="Z112" i="15" s="1"/>
  <c r="Y123" i="15"/>
  <c r="Z123" i="15" s="1"/>
  <c r="Y80" i="15"/>
  <c r="Z80" i="15" s="1"/>
  <c r="Y12" i="15"/>
  <c r="Z12" i="15" s="1"/>
  <c r="Y206" i="15"/>
  <c r="Z206" i="15" s="1"/>
  <c r="Y184" i="15"/>
  <c r="Z184" i="15" s="1"/>
  <c r="Y121" i="15"/>
  <c r="Z121" i="15" s="1"/>
  <c r="Y183" i="15"/>
  <c r="Z183" i="15" s="1"/>
  <c r="Y175" i="15"/>
  <c r="Z175" i="15" s="1"/>
  <c r="Y146" i="15"/>
  <c r="Z146" i="15" s="1"/>
  <c r="Y133" i="15"/>
  <c r="Z133" i="15" s="1"/>
  <c r="Y70" i="15"/>
  <c r="Z70" i="15" s="1"/>
  <c r="Y128" i="15"/>
  <c r="Z128" i="15" s="1"/>
  <c r="Y27" i="15"/>
  <c r="Z27" i="15" s="1"/>
  <c r="Y84" i="15"/>
  <c r="Z84" i="15" s="1"/>
  <c r="Y103" i="15"/>
  <c r="Z103" i="15" s="1"/>
  <c r="Y176" i="15"/>
  <c r="Z176" i="15" s="1"/>
  <c r="Y180" i="15"/>
  <c r="Z180" i="15" s="1"/>
  <c r="Y143" i="15"/>
  <c r="Z143" i="15" s="1"/>
  <c r="Y33" i="15"/>
  <c r="Z33" i="15" s="1"/>
  <c r="Y71" i="15"/>
  <c r="Z71" i="15" s="1"/>
  <c r="Y124" i="15"/>
  <c r="Z124" i="15" s="1"/>
  <c r="Y199" i="15"/>
  <c r="Z199" i="15" s="1"/>
  <c r="Y101" i="15"/>
  <c r="Z101" i="15" s="1"/>
  <c r="Y105" i="15"/>
  <c r="Z105" i="15" s="1"/>
  <c r="Y77" i="15"/>
  <c r="Z77" i="15" s="1"/>
  <c r="Y196" i="15"/>
  <c r="Z196" i="15" s="1"/>
  <c r="Y6" i="15"/>
  <c r="Z6" i="15" s="1"/>
  <c r="Y192" i="15"/>
  <c r="Z192" i="15" s="1"/>
  <c r="Y186" i="15"/>
  <c r="Z186" i="15" s="1"/>
  <c r="Y47" i="15"/>
  <c r="Z47" i="15" s="1"/>
  <c r="Y122" i="15"/>
  <c r="Z122" i="15" s="1"/>
  <c r="Y135" i="15"/>
  <c r="Z135" i="15" s="1"/>
  <c r="Y179" i="15"/>
  <c r="Z179" i="15" s="1"/>
  <c r="Y17" i="15"/>
  <c r="Z17" i="15" s="1"/>
  <c r="Y207" i="15"/>
  <c r="Z207" i="15" s="1"/>
  <c r="Y5" i="15"/>
  <c r="Z5" i="15" s="1"/>
  <c r="Y53" i="15"/>
  <c r="Z53" i="15" s="1"/>
  <c r="Y148" i="15"/>
  <c r="Z148" i="15" s="1"/>
  <c r="Y54" i="15"/>
  <c r="Z54" i="15" s="1"/>
  <c r="Y30" i="15"/>
  <c r="Z30" i="15" s="1"/>
  <c r="Y154" i="15"/>
  <c r="Z154" i="15" s="1"/>
  <c r="Y57" i="15"/>
  <c r="Z57" i="15" s="1"/>
  <c r="Y15" i="15"/>
  <c r="Z15" i="15" s="1"/>
  <c r="Y202" i="15"/>
  <c r="Z202" i="15" s="1"/>
  <c r="Y149" i="15"/>
  <c r="Z149" i="15" s="1"/>
  <c r="Y26" i="15"/>
  <c r="Z26" i="15" s="1"/>
  <c r="Y68" i="15"/>
  <c r="Z68" i="15" s="1"/>
  <c r="Y106" i="15"/>
  <c r="Z106" i="15" s="1"/>
  <c r="Y56" i="15"/>
  <c r="Z56" i="15" s="1"/>
  <c r="Y10" i="15"/>
  <c r="Z10" i="15" s="1"/>
  <c r="Y153" i="15"/>
  <c r="Z153" i="15" s="1"/>
  <c r="Y32" i="15"/>
  <c r="Z32" i="15" s="1"/>
  <c r="Y194" i="15"/>
  <c r="Z194" i="15" s="1"/>
  <c r="Y173" i="15"/>
  <c r="Z173" i="15" s="1"/>
  <c r="Y108" i="15"/>
  <c r="Z108" i="15" s="1"/>
  <c r="Y129" i="15"/>
  <c r="Z129" i="15" s="1"/>
  <c r="Y72" i="15"/>
  <c r="Z72" i="15" s="1"/>
  <c r="Y178" i="15"/>
  <c r="Z178" i="15" s="1"/>
  <c r="Y155" i="15"/>
  <c r="Z155" i="15" s="1"/>
  <c r="Y169" i="15"/>
  <c r="Z169" i="15" s="1"/>
  <c r="Y110" i="15"/>
  <c r="Z110" i="15" s="1"/>
  <c r="Y171" i="15"/>
  <c r="Z171" i="15" s="1"/>
  <c r="Y191" i="15"/>
  <c r="Z191" i="15" s="1"/>
  <c r="Y182" i="15"/>
  <c r="Z182" i="15" s="1"/>
  <c r="Y174" i="15"/>
  <c r="Z174" i="15" s="1"/>
  <c r="Y200" i="15"/>
  <c r="Z200" i="15" s="1"/>
  <c r="Y13" i="15"/>
  <c r="Z13" i="15" s="1"/>
  <c r="Y69" i="15"/>
  <c r="Z69" i="15" s="1"/>
  <c r="Y137" i="15"/>
  <c r="Z137" i="15" s="1"/>
  <c r="Y147" i="15"/>
  <c r="Z147" i="15" s="1"/>
  <c r="Y46" i="15"/>
  <c r="Z46" i="15" s="1"/>
  <c r="Y136" i="15"/>
  <c r="Z136" i="15" s="1"/>
  <c r="Y8" i="15"/>
  <c r="Z8" i="15" s="1"/>
  <c r="Y104" i="15"/>
  <c r="Z104" i="15" s="1"/>
  <c r="Y102" i="15"/>
  <c r="Z102" i="15" s="1"/>
  <c r="Y109" i="15"/>
  <c r="Z109" i="15" s="1"/>
  <c r="Y119" i="15"/>
  <c r="Z119" i="15" s="1"/>
  <c r="Y201" i="15"/>
  <c r="Z201" i="15" s="1"/>
  <c r="Y73" i="15"/>
  <c r="Z73" i="15" s="1"/>
  <c r="Y126" i="15"/>
  <c r="Z126" i="15" s="1"/>
  <c r="Y130" i="15"/>
  <c r="Z130" i="15" s="1"/>
  <c r="Y7" i="15"/>
  <c r="Z7" i="15" s="1"/>
  <c r="Y83" i="15"/>
  <c r="Z83" i="15" s="1"/>
  <c r="Y76" i="15"/>
  <c r="Z76" i="15" s="1"/>
  <c r="Y144" i="15"/>
  <c r="Z144" i="15" s="1"/>
  <c r="Y132" i="15"/>
  <c r="Z132" i="15" s="1"/>
  <c r="Y134" i="15"/>
  <c r="Z134" i="15" s="1"/>
  <c r="Y31" i="15"/>
  <c r="Z31" i="15" s="1"/>
  <c r="Y81" i="15"/>
  <c r="Z81" i="15" s="1"/>
  <c r="Y16" i="15"/>
  <c r="Z16" i="15" s="1"/>
  <c r="Y2" i="15"/>
  <c r="Z2" i="15" s="1"/>
  <c r="Y152" i="15"/>
  <c r="Z152" i="15" s="1"/>
  <c r="Y28" i="15"/>
  <c r="Z28" i="15" s="1"/>
  <c r="Y14" i="15"/>
  <c r="Z14" i="15" s="1"/>
  <c r="Y55" i="15"/>
  <c r="Z55" i="15" s="1"/>
  <c r="Y172" i="15"/>
  <c r="Z172" i="15" s="1"/>
  <c r="Y208" i="15"/>
  <c r="Z208" i="15" s="1"/>
  <c r="Y9" i="15"/>
  <c r="Z9" i="15" s="1"/>
  <c r="Y145" i="15"/>
  <c r="Z145" i="15" s="1"/>
  <c r="Y168" i="15"/>
  <c r="Z168" i="15" s="1"/>
  <c r="Y34" i="15"/>
  <c r="Z34" i="15" s="1"/>
  <c r="Y203" i="15"/>
  <c r="Z203" i="15" s="1"/>
  <c r="Y36" i="15"/>
  <c r="Z36" i="15" s="1"/>
  <c r="Y25" i="15"/>
  <c r="Z25" i="15" s="1"/>
  <c r="Y150" i="15"/>
  <c r="Z150" i="15" s="1"/>
  <c r="Y48" i="15"/>
  <c r="Z48" i="15" s="1"/>
  <c r="Y120" i="15"/>
  <c r="Z120" i="15" s="1"/>
  <c r="Y29" i="15"/>
  <c r="Z29" i="15" s="1"/>
  <c r="Y127" i="15"/>
  <c r="Z127" i="15" s="1"/>
  <c r="Y74" i="15"/>
  <c r="Z74" i="15" s="1"/>
  <c r="Y78" i="15"/>
  <c r="Z78" i="15" s="1"/>
  <c r="Y151" i="15"/>
  <c r="Z151" i="15" s="1"/>
  <c r="M310" i="43" l="1"/>
  <c r="M313" i="43"/>
  <c r="M317" i="43"/>
  <c r="M5" i="43"/>
  <c r="M322" i="43"/>
  <c r="M324" i="43"/>
  <c r="M8" i="43"/>
  <c r="M332" i="43"/>
  <c r="M282" i="43"/>
  <c r="M29" i="43"/>
  <c r="M247" i="43"/>
  <c r="M54" i="43"/>
  <c r="M123" i="43"/>
  <c r="M86" i="43"/>
  <c r="M111" i="43"/>
  <c r="M283" i="43"/>
  <c r="M169" i="43"/>
  <c r="M215" i="43"/>
  <c r="M270" i="43"/>
  <c r="M281" i="43"/>
  <c r="M284" i="43"/>
  <c r="M252" i="43"/>
  <c r="M35" i="43"/>
  <c r="M80" i="43"/>
  <c r="M177" i="43"/>
  <c r="M209" i="43"/>
  <c r="M222" i="43"/>
  <c r="M85" i="43"/>
  <c r="M265" i="43"/>
  <c r="M257" i="43"/>
  <c r="M129" i="43"/>
  <c r="M237" i="43"/>
  <c r="M30" i="43"/>
  <c r="M10" i="43"/>
  <c r="M143" i="43"/>
  <c r="M301" i="43"/>
  <c r="M142" i="43"/>
  <c r="M16" i="43"/>
  <c r="M346" i="43"/>
  <c r="M158" i="43"/>
  <c r="M43" i="43"/>
  <c r="M263" i="43"/>
  <c r="M333" i="43"/>
  <c r="M17" i="43"/>
  <c r="M285" i="43"/>
  <c r="M51" i="43"/>
  <c r="M82" i="43"/>
  <c r="M88" i="43"/>
  <c r="M113" i="43"/>
  <c r="M31" i="43"/>
  <c r="M213" i="43"/>
  <c r="M220" i="43"/>
  <c r="M268" i="43"/>
  <c r="M347" i="43"/>
  <c r="M144" i="43"/>
  <c r="M37" i="43"/>
  <c r="M212" i="43"/>
  <c r="M243" i="43"/>
  <c r="M11" i="43"/>
  <c r="M141" i="43"/>
  <c r="M242" i="43"/>
  <c r="M178" i="43"/>
  <c r="M120" i="43"/>
  <c r="M71" i="43"/>
  <c r="M159" i="43"/>
  <c r="M261" i="43"/>
  <c r="M286" i="43"/>
  <c r="M73" i="43"/>
  <c r="M40" i="43"/>
  <c r="M75" i="43"/>
  <c r="M153" i="43"/>
  <c r="M13" i="43"/>
  <c r="M198" i="43"/>
  <c r="M21" i="43"/>
  <c r="M106" i="43"/>
  <c r="M28" i="43"/>
  <c r="M340" i="43"/>
  <c r="M6" i="43"/>
  <c r="M98" i="43"/>
  <c r="M140" i="43"/>
  <c r="M312" i="43"/>
  <c r="M202" i="43"/>
  <c r="M63" i="43"/>
  <c r="M78" i="43"/>
  <c r="M101" i="43"/>
  <c r="M108" i="43"/>
  <c r="M55" i="43"/>
  <c r="M25" i="43"/>
  <c r="M276" i="43"/>
  <c r="M121" i="43"/>
  <c r="M314" i="43"/>
  <c r="M74" i="43"/>
  <c r="M72" i="43"/>
  <c r="M67" i="43"/>
  <c r="M52" i="43"/>
  <c r="M203" i="43"/>
  <c r="M152" i="43"/>
  <c r="M60" i="43"/>
  <c r="M165" i="43"/>
  <c r="M208" i="43"/>
  <c r="M99" i="43"/>
  <c r="M277" i="43"/>
  <c r="M275" i="43"/>
  <c r="M115" i="43"/>
  <c r="M193" i="43"/>
  <c r="M125" i="43"/>
  <c r="M191" i="43"/>
  <c r="M89" i="43"/>
  <c r="M195" i="43"/>
  <c r="M164" i="43"/>
  <c r="M188" i="43"/>
  <c r="M321" i="43"/>
  <c r="M119" i="43"/>
  <c r="M145" i="43"/>
  <c r="M239" i="43"/>
  <c r="M273" i="43"/>
  <c r="M62" i="43"/>
  <c r="M219" i="43"/>
  <c r="M36" i="43"/>
  <c r="M205" i="43"/>
  <c r="M316" i="43"/>
  <c r="M68" i="43"/>
  <c r="M176" i="43"/>
  <c r="M126" i="43"/>
  <c r="M2" i="43"/>
  <c r="M3" i="43"/>
  <c r="M308" i="43"/>
  <c r="M4" i="43"/>
  <c r="M287" i="43"/>
  <c r="M100" i="43"/>
  <c r="M278" i="43"/>
  <c r="M339" i="43"/>
  <c r="M157" i="43"/>
  <c r="M38" i="43"/>
  <c r="M197" i="43"/>
  <c r="M295" i="43"/>
  <c r="M147" i="43"/>
  <c r="M305" i="43"/>
  <c r="M95" i="43"/>
  <c r="M267" i="43"/>
  <c r="M234" i="43"/>
  <c r="M307" i="43"/>
  <c r="M118" i="43"/>
  <c r="M228" i="43"/>
  <c r="M23" i="43"/>
  <c r="M288" i="43"/>
  <c r="M127" i="43"/>
  <c r="M224" i="43"/>
  <c r="M231" i="43"/>
  <c r="M77" i="43"/>
  <c r="M92" i="43"/>
  <c r="M302" i="43"/>
  <c r="M175" i="43"/>
  <c r="M112" i="43"/>
  <c r="M328" i="43"/>
  <c r="M336" i="43"/>
  <c r="M309" i="43"/>
  <c r="M196" i="43"/>
  <c r="M124" i="43"/>
  <c r="M250" i="43"/>
  <c r="M181" i="43"/>
  <c r="M348" i="43"/>
  <c r="M304" i="43"/>
  <c r="M264" i="43"/>
  <c r="M182" i="43"/>
  <c r="M103" i="43"/>
  <c r="M349" i="43"/>
  <c r="M76" i="43"/>
  <c r="M279" i="43"/>
  <c r="M296" i="43"/>
  <c r="M47" i="43"/>
  <c r="M334" i="43"/>
  <c r="M64" i="43"/>
  <c r="M170" i="43"/>
  <c r="M240" i="43"/>
  <c r="M133" i="43"/>
  <c r="M315" i="43"/>
  <c r="M132" i="43"/>
  <c r="M266" i="43"/>
  <c r="M274" i="43"/>
  <c r="M214" i="43"/>
  <c r="M173" i="43"/>
  <c r="M244" i="43"/>
  <c r="M262" i="43"/>
  <c r="M109" i="43"/>
  <c r="M217" i="43"/>
  <c r="M248" i="43"/>
  <c r="M161" i="43"/>
  <c r="M155" i="43"/>
  <c r="M150" i="43"/>
  <c r="M311" i="43"/>
  <c r="M149" i="43"/>
  <c r="M83" i="43"/>
  <c r="M166" i="43"/>
  <c r="M330" i="43"/>
  <c r="M53" i="43"/>
  <c r="M342" i="43"/>
  <c r="M297" i="43"/>
  <c r="M79" i="43"/>
  <c r="M58" i="43"/>
  <c r="M260" i="43"/>
  <c r="M131" i="43"/>
  <c r="M221" i="43"/>
  <c r="M216" i="43"/>
  <c r="M233" i="43"/>
  <c r="M326" i="43"/>
  <c r="M245" i="43"/>
  <c r="M289" i="43"/>
  <c r="M14" i="43"/>
  <c r="M254" i="43"/>
  <c r="M238" i="43"/>
  <c r="M171" i="43"/>
  <c r="M341" i="43"/>
  <c r="M290" i="43"/>
  <c r="M280" i="43"/>
  <c r="M249" i="43"/>
  <c r="M168" i="43"/>
  <c r="M46" i="43"/>
  <c r="M151" i="43"/>
  <c r="M22" i="43"/>
  <c r="M27" i="43"/>
  <c r="M84" i="43"/>
  <c r="M163" i="43"/>
  <c r="M107" i="43"/>
  <c r="M49" i="43"/>
  <c r="M110" i="43"/>
  <c r="M298" i="43"/>
  <c r="M134" i="43"/>
  <c r="M226" i="43"/>
  <c r="M162" i="43"/>
  <c r="M210" i="43"/>
  <c r="M97" i="43"/>
  <c r="M32" i="43"/>
  <c r="M272" i="43"/>
  <c r="M34" i="43"/>
  <c r="M45" i="43"/>
  <c r="M329" i="43"/>
  <c r="M154" i="43"/>
  <c r="M335" i="43"/>
  <c r="M323" i="43"/>
  <c r="M69" i="43"/>
  <c r="M179" i="43"/>
  <c r="M90" i="43"/>
  <c r="M325" i="43"/>
  <c r="M218" i="43"/>
  <c r="M235" i="43"/>
  <c r="M26" i="43"/>
  <c r="M259" i="43"/>
  <c r="M320" i="43"/>
  <c r="M91" i="43"/>
  <c r="M12" i="43"/>
  <c r="M227" i="43"/>
  <c r="M66" i="43"/>
  <c r="M337" i="43"/>
  <c r="M160" i="43"/>
  <c r="M122" i="43"/>
  <c r="M230" i="43"/>
  <c r="M116" i="43"/>
  <c r="M56" i="43"/>
  <c r="M19" i="43"/>
  <c r="M223" i="43"/>
  <c r="M65" i="43"/>
  <c r="M33" i="43"/>
  <c r="M200" i="43"/>
  <c r="M211" i="43"/>
  <c r="M114" i="43"/>
  <c r="M199" i="43"/>
  <c r="M291" i="43"/>
  <c r="M7" i="43"/>
  <c r="M299" i="43"/>
  <c r="M70" i="43"/>
  <c r="M105" i="43"/>
  <c r="M48" i="43"/>
  <c r="M174" i="43"/>
  <c r="M59" i="43"/>
  <c r="M81" i="43"/>
  <c r="M156" i="43"/>
  <c r="M251" i="43"/>
  <c r="M327" i="43"/>
  <c r="M93" i="43"/>
  <c r="M39" i="43"/>
  <c r="M186" i="43"/>
  <c r="M292" i="43"/>
  <c r="M148" i="43"/>
  <c r="M201" i="43"/>
  <c r="M236" i="43"/>
  <c r="M57" i="43"/>
  <c r="M139" i="43"/>
  <c r="M96" i="43"/>
  <c r="M117" i="43"/>
  <c r="M344" i="43"/>
  <c r="M167" i="43"/>
  <c r="M194" i="43"/>
  <c r="M293" i="43"/>
  <c r="M137" i="43"/>
  <c r="M44" i="43"/>
  <c r="M306" i="43"/>
  <c r="M24" i="43"/>
  <c r="M61" i="43"/>
  <c r="M206" i="43"/>
  <c r="M303" i="43"/>
  <c r="M338" i="43"/>
  <c r="M225" i="43"/>
  <c r="M130" i="43"/>
  <c r="M300" i="43"/>
  <c r="M294" i="43"/>
  <c r="M185" i="43"/>
  <c r="M345" i="43"/>
  <c r="M318" i="43"/>
  <c r="M241" i="43"/>
  <c r="M271" i="43"/>
  <c r="M204" i="43"/>
  <c r="M18" i="43"/>
  <c r="M319" i="43"/>
  <c r="M229" i="43"/>
  <c r="M331" i="43"/>
  <c r="M256" i="43"/>
  <c r="M343" i="43"/>
  <c r="M136" i="43"/>
  <c r="M192" i="43"/>
  <c r="M138" i="43"/>
  <c r="M246" i="43"/>
  <c r="M42" i="43"/>
  <c r="M15" i="43"/>
  <c r="M146" i="43"/>
  <c r="M258" i="43"/>
  <c r="M190" i="43"/>
  <c r="M102" i="43"/>
  <c r="M180" i="43"/>
  <c r="M20" i="43"/>
  <c r="M104" i="43"/>
  <c r="M183" i="43"/>
  <c r="M94" i="43"/>
  <c r="M9" i="43"/>
  <c r="M87" i="43"/>
  <c r="M184" i="43"/>
  <c r="M135" i="43"/>
  <c r="M50" i="43"/>
  <c r="M41" i="43"/>
  <c r="M172" i="43"/>
  <c r="M189" i="43"/>
  <c r="M128" i="43"/>
  <c r="M187" i="43"/>
  <c r="M207" i="43"/>
  <c r="M232" i="43"/>
  <c r="M253" i="43"/>
  <c r="M269" i="43"/>
  <c r="M255" i="43"/>
  <c r="AQ3" i="15"/>
  <c r="AR3" i="15" s="1"/>
  <c r="AQ4" i="15"/>
  <c r="AR4" i="15" s="1"/>
  <c r="AQ6" i="15"/>
  <c r="AR6" i="15" s="1"/>
  <c r="AG36" i="15"/>
  <c r="Q5" i="43" s="1"/>
  <c r="AQ9" i="15"/>
  <c r="AR9" i="15" s="1"/>
  <c r="AQ8" i="15"/>
  <c r="AR8" i="15" s="1"/>
  <c r="AQ2" i="15"/>
  <c r="AR2" i="15" s="1"/>
  <c r="Q4" i="43"/>
  <c r="AQ5" i="15"/>
  <c r="AR5" i="15" s="1"/>
  <c r="AQ11" i="15"/>
  <c r="AR11" i="15" s="1"/>
  <c r="AQ10" i="15"/>
  <c r="AR10" i="15" s="1"/>
  <c r="AQ7" i="15"/>
  <c r="AR7" i="15" s="1"/>
  <c r="AA154" i="15"/>
  <c r="AB154" i="15" s="1"/>
  <c r="AR12" i="15" l="1"/>
  <c r="AT2" i="15"/>
  <c r="AT3" i="15"/>
  <c r="AT4" i="15"/>
  <c r="AT6" i="15"/>
  <c r="AT9" i="15"/>
  <c r="AT8" i="15"/>
  <c r="AT5" i="15"/>
  <c r="AT11" i="15"/>
  <c r="AT10" i="15"/>
  <c r="AT7" i="15"/>
  <c r="AU3" i="15" l="1"/>
  <c r="AU4" i="15"/>
  <c r="AU6" i="15"/>
  <c r="AU9" i="15"/>
  <c r="AU2" i="15"/>
  <c r="AU8" i="15"/>
  <c r="AU5" i="15"/>
  <c r="AU11" i="15"/>
  <c r="AU10" i="15"/>
  <c r="AU7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</author>
  </authors>
  <commentList>
    <comment ref="L5" authorId="0" shapeId="0" xr:uid="{4D69C5CB-6385-46C5-9B75-38C6899E2660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33" authorId="0" shapeId="0" xr:uid="{4340174F-C167-4006-931B-E633175ACA1F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79" authorId="0" shapeId="0" xr:uid="{75032686-EB74-4607-928A-009D37D2C653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80" authorId="0" shapeId="0" xr:uid="{03526C9A-2707-4C24-8D26-68CC3A1579E8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104" authorId="0" shapeId="0" xr:uid="{7B59FDAC-3381-4EFB-A715-084CA618DFA4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105" authorId="0" shapeId="0" xr:uid="{294AB3FA-4D3E-46D3-94F3-458E5B7EE478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129" authorId="0" shapeId="0" xr:uid="{E99186C3-5B43-4D7C-8127-2F1D4C7C5B56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130" authorId="0" shapeId="0" xr:uid="{4680D04D-D06F-46A1-9620-5C52CC0335AE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148" authorId="0" shapeId="0" xr:uid="{E34BA364-5A7C-4F22-B33D-5CF55D299FF8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174" authorId="0" shapeId="0" xr:uid="{8FE4655F-218F-45EB-A4F3-BC32F4B1ACA0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198" authorId="0" shapeId="0" xr:uid="{6E25272D-D7EA-4C26-8079-9C3EE99DA6A4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Active Roster" description="Connection to the 'Active Roster' query in the workbook." type="5" refreshedVersion="6" background="1" saveData="1">
    <dbPr connection="Provider=Microsoft.Mashup.OleDb.1;Data Source=$Workbook$;Location=&quot;Active Roster&quot;;Extended Properties=&quot;&quot;" command="SELECT * FROM [Active Roster]"/>
  </connection>
  <connection id="2" xr16:uid="{00000000-0015-0000-FFFF-FFFF01000000}" keepAlive="1" name="Query - Add-Drop History" description="Connection to the 'Add-Drop History' query in the workbook." type="5" refreshedVersion="8" background="1" saveData="1">
    <dbPr connection="Provider=Microsoft.Mashup.OleDb.1;Data Source=$Workbook$;Location=&quot;Add-Drop History&quot;;Extended Properties=&quot;&quot;" command="SELECT * FROM [Add-Drop History]"/>
  </connection>
  <connection id="3" xr16:uid="{00000000-0015-0000-FFFF-FFFF02000000}" keepAlive="1" name="Query - auction draft 2021" description="Connection to the 'auction draft 2021' query in the workbook." type="5" refreshedVersion="6" background="1" saveData="1">
    <dbPr connection="Provider=Microsoft.Mashup.OleDb.1;Data Source=$Workbook$;Location=&quot;auction draft 2021&quot;;Extended Properties=&quot;&quot;" command="SELECT * FROM [auction draft 2021]"/>
  </connection>
  <connection id="4" xr16:uid="{00000000-0015-0000-FFFF-FFFF03000000}" keepAlive="1" name="Query - auction draft 2022" description="Connection to the 'auction draft 2022' query in the workbook." type="5" refreshedVersion="8" background="1" saveData="1">
    <dbPr connection="Provider=Microsoft.Mashup.OleDb.1;Data Source=$Workbook$;Location=&quot;auction draft 2022&quot;;Extended Properties=&quot;&quot;" command="SELECT * FROM [auction draft 2022]"/>
  </connection>
  <connection id="5" xr16:uid="{00000000-0015-0000-FFFF-FFFF04000000}" keepAlive="1" name="Query - auction draft 2023" description="Connection to the 'auction draft 2023' query in the workbook." type="5" refreshedVersion="8" background="1" saveData="1">
    <dbPr connection="Provider=Microsoft.Mashup.OleDb.1;Data Source=$Workbook$;Location=&quot;auction draft 2023&quot;;Extended Properties=&quot;&quot;" command="SELECT * FROM [auction draft 2023]"/>
  </connection>
  <connection id="6" xr16:uid="{00000000-0015-0000-FFFF-FFFF05000000}" keepAlive="1" name="Query - auction draft 2024" description="Connection to the 'auction draft 2024' query in the workbook." type="5" refreshedVersion="8" background="1" saveData="1">
    <dbPr connection="Provider=Microsoft.Mashup.OleDb.1;Data Source=$Workbook$;Location=&quot;auction draft 2024&quot;;Extended Properties=&quot;&quot;" command="SELECT * FROM [auction draft 2024]"/>
  </connection>
  <connection id="7" xr16:uid="{00000000-0015-0000-FFFF-FFFF06000000}" keepAlive="1" name="Query - auction draft 2025" description="Connection to the 'auction draft 2025' query in the workbook." type="5" refreshedVersion="8" background="1" saveData="1">
    <dbPr connection="Provider=Microsoft.Mashup.OleDb.1;Data Source=$Workbook$;Location=&quot;auction draft 2025&quot;;Extended Properties=&quot;&quot;" command="SELECT * FROM [auction draft 2025]"/>
  </connection>
  <connection id="8" xr16:uid="{00000000-0015-0000-FFFF-FFFF07000000}" keepAlive="1" name="Query - auction draft 2025 (2)" description="Connection to the 'auction draft 2025 (2)' query in the workbook." type="5" refreshedVersion="8" background="1" saveData="1">
    <dbPr connection="Provider=Microsoft.Mashup.OleDb.1;Data Source=$Workbook$;Location=&quot;auction draft 2025 (2)&quot;;Extended Properties=&quot;&quot;" command="SELECT * FROM [auction draft 2025 (2)]"/>
  </connection>
  <connection id="9" xr16:uid="{00000000-0015-0000-FFFF-FFFF08000000}" keepAlive="1" name="Query - Composite Roster" description="Connection to the 'Composite Roster' query in the workbook." type="5" refreshedVersion="8" background="1" saveData="1">
    <dbPr connection="Provider=Microsoft.Mashup.OleDb.1;Data Source=$Workbook$;Location=&quot;Composite Roster&quot;;Extended Properties=&quot;&quot;" command="SELECT * FROM [Composite Roster]"/>
  </connection>
  <connection id="10" xr16:uid="{00000000-0015-0000-FFFF-FFFF09000000}" keepAlive="1" name="Query - draft_id" description="Connection to the 'draft_id' query in the workbook." type="5" refreshedVersion="0" background="1">
    <dbPr connection="Provider=Microsoft.Mashup.OleDb.1;Data Source=$Workbook$;Location=draft_id;Extended Properties=&quot;&quot;" command="SELECT * FROM [draft_id]"/>
  </connection>
  <connection id="11" xr16:uid="{00000000-0015-0000-FFFF-FFFF0A000000}" keepAlive="1" name="Query - draft_list" description="Connection to the 'draft_list' query in the workbook." type="5" refreshedVersion="6" background="1" saveData="1">
    <dbPr connection="Provider=Microsoft.Mashup.OleDb.1;Data Source=$Workbook$;Location=draft_list;Extended Properties=&quot;&quot;" command="SELECT * FROM [draft_list]"/>
  </connection>
  <connection id="12" xr16:uid="{00000000-0015-0000-FFFF-FFFF0B000000}" keepAlive="1" name="Query - Free Agents" description="Connection to the 'Free Agents' query in the workbook." type="5" refreshedVersion="8" background="1" saveData="1">
    <dbPr connection="Provider=Microsoft.Mashup.OleDb.1;Data Source=$Workbook$;Location=&quot;Free Agents&quot;;Extended Properties=&quot;&quot;" command="SELECT * FROM [Free Agents]"/>
  </connection>
  <connection id="13" xr16:uid="{00000000-0015-0000-FFFF-FFFF0C000000}" keepAlive="1" name="Query - fxDraftPickToText" description="Connection to the 'fxDraftPickToText' query in the workbook." type="5" refreshedVersion="0" background="1">
    <dbPr connection="Provider=Microsoft.Mashup.OleDb.1;Data Source=$Workbook$;Location=fxDraftPickToText;Extended Properties=&quot;&quot;" command="SELECT * FROM [fxDraftPickToText]"/>
  </connection>
  <connection id="14" xr16:uid="{00000000-0015-0000-FFFF-FFFF0D000000}" keepAlive="1" name="Query - fxGetDraft" description="Connection to the 'fxGetDraft' query in the workbook." type="5" refreshedVersion="0" background="1">
    <dbPr connection="Provider=Microsoft.Mashup.OleDb.1;Data Source=$Workbook$;Location=fxGetDraft;Extended Properties=&quot;&quot;" command="SELECT * FROM [fxGetDraft]"/>
  </connection>
  <connection id="15" xr16:uid="{00000000-0015-0000-FFFF-FFFF0E000000}" keepAlive="1" name="Query - fxGetDraftDetails" description="Connection to the 'fxGetDraftDetails' query in the workbook." type="5" refreshedVersion="0" background="1">
    <dbPr connection="Provider=Microsoft.Mashup.OleDb.1;Data Source=$Workbook$;Location=fxGetDraftDetails;Extended Properties=&quot;&quot;" command="SELECT * FROM [fxGetDraftDetails]"/>
  </connection>
  <connection id="16" xr16:uid="{00000000-0015-0000-FFFF-FFFF0F000000}" keepAlive="1" name="Query - fxGetDraftOrder" description="Connection to the 'fxGetDraftOrder' query in the workbook." type="5" refreshedVersion="0" background="1">
    <dbPr connection="Provider=Microsoft.Mashup.OleDb.1;Data Source=$Workbook$;Location=fxGetDraftOrder;Extended Properties=&quot;&quot;" command="SELECT * FROM [fxGetDraftOrder]"/>
  </connection>
  <connection id="17" xr16:uid="{00000000-0015-0000-FFFF-FFFF10000000}" keepAlive="1" name="Query - fxGetDraftResults" description="Connection to the 'fxGetDraftResults' query in the workbook." type="5" refreshedVersion="0" background="1">
    <dbPr connection="Provider=Microsoft.Mashup.OleDb.1;Data Source=$Workbook$;Location=fxGetDraftResults;Extended Properties=&quot;&quot;" command="SELECT * FROM [fxGetDraftResults]"/>
  </connection>
  <connection id="18" xr16:uid="{00000000-0015-0000-FFFF-FFFF11000000}" keepAlive="1" name="Query - fxGetDraftTrades" description="Connection to the 'fxGetDraftTrades' query in the workbook." type="5" refreshedVersion="0" background="1">
    <dbPr connection="Provider=Microsoft.Mashup.OleDb.1;Data Source=$Workbook$;Location=fxGetDraftTrades;Extended Properties=&quot;&quot;" command="SELECT * FROM [fxGetDraftTrades]"/>
  </connection>
  <connection id="19" xr16:uid="{00000000-0015-0000-FFFF-FFFF12000000}" keepAlive="1" name="Query - fxGetTransactions" description="Connection to the 'fxGetTransactions' query in the workbook." type="5" refreshedVersion="0" background="1">
    <dbPr connection="Provider=Microsoft.Mashup.OleDb.1;Data Source=$Workbook$;Location=fxGetTransactions;Extended Properties=&quot;&quot;" command="SELECT * FROM [fxGetTransactions]"/>
  </connection>
  <connection id="20" xr16:uid="{00000000-0015-0000-FFFF-FFFF13000000}" keepAlive="1" name="Query - fxPlayerRosterRecordToText" description="Connection to the 'fxPlayerRosterRecordToText' query in the workbook." type="5" refreshedVersion="0" background="1">
    <dbPr connection="Provider=Microsoft.Mashup.OleDb.1;Data Source=$Workbook$;Location=fxPlayerRosterRecordToText;Extended Properties=&quot;&quot;" command="SELECT * FROM [fxPlayerRosterRecordToText]"/>
  </connection>
  <connection id="21" xr16:uid="{00000000-0015-0000-FFFF-FFFF14000000}" keepAlive="1" name="Query - GetDraft" description="Connection to the 'GetDraft' query in the workbook." type="5" refreshedVersion="0" background="1">
    <dbPr connection="Provider=Microsoft.Mashup.OleDb.1;Data Source=$Workbook$;Location=GetDraft;Extended Properties=&quot;&quot;" command="SELECT * FROM [GetDraft]"/>
  </connection>
  <connection id="22" xr16:uid="{00000000-0015-0000-FFFF-FFFF15000000}" keepAlive="1" name="Query - GetDraftDetails" description="Connection to the 'GetDraftDetails' query in the workbook." type="5" refreshedVersion="6" background="1" saveData="1">
    <dbPr connection="Provider=Microsoft.Mashup.OleDb.1;Data Source=$Workbook$;Location=GetDraftDetails;Extended Properties=&quot;&quot;" command="SELECT * FROM [GetDraftDetails]"/>
  </connection>
  <connection id="23" xr16:uid="{00000000-0015-0000-FFFF-FFFF16000000}" keepAlive="1" name="Query - GetDraftOrder" description="Connection to the 'GetDraftOrder' query in the workbook." type="5" refreshedVersion="0" background="1">
    <dbPr connection="Provider=Microsoft.Mashup.OleDb.1;Data Source=$Workbook$;Location=GetDraftOrder;Extended Properties=&quot;&quot;" command="SELECT * FROM [GetDraftOrder]"/>
  </connection>
  <connection id="24" xr16:uid="{00000000-0015-0000-FFFF-FFFF17000000}" keepAlive="1" name="Query - GetDraftResults" description="Connection to the 'GetDraftResults' query in the workbook." type="5" refreshedVersion="0" background="1">
    <dbPr connection="Provider=Microsoft.Mashup.OleDb.1;Data Source=$Workbook$;Location=GetDraftResults;Extended Properties=&quot;&quot;" command="SELECT * FROM [GetDraftResults]"/>
  </connection>
  <connection id="25" xr16:uid="{00000000-0015-0000-FFFF-FFFF18000000}" keepAlive="1" name="Query - GetDrafts" description="Connection to the 'GetDrafts' query in the workbook." type="5" refreshedVersion="0" background="1">
    <dbPr connection="Provider=Microsoft.Mashup.OleDb.1;Data Source=$Workbook$;Location=GetDrafts;Extended Properties=&quot;&quot;" command="SELECT * FROM [GetDrafts]"/>
  </connection>
  <connection id="26" xr16:uid="{00000000-0015-0000-FFFF-FFFF19000000}" keepAlive="1" name="Query - GetDraftTrades" description="Connection to the 'GetDraftTrades' query in the workbook." type="5" refreshedVersion="0" background="1">
    <dbPr connection="Provider=Microsoft.Mashup.OleDb.1;Data Source=$Workbook$;Location=GetDraftTrades;Extended Properties=&quot;&quot;" command="SELECT * FROM [GetDraftTrades]"/>
  </connection>
  <connection id="27" xr16:uid="{00000000-0015-0000-FFFF-FFFF1A000000}" keepAlive="1" name="Query - Good Sheets" description="Connection to the 'Good Sheets' query in the workbook." type="5" refreshedVersion="8" background="1" saveData="1">
    <dbPr connection="Provider=Microsoft.Mashup.OleDb.1;Data Source=$Workbook$;Location=&quot;Good Sheets&quot;;Extended Properties=&quot;&quot;" command="SELECT * FROM [Good Sheets]"/>
  </connection>
  <connection id="28" xr16:uid="{00000000-0015-0000-FFFF-FFFF1B000000}" keepAlive="1" name="Query - league_id" description="Connection to the 'league_id' query in the workbook." type="5" refreshedVersion="0" background="1">
    <dbPr connection="Provider=Microsoft.Mashup.OleDb.1;Data Source=$Workbook$;Location=league_id;Extended Properties=&quot;&quot;" command="SELECT * FROM [league_id]"/>
  </connection>
  <connection id="29" xr16:uid="{00000000-0015-0000-FFFF-FFFF1C000000}" keepAlive="1" name="Query - Midseason Roster" description="Connection to the 'Midseason Roster' query in the workbook." type="5" refreshedVersion="6" background="1" saveData="1">
    <dbPr connection="Provider=Microsoft.Mashup.OleDb.1;Data Source=$Workbook$;Location=&quot;Midseason Roster&quot;;Extended Properties=&quot;&quot;" command="SELECT * FROM [Midseason Roster]"/>
  </connection>
  <connection id="30" xr16:uid="{00000000-0015-0000-FFFF-FFFF1D000000}" keepAlive="1" name="Query - owners" description="Connection to the 'owners' query in the workbook." type="5" refreshedVersion="8" background="1" saveData="1">
    <dbPr connection="Provider=Microsoft.Mashup.OleDb.1;Data Source=$Workbook$;Location=owners;Extended Properties=&quot;&quot;" command="SELECT * FROM [owners]"/>
  </connection>
  <connection id="31" xr16:uid="{00000000-0015-0000-FFFF-FFFF1E000000}" keepAlive="1" name="Query - players" description="Connection to the 'players' query in the workbook." type="5" refreshedVersion="8" background="1" saveData="1">
    <dbPr connection="Provider=Microsoft.Mashup.OleDb.1;Data Source=$Workbook$;Location=players;Extended Properties=&quot;&quot;" command="SELECT * FROM [players]"/>
  </connection>
  <connection id="32" xr16:uid="{00000000-0015-0000-FFFF-FFFF1F000000}" keepAlive="1" name="Query - players_count" description="Connection to the 'players_count' query in the workbook." type="5" refreshedVersion="6" background="1">
    <dbPr connection="Provider=Microsoft.Mashup.OleDb.1;Data Source=$Workbook$;Location=players_count;Extended Properties=&quot;&quot;" command="SELECT * FROM [players_count]"/>
  </connection>
  <connection id="33" xr16:uid="{00000000-0015-0000-FFFF-FFFF20000000}" keepAlive="1" name="Query - rookie draft 2019" description="Connection to the 'rookie draft 2019' query in the workbook." type="5" refreshedVersion="8" background="1" saveData="1">
    <dbPr connection="Provider=Microsoft.Mashup.OleDb.1;Data Source=$Workbook$;Location=&quot;rookie draft 2019&quot;;Extended Properties=&quot;&quot;" command="SELECT * FROM [rookie draft 2019]"/>
  </connection>
  <connection id="34" xr16:uid="{00000000-0015-0000-FFFF-FFFF21000000}" keepAlive="1" name="Query - rookie draft 2020" description="Connection to the 'rookie draft 2020' query in the workbook." type="5" refreshedVersion="8" background="1" saveData="1">
    <dbPr connection="Provider=Microsoft.Mashup.OleDb.1;Data Source=$Workbook$;Location=&quot;rookie draft 2020&quot;;Extended Properties=&quot;&quot;" command="SELECT * FROM [rookie draft 2020]"/>
  </connection>
  <connection id="35" xr16:uid="{00000000-0015-0000-FFFF-FFFF22000000}" keepAlive="1" name="Query - rookie draft 2021" description="Connection to the 'rookie draft 2021' query in the workbook." type="5" refreshedVersion="8" background="1" saveData="1">
    <dbPr connection="Provider=Microsoft.Mashup.OleDb.1;Data Source=$Workbook$;Location=&quot;rookie draft 2021&quot;;Extended Properties=&quot;&quot;" command="SELECT * FROM [rookie draft 2021]"/>
  </connection>
  <connection id="36" xr16:uid="{00000000-0015-0000-FFFF-FFFF23000000}" keepAlive="1" name="Query - rookie draft 2022" description="Connection to the 'rookie draft 2022' query in the workbook." type="5" refreshedVersion="8" background="1" saveData="1">
    <dbPr connection="Provider=Microsoft.Mashup.OleDb.1;Data Source=$Workbook$;Location=&quot;rookie draft 2022&quot;;Extended Properties=&quot;&quot;" command="SELECT * FROM [rookie draft 2022]"/>
  </connection>
  <connection id="37" xr16:uid="{00000000-0015-0000-FFFF-FFFF24000000}" keepAlive="1" name="Query - rookie draft 2023" description="Connection to the 'rookie draft 2023' query in the workbook." type="5" refreshedVersion="8" background="1" saveData="1">
    <dbPr connection="Provider=Microsoft.Mashup.OleDb.1;Data Source=$Workbook$;Location=&quot;rookie draft 2023&quot;;Extended Properties=&quot;&quot;" command="SELECT * FROM [rookie draft 2023]"/>
  </connection>
  <connection id="38" xr16:uid="{00000000-0015-0000-FFFF-FFFF25000000}" keepAlive="1" name="Query - rookie draft 2024" description="Connection to the 'rookie draft 2024' query in the workbook." type="5" refreshedVersion="8" background="1" saveData="1">
    <dbPr connection="Provider=Microsoft.Mashup.OleDb.1;Data Source=$Workbook$;Location=&quot;rookie draft 2024&quot;;Extended Properties=&quot;&quot;" command="SELECT * FROM [rookie draft 2024]"/>
  </connection>
  <connection id="39" xr16:uid="{00000000-0015-0000-FFFF-FFFF26000000}" keepAlive="1" name="Query - rookie draft 2025" description="Connection to the 'rookie draft 2025' query in the workbook." type="5" refreshedVersion="8" background="1" saveData="1">
    <dbPr connection="Provider=Microsoft.Mashup.OleDb.1;Data Source=$Workbook$;Location=&quot;rookie draft 2025&quot;;Extended Properties=&quot;&quot;" command="SELECT * FROM [rookie draft 2025]"/>
  </connection>
  <connection id="40" xr16:uid="{00000000-0015-0000-FFFF-FFFF27000000}" keepAlive="1" name="Query - rookie draft 2026" description="Connection to the 'rookie draft 2026' query in the workbook." type="5" refreshedVersion="8" background="1" saveData="1">
    <dbPr connection="Provider=Microsoft.Mashup.OleDb.1;Data Source=$Workbook$;Location=&quot;rookie draft 2026&quot;;Extended Properties=&quot;&quot;" command="SELECT * FROM [rookie draft 2026]"/>
  </connection>
  <connection id="41" xr16:uid="{00000000-0015-0000-FFFF-FFFF28000000}" keepAlive="1" name="Query - rookie draft status" description="Connection to the 'rookie draft status' query in the workbook." type="5" refreshedVersion="0" background="1">
    <dbPr connection="Provider=Microsoft.Mashup.OleDb.1;Data Source=$Workbook$;Location=&quot;rookie draft status&quot;;Extended Properties=&quot;&quot;" command="SELECT * FROM [rookie draft status]"/>
  </connection>
  <connection id="42" xr16:uid="{00000000-0015-0000-FFFF-FFFF29000000}" keepAlive="1" name="Query - roster player detailed" description="Connection to the 'roster player detailed' query in the workbook." type="5" refreshedVersion="8" background="1" saveData="1">
    <dbPr connection="Provider=Microsoft.Mashup.OleDb.1;Data Source=$Workbook$;Location=&quot;roster player detailed&quot;;Extended Properties=&quot;&quot;" command="SELECT * FROM [roster player detailed]"/>
  </connection>
  <connection id="43" xr16:uid="{00000000-0015-0000-FFFF-FFFF2A000000}" keepAlive="1" name="Query - roster-owners" description="Connection to the 'roster-owners' query in the workbook." type="5" refreshedVersion="0" background="1">
    <dbPr connection="Provider=Microsoft.Mashup.OleDb.1;Data Source=$Workbook$;Location=roster-owners;Extended Properties=&quot;&quot;" command="SELECT * FROM [roster-owners]"/>
  </connection>
  <connection id="44" xr16:uid="{00000000-0015-0000-FFFF-FFFF2B000000}" keepAlive="1" name="Query - rosters" description="Connection to the 'rosters' query in the workbook." type="5" refreshedVersion="6" background="1" saveData="1">
    <dbPr connection="Provider=Microsoft.Mashup.OleDb.1;Data Source=$Workbook$;Location=rosters;Extended Properties=&quot;&quot;" command="SELECT * FROM [rosters]"/>
  </connection>
  <connection id="45" xr16:uid="{00000000-0015-0000-FFFF-FFFF2C000000}" keepAlive="1" name="Query - Trade History" description="Connection to the 'Trade History' query in the workbook." type="5" refreshedVersion="8" background="1" saveData="1">
    <dbPr connection="Provider=Microsoft.Mashup.OleDb.1;Data Source=$Workbook$;Location=&quot;Trade History&quot;;Extended Properties=&quot;&quot;" command="SELECT * FROM [Trade History]"/>
  </connection>
  <connection id="46" xr16:uid="{00000000-0015-0000-FFFF-FFFF2D000000}" keepAlive="1" name="Query - trades" description="Connection to the 'trades' query in the workbook." type="5" refreshedVersion="0" background="1">
    <dbPr connection="Provider=Microsoft.Mashup.OleDb.1;Data Source=$Workbook$;Location=trades;Extended Properties=&quot;&quot;" command="SELECT * FROM [trades]"/>
  </connection>
  <connection id="47" xr16:uid="{00000000-0015-0000-FFFF-FFFF2E000000}" keepAlive="1" name="Query - Transaction History" description="Connection to the 'Transaction History' query in the workbook." type="5" refreshedVersion="6" background="1" saveData="1">
    <dbPr connection="Provider=Microsoft.Mashup.OleDb.1;Data Source=$Workbook$;Location=&quot;Transaction History&quot;;Extended Properties=&quot;&quot;" command="SELECT * FROM [Transaction History]"/>
  </connection>
  <connection id="48" xr16:uid="{00000000-0015-0000-FFFF-FFFF2F000000}" keepAlive="1" name="Query - week" description="Connection to the 'week' query in the workbook." type="5" refreshedVersion="0" background="1">
    <dbPr connection="Provider=Microsoft.Mashup.OleDb.1;Data Source=$Workbook$;Location=week;Extended Properties=&quot;&quot;" command="SELECT * FROM [week]"/>
  </connection>
  <connection id="49" xr16:uid="{00000000-0015-0000-FFFF-FFFF30000000}" keepAlive="1" name="Query - year" description="Connection to the 'year' query in the workbook." type="5" refreshedVersion="0" background="1">
    <dbPr connection="Provider=Microsoft.Mashup.OleDb.1;Data Source=$Workbook$;Location=year;Extended Properties=&quot;&quot;" command="SELECT * FROM [year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<sst xmlns="http://schemas.openxmlformats.org/spreadsheetml/2006/main" count="104201" uniqueCount="26673">
  <si>
    <t>Year</t>
  </si>
  <si>
    <t>PLAYER</t>
  </si>
  <si>
    <t>TEAM</t>
  </si>
  <si>
    <t>POS</t>
  </si>
  <si>
    <t>PASSING COMP</t>
  </si>
  <si>
    <t>PASSING ATT</t>
  </si>
  <si>
    <t>PASSING YDS</t>
  </si>
  <si>
    <t>PASSING TD</t>
  </si>
  <si>
    <t>PASSING INT</t>
  </si>
  <si>
    <t>RUSH ATT</t>
  </si>
  <si>
    <t>RUSH YDS</t>
  </si>
  <si>
    <t>RUSH TD</t>
  </si>
  <si>
    <t>REC</t>
  </si>
  <si>
    <t>REC YDS</t>
  </si>
  <si>
    <t>REC TD</t>
  </si>
  <si>
    <t>PROJ TOTAL PTS</t>
  </si>
  <si>
    <t>ReplacementValue</t>
  </si>
  <si>
    <t>VAR</t>
  </si>
  <si>
    <t>VAR/G</t>
  </si>
  <si>
    <t>Rookie</t>
  </si>
  <si>
    <t>LastProj</t>
  </si>
  <si>
    <t>VAR/G CHG</t>
  </si>
  <si>
    <t>Keeper?</t>
  </si>
  <si>
    <t>RFA?</t>
  </si>
  <si>
    <t>VAWG</t>
  </si>
  <si>
    <t>VAWG $</t>
  </si>
  <si>
    <t>Total Free Agent $ Pool</t>
  </si>
  <si>
    <t>Aaron Rodgers</t>
  </si>
  <si>
    <t>GB</t>
  </si>
  <si>
    <t>QB</t>
  </si>
  <si>
    <t/>
  </si>
  <si>
    <t>K</t>
  </si>
  <si>
    <t>Free Agent $/VARG</t>
  </si>
  <si>
    <t>Tom Brady</t>
  </si>
  <si>
    <t>NE</t>
  </si>
  <si>
    <t>Cam Newton</t>
  </si>
  <si>
    <t>Car</t>
  </si>
  <si>
    <t>Optimal $/VARG</t>
  </si>
  <si>
    <t>Carson Wentz</t>
  </si>
  <si>
    <t>Phi</t>
  </si>
  <si>
    <t>Russell Wilson</t>
  </si>
  <si>
    <t>Sea</t>
  </si>
  <si>
    <t>Balance Point VARG</t>
  </si>
  <si>
    <t>Andrew Luck</t>
  </si>
  <si>
    <t>Ind</t>
  </si>
  <si>
    <t>Total VARG</t>
  </si>
  <si>
    <t>Alex Smith</t>
  </si>
  <si>
    <t>Was</t>
  </si>
  <si>
    <t>Deshaun Watson</t>
  </si>
  <si>
    <t>Hou</t>
  </si>
  <si>
    <t>$/VAWG</t>
  </si>
  <si>
    <t>Matthew Stafford</t>
  </si>
  <si>
    <t>Det</t>
  </si>
  <si>
    <t>Drew Brees</t>
  </si>
  <si>
    <t>NO</t>
  </si>
  <si>
    <t>Ben Roethlisberger</t>
  </si>
  <si>
    <t>Pit</t>
  </si>
  <si>
    <t>Kirk Cousins</t>
  </si>
  <si>
    <t>Min</t>
  </si>
  <si>
    <t>Marcus Mariota</t>
  </si>
  <si>
    <t>Ten</t>
  </si>
  <si>
    <t>Patrick Mahomes</t>
  </si>
  <si>
    <t>KC</t>
  </si>
  <si>
    <t>Le'Veon Bell</t>
  </si>
  <si>
    <t>RB</t>
  </si>
  <si>
    <t>Matt Ryan</t>
  </si>
  <si>
    <t>Atl</t>
  </si>
  <si>
    <t>Jimmy Garoppolo</t>
  </si>
  <si>
    <t>SF</t>
  </si>
  <si>
    <t>Philip Rivers</t>
  </si>
  <si>
    <t>LAC</t>
  </si>
  <si>
    <t>Todd Gurley II</t>
  </si>
  <si>
    <t>LAR</t>
  </si>
  <si>
    <t>Mitchell Trubisky</t>
  </si>
  <si>
    <t>Chi</t>
  </si>
  <si>
    <t>Jared Goff</t>
  </si>
  <si>
    <t>Andy Dalton</t>
  </si>
  <si>
    <t>Cin</t>
  </si>
  <si>
    <t>Ryan Tannehill</t>
  </si>
  <si>
    <t>Mia</t>
  </si>
  <si>
    <t>Dak Prescott</t>
  </si>
  <si>
    <t>Dal</t>
  </si>
  <si>
    <t>Blake Bortles</t>
  </si>
  <si>
    <t>Jax</t>
  </si>
  <si>
    <t>Ezekiel Elliott</t>
  </si>
  <si>
    <t>David Johnson</t>
  </si>
  <si>
    <t>Ari</t>
  </si>
  <si>
    <t>Case Keenum</t>
  </si>
  <si>
    <t>Den</t>
  </si>
  <si>
    <t>Derek Carr</t>
  </si>
  <si>
    <t>Oak</t>
  </si>
  <si>
    <t>Eli Manning</t>
  </si>
  <si>
    <t>NYG</t>
  </si>
  <si>
    <t>Jameis Winston</t>
  </si>
  <si>
    <t>TB</t>
  </si>
  <si>
    <t>Tyrod Taylor</t>
  </si>
  <si>
    <t>Cle</t>
  </si>
  <si>
    <t>Saquon Barkley</t>
  </si>
  <si>
    <t>Alvin Kamara</t>
  </si>
  <si>
    <t>Leonard Fournette</t>
  </si>
  <si>
    <t>Dalvin Cook</t>
  </si>
  <si>
    <t>Antonio Brown</t>
  </si>
  <si>
    <t>WR</t>
  </si>
  <si>
    <t>Kareem Hunt</t>
  </si>
  <si>
    <t>Joe Flacco</t>
  </si>
  <si>
    <t>Bal</t>
  </si>
  <si>
    <t>LeSean McCoy</t>
  </si>
  <si>
    <t>Buf</t>
  </si>
  <si>
    <t>RFA</t>
  </si>
  <si>
    <t>Melvin Gordon</t>
  </si>
  <si>
    <t>Julio Jones</t>
  </si>
  <si>
    <t>DeAndre Hopkins</t>
  </si>
  <si>
    <t>Devonta Freeman</t>
  </si>
  <si>
    <t>Odell Beckham Jr.</t>
  </si>
  <si>
    <t>Keenan Allen</t>
  </si>
  <si>
    <t>A.J. Green</t>
  </si>
  <si>
    <t>Jerick McKinnon</t>
  </si>
  <si>
    <t>Derrius Guice</t>
  </si>
  <si>
    <t>Michael Thomas</t>
  </si>
  <si>
    <t>Christian McCaffrey</t>
  </si>
  <si>
    <t>Jordan Howard</t>
  </si>
  <si>
    <t>Marshawn Lynch</t>
  </si>
  <si>
    <t>Davante Adams</t>
  </si>
  <si>
    <t>T.Y. Hilton</t>
  </si>
  <si>
    <t>Joe Mixon</t>
  </si>
  <si>
    <t>Rob Gronkowski</t>
  </si>
  <si>
    <t>TE</t>
  </si>
  <si>
    <t>Sony Michel</t>
  </si>
  <si>
    <t>Alex Collins</t>
  </si>
  <si>
    <t>Derrick Henry</t>
  </si>
  <si>
    <t>Adam Thielen</t>
  </si>
  <si>
    <t>Rashaad Penny</t>
  </si>
  <si>
    <t>Royce Freeman</t>
  </si>
  <si>
    <t>Kenyan Drake</t>
  </si>
  <si>
    <t>Mike Evans</t>
  </si>
  <si>
    <t>Ronald Jones II</t>
  </si>
  <si>
    <t>Tyreek Hill</t>
  </si>
  <si>
    <t>Josh Gordon</t>
  </si>
  <si>
    <t>Doug Baldwin</t>
  </si>
  <si>
    <t>Allen Robinson</t>
  </si>
  <si>
    <t>Jay Ajayi</t>
  </si>
  <si>
    <t>Stefon Diggs</t>
  </si>
  <si>
    <t>Alshon Jeffery</t>
  </si>
  <si>
    <t>Demaryius Thomas</t>
  </si>
  <si>
    <t>Amari Cooper</t>
  </si>
  <si>
    <t>Mark Ingram II</t>
  </si>
  <si>
    <t>Travis Kelce</t>
  </si>
  <si>
    <t>Chris Hogan</t>
  </si>
  <si>
    <t>JuJu Smith-Schuster</t>
  </si>
  <si>
    <t>Marvin Jones Jr.</t>
  </si>
  <si>
    <t>Larry Fitzgerald</t>
  </si>
  <si>
    <t>AJ McCarron</t>
  </si>
  <si>
    <t>Marlon Mack</t>
  </si>
  <si>
    <t>Dion Lewis</t>
  </si>
  <si>
    <t>Zach Ertz</t>
  </si>
  <si>
    <t>Tevin Coleman</t>
  </si>
  <si>
    <t>Greg Olsen</t>
  </si>
  <si>
    <t>Golden Tate</t>
  </si>
  <si>
    <t>Josh McCown</t>
  </si>
  <si>
    <t>NYJ</t>
  </si>
  <si>
    <t>Sammy Watkins</t>
  </si>
  <si>
    <t>Emmanuel Sanders</t>
  </si>
  <si>
    <t>Brandin Cooks</t>
  </si>
  <si>
    <t>Devin Funchess</t>
  </si>
  <si>
    <t>Lamar Miller</t>
  </si>
  <si>
    <t>Delanie Walker</t>
  </si>
  <si>
    <t>Sam Bradford</t>
  </si>
  <si>
    <t>Pierre Garcon</t>
  </si>
  <si>
    <t>Jarvis Landry</t>
  </si>
  <si>
    <t>Corey Davis</t>
  </si>
  <si>
    <t>Cooper Kupp</t>
  </si>
  <si>
    <t>Robert Woods</t>
  </si>
  <si>
    <t>Kenny Stills</t>
  </si>
  <si>
    <t>Isaiah Crowell</t>
  </si>
  <si>
    <t>Michael Crabtree</t>
  </si>
  <si>
    <t>Kerryon Johnson</t>
  </si>
  <si>
    <t>Marquise Goodwin</t>
  </si>
  <si>
    <t>Kelvin Benjamin</t>
  </si>
  <si>
    <t>Will Fuller V</t>
  </si>
  <si>
    <t>Josh Rosen</t>
  </si>
  <si>
    <t>Randall Cobb</t>
  </si>
  <si>
    <t>Marqise Lee</t>
  </si>
  <si>
    <t>Rishard Matthews</t>
  </si>
  <si>
    <t>DeVante Parker</t>
  </si>
  <si>
    <t>DeSean Jackson</t>
  </si>
  <si>
    <t>Robby Anderson</t>
  </si>
  <si>
    <t>Josh Doctson</t>
  </si>
  <si>
    <t>Evan Engram</t>
  </si>
  <si>
    <t>Jamison Crowder</t>
  </si>
  <si>
    <t>Sterling Shepard</t>
  </si>
  <si>
    <t>Duke Johnson Jr.</t>
  </si>
  <si>
    <t>Chris Thompson</t>
  </si>
  <si>
    <t>Kenny Golladay</t>
  </si>
  <si>
    <t>Jordy Nelson</t>
  </si>
  <si>
    <t>Mohamed Sanu</t>
  </si>
  <si>
    <t>Jamaal Williams</t>
  </si>
  <si>
    <t>Nelson Agholor</t>
  </si>
  <si>
    <t>D'Onta Foreman</t>
  </si>
  <si>
    <t>Jordan Reed</t>
  </si>
  <si>
    <t>Jimmy Graham</t>
  </si>
  <si>
    <t>Kyle Rudolph</t>
  </si>
  <si>
    <t>Tarik Cohen</t>
  </si>
  <si>
    <t>Nick Chubb</t>
  </si>
  <si>
    <t>Allen Hurns</t>
  </si>
  <si>
    <t>Jack Doyle</t>
  </si>
  <si>
    <t>Ty Montgomery</t>
  </si>
  <si>
    <t>Tyler Lockett</t>
  </si>
  <si>
    <t>Rex Burkhead</t>
  </si>
  <si>
    <t>Julian Edelman</t>
  </si>
  <si>
    <t>Bilal Powell</t>
  </si>
  <si>
    <t>C.J. Anderson</t>
  </si>
  <si>
    <t>Devontae Booker</t>
  </si>
  <si>
    <t>Martavis Bryant</t>
  </si>
  <si>
    <t>Cameron Meredith</t>
  </si>
  <si>
    <t>Paul Richardson</t>
  </si>
  <si>
    <t>Kenneth Dixon</t>
  </si>
  <si>
    <t>Latavius Murray</t>
  </si>
  <si>
    <t>Jordan Matthews</t>
  </si>
  <si>
    <t>Giovani Bernard</t>
  </si>
  <si>
    <t>James White</t>
  </si>
  <si>
    <t>Terrance Williams</t>
  </si>
  <si>
    <t>Tyrell Williams</t>
  </si>
  <si>
    <t>Calvin Ridley</t>
  </si>
  <si>
    <t>Ted Ginn Jr.</t>
  </si>
  <si>
    <t>Anthony Miller</t>
  </si>
  <si>
    <t>Matt Breida</t>
  </si>
  <si>
    <t>Brandon LaFell</t>
  </si>
  <si>
    <t>Mike Wallace</t>
  </si>
  <si>
    <t>Albert Wilson</t>
  </si>
  <si>
    <t>Charles Clay</t>
  </si>
  <si>
    <t>David Njoku</t>
  </si>
  <si>
    <t>Jared Cook</t>
  </si>
  <si>
    <t>Sam Darnold</t>
  </si>
  <si>
    <t>Trey Burton</t>
  </si>
  <si>
    <t>Carlos Hyde</t>
  </si>
  <si>
    <t>LeGarrette Blount</t>
  </si>
  <si>
    <t>Theo Riddick</t>
  </si>
  <si>
    <t>Aaron Jones</t>
  </si>
  <si>
    <t>Cameron Brate</t>
  </si>
  <si>
    <t>George Kittle</t>
  </si>
  <si>
    <t>James Washington</t>
  </si>
  <si>
    <t>Zay Jones</t>
  </si>
  <si>
    <t>Austin Ekeler</t>
  </si>
  <si>
    <t>Christian Kirk</t>
  </si>
  <si>
    <t>Ryan Grant</t>
  </si>
  <si>
    <t>Benjamin Watson</t>
  </si>
  <si>
    <t>Vance McDonald</t>
  </si>
  <si>
    <t>Frank Gore</t>
  </si>
  <si>
    <t>Eric Ebron</t>
  </si>
  <si>
    <t>Josh Allen</t>
  </si>
  <si>
    <t>Willie Snead</t>
  </si>
  <si>
    <t>Austin Seferian-Jenkins</t>
  </si>
  <si>
    <t>John Brown</t>
  </si>
  <si>
    <t>Austin Hooper</t>
  </si>
  <si>
    <t>Travis Benjamin</t>
  </si>
  <si>
    <t>Tyler Eifert</t>
  </si>
  <si>
    <t>Darren Sproles</t>
  </si>
  <si>
    <t>Elijah McGuire</t>
  </si>
  <si>
    <t>Ricky Seals-Jones</t>
  </si>
  <si>
    <t>D.J. Moore</t>
  </si>
  <si>
    <t>Quincy Enunwa</t>
  </si>
  <si>
    <t>T.J. Yeldon</t>
  </si>
  <si>
    <t>Corey Clement</t>
  </si>
  <si>
    <t>Mike Williams</t>
  </si>
  <si>
    <t>Brandon Marshall</t>
  </si>
  <si>
    <t>Terrelle Pryor</t>
  </si>
  <si>
    <t>John Ross</t>
  </si>
  <si>
    <t>Javorius Allen</t>
  </si>
  <si>
    <t>Donte Moncrief</t>
  </si>
  <si>
    <t>Dede Westbrook</t>
  </si>
  <si>
    <t>Kendall Wright</t>
  </si>
  <si>
    <t>Nyheim Hines</t>
  </si>
  <si>
    <t>J.J. Nelson</t>
  </si>
  <si>
    <t>O.J. Howard</t>
  </si>
  <si>
    <t>Michael Gallup</t>
  </si>
  <si>
    <t>Chris Ivory</t>
  </si>
  <si>
    <t>Danny Amendola</t>
  </si>
  <si>
    <t>Mike Gesicki</t>
  </si>
  <si>
    <t>Baker Mayfield</t>
  </si>
  <si>
    <t>Ryan Griffin</t>
  </si>
  <si>
    <t>Chris Godwin</t>
  </si>
  <si>
    <t>Jermaine Kearse</t>
  </si>
  <si>
    <t>Jordan Wilkins</t>
  </si>
  <si>
    <t>Taylor Gabriel</t>
  </si>
  <si>
    <t>Adam Humphries</t>
  </si>
  <si>
    <t>Doug Martin</t>
  </si>
  <si>
    <t>Taywan Taylor</t>
  </si>
  <si>
    <t>Trent Taylor</t>
  </si>
  <si>
    <t>Cole Beasley</t>
  </si>
  <si>
    <t>Curtis Samuel</t>
  </si>
  <si>
    <t>Chris Carson</t>
  </si>
  <si>
    <t>Peyton Barber</t>
  </si>
  <si>
    <t>Jonathan Stewart</t>
  </si>
  <si>
    <t>Gerald Everett</t>
  </si>
  <si>
    <t>Geronimo Allison</t>
  </si>
  <si>
    <t>Kyle Juszczyk</t>
  </si>
  <si>
    <t>Virgil Green</t>
  </si>
  <si>
    <t>Hayden Hurst</t>
  </si>
  <si>
    <t>Ryan Fitzpatrick</t>
  </si>
  <si>
    <t>Charles Sims</t>
  </si>
  <si>
    <t>Carlos Henderson</t>
  </si>
  <si>
    <t>Luke Willson</t>
  </si>
  <si>
    <t>Chester Rogers</t>
  </si>
  <si>
    <t>John Kelly</t>
  </si>
  <si>
    <t>Nick Vannett</t>
  </si>
  <si>
    <t>Tavon Austin</t>
  </si>
  <si>
    <t>Chase Edmonds</t>
  </si>
  <si>
    <t>Jake Butt</t>
  </si>
  <si>
    <t>Vernon Davis</t>
  </si>
  <si>
    <t>D.J. Chark</t>
  </si>
  <si>
    <t>Spencer Ware</t>
  </si>
  <si>
    <t>Keke Coutee</t>
  </si>
  <si>
    <t>Roger Lewis</t>
  </si>
  <si>
    <t>DeAndre Washington</t>
  </si>
  <si>
    <t>Jeremy Kerley</t>
  </si>
  <si>
    <t>Rico Gathers</t>
  </si>
  <si>
    <t>Corey Coleman</t>
  </si>
  <si>
    <t>Mark Andrews</t>
  </si>
  <si>
    <t>Courtland Sutton</t>
  </si>
  <si>
    <t>Deon Cain</t>
  </si>
  <si>
    <t>Amara Darboh</t>
  </si>
  <si>
    <t>Ed Dickson</t>
  </si>
  <si>
    <t>Adam Shaheen</t>
  </si>
  <si>
    <t>Brice Butler</t>
  </si>
  <si>
    <t>Braedon Bowman</t>
  </si>
  <si>
    <t>Garrett Celek</t>
  </si>
  <si>
    <t>Michael Roberts</t>
  </si>
  <si>
    <t>Jermaine Gresham</t>
  </si>
  <si>
    <t>Corey Grant</t>
  </si>
  <si>
    <t>Tyler Kroft</t>
  </si>
  <si>
    <t>Joe Williams</t>
  </si>
  <si>
    <t>James Conner</t>
  </si>
  <si>
    <t>Tyler Higbee</t>
  </si>
  <si>
    <t>Blake Jarwin</t>
  </si>
  <si>
    <t>De'Angelo Henderson</t>
  </si>
  <si>
    <t>Travaris Cadet</t>
  </si>
  <si>
    <t>Dallas Goedert</t>
  </si>
  <si>
    <t>Jonnu Smith</t>
  </si>
  <si>
    <t>Jesse James</t>
  </si>
  <si>
    <t>Jaron Brown</t>
  </si>
  <si>
    <t>Josh Reynolds</t>
  </si>
  <si>
    <t>TJ Jones</t>
  </si>
  <si>
    <t>Keelan Cole</t>
  </si>
  <si>
    <t>Alfred Blue</t>
  </si>
  <si>
    <t>Jordan Leggett</t>
  </si>
  <si>
    <t>C.J. Prosise</t>
  </si>
  <si>
    <t>Dante Pettis</t>
  </si>
  <si>
    <t>Demetrius Harris</t>
  </si>
  <si>
    <t>Lamar Jackson</t>
  </si>
  <si>
    <t>Chris Conley</t>
  </si>
  <si>
    <t>Chris Moore</t>
  </si>
  <si>
    <t>Jeff Heuerman</t>
  </si>
  <si>
    <t>Kalen Ballage</t>
  </si>
  <si>
    <t>Boston Scott</t>
  </si>
  <si>
    <t>Rod Smith</t>
  </si>
  <si>
    <t>Chad Hansen</t>
  </si>
  <si>
    <t>Nick O'Leary</t>
  </si>
  <si>
    <t>Torrey Smith</t>
  </si>
  <si>
    <t>Kenny Britt</t>
  </si>
  <si>
    <t>J'Mon Moore</t>
  </si>
  <si>
    <t>Braxton Miller</t>
  </si>
  <si>
    <t>Chad Williams</t>
  </si>
  <si>
    <t>Chris Herndon IV</t>
  </si>
  <si>
    <t>Stephen Anderson</t>
  </si>
  <si>
    <t>Jakeem Grant</t>
  </si>
  <si>
    <t>Robert Turbin</t>
  </si>
  <si>
    <t>Mack Hollins</t>
  </si>
  <si>
    <t>Tre'Quan Smith</t>
  </si>
  <si>
    <t>Tyler Boyd</t>
  </si>
  <si>
    <t>Ryan Switzer</t>
  </si>
  <si>
    <t>Cody Latimer</t>
  </si>
  <si>
    <t>Jalen Richard</t>
  </si>
  <si>
    <t>Justin Jackson</t>
  </si>
  <si>
    <t>Cordarrelle Patterson</t>
  </si>
  <si>
    <t>Daurice Fountain</t>
  </si>
  <si>
    <t>Kevin White</t>
  </si>
  <si>
    <t>DaeSean Hamilton</t>
  </si>
  <si>
    <t>Laquon Treadwell</t>
  </si>
  <si>
    <t>Sean Culkin</t>
  </si>
  <si>
    <t>Marquez Valdes-Scantling</t>
  </si>
  <si>
    <t>T.J. Logan</t>
  </si>
  <si>
    <t>Clive Walford</t>
  </si>
  <si>
    <t>Wayne Gallman</t>
  </si>
  <si>
    <t>Rhett Ellison</t>
  </si>
  <si>
    <t>Seth DeValve</t>
  </si>
  <si>
    <t>Jaylen Samuels</t>
  </si>
  <si>
    <t>Malcolm Mitchell</t>
  </si>
  <si>
    <t>Nick Boyle</t>
  </si>
  <si>
    <t>Ito Smith</t>
  </si>
  <si>
    <t>Lee Smith</t>
  </si>
  <si>
    <t>David Morgan</t>
  </si>
  <si>
    <t>Mike Gillislee</t>
  </si>
  <si>
    <t>Kendrick Bourne</t>
  </si>
  <si>
    <t>Josh Hill</t>
  </si>
  <si>
    <t>Marcedes Lewis</t>
  </si>
  <si>
    <t>Justin Hunter</t>
  </si>
  <si>
    <t>Antonio Callaway</t>
  </si>
  <si>
    <t>Tyler Ervin</t>
  </si>
  <si>
    <t>Dwayne Allen</t>
  </si>
  <si>
    <t>A.J. Derby</t>
  </si>
  <si>
    <t>Malcolm Brown</t>
  </si>
  <si>
    <t>Troy Fumagalli</t>
  </si>
  <si>
    <t>Justin Hardy</t>
  </si>
  <si>
    <t>Equanimeous St. Brown</t>
  </si>
  <si>
    <t>Durham Smythe</t>
  </si>
  <si>
    <t>Damien Williams</t>
  </si>
  <si>
    <t>Levine Toilolo</t>
  </si>
  <si>
    <t>Marcus Johnson</t>
  </si>
  <si>
    <t>Jordan Akins</t>
  </si>
  <si>
    <t>Logan Paulsen</t>
  </si>
  <si>
    <t>Geoff Swaim</t>
  </si>
  <si>
    <t>Dalton Schultz</t>
  </si>
  <si>
    <t>Teddy Bridgewater</t>
  </si>
  <si>
    <t>Terrance West</t>
  </si>
  <si>
    <t>Mark Walton</t>
  </si>
  <si>
    <t>J.D. McKissic</t>
  </si>
  <si>
    <t>Davis Webb</t>
  </si>
  <si>
    <t>Samaje Perine</t>
  </si>
  <si>
    <t>Jacoby Brissett</t>
  </si>
  <si>
    <t>Mason Rudolph</t>
  </si>
  <si>
    <t>Benny Cunningham</t>
  </si>
  <si>
    <t>Russell Shepard</t>
  </si>
  <si>
    <t>Aaron Ripkowski</t>
  </si>
  <si>
    <t>David Williams</t>
  </si>
  <si>
    <t>Kenjon Barner</t>
  </si>
  <si>
    <t>Niles Paul</t>
  </si>
  <si>
    <t>Jaleel Scott</t>
  </si>
  <si>
    <t>Deonte Thompson</t>
  </si>
  <si>
    <t>Demarcus Robinson</t>
  </si>
  <si>
    <t>Andre Holmes</t>
  </si>
  <si>
    <t>Logan Thomas</t>
  </si>
  <si>
    <t>Jacquizz Rodgers</t>
  </si>
  <si>
    <t>Patrick DiMarco</t>
  </si>
  <si>
    <t>Tommy Bohanon</t>
  </si>
  <si>
    <t>ArDarius Stewart</t>
  </si>
  <si>
    <t>Joshua Bellamy</t>
  </si>
  <si>
    <t>Rod Streater</t>
  </si>
  <si>
    <t>Andy Janovich</t>
  </si>
  <si>
    <t>Ameer Abdullah</t>
  </si>
  <si>
    <t>Dion Sims</t>
  </si>
  <si>
    <t>Tajae Sharpe</t>
  </si>
  <si>
    <t>Erik Swoope</t>
  </si>
  <si>
    <t>Ian Thomas</t>
  </si>
  <si>
    <t>Jamize Olawale</t>
  </si>
  <si>
    <t>Will Dissly</t>
  </si>
  <si>
    <t>Josh Adams</t>
  </si>
  <si>
    <t>Keith Smith</t>
  </si>
  <si>
    <t>Bruce Ellington</t>
  </si>
  <si>
    <t>Josh Malone</t>
  </si>
  <si>
    <t>Zach Line</t>
  </si>
  <si>
    <t>Mack Brown</t>
  </si>
  <si>
    <t>Darrius Heyward-Bey</t>
  </si>
  <si>
    <t>Brandon Coleman</t>
  </si>
  <si>
    <t>De'Anthony Thomas</t>
  </si>
  <si>
    <t>Anthony Sherman</t>
  </si>
  <si>
    <t>Michael Burton</t>
  </si>
  <si>
    <t>Jarius Wright</t>
  </si>
  <si>
    <t>Trevor Davis</t>
  </si>
  <si>
    <t>Phillip Dorsett</t>
  </si>
  <si>
    <t>MarQueis Gray</t>
  </si>
  <si>
    <t>Cole Hikutini</t>
  </si>
  <si>
    <t>Dylan Cantrell</t>
  </si>
  <si>
    <t>Jerell Adams</t>
  </si>
  <si>
    <t>Michael Hoomanawanui</t>
  </si>
  <si>
    <t>Andy Jones</t>
  </si>
  <si>
    <t>Tyler Conklin</t>
  </si>
  <si>
    <t>Akrum Wadley</t>
  </si>
  <si>
    <t>Trey Quinn</t>
  </si>
  <si>
    <t>Jordan Lasley</t>
  </si>
  <si>
    <t>Richard Rodgers</t>
  </si>
  <si>
    <t>Marvin Hall</t>
  </si>
  <si>
    <t>Travis Rudolph</t>
  </si>
  <si>
    <t>Marcell Ateman</t>
  </si>
  <si>
    <t>Eric Saubert</t>
  </si>
  <si>
    <t>Derek Carrier</t>
  </si>
  <si>
    <t>Jaydon Mickens</t>
  </si>
  <si>
    <t>Eric Tomlinson</t>
  </si>
  <si>
    <t>Cameron Artis-Payne</t>
  </si>
  <si>
    <t>Derek Watt</t>
  </si>
  <si>
    <t>James Develin</t>
  </si>
  <si>
    <t>James O'Shaughnessy</t>
  </si>
  <si>
    <t>C.J. Uzomah</t>
  </si>
  <si>
    <t>Jordan Thomas</t>
  </si>
  <si>
    <t>Lance Kendricks</t>
  </si>
  <si>
    <t>Noah Brown</t>
  </si>
  <si>
    <t>Damion Ratley</t>
  </si>
  <si>
    <t>Cedrick Wilson</t>
  </si>
  <si>
    <t>Alex Erickson</t>
  </si>
  <si>
    <t>Bo Scarbrough</t>
  </si>
  <si>
    <t>Pharoh Cooper</t>
  </si>
  <si>
    <t>Elijhaa Penny</t>
  </si>
  <si>
    <t>Jay Prosch</t>
  </si>
  <si>
    <t>Ray-Ray McCloud</t>
  </si>
  <si>
    <t>Roosevelt Nix</t>
  </si>
  <si>
    <t>Damiere Byrd</t>
  </si>
  <si>
    <t>Jace Amaro</t>
  </si>
  <si>
    <t>Tommylee Lewis</t>
  </si>
  <si>
    <t>Jacob Hollister</t>
  </si>
  <si>
    <t>C.J. Ham</t>
  </si>
  <si>
    <t>Alan Cross</t>
  </si>
  <si>
    <t>Devante Mays</t>
  </si>
  <si>
    <t>Markus Wheaton</t>
  </si>
  <si>
    <t>Dwayne Harris</t>
  </si>
  <si>
    <t>Stacy Coley</t>
  </si>
  <si>
    <t>Braxton Berrios</t>
  </si>
  <si>
    <t>James Wright</t>
  </si>
  <si>
    <t>Darrell Daniels</t>
  </si>
  <si>
    <t>Justin Watson</t>
  </si>
  <si>
    <t>Maurice Harris</t>
  </si>
  <si>
    <t>Darren Fells</t>
  </si>
  <si>
    <t>Xavier Grimble</t>
  </si>
  <si>
    <t>Jeremy Sprinkle</t>
  </si>
  <si>
    <t>Michael Campanaro</t>
  </si>
  <si>
    <t>Ben Koyack</t>
  </si>
  <si>
    <t>Temarrick Hemingway</t>
  </si>
  <si>
    <t>Chris Manhertz</t>
  </si>
  <si>
    <t>Jehu Chesson</t>
  </si>
  <si>
    <t>Ryan Hewitt</t>
  </si>
  <si>
    <t>Antony Auclair</t>
  </si>
  <si>
    <t>Troy Niklas</t>
  </si>
  <si>
    <t>Luke Stocker</t>
  </si>
  <si>
    <t>Trenton Cannon</t>
  </si>
  <si>
    <t>Taiwan Jones</t>
  </si>
  <si>
    <t>Danny Vitale</t>
  </si>
  <si>
    <t>Rob Kelley</t>
  </si>
  <si>
    <t>Tre Madden</t>
  </si>
  <si>
    <t>Charcandrick West</t>
  </si>
  <si>
    <t>Derrick Coleman</t>
  </si>
  <si>
    <t>David Fluellen</t>
  </si>
  <si>
    <t>Colt McCoy</t>
  </si>
  <si>
    <t>C.J. Beathard</t>
  </si>
  <si>
    <t>Chase Daniel</t>
  </si>
  <si>
    <t>Matt Barkley</t>
  </si>
  <si>
    <t>EJ Manuel</t>
  </si>
  <si>
    <t>Paxton Lynch</t>
  </si>
  <si>
    <t>Brian Hoyer</t>
  </si>
  <si>
    <t>Nick Foles</t>
  </si>
  <si>
    <t>Chad Henne</t>
  </si>
  <si>
    <t>Matt Cassel</t>
  </si>
  <si>
    <t>Brock Osweiler</t>
  </si>
  <si>
    <t>Matt Schaub</t>
  </si>
  <si>
    <t>Brett Hundley</t>
  </si>
  <si>
    <t>Austin Davis</t>
  </si>
  <si>
    <t>Trevor Siemian</t>
  </si>
  <si>
    <t>Sean Mannion</t>
  </si>
  <si>
    <t>Mike White</t>
  </si>
  <si>
    <t>Cody Kessler</t>
  </si>
  <si>
    <t>Tom Savage</t>
  </si>
  <si>
    <t>Geno Smith</t>
  </si>
  <si>
    <t>Brandon Weeden</t>
  </si>
  <si>
    <t>Blaine Gabbert</t>
  </si>
  <si>
    <t>Tim Wright</t>
  </si>
  <si>
    <t>Stephen Gostkowski</t>
  </si>
  <si>
    <t>Matt Prater</t>
  </si>
  <si>
    <t>Adam Vinatieri</t>
  </si>
  <si>
    <t>Daniel Carlson</t>
  </si>
  <si>
    <t>Ryan Succop</t>
  </si>
  <si>
    <t>Dustin Hopkins</t>
  </si>
  <si>
    <t>Chandler Catanzaro</t>
  </si>
  <si>
    <t>Mason Crosby</t>
  </si>
  <si>
    <t>Josh Lambo</t>
  </si>
  <si>
    <t>Sebastian Janikowski</t>
  </si>
  <si>
    <t>Zane Gonzalez</t>
  </si>
  <si>
    <t>Giorgio Tavecchio</t>
  </si>
  <si>
    <t>Ka'imi Fairbairn</t>
  </si>
  <si>
    <t>Aldrick Rosas</t>
  </si>
  <si>
    <t>Dan Bailey</t>
  </si>
  <si>
    <t>Cody Parkey</t>
  </si>
  <si>
    <t>Randy Bullock</t>
  </si>
  <si>
    <t>Stephen Hauschka</t>
  </si>
  <si>
    <t>Caleb Sturgis</t>
  </si>
  <si>
    <t>Phil Dawson</t>
  </si>
  <si>
    <t>Jason Sanders</t>
  </si>
  <si>
    <t>Cairo Santos</t>
  </si>
  <si>
    <t>Roberto Aguayo</t>
  </si>
  <si>
    <t>Andrew Franks</t>
  </si>
  <si>
    <t>Younghoe Koo</t>
  </si>
  <si>
    <t>Nick Rose</t>
  </si>
  <si>
    <t>Greg Zuerlein</t>
  </si>
  <si>
    <t>Chris Boswell</t>
  </si>
  <si>
    <t>Justin Tucker</t>
  </si>
  <si>
    <t>Robbie Gould</t>
  </si>
  <si>
    <t>Harrison Butker</t>
  </si>
  <si>
    <t>Matt Bryant</t>
  </si>
  <si>
    <t>Jake Elliott</t>
  </si>
  <si>
    <t>Graham Gano</t>
  </si>
  <si>
    <t>Wil Lutz</t>
  </si>
  <si>
    <t>Brandon McManus</t>
  </si>
  <si>
    <t>Sam Ficken</t>
  </si>
  <si>
    <t>Kai Forbath</t>
  </si>
  <si>
    <t>Nick Folk</t>
  </si>
  <si>
    <t>Mike Nugent</t>
  </si>
  <si>
    <t>Nick Novak</t>
  </si>
  <si>
    <t>Connor Barth</t>
  </si>
  <si>
    <t>Dan Carpenter</t>
  </si>
  <si>
    <t>Travis Coons</t>
  </si>
  <si>
    <t>Jason Myers</t>
  </si>
  <si>
    <t>Kasey Redfern</t>
  </si>
  <si>
    <t>Patrick Murray</t>
  </si>
  <si>
    <t>Blair Walsh</t>
  </si>
  <si>
    <t>Thomas Duarte</t>
  </si>
  <si>
    <t>Bryce Williams</t>
  </si>
  <si>
    <t>Beau Sandland</t>
  </si>
  <si>
    <t>Ben Braunecker</t>
  </si>
  <si>
    <t>Matt LaCosse</t>
  </si>
  <si>
    <t>Cole Wick</t>
  </si>
  <si>
    <t>Kennard Backman</t>
  </si>
  <si>
    <t>Maxx Williams</t>
  </si>
  <si>
    <t>Vince Mayle</t>
  </si>
  <si>
    <t>Darren Waller</t>
  </si>
  <si>
    <t>Will Tye</t>
  </si>
  <si>
    <t>Daniel Brown</t>
  </si>
  <si>
    <t>E.J. Bibbs</t>
  </si>
  <si>
    <t>Khari Lee</t>
  </si>
  <si>
    <t>Evan Baylis</t>
  </si>
  <si>
    <t>Hakeem Valles</t>
  </si>
  <si>
    <t>Ryan Izzo</t>
  </si>
  <si>
    <t>Austin Traylor</t>
  </si>
  <si>
    <t>Henry Krieger-Coble</t>
  </si>
  <si>
    <t>Josh Perkins</t>
  </si>
  <si>
    <t>Ross Travis</t>
  </si>
  <si>
    <t>Scott Simonson</t>
  </si>
  <si>
    <t>Devon Cajuste</t>
  </si>
  <si>
    <t>Brian Parker</t>
  </si>
  <si>
    <t>Bucky Hodges</t>
  </si>
  <si>
    <t>D.J. Tialavea</t>
  </si>
  <si>
    <t>Matt Lengel</t>
  </si>
  <si>
    <t>Alex Ellis</t>
  </si>
  <si>
    <t>Mason Schreck</t>
  </si>
  <si>
    <t>Andrew Quarless</t>
  </si>
  <si>
    <t>Jim Dray</t>
  </si>
  <si>
    <t>Clay Harbor</t>
  </si>
  <si>
    <t>Jeff Cumberland</t>
  </si>
  <si>
    <t>Zach Miller</t>
  </si>
  <si>
    <t>Brandon Myers</t>
  </si>
  <si>
    <t>Dennis Pitta</t>
  </si>
  <si>
    <t>Orson Charles</t>
  </si>
  <si>
    <t>Ladarius Green</t>
  </si>
  <si>
    <t>James Hanna</t>
  </si>
  <si>
    <t>Coby Fleener</t>
  </si>
  <si>
    <t>Bruce Miller</t>
  </si>
  <si>
    <t>Rob Housler</t>
  </si>
  <si>
    <t>Jordan Cameron</t>
  </si>
  <si>
    <t>Julius Thomas</t>
  </si>
  <si>
    <t>Brent Celek</t>
  </si>
  <si>
    <t>Jason Witten</t>
  </si>
  <si>
    <t>Antonio Gates</t>
  </si>
  <si>
    <t>Anthony Fasano</t>
  </si>
  <si>
    <t>Chase Coffman</t>
  </si>
  <si>
    <t>John Phillips</t>
  </si>
  <si>
    <t>Gary Barnidge</t>
  </si>
  <si>
    <t>Martellus Bennett</t>
  </si>
  <si>
    <t>Matthew Mulligan</t>
  </si>
  <si>
    <t>Kellen Davis</t>
  </si>
  <si>
    <t>C.J. Fiedorowicz</t>
  </si>
  <si>
    <t>Crockett Gillmore</t>
  </si>
  <si>
    <t>MyCole Pruitt</t>
  </si>
  <si>
    <t>Randall Telfer</t>
  </si>
  <si>
    <t>Gerald Christian</t>
  </si>
  <si>
    <t>Justin Perillo</t>
  </si>
  <si>
    <t>Blake Bell</t>
  </si>
  <si>
    <t>Neal Sterling</t>
  </si>
  <si>
    <t>Asante Cleveland</t>
  </si>
  <si>
    <t>Brandon Bostick</t>
  </si>
  <si>
    <t>Sean McGrath</t>
  </si>
  <si>
    <t>Gavin Escobar</t>
  </si>
  <si>
    <t>Larry Donnell</t>
  </si>
  <si>
    <t>Ifeanyi Momah</t>
  </si>
  <si>
    <t>Greg Scruggs</t>
  </si>
  <si>
    <t>Dominique Jones</t>
  </si>
  <si>
    <t>Phillip Supernaw</t>
  </si>
  <si>
    <t>Brandon Williams</t>
  </si>
  <si>
    <t>Chris Gragg</t>
  </si>
  <si>
    <t>Mychal Rivera</t>
  </si>
  <si>
    <t>Adrian Peterson</t>
  </si>
  <si>
    <t>FA</t>
  </si>
  <si>
    <t>Devin Lucien</t>
  </si>
  <si>
    <t>Aaron Burbridge</t>
  </si>
  <si>
    <t>Demarcus Ayers</t>
  </si>
  <si>
    <t>Devin Lewis Fuller</t>
  </si>
  <si>
    <t>Charone Peake</t>
  </si>
  <si>
    <t>Daniel Braverman</t>
  </si>
  <si>
    <t>Rashard Higgins</t>
  </si>
  <si>
    <t>Jordan Payton</t>
  </si>
  <si>
    <t>Moritz Bohringer</t>
  </si>
  <si>
    <t>Kolby Listenbee</t>
  </si>
  <si>
    <t>Cody Core</t>
  </si>
  <si>
    <t>Keenan Reynolds</t>
  </si>
  <si>
    <t>Kasen Williams</t>
  </si>
  <si>
    <t>Jake Kumerow</t>
  </si>
  <si>
    <t>Max McCaffrey</t>
  </si>
  <si>
    <t>Eli Rogers</t>
  </si>
  <si>
    <t>Dom Williams</t>
  </si>
  <si>
    <t>Jordan Taylor</t>
  </si>
  <si>
    <t>Bernard Reedy</t>
  </si>
  <si>
    <t>Marquez North</t>
  </si>
  <si>
    <t>Xavier Rush</t>
  </si>
  <si>
    <t>Kenny Lawler</t>
  </si>
  <si>
    <t>Dorial Green-Beckham</t>
  </si>
  <si>
    <t>Breshad Perriman</t>
  </si>
  <si>
    <t>DeAndre Smelter</t>
  </si>
  <si>
    <t>Chris Matthews</t>
  </si>
  <si>
    <t>Jaelen Strong</t>
  </si>
  <si>
    <t>Mario Alford</t>
  </si>
  <si>
    <t>Kaelin Clay</t>
  </si>
  <si>
    <t>Tre McBride</t>
  </si>
  <si>
    <t>Dezmin Lewis</t>
  </si>
  <si>
    <t>DeAndrew White</t>
  </si>
  <si>
    <t>Quan Bray</t>
  </si>
  <si>
    <t>Rashad Greene Sr.</t>
  </si>
  <si>
    <t>Sammie Coates</t>
  </si>
  <si>
    <t>Devin Smith</t>
  </si>
  <si>
    <t>Donteea Dye</t>
  </si>
  <si>
    <t>Bradley Marquez</t>
  </si>
  <si>
    <t>Leonte Carroo</t>
  </si>
  <si>
    <t>Ricardo Louis</t>
  </si>
  <si>
    <t>Seantavius Jones</t>
  </si>
  <si>
    <t>Bennie Fowler</t>
  </si>
  <si>
    <t>Matt Hazel</t>
  </si>
  <si>
    <t>Seth Roberts</t>
  </si>
  <si>
    <t>Chris Harper</t>
  </si>
  <si>
    <t>Lucky Whitehead</t>
  </si>
  <si>
    <t>Paul McRoberts</t>
  </si>
  <si>
    <t>Victor Bolden Jr.</t>
  </si>
  <si>
    <t>Damore'ea Stringfellow</t>
  </si>
  <si>
    <t>Kalif Raymond</t>
  </si>
  <si>
    <t>Jordan Leslie</t>
  </si>
  <si>
    <t>Krishawn Hogan</t>
  </si>
  <si>
    <t>Austin Carr</t>
  </si>
  <si>
    <t>Darius Powe</t>
  </si>
  <si>
    <t>Jace Billingsley</t>
  </si>
  <si>
    <t>Ishmael Zamora</t>
  </si>
  <si>
    <t>Rashawn Scott</t>
  </si>
  <si>
    <t>Tanner Gentry</t>
  </si>
  <si>
    <t>Rannell Hall</t>
  </si>
  <si>
    <t>Javon Wims</t>
  </si>
  <si>
    <t>Richie James</t>
  </si>
  <si>
    <t>Austin Proehl</t>
  </si>
  <si>
    <t>Byron Pringle</t>
  </si>
  <si>
    <t>Allen Lazard</t>
  </si>
  <si>
    <t>Carlton Agudosi</t>
  </si>
  <si>
    <t>Isaac Whitney</t>
  </si>
  <si>
    <t>Ed Eagan</t>
  </si>
  <si>
    <t>JoJo Natson</t>
  </si>
  <si>
    <t>Russell Gage</t>
  </si>
  <si>
    <t>Michael Clark</t>
  </si>
  <si>
    <t>Nelson Spruce</t>
  </si>
  <si>
    <t>Johnny Holton</t>
  </si>
  <si>
    <t>Paul Turner</t>
  </si>
  <si>
    <t>Mitch Mathews</t>
  </si>
  <si>
    <t>Wendall Williams</t>
  </si>
  <si>
    <t>Anthony Dable</t>
  </si>
  <si>
    <t>Darius Jennings</t>
  </si>
  <si>
    <t>Bryce Treggs</t>
  </si>
  <si>
    <t>Keyarris Garrett</t>
  </si>
  <si>
    <t>Jalin Marshall</t>
  </si>
  <si>
    <t>Tanner McEvoy</t>
  </si>
  <si>
    <t>Shelton Gibson</t>
  </si>
  <si>
    <t>Isaiah McKenzie</t>
  </si>
  <si>
    <t>David Moore</t>
  </si>
  <si>
    <t>Robert Davis</t>
  </si>
  <si>
    <t>DeAngelo Yancey</t>
  </si>
  <si>
    <t>Isaiah Ford</t>
  </si>
  <si>
    <t>Malachi Dupre</t>
  </si>
  <si>
    <t>Rodney Adams</t>
  </si>
  <si>
    <t>Keith Mumphery</t>
  </si>
  <si>
    <t>Marc Mariani</t>
  </si>
  <si>
    <t>Victor Cruz</t>
  </si>
  <si>
    <t>Andrew Hawkins</t>
  </si>
  <si>
    <t>Marlon Moore</t>
  </si>
  <si>
    <t>Bryan Walters</t>
  </si>
  <si>
    <t>Brandon Tate</t>
  </si>
  <si>
    <t>Andre Roberts</t>
  </si>
  <si>
    <t>Eric Decker</t>
  </si>
  <si>
    <t>Dez Bryant</t>
  </si>
  <si>
    <t>Arrelious Benn</t>
  </si>
  <si>
    <t>Kamar Aiken</t>
  </si>
  <si>
    <t>Jeremy Ross</t>
  </si>
  <si>
    <t>Greg Salas</t>
  </si>
  <si>
    <t>Aldrick Robinson</t>
  </si>
  <si>
    <t>Hunter Henry</t>
  </si>
  <si>
    <t>Cecil Shorts III</t>
  </si>
  <si>
    <t>Jordan Norwood</t>
  </si>
  <si>
    <t>Devin Hester</t>
  </si>
  <si>
    <t>Calvin Johnson</t>
  </si>
  <si>
    <t>Eddie Royal</t>
  </si>
  <si>
    <t>Eric Weems</t>
  </si>
  <si>
    <t>Anquan Boldin</t>
  </si>
  <si>
    <t>Percy Harvin</t>
  </si>
  <si>
    <t>Jeremy Maclin</t>
  </si>
  <si>
    <t>Louis Murphy</t>
  </si>
  <si>
    <t>Harry Douglas</t>
  </si>
  <si>
    <t>Matthew Slater</t>
  </si>
  <si>
    <t>Michael Floyd</t>
  </si>
  <si>
    <t>Devin Street</t>
  </si>
  <si>
    <t>Dontrelle Inman</t>
  </si>
  <si>
    <t>Jeff Janis</t>
  </si>
  <si>
    <t>Brenton Bersin</t>
  </si>
  <si>
    <t>Corey Brown</t>
  </si>
  <si>
    <t>Josh Huff</t>
  </si>
  <si>
    <t>Jared Abbrederis</t>
  </si>
  <si>
    <t>Kevin Norwood</t>
  </si>
  <si>
    <t>Shaq Evans</t>
  </si>
  <si>
    <t>Geremy Davis</t>
  </si>
  <si>
    <t>Dres Anderson</t>
  </si>
  <si>
    <t>Kenny Bell</t>
  </si>
  <si>
    <t>Isaiah Burse</t>
  </si>
  <si>
    <t>Jeremy Butler</t>
  </si>
  <si>
    <t>Frankie Hammond</t>
  </si>
  <si>
    <t>Rashad Ross</t>
  </si>
  <si>
    <t>Freddie Martino</t>
  </si>
  <si>
    <t>Walter Powell</t>
  </si>
  <si>
    <t>Brittan Golden</t>
  </si>
  <si>
    <t>Brian Quick</t>
  </si>
  <si>
    <t>DeVier Posey</t>
  </si>
  <si>
    <t>Nathan Palmer</t>
  </si>
  <si>
    <t>Griff Whalen</t>
  </si>
  <si>
    <t>Marquess Wilson</t>
  </si>
  <si>
    <t>Quinton Patton</t>
  </si>
  <si>
    <t>Cobi Hamilton</t>
  </si>
  <si>
    <t>Corey Fuller</t>
  </si>
  <si>
    <t>Marlon Brown</t>
  </si>
  <si>
    <t>Nick Williams</t>
  </si>
  <si>
    <t>Kenbrell Thompkins</t>
  </si>
  <si>
    <t>B.J. Daniels</t>
  </si>
  <si>
    <t>Charles Johnson</t>
  </si>
  <si>
    <t>Tavarres King</t>
  </si>
  <si>
    <t>Darius Jackson</t>
  </si>
  <si>
    <t>Kelvin Taylor</t>
  </si>
  <si>
    <t>Daniel Lasco</t>
  </si>
  <si>
    <t>Dwayne Washington</t>
  </si>
  <si>
    <t>Jonathan Williams</t>
  </si>
  <si>
    <t>Paul Perkins</t>
  </si>
  <si>
    <t>Wendell Smallwood</t>
  </si>
  <si>
    <t>George Atkinson III</t>
  </si>
  <si>
    <t>Byron Marshall</t>
  </si>
  <si>
    <t>D.J. Foster</t>
  </si>
  <si>
    <t>Josh Ferguson</t>
  </si>
  <si>
    <t>Keith Marshall</t>
  </si>
  <si>
    <t>Zac Brooks</t>
  </si>
  <si>
    <t>Brandon Wilds</t>
  </si>
  <si>
    <t>Jhurell Pressley</t>
  </si>
  <si>
    <t>Terrell Watson</t>
  </si>
  <si>
    <t>Matt Jones</t>
  </si>
  <si>
    <t>Kenny Hilliard</t>
  </si>
  <si>
    <t>Mike Davis</t>
  </si>
  <si>
    <t>John Crockett</t>
  </si>
  <si>
    <t>Jalston Fowler</t>
  </si>
  <si>
    <t>Malcolm Johnson</t>
  </si>
  <si>
    <t>Karlos Williams</t>
  </si>
  <si>
    <t>Trey Williams</t>
  </si>
  <si>
    <t>Akeem Hunt</t>
  </si>
  <si>
    <t>Raheem Mostert</t>
  </si>
  <si>
    <t>Zach Zenner</t>
  </si>
  <si>
    <t>Terron Ward</t>
  </si>
  <si>
    <t>Terrence Magee</t>
  </si>
  <si>
    <t>Thomas Rawls</t>
  </si>
  <si>
    <t>Trey Edmunds</t>
  </si>
  <si>
    <t>Justin Davis</t>
  </si>
  <si>
    <t>Taquan Mizzell</t>
  </si>
  <si>
    <t>Cethan Carter</t>
  </si>
  <si>
    <t>Shane Smith</t>
  </si>
  <si>
    <t>Freddie Stevenson</t>
  </si>
  <si>
    <t>Algernon Brown</t>
  </si>
  <si>
    <t>Jahad Thomas</t>
  </si>
  <si>
    <t>Nick Bawden</t>
  </si>
  <si>
    <t>Tion Green</t>
  </si>
  <si>
    <t>LeShun Daniels Jr.</t>
  </si>
  <si>
    <t>Brian Hill</t>
  </si>
  <si>
    <t>Julian Howsare</t>
  </si>
  <si>
    <t>Kenneth Farrow</t>
  </si>
  <si>
    <t>Glenn Gronkowski</t>
  </si>
  <si>
    <t>Don Jackson</t>
  </si>
  <si>
    <t>George Farmer</t>
  </si>
  <si>
    <t>Paul Lasike</t>
  </si>
  <si>
    <t>Devon Johnson</t>
  </si>
  <si>
    <t>Troymaine Pope</t>
  </si>
  <si>
    <t>Alex Armah</t>
  </si>
  <si>
    <t>Khalfani Muhammad</t>
  </si>
  <si>
    <t>Jeremy McNichols</t>
  </si>
  <si>
    <t>Sam Rogers</t>
  </si>
  <si>
    <t>Matthew Dayes</t>
  </si>
  <si>
    <t>Donnel Pumphrey</t>
  </si>
  <si>
    <t>Elijah Hood</t>
  </si>
  <si>
    <t>Marquez Williams</t>
  </si>
  <si>
    <t>Joique Bell</t>
  </si>
  <si>
    <t>DeMarco Murray</t>
  </si>
  <si>
    <t>Antone Smith</t>
  </si>
  <si>
    <t>C.J. Spiller</t>
  </si>
  <si>
    <t>Ryan Mathews</t>
  </si>
  <si>
    <t>Dexter McCluster</t>
  </si>
  <si>
    <t>James Starks</t>
  </si>
  <si>
    <t>Shaun Draughn</t>
  </si>
  <si>
    <t>Matt Asiata</t>
  </si>
  <si>
    <t>Isaiah Pead</t>
  </si>
  <si>
    <t>Ronnie Hillman</t>
  </si>
  <si>
    <t>Shane Vereen</t>
  </si>
  <si>
    <t>Stevan Ridley</t>
  </si>
  <si>
    <t>DuJuan Harris</t>
  </si>
  <si>
    <t>Jordan Todman</t>
  </si>
  <si>
    <t>Chris Johnson</t>
  </si>
  <si>
    <t>Matt Forte</t>
  </si>
  <si>
    <t>Darren McFadden</t>
  </si>
  <si>
    <t>DeAngelo Williams</t>
  </si>
  <si>
    <t>John Kuhn</t>
  </si>
  <si>
    <t>Rashad Jennings</t>
  </si>
  <si>
    <t>Marcel Reece</t>
  </si>
  <si>
    <t>Danny Woodhead</t>
  </si>
  <si>
    <t>Cedric Peerman</t>
  </si>
  <si>
    <t>Jerome Felton</t>
  </si>
  <si>
    <t>Tim Hightower</t>
  </si>
  <si>
    <t>Jamaal Charles</t>
  </si>
  <si>
    <t>Mike Tolbert</t>
  </si>
  <si>
    <t>Justin Forsett</t>
  </si>
  <si>
    <t>Andre Williams</t>
  </si>
  <si>
    <t>Ka'Deem Carey</t>
  </si>
  <si>
    <t>Lorenzo Taliaferro</t>
  </si>
  <si>
    <t>Juwan Thompson</t>
  </si>
  <si>
    <t>Kapri Bibbs</t>
  </si>
  <si>
    <t>Branden Oliver</t>
  </si>
  <si>
    <t>Antonio Andrews</t>
  </si>
  <si>
    <t>Tre Mason</t>
  </si>
  <si>
    <t>Bishop Sankey</t>
  </si>
  <si>
    <t>Jeremy Hill</t>
  </si>
  <si>
    <t>Tyler Gaffney</t>
  </si>
  <si>
    <t>Jeremy Langford</t>
  </si>
  <si>
    <t>Marcus Murphy</t>
  </si>
  <si>
    <t>Austin Johnson</t>
  </si>
  <si>
    <t>Orleans Darkwa</t>
  </si>
  <si>
    <t>Senorise Perry</t>
  </si>
  <si>
    <t>Fitzgerald Toussaint</t>
  </si>
  <si>
    <t>Jonathan Grimes</t>
  </si>
  <si>
    <t>Brandon Bolden</t>
  </si>
  <si>
    <t>Bobby Rainey Jr.</t>
  </si>
  <si>
    <t>Knile Davis</t>
  </si>
  <si>
    <t>Fozzy Whittaker</t>
  </si>
  <si>
    <t>Daryl Richardson</t>
  </si>
  <si>
    <t>Alfred Morris</t>
  </si>
  <si>
    <t>Lance Dunbar</t>
  </si>
  <si>
    <t>Cory Harkey</t>
  </si>
  <si>
    <t>Joe Banyard</t>
  </si>
  <si>
    <t>Kerwynn Williams</t>
  </si>
  <si>
    <t>Stepfan Taylor</t>
  </si>
  <si>
    <t>George Winn</t>
  </si>
  <si>
    <t>Khiry Robinson</t>
  </si>
  <si>
    <t>Andre Ellington</t>
  </si>
  <si>
    <t>Eddie Lacy</t>
  </si>
  <si>
    <t>Christine Michael</t>
  </si>
  <si>
    <t>Denard Robinson</t>
  </si>
  <si>
    <t>Mike James</t>
  </si>
  <si>
    <t>Brandon Doughty</t>
  </si>
  <si>
    <t>Jeff Driskel</t>
  </si>
  <si>
    <t>Kevin Hogan</t>
  </si>
  <si>
    <t>Brandon Allen</t>
  </si>
  <si>
    <t>Nate Sudfeld</t>
  </si>
  <si>
    <t>Jake Rudock</t>
  </si>
  <si>
    <t>Trevone Boykin</t>
  </si>
  <si>
    <t>Taylor Heinicke</t>
  </si>
  <si>
    <t>Cardale Jones</t>
  </si>
  <si>
    <t>Garrett Grayson</t>
  </si>
  <si>
    <t>Connor Cook</t>
  </si>
  <si>
    <t>Christian Hackenberg</t>
  </si>
  <si>
    <t>Taysom Hill</t>
  </si>
  <si>
    <t>Cooper Rush</t>
  </si>
  <si>
    <t>Alex McGough</t>
  </si>
  <si>
    <t>Luke Falk</t>
  </si>
  <si>
    <t>Tanner Lee</t>
  </si>
  <si>
    <t>Danny Etling</t>
  </si>
  <si>
    <t>Logan Woodside</t>
  </si>
  <si>
    <t>Kyle Lauletta</t>
  </si>
  <si>
    <t>Joe Callahan</t>
  </si>
  <si>
    <t>Stephen Morris</t>
  </si>
  <si>
    <t>DeShone Kizer</t>
  </si>
  <si>
    <t>Brad Kaaya</t>
  </si>
  <si>
    <t>Chad Kelly</t>
  </si>
  <si>
    <t>Joshua Dobbs</t>
  </si>
  <si>
    <t>Nathan Peterman</t>
  </si>
  <si>
    <t>Joe Webb</t>
  </si>
  <si>
    <t>Colin Kaepernick</t>
  </si>
  <si>
    <t>Scott Tolzien</t>
  </si>
  <si>
    <t>Robert Griffin III</t>
  </si>
  <si>
    <t>Ryan Mallett</t>
  </si>
  <si>
    <t>T.J. Yates</t>
  </si>
  <si>
    <t>Drew Stanton</t>
  </si>
  <si>
    <t>Charlie Whitehurst</t>
  </si>
  <si>
    <t>Matt Moore</t>
  </si>
  <si>
    <t>Shaun Hill</t>
  </si>
  <si>
    <t>Carson Palmer</t>
  </si>
  <si>
    <t>Derek Anderson</t>
  </si>
  <si>
    <t>Kellen Clemens</t>
  </si>
  <si>
    <t>Jay Cutler</t>
  </si>
  <si>
    <t>Josh Freeman</t>
  </si>
  <si>
    <t>Mark Sanchez</t>
  </si>
  <si>
    <t>Josh Johnson</t>
  </si>
  <si>
    <t>Johnny Manziel</t>
  </si>
  <si>
    <t>Zach Mettenberger</t>
  </si>
  <si>
    <t>David Fales</t>
  </si>
  <si>
    <t>Bryce Petty</t>
  </si>
  <si>
    <t>Matt McGloin</t>
  </si>
  <si>
    <t>Alex Tanney</t>
  </si>
  <si>
    <t>Mike Glennon</t>
  </si>
  <si>
    <t>Tyler Bray</t>
  </si>
  <si>
    <t>Ryan Nassib</t>
  </si>
  <si>
    <t>Landry Jones</t>
  </si>
  <si>
    <t>Zac Dysert</t>
  </si>
  <si>
    <t>Auden Tate</t>
  </si>
  <si>
    <t>Team ID</t>
  </si>
  <si>
    <t>Team</t>
  </si>
  <si>
    <t>Owner</t>
  </si>
  <si>
    <t>R E L A X</t>
  </si>
  <si>
    <t>Sean Christopherson</t>
  </si>
  <si>
    <t>House of Romanov</t>
  </si>
  <si>
    <t>David Tabachnick</t>
  </si>
  <si>
    <t>Scrote Squad</t>
  </si>
  <si>
    <t>Jonny Max</t>
  </si>
  <si>
    <t>Baldrick's Cunning Plan</t>
  </si>
  <si>
    <t>Gregory Germano</t>
  </si>
  <si>
    <t>Strange Brew</t>
  </si>
  <si>
    <t>Josh Hellstrom</t>
  </si>
  <si>
    <t>The Meme Team</t>
  </si>
  <si>
    <t>Adam Pranger</t>
  </si>
  <si>
    <t>GawdDamn Trash Pandas</t>
  </si>
  <si>
    <t>Joe Nienalt</t>
  </si>
  <si>
    <t>Nino and The Twerks</t>
  </si>
  <si>
    <t>David Opp</t>
  </si>
  <si>
    <t>We Are All Doomed!</t>
  </si>
  <si>
    <t>Robert Noradki</t>
  </si>
  <si>
    <t>Read Option Illiteracy</t>
  </si>
  <si>
    <t>SKYE BURLINGAME</t>
  </si>
  <si>
    <t>user_id</t>
  </si>
  <si>
    <t>team_name</t>
  </si>
  <si>
    <t>league_id</t>
  </si>
  <si>
    <t>display_name</t>
  </si>
  <si>
    <t>78938523440660480</t>
  </si>
  <si>
    <t>1313750925990465536</t>
  </si>
  <si>
    <t>gregdg82</t>
  </si>
  <si>
    <t>297161941346963456</t>
  </si>
  <si>
    <t>The Replacements</t>
  </si>
  <si>
    <t>GentlemanBrewer</t>
  </si>
  <si>
    <t>342475185162694656</t>
  </si>
  <si>
    <t>BILL BILL BILL BILL BILL</t>
  </si>
  <si>
    <t>hellj85</t>
  </si>
  <si>
    <t>342745172225974272</t>
  </si>
  <si>
    <t>demboys26</t>
  </si>
  <si>
    <t>342747602523004928</t>
  </si>
  <si>
    <t>Love Machines</t>
  </si>
  <si>
    <t>BobbyBaby</t>
  </si>
  <si>
    <t>342909084795711488</t>
  </si>
  <si>
    <t xml:space="preserve">Los Pollos Hermanos </t>
  </si>
  <si>
    <t>joe9alt</t>
  </si>
  <si>
    <t>410283082055172096</t>
  </si>
  <si>
    <t>Gettin Some Strange</t>
  </si>
  <si>
    <t>Jonnymaxed</t>
  </si>
  <si>
    <t>413095484094160896</t>
  </si>
  <si>
    <t>Damar's Revenge</t>
  </si>
  <si>
    <t>zombull</t>
  </si>
  <si>
    <t>452206609343442944</t>
  </si>
  <si>
    <t>docopp</t>
  </si>
  <si>
    <t>454379832487178240</t>
  </si>
  <si>
    <t>Tin Plate Dengerate</t>
  </si>
  <si>
    <t>cthultu</t>
  </si>
  <si>
    <t>563130086871535616</t>
  </si>
  <si>
    <t>mcmahanwich</t>
  </si>
  <si>
    <t>player_id</t>
  </si>
  <si>
    <t>OWNER</t>
  </si>
  <si>
    <t>RosterIndex</t>
  </si>
  <si>
    <t>DraftIndex</t>
  </si>
  <si>
    <t>SOURCE</t>
  </si>
  <si>
    <t>$ PREV</t>
  </si>
  <si>
    <t>Contract</t>
  </si>
  <si>
    <t>Contract Year</t>
  </si>
  <si>
    <t>FFA Year</t>
  </si>
  <si>
    <t>$↑ VAR</t>
  </si>
  <si>
    <t>$ CURR</t>
  </si>
  <si>
    <t>GoodVARG</t>
  </si>
  <si>
    <t>ManualVARG</t>
  </si>
  <si>
    <t>KEEPER / RFA</t>
  </si>
  <si>
    <t>Net Keeper Count</t>
  </si>
  <si>
    <t>RFA $</t>
  </si>
  <si>
    <t>Optimal $</t>
  </si>
  <si>
    <t>Opt Value</t>
  </si>
  <si>
    <t>VAW/G</t>
  </si>
  <si>
    <t>VAWG Market $</t>
  </si>
  <si>
    <t>VAWG Value</t>
  </si>
  <si>
    <t>Pure Inflated $</t>
  </si>
  <si>
    <t>Inflated Value</t>
  </si>
  <si>
    <t>Age</t>
  </si>
  <si>
    <t>FA Draft $</t>
  </si>
  <si>
    <t>Keeper $</t>
  </si>
  <si>
    <t>Keeper + RFA</t>
  </si>
  <si>
    <t>Roster Size</t>
  </si>
  <si>
    <t>Keepers #</t>
  </si>
  <si>
    <t>RFA #</t>
  </si>
  <si>
    <t>Penalty</t>
  </si>
  <si>
    <t>Min Salary</t>
  </si>
  <si>
    <t>VARG (K)</t>
  </si>
  <si>
    <t>VARG (RFA)</t>
  </si>
  <si>
    <t>VARG (non K)</t>
  </si>
  <si>
    <t>$ to VARG</t>
  </si>
  <si>
    <t>Value</t>
  </si>
  <si>
    <t>11603</t>
  </si>
  <si>
    <t>AJ Barner</t>
  </si>
  <si>
    <t>11631</t>
  </si>
  <si>
    <t>Brian Thomas</t>
  </si>
  <si>
    <t>6790</t>
  </si>
  <si>
    <t>D'Andre Swift</t>
  </si>
  <si>
    <t>10236</t>
  </si>
  <si>
    <t>Dalton Kincaid</t>
  </si>
  <si>
    <t>5870</t>
  </si>
  <si>
    <t>Daniel Jones</t>
  </si>
  <si>
    <t>8698</t>
  </si>
  <si>
    <t>Jake Tonges</t>
  </si>
  <si>
    <t>12484</t>
  </si>
  <si>
    <t>Jayden Higgins</t>
  </si>
  <si>
    <t>6804</t>
  </si>
  <si>
    <t>Jordan Love</t>
  </si>
  <si>
    <t>9504</t>
  </si>
  <si>
    <t>Kayshon Boutte</t>
  </si>
  <si>
    <t>8151</t>
  </si>
  <si>
    <t>Kenneth Walker</t>
  </si>
  <si>
    <t>1166</t>
  </si>
  <si>
    <t>12489</t>
  </si>
  <si>
    <t>RJ Harvey</t>
  </si>
  <si>
    <t>11638</t>
  </si>
  <si>
    <t>Ricky Pearsall</t>
  </si>
  <si>
    <t>2449</t>
  </si>
  <si>
    <t>FA Draft Slots</t>
  </si>
  <si>
    <t>12487</t>
  </si>
  <si>
    <t>Terrance Ferguson</t>
  </si>
  <si>
    <t>12497</t>
  </si>
  <si>
    <t>Tory Horton</t>
  </si>
  <si>
    <t>7523</t>
  </si>
  <si>
    <t>Trevor Lawrence</t>
  </si>
  <si>
    <t>9508</t>
  </si>
  <si>
    <t>Tyjae Spears</t>
  </si>
  <si>
    <t>9753</t>
  </si>
  <si>
    <t>Zach Charbonnet</t>
  </si>
  <si>
    <t>BEER</t>
  </si>
  <si>
    <t>ATH</t>
  </si>
  <si>
    <t>13311</t>
  </si>
  <si>
    <t>Chris Bell</t>
  </si>
  <si>
    <t>Total VAR/G</t>
  </si>
  <si>
    <t>13353</t>
  </si>
  <si>
    <t>Chris Brazzell</t>
  </si>
  <si>
    <t>Total Keeper VAR/G</t>
  </si>
  <si>
    <t>13287</t>
  </si>
  <si>
    <t>Jeremiyah Love</t>
  </si>
  <si>
    <t>Total Free Agent VAR/G</t>
  </si>
  <si>
    <t>13278</t>
  </si>
  <si>
    <t>Max Klare</t>
  </si>
  <si>
    <t>Total Rookie VAR/G</t>
  </si>
  <si>
    <t>11579</t>
  </si>
  <si>
    <t>Audric Estime</t>
  </si>
  <si>
    <t>Total Non Rookie Free Agent VAR/G</t>
  </si>
  <si>
    <t>5001</t>
  </si>
  <si>
    <t>Total Salary Cap</t>
  </si>
  <si>
    <t>7090</t>
  </si>
  <si>
    <t>Darnell Mooney</t>
  </si>
  <si>
    <t>Keeper Salary</t>
  </si>
  <si>
    <t>12476</t>
  </si>
  <si>
    <t>Devin Neal</t>
  </si>
  <si>
    <t>Optimal Keeper Salary</t>
  </si>
  <si>
    <t>11199</t>
  </si>
  <si>
    <t>Emari Demercado</t>
  </si>
  <si>
    <t>8146</t>
  </si>
  <si>
    <t>Garrett Wilson</t>
  </si>
  <si>
    <t>Keepers $/VARG</t>
  </si>
  <si>
    <t>12508</t>
  </si>
  <si>
    <t>Jaxson Dart</t>
  </si>
  <si>
    <t>10222</t>
  </si>
  <si>
    <t>Jayden Reed</t>
  </si>
  <si>
    <t>8408</t>
  </si>
  <si>
    <t>Jordan Mason</t>
  </si>
  <si>
    <t>Free Agent Slots</t>
  </si>
  <si>
    <t>7567</t>
  </si>
  <si>
    <t>Kenny Gainwell</t>
  </si>
  <si>
    <t>8134</t>
  </si>
  <si>
    <t>Khalil Shakir</t>
  </si>
  <si>
    <t>5848</t>
  </si>
  <si>
    <t>Marquise Brown</t>
  </si>
  <si>
    <t>Estimated Inflation Rate</t>
  </si>
  <si>
    <t>9754</t>
  </si>
  <si>
    <t>Quentin Johnston</t>
  </si>
  <si>
    <t>7611</t>
  </si>
  <si>
    <t>Rhamondre Stevenson</t>
  </si>
  <si>
    <t>9225</t>
  </si>
  <si>
    <t>Tank Bigsby</t>
  </si>
  <si>
    <t>12485</t>
  </si>
  <si>
    <t>Tez Johnson</t>
  </si>
  <si>
    <t>9484</t>
  </si>
  <si>
    <t>Tucker Kraft</t>
  </si>
  <si>
    <t>13348</t>
  </si>
  <si>
    <t>J'Mari Taylor</t>
  </si>
  <si>
    <t>13319</t>
  </si>
  <si>
    <t>Oscar Delp</t>
  </si>
  <si>
    <t>13275</t>
  </si>
  <si>
    <t>Ty Simpson</t>
  </si>
  <si>
    <t>11560</t>
  </si>
  <si>
    <t>Caleb Williams</t>
  </si>
  <si>
    <t>8144</t>
  </si>
  <si>
    <t>Chris Olave</t>
  </si>
  <si>
    <t>4950</t>
  </si>
  <si>
    <t>2133</t>
  </si>
  <si>
    <t>5906</t>
  </si>
  <si>
    <t>Dawson Knox</t>
  </si>
  <si>
    <t>Keeper VARG</t>
  </si>
  <si>
    <t>8137</t>
  </si>
  <si>
    <t>George Pickens</t>
  </si>
  <si>
    <t>6806</t>
  </si>
  <si>
    <t>J.K. Dobbins</t>
  </si>
  <si>
    <t>Keepers</t>
  </si>
  <si>
    <t>12510</t>
  </si>
  <si>
    <t>Jalen Milroe</t>
  </si>
  <si>
    <t>Free Agent VARG</t>
  </si>
  <si>
    <t>12505</t>
  </si>
  <si>
    <t>Jalen Royals</t>
  </si>
  <si>
    <t>Free Agent Pool</t>
  </si>
  <si>
    <t>8117</t>
  </si>
  <si>
    <t>Jalen Tolbert</t>
  </si>
  <si>
    <t>12457</t>
  </si>
  <si>
    <t>Jaydon Blue</t>
  </si>
  <si>
    <t>Free Agent VAWG</t>
  </si>
  <si>
    <t>11647</t>
  </si>
  <si>
    <t>Kimani Vidal</t>
  </si>
  <si>
    <t>Free Agent $/VAW</t>
  </si>
  <si>
    <t>4881</t>
  </si>
  <si>
    <t>4993</t>
  </si>
  <si>
    <t>12493</t>
  </si>
  <si>
    <t>Oronde Gadsden</t>
  </si>
  <si>
    <t>7021</t>
  </si>
  <si>
    <t>Rico Dowdle</t>
  </si>
  <si>
    <t>10859</t>
  </si>
  <si>
    <t>Sam LaPorta</t>
  </si>
  <si>
    <t>4866</t>
  </si>
  <si>
    <t>5967</t>
  </si>
  <si>
    <t>Tony Pollard</t>
  </si>
  <si>
    <t>11627</t>
  </si>
  <si>
    <t>Troy Franklin</t>
  </si>
  <si>
    <t>11626</t>
  </si>
  <si>
    <t>Xavier Legette</t>
  </si>
  <si>
    <t>13272</t>
  </si>
  <si>
    <t>Carson Beck</t>
  </si>
  <si>
    <t>13288</t>
  </si>
  <si>
    <t>Nicholas Singleton</t>
  </si>
  <si>
    <t>9229</t>
  </si>
  <si>
    <t>Anthony Richardson</t>
  </si>
  <si>
    <t>9509</t>
  </si>
  <si>
    <t>Bijan Robinson</t>
  </si>
  <si>
    <t>9228</t>
  </si>
  <si>
    <t>Bryce Young</t>
  </si>
  <si>
    <t>3161</t>
  </si>
  <si>
    <t>10219</t>
  </si>
  <si>
    <t>Chris Rodriguez</t>
  </si>
  <si>
    <t>12517</t>
  </si>
  <si>
    <t>Colston Loveland</t>
  </si>
  <si>
    <t>12471</t>
  </si>
  <si>
    <t>DJ Giddens</t>
  </si>
  <si>
    <t>11435</t>
  </si>
  <si>
    <t>Emanuel Wilson</t>
  </si>
  <si>
    <t>4066</t>
  </si>
  <si>
    <t>8148</t>
  </si>
  <si>
    <t>Jameson Williams</t>
  </si>
  <si>
    <t>7049</t>
  </si>
  <si>
    <t>Jauan Jennings</t>
  </si>
  <si>
    <t>6783</t>
  </si>
  <si>
    <t>Jerry Jeudy</t>
  </si>
  <si>
    <t>6770</t>
  </si>
  <si>
    <t>Joe Burrow</t>
  </si>
  <si>
    <t>9500</t>
  </si>
  <si>
    <t>Josh Downs</t>
  </si>
  <si>
    <t>9757</t>
  </si>
  <si>
    <t>Kendre Miller</t>
  </si>
  <si>
    <t>4454</t>
  </si>
  <si>
    <t>7553</t>
  </si>
  <si>
    <t>Kyle Pitts</t>
  </si>
  <si>
    <t>11628</t>
  </si>
  <si>
    <t>Marvin Harrison</t>
  </si>
  <si>
    <t>421</t>
  </si>
  <si>
    <t>9482</t>
  </si>
  <si>
    <t>Michael Mayer</t>
  </si>
  <si>
    <t>10232</t>
  </si>
  <si>
    <t>Michael Wilson</t>
  </si>
  <si>
    <t>12507</t>
  </si>
  <si>
    <t>Omarion Hampton</t>
  </si>
  <si>
    <t>7600</t>
  </si>
  <si>
    <t>Pat Freiermuth</t>
  </si>
  <si>
    <t>12512</t>
  </si>
  <si>
    <t>Quinshon Judkins</t>
  </si>
  <si>
    <t>4381</t>
  </si>
  <si>
    <t>12509</t>
  </si>
  <si>
    <t>Tre' Harris</t>
  </si>
  <si>
    <t>12531</t>
  </si>
  <si>
    <t>Trevor Etienne</t>
  </si>
  <si>
    <t>11589</t>
  </si>
  <si>
    <t>Trey Benson</t>
  </si>
  <si>
    <t>3321</t>
  </si>
  <si>
    <t>13279</t>
  </si>
  <si>
    <t>Carnell Tate</t>
  </si>
  <si>
    <t>13285</t>
  </si>
  <si>
    <t>Malachi Fields</t>
  </si>
  <si>
    <t>13276</t>
  </si>
  <si>
    <t>Omar Cooper</t>
  </si>
  <si>
    <t>13402</t>
  </si>
  <si>
    <t>Skyler Bell</t>
  </si>
  <si>
    <t>11563</t>
  </si>
  <si>
    <t>Bo Nix</t>
  </si>
  <si>
    <t>11584</t>
  </si>
  <si>
    <t>Bucky Irving</t>
  </si>
  <si>
    <t>4981</t>
  </si>
  <si>
    <t>7594</t>
  </si>
  <si>
    <t>Chuba Hubbard</t>
  </si>
  <si>
    <t>5045</t>
  </si>
  <si>
    <t>3198</t>
  </si>
  <si>
    <t>12483</t>
  </si>
  <si>
    <t>Jack Bech</t>
  </si>
  <si>
    <t>9221</t>
  </si>
  <si>
    <t>Jahmyr Gibbs</t>
  </si>
  <si>
    <t>3163</t>
  </si>
  <si>
    <t>7526</t>
  </si>
  <si>
    <t>Jaylen Waddle</t>
  </si>
  <si>
    <t>12536</t>
  </si>
  <si>
    <t>Jaylin Noel</t>
  </si>
  <si>
    <t>7002</t>
  </si>
  <si>
    <t>Juwan Johnson</t>
  </si>
  <si>
    <t>5849</t>
  </si>
  <si>
    <t>Kyler Murray</t>
  </si>
  <si>
    <t>5012</t>
  </si>
  <si>
    <t>6819</t>
  </si>
  <si>
    <t>Michael Pittman</t>
  </si>
  <si>
    <t>12492</t>
  </si>
  <si>
    <t>Pat Bryant</t>
  </si>
  <si>
    <t>4147</t>
  </si>
  <si>
    <t>9506</t>
  </si>
  <si>
    <t>Sean Tucker</t>
  </si>
  <si>
    <t>10213</t>
  </si>
  <si>
    <t>Tre Tucker</t>
  </si>
  <si>
    <t>13301</t>
  </si>
  <si>
    <t>Antonio Williams</t>
  </si>
  <si>
    <t>13417</t>
  </si>
  <si>
    <t>De'Zhaun Stribling</t>
  </si>
  <si>
    <t>13293</t>
  </si>
  <si>
    <t>Ja'Kobi Lane</t>
  </si>
  <si>
    <t>13330</t>
  </si>
  <si>
    <t>Kenyon Sadiq</t>
  </si>
  <si>
    <t>13294</t>
  </si>
  <si>
    <t>Makai Lemon</t>
  </si>
  <si>
    <t>13320</t>
  </si>
  <si>
    <t>Zachariah Branch</t>
  </si>
  <si>
    <t>5859</t>
  </si>
  <si>
    <t>A.J. Brown</t>
  </si>
  <si>
    <t>11625</t>
  </si>
  <si>
    <t>Adonai Mitchell</t>
  </si>
  <si>
    <t>7547</t>
  </si>
  <si>
    <t>Amon-Ra St. Brown</t>
  </si>
  <si>
    <t>12502</t>
  </si>
  <si>
    <t>Gunnar Helm</t>
  </si>
  <si>
    <t>12506</t>
  </si>
  <si>
    <t>Harold Fannin</t>
  </si>
  <si>
    <t>12533</t>
  </si>
  <si>
    <t>Jacory Croskey-Merritt</t>
  </si>
  <si>
    <t>11646</t>
  </si>
  <si>
    <t>Jalen Coker</t>
  </si>
  <si>
    <t>7588</t>
  </si>
  <si>
    <t>Javonte Williams</t>
  </si>
  <si>
    <t>9488</t>
  </si>
  <si>
    <t>Jaxon Smith-Njigba</t>
  </si>
  <si>
    <t>11583</t>
  </si>
  <si>
    <t>Jonathon Brooks</t>
  </si>
  <si>
    <t>6797</t>
  </si>
  <si>
    <t>Justin Herbert</t>
  </si>
  <si>
    <t>11610</t>
  </si>
  <si>
    <t>Malik Washington</t>
  </si>
  <si>
    <t>9493</t>
  </si>
  <si>
    <t>Puka Nacua</t>
  </si>
  <si>
    <t>8136</t>
  </si>
  <si>
    <t>Rachaad White</t>
  </si>
  <si>
    <t>10229</t>
  </si>
  <si>
    <t>Rashee Rice</t>
  </si>
  <si>
    <t>7543</t>
  </si>
  <si>
    <t>Travis Etienne</t>
  </si>
  <si>
    <t>8130</t>
  </si>
  <si>
    <t>Trey McBride</t>
  </si>
  <si>
    <t>8126</t>
  </si>
  <si>
    <t>Wan'Dale Robinson</t>
  </si>
  <si>
    <t>9997</t>
  </si>
  <si>
    <t>Zay Flowers</t>
  </si>
  <si>
    <t>13302</t>
  </si>
  <si>
    <t>Adam Randall</t>
  </si>
  <si>
    <t>13380</t>
  </si>
  <si>
    <t>Brenen Thompson</t>
  </si>
  <si>
    <t>13413</t>
  </si>
  <si>
    <t>Cyrus Allen</t>
  </si>
  <si>
    <t>13401</t>
  </si>
  <si>
    <t>Michael Trigg</t>
  </si>
  <si>
    <t>13429</t>
  </si>
  <si>
    <t>Seydou Traore</t>
  </si>
  <si>
    <t>4892</t>
  </si>
  <si>
    <t>11576</t>
  </si>
  <si>
    <t>Braelon Allen</t>
  </si>
  <si>
    <t>9224</t>
  </si>
  <si>
    <t>Chase Brown</t>
  </si>
  <si>
    <t>5892</t>
  </si>
  <si>
    <t>David Montgomery</t>
  </si>
  <si>
    <t>7525</t>
  </si>
  <si>
    <t>DeVonta Smith</t>
  </si>
  <si>
    <t>12521</t>
  </si>
  <si>
    <t>Elijah Arroyo</t>
  </si>
  <si>
    <t>12048</t>
  </si>
  <si>
    <t>George Holani</t>
  </si>
  <si>
    <t>11571</t>
  </si>
  <si>
    <t>Isaiah Davis</t>
  </si>
  <si>
    <t>8110</t>
  </si>
  <si>
    <t>Jake Ferguson</t>
  </si>
  <si>
    <t>5947</t>
  </si>
  <si>
    <t>Jakobi Meyers</t>
  </si>
  <si>
    <t>8138</t>
  </si>
  <si>
    <t>James Cook</t>
  </si>
  <si>
    <t>11566</t>
  </si>
  <si>
    <t>Jayden Daniels</t>
  </si>
  <si>
    <t>12534</t>
  </si>
  <si>
    <t>Kyle Monangai</t>
  </si>
  <si>
    <t>8150</t>
  </si>
  <si>
    <t>Kyren Williams</t>
  </si>
  <si>
    <t>11635</t>
  </si>
  <si>
    <t>Ladd McConkey</t>
  </si>
  <si>
    <t>12544</t>
  </si>
  <si>
    <t>LeQuint Allen</t>
  </si>
  <si>
    <t>12501</t>
  </si>
  <si>
    <t>Matthew Golden</t>
  </si>
  <si>
    <t>9487</t>
  </si>
  <si>
    <t>Parker Washington</t>
  </si>
  <si>
    <t>11620</t>
  </si>
  <si>
    <t>Rome Odunze</t>
  </si>
  <si>
    <t>6801</t>
  </si>
  <si>
    <t>Tee Higgins</t>
  </si>
  <si>
    <t>12530</t>
  </si>
  <si>
    <t>Travis Hunter</t>
  </si>
  <si>
    <t>13420</t>
  </si>
  <si>
    <t>Bryce Lance</t>
  </si>
  <si>
    <t>13346</t>
  </si>
  <si>
    <t>Denzel Boston</t>
  </si>
  <si>
    <t>13421</t>
  </si>
  <si>
    <t>Eli Raridon</t>
  </si>
  <si>
    <t>13400</t>
  </si>
  <si>
    <t>Justin Joly</t>
  </si>
  <si>
    <t>13298</t>
  </si>
  <si>
    <t>KC Concepcion</t>
  </si>
  <si>
    <t>13414</t>
  </si>
  <si>
    <t>Kaelon Black</t>
  </si>
  <si>
    <t>9480</t>
  </si>
  <si>
    <t>Brenton Strange</t>
  </si>
  <si>
    <t>8183</t>
  </si>
  <si>
    <t>Brock Purdy</t>
  </si>
  <si>
    <t>8111</t>
  </si>
  <si>
    <t>Cade Otton</t>
  </si>
  <si>
    <t>12481</t>
  </si>
  <si>
    <t>Cam Skattebo</t>
  </si>
  <si>
    <t>6786</t>
  </si>
  <si>
    <t>CeeDee Lamb</t>
  </si>
  <si>
    <t>8210</t>
  </si>
  <si>
    <t>Chig Okonkwo</t>
  </si>
  <si>
    <t>8167</t>
  </si>
  <si>
    <t>Christian Watson</t>
  </si>
  <si>
    <t>5022</t>
  </si>
  <si>
    <t>9226</t>
  </si>
  <si>
    <t>De'Von Achane</t>
  </si>
  <si>
    <t>8112</t>
  </si>
  <si>
    <t>Drake London</t>
  </si>
  <si>
    <t>11618</t>
  </si>
  <si>
    <t>Jalen McMillan</t>
  </si>
  <si>
    <t>8228</t>
  </si>
  <si>
    <t>Jaylen Warren</t>
  </si>
  <si>
    <t>8676</t>
  </si>
  <si>
    <t>Rashid Shaheed</t>
  </si>
  <si>
    <t>8121</t>
  </si>
  <si>
    <t>Romeo Doubs</t>
  </si>
  <si>
    <t>4943</t>
  </si>
  <si>
    <t>8132</t>
  </si>
  <si>
    <t>Tyler Allgeier</t>
  </si>
  <si>
    <t>11655</t>
  </si>
  <si>
    <t>Tyrone Tracy</t>
  </si>
  <si>
    <t>13347</t>
  </si>
  <si>
    <t>Demond Claiborne</t>
  </si>
  <si>
    <t>13349</t>
  </si>
  <si>
    <t>Eli Stowers</t>
  </si>
  <si>
    <t>13274</t>
  </si>
  <si>
    <t>Germie Bernard</t>
  </si>
  <si>
    <t>13281</t>
  </si>
  <si>
    <t>Jordyn Tyson</t>
  </si>
  <si>
    <t>13317</t>
  </si>
  <si>
    <t>Ted Hurst</t>
  </si>
  <si>
    <t>8142</t>
  </si>
  <si>
    <t>Alec Pierce</t>
  </si>
  <si>
    <t>9758</t>
  </si>
  <si>
    <t>C.J. Stroud</t>
  </si>
  <si>
    <t>12522</t>
  </si>
  <si>
    <t>Cam Ward</t>
  </si>
  <si>
    <t>12540</t>
  </si>
  <si>
    <t>Chimere Dike</t>
  </si>
  <si>
    <t>4039</t>
  </si>
  <si>
    <t>4983</t>
  </si>
  <si>
    <t>DJ Moore</t>
  </si>
  <si>
    <t>5846</t>
  </si>
  <si>
    <t>DK Metcalf</t>
  </si>
  <si>
    <t>3294</t>
  </si>
  <si>
    <t>12542</t>
  </si>
  <si>
    <t>Efton Chism</t>
  </si>
  <si>
    <t>4217</t>
  </si>
  <si>
    <t>3214</t>
  </si>
  <si>
    <t>12535</t>
  </si>
  <si>
    <t>Isaac TeSlaa</t>
  </si>
  <si>
    <t>8131</t>
  </si>
  <si>
    <t>Isaiah Likely</t>
  </si>
  <si>
    <t>6904</t>
  </si>
  <si>
    <t>Jalen Hurts</t>
  </si>
  <si>
    <t>6813</t>
  </si>
  <si>
    <t>Jonathan Taylor</t>
  </si>
  <si>
    <t>12504</t>
  </si>
  <si>
    <t>Kaleb Johnson</t>
  </si>
  <si>
    <t>12547</t>
  </si>
  <si>
    <t>Kyle Williams</t>
  </si>
  <si>
    <t>2216</t>
  </si>
  <si>
    <t>7528</t>
  </si>
  <si>
    <t>Najee Harris</t>
  </si>
  <si>
    <t>7569</t>
  </si>
  <si>
    <t>Nico Collins</t>
  </si>
  <si>
    <t>12495</t>
  </si>
  <si>
    <t>Ollie Gordon</t>
  </si>
  <si>
    <t>12524</t>
  </si>
  <si>
    <t>Shedeur Sanders</t>
  </si>
  <si>
    <t>12543</t>
  </si>
  <si>
    <t>Tahj Brooks</t>
  </si>
  <si>
    <t>12545</t>
  </si>
  <si>
    <t>Tyler Shough</t>
  </si>
  <si>
    <t>12518</t>
  </si>
  <si>
    <t>Tyler Warren</t>
  </si>
  <si>
    <t>12474</t>
  </si>
  <si>
    <t>Woody Marks</t>
  </si>
  <si>
    <t>13268</t>
  </si>
  <si>
    <t>Elijah Sarratt</t>
  </si>
  <si>
    <t>13286</t>
  </si>
  <si>
    <t>Jadarian Price</t>
  </si>
  <si>
    <t>13405</t>
  </si>
  <si>
    <t>Kaytron Allen</t>
  </si>
  <si>
    <t>4199</t>
  </si>
  <si>
    <t>12527</t>
  </si>
  <si>
    <t>Ashton Jeanty</t>
  </si>
  <si>
    <t>12490</t>
  </si>
  <si>
    <t>Bhayshul Tuten</t>
  </si>
  <si>
    <t>11586</t>
  </si>
  <si>
    <t>Blake Corum</t>
  </si>
  <si>
    <t>8155</t>
  </si>
  <si>
    <t>Breece Hall</t>
  </si>
  <si>
    <t>11604</t>
  </si>
  <si>
    <t>Brock Bowers</t>
  </si>
  <si>
    <t>12541</t>
  </si>
  <si>
    <t>Dont'e Thornton</t>
  </si>
  <si>
    <t>9486</t>
  </si>
  <si>
    <t>Dontayvion Wicks</t>
  </si>
  <si>
    <t>11564</t>
  </si>
  <si>
    <t>Drake Maye</t>
  </si>
  <si>
    <t>12469</t>
  </si>
  <si>
    <t>Dylan Sampson</t>
  </si>
  <si>
    <t>12514</t>
  </si>
  <si>
    <t>Emeka Egbuka</t>
  </si>
  <si>
    <t>11565</t>
  </si>
  <si>
    <t>J.J. McCarthy</t>
  </si>
  <si>
    <t>7564</t>
  </si>
  <si>
    <t>Ja'Marr Chase</t>
  </si>
  <si>
    <t>11643</t>
  </si>
  <si>
    <t>Jaylen Wright</t>
  </si>
  <si>
    <t>9756</t>
  </si>
  <si>
    <t>Jordan Addison</t>
  </si>
  <si>
    <t>9511</t>
  </si>
  <si>
    <t>Keaton Mitchell</t>
  </si>
  <si>
    <t>11637</t>
  </si>
  <si>
    <t>Keon Coleman</t>
  </si>
  <si>
    <t>12519</t>
  </si>
  <si>
    <t>Luther Burden</t>
  </si>
  <si>
    <t>11632</t>
  </si>
  <si>
    <t>Malik Nabers</t>
  </si>
  <si>
    <t>11581</t>
  </si>
  <si>
    <t>MarShawn Lloyd</t>
  </si>
  <si>
    <t>11559</t>
  </si>
  <si>
    <t>Michael Penix</t>
  </si>
  <si>
    <t>12526</t>
  </si>
  <si>
    <t>Tetairoa McMillan</t>
  </si>
  <si>
    <t>12529</t>
  </si>
  <si>
    <t>TreVeyon Henderson</t>
  </si>
  <si>
    <t>11624</t>
  </si>
  <si>
    <t>Xavier Worthy</t>
  </si>
  <si>
    <t>13337</t>
  </si>
  <si>
    <t>Emmett Johnson</t>
  </si>
  <si>
    <t>13269</t>
  </si>
  <si>
    <t>Fernando Mendoza</t>
  </si>
  <si>
    <t>13345</t>
  </si>
  <si>
    <t>Jonah Coleman</t>
  </si>
  <si>
    <t>13305</t>
  </si>
  <si>
    <t>Mike Washington</t>
  </si>
  <si>
    <t>Pos</t>
  </si>
  <si>
    <t>Calc</t>
  </si>
  <si>
    <t>RK</t>
  </si>
  <si>
    <t>OVR RK</t>
  </si>
  <si>
    <t>OVERALL PLAYER</t>
  </si>
  <si>
    <t>POS RK</t>
  </si>
  <si>
    <t>BYE</t>
  </si>
  <si>
    <t>FPTs</t>
  </si>
  <si>
    <t>VORP</t>
  </si>
  <si>
    <t>VARG</t>
  </si>
  <si>
    <t>SleeperID</t>
  </si>
  <si>
    <t>Years Exp</t>
  </si>
  <si>
    <t>Name</t>
  </si>
  <si>
    <t>RB001</t>
  </si>
  <si>
    <t>Justin Jefferson</t>
  </si>
  <si>
    <t>WR001</t>
  </si>
  <si>
    <t>TE001</t>
  </si>
  <si>
    <t>Tony Jones</t>
  </si>
  <si>
    <t>RB002</t>
  </si>
  <si>
    <t>WR002</t>
  </si>
  <si>
    <t>Kenny Nwangwu</t>
  </si>
  <si>
    <t>QB001</t>
  </si>
  <si>
    <t>Nathaniel Dell</t>
  </si>
  <si>
    <t>RB003</t>
  </si>
  <si>
    <t>RB004</t>
  </si>
  <si>
    <t>QB002</t>
  </si>
  <si>
    <t>RB005</t>
  </si>
  <si>
    <t>WR003</t>
  </si>
  <si>
    <t>Josh Jacobs</t>
  </si>
  <si>
    <t>RB006</t>
  </si>
  <si>
    <t>WR004</t>
  </si>
  <si>
    <t>QB003</t>
  </si>
  <si>
    <t>RB007</t>
  </si>
  <si>
    <t>RB008</t>
  </si>
  <si>
    <t>RB009</t>
  </si>
  <si>
    <t>WR005</t>
  </si>
  <si>
    <t>WR006</t>
  </si>
  <si>
    <t>WR007</t>
  </si>
  <si>
    <t>WR008</t>
  </si>
  <si>
    <t>RB010</t>
  </si>
  <si>
    <t>RB011</t>
  </si>
  <si>
    <t>RB012</t>
  </si>
  <si>
    <t>RB013</t>
  </si>
  <si>
    <t>RB014</t>
  </si>
  <si>
    <t>RB015</t>
  </si>
  <si>
    <t>QB004</t>
  </si>
  <si>
    <t>QB005</t>
  </si>
  <si>
    <t>WR009</t>
  </si>
  <si>
    <t>RB016</t>
  </si>
  <si>
    <t>WR010</t>
  </si>
  <si>
    <t>RB017</t>
  </si>
  <si>
    <t>Alexander Mattison</t>
  </si>
  <si>
    <t>RB018</t>
  </si>
  <si>
    <t>TE002</t>
  </si>
  <si>
    <t>WR011</t>
  </si>
  <si>
    <t>WR012</t>
  </si>
  <si>
    <t>RB019</t>
  </si>
  <si>
    <t>RB020</t>
  </si>
  <si>
    <t>WR013</t>
  </si>
  <si>
    <t>Dameon Pierce</t>
  </si>
  <si>
    <t>RB021</t>
  </si>
  <si>
    <t>WR014</t>
  </si>
  <si>
    <t>Miles Sanders</t>
  </si>
  <si>
    <t>RB022</t>
  </si>
  <si>
    <t>Deebo Samuel</t>
  </si>
  <si>
    <t>WR015</t>
  </si>
  <si>
    <t>WR016</t>
  </si>
  <si>
    <t>WR017</t>
  </si>
  <si>
    <t>RB023</t>
  </si>
  <si>
    <t>TE003</t>
  </si>
  <si>
    <t>WR018</t>
  </si>
  <si>
    <t>T.J. Hockenson</t>
  </si>
  <si>
    <t>TE004</t>
  </si>
  <si>
    <t>Cam Akers</t>
  </si>
  <si>
    <t>RB024</t>
  </si>
  <si>
    <t>Justin Fields</t>
  </si>
  <si>
    <t>QB006</t>
  </si>
  <si>
    <t>WR019</t>
  </si>
  <si>
    <t>Terry McLaurin</t>
  </si>
  <si>
    <t>WR020</t>
  </si>
  <si>
    <t>WR021</t>
  </si>
  <si>
    <t>RB025</t>
  </si>
  <si>
    <t>Isiah Pacheco</t>
  </si>
  <si>
    <t>RB026</t>
  </si>
  <si>
    <t>WR022</t>
  </si>
  <si>
    <t>WR023</t>
  </si>
  <si>
    <t>RB027</t>
  </si>
  <si>
    <t>WR024</t>
  </si>
  <si>
    <t>WR025</t>
  </si>
  <si>
    <t>WR026</t>
  </si>
  <si>
    <t>QB007</t>
  </si>
  <si>
    <t>WR027</t>
  </si>
  <si>
    <t>TE005</t>
  </si>
  <si>
    <t>TE006</t>
  </si>
  <si>
    <t>WR028</t>
  </si>
  <si>
    <t>RB028</t>
  </si>
  <si>
    <t>TE007</t>
  </si>
  <si>
    <t>QB008</t>
  </si>
  <si>
    <t>WR029</t>
  </si>
  <si>
    <t>WR030</t>
  </si>
  <si>
    <t>Brandon Aiyuk</t>
  </si>
  <si>
    <t>WR031</t>
  </si>
  <si>
    <t>WR032</t>
  </si>
  <si>
    <t>RB029</t>
  </si>
  <si>
    <t>Jahan Dotson</t>
  </si>
  <si>
    <t>WR033</t>
  </si>
  <si>
    <t>QB009</t>
  </si>
  <si>
    <t>WR034</t>
  </si>
  <si>
    <t>Treylon Burks</t>
  </si>
  <si>
    <t>WR035</t>
  </si>
  <si>
    <t>Kadarius Toney</t>
  </si>
  <si>
    <t>WR036</t>
  </si>
  <si>
    <t>Brian Robinson</t>
  </si>
  <si>
    <t>RB030</t>
  </si>
  <si>
    <t>RB031</t>
  </si>
  <si>
    <t>WR037</t>
  </si>
  <si>
    <t>Gabe Davis</t>
  </si>
  <si>
    <t>WR038</t>
  </si>
  <si>
    <t>AJ Dillon</t>
  </si>
  <si>
    <t>RB032</t>
  </si>
  <si>
    <t>Diontae Johnson</t>
  </si>
  <si>
    <t>WR039</t>
  </si>
  <si>
    <t>WR040</t>
  </si>
  <si>
    <t>RB033</t>
  </si>
  <si>
    <t>QB010</t>
  </si>
  <si>
    <t>QB011</t>
  </si>
  <si>
    <t>QB012</t>
  </si>
  <si>
    <t>TE008</t>
  </si>
  <si>
    <t>TE009</t>
  </si>
  <si>
    <t>Chigoziem Okonkwo</t>
  </si>
  <si>
    <t>TE010</t>
  </si>
  <si>
    <t>QB013</t>
  </si>
  <si>
    <t>WR041</t>
  </si>
  <si>
    <t>TE011</t>
  </si>
  <si>
    <t>TE012</t>
  </si>
  <si>
    <t>RB034</t>
  </si>
  <si>
    <t>WR042</t>
  </si>
  <si>
    <t>Khalil Herbert</t>
  </si>
  <si>
    <t>RB035</t>
  </si>
  <si>
    <t>Greg Dulcich</t>
  </si>
  <si>
    <t>TE013</t>
  </si>
  <si>
    <t>WR043</t>
  </si>
  <si>
    <t>WR044</t>
  </si>
  <si>
    <t>QB014</t>
  </si>
  <si>
    <t>WR045</t>
  </si>
  <si>
    <t>TE014</t>
  </si>
  <si>
    <t>Antonio Gibson</t>
  </si>
  <si>
    <t>RB036</t>
  </si>
  <si>
    <t>Cole Kmet</t>
  </si>
  <si>
    <t>TE015</t>
  </si>
  <si>
    <t>RB037</t>
  </si>
  <si>
    <t>WR046</t>
  </si>
  <si>
    <t>WR047</t>
  </si>
  <si>
    <t>Jeff Wilson</t>
  </si>
  <si>
    <t>RB038</t>
  </si>
  <si>
    <t>TE016</t>
  </si>
  <si>
    <t>QB015</t>
  </si>
  <si>
    <t>TE017</t>
  </si>
  <si>
    <t>WR048</t>
  </si>
  <si>
    <t>Rashod Bateman</t>
  </si>
  <si>
    <t>WR049</t>
  </si>
  <si>
    <t>RB039</t>
  </si>
  <si>
    <t>WR050</t>
  </si>
  <si>
    <t>WR051</t>
  </si>
  <si>
    <t>WR052</t>
  </si>
  <si>
    <t>WR053</t>
  </si>
  <si>
    <t>TE018</t>
  </si>
  <si>
    <t>DJ Chark</t>
  </si>
  <si>
    <t>WR054</t>
  </si>
  <si>
    <t>QB016</t>
  </si>
  <si>
    <t>TE019</t>
  </si>
  <si>
    <t>Tua Tagovailoa</t>
  </si>
  <si>
    <t>QB017</t>
  </si>
  <si>
    <t>Irv Smith</t>
  </si>
  <si>
    <t>TE020</t>
  </si>
  <si>
    <t>RB040</t>
  </si>
  <si>
    <t>Elijah Mitchell</t>
  </si>
  <si>
    <t>RB041</t>
  </si>
  <si>
    <t>WR055</t>
  </si>
  <si>
    <t>Rondale Moore</t>
  </si>
  <si>
    <t>WR056</t>
  </si>
  <si>
    <t>Noah Fant</t>
  </si>
  <si>
    <t>TE021</t>
  </si>
  <si>
    <t>WR057</t>
  </si>
  <si>
    <t>Donovan Peoples-Jones</t>
  </si>
  <si>
    <t>WR058</t>
  </si>
  <si>
    <t>WR059</t>
  </si>
  <si>
    <t>WR060</t>
  </si>
  <si>
    <t>TE022</t>
  </si>
  <si>
    <t>WR061</t>
  </si>
  <si>
    <t>TE023</t>
  </si>
  <si>
    <t>TE024</t>
  </si>
  <si>
    <t>K.J. Osborn</t>
  </si>
  <si>
    <t>WR062</t>
  </si>
  <si>
    <t>Damien Harris</t>
  </si>
  <si>
    <t>RB042</t>
  </si>
  <si>
    <t>TE025</t>
  </si>
  <si>
    <t>TE026</t>
  </si>
  <si>
    <t>Jelani Woods</t>
  </si>
  <si>
    <t>TE027</t>
  </si>
  <si>
    <t>WR063</t>
  </si>
  <si>
    <t>Odell Beckham</t>
  </si>
  <si>
    <t>WR064</t>
  </si>
  <si>
    <t>WR065</t>
  </si>
  <si>
    <t>Van Jefferson</t>
  </si>
  <si>
    <t>WR066</t>
  </si>
  <si>
    <t>Tim Patrick</t>
  </si>
  <si>
    <t>WR067</t>
  </si>
  <si>
    <t>Jonathan Mingo</t>
  </si>
  <si>
    <t>WR068</t>
  </si>
  <si>
    <t>WR069</t>
  </si>
  <si>
    <t>RB043</t>
  </si>
  <si>
    <t>WR070</t>
  </si>
  <si>
    <t>TE028</t>
  </si>
  <si>
    <t>TE029</t>
  </si>
  <si>
    <t>Hunter Renfrow</t>
  </si>
  <si>
    <t>WR071</t>
  </si>
  <si>
    <t>RB044</t>
  </si>
  <si>
    <t>TE030</t>
  </si>
  <si>
    <t>RB045</t>
  </si>
  <si>
    <t>Isaiah Hodgins</t>
  </si>
  <si>
    <t>WR072</t>
  </si>
  <si>
    <t>Tyquan Thornton</t>
  </si>
  <si>
    <t>WR073</t>
  </si>
  <si>
    <t>RB046</t>
  </si>
  <si>
    <t>TE031</t>
  </si>
  <si>
    <t>QB018</t>
  </si>
  <si>
    <t>Skyy Moore</t>
  </si>
  <si>
    <t>WR074</t>
  </si>
  <si>
    <t>Elijah Moore</t>
  </si>
  <si>
    <t>WR075</t>
  </si>
  <si>
    <t>Devin Singletary</t>
  </si>
  <si>
    <t>RB047</t>
  </si>
  <si>
    <t>RB048</t>
  </si>
  <si>
    <t>WR076</t>
  </si>
  <si>
    <t>TE032</t>
  </si>
  <si>
    <t>WR077</t>
  </si>
  <si>
    <t>WR078</t>
  </si>
  <si>
    <t>Luke Musgrave</t>
  </si>
  <si>
    <t>TE033</t>
  </si>
  <si>
    <t>TE034</t>
  </si>
  <si>
    <t>John Metchie</t>
  </si>
  <si>
    <t>WR079</t>
  </si>
  <si>
    <t>TE035</t>
  </si>
  <si>
    <t>RB049</t>
  </si>
  <si>
    <t>Marvin Jones</t>
  </si>
  <si>
    <t>WR080</t>
  </si>
  <si>
    <t>Mecole Hardman</t>
  </si>
  <si>
    <t>WR081</t>
  </si>
  <si>
    <t>Chase Claypool</t>
  </si>
  <si>
    <t>WR082</t>
  </si>
  <si>
    <t>RB050</t>
  </si>
  <si>
    <t>Gus Edwards</t>
  </si>
  <si>
    <t>RB051</t>
  </si>
  <si>
    <t>TE036</t>
  </si>
  <si>
    <t>WR083</t>
  </si>
  <si>
    <t>QB019</t>
  </si>
  <si>
    <t>QB020</t>
  </si>
  <si>
    <t>WR084</t>
  </si>
  <si>
    <t>QB021</t>
  </si>
  <si>
    <t>WR085</t>
  </si>
  <si>
    <t>WR086</t>
  </si>
  <si>
    <t>WR087</t>
  </si>
  <si>
    <t>WR088</t>
  </si>
  <si>
    <t>WR089</t>
  </si>
  <si>
    <t>Kenny Pickett</t>
  </si>
  <si>
    <t>QB022</t>
  </si>
  <si>
    <t>Darius Slayton</t>
  </si>
  <si>
    <t>WR090</t>
  </si>
  <si>
    <t>QB023</t>
  </si>
  <si>
    <t>Luke Schoonmaker</t>
  </si>
  <si>
    <t>TE037</t>
  </si>
  <si>
    <t>WR091</t>
  </si>
  <si>
    <t>Nick Westbrook-Ikhine</t>
  </si>
  <si>
    <t>WR092</t>
  </si>
  <si>
    <t>Greg Dortch</t>
  </si>
  <si>
    <t>WR093</t>
  </si>
  <si>
    <t>TE038</t>
  </si>
  <si>
    <t>RB052</t>
  </si>
  <si>
    <t>Darnell Washington</t>
  </si>
  <si>
    <t>TE039</t>
  </si>
  <si>
    <t>TE040</t>
  </si>
  <si>
    <t>Parris Campbell</t>
  </si>
  <si>
    <t>WR094</t>
  </si>
  <si>
    <t>WR095</t>
  </si>
  <si>
    <t>Joshua Palmer</t>
  </si>
  <si>
    <t>WR096</t>
  </si>
  <si>
    <t>WR097</t>
  </si>
  <si>
    <t>Robert Tonyan</t>
  </si>
  <si>
    <t>TE041</t>
  </si>
  <si>
    <t>Donald Parham</t>
  </si>
  <si>
    <t>TE042</t>
  </si>
  <si>
    <t>TE043</t>
  </si>
  <si>
    <t>Brock Wright</t>
  </si>
  <si>
    <t>TE044</t>
  </si>
  <si>
    <t>TE045</t>
  </si>
  <si>
    <t>Kenneth Gainwell</t>
  </si>
  <si>
    <t>RB053</t>
  </si>
  <si>
    <t>Ben Skowronek</t>
  </si>
  <si>
    <t>WR098</t>
  </si>
  <si>
    <t>TE046</t>
  </si>
  <si>
    <t>Jalin Hyatt</t>
  </si>
  <si>
    <t>WR099</t>
  </si>
  <si>
    <t>RB054</t>
  </si>
  <si>
    <t>Foster Moreau</t>
  </si>
  <si>
    <t>TE047</t>
  </si>
  <si>
    <t>TE048</t>
  </si>
  <si>
    <t>Noah Gray</t>
  </si>
  <si>
    <t>TE049</t>
  </si>
  <si>
    <t>QB024</t>
  </si>
  <si>
    <t>Terrace Marshall</t>
  </si>
  <si>
    <t>WR100</t>
  </si>
  <si>
    <t>Mo Alie-Cox</t>
  </si>
  <si>
    <t>TE050</t>
  </si>
  <si>
    <t>WR101</t>
  </si>
  <si>
    <t>Joshua Kelley</t>
  </si>
  <si>
    <t>RB055</t>
  </si>
  <si>
    <t>Clyde Edwards-Helaire</t>
  </si>
  <si>
    <t>RB056</t>
  </si>
  <si>
    <t>Albert Okwuegbunam</t>
  </si>
  <si>
    <t>TE051</t>
  </si>
  <si>
    <t>TE052</t>
  </si>
  <si>
    <t>TE053</t>
  </si>
  <si>
    <t>Davis Allen</t>
  </si>
  <si>
    <t>TE054</t>
  </si>
  <si>
    <t>Kylen Granson</t>
  </si>
  <si>
    <t>TE055</t>
  </si>
  <si>
    <t>Michael Carter</t>
  </si>
  <si>
    <t>RB057</t>
  </si>
  <si>
    <t>Josiah Deguara</t>
  </si>
  <si>
    <t>TE056</t>
  </si>
  <si>
    <t>Peyton Hendershot</t>
  </si>
  <si>
    <t>TE057</t>
  </si>
  <si>
    <t>WR102</t>
  </si>
  <si>
    <t>QB025</t>
  </si>
  <si>
    <t>Marvin Mims</t>
  </si>
  <si>
    <t>WR103</t>
  </si>
  <si>
    <t>RB058</t>
  </si>
  <si>
    <t>Colby Parkinson</t>
  </si>
  <si>
    <t>TE058</t>
  </si>
  <si>
    <t>Elijah Higgins</t>
  </si>
  <si>
    <t>TE059</t>
  </si>
  <si>
    <t>RB059</t>
  </si>
  <si>
    <t>Jerome Ford</t>
  </si>
  <si>
    <t>RB060</t>
  </si>
  <si>
    <t>Tutu Atwell</t>
  </si>
  <si>
    <t>WR104</t>
  </si>
  <si>
    <t>RB061</t>
  </si>
  <si>
    <t>Israel Abanikanda</t>
  </si>
  <si>
    <t>RB062</t>
  </si>
  <si>
    <t>Roschon Johnson</t>
  </si>
  <si>
    <t>RB063</t>
  </si>
  <si>
    <t>WR105</t>
  </si>
  <si>
    <t>Cedric Tillman</t>
  </si>
  <si>
    <t>WR106</t>
  </si>
  <si>
    <t>RB064</t>
  </si>
  <si>
    <t>Chosen Anderson</t>
  </si>
  <si>
    <t>WR107</t>
  </si>
  <si>
    <t>WR108</t>
  </si>
  <si>
    <t>Ronald Jones</t>
  </si>
  <si>
    <t>RB065</t>
  </si>
  <si>
    <t>QB026</t>
  </si>
  <si>
    <t>WR109</t>
  </si>
  <si>
    <t>Pierre Strong</t>
  </si>
  <si>
    <t>RB066</t>
  </si>
  <si>
    <t>Laviska Shenault</t>
  </si>
  <si>
    <t>WR110</t>
  </si>
  <si>
    <t>Keaontay Ingram</t>
  </si>
  <si>
    <t>RB067</t>
  </si>
  <si>
    <t>WR111</t>
  </si>
  <si>
    <t>WR112</t>
  </si>
  <si>
    <t>Zonovan Knight</t>
  </si>
  <si>
    <t>RB068</t>
  </si>
  <si>
    <t>Quez Watkins</t>
  </si>
  <si>
    <t>WR113</t>
  </si>
  <si>
    <t>WR114</t>
  </si>
  <si>
    <t>Tank Dell</t>
  </si>
  <si>
    <t>WR115</t>
  </si>
  <si>
    <t>Ty Chandler</t>
  </si>
  <si>
    <t>RB069</t>
  </si>
  <si>
    <t>RB070</t>
  </si>
  <si>
    <t>Kyle Philips</t>
  </si>
  <si>
    <t>WR116</t>
  </si>
  <si>
    <t>WR117</t>
  </si>
  <si>
    <t>J.J. Taylor</t>
  </si>
  <si>
    <t>RB071</t>
  </si>
  <si>
    <t>Justyn Ross</t>
  </si>
  <si>
    <t>WR118</t>
  </si>
  <si>
    <t>Mac Jones</t>
  </si>
  <si>
    <t>QB027</t>
  </si>
  <si>
    <t>RB072</t>
  </si>
  <si>
    <t>Antoine Green</t>
  </si>
  <si>
    <t>WR119</t>
  </si>
  <si>
    <t>RB073</t>
  </si>
  <si>
    <t>WR120</t>
  </si>
  <si>
    <t>Zach Evans</t>
  </si>
  <si>
    <t>RB074</t>
  </si>
  <si>
    <t>Eric Gray</t>
  </si>
  <si>
    <t>RB075</t>
  </si>
  <si>
    <t>RB076</t>
  </si>
  <si>
    <t>Zack Moss</t>
  </si>
  <si>
    <t>RB077</t>
  </si>
  <si>
    <t>Isaiah Spiller</t>
  </si>
  <si>
    <t>RB078</t>
  </si>
  <si>
    <t>Olamide Zaccheaus</t>
  </si>
  <si>
    <t>WR121</t>
  </si>
  <si>
    <t>RB079</t>
  </si>
  <si>
    <t>Charlie Jones</t>
  </si>
  <si>
    <t>WR122</t>
  </si>
  <si>
    <t>Samori Toure</t>
  </si>
  <si>
    <t>WR123</t>
  </si>
  <si>
    <t>Devin Duvernay</t>
  </si>
  <si>
    <t>WR124</t>
  </si>
  <si>
    <t>WR125</t>
  </si>
  <si>
    <t>WR126</t>
  </si>
  <si>
    <t>JaMycal Hasty</t>
  </si>
  <si>
    <t>RB080</t>
  </si>
  <si>
    <t>Malik Davis</t>
  </si>
  <si>
    <t>RB081</t>
  </si>
  <si>
    <t>WR127</t>
  </si>
  <si>
    <t>Deon Jackson</t>
  </si>
  <si>
    <t>RB082</t>
  </si>
  <si>
    <t>RB083</t>
  </si>
  <si>
    <t>Jalen Guyton</t>
  </si>
  <si>
    <t>WR128</t>
  </si>
  <si>
    <t>RB084</t>
  </si>
  <si>
    <t>WR129</t>
  </si>
  <si>
    <t>Jamal Agnew</t>
  </si>
  <si>
    <t>WR130</t>
  </si>
  <si>
    <t>KJ Hamler</t>
  </si>
  <si>
    <t>WR131</t>
  </si>
  <si>
    <t>Xavier Hutchinson</t>
  </si>
  <si>
    <t>WR132</t>
  </si>
  <si>
    <t>WR133</t>
  </si>
  <si>
    <t>WR134</t>
  </si>
  <si>
    <t>Dyami Brown</t>
  </si>
  <si>
    <t>WR135</t>
  </si>
  <si>
    <t>Trey Palmer</t>
  </si>
  <si>
    <t>WR136</t>
  </si>
  <si>
    <t>Hassan Haskins</t>
  </si>
  <si>
    <t>RB085</t>
  </si>
  <si>
    <t>Deuce Vaughn</t>
  </si>
  <si>
    <t>RB086</t>
  </si>
  <si>
    <t>David Bell</t>
  </si>
  <si>
    <t>WR137</t>
  </si>
  <si>
    <t>QB028</t>
  </si>
  <si>
    <t>A.T. Perry</t>
  </si>
  <si>
    <t>WR138</t>
  </si>
  <si>
    <t>Cade Johnson</t>
  </si>
  <si>
    <t>WR139</t>
  </si>
  <si>
    <t>RB087</t>
  </si>
  <si>
    <t>James Robinson</t>
  </si>
  <si>
    <t>RB088</t>
  </si>
  <si>
    <t>RB089</t>
  </si>
  <si>
    <t>QB029</t>
  </si>
  <si>
    <t>Trayveon Williams</t>
  </si>
  <si>
    <t>RB090</t>
  </si>
  <si>
    <t>Kevin Harris</t>
  </si>
  <si>
    <t>RB091</t>
  </si>
  <si>
    <t>RB092</t>
  </si>
  <si>
    <t>Ke'Shawn Vaughn</t>
  </si>
  <si>
    <t>RB093</t>
  </si>
  <si>
    <t>D'Ernest Johnson</t>
  </si>
  <si>
    <t>RB094</t>
  </si>
  <si>
    <t>Zamir White</t>
  </si>
  <si>
    <t>RB095</t>
  </si>
  <si>
    <t>Sam Howell</t>
  </si>
  <si>
    <t>QB030</t>
  </si>
  <si>
    <t>RB096</t>
  </si>
  <si>
    <t>RB097</t>
  </si>
  <si>
    <t>Raheem Blackshear</t>
  </si>
  <si>
    <t>RB098</t>
  </si>
  <si>
    <t>DeWayne McBride</t>
  </si>
  <si>
    <t>RB099</t>
  </si>
  <si>
    <t>DeeJay Dallas</t>
  </si>
  <si>
    <t>RB100</t>
  </si>
  <si>
    <t>RB101</t>
  </si>
  <si>
    <t>Chris Evans</t>
  </si>
  <si>
    <t>RB102</t>
  </si>
  <si>
    <t>Sincere McCormick</t>
  </si>
  <si>
    <t>RB103</t>
  </si>
  <si>
    <t>Evan Hull</t>
  </si>
  <si>
    <t>RB104</t>
  </si>
  <si>
    <t>Lew Nichols</t>
  </si>
  <si>
    <t>RB105</t>
  </si>
  <si>
    <t>Tyrion Davis-Price</t>
  </si>
  <si>
    <t>RB106</t>
  </si>
  <si>
    <t>Kenny McIntosh</t>
  </si>
  <si>
    <t>RB107</t>
  </si>
  <si>
    <t>Kene Nwangwu</t>
  </si>
  <si>
    <t>RB108</t>
  </si>
  <si>
    <t>Anthony McFarland</t>
  </si>
  <si>
    <t>RB109</t>
  </si>
  <si>
    <t>RB110</t>
  </si>
  <si>
    <t>Mike Boone</t>
  </si>
  <si>
    <t>RB111</t>
  </si>
  <si>
    <t>Travis Homer</t>
  </si>
  <si>
    <t>RB112</t>
  </si>
  <si>
    <t>RB113</t>
  </si>
  <si>
    <t>RB114</t>
  </si>
  <si>
    <t>Tyler Badie</t>
  </si>
  <si>
    <t>RB115</t>
  </si>
  <si>
    <t>Craig Reynolds</t>
  </si>
  <si>
    <t>RB116</t>
  </si>
  <si>
    <t>RB117</t>
  </si>
  <si>
    <t>Desmond Ridder</t>
  </si>
  <si>
    <t>QB031</t>
  </si>
  <si>
    <t>Reggie Gilliam</t>
  </si>
  <si>
    <t>RB118</t>
  </si>
  <si>
    <t>Patrick Taylor</t>
  </si>
  <si>
    <t>RB119</t>
  </si>
  <si>
    <t>Myles Gaskin</t>
  </si>
  <si>
    <t>RB120</t>
  </si>
  <si>
    <t>Snoop Conner</t>
  </si>
  <si>
    <t>RB121</t>
  </si>
  <si>
    <t>Justice Hill</t>
  </si>
  <si>
    <t>RB122</t>
  </si>
  <si>
    <t>Brittain Brown</t>
  </si>
  <si>
    <t>RB123</t>
  </si>
  <si>
    <t>Salvon Ahmed</t>
  </si>
  <si>
    <t>RB124</t>
  </si>
  <si>
    <t>Eno Benjamin</t>
  </si>
  <si>
    <t>RB125</t>
  </si>
  <si>
    <t>Demetric Felton</t>
  </si>
  <si>
    <t>RB126</t>
  </si>
  <si>
    <t>Gary Brightwell</t>
  </si>
  <si>
    <t>RB127</t>
  </si>
  <si>
    <t>Deneric Prince</t>
  </si>
  <si>
    <t>RB128</t>
  </si>
  <si>
    <t>Dare Ogunbowale</t>
  </si>
  <si>
    <t>RB129</t>
  </si>
  <si>
    <t>Ty'Son Williams</t>
  </si>
  <si>
    <t>RB130</t>
  </si>
  <si>
    <t>Caleb Huntley</t>
  </si>
  <si>
    <t>RB131</t>
  </si>
  <si>
    <t>QB032</t>
  </si>
  <si>
    <t>QB033</t>
  </si>
  <si>
    <t>QB034</t>
  </si>
  <si>
    <t>Kyle Trask</t>
  </si>
  <si>
    <t>QB035</t>
  </si>
  <si>
    <t>Will Levis</t>
  </si>
  <si>
    <t>QB036</t>
  </si>
  <si>
    <t>Trey Lance</t>
  </si>
  <si>
    <t>QB037</t>
  </si>
  <si>
    <t>Gardner Minshew</t>
  </si>
  <si>
    <t>QB038</t>
  </si>
  <si>
    <t>QB039</t>
  </si>
  <si>
    <t>QB040</t>
  </si>
  <si>
    <t>QB041</t>
  </si>
  <si>
    <t>Bailey Zappe</t>
  </si>
  <si>
    <t>QB042</t>
  </si>
  <si>
    <t>Clayton Tune</t>
  </si>
  <si>
    <t>QB043</t>
  </si>
  <si>
    <t>QB044</t>
  </si>
  <si>
    <t>QB045</t>
  </si>
  <si>
    <t>QB046</t>
  </si>
  <si>
    <t>QB047</t>
  </si>
  <si>
    <t>Stetson Bennett</t>
  </si>
  <si>
    <t>QB048</t>
  </si>
  <si>
    <t>Tyler Huntley</t>
  </si>
  <si>
    <t>QB049</t>
  </si>
  <si>
    <t>Davis Mills</t>
  </si>
  <si>
    <t>QB050</t>
  </si>
  <si>
    <t>QB051</t>
  </si>
  <si>
    <t>Mitch Trubisky</t>
  </si>
  <si>
    <t>QB052</t>
  </si>
  <si>
    <t>Jarrett Stidham</t>
  </si>
  <si>
    <t>QB053</t>
  </si>
  <si>
    <t>Sean Clifford</t>
  </si>
  <si>
    <t>QB054</t>
  </si>
  <si>
    <t>Matt Corral</t>
  </si>
  <si>
    <t>QB055</t>
  </si>
  <si>
    <t>Hendon Hooker</t>
  </si>
  <si>
    <t>QB056</t>
  </si>
  <si>
    <t>Nick Mullens</t>
  </si>
  <si>
    <t>QB057</t>
  </si>
  <si>
    <t>David Blough</t>
  </si>
  <si>
    <t>QB058</t>
  </si>
  <si>
    <t>P.J. Walker</t>
  </si>
  <si>
    <t>QB059</t>
  </si>
  <si>
    <t>Aidan O'Connell</t>
  </si>
  <si>
    <t>QB060</t>
  </si>
  <si>
    <t>QB061</t>
  </si>
  <si>
    <t>Brett Rypien</t>
  </si>
  <si>
    <t>QB062</t>
  </si>
  <si>
    <t>QB063</t>
  </si>
  <si>
    <t>Drew Lock</t>
  </si>
  <si>
    <t>QB064</t>
  </si>
  <si>
    <t>Easton Stick</t>
  </si>
  <si>
    <t>QB065</t>
  </si>
  <si>
    <t>QB066</t>
  </si>
  <si>
    <t>Zach Wilson</t>
  </si>
  <si>
    <t>QB067</t>
  </si>
  <si>
    <t>Max Duggan</t>
  </si>
  <si>
    <t>QB068</t>
  </si>
  <si>
    <t>Jaren Hall</t>
  </si>
  <si>
    <t>QB069</t>
  </si>
  <si>
    <t>QB070</t>
  </si>
  <si>
    <t>Player</t>
  </si>
  <si>
    <t>FPTS</t>
  </si>
  <si>
    <t>MG FPTS</t>
  </si>
  <si>
    <t>MG VORP</t>
  </si>
  <si>
    <t>MG VARG</t>
  </si>
  <si>
    <t>RFA Order</t>
  </si>
  <si>
    <t>$OPT</t>
  </si>
  <si>
    <t>$INF</t>
  </si>
  <si>
    <t>Actual</t>
  </si>
  <si>
    <t>Order</t>
  </si>
  <si>
    <t>Column1</t>
  </si>
  <si>
    <t>WAS</t>
  </si>
  <si>
    <t>MIN</t>
  </si>
  <si>
    <t>MIA</t>
  </si>
  <si>
    <t>Theo Wease</t>
  </si>
  <si>
    <t>Free Agent Drafted</t>
  </si>
  <si>
    <t>DET</t>
  </si>
  <si>
    <t>Slots Remaining</t>
  </si>
  <si>
    <t>Free Agent $ rem</t>
  </si>
  <si>
    <t>Jalen Nailor</t>
  </si>
  <si>
    <t>LV</t>
  </si>
  <si>
    <t>$/VARG</t>
  </si>
  <si>
    <t>HOU</t>
  </si>
  <si>
    <t>Malik Willis</t>
  </si>
  <si>
    <t>BAL</t>
  </si>
  <si>
    <t>Bub Means</t>
  </si>
  <si>
    <t>Mason Taylor</t>
  </si>
  <si>
    <t>CAR</t>
  </si>
  <si>
    <t>Caleb Douglas</t>
  </si>
  <si>
    <t>Jordan James</t>
  </si>
  <si>
    <t>Ryan Flournoy</t>
  </si>
  <si>
    <t>DAL</t>
  </si>
  <si>
    <t>CHI</t>
  </si>
  <si>
    <t>Andrei Iosivas</t>
  </si>
  <si>
    <t>CIN</t>
  </si>
  <si>
    <t>Ty Johnson</t>
  </si>
  <si>
    <t>BUF</t>
  </si>
  <si>
    <t>Ja'Tavion Sanders</t>
  </si>
  <si>
    <t>Theo Johnson</t>
  </si>
  <si>
    <t>PIT</t>
  </si>
  <si>
    <t>Devaughn Vele</t>
  </si>
  <si>
    <t>Tommy Tremble</t>
  </si>
  <si>
    <t>DeMario Douglas</t>
  </si>
  <si>
    <t>Elic Ayomanor</t>
  </si>
  <si>
    <t>TEN</t>
  </si>
  <si>
    <t>KaVontae Turpin</t>
  </si>
  <si>
    <t>Erick All</t>
  </si>
  <si>
    <t>ATL</t>
  </si>
  <si>
    <t>Chris Brooks</t>
  </si>
  <si>
    <t>IND</t>
  </si>
  <si>
    <t>Savion Williams</t>
  </si>
  <si>
    <t>DEN</t>
  </si>
  <si>
    <t>Will Kacmarek</t>
  </si>
  <si>
    <t>Ashton Dulin</t>
  </si>
  <si>
    <t>ARI</t>
  </si>
  <si>
    <t>Daniel Bellinger</t>
  </si>
  <si>
    <t>Jaylin Lane</t>
  </si>
  <si>
    <t>Josh Oliver</t>
  </si>
  <si>
    <t>Ray Davis</t>
  </si>
  <si>
    <t>John Bates</t>
  </si>
  <si>
    <t>Charlie Kolar</t>
  </si>
  <si>
    <t>Luke McCaffrey</t>
  </si>
  <si>
    <t>Adam Trautman</t>
  </si>
  <si>
    <t>TE061</t>
  </si>
  <si>
    <t>Mitchell Evans</t>
  </si>
  <si>
    <t>TE062</t>
  </si>
  <si>
    <t>Ben Sinnott</t>
  </si>
  <si>
    <t>TE063</t>
  </si>
  <si>
    <t>Calvin Austin</t>
  </si>
  <si>
    <t>Roman Wilson</t>
  </si>
  <si>
    <t>Isaiah Bond</t>
  </si>
  <si>
    <t>CLE</t>
  </si>
  <si>
    <t>Devontez Walker</t>
  </si>
  <si>
    <t>Marlin Klein</t>
  </si>
  <si>
    <t>TE064</t>
  </si>
  <si>
    <t>Ben Sims</t>
  </si>
  <si>
    <t>TE065</t>
  </si>
  <si>
    <t>Jahdae Walker</t>
  </si>
  <si>
    <t>Jawhar Jordan</t>
  </si>
  <si>
    <t>Drew Sample</t>
  </si>
  <si>
    <t>TE066</t>
  </si>
  <si>
    <t>SEA</t>
  </si>
  <si>
    <t>TE067</t>
  </si>
  <si>
    <t>Jordan Whittington</t>
  </si>
  <si>
    <t>Cade Stover</t>
  </si>
  <si>
    <t>TE069</t>
  </si>
  <si>
    <t>Kevin Coleman</t>
  </si>
  <si>
    <t>Nate Adkins</t>
  </si>
  <si>
    <t>TE070</t>
  </si>
  <si>
    <t>Jackson Hawes</t>
  </si>
  <si>
    <t>TE071</t>
  </si>
  <si>
    <t>TE072</t>
  </si>
  <si>
    <t>Jeremy Ruckert</t>
  </si>
  <si>
    <t>TE073</t>
  </si>
  <si>
    <t>Will Mallory</t>
  </si>
  <si>
    <t>TE074</t>
  </si>
  <si>
    <t>Tanner Hudson</t>
  </si>
  <si>
    <t>TE075</t>
  </si>
  <si>
    <t>Teagan Quitoriano</t>
  </si>
  <si>
    <t>TE076</t>
  </si>
  <si>
    <t>Bauer Sharp</t>
  </si>
  <si>
    <t>TE077</t>
  </si>
  <si>
    <t>Konata Mumpfield</t>
  </si>
  <si>
    <t>WR141</t>
  </si>
  <si>
    <t>Cam Grandy</t>
  </si>
  <si>
    <t>TE078</t>
  </si>
  <si>
    <t>Dallen Bentley</t>
  </si>
  <si>
    <t>TE079</t>
  </si>
  <si>
    <t>Zaire Mitchell-Paden</t>
  </si>
  <si>
    <t>TE080</t>
  </si>
  <si>
    <t>Brashard Smith</t>
  </si>
  <si>
    <t>WR143</t>
  </si>
  <si>
    <t>Jaheim Bell</t>
  </si>
  <si>
    <t>TE081</t>
  </si>
  <si>
    <t>PHI</t>
  </si>
  <si>
    <t>Jaren Kanak</t>
  </si>
  <si>
    <t>TE082</t>
  </si>
  <si>
    <t>TE083</t>
  </si>
  <si>
    <t>Connor Heyward</t>
  </si>
  <si>
    <t>TE084</t>
  </si>
  <si>
    <t>Zavion Thomas</t>
  </si>
  <si>
    <t>WR145</t>
  </si>
  <si>
    <t>Raheim Sanders</t>
  </si>
  <si>
    <t>Seth McGowan</t>
  </si>
  <si>
    <t>Nate Boerkircher</t>
  </si>
  <si>
    <t>JAX</t>
  </si>
  <si>
    <t>TE085</t>
  </si>
  <si>
    <t>Charlie Woerner</t>
  </si>
  <si>
    <t>TE087</t>
  </si>
  <si>
    <t>TE088</t>
  </si>
  <si>
    <t>TE089</t>
  </si>
  <si>
    <t>Carlos Washington</t>
  </si>
  <si>
    <t>Donovan Edwards</t>
  </si>
  <si>
    <t>Jam Miller</t>
  </si>
  <si>
    <t>Will Shipley</t>
  </si>
  <si>
    <t>Jack Endries</t>
  </si>
  <si>
    <t>TE090</t>
  </si>
  <si>
    <t>Grant Calcaterra</t>
  </si>
  <si>
    <t>TE091</t>
  </si>
  <si>
    <t>Tanner Koziol</t>
  </si>
  <si>
    <t>TE092</t>
  </si>
  <si>
    <t>Phil Mafah</t>
  </si>
  <si>
    <t>Thomas Fidone</t>
  </si>
  <si>
    <t>TE093</t>
  </si>
  <si>
    <t>Payne Durham</t>
  </si>
  <si>
    <t>TE094</t>
  </si>
  <si>
    <t>Deion Burks</t>
  </si>
  <si>
    <t>WR147</t>
  </si>
  <si>
    <t>Devin Culp</t>
  </si>
  <si>
    <t>TE095</t>
  </si>
  <si>
    <t>KeAndre Lambert-Smith</t>
  </si>
  <si>
    <t>WR148</t>
  </si>
  <si>
    <t>Jarquez Hunter</t>
  </si>
  <si>
    <t>Hunter Luepke</t>
  </si>
  <si>
    <t>WR149</t>
  </si>
  <si>
    <t>Kendrick Law</t>
  </si>
  <si>
    <t>WR150</t>
  </si>
  <si>
    <t>Mitch Tinsley</t>
  </si>
  <si>
    <t>WR151</t>
  </si>
  <si>
    <t>Hunter Long</t>
  </si>
  <si>
    <t>TE096</t>
  </si>
  <si>
    <t>Sam Roush</t>
  </si>
  <si>
    <t>TE097</t>
  </si>
  <si>
    <t>Jimmy Horn</t>
  </si>
  <si>
    <t>WR152</t>
  </si>
  <si>
    <t>WR153</t>
  </si>
  <si>
    <t>Eli Heidenreich</t>
  </si>
  <si>
    <t>Tyler Goodson</t>
  </si>
  <si>
    <t>TE098</t>
  </si>
  <si>
    <t>Drew Ogletree</t>
  </si>
  <si>
    <t>TE099</t>
  </si>
  <si>
    <t>Lucas Krull</t>
  </si>
  <si>
    <t>TE100</t>
  </si>
  <si>
    <t>Tip Reiman</t>
  </si>
  <si>
    <t>TE101</t>
  </si>
  <si>
    <t>Isaac Guerendo</t>
  </si>
  <si>
    <t>WR154</t>
  </si>
  <si>
    <t>Joe Royer</t>
  </si>
  <si>
    <t>TE102</t>
  </si>
  <si>
    <t>Jack Stoll</t>
  </si>
  <si>
    <t>TE103</t>
  </si>
  <si>
    <t>Cole Turner</t>
  </si>
  <si>
    <t>TE104</t>
  </si>
  <si>
    <t>Josh Cuevas</t>
  </si>
  <si>
    <t>TE106</t>
  </si>
  <si>
    <t>Xavier Smith</t>
  </si>
  <si>
    <t>WR155</t>
  </si>
  <si>
    <t>Luke Farrell</t>
  </si>
  <si>
    <t>TE107</t>
  </si>
  <si>
    <t>Max Bredeson</t>
  </si>
  <si>
    <t>TE108</t>
  </si>
  <si>
    <t>Jared Wiley</t>
  </si>
  <si>
    <t>TE109</t>
  </si>
  <si>
    <t>Andrew Beck</t>
  </si>
  <si>
    <t>CJ Dippre</t>
  </si>
  <si>
    <t>TE110</t>
  </si>
  <si>
    <t>Brevyn Spann-Ford</t>
  </si>
  <si>
    <t>TE111</t>
  </si>
  <si>
    <t>Bo Melton</t>
  </si>
  <si>
    <t>WR156</t>
  </si>
  <si>
    <t>Malachi Corley</t>
  </si>
  <si>
    <t>WR157</t>
  </si>
  <si>
    <t>WR158</t>
  </si>
  <si>
    <t>WR159</t>
  </si>
  <si>
    <t>Ko Kieft</t>
  </si>
  <si>
    <t>TE112</t>
  </si>
  <si>
    <t>Anthony Gould</t>
  </si>
  <si>
    <t>WR160</t>
  </si>
  <si>
    <t>TE113</t>
  </si>
  <si>
    <t>Malik Benson</t>
  </si>
  <si>
    <t>WR161</t>
  </si>
  <si>
    <t>TE114</t>
  </si>
  <si>
    <t>Tyrell Shavers</t>
  </si>
  <si>
    <t>WR162</t>
  </si>
  <si>
    <t>WR163</t>
  </si>
  <si>
    <t>Johnny Mundt</t>
  </si>
  <si>
    <t>TE115</t>
  </si>
  <si>
    <t>Riley Nowakowski</t>
  </si>
  <si>
    <t>TE116</t>
  </si>
  <si>
    <t>TE117</t>
  </si>
  <si>
    <t>Alec Ingold</t>
  </si>
  <si>
    <t>Rasheen Ali</t>
  </si>
  <si>
    <t>WR164</t>
  </si>
  <si>
    <t>Colbie Young</t>
  </si>
  <si>
    <t>WR165</t>
  </si>
  <si>
    <t>WR166</t>
  </si>
  <si>
    <t>CJ Daniels</t>
  </si>
  <si>
    <t>WR167</t>
  </si>
  <si>
    <t>Darius Cooper</t>
  </si>
  <si>
    <t>WR168</t>
  </si>
  <si>
    <t>Tai Felton</t>
  </si>
  <si>
    <t>WR169</t>
  </si>
  <si>
    <t>Derius Davis</t>
  </si>
  <si>
    <t>WR170</t>
  </si>
  <si>
    <t>WR171</t>
  </si>
  <si>
    <t>Isaiah Williams</t>
  </si>
  <si>
    <t>WR172</t>
  </si>
  <si>
    <t>Jake Bobo</t>
  </si>
  <si>
    <t>WR173</t>
  </si>
  <si>
    <t>Barion Brown</t>
  </si>
  <si>
    <t>WR174</t>
  </si>
  <si>
    <t>WR175</t>
  </si>
  <si>
    <t>Jaleel McLaughlin</t>
  </si>
  <si>
    <t>Jordan Watkins</t>
  </si>
  <si>
    <t>WR176</t>
  </si>
  <si>
    <t>Reggie Virgil</t>
  </si>
  <si>
    <t>WR177</t>
  </si>
  <si>
    <t>Julian Hill</t>
  </si>
  <si>
    <t>TE119</t>
  </si>
  <si>
    <t>WR178</t>
  </si>
  <si>
    <t>Brycen Tremayne</t>
  </si>
  <si>
    <t>WR179</t>
  </si>
  <si>
    <t>Adam Prentice</t>
  </si>
  <si>
    <t>Scotty Miller</t>
  </si>
  <si>
    <t>WR180</t>
  </si>
  <si>
    <t>Ja'Lynn Polk</t>
  </si>
  <si>
    <t>WR181</t>
  </si>
  <si>
    <t>Kaden Wetjen</t>
  </si>
  <si>
    <t>WR182</t>
  </si>
  <si>
    <t>CJ Williams</t>
  </si>
  <si>
    <t>WR183</t>
  </si>
  <si>
    <t>Beaux Collins</t>
  </si>
  <si>
    <t>WR184</t>
  </si>
  <si>
    <t>Tylan Wallace</t>
  </si>
  <si>
    <t>WR185</t>
  </si>
  <si>
    <t>Ben Yurosek</t>
  </si>
  <si>
    <t>TE120</t>
  </si>
  <si>
    <t>Jacob Saylors</t>
  </si>
  <si>
    <t>Arian Smith</t>
  </si>
  <si>
    <t>WR186</t>
  </si>
  <si>
    <t>Casey Washington</t>
  </si>
  <si>
    <t>WR187</t>
  </si>
  <si>
    <t>Kameron Johnson</t>
  </si>
  <si>
    <t>WR188</t>
  </si>
  <si>
    <t>WR189</t>
  </si>
  <si>
    <t>Jeff Caldwell</t>
  </si>
  <si>
    <t>WR190</t>
  </si>
  <si>
    <t>Xavier Weaver</t>
  </si>
  <si>
    <t>WR191</t>
  </si>
  <si>
    <t>Patrick Ricard</t>
  </si>
  <si>
    <t>Jeshaun Jones</t>
  </si>
  <si>
    <t>WR192</t>
  </si>
  <si>
    <t>Dareke Young</t>
  </si>
  <si>
    <t>WR193</t>
  </si>
  <si>
    <t>WR194</t>
  </si>
  <si>
    <t>Josh Cameron</t>
  </si>
  <si>
    <t>WR195</t>
  </si>
  <si>
    <t>British Brooks</t>
  </si>
  <si>
    <t>Mason Tipton</t>
  </si>
  <si>
    <t>WR196</t>
  </si>
  <si>
    <t>WR197</t>
  </si>
  <si>
    <t>Quintin Morris</t>
  </si>
  <si>
    <t>TE122</t>
  </si>
  <si>
    <t>Blake Whiteheart</t>
  </si>
  <si>
    <t>TE123</t>
  </si>
  <si>
    <t>TE121</t>
  </si>
  <si>
    <t>Dylan Laube</t>
  </si>
  <si>
    <t>Jacob Cowing</t>
  </si>
  <si>
    <t>WR205</t>
  </si>
  <si>
    <t>LaJohntay Wester</t>
  </si>
  <si>
    <t>WR198</t>
  </si>
  <si>
    <t>Ke'Shawn Williams</t>
  </si>
  <si>
    <t>WR202</t>
  </si>
  <si>
    <t>WR210</t>
  </si>
  <si>
    <t>Britain Covey</t>
  </si>
  <si>
    <t>WR209</t>
  </si>
  <si>
    <t>Michael Bandy</t>
  </si>
  <si>
    <t>WR206</t>
  </si>
  <si>
    <t>Mason Kinsey</t>
  </si>
  <si>
    <t>WR203</t>
  </si>
  <si>
    <t>Gage Larvadain</t>
  </si>
  <si>
    <t>WR201</t>
  </si>
  <si>
    <t>WR211</t>
  </si>
  <si>
    <t>WR207</t>
  </si>
  <si>
    <t>Nikko Remigio</t>
  </si>
  <si>
    <t>WR199</t>
  </si>
  <si>
    <t>Myles Price</t>
  </si>
  <si>
    <t>WR204</t>
  </si>
  <si>
    <t>Jalen Brooks</t>
  </si>
  <si>
    <t>WR208</t>
  </si>
  <si>
    <t>Josh Williams</t>
  </si>
  <si>
    <t>RB132</t>
  </si>
  <si>
    <t>Zavier Scott</t>
  </si>
  <si>
    <t>RB134</t>
  </si>
  <si>
    <t>RB135</t>
  </si>
  <si>
    <t>Chris Collier</t>
  </si>
  <si>
    <t>RB133</t>
  </si>
  <si>
    <t>Riley Leonard</t>
  </si>
  <si>
    <t>Shane Buechele</t>
  </si>
  <si>
    <t>Chris Oladokun</t>
  </si>
  <si>
    <t>Behren Morton</t>
  </si>
  <si>
    <t>Tyson Bagent</t>
  </si>
  <si>
    <t>Adrian Martinez</t>
  </si>
  <si>
    <t>Garrett Nussmeier</t>
  </si>
  <si>
    <t>Cole Payton</t>
  </si>
  <si>
    <t>Quinn Ewers</t>
  </si>
  <si>
    <t>Tommy DeVito</t>
  </si>
  <si>
    <t>Spencer Rattler</t>
  </si>
  <si>
    <t>Cade Klubnik</t>
  </si>
  <si>
    <t>Joe Milton</t>
  </si>
  <si>
    <t>Jake Browning</t>
  </si>
  <si>
    <t>Will Howard</t>
  </si>
  <si>
    <t>Tanner McKee</t>
  </si>
  <si>
    <t>QB071</t>
  </si>
  <si>
    <t>QB073</t>
  </si>
  <si>
    <t>QB074</t>
  </si>
  <si>
    <t>QB075</t>
  </si>
  <si>
    <t>Kyle Allen</t>
  </si>
  <si>
    <t>QB076</t>
  </si>
  <si>
    <t>Brady Cook</t>
  </si>
  <si>
    <t>QB077</t>
  </si>
  <si>
    <t>Drew Allar</t>
  </si>
  <si>
    <t>QB078</t>
  </si>
  <si>
    <t>QB079</t>
  </si>
  <si>
    <t>Taylen Green</t>
  </si>
  <si>
    <t>QB080</t>
  </si>
  <si>
    <t>QB084</t>
  </si>
  <si>
    <t>QB081</t>
  </si>
  <si>
    <t>QB082</t>
  </si>
  <si>
    <t>QB083</t>
  </si>
  <si>
    <t>full_name</t>
  </si>
  <si>
    <t>sleeper_id</t>
  </si>
  <si>
    <t>years_exp</t>
  </si>
  <si>
    <t>4034</t>
  </si>
  <si>
    <t>5850</t>
  </si>
  <si>
    <t>4984</t>
  </si>
  <si>
    <t>6794</t>
  </si>
  <si>
    <t>5927</t>
  </si>
  <si>
    <t>1466</t>
  </si>
  <si>
    <t>4046</t>
  </si>
  <si>
    <t>5872</t>
  </si>
  <si>
    <t>5844</t>
  </si>
  <si>
    <t>4037</t>
  </si>
  <si>
    <t>8172</t>
  </si>
  <si>
    <t>12860</t>
  </si>
  <si>
    <t>8205</t>
  </si>
  <si>
    <t>4035</t>
  </si>
  <si>
    <t>8180</t>
  </si>
  <si>
    <t>6865</t>
  </si>
  <si>
    <t>4033</t>
  </si>
  <si>
    <t>8154</t>
  </si>
  <si>
    <t>9502</t>
  </si>
  <si>
    <t>8161</t>
  </si>
  <si>
    <t>7571</t>
  </si>
  <si>
    <t>11748</t>
  </si>
  <si>
    <t>12498</t>
  </si>
  <si>
    <t>8188</t>
  </si>
  <si>
    <t>8147</t>
  </si>
  <si>
    <t>5995</t>
  </si>
  <si>
    <t>13296</t>
  </si>
  <si>
    <t>12467</t>
  </si>
  <si>
    <t>11783</t>
  </si>
  <si>
    <t>6826</t>
  </si>
  <si>
    <t>6149</t>
  </si>
  <si>
    <t>10226</t>
  </si>
  <si>
    <t>3271</t>
  </si>
  <si>
    <t>6039</t>
  </si>
  <si>
    <t>11600</t>
  </si>
  <si>
    <t>11597</t>
  </si>
  <si>
    <t>9479</t>
  </si>
  <si>
    <t>11834</t>
  </si>
  <si>
    <t>7587</t>
  </si>
  <si>
    <t>7694</t>
  </si>
  <si>
    <t>9501</t>
  </si>
  <si>
    <t>8135</t>
  </si>
  <si>
    <t>12499</t>
  </si>
  <si>
    <t>8917</t>
  </si>
  <si>
    <t>7828</t>
  </si>
  <si>
    <t>8800</t>
  </si>
  <si>
    <t>11592</t>
  </si>
  <si>
    <t>9481</t>
  </si>
  <si>
    <t>8119</t>
  </si>
  <si>
    <t>11370</t>
  </si>
  <si>
    <t>6828</t>
  </si>
  <si>
    <t>7496</t>
  </si>
  <si>
    <t>12482</t>
  </si>
  <si>
    <t>5857</t>
  </si>
  <si>
    <t>3202</t>
  </si>
  <si>
    <t>9494</t>
  </si>
  <si>
    <t>13434</t>
  </si>
  <si>
    <t>6427</t>
  </si>
  <si>
    <t>6271</t>
  </si>
  <si>
    <t>3257</t>
  </si>
  <si>
    <t>7670</t>
  </si>
  <si>
    <t>4137</t>
  </si>
  <si>
    <t>8225</t>
  </si>
  <si>
    <t>12641</t>
  </si>
  <si>
    <t>5973</t>
  </si>
  <si>
    <t>11575</t>
  </si>
  <si>
    <t>10214</t>
  </si>
  <si>
    <t>7716</t>
  </si>
  <si>
    <t>8127</t>
  </si>
  <si>
    <t>96</t>
  </si>
  <si>
    <t>11650</t>
  </si>
  <si>
    <t>7891</t>
  </si>
  <si>
    <t>10218</t>
  </si>
  <si>
    <t>6869</t>
  </si>
  <si>
    <t>3634</t>
  </si>
  <si>
    <t>TE060</t>
  </si>
  <si>
    <t>6853</t>
  </si>
  <si>
    <t>7562</t>
  </si>
  <si>
    <t>10231</t>
  </si>
  <si>
    <t>12473</t>
  </si>
  <si>
    <t>11596</t>
  </si>
  <si>
    <t>8125</t>
  </si>
  <si>
    <t>11630</t>
  </si>
  <si>
    <t>12503</t>
  </si>
  <si>
    <t>11629</t>
  </si>
  <si>
    <t>4177</t>
  </si>
  <si>
    <t>11573</t>
  </si>
  <si>
    <t>13307</t>
  </si>
  <si>
    <t>11082</t>
  </si>
  <si>
    <t>13079</t>
  </si>
  <si>
    <t>11588</t>
  </si>
  <si>
    <t>6001</t>
  </si>
  <si>
    <t>3258</t>
  </si>
  <si>
    <t>10444</t>
  </si>
  <si>
    <t>11623</t>
  </si>
  <si>
    <t>TE068</t>
  </si>
  <si>
    <t>11599</t>
  </si>
  <si>
    <t>13338</t>
  </si>
  <si>
    <t>11433</t>
  </si>
  <si>
    <t>12658</t>
  </si>
  <si>
    <t>10871</t>
  </si>
  <si>
    <t>8145</t>
  </si>
  <si>
    <t>3286</t>
  </si>
  <si>
    <t>6130</t>
  </si>
  <si>
    <t>1373</t>
  </si>
  <si>
    <t>10220</t>
  </si>
  <si>
    <t>WR140</t>
  </si>
  <si>
    <t>8143</t>
  </si>
  <si>
    <t>5409</t>
  </si>
  <si>
    <t>8227</t>
  </si>
  <si>
    <t>13308</t>
  </si>
  <si>
    <t>12718</t>
  </si>
  <si>
    <t>12062</t>
  </si>
  <si>
    <t>13577</t>
  </si>
  <si>
    <t>8799</t>
  </si>
  <si>
    <t>12455</t>
  </si>
  <si>
    <t>WR142</t>
  </si>
  <si>
    <t>8230</t>
  </si>
  <si>
    <t>2078</t>
  </si>
  <si>
    <t>10235</t>
  </si>
  <si>
    <t>11605</t>
  </si>
  <si>
    <t>WR144</t>
  </si>
  <si>
    <t>7561</t>
  </si>
  <si>
    <t>13422</t>
  </si>
  <si>
    <t>5008</t>
  </si>
  <si>
    <t>8181</t>
  </si>
  <si>
    <t>13411</t>
  </si>
  <si>
    <t>12472</t>
  </si>
  <si>
    <t>13424</t>
  </si>
  <si>
    <t>13299</t>
  </si>
  <si>
    <t>TE086</t>
  </si>
  <si>
    <t>8129</t>
  </si>
  <si>
    <t>9227</t>
  </si>
  <si>
    <t>7075</t>
  </si>
  <si>
    <t>4054</t>
  </si>
  <si>
    <t>5985</t>
  </si>
  <si>
    <t>11186</t>
  </si>
  <si>
    <t>12515</t>
  </si>
  <si>
    <t>13403</t>
  </si>
  <si>
    <t>11577</t>
  </si>
  <si>
    <t>13282</t>
  </si>
  <si>
    <t>8177</t>
  </si>
  <si>
    <t>13408</t>
  </si>
  <si>
    <t>12738</t>
  </si>
  <si>
    <t>WR146</t>
  </si>
  <si>
    <t>12715</t>
  </si>
  <si>
    <t>10227</t>
  </si>
  <si>
    <t>13333</t>
  </si>
  <si>
    <t>11820</t>
  </si>
  <si>
    <t>12670</t>
  </si>
  <si>
    <t>11569</t>
  </si>
  <si>
    <t>4351</t>
  </si>
  <si>
    <t>13412</t>
  </si>
  <si>
    <t>11068</t>
  </si>
  <si>
    <t>7535</t>
  </si>
  <si>
    <t>13322</t>
  </si>
  <si>
    <t>12523</t>
  </si>
  <si>
    <t>5970</t>
  </si>
  <si>
    <t>13423</t>
  </si>
  <si>
    <t>8207</t>
  </si>
  <si>
    <t>3048</t>
  </si>
  <si>
    <t>4219</t>
  </si>
  <si>
    <t>8489</t>
  </si>
  <si>
    <t>8249</t>
  </si>
  <si>
    <t>11716</t>
  </si>
  <si>
    <t>11651</t>
  </si>
  <si>
    <t>7596</t>
  </si>
  <si>
    <t>13435</t>
  </si>
  <si>
    <t>7946</t>
  </si>
  <si>
    <t>8214</t>
  </si>
  <si>
    <t>TE105</t>
  </si>
  <si>
    <t>8208</t>
  </si>
  <si>
    <t>13273</t>
  </si>
  <si>
    <t>11168</t>
  </si>
  <si>
    <t>7842</t>
  </si>
  <si>
    <t>13516</t>
  </si>
  <si>
    <t>11595</t>
  </si>
  <si>
    <t>6323</t>
  </si>
  <si>
    <t>12984</t>
  </si>
  <si>
    <t>11593</t>
  </si>
  <si>
    <t>8204</t>
  </si>
  <si>
    <t>11617</t>
  </si>
  <si>
    <t>7066</t>
  </si>
  <si>
    <t>7757</t>
  </si>
  <si>
    <t>8484</t>
  </si>
  <si>
    <t>11762</t>
  </si>
  <si>
    <t>4189</t>
  </si>
  <si>
    <t>13329</t>
  </si>
  <si>
    <t>4995</t>
  </si>
  <si>
    <t>11377</t>
  </si>
  <si>
    <t>5917</t>
  </si>
  <si>
    <t>4314</t>
  </si>
  <si>
    <t>13433</t>
  </si>
  <si>
    <t>5133</t>
  </si>
  <si>
    <t>11570</t>
  </si>
  <si>
    <t>10225</t>
  </si>
  <si>
    <t>13477</t>
  </si>
  <si>
    <t>5113</t>
  </si>
  <si>
    <t>TE118</t>
  </si>
  <si>
    <t>13270</t>
  </si>
  <si>
    <t>13150</t>
  </si>
  <si>
    <t>12496</t>
  </si>
  <si>
    <t>10234</t>
  </si>
  <si>
    <t>5086</t>
  </si>
  <si>
    <t>11608</t>
  </si>
  <si>
    <t>10867</t>
  </si>
  <si>
    <t>6963</t>
  </si>
  <si>
    <t>13533</t>
  </si>
  <si>
    <t>5374</t>
  </si>
  <si>
    <t>11439</t>
  </si>
  <si>
    <t>12634</t>
  </si>
  <si>
    <t>13297</t>
  </si>
  <si>
    <t>11371</t>
  </si>
  <si>
    <t>3155</t>
  </si>
  <si>
    <t>11157</t>
  </si>
  <si>
    <t>6290</t>
  </si>
  <si>
    <t>11619</t>
  </si>
  <si>
    <t>13491</t>
  </si>
  <si>
    <t>13554</t>
  </si>
  <si>
    <t>12889</t>
  </si>
  <si>
    <t>7595</t>
  </si>
  <si>
    <t>13121</t>
  </si>
  <si>
    <t>11237</t>
  </si>
  <si>
    <t>12539</t>
  </si>
  <si>
    <t>11806</t>
  </si>
  <si>
    <t>11994</t>
  </si>
  <si>
    <t>10228</t>
  </si>
  <si>
    <t>7204</t>
  </si>
  <si>
    <t>13392</t>
  </si>
  <si>
    <t>11921</t>
  </si>
  <si>
    <t>8116</t>
  </si>
  <si>
    <t>11911</t>
  </si>
  <si>
    <t>8527</t>
  </si>
  <si>
    <t>6847</t>
  </si>
  <si>
    <t>13394</t>
  </si>
  <si>
    <t>12171</t>
  </si>
  <si>
    <t>11895</t>
  </si>
  <si>
    <t>4040</t>
  </si>
  <si>
    <t>7536</t>
  </si>
  <si>
    <t>11201</t>
  </si>
  <si>
    <t>8219</t>
  </si>
  <si>
    <t>11574</t>
  </si>
  <si>
    <t>11616</t>
  </si>
  <si>
    <t>12699</t>
  </si>
  <si>
    <t>12971</t>
  </si>
  <si>
    <t>WR200</t>
  </si>
  <si>
    <t>5121</t>
  </si>
  <si>
    <t>8414</t>
  </si>
  <si>
    <t>8076</t>
  </si>
  <si>
    <t>7436</t>
  </si>
  <si>
    <t>13101</t>
  </si>
  <si>
    <t>4274</t>
  </si>
  <si>
    <t>8168</t>
  </si>
  <si>
    <t>11320</t>
  </si>
  <si>
    <t>13075</t>
  </si>
  <si>
    <t>11034</t>
  </si>
  <si>
    <t>12787</t>
  </si>
  <si>
    <t>11299</t>
  </si>
  <si>
    <t>7720</t>
  </si>
  <si>
    <t>6931</t>
  </si>
  <si>
    <t>8122</t>
  </si>
  <si>
    <t>11963</t>
  </si>
  <si>
    <t>6768</t>
  </si>
  <si>
    <t>4017</t>
  </si>
  <si>
    <t>2307</t>
  </si>
  <si>
    <t>12470</t>
  </si>
  <si>
    <t>7591</t>
  </si>
  <si>
    <t>8002</t>
  </si>
  <si>
    <t>829</t>
  </si>
  <si>
    <t>8413</t>
  </si>
  <si>
    <t>9999</t>
  </si>
  <si>
    <t>19</t>
  </si>
  <si>
    <t>7083</t>
  </si>
  <si>
    <t>2306</t>
  </si>
  <si>
    <t>8160</t>
  </si>
  <si>
    <t>13295</t>
  </si>
  <si>
    <t>11256</t>
  </si>
  <si>
    <t>11065</t>
  </si>
  <si>
    <t>13404</t>
  </si>
  <si>
    <t>13335</t>
  </si>
  <si>
    <t>7585</t>
  </si>
  <si>
    <t>6136</t>
  </si>
  <si>
    <t>5854</t>
  </si>
  <si>
    <t>12500</t>
  </si>
  <si>
    <t>2152</t>
  </si>
  <si>
    <t>8162</t>
  </si>
  <si>
    <t>11292</t>
  </si>
  <si>
    <t>11562</t>
  </si>
  <si>
    <t>13303</t>
  </si>
  <si>
    <t>7527</t>
  </si>
  <si>
    <t>11557</t>
  </si>
  <si>
    <t>6111</t>
  </si>
  <si>
    <t>7610</t>
  </si>
  <si>
    <t>6011</t>
  </si>
  <si>
    <t>12511</t>
  </si>
  <si>
    <t>9230</t>
  </si>
  <si>
    <t>QB072</t>
  </si>
  <si>
    <t>4464</t>
  </si>
  <si>
    <t>3976</t>
  </si>
  <si>
    <t>827</t>
  </si>
  <si>
    <t>5127</t>
  </si>
  <si>
    <t>12538</t>
  </si>
  <si>
    <t>13289</t>
  </si>
  <si>
    <t>4972</t>
  </si>
  <si>
    <t>13306</t>
  </si>
  <si>
    <t>7538</t>
  </si>
  <si>
    <t>260</t>
  </si>
  <si>
    <t>10857</t>
  </si>
  <si>
    <t>10866</t>
  </si>
  <si>
    <t>season</t>
  </si>
  <si>
    <t>week</t>
  </si>
  <si>
    <t>date</t>
  </si>
  <si>
    <t>draft_picks</t>
  </si>
  <si>
    <t>added_players</t>
  </si>
  <si>
    <t>dropped_players</t>
  </si>
  <si>
    <t>Jonnymaxed to BobbyBaby: 2019 Rd 3 (Jonnymaxed)</t>
  </si>
  <si>
    <t>John Brown WR, FA - Jonnymaxed</t>
  </si>
  <si>
    <t>John Brown WR, FA - BobbyBaby</t>
  </si>
  <si>
    <t>hellj85 to demboys26: 2019 Rd 6 (hellj85)
hellj85 to demboys26: 2019 Rd 7 (hellj85)
hellj85 to demboys26: 2019 Rd 7 (joe9alt)</t>
  </si>
  <si>
    <t>Ronald Jones RB, FA - hellj85
Devonta Freeman RB, FA - demboys26</t>
  </si>
  <si>
    <t>Devonta Freeman RB, FA - hellj85
Ronald Jones RB, FA - demboys26</t>
  </si>
  <si>
    <t>zombull to GentlemanBrewer: 2019 Rd 2 (zombull)</t>
  </si>
  <si>
    <t>Phillip Lindsay RB, FA - GentlemanBrewer
Hunter Henry TE, NE - zombull</t>
  </si>
  <si>
    <t>Hunter Henry TE, NE - GentlemanBrewer
Phillip Lindsay RB, FA - zombull</t>
  </si>
  <si>
    <t>Matt Ryan QB, FA - GentlemanBrewer
Stefon Diggs WR, FA - BobbyBaby</t>
  </si>
  <si>
    <t>Matt Ryan QB, FA - BobbyBaby
Stefon Diggs WR, FA - GentlemanBrewer</t>
  </si>
  <si>
    <t>mcmahanwich to joe9alt: 2020 Rd 3 (mcmahanwich)
joe9alt to mcmahanwich: 2020 Rd 1 (joe9alt)</t>
  </si>
  <si>
    <t>Kyler Murray QB, MIN - joe9alt</t>
  </si>
  <si>
    <t>Kyler Murray QB, MIN - mcmahanwich</t>
  </si>
  <si>
    <t>Melvin Gordon RB, FA - GentlemanBrewer
Emmanuel Sanders WR, FA - GentlemanBrewer
JuJu Smith-Schuster WR, NYG - docopp
Jamaal Williams RB, FA - docopp</t>
  </si>
  <si>
    <t>Melvin Gordon RB, FA - docopp
Emmanuel Sanders WR, FA - docopp
JuJu Smith-Schuster WR, NYG - GentlemanBrewer
Jamaal Williams RB, FA - GentlemanBrewer</t>
  </si>
  <si>
    <t>demboys26 to BobbyBaby: 2020 Rd 3 (demboys26)</t>
  </si>
  <si>
    <t>Greg Olsen TE, FA - demboys26</t>
  </si>
  <si>
    <t>Greg Olsen TE, FA - BobbyBaby</t>
  </si>
  <si>
    <t>GentlemanBrewer to Jonnymaxed: 2020 Rd 2 (GentlemanBrewer)
Jonnymaxed to GentlemanBrewer: 2020 Rd 4 (Jonnymaxed)</t>
  </si>
  <si>
    <t>T.J. Hockenson TE, MIN - GentlemanBrewer
Matt Breida RB, FA - Jonnymaxed</t>
  </si>
  <si>
    <t>Matt Breida RB, FA - GentlemanBrewer
T.J. Hockenson TE, MIN - Jonnymaxed</t>
  </si>
  <si>
    <t>demboys26 to cthultu: 2020 Rd 2 (demboys26)
demboys26 to cthultu: 2020 Rd 4 (demboys26)</t>
  </si>
  <si>
    <t>Adam Thielen WR, FA - demboys26
Alshon Jeffery WR, FA - cthultu</t>
  </si>
  <si>
    <t>Alshon Jeffery WR, FA - demboys26
Adam Thielen WR, FA - cthultu</t>
  </si>
  <si>
    <t>joe9alt to hellj85: 2020 Rd 1 (hellj85)
hellj85 to joe9alt: 2020 Rd 6 (hellj85)
hellj85 to joe9alt: 2021 Rd 1 (hellj85)
hellj85 to joe9alt: 2021 Rd 6 (hellj85)
joe9alt to hellj85: 2020 Rd 3 (joe9alt)</t>
  </si>
  <si>
    <t>Darrell Henderson RB, FA - hellj85
Darren Waller TE, FA - joe9alt
DeAndre Hopkins WR, FA - joe9alt</t>
  </si>
  <si>
    <t>Darren Waller TE, FA - hellj85
DeAndre Hopkins WR, FA - hellj85
Darrell Henderson RB, FA - joe9alt</t>
  </si>
  <si>
    <t>BobbyBaby to demboys26: 2021 Rd 3 (BobbyBaby)
demboys26 to BobbyBaby: 2021 Rd 1 (demboys26)</t>
  </si>
  <si>
    <t>George Kittle TE, SF - demboys26</t>
  </si>
  <si>
    <t>George Kittle TE, SF - BobbyBaby</t>
  </si>
  <si>
    <t>zombull to demboys26: 2020 Rd 3 (zombull)
zombull to demboys26: 2020 Rd 4 (zombull)
demboys26 to zombull: 2021 Rd 3 (demboys26)</t>
  </si>
  <si>
    <t>GentlemanBrewer to demboys26: 2021 Rd 4 (GentlemanBrewer)</t>
  </si>
  <si>
    <t>Patrick Mahomes QB, KC - GentlemanBrewer
Dalvin Cook RB, FA - GentlemanBrewer
Kenyan Drake RB, FA - demboys26</t>
  </si>
  <si>
    <t>Kenyan Drake RB, FA - GentlemanBrewer
Patrick Mahomes QB, KC - demboys26
Dalvin Cook RB, FA - demboys26</t>
  </si>
  <si>
    <t>BobbyBaby to joe9alt: 2021 Rd 2 (BobbyBaby)
joe9alt to BobbyBaby: 2021 Rd 3 (joe9alt)</t>
  </si>
  <si>
    <t>Darrel Williams RB, FA - BobbyBaby
Tarik Cohen RB, FA - joe9alt</t>
  </si>
  <si>
    <t>Tarik Cohen RB, FA - BobbyBaby
Darrel Williams RB, FA - joe9alt</t>
  </si>
  <si>
    <t>hellj85 to joe9alt: 2021 Rd 3 (hellj85)
joe9alt to hellj85: 2021 Rd 2 (BobbyBaby)</t>
  </si>
  <si>
    <t>A.J. Green WR, FA - hellj85
Joshua Kelley RB, FA - hellj85
Ronald Jones RB, FA - joe9alt
Leonard Fournette RB, FA - joe9alt</t>
  </si>
  <si>
    <t>Ronald Jones RB, FA - hellj85
Leonard Fournette RB, FA - hellj85
A.J. Green WR, FA - joe9alt
Joshua Kelley RB, FA - joe9alt</t>
  </si>
  <si>
    <t>cthultu to hellj85: 2021 Rd 2 (cthultu)</t>
  </si>
  <si>
    <t>Jared Goff QB, DET - cthultu</t>
  </si>
  <si>
    <t>Jared Goff QB, DET - hellj85</t>
  </si>
  <si>
    <t>Jonnymaxed to joe9alt: 2021 Rd 4 (Jonnymaxed)
joe9alt to Jonnymaxed: 2021 Rd 2 (joe9alt)</t>
  </si>
  <si>
    <t>Devin Singletary RB, NYG - Jonnymaxed
Brandon Aiyuk WR, SF - Jonnymaxed
Chris Carson RB, FA - joe9alt
Carson Wentz QB, MIN - joe9alt</t>
  </si>
  <si>
    <t>Chris Carson RB, FA - Jonnymaxed
Carson Wentz QB, MIN - Jonnymaxed
Devin Singletary RB, NYG - joe9alt
Brandon Aiyuk WR, SF - joe9alt</t>
  </si>
  <si>
    <t>Jonnymaxed to GentlemanBrewer: 2021 Rd 2 (joe9alt)</t>
  </si>
  <si>
    <t>Kirk Cousins QB, LV - GentlemanBrewer
Robert Woods WR, FA - GentlemanBrewer
Travis Kelce TE, KC - GentlemanBrewer
T.J. Hockenson TE, MIN - Jonnymaxed
Ryan Tannehill QB, FA - Jonnymaxed
Saquon Barkley RB, PHI - Jonnymaxed</t>
  </si>
  <si>
    <t>T.J. Hockenson TE, MIN - GentlemanBrewer
Ryan Tannehill QB, FA - GentlemanBrewer
Saquon Barkley RB, PHI - GentlemanBrewer
Kirk Cousins QB, LV - Jonnymaxed
Robert Woods WR, FA - Jonnymaxed
Travis Kelce TE, KC - Jonnymaxed</t>
  </si>
  <si>
    <t>joe9alt to BobbyBaby: 2021 Rd 1 (hellj85)
BobbyBaby to joe9alt: 2021 Rd 4 (BobbyBaby)
BobbyBaby to joe9alt: 2021 Rd 3 (joe9alt)
joe9alt to BobbyBaby: 2021 Rd 5 (joe9alt)</t>
  </si>
  <si>
    <t>Zach Ertz TE, FA - joe9alt
T.Y. Hilton WR, FA - joe9alt
Cam Akers RB, FA - joe9alt
Ben Roethlisberger QB, PIT - joe9alt
Tyler Higbee TE, LAR - BobbyBaby
Julian Edelman WR, FA - BobbyBaby
Philip Rivers QB, FA - BobbyBaby
Devonta Freeman RB, FA - BobbyBaby</t>
  </si>
  <si>
    <t>Zach Ertz TE, FA - BobbyBaby
T.Y. Hilton WR, FA - BobbyBaby
Cam Akers RB, FA - BobbyBaby
Ben Roethlisberger QB, PIT - BobbyBaby
Tyler Higbee TE, LAR - joe9alt
Julian Edelman WR, FA - joe9alt
Philip Rivers QB, FA - joe9alt
Devonta Freeman RB, FA - joe9alt</t>
  </si>
  <si>
    <t>hellj85 to joe9alt: 2021 Rd 2 (hellj85)
joe9alt to hellj85: 2021 Rd 3 (hellj85)
hellj85 to joe9alt: 2021 Rd 2 (cthultu)
joe9alt to hellj85: 2021 Rd 4 (Jonnymaxed)</t>
  </si>
  <si>
    <t>Tyler Lockett WR, FA - hellj85
Darrell Henderson RB, FA - joe9alt</t>
  </si>
  <si>
    <t>Darrell Henderson RB, FA - hellj85
Tyler Lockett WR, FA - joe9alt</t>
  </si>
  <si>
    <t>mcmahanwich to joe9alt: 2021 Rd 4 (mcmahanwich)
joe9alt to mcmahanwich: 2021 Rd 3 (joe9alt)</t>
  </si>
  <si>
    <t>David Johnson RB, FA - joe9alt
Jeff Wilson RB, FA - mcmahanwich
Denzel Mims WR, DAL - mcmahanwich</t>
  </si>
  <si>
    <t>Jeff Wilson RB, FA - joe9alt
Denzel Mims WR, DAL - joe9alt
David Johnson RB, FA - mcmahanwich</t>
  </si>
  <si>
    <t>mcmahanwich to joe9alt: 2021 Rd 3 (mcmahanwich)
joe9alt to mcmahanwich: 2021 Rd 1 (joe9alt)</t>
  </si>
  <si>
    <t>Chase Edmonds RB, FA - joe9alt
Cam Akers RB, FA - mcmahanwich</t>
  </si>
  <si>
    <t>Cam Akers RB, FA - joe9alt
Chase Edmonds RB, FA - mcmahanwich</t>
  </si>
  <si>
    <t>hellj85 to BobbyBaby: 2021 Rd 2 (BobbyBaby)
BobbyBaby to hellj85: 2021 Rd 5 (BobbyBaby)
BobbyBaby to hellj85: 2021 Rd 1 (demboys26)</t>
  </si>
  <si>
    <t>Austin Ekeler RB, FA - BobbyBaby</t>
  </si>
  <si>
    <t>Austin Ekeler RB, FA - hellj85</t>
  </si>
  <si>
    <t>BobbyBaby to joe9alt: 2021 Rd 2 (BobbyBaby)
joe9alt to BobbyBaby: 2021 Rd 2 (cthultu)</t>
  </si>
  <si>
    <t>David Johnson RB, FA - BobbyBaby</t>
  </si>
  <si>
    <t>David Johnson RB, FA - joe9alt</t>
  </si>
  <si>
    <t>Robert Woods WR, FA - BobbyBaby
DeVante Parker WR, FA - GentlemanBrewer</t>
  </si>
  <si>
    <t>Robert Woods WR, FA - GentlemanBrewer
DeVante Parker WR, FA - BobbyBaby</t>
  </si>
  <si>
    <t>BobbyBaby to joe9alt: 2021 Rd 1 (hellj85)
joe9alt to BobbyBaby: 2021 Rd 2 (BobbyBaby)</t>
  </si>
  <si>
    <t>Keenan Allen WR, FA - BobbyBaby</t>
  </si>
  <si>
    <t>Keenan Allen WR, FA - joe9alt</t>
  </si>
  <si>
    <t>mcmahanwich to BobbyBaby: 2021 Rd 1 (mcmahanwich)
mcmahanwich to BobbyBaby: 2021 Rd 2 (mcmahanwich)</t>
  </si>
  <si>
    <t>Julio Jones WR, FA - BobbyBaby
Davante Adams WR, LAR - mcmahanwich
Josh Jacobs RB, GB - mcmahanwich</t>
  </si>
  <si>
    <t>Davante Adams WR, LAR - BobbyBaby
Josh Jacobs RB, GB - BobbyBaby
Julio Jones WR, FA - mcmahanwich</t>
  </si>
  <si>
    <t>Tony Pollard RB, TEN - hellj85
Damien Harris RB, FA - hellj85
Tyler Boyd WR, FA - demboys26
Cole Kmet TE, CHI - demboys26</t>
  </si>
  <si>
    <t>Tyler Boyd WR, FA - hellj85
Cole Kmet TE, CHI - hellj85
Tony Pollard RB, TEN - demboys26
Damien Harris RB, FA - demboys26</t>
  </si>
  <si>
    <t>joe9alt to Jonnymaxed: 2021 Rd 1 (hellj85)
Jonnymaxed to joe9alt: 2021 Rd 1 (Jonnymaxed)</t>
  </si>
  <si>
    <t>Miles Sanders RB, FA - Jonnymaxed
Darnell Mooney WR, NYG - joe9alt
Jalen Reagor WR, MIA - joe9alt</t>
  </si>
  <si>
    <t>Darnell Mooney WR, NYG - Jonnymaxed
Jalen Reagor WR, MIA - Jonnymaxed
Miles Sanders RB, FA - joe9alt</t>
  </si>
  <si>
    <t>BobbyBaby to Jonnymaxed: 2021 Rd 2 (BobbyBaby)
Jonnymaxed to BobbyBaby: 2021 Rd 5 (Jonnymaxed)</t>
  </si>
  <si>
    <t>Irv Smith TE, FA - BobbyBaby</t>
  </si>
  <si>
    <t>Irv Smith TE, FA - Jonnymaxed</t>
  </si>
  <si>
    <t>BobbyBaby to GentlemanBrewer: 2021 Rd 1 (BobbyBaby)
BobbyBaby to GentlemanBrewer: 2021 Rd 5 (Jonnymaxed)
BobbyBaby to GentlemanBrewer: 2021 Rd 2 (mcmahanwich)</t>
  </si>
  <si>
    <t>Dalvin Cook RB, FA - BobbyBaby
Nelson Agholor WR, FA - BobbyBaby</t>
  </si>
  <si>
    <t>Dalvin Cook RB, FA - GentlemanBrewer
Nelson Agholor WR, FA - GentlemanBrewer</t>
  </si>
  <si>
    <t>cthultu to GentlemanBrewer: 2021 Rd 1 (cthultu)</t>
  </si>
  <si>
    <t>James Robinson RB, FA - GentlemanBrewer
George Kittle TE, SF - GentlemanBrewer
Aaron Rodgers QB, PIT - cthultu
Travis Kelce TE, KC - cthultu</t>
  </si>
  <si>
    <t>Aaron Rodgers QB, PIT - GentlemanBrewer
Travis Kelce TE, KC - GentlemanBrewer
James Robinson RB, FA - cthultu
George Kittle TE, SF - cthultu</t>
  </si>
  <si>
    <t>BobbyBaby to GentlemanBrewer: 2022 Rd 4 (BobbyBaby)
GentlemanBrewer to BobbyBaby: 2021 Rd 5 (Jonnymaxed)</t>
  </si>
  <si>
    <t>zombull to Jonnymaxed: 2022 Rd 3 (zombull)</t>
  </si>
  <si>
    <t>Joe Burrow QB, CIN - zombull
Travis Etienne RB, NO - zombull
Rashod Bateman WR, BAL - zombull
Drew Lock QB, SEA - Jonnymaxed
Chris Godwin WR, TB - Jonnymaxed
Russell Wilson QB, FA - Jonnymaxed</t>
  </si>
  <si>
    <t>Drew Lock QB, SEA - zombull
Chris Godwin WR, TB - zombull
Russell Wilson QB, FA - zombull
Joe Burrow QB, CIN - Jonnymaxed
Travis Etienne RB, NO - Jonnymaxed
Rashod Bateman WR, BAL - Jonnymaxed</t>
  </si>
  <si>
    <t>GentlemanBrewer to joe9alt: 2022 Rd 4 (BobbyBaby)
joe9alt to GentlemanBrewer: 2022 Rd 3 (joe9alt)</t>
  </si>
  <si>
    <t>Jalen Reagor WR, MIA - GentlemanBrewer
Emmanuel Sanders WR, FA - joe9alt</t>
  </si>
  <si>
    <t>Emmanuel Sanders WR, FA - GentlemanBrewer
Jalen Reagor WR, MIA - joe9alt</t>
  </si>
  <si>
    <t>GentlemanBrewer to mcmahanwich: 2022 Rd 4 (GentlemanBrewer)
mcmahanwich to GentlemanBrewer: 2022 Rd 3 (mcmahanwich)</t>
  </si>
  <si>
    <t>Corey Davis WR, FA - GentlemanBrewer
Bryan Edwards WR, FA - mcmahanwich
D'Ernest Johnson RB, FA - mcmahanwich</t>
  </si>
  <si>
    <t>Bryan Edwards WR, FA - GentlemanBrewer
D'Ernest Johnson RB, FA - GentlemanBrewer
Corey Davis WR, FA - mcmahanwich</t>
  </si>
  <si>
    <t>hellj85 to Jonnymaxed: 2022 Rd 3 (hellj85)
Jonnymaxed to hellj85: 2022 Rd 2 (Jonnymaxed)</t>
  </si>
  <si>
    <t>Elijah Moore WR, PHI - hellj85
Amon-Ra St. Brown WR, DET - hellj85
David Johnson RB, FA - Jonnymaxed
Mike Evans WR, SF - Jonnymaxed
Darrel Williams RB, FA - Jonnymaxed</t>
  </si>
  <si>
    <t>David Johnson RB, FA - hellj85
Mike Evans WR, SF - hellj85
Darrel Williams RB, FA - hellj85
Elijah Moore WR, PHI - Jonnymaxed
Amon-Ra St. Brown WR, DET - Jonnymaxed</t>
  </si>
  <si>
    <t>BobbyBaby to joe9alt: 2022 Rd 3 (BobbyBaby)
joe9alt to BobbyBaby: 2022 Rd 1 (joe9alt)</t>
  </si>
  <si>
    <t>Darrell Henderson RB, FA - BobbyBaby
Dalvin Cook RB, FA - joe9alt</t>
  </si>
  <si>
    <t>Dalvin Cook RB, FA - BobbyBaby
Darrell Henderson RB, FA - joe9alt</t>
  </si>
  <si>
    <t>hellj85 to Jonnymaxed: 2022 Rd 1 (hellj85)
Jonnymaxed to hellj85: 2022 Rd 3 (hellj85)
hellj85 to Jonnymaxed: 2023 Rd 1 (hellj85)
Jonnymaxed to hellj85: 2022 Rd 3 (zombull)
hellj85 to Jonnymaxed: 2022 Rd 2 (Jonnymaxed)</t>
  </si>
  <si>
    <t>Devontae Booker RB, FA - hellj85
Mike Evans WR, SF - hellj85
Saquon Barkley RB, PHI - hellj85
Damien Harris RB, FA - Jonnymaxed</t>
  </si>
  <si>
    <t>Damien Harris RB, FA - hellj85
Devontae Booker RB, FA - Jonnymaxed
Mike Evans WR, SF - Jonnymaxed
Saquon Barkley RB, PHI - Jonnymaxed</t>
  </si>
  <si>
    <t>mcmahanwich to zombull: 2022 Rd 2 (mcmahanwich)
mcmahanwich to zombull: 2023 Rd 1 (mcmahanwich)</t>
  </si>
  <si>
    <t>Ezekiel Elliott RB, FA - mcmahanwich</t>
  </si>
  <si>
    <t>Ezekiel Elliott RB, FA - zombull</t>
  </si>
  <si>
    <t>cthultu to Jonnymaxed: 2023 Rd 1 (cthultu)
Jonnymaxed to cthultu: 2023 Rd 2 (Jonnymaxed)</t>
  </si>
  <si>
    <t>Christian McCaffrey RB, SF - cthultu
Alvin Kamara RB, NO - Jonnymaxed</t>
  </si>
  <si>
    <t>Alvin Kamara RB, NO - cthultu
Christian McCaffrey RB, SF - Jonnymaxed</t>
  </si>
  <si>
    <t>hellj85 to BobbyBaby: 2022 Rd 3 (hellj85)
BobbyBaby to hellj85: 2022 Rd 5 (BobbyBaby)</t>
  </si>
  <si>
    <t>Curtis Samuel WR, FA - hellj85</t>
  </si>
  <si>
    <t>Curtis Samuel WR, FA - BobbyBaby</t>
  </si>
  <si>
    <t>Jermar Jefferson RB, FA - GentlemanBrewer
Rashaad Penny RB, FA - hellj85</t>
  </si>
  <si>
    <t>Rashaad Penny RB, FA - GentlemanBrewer
Jermar Jefferson RB, FA - hellj85</t>
  </si>
  <si>
    <t>docopp to joe9alt: 2022 Rd 4 (docopp)
joe9alt to docopp: 2022 Rd 2 (joe9alt)</t>
  </si>
  <si>
    <t>Rondale Moore WR, FA - docopp
James O'Shaughnessy TE, FA - docopp
Alexander Mattison RB, FA - joe9alt
Noah Fant TE, NO - joe9alt</t>
  </si>
  <si>
    <t>Alexander Mattison RB, FA - docopp
Noah Fant TE, NO - docopp
Rondale Moore WR, FA - joe9alt
James O'Shaughnessy TE, FA - joe9alt</t>
  </si>
  <si>
    <t>BobbyBaby to Jonnymaxed: 2023 Rd 1 (BobbyBaby)
Jonnymaxed to BobbyBaby: 2022 Rd 2 (Jonnymaxed)
Jonnymaxed to BobbyBaby: 2023 Rd 3 (Jonnymaxed)
BobbyBaby to Jonnymaxed: 2022 Rd 1 (joe9alt)</t>
  </si>
  <si>
    <t>Devin Singletary RB, NYG - BobbyBaby
Courtland Sutton WR, DEN - BobbyBaby</t>
  </si>
  <si>
    <t>Devin Singletary RB, NYG - Jonnymaxed
Courtland Sutton WR, DEN - Jonnymaxed</t>
  </si>
  <si>
    <t>hellj85 to GentlemanBrewer: 2022 Rd 2 (hellj85)
GentlemanBrewer to hellj85: 2022 Rd 3 (joe9alt)</t>
  </si>
  <si>
    <t>Elijah Moore WR, PHI - GentlemanBrewer
Mike Williams WR, FA - hellj85</t>
  </si>
  <si>
    <t>Mike Williams WR, FA - GentlemanBrewer
Elijah Moore WR, PHI - hellj85</t>
  </si>
  <si>
    <t>joe9alt to mcmahanwich: 2022 Rd 4 (BobbyBaby)
joe9alt to mcmahanwich: 2022 Rd 4 (docopp)
mcmahanwich to joe9alt: 2022 Rd 1 (mcmahanwich)</t>
  </si>
  <si>
    <t>DeAndre Hopkins WR, FA - mcmahanwich</t>
  </si>
  <si>
    <t>DeAndre Hopkins WR, FA - joe9alt</t>
  </si>
  <si>
    <t>Jonnymaxed to joe9alt: 2022 Rd 1 (hellj85)
Jonnymaxed to joe9alt: 2022 Rd 3 (Jonnymaxed)
Jonnymaxed to joe9alt: 2024 Rd 2 (Jonnymaxed)
Jonnymaxed to joe9alt: 2022 Rd 1 (joe9alt)
joe9alt to Jonnymaxed: 2022 Rd 4 (joe9alt)
joe9alt to Jonnymaxed: 2023 Rd 1 (joe9alt)
joe9alt to Jonnymaxed: 2024 Rd 3 (joe9alt)</t>
  </si>
  <si>
    <t>James Conner RB, ARI - Jonnymaxed
Kyler Murray QB, MIN - Jonnymaxed
Jeff Wilson RB, FA - joe9alt
Tim Patrick WR, NYJ - joe9alt
Albert Okwuegbunam TE, LV - joe9alt
Russell Wilson QB, FA - joe9alt</t>
  </si>
  <si>
    <t>Jeff Wilson RB, FA - Jonnymaxed
Tim Patrick WR, NYJ - Jonnymaxed
Albert Okwuegbunam TE, LV - Jonnymaxed
Russell Wilson QB, FA - Jonnymaxed
James Conner RB, ARI - joe9alt
Kyler Murray QB, MIN - joe9alt</t>
  </si>
  <si>
    <t>Noah Fant TE, NO - BobbyBaby
Hunter Renfrow WR, FA - joe9alt</t>
  </si>
  <si>
    <t>Hunter Renfrow WR, FA - BobbyBaby
Noah Fant TE, NO - joe9alt</t>
  </si>
  <si>
    <t>BobbyBaby to hellj85: 2022 Rd 3 (hellj85)
hellj85 to BobbyBaby: 2022 Rd 4 (hellj85)</t>
  </si>
  <si>
    <t>Brevin Jordan TE, HOU - BobbyBaby</t>
  </si>
  <si>
    <t>Brevin Jordan TE, HOU - hellj85</t>
  </si>
  <si>
    <t>hellj85 to cthultu: 2023 Rd 7 (hellj85)
cthultu to hellj85: 2023 Rd 4 (cthultu)
cthultu to hellj85: 2023 Rd 7 (cthultu)</t>
  </si>
  <si>
    <t>D'Onta Foreman RB, FA - cthultu</t>
  </si>
  <si>
    <t>D'Onta Foreman RB, FA - hellj85</t>
  </si>
  <si>
    <t>Antonio Gibson RB, FA - GentlemanBrewer
Darren Waller TE, FA - cthultu</t>
  </si>
  <si>
    <t>Darren Waller TE, FA - GentlemanBrewer
Antonio Gibson RB, FA - cthultu</t>
  </si>
  <si>
    <t>BobbyBaby to joe9alt: 2023 Rd 4 (BobbyBaby)
joe9alt to BobbyBaby: 2023 Rd 3 (joe9alt)</t>
  </si>
  <si>
    <t>Joshua Kelley RB, FA - BobbyBaby
Irv Smith TE, FA - joe9alt</t>
  </si>
  <si>
    <t>Irv Smith TE, FA - BobbyBaby
Joshua Kelley RB, FA - joe9alt</t>
  </si>
  <si>
    <t>Zach Ertz TE, FA - GentlemanBrewer
Devin Duvernay WR, ARI - docopp</t>
  </si>
  <si>
    <t>Zach Ertz TE, FA - docopp
Devin Duvernay WR, ARI - GentlemanBrewer</t>
  </si>
  <si>
    <t>BobbyBaby to hellj85: 2023 Rd 6 (BobbyBaby)
BobbyBaby to hellj85: 2024 Rd 7 (BobbyBaby)</t>
  </si>
  <si>
    <t>Cade Otton TE, TB - BobbyBaby</t>
  </si>
  <si>
    <t>Cade Otton TE, TB - hellj85</t>
  </si>
  <si>
    <t>Alvin Kamara RB, NO - zombull
Marquise Brown WR, PHI - Jonnymaxed</t>
  </si>
  <si>
    <t>Marquise Brown WR, PHI - zombull
Alvin Kamara RB, NO - Jonnymaxed</t>
  </si>
  <si>
    <t>GentlemanBrewer to BobbyBaby: 2023 Rd 3 (GentlemanBrewer)
BobbyBaby to GentlemanBrewer: 2023 Rd 2 (BobbyBaby)</t>
  </si>
  <si>
    <t>Clyde Edwards-Helaire RB, FA - GentlemanBrewer
Mike Evans WR, SF - BobbyBaby</t>
  </si>
  <si>
    <t>Clyde Edwards-Helaire RB, FA - BobbyBaby
Mike Evans WR, SF - GentlemanBrewer</t>
  </si>
  <si>
    <t>zombull to docopp: 2023 Rd 1 (zombull)</t>
  </si>
  <si>
    <t>Gus Edwards RB, FA - zombull
Aaron Jones RB, MIN - zombull</t>
  </si>
  <si>
    <t>Gus Edwards RB, FA - docopp
Aaron Jones RB, MIN - docopp</t>
  </si>
  <si>
    <t>Jonnymaxed to demboys26: 2023 Rd 1 (hellj85)
demboys26 to Jonnymaxed: 2023 Rd 2 (demboys26)</t>
  </si>
  <si>
    <t>Dak Prescott QB, DAL - demboys26
James Conner RB, ARI - demboys26
Breece Hall RB, NYJ - Jonnymaxed</t>
  </si>
  <si>
    <t>Breece Hall RB, NYJ - demboys26
Dak Prescott QB, DAL - Jonnymaxed
James Conner RB, ARI - Jonnymaxed</t>
  </si>
  <si>
    <t>hellj85 to cthultu: 2023 Rd 3 (hellj85)
hellj85 to cthultu: 2023 Rd 4 (hellj85)
hellj85 to cthultu: 2023 Rd 4 (cthultu)</t>
  </si>
  <si>
    <t>Darren Waller TE, FA - hellj85</t>
  </si>
  <si>
    <t>Darren Waller TE, FA - cthultu</t>
  </si>
  <si>
    <t>Jonnymaxed to BobbyBaby: 2023 Rd 1 (joe9alt)</t>
  </si>
  <si>
    <t>Josh Allen QB, BUF - Jonnymaxed</t>
  </si>
  <si>
    <t>Josh Allen QB, BUF - BobbyBaby</t>
  </si>
  <si>
    <t>hellj85 to BobbyBaby: 2023 Rd 2 (hellj85)</t>
  </si>
  <si>
    <t>George Kittle TE, SF - hellj85</t>
  </si>
  <si>
    <t>demboys26 to GentlemanBrewer: 2023 Rd 3 (demboys26)</t>
  </si>
  <si>
    <t>Latavius Murray RB, FA - demboys26</t>
  </si>
  <si>
    <t>Latavius Murray RB, FA - GentlemanBrewer</t>
  </si>
  <si>
    <t>BobbyBaby to joe9alt: 2023 Rd 3 (GentlemanBrewer)
joe9alt to BobbyBaby: 2023 Rd 2 (joe9alt)</t>
  </si>
  <si>
    <t>Tyler Allgeier RB, ARI - BobbyBaby
Caleb Huntley RB, FA - BobbyBaby
Jerick McKinnon RB, FA - joe9alt
Keenan Allen WR, FA - joe9alt</t>
  </si>
  <si>
    <t>Jerick McKinnon RB, FA - BobbyBaby
Keenan Allen WR, FA - BobbyBaby
Tyler Allgeier RB, ARI - joe9alt
Caleb Huntley RB, FA - joe9alt</t>
  </si>
  <si>
    <t>joe9alt to BobbyBaby: 2025 Rd 4 (hellj85)
BobbyBaby to joe9alt: 2024 Rd 5 (BobbyBaby)
BobbyBaby to joe9alt: 2024 Rd 7 (BobbyBaby)
BobbyBaby to joe9alt: 2024 Rd 5 (joe9alt)</t>
  </si>
  <si>
    <t>Baker Mayfield QB, TB - joe9alt</t>
  </si>
  <si>
    <t>Baker Mayfield QB, TB - BobbyBaby</t>
  </si>
  <si>
    <t>joe9alt to hellj85: 2024 Rd 5 (BobbyBaby)
joe9alt to hellj85: 2024 Rd 3 (mcmahanwich)
joe9alt to hellj85: 2024 Rd 3 (joe9alt)
joe9alt to hellj85: 2024 Rd 5 (joe9alt)
joe9alt to hellj85: 2025 Rd 2 (joe9alt)</t>
  </si>
  <si>
    <t>Jaleel McLaughlin RB, DEN - hellj85
Jaxon Smith-Njigba WR, SEA - hellj85
Elijah Moore WR, PHI - joe9alt
Evan Engram TE, DEN - joe9alt
DeVonta Smith WR, PHI - joe9alt
Joe Mixon RB, FA - joe9alt</t>
  </si>
  <si>
    <t>Elijah Moore WR, PHI - hellj85
Evan Engram TE, DEN - hellj85
DeVonta Smith WR, PHI - hellj85
Joe Mixon RB, FA - hellj85
Jaleel McLaughlin RB, DEN - joe9alt
Jaxon Smith-Njigba WR, SEA - joe9alt</t>
  </si>
  <si>
    <t>BobbyBaby to joe9alt: 2024 Rd 2 (BobbyBaby)
joe9alt to BobbyBaby: 2024 Rd 7 (BobbyBaby)
BobbyBaby to joe9alt: 2025 Rd 7 (BobbyBaby)
joe9alt to BobbyBaby: 2024 Rd 1 (joe9alt)</t>
  </si>
  <si>
    <t>DeMario Douglas WR, NE - BobbyBaby
Christian Watson WR, GB - BobbyBaby
Jonathan Mingo WR, DAL - BobbyBaby
Mike Evans WR, SF - joe9alt
Jaylen Warren RB, PIT - joe9alt</t>
  </si>
  <si>
    <t>Mike Evans WR, SF - BobbyBaby
Jaylen Warren RB, PIT - BobbyBaby
DeMario Douglas WR, NE - joe9alt
Christian Watson WR, GB - joe9alt
Jonathan Mingo WR, DAL - joe9alt</t>
  </si>
  <si>
    <t>Jonnymaxed to joe9alt: 2024 Rd 3 (hellj85)
Jonnymaxed to joe9alt: 2024 Rd 4 (Jonnymaxed)
Jonnymaxed to joe9alt: 2024 Rd 7 (Jonnymaxed)
Jonnymaxed to joe9alt: 2025 Rd 7 (Jonnymaxed)
joe9alt to Jonnymaxed: 2024 Rd 6 (joe9alt)
joe9alt to Jonnymaxed: 2024 Rd 7 (joe9alt)
joe9alt to Jonnymaxed: 2025 Rd 7 (joe9alt)</t>
  </si>
  <si>
    <t>Keaton Mitchell RB, LAC - Jonnymaxed
Chig Okonkwo TE, WAS - Jonnymaxed
Russell Wilson QB, FA - joe9alt</t>
  </si>
  <si>
    <t>Russell Wilson QB, FA - Jonnymaxed
Keaton Mitchell RB, LAC - joe9alt
Chig Okonkwo TE, WAS - joe9alt</t>
  </si>
  <si>
    <t>BobbyBaby to joe9alt: 2024 Rd 2 (hellj85)</t>
  </si>
  <si>
    <t>Joe Mixon RB, FA - BobbyBaby</t>
  </si>
  <si>
    <t>Joe Mixon RB, FA - joe9alt</t>
  </si>
  <si>
    <t>hellj85 to GentlemanBrewer: 2025 Rd 2 (joe9alt)</t>
  </si>
  <si>
    <t>Patrick Mahomes QB, KC - hellj85</t>
  </si>
  <si>
    <t>Patrick Mahomes QB, KC - GentlemanBrewer</t>
  </si>
  <si>
    <t>docopp to joe9alt: 2024 Rd 4 (BobbyBaby)
docopp to joe9alt: 2024 Rd 4 (docopp)</t>
  </si>
  <si>
    <t>Michael Wilson WR, ARI - docopp
Kirk Cousins QB, LV - joe9alt
DJ Chark WR, FA - joe9alt</t>
  </si>
  <si>
    <t>Kirk Cousins QB, LV - docopp
DJ Chark WR, FA - docopp
Michael Wilson WR, ARI - joe9alt</t>
  </si>
  <si>
    <t>hellj85 to zombull: 2026 Rd 4 (hellj85)
zombull to hellj85: 2024 Rd 4 (zombull)</t>
  </si>
  <si>
    <t>GentlemanBrewer to joe9alt: 2024 Rd 4 (GentlemanBrewer)
GentlemanBrewer to joe9alt: 2025 Rd 4 (GentlemanBrewer)
joe9alt to GentlemanBrewer: 2026 Rd 3 (joe9alt)</t>
  </si>
  <si>
    <t>GentlemanBrewer to hellj85: 2024 Rd 5 (GentlemanBrewer)
hellj85 to GentlemanBrewer: 2026 Rd 5 (hellj85)</t>
  </si>
  <si>
    <t>hellj85 to zombull: 2024 Rd 7 (hellj85)
hellj85 to zombull: 2024 Rd 6 (BobbyBaby)
zombull to hellj85: 2024 Rd 6 (zombull)</t>
  </si>
  <si>
    <t>joe9alt to Jonnymaxed: 2025 Rd 7 (Jonnymaxed)
Jonnymaxed to joe9alt: 2024 Rd 7 (joe9alt)
Jonnymaxed to joe9alt: 2025 Rd 7 (joe9alt)</t>
  </si>
  <si>
    <t>Emanuel Wilson RB, SEA - docopp</t>
  </si>
  <si>
    <t>Emanuel Wilson RB, SEA - cthultu</t>
  </si>
  <si>
    <t>Zach Charbonnet RB, SEA - BobbyBaby
Michael Pittman WR, PIT - hellj85</t>
  </si>
  <si>
    <t>Michael Pittman WR, PIT - BobbyBaby
Zach Charbonnet RB, SEA - hellj85</t>
  </si>
  <si>
    <t>Jonnymaxed to BobbyBaby: 2025 Rd 3 (Jonnymaxed)</t>
  </si>
  <si>
    <t>Tyler Allgeier RB, ARI - Jonnymaxed</t>
  </si>
  <si>
    <t>Tyler Allgeier RB, ARI - BobbyBaby</t>
  </si>
  <si>
    <t>Tyjae Spears RB, TEN - BobbyBaby
Russell Wilson QB, FA - joe9alt</t>
  </si>
  <si>
    <t>Russell Wilson QB, FA - BobbyBaby
Tyjae Spears RB, TEN - joe9alt</t>
  </si>
  <si>
    <t>BobbyBaby to GentlemanBrewer: 2025 Rd 4 (hellj85)
GentlemanBrewer to BobbyBaby: 2025 Rd 2 (joe9alt)</t>
  </si>
  <si>
    <t>Courtland Sutton WR, DEN - GentlemanBrewer</t>
  </si>
  <si>
    <t>Courtland Sutton WR, DEN - BobbyBaby</t>
  </si>
  <si>
    <t>BobbyBaby to Jonnymaxed: 2025 Rd 3 (BobbyBaby)
Jonnymaxed to BobbyBaby: 2025 Rd 1 (Jonnymaxed)</t>
  </si>
  <si>
    <t>Tutu Atwell WR, MIA - BobbyBaby
Trey Palmer WR, NO - BobbyBaby
Joe Mixon RB, FA - Jonnymaxed</t>
  </si>
  <si>
    <t>Joe Mixon RB, FA - BobbyBaby
Tutu Atwell WR, MIA - Jonnymaxed
Trey Palmer WR, NO - Jonnymaxed</t>
  </si>
  <si>
    <t>cthultu to zombull: 2025 Rd 1 (cthultu)
cthultu to zombull: 2026 Rd 2 (cthultu)</t>
  </si>
  <si>
    <t>Christian McCaffrey RB, SF - cthultu</t>
  </si>
  <si>
    <t>Christian McCaffrey RB, SF - zombull</t>
  </si>
  <si>
    <t>docopp to joe9alt: 2025 Rd 3 (docopp)
docopp to joe9alt: 2026 Rd 3 (docopp)
joe9alt to docopp: 2025 Rd 1 (joe9alt)
joe9alt to docopp: 2026 Rd 4 (joe9alt)</t>
  </si>
  <si>
    <t>Jaylen Warren RB, PIT - docopp
Josh Downs WR, IND - docopp
Jakobi Meyers WR, JAX - joe9alt
Cooper Kupp WR, SEA - joe9alt</t>
  </si>
  <si>
    <t>Jakobi Meyers WR, JAX - docopp
Cooper Kupp WR, SEA - docopp
Jaylen Warren RB, PIT - joe9alt
Josh Downs WR, IND - joe9alt</t>
  </si>
  <si>
    <t>GentlemanBrewer to hellj85: 2025 Rd 1 (GentlemanBrewer)
GentlemanBrewer to hellj85: 2025 Rd 4 (hellj85)
GentlemanBrewer to hellj85: 2026 Rd 5 (hellj85)</t>
  </si>
  <si>
    <t>Saquon Barkley RB, PHI - GentlemanBrewer
Taysom Hill TE, FA - GentlemanBrewer
DeAndre Hopkins WR, FA - GentlemanBrewer
Michael Pittman WR, PIT - GentlemanBrewer
Chris Olave WR, NO - hellj85
J.K. Dobbins RB, DEN - hellj85</t>
  </si>
  <si>
    <t>Saquon Barkley RB, PHI - hellj85
Taysom Hill TE, FA - hellj85
DeAndre Hopkins WR, FA - hellj85
Michael Pittman WR, PIT - hellj85
Chris Olave WR, NO - GentlemanBrewer
J.K. Dobbins RB, DEN - GentlemanBrewer</t>
  </si>
  <si>
    <t>demboys26 to hellj85: 2025 Rd 1 (demboys26)</t>
  </si>
  <si>
    <t>J.K. Dobbins RB, DEN - demboys26</t>
  </si>
  <si>
    <t>J.K. Dobbins RB, DEN - hellj85</t>
  </si>
  <si>
    <t>GentlemanBrewer to zombull: 2025 Rd 3 (GentlemanBrewer)
GentlemanBrewer to zombull: 2025 Rd 3 (joe9alt)</t>
  </si>
  <si>
    <t>Jauan Jennings WR, MIN - GentlemanBrewer</t>
  </si>
  <si>
    <t>Jauan Jennings WR, MIN - zombull</t>
  </si>
  <si>
    <t>Jonnymaxed to GentlemanBrewer: 2025 Rd 3 (BobbyBaby)
GentlemanBrewer to Jonnymaxed: 2026 Rd 3 (joe9alt)</t>
  </si>
  <si>
    <t>Kyler Murray QB, MIN - GentlemanBrewer
Isiah Pacheco RB, DET - Jonnymaxed</t>
  </si>
  <si>
    <t>Isiah Pacheco RB, DET - GentlemanBrewer
Kyler Murray QB, MIN - Jonnymaxed</t>
  </si>
  <si>
    <t>Jonnymaxed to zombull: 2026 Rd 5 (Jonnymaxed)</t>
  </si>
  <si>
    <t>Kareem Hunt RB, FA - Jonnymaxed</t>
  </si>
  <si>
    <t>Kareem Hunt RB, FA - zombull</t>
  </si>
  <si>
    <t>joe9alt to zombull: 2025 Rd 4 (GentlemanBrewer)</t>
  </si>
  <si>
    <t>Pat Freiermuth TE, PIT - joe9alt</t>
  </si>
  <si>
    <t>Pat Freiermuth TE, PIT - zombull</t>
  </si>
  <si>
    <t>mcmahanwich to zombull: 2026 Rd 5 (mcmahanwich)</t>
  </si>
  <si>
    <t>Gus Edwards RB, FA - mcmahanwich</t>
  </si>
  <si>
    <t>Gus Edwards RB, FA - zombull</t>
  </si>
  <si>
    <t>hellj85 to mcmahanwich: 2025 Rd 1 (GentlemanBrewer)
mcmahanwich to hellj85: 2027 Rd 1 (mcmahanwich)
hellj85 to mcmahanwich: 2025 Rd 1 (demboys26)</t>
  </si>
  <si>
    <t>Rashee Rice WR, KC - hellj85</t>
  </si>
  <si>
    <t>Rashee Rice WR, KC - mcmahanwich</t>
  </si>
  <si>
    <t>BobbyBaby to cthultu: 2025 Rd 2 (joe9alt)</t>
  </si>
  <si>
    <t>Deebo Samuel WR, SF - BobbyBaby</t>
  </si>
  <si>
    <t>Deebo Samuel WR, SF - cthultu</t>
  </si>
  <si>
    <t>Justin Herbert QB, LAC - Jonnymaxed
Terry McLaurin WR, WAS - joe9alt</t>
  </si>
  <si>
    <t>Terry McLaurin WR, WAS - Jonnymaxed
Justin Herbert QB, LAC - joe9alt</t>
  </si>
  <si>
    <t>zombull to hellj85: 2025 Rd 4 (GentlemanBrewer)
hellj85 to zombull: 2026 Rd 2 (hellj85)
zombull to hellj85: 2025 Rd 4 (zombull)
zombull to hellj85: 2025 Rd 5 (zombull)</t>
  </si>
  <si>
    <t>Tank Dell WR, HOU - hellj85</t>
  </si>
  <si>
    <t>Tank Dell WR, HOU - zombull</t>
  </si>
  <si>
    <t>GentlemanBrewer to docopp: 2026 Rd 4 (GentlemanBrewer)
docopp to GentlemanBrewer: 2025 Rd 4 (docopp)</t>
  </si>
  <si>
    <t>hellj85 to GentlemanBrewer: 2025 Rd 5 (zombull)</t>
  </si>
  <si>
    <t>Marvin Mims WR, DEN - hellj85</t>
  </si>
  <si>
    <t>Marvin Mims WR, DEN - GentlemanBrewer</t>
  </si>
  <si>
    <t>hellj85 to Jonnymaxed: 2025 Rd 6 (hellj85)
hellj85 to Jonnymaxed: 2026 Rd 5 (hellj85)
hellj85 to Jonnymaxed: 2026 Rd 7 (hellj85)
Jonnymaxed to hellj85: 2025 Rd 5 (Jonnymaxed)
Jonnymaxed to hellj85: 2026 Rd 7 (Jonnymaxed)</t>
  </si>
  <si>
    <t>joe9alt to BobbyBaby: 2025 Rd 7 (joe9alt)
BobbyBaby to joe9alt: 2026 Rd 6 (joe9alt)</t>
  </si>
  <si>
    <t>hellj85 to Jonnymaxed: 2025 Rd 7 (hellj85)
hellj85 to Jonnymaxed: 2027 Rd 2 (hellj85)
hellj85 to Jonnymaxed: 2027 Rd 7 (hellj85)
Jonnymaxed to hellj85: 2025 Rd 7 (Jonnymaxed)
Jonnymaxed to hellj85: 2026 Rd 4 (Jonnymaxed)
Jonnymaxed to hellj85: 2027 Rd 7 (Jonnymaxed)</t>
  </si>
  <si>
    <t>Jaleel McLaughlin RB, DEN - Jonnymaxed
Audric Estime RB, NO - Jonnymaxed
Geno Smith QB, NYJ - Jonnymaxed
Brenton Strange TE, JAX - Jonnymaxed
Tyler Higbee TE, LAR - Jonnymaxed
Marvin Mims WR, DEN - Jonnymaxed
Brian Robinson RB, ATL - hellj85
Justin Herbert QB, LAC - hellj85
DeMario Douglas WR, NE - hellj85</t>
  </si>
  <si>
    <t>Jaleel McLaughlin RB, DEN - hellj85
Audric Estime RB, NO - hellj85
Geno Smith QB, NYJ - hellj85
Brenton Strange TE, JAX - hellj85
Tyler Higbee TE, LAR - hellj85
Marvin Mims WR, DEN - hellj85
Brian Robinson RB, ATL - Jonnymaxed
Justin Herbert QB, LAC - Jonnymaxed
DeMario Douglas WR, NE - Jonnymaxed</t>
  </si>
  <si>
    <t>cthultu to docopp: 2026 Rd 1 (cthultu)
cthultu to docopp: 2026 Rd 3 (cthultu)
cthultu to docopp: 2027 Rd 2 (cthultu)</t>
  </si>
  <si>
    <t>Josh Jacobs RB, GB - cthultu</t>
  </si>
  <si>
    <t>Josh Jacobs RB, GB - docopp</t>
  </si>
  <si>
    <t>Rachaad White RB, WAS - hellj85
Brian Robinson RB, ATL - cthultu</t>
  </si>
  <si>
    <t>Brian Robinson RB, ATL - hellj85
Rachaad White RB, WAS - cthultu</t>
  </si>
  <si>
    <t>GentlemanBrewer to mcmahanwich: 2026 Rd 3 (GentlemanBrewer)
mcmahanwich to GentlemanBrewer: 2026 Rd 2 (mcmahanwich)</t>
  </si>
  <si>
    <t>Darren Waller TE, FA - GentlemanBrewer
Woody Marks RB, HOU - mcmahanwich</t>
  </si>
  <si>
    <t>Woody Marks RB, HOU - GentlemanBrewer
Darren Waller TE, FA - mcmahanwich</t>
  </si>
  <si>
    <t>hellj85 to Jonnymaxed: 2026 Rd 1 (hellj85)
hellj85 to Jonnymaxed: 2026 Rd 4 (Jonnymaxed)</t>
  </si>
  <si>
    <t>A.J. Brown WR, NE - hellj85</t>
  </si>
  <si>
    <t>A.J. Brown WR, NE - Jonnymaxed</t>
  </si>
  <si>
    <t>Zonovan Knight RB, ARI - BobbyBaby
Joe Flacco QB, CIN - joe9alt</t>
  </si>
  <si>
    <t>Joe Flacco QB, CIN - BobbyBaby
Zonovan Knight RB, ARI - joe9alt</t>
  </si>
  <si>
    <t>joe9alt to Jonnymaxed: 2026 Rd 3 (docopp)
Jonnymaxed to joe9alt: 2026 Rd 4 (Jonnymaxed)
Jonnymaxed to joe9alt: 2027 Rd 4 (Jonnymaxed)</t>
  </si>
  <si>
    <t>Cade Otton TE, TB - Jonnymaxed
Justin Fields QB, KC - Jonnymaxed
Elic Ayomanor WR, TEN - Jonnymaxed
D'Andre Swift RB, CHI - joe9alt
Aaron Rodgers QB, PIT - joe9alt
David Njoku TE, LAC - joe9alt</t>
  </si>
  <si>
    <t>D'Andre Swift RB, CHI - Jonnymaxed
Aaron Rodgers QB, PIT - Jonnymaxed
David Njoku TE, LAC - Jonnymaxed
Cade Otton TE, TB - joe9alt
Justin Fields QB, KC - joe9alt
Elic Ayomanor WR, TEN - joe9alt</t>
  </si>
  <si>
    <t>cthultu to BobbyBaby: 2026 Rd 4 (cthultu)
cthultu to BobbyBaby: 2027 Rd 3 (cthultu)</t>
  </si>
  <si>
    <t>Travis Kelce TE, KC - cthultu</t>
  </si>
  <si>
    <t>Travis Kelce TE, KC - BobbyBaby</t>
  </si>
  <si>
    <t>hellj85 to docopp: 2027 Rd 1 (mcmahanwich)</t>
  </si>
  <si>
    <t>Jaylen Warren RB, PIT - hellj85
Adonai Mitchell WR, NYJ - hellj85</t>
  </si>
  <si>
    <t>Jaylen Warren RB, PIT - docopp
Adonai Mitchell WR, NYJ - docopp</t>
  </si>
  <si>
    <t>demboys26 to GentlemanBrewer: 2026 Rd 1 (demboys26)</t>
  </si>
  <si>
    <t>Chuba Hubbard RB, CAR - GentlemanBrewer
Saquon Barkley RB, PHI - demboys26</t>
  </si>
  <si>
    <t>Saquon Barkley RB, PHI - GentlemanBrewer
Chuba Hubbard RB, CAR - demboys26</t>
  </si>
  <si>
    <t>Dallas Goedert TE, PHI - Jonnymaxed
Baker Mayfield QB, TB - joe9alt</t>
  </si>
  <si>
    <t>Baker Mayfield QB, TB - Jonnymaxed
Dallas Goedert TE, PHI - joe9alt</t>
  </si>
  <si>
    <t>type</t>
  </si>
  <si>
    <t>free_agent</t>
  </si>
  <si>
    <t>Jay Ajayi RB, FA - BobbyBaby
Kelvin Benjamin WR, FA - BobbyBaby</t>
  </si>
  <si>
    <t>Dan Arnold TE, FA - hellj85</t>
  </si>
  <si>
    <t>Chris Warren RB, FA - hellj85</t>
  </si>
  <si>
    <t>Jeff Wilson RB, FA - Jonnymaxed
Isaiah Crowell RB, FA - Jonnymaxed
Allen Hurns WR, MIA - Jonnymaxed</t>
  </si>
  <si>
    <t>Michael Crabtree WR, FA - BobbyBaby</t>
  </si>
  <si>
    <t>Mark Andrews TE, BAL - BobbyBaby</t>
  </si>
  <si>
    <t>Mason Crosby K, FA - zombull
Stevan Ridley RB, FA - zombull</t>
  </si>
  <si>
    <t>Kenneth Dixon RB, FA - hellj85</t>
  </si>
  <si>
    <t>Mark Ingram RB, FA - hellj85</t>
  </si>
  <si>
    <t>Cordarrelle Patterson RB, FA - hellj85</t>
  </si>
  <si>
    <t>Rex Burkhead RB, FA - hellj85</t>
  </si>
  <si>
    <t>Jarvis Landry WR, FA - Jonnymaxed</t>
  </si>
  <si>
    <t>Allen Robinson WR, FA - Jonnymaxed</t>
  </si>
  <si>
    <t>Philip Rivers QB, FA - Jonnymaxed</t>
  </si>
  <si>
    <t>commissioner</t>
  </si>
  <si>
    <t>Mason Crosby K, FA - zombull</t>
  </si>
  <si>
    <t>Ryan Tannehill QB, FA - GentlemanBrewer</t>
  </si>
  <si>
    <t>Marshawn Lynch RB, FA - joe9alt</t>
  </si>
  <si>
    <t>Doug Baldwin WR, FA - cthultu</t>
  </si>
  <si>
    <t>Duplicate Player WR, FA - hellj85</t>
  </si>
  <si>
    <t>Equanimeous St. Brown WR, FA - hellj85</t>
  </si>
  <si>
    <t>Tristan Vizcaino K, FA - GentlemanBrewer</t>
  </si>
  <si>
    <t>Matt Gay K, LV - GentlemanBrewer</t>
  </si>
  <si>
    <t>Joey Slye K, TEN - GentlemanBrewer</t>
  </si>
  <si>
    <t>Laquon Treadwell WR, IND - GentlemanBrewer</t>
  </si>
  <si>
    <t>Andy Phillips K, FA - BobbyBaby</t>
  </si>
  <si>
    <t>Pierre Garcon WR, FA - demboys26</t>
  </si>
  <si>
    <t>Brandon Marshall WR, FA - demboys26</t>
  </si>
  <si>
    <t>Mike Wallace WR, FA - demboys26</t>
  </si>
  <si>
    <t>LeGarrette Blount RB, FA - demboys26</t>
  </si>
  <si>
    <t>LeShun Daniels RB, FA - demboys26</t>
  </si>
  <si>
    <t>Jeremy Hill RB, FA - demboys26</t>
  </si>
  <si>
    <t>Jeremy Cox RB, FA - zombull</t>
  </si>
  <si>
    <t>Taysom Hill TE, FA - joe9alt</t>
  </si>
  <si>
    <t>Jordan Lasley WR, FA - joe9alt</t>
  </si>
  <si>
    <t>Corey Clement RB, FA - joe9alt</t>
  </si>
  <si>
    <t>Jordan Reed TE, FA - joe9alt</t>
  </si>
  <si>
    <t>Jonnu Smith TE, FA - joe9alt</t>
  </si>
  <si>
    <t>Marcus Mariota QB, WAS - hellj85</t>
  </si>
  <si>
    <t>Chris Blewitt K, FA - mcmahanwich</t>
  </si>
  <si>
    <t>Andrew Jacas K, FA - mcmahanwich</t>
  </si>
  <si>
    <t>Rob Gronkowski TE, FA - demboys26</t>
  </si>
  <si>
    <t>Jordan Wilkins RB, FA - joe9alt</t>
  </si>
  <si>
    <t>Tim Patrick WR, NYJ - joe9alt</t>
  </si>
  <si>
    <t>Canon Rooker K, FA - cthultu</t>
  </si>
  <si>
    <t>Andrew Wellock K, FA - cthultu</t>
  </si>
  <si>
    <t>Dillon Mitchell WR, FA - demboys26</t>
  </si>
  <si>
    <t>Lamar Miller RB, FA - mcmahanwich</t>
  </si>
  <si>
    <t>Dak Prescott QB, DAL - mcmahanwich</t>
  </si>
  <si>
    <t>Derek Carr QB, FA - mcmahanwich</t>
  </si>
  <si>
    <t>C.J. Anderson RB, FA - mcmahanwich</t>
  </si>
  <si>
    <t>Spencer Ware RB, FA - mcmahanwich</t>
  </si>
  <si>
    <t>Wil Lutz K, DEN - mcmahanwich</t>
  </si>
  <si>
    <t>Rodney Smith RB, FA - zombull</t>
  </si>
  <si>
    <t>Cameron Brate TE, FA - zombull</t>
  </si>
  <si>
    <t>Blake Jarwin TE, FA - zombull</t>
  </si>
  <si>
    <t>Trenton Cannon RB, FA - zombull</t>
  </si>
  <si>
    <t>Jordan Akins TE, FA - zombull</t>
  </si>
  <si>
    <t>Marcell Ateman WR, FA - zombull</t>
  </si>
  <si>
    <t>Jimmy Garoppolo QB, FA - demboys26</t>
  </si>
  <si>
    <t>Graham Gano K, FA - demboys26</t>
  </si>
  <si>
    <t>Kyle Rudolph TE, FA - demboys26</t>
  </si>
  <si>
    <t>Malcolm Brown RB, FA - joe9alt</t>
  </si>
  <si>
    <t>Darrel Williams RB, FA - joe9alt</t>
  </si>
  <si>
    <t>Larry Fitzgerald WR, FA - joe9alt</t>
  </si>
  <si>
    <t>Tyrell Williams WR, FA - cthultu
Kirk Cousins QB, LV - cthultu
Jameis Winston QB, NYG - cthultu
Jordan Howard RB, FA - cthultu</t>
  </si>
  <si>
    <t>James White RB, FA - Jonnymaxed</t>
  </si>
  <si>
    <t>Emmanuel Sanders WR, FA - Jonnymaxed</t>
  </si>
  <si>
    <t>Justin Tucker K, FA - Jonnymaxed</t>
  </si>
  <si>
    <t>DeSean Jackson WR, FA - joe9alt</t>
  </si>
  <si>
    <t>Stephen Gostkowski K, FA - joe9alt</t>
  </si>
  <si>
    <t>Amari Cooper WR, FA - demboys26</t>
  </si>
  <si>
    <t>Russell Wilson QB, FA - demboys26</t>
  </si>
  <si>
    <t>Samaje Perine RB, CIN - hellj85</t>
  </si>
  <si>
    <t>Adam Thielen WR, FA - cthultu
Alex Collins RB, FA - cthultu</t>
  </si>
  <si>
    <t>Andrew Luck QB, FA - cthultu</t>
  </si>
  <si>
    <t>Gus Edwards RB, FA - joe9alt</t>
  </si>
  <si>
    <t>Jalen Richard RB, LV - joe9alt</t>
  </si>
  <si>
    <t>John Kelly RB, FA - BobbyBaby</t>
  </si>
  <si>
    <t>Breshad Perriman WR, FA - BobbyBaby</t>
  </si>
  <si>
    <t>Auden Tate WR, FA - BobbyBaby</t>
  </si>
  <si>
    <t>C.J. Uzomah TE, FA - BobbyBaby</t>
  </si>
  <si>
    <t>Taywan Taylor WR, FA - demboys26</t>
  </si>
  <si>
    <t>DeVante Parker WR, FA - Jonnymaxed</t>
  </si>
  <si>
    <t>Antonio Brown WR, FA - cthultu</t>
  </si>
  <si>
    <t>Matt Ryan QB, FA - GentlemanBrewer
Jerick McKinnon RB, FA - GentlemanBrewer
Josh Doctson WR, FA - GentlemanBrewer
Keelan Cole WR, FA - GentlemanBrewer
Odell Beckham WR, NYG - GentlemanBrewer
Chester Rogers WR, FA - GentlemanBrewer
Tajae Sharpe WR, FA - GentlemanBrewer
Ben Roethlisberger QB, PIT - GentlemanBrewer
Wayne Gallman RB, FA - GentlemanBrewer</t>
  </si>
  <si>
    <t>Le'Veon Bell RB, TB - BobbyBaby
Dion Lewis RB, FA - BobbyBaby
D'Onta Foreman RB, FA - BobbyBaby
Elijah McGuire RB, KC - BobbyBaby
Stefon Diggs WR, FA - BobbyBaby
Sammy Watkins WR, FA - BobbyBaby</t>
  </si>
  <si>
    <t>Devontae Booker RB, FA - mcmahanwich</t>
  </si>
  <si>
    <t>Cam Newton QB, FA - mcmahanwich
Robert Foster WR, FA - mcmahanwich
Gerald Everett TE, FA - mcmahanwich
Kenyan Drake RB, FA - mcmahanwich</t>
  </si>
  <si>
    <t>David Johnson RB, FA - cthultu</t>
  </si>
  <si>
    <t>Zach Ertz TE, FA - cthultu</t>
  </si>
  <si>
    <t>Devonta Freeman RB, FA - demboys26</t>
  </si>
  <si>
    <t>Giovani Bernard RB, FA - demboys26</t>
  </si>
  <si>
    <t>Drew Brees QB, FA - zombull</t>
  </si>
  <si>
    <t>Robert Woods WR, FA - zombull</t>
  </si>
  <si>
    <t>Davante Adams WR, LAR - zombull</t>
  </si>
  <si>
    <t>Jamaal Williams RB, FA - GentlemanBrewer</t>
  </si>
  <si>
    <t>Raheem Mostert RB, FA - zombull</t>
  </si>
  <si>
    <t>Rashard Higgins WR, FA - zombull</t>
  </si>
  <si>
    <t>Todd Gurley RB, FA - zombull</t>
  </si>
  <si>
    <t>T.J. Yeldon RB, FA - docopp</t>
  </si>
  <si>
    <t>Adrian Peterson RB, FA - docopp</t>
  </si>
  <si>
    <t>Carlos Hyde RB, FA - docopp</t>
  </si>
  <si>
    <t>Mark Walton RB, FA - docopp</t>
  </si>
  <si>
    <t>Bilal Powell RB, FA - docopp</t>
  </si>
  <si>
    <t>Chris Hogan WR, FA - docopp</t>
  </si>
  <si>
    <t>Nelson Agholor WR, FA - docopp</t>
  </si>
  <si>
    <t>Cameron Meredith WR, FA - docopp</t>
  </si>
  <si>
    <t>Randall Cobb WR, FA - docopp</t>
  </si>
  <si>
    <t>Matt Bryant K, FA - docopp</t>
  </si>
  <si>
    <t>Elliott Fry K, FA - docopp</t>
  </si>
  <si>
    <t>Tom Brady QB, FA - docopp</t>
  </si>
  <si>
    <t>Demaryius Thomas WR, FA - docopp</t>
  </si>
  <si>
    <t>Jamison Crowder WR, FA - docopp</t>
  </si>
  <si>
    <t>Tyreek Hill WR, FA - Jonnymaxed</t>
  </si>
  <si>
    <t>Travis Kelce TE, KC - Jonnymaxed</t>
  </si>
  <si>
    <t>Aaron Rodgers QB, PIT - joe9alt</t>
  </si>
  <si>
    <t>Tevin Coleman RB, FA - joe9alt</t>
  </si>
  <si>
    <t>A.J. Green WR, FA - docopp</t>
  </si>
  <si>
    <t>Melvin Gordon RB, FA - docopp</t>
  </si>
  <si>
    <t>T.Y. Hilton WR, FA - Jonnymaxed</t>
  </si>
  <si>
    <t>Robbie Chosen WR, FA - Jonnymaxed</t>
  </si>
  <si>
    <t>Doug Martin RB, FA - GentlemanBrewer</t>
  </si>
  <si>
    <t>Stephen Gostkowski K, FA - BobbyBaby</t>
  </si>
  <si>
    <t>Geoff Swaim TE, FA - hellj85</t>
  </si>
  <si>
    <t>DeVante Parker WR, FA - hellj85</t>
  </si>
  <si>
    <t>Josh Doctson WR, FA - GentlemanBrewer</t>
  </si>
  <si>
    <t>Myles Gaskin RB, FA - demboys26</t>
  </si>
  <si>
    <t>Tyrell Williams WR, FA - demboys26</t>
  </si>
  <si>
    <t>Mohamed Sanu WR, FA - zombull</t>
  </si>
  <si>
    <t>C.J. Anderson RB, FA - zombull</t>
  </si>
  <si>
    <t>Kahale Warring TE, FA - demboys26</t>
  </si>
  <si>
    <t>Jack Doyle TE, IND - demboys26</t>
  </si>
  <si>
    <t>Robbie Gould K, FA - BobbyBaby</t>
  </si>
  <si>
    <t>Derek Carr QB, FA - BobbyBaby</t>
  </si>
  <si>
    <t>Wil Lutz K, DEN - joe9alt</t>
  </si>
  <si>
    <t>Kelvin Harmon WR, FA - joe9alt</t>
  </si>
  <si>
    <t>Karan Higdon RB, FA - mcmahanwich</t>
  </si>
  <si>
    <t>Michael Badgley K, FA - mcmahanwich</t>
  </si>
  <si>
    <t>Jarrett Stidham QB, DEN - joe9alt</t>
  </si>
  <si>
    <t>Zay Jones WR, FA - hellj85</t>
  </si>
  <si>
    <t>Devine Ozigbo RB, FA - hellj85</t>
  </si>
  <si>
    <t>Elijah Holyfield RB, FA - demboys26</t>
  </si>
  <si>
    <t>Dion Lewis RB, FA - demboys26</t>
  </si>
  <si>
    <t>Emanuel Hall WR, FA - demboys26</t>
  </si>
  <si>
    <t>Randall Cobb WR, FA - demboys26</t>
  </si>
  <si>
    <t>Alex Barnes RB, FA - Jonnymaxed</t>
  </si>
  <si>
    <t>Marcus Mariota QB, WAS - Jonnymaxed</t>
  </si>
  <si>
    <t>Jason Myers K, SEA - docopp</t>
  </si>
  <si>
    <t>Jake Elliott K, PHI - docopp</t>
  </si>
  <si>
    <t>Josh Adams RB, FA - cthultu</t>
  </si>
  <si>
    <t>Mike Weber RB, FA - cthultu</t>
  </si>
  <si>
    <t>Willie Snead WR, FA - cthultu</t>
  </si>
  <si>
    <t>Giovani Bernard RB, FA - Jonnymaxed</t>
  </si>
  <si>
    <t>Demaryius Thomas WR, FA - cthultu</t>
  </si>
  <si>
    <t>waiver</t>
  </si>
  <si>
    <t>Robbie Gould K, FA - mcmahanwich</t>
  </si>
  <si>
    <t>Josh Rosen QB, FA - BobbyBaby</t>
  </si>
  <si>
    <t>Jarrett Stidham QB, DEN - BobbyBaby</t>
  </si>
  <si>
    <t>Rob Gronkowski TE, FA - hellj85</t>
  </si>
  <si>
    <t>Frank Gore RB, FA - joe9alt</t>
  </si>
  <si>
    <t>Bruce Anderson RB, FA - docopp</t>
  </si>
  <si>
    <t>Rashard Higgins WR, FA - BobbyBaby</t>
  </si>
  <si>
    <t>DeVante Parker WR, FA - zombull</t>
  </si>
  <si>
    <t>Nick Foles QB, FA - BobbyBaby</t>
  </si>
  <si>
    <t>Hakeem Butler TE, DEN - joe9alt</t>
  </si>
  <si>
    <t>Tyler Eifert TE, FA - joe9alt</t>
  </si>
  <si>
    <t>Matthew Stafford QB, LAR - GentlemanBrewer</t>
  </si>
  <si>
    <t>Derek Carr QB, FA - GentlemanBrewer</t>
  </si>
  <si>
    <t>Raheem Mostert RB, FA - demboys26</t>
  </si>
  <si>
    <t>Andy Dalton QB, PHI - BobbyBaby</t>
  </si>
  <si>
    <t>David Moore WR, CAR - BobbyBaby</t>
  </si>
  <si>
    <t>Danny Amendola WR, FA - BobbyBaby</t>
  </si>
  <si>
    <t>Wayne Gallman RB, FA - Jonnymaxed</t>
  </si>
  <si>
    <t>Hakeem Butler TE, DEN - GentlemanBrewer</t>
  </si>
  <si>
    <t>Gus Edwards RB, FA - Jonnymaxed</t>
  </si>
  <si>
    <t>Marcus Mariota QB, WAS - joe9alt</t>
  </si>
  <si>
    <t>Quincy Enunwa WR, FA - GentlemanBrewer</t>
  </si>
  <si>
    <t>Zay Jones WR, FA - GentlemanBrewer</t>
  </si>
  <si>
    <t>Rex Burkhead RB, FA - mcmahanwich</t>
  </si>
  <si>
    <t>Jake Kumerow WR, FA - zombull</t>
  </si>
  <si>
    <t>Phillip Dorsett WR, LV - zombull</t>
  </si>
  <si>
    <t>Hunter Renfrow WR, FA - zombull</t>
  </si>
  <si>
    <t>Gerald Everett TE, FA - zombull</t>
  </si>
  <si>
    <t>De'Anthony Thomas WR, FA - joe9alt</t>
  </si>
  <si>
    <t>Devin Funchess TE, FA - joe9alt</t>
  </si>
  <si>
    <t>Matthew Stafford QB, LAR - mcmahanwich</t>
  </si>
  <si>
    <t>D'Ernest Johnson RB, FA - mcmahanwich</t>
  </si>
  <si>
    <t>Vernon Davis TE, FA - joe9alt</t>
  </si>
  <si>
    <t>Aldrick Rosas K, FA - Jonnymaxed</t>
  </si>
  <si>
    <t>Matt Prater K, FA - Jonnymaxed</t>
  </si>
  <si>
    <t>Will Dissly TE, FA - joe9alt</t>
  </si>
  <si>
    <t>Qadree Ollison RB, FA - Jonnymaxed</t>
  </si>
  <si>
    <t>Devin Smith WR, FA - Jonnymaxed</t>
  </si>
  <si>
    <t>Ben Roethlisberger QB, PIT - cthultu</t>
  </si>
  <si>
    <t>Marcus Mariota QB, WAS - cthultu</t>
  </si>
  <si>
    <t>Donte Moncrief WR, FA - Jonnymaxed</t>
  </si>
  <si>
    <t>Mason Rudolph QB, PIT - Jonnymaxed</t>
  </si>
  <si>
    <t>Frank Gore RB, FA - BobbyBaby</t>
  </si>
  <si>
    <t>Demarcus Robinson WR, SF - BobbyBaby</t>
  </si>
  <si>
    <t>Ty Montgomery RB, FA - BobbyBaby</t>
  </si>
  <si>
    <t>Jordan Wilkins RB, FA - BobbyBaby</t>
  </si>
  <si>
    <t>Nelson Agholor WR, FA - joe9alt</t>
  </si>
  <si>
    <t>Jakobi Meyers WR, JAX - joe9alt</t>
  </si>
  <si>
    <t>Jeff Wilson RB, FA - joe9alt</t>
  </si>
  <si>
    <t>Mark Walton RB, FA - joe9alt</t>
  </si>
  <si>
    <t>Darius Slayton WR, NYG - zombull</t>
  </si>
  <si>
    <t>Jason Witten TE, FA - GentlemanBrewer</t>
  </si>
  <si>
    <t>Mason Crosby K, FA - docopp</t>
  </si>
  <si>
    <t>Jakobi Meyers WR, JAX - mcmahanwich</t>
  </si>
  <si>
    <t>Kyle Allen QB, BUF - cthultu</t>
  </si>
  <si>
    <t>Kyle Rudolph TE, FA - docopp</t>
  </si>
  <si>
    <t>Joey Slye K, TEN - Jonnymaxed</t>
  </si>
  <si>
    <t>Lamar Miller RB, FA - hellj85</t>
  </si>
  <si>
    <t>Hunter Renfrow WR, FA - hellj85</t>
  </si>
  <si>
    <t>Paul Richardson WR, FA - BobbyBaby</t>
  </si>
  <si>
    <t>Travis Benjamin WR, FA - demboys26</t>
  </si>
  <si>
    <t>Jordan Akins TE, FA - demboys26</t>
  </si>
  <si>
    <t>Brandon McManus K, FA - demboys26</t>
  </si>
  <si>
    <t>Adam Vinatieri K, FA - demboys26</t>
  </si>
  <si>
    <t>Matt Gay K, LV - mcmahanwich</t>
  </si>
  <si>
    <t>Dare Ogunbowale RB, FA - mcmahanwich</t>
  </si>
  <si>
    <t>Jared Cook TE, FA - GentlemanBrewer</t>
  </si>
  <si>
    <t>Jay Ajayi RB, FA - GentlemanBrewer</t>
  </si>
  <si>
    <t>Geronimo Allison WR, FA - GentlemanBrewer</t>
  </si>
  <si>
    <t>Mohamed Sanu WR, FA - GentlemanBrewer</t>
  </si>
  <si>
    <t>Kenny Stills WR, FA - mcmahanwich</t>
  </si>
  <si>
    <t>Vernon Davis TE, FA - docopp</t>
  </si>
  <si>
    <t>Gary Jennings WR, FA - BobbyBaby</t>
  </si>
  <si>
    <t>Dawson Knox TE, BUF - BobbyBaby</t>
  </si>
  <si>
    <t>Geronimo Allison WR, FA - BobbyBaby</t>
  </si>
  <si>
    <t>Matt Bryant K, FA - mcmahanwich</t>
  </si>
  <si>
    <t>Andy Dalton QB, PHI - cthultu</t>
  </si>
  <si>
    <t>Mitchell Trubisky QB, TEN - zombull</t>
  </si>
  <si>
    <t>Ricky Seals-Jones TE, FA - zombull</t>
  </si>
  <si>
    <t>Nelson Agholor WR, FA - demboys26</t>
  </si>
  <si>
    <t>Auden Tate WR, FA - Jonnymaxed</t>
  </si>
  <si>
    <t>James Washington WR, FA - joe9alt</t>
  </si>
  <si>
    <t>Brett Maher K, FA - cthultu</t>
  </si>
  <si>
    <t>Tyler Eifert TE, FA - docopp</t>
  </si>
  <si>
    <t>Benjamin Watson TE, FA - docopp</t>
  </si>
  <si>
    <t>Jake Elliott K, PHI - cthultu</t>
  </si>
  <si>
    <t>Duke Williams WR, FA - GentlemanBrewer</t>
  </si>
  <si>
    <t>Jared Cook TE, FA - hellj85</t>
  </si>
  <si>
    <t>Zane Gonzalez K, MIA - demboys26</t>
  </si>
  <si>
    <t>Byron Pringle WR, FA - zombull</t>
  </si>
  <si>
    <t>Zay Jones WR, FA - mcmahanwich</t>
  </si>
  <si>
    <t>Reggie Bonnafon RB, FA - hellj85</t>
  </si>
  <si>
    <t>Jay Ajayi RB, FA - BobbyBaby</t>
  </si>
  <si>
    <t>Willie Snead WR, FA - BobbyBaby</t>
  </si>
  <si>
    <t>Darren Fells TE, TB - cthultu</t>
  </si>
  <si>
    <t>Jakobi Meyers WR, JAX - hellj85</t>
  </si>
  <si>
    <t>Josh Lambo K, FA - Jonnymaxed</t>
  </si>
  <si>
    <t>Allen Lazard WR, FA - zombull</t>
  </si>
  <si>
    <t>Demaryius Thomas WR, FA - BobbyBaby</t>
  </si>
  <si>
    <t>Teddy Bridgewater QB, DET - BobbyBaby</t>
  </si>
  <si>
    <t>DeVante Parker WR, FA - BobbyBaby</t>
  </si>
  <si>
    <t>Jay Ajayi RB, FA - hellj85</t>
  </si>
  <si>
    <t>Jason Witten TE, FA - joe9alt</t>
  </si>
  <si>
    <t>Jake Kumerow WR, FA - cthultu</t>
  </si>
  <si>
    <t>Luke Willson TE, FA - cthultu</t>
  </si>
  <si>
    <t>Kyle Rudolph TE, FA - mcmahanwich</t>
  </si>
  <si>
    <t>Zach Pascal WR, FA - joe9alt</t>
  </si>
  <si>
    <t>Matt Prater K, FA - mcmahanwich</t>
  </si>
  <si>
    <t>Bisi Johnson WR, FA - Jonnymaxed</t>
  </si>
  <si>
    <t>Jalen Hurd WR, FA - joe9alt</t>
  </si>
  <si>
    <t>J.D. McKissic RB, FA - joe9alt</t>
  </si>
  <si>
    <t>Chris Conley WR, FA - Jonnymaxed</t>
  </si>
  <si>
    <t>Jalen Hurd WR, FA - Jonnymaxed</t>
  </si>
  <si>
    <t>Jonnu Smith TE, FA - Jonnymaxed</t>
  </si>
  <si>
    <t>Brett Maher K, FA - zombull</t>
  </si>
  <si>
    <t>Matt Moore QB, FA - cthultu</t>
  </si>
  <si>
    <t>Chris Boswell K, PIT - joe9alt</t>
  </si>
  <si>
    <t>Chris Conley WR, FA - mcmahanwich</t>
  </si>
  <si>
    <t>Jason Myers K, SEA - joe9alt</t>
  </si>
  <si>
    <t>Jack Doyle TE, IND - joe9alt</t>
  </si>
  <si>
    <t>Ito Smith RB, DAL - BobbyBaby</t>
  </si>
  <si>
    <t>Matt Gay K, LV - Jonnymaxed</t>
  </si>
  <si>
    <t>James Washington WR, FA - mcmahanwich</t>
  </si>
  <si>
    <t>Michael Badgley K, FA - joe9alt</t>
  </si>
  <si>
    <t>Taylor Gabriel WR, FA - GentlemanBrewer</t>
  </si>
  <si>
    <t>Hunter Renfrow WR, FA - GentlemanBrewer</t>
  </si>
  <si>
    <t>Dez Bryant WR, FA - hellj85</t>
  </si>
  <si>
    <t>Chris Conley WR, FA - BobbyBaby</t>
  </si>
  <si>
    <t>Joey Slye K, TEN - hellj85</t>
  </si>
  <si>
    <t>Chris Thompson RB, FA - cthultu</t>
  </si>
  <si>
    <t>Dan Bailey K, FA - cthultu</t>
  </si>
  <si>
    <t>Jason Myers K, SEA - BobbyBaby</t>
  </si>
  <si>
    <t>Chris Boswell K, PIT - BobbyBaby</t>
  </si>
  <si>
    <t>Jared Cook TE, FA - BobbyBaby</t>
  </si>
  <si>
    <t>Jeff Driskel QB, FA - mcmahanwich</t>
  </si>
  <si>
    <t>Nick Foles QB, FA - hellj85</t>
  </si>
  <si>
    <t>Trayveon Williams RB, FA - Jonnymaxed</t>
  </si>
  <si>
    <t>Brian Hill RB, FA - Jonnymaxed</t>
  </si>
  <si>
    <t>Qadree Ollison RB, FA - hellj85</t>
  </si>
  <si>
    <t>Jacob Hollister TE, FA - joe9alt</t>
  </si>
  <si>
    <t>Devin Funchess TE, FA - hellj85</t>
  </si>
  <si>
    <t>Adam Humphries WR, FA - Jonnymaxed</t>
  </si>
  <si>
    <t>Reggie Bonnafon RB, FA - Jonnymaxed</t>
  </si>
  <si>
    <t>J.D. McKissic RB, FA - demboys26</t>
  </si>
  <si>
    <t>Jay Ajayi RB, FA - joe9alt</t>
  </si>
  <si>
    <t>Chase McLaughlin K, TB - docopp</t>
  </si>
  <si>
    <t>Alshon Jeffery WR, FA - cthultu</t>
  </si>
  <si>
    <t>Rob Gronkowski TE, FA - cthultu</t>
  </si>
  <si>
    <t>Jonathan Williams RB, FA - joe9alt</t>
  </si>
  <si>
    <t>Younghoe Koo K, FA - demboys26</t>
  </si>
  <si>
    <t>Bo Scarbrough RB, FA - demboys26</t>
  </si>
  <si>
    <t>Austin Seibert K, FA - joe9alt</t>
  </si>
  <si>
    <t>Ryan Griffin TE, FA - joe9alt</t>
  </si>
  <si>
    <t>Nick Folk K, ATL - BobbyBaby</t>
  </si>
  <si>
    <t>Patrick Laird RB, FA - BobbyBaby</t>
  </si>
  <si>
    <t>Ka'imi Fairbairn K, HOU - hellj85</t>
  </si>
  <si>
    <t>Michael Badgley K, FA - hellj85</t>
  </si>
  <si>
    <t>LeSean McCoy RB, FA - demboys26</t>
  </si>
  <si>
    <t>Russell Gage WR, FA - demboys26</t>
  </si>
  <si>
    <t>Andy Dalton QB, PHI - Jonnymaxed</t>
  </si>
  <si>
    <t>Peyton Barber RB, FA - Jonnymaxed</t>
  </si>
  <si>
    <t>LeSean McCoy RB, FA - Jonnymaxed</t>
  </si>
  <si>
    <t>Zane Gonzalez K, MIA - BobbyBaby</t>
  </si>
  <si>
    <t>Joey Slye K, TEN - joe9alt</t>
  </si>
  <si>
    <t>Jimmy Graham TE, FA - demboys26</t>
  </si>
  <si>
    <t>Taysom Hill TE, FA - BobbyBaby</t>
  </si>
  <si>
    <t>Kahale Warring TE, FA - BobbyBaby</t>
  </si>
  <si>
    <t>Tyler Higbee TE, LAR - joe9alt</t>
  </si>
  <si>
    <t>Jarrett Stidham QB, DEN - hellj85</t>
  </si>
  <si>
    <t>Robbie Gould K, FA - joe9alt</t>
  </si>
  <si>
    <t>Jerick McKinnon RB, FA - BobbyBaby</t>
  </si>
  <si>
    <t>Bilal Powell RB, FA - zombull</t>
  </si>
  <si>
    <t>DeAndre Washington RB, FA - zombull</t>
  </si>
  <si>
    <t>Boston Scott RB, FA - joe9alt</t>
  </si>
  <si>
    <t>Harrison Butker K, KC - GentlemanBrewer</t>
  </si>
  <si>
    <t>Breshad Perriman WR, FA - GentlemanBrewer</t>
  </si>
  <si>
    <t>Olamide Zaccheaus WR, ATL - GentlemanBrewer</t>
  </si>
  <si>
    <t>Harrison Butker K, KC - Jonnymaxed</t>
  </si>
  <si>
    <t>Kalen Ballage RB, FA - hellj85</t>
  </si>
  <si>
    <t>Jack Doyle TE, IND - hellj85</t>
  </si>
  <si>
    <t>DeSean Jackson WR, FA - BobbyBaby</t>
  </si>
  <si>
    <t>Mike Boone RB, FA - mcmahanwich</t>
  </si>
  <si>
    <t>Josh Gordon WR, FA - joe9alt</t>
  </si>
  <si>
    <t>Breshad Perriman WR, FA - joe9alt</t>
  </si>
  <si>
    <t>Mitchell Trubisky QB, TEN - Jonnymaxed</t>
  </si>
  <si>
    <t>Andy Dalton QB, PHI - GentlemanBrewer</t>
  </si>
  <si>
    <t>Ryan Fitzpatrick QB, FA - Jonnymaxed</t>
  </si>
  <si>
    <t>Ka'imi Fairbairn K, HOU - joe9alt</t>
  </si>
  <si>
    <t>Greg Ward WR, FA - joe9alt</t>
  </si>
  <si>
    <t>Delanie Walker TE, FA - mcmahanwich</t>
  </si>
  <si>
    <t>Steven Sims WR, FA - mcmahanwich</t>
  </si>
  <si>
    <t>Mo Alie-Cox TE, IND - hellj85</t>
  </si>
  <si>
    <t>Malcolm Brown RB, FA - hellj85</t>
  </si>
  <si>
    <t>Lamar Miller RB, FA - joe9alt</t>
  </si>
  <si>
    <t>Marshawn Lynch RB, FA - BobbyBaby</t>
  </si>
  <si>
    <t>Matt Gay K, LV - zombull</t>
  </si>
  <si>
    <t>Devonta Freeman RB, FA - zombull</t>
  </si>
  <si>
    <t>Zane Gonzalez K, MIA - zombull</t>
  </si>
  <si>
    <t>Antonio Brown WR, FA - GentlemanBrewer</t>
  </si>
  <si>
    <t>Andrew Luck QB, FA - GentlemanBrewer</t>
  </si>
  <si>
    <t>Devin Funchess TE, FA - BobbyBaby</t>
  </si>
  <si>
    <t>Zay Jones WR, FA - BobbyBaby</t>
  </si>
  <si>
    <t>Jacoby Brissett QB, ARI - demboys26</t>
  </si>
  <si>
    <t>Josh Oliver TE, MIN - BobbyBaby
Kahale Warring TE, FA - BobbyBaby</t>
  </si>
  <si>
    <t>Jameis Winston QB, NYG - hellj85</t>
  </si>
  <si>
    <t>Vance McDonald TE, FA - hellj85</t>
  </si>
  <si>
    <t>DaeSean Hamilton WR, FA - mcmahanwich</t>
  </si>
  <si>
    <t>Deon Cain WR, FA - mcmahanwich</t>
  </si>
  <si>
    <t>Carlos Hyde RB, FA - joe9alt</t>
  </si>
  <si>
    <t>Duke Johnson RB, FA - joe9alt</t>
  </si>
  <si>
    <t>James White RB, FA - joe9alt</t>
  </si>
  <si>
    <t>Redford Jones K, FA - hellj85</t>
  </si>
  <si>
    <t>Josh Reynolds WR, FA - hellj85</t>
  </si>
  <si>
    <t>Eric Ebron TE, PIT - Jonnymaxed</t>
  </si>
  <si>
    <t>Tucker McCann K, FA - Jonnymaxed</t>
  </si>
  <si>
    <t>Rodrigo Blankenship K, FA - Jonnymaxed</t>
  </si>
  <si>
    <t>Greg Zuerlein K, FA - zombull
JJ Molson K, FA - zombull
Tristan Vizcaino K, FA - zombull
Andrew Wellock K, FA - zombull</t>
  </si>
  <si>
    <t>Josh Gable K, FA - BobbyBaby</t>
  </si>
  <si>
    <t>John Baron K, FA - BobbyBaby</t>
  </si>
  <si>
    <t>Cole Murphy K, FA - BobbyBaby</t>
  </si>
  <si>
    <t>Brandon Wright P, FA - demboys26</t>
  </si>
  <si>
    <t>Tyler Bass K, BUF - cthultu</t>
  </si>
  <si>
    <t>Nick Vogel K, FA - demboys26</t>
  </si>
  <si>
    <t>Ramiz Ahmed K, FA - demboys26</t>
  </si>
  <si>
    <t>Sammy Watkins WR, FA - Jonnymaxed</t>
  </si>
  <si>
    <t>Jaylen Samuels RB, FA - zombull
DeAndre Washington RB, FA - zombull
Riley Ridley WR, FA - zombull</t>
  </si>
  <si>
    <t>Le'Veon Bell RB, TB - GentlemanBrewer
Canon Rooker K, FA - GentlemanBrewer
Andy Dalton QB, PHI - GentlemanBrewer
Andy Phillips K, FA - GentlemanBrewer
Trevor Moore K, FA - GentlemanBrewer</t>
  </si>
  <si>
    <t>Matt Ryan QB, FA - GentlemanBrewer
Duke Williams WR, FA - GentlemanBrewer</t>
  </si>
  <si>
    <t>Justin Rohrwasser K, FA - docopp</t>
  </si>
  <si>
    <t>Clayton Hatfield K, FA - mcmahanwich</t>
  </si>
  <si>
    <t>Dominik Eberle K, FA - joe9alt</t>
  </si>
  <si>
    <t>Blake Gillikin P, ARI - joe9alt</t>
  </si>
  <si>
    <t>Marvin Jones WR, FA - demboys26</t>
  </si>
  <si>
    <t>Royce Freeman RB, FA - BobbyBaby</t>
  </si>
  <si>
    <t>Derrius Guice RB, FA - mcmahanwich</t>
  </si>
  <si>
    <t>Jimmy Garoppolo QB, FA - BobbyBaby</t>
  </si>
  <si>
    <t>A.J. Green WR, FA - GentlemanBrewer
Rodney Anderson RB, FA - GentlemanBrewer</t>
  </si>
  <si>
    <t>Justice Hill RB, BAL - BobbyBaby</t>
  </si>
  <si>
    <t>Tarik Cohen RB, FA - BobbyBaby</t>
  </si>
  <si>
    <t>O.J. Howard TE, FA - GentlemanBrewer</t>
  </si>
  <si>
    <t>Robbie Chosen WR, FA - mcmahanwich</t>
  </si>
  <si>
    <t>Ty Johnson RB, BUF - mcmahanwich</t>
  </si>
  <si>
    <t>Damien Williams RB, FA - mcmahanwich</t>
  </si>
  <si>
    <t>Julio Jones WR, FA - mcmahanwich</t>
  </si>
  <si>
    <t>Brandin Cooks WR, FA - mcmahanwich</t>
  </si>
  <si>
    <t>Mike Evans WR, SF - hellj85</t>
  </si>
  <si>
    <t>Mark Ingram RB, FA - joe9alt</t>
  </si>
  <si>
    <t>Stefon Diggs WR, FA - joe9alt</t>
  </si>
  <si>
    <t>Austin Hooper TE, ATL - joe9alt</t>
  </si>
  <si>
    <t>Adam Thielen WR, FA - demboys26</t>
  </si>
  <si>
    <t>Odell Beckham WR, NYG - docopp</t>
  </si>
  <si>
    <t>Todd Gurley RB, FA - docopp</t>
  </si>
  <si>
    <t>Aaron Jones RB, MIN - docopp</t>
  </si>
  <si>
    <t>Antonio Callaway WR, FA - docopp</t>
  </si>
  <si>
    <t>Latavius Murray RB, FA - docopp</t>
  </si>
  <si>
    <t>Travis Homer RB, PIT - docopp</t>
  </si>
  <si>
    <t>Kirk Cousins QB, LV - docopp</t>
  </si>
  <si>
    <t>Trey Burton TE, FA - cthultu</t>
  </si>
  <si>
    <t>Marquise Goodwin WR, FA - cthultu</t>
  </si>
  <si>
    <t>David Njoku TE, LAC - docopp</t>
  </si>
  <si>
    <t>Keenan Allen WR, FA - cthultu</t>
  </si>
  <si>
    <t>Albert Wilson WR, FA - cthultu</t>
  </si>
  <si>
    <t>Darwin Thompson RB, FA - GentlemanBrewer</t>
  </si>
  <si>
    <t>Keke Coutee WR, FA - demboys26</t>
  </si>
  <si>
    <t>KeeSean Johnson WR, FA - Jonnymaxed</t>
  </si>
  <si>
    <t>Matt Breida RB, FA - Jonnymaxed</t>
  </si>
  <si>
    <t>Larry Fitzgerald WR, FA - GentlemanBrewer</t>
  </si>
  <si>
    <t>Aaron Rodgers QB, PIT - GentlemanBrewer</t>
  </si>
  <si>
    <t>Matt Breida RB, FA - GentlemanBrewer</t>
  </si>
  <si>
    <t>Todd Gurley RB, FA - GentlemanBrewer</t>
  </si>
  <si>
    <t>Latavius Murray RB, FA - Jonnymaxed</t>
  </si>
  <si>
    <t>Blake Jarwin TE, FA - Jonnymaxed</t>
  </si>
  <si>
    <t>Tyreek Hill WR, FA - joe9alt</t>
  </si>
  <si>
    <t>Greg Zuerlein K, FA - joe9alt</t>
  </si>
  <si>
    <t>A.J. Green WR, FA - joe9alt</t>
  </si>
  <si>
    <t>George Kittle TE, SF - cthultu</t>
  </si>
  <si>
    <t>Adam Thielen WR, FA - cthultu</t>
  </si>
  <si>
    <t>Zach Ertz TE, FA - BobbyBaby</t>
  </si>
  <si>
    <t>Ben Roethlisberger QB, PIT - BobbyBaby</t>
  </si>
  <si>
    <t>David Johnson RB, FA - mcmahanwich</t>
  </si>
  <si>
    <t>Mark Ingram RB, FA - mcmahanwich</t>
  </si>
  <si>
    <t>Malcolm Brown RB, FA - mcmahanwich</t>
  </si>
  <si>
    <t>John Hightower WR, FA - mcmahanwich</t>
  </si>
  <si>
    <t>Stefon Diggs WR, FA - demboys26</t>
  </si>
  <si>
    <t>Matt Ryan QB, FA - demboys26</t>
  </si>
  <si>
    <t>Eric Ebron TE, PIT - demboys26</t>
  </si>
  <si>
    <t>Austin Hooper TE, ATL - hellj85</t>
  </si>
  <si>
    <t>Le'Veon Bell RB, TB - hellj85</t>
  </si>
  <si>
    <t>Stephen Gostkowski K, FA - hellj85</t>
  </si>
  <si>
    <t>Devonta Freeman RB, FA - hellj85</t>
  </si>
  <si>
    <t>Dexter Williams RB, FA - cthultu</t>
  </si>
  <si>
    <t>Jimmy Garoppolo QB, FA - cthultu</t>
  </si>
  <si>
    <t>Robbie Gould K, FA - zombull</t>
  </si>
  <si>
    <t>Robbie Chosen WR, FA - GentlemanBrewer</t>
  </si>
  <si>
    <t>Antonio Brown WR, FA - hellj85</t>
  </si>
  <si>
    <t>Matt Prater K, FA - hellj85</t>
  </si>
  <si>
    <t>Chris Thompson RB, FA - Jonnymaxed</t>
  </si>
  <si>
    <t>Devine Ozigbo RB, FA - joe9alt</t>
  </si>
  <si>
    <t>Duke Johnson RB, FA - demboys26</t>
  </si>
  <si>
    <t>Kirk Cousins QB, LV - Jonnymaxed</t>
  </si>
  <si>
    <t>Jerick McKinnon RB, FA - GentlemanBrewer</t>
  </si>
  <si>
    <t>Sammy Watkins WR, FA - demboys26</t>
  </si>
  <si>
    <t>J.D. McKissic RB, FA - cthultu</t>
  </si>
  <si>
    <t>Alshon Jeffery WR, FA - hellj85</t>
  </si>
  <si>
    <t>Breshad Perriman WR, FA - hellj85</t>
  </si>
  <si>
    <t>Carlos Hyde RB, FA - zombull</t>
  </si>
  <si>
    <t>Philip Rivers QB, FA - joe9alt</t>
  </si>
  <si>
    <t>Dede Westbrook WR, FA - BobbyBaby</t>
  </si>
  <si>
    <t>Peyton Barber RB, FA - joe9alt</t>
  </si>
  <si>
    <t>Jalen Guyton WR, FA - hellj85</t>
  </si>
  <si>
    <t>Kendrick Bourne WR, ARI - GentlemanBrewer</t>
  </si>
  <si>
    <t>Devonta Freeman RB, FA - joe9alt</t>
  </si>
  <si>
    <t>Scotty Miller WR, CHI - GentlemanBrewer</t>
  </si>
  <si>
    <t>Keelan Cole WR, FA - GentlemanBrewer</t>
  </si>
  <si>
    <t>Jakeem Grant WR, FA - GentlemanBrewer</t>
  </si>
  <si>
    <t>Dante Pettis WR, BUF - BobbyBaby</t>
  </si>
  <si>
    <t>Adam Humphries WR, FA - BobbyBaby</t>
  </si>
  <si>
    <t>Josh Adams RB, FA - joe9alt</t>
  </si>
  <si>
    <t>Myles Gaskin RB, FA - Jonnymaxed</t>
  </si>
  <si>
    <t>Logan Thomas TE, FA - Jonnymaxed</t>
  </si>
  <si>
    <t>Dalton Keene TE, FA - joe9alt</t>
  </si>
  <si>
    <t>Cole Kmet TE, CHI - joe9alt</t>
  </si>
  <si>
    <t>J.J. Taylor RB, FA - joe9alt</t>
  </si>
  <si>
    <t>Mitchell Trubisky QB, TEN - joe9alt</t>
  </si>
  <si>
    <t>Adam Humphries WR, FA - hellj85</t>
  </si>
  <si>
    <t>Steven Sims WR, FA - hellj85</t>
  </si>
  <si>
    <t>Danny Amendola WR, FA - hellj85</t>
  </si>
  <si>
    <t>Will Dissly TE, FA - zombull</t>
  </si>
  <si>
    <t>Royce Freeman RB, FA - joe9alt</t>
  </si>
  <si>
    <t>Deonte Harty WR, FA - joe9alt</t>
  </si>
  <si>
    <t>Dalton Schultz TE, HOU - hellj85</t>
  </si>
  <si>
    <t>Gus Edwards RB, FA - BobbyBaby</t>
  </si>
  <si>
    <t>Derek Carr QB, FA - cthultu</t>
  </si>
  <si>
    <t>JaMycal Hasty RB, FA - Jonnymaxed</t>
  </si>
  <si>
    <t>Jeff Wilson RB, FA - Jonnymaxed</t>
  </si>
  <si>
    <t>David Njoku TE, LAC - zombull</t>
  </si>
  <si>
    <t>Dion Lewis RB, FA - joe9alt</t>
  </si>
  <si>
    <t>Jordan Reed TE, FA - cthultu</t>
  </si>
  <si>
    <t>Jalen Hurts QB, PHI - joe9alt</t>
  </si>
  <si>
    <t>Wayne Gallman RB, FA - hellj85</t>
  </si>
  <si>
    <t>Dontrell Hilliard RB, FA - cthultu</t>
  </si>
  <si>
    <t>Zach Pascal WR, FA - Jonnymaxed</t>
  </si>
  <si>
    <t>Isaiah Ford WR, FA - joe9alt</t>
  </si>
  <si>
    <t>Drew Sample TE, CIN - cthultu</t>
  </si>
  <si>
    <t>Trenton Cannon RB, FA - joe9alt</t>
  </si>
  <si>
    <t>Darnell Mooney WR, NYG - Jonnymaxed</t>
  </si>
  <si>
    <t>Ian Thomas TE, LV - BobbyBaby</t>
  </si>
  <si>
    <t>Rex Burkhead RB, FA - BobbyBaby</t>
  </si>
  <si>
    <t>Giovani Bernard RB, FA - hellj85</t>
  </si>
  <si>
    <t>Rodrigo Blankenship K, FA - joe9alt</t>
  </si>
  <si>
    <t>J.J. Arcega-Whiteside WR, FA - cthultu</t>
  </si>
  <si>
    <t>Jimmy Graham TE, FA - GentlemanBrewer</t>
  </si>
  <si>
    <t>Ryan Fitzpatrick QB, FA - cthultu</t>
  </si>
  <si>
    <t>Nick Foles QB, FA - cthultu</t>
  </si>
  <si>
    <t>Robert Tonyan TE, PIT - cthultu</t>
  </si>
  <si>
    <t>Braxton Berrios WR, NYG - Jonnymaxed</t>
  </si>
  <si>
    <t>Greg Ward WR, FA - BobbyBaby</t>
  </si>
  <si>
    <t>Travis Homer RB, PIT - joe9alt</t>
  </si>
  <si>
    <t>Joey Slye K, TEN - BobbyBaby</t>
  </si>
  <si>
    <t>Breshad Perriman WR, FA - mcmahanwich</t>
  </si>
  <si>
    <t>Artavis Pierce RB, FA - mcmahanwich</t>
  </si>
  <si>
    <t>Greg Zuerlein K, FA - hellj85</t>
  </si>
  <si>
    <t>Matt Prater K, FA - demboys26</t>
  </si>
  <si>
    <t>Cordarrelle Patterson RB, FA - joe9alt</t>
  </si>
  <si>
    <t>Lamar Miller RB, FA - GentlemanBrewer</t>
  </si>
  <si>
    <t>Olamide Zaccheaus WR, ATL - BobbyBaby</t>
  </si>
  <si>
    <t>Reggie Begelton WR, FA - hellj85</t>
  </si>
  <si>
    <t>Jarrett Stidham QB, DEN - Jonnymaxed</t>
  </si>
  <si>
    <t>J.D. McKissic RB, FA - BobbyBaby</t>
  </si>
  <si>
    <t>Brian Hoyer QB, FA - hellj85</t>
  </si>
  <si>
    <t>Randy Bullock K, FA - Jonnymaxed</t>
  </si>
  <si>
    <t>Nelson Agholor WR, FA - GentlemanBrewer</t>
  </si>
  <si>
    <t>Ka'imi Fairbairn K, HOU - demboys26</t>
  </si>
  <si>
    <t>Tim Patrick WR, NYJ - Jonnymaxed</t>
  </si>
  <si>
    <t>Scotty Miller WR, CHI - Jonnymaxed</t>
  </si>
  <si>
    <t>D'Ernest Johnson RB, FA - joe9alt</t>
  </si>
  <si>
    <t>Irv Smith TE, FA - demboys26</t>
  </si>
  <si>
    <t>Kyle Allen QB, BUF - Jonnymaxed</t>
  </si>
  <si>
    <t>Golden Tate WR, FA - GentlemanBrewer</t>
  </si>
  <si>
    <t>Gus Edwards RB, FA - docopp</t>
  </si>
  <si>
    <t>Joey Slye K, TEN - docopp</t>
  </si>
  <si>
    <t>Alex Smith QB, FA - hellj85</t>
  </si>
  <si>
    <t>Golden Tate WR, FA - BobbyBaby</t>
  </si>
  <si>
    <t>Braxton Berrios WR, NYG - BobbyBaby</t>
  </si>
  <si>
    <t>Jeff Smith WR, FA - GentlemanBrewer</t>
  </si>
  <si>
    <t>Jason Sanders K, NYJ - BobbyBaby</t>
  </si>
  <si>
    <t>Randall Cobb WR, FA - GentlemanBrewer</t>
  </si>
  <si>
    <t>Josh Reynolds WR, FA - GentlemanBrewer</t>
  </si>
  <si>
    <t>Dontrell Hilliard RB, FA - joe9alt</t>
  </si>
  <si>
    <t>Kalif Raymond WR, CHI - joe9alt</t>
  </si>
  <si>
    <t>Andy Dalton QB, PHI - hellj85</t>
  </si>
  <si>
    <t>Travis Fulgham WR, FA - Jonnymaxed</t>
  </si>
  <si>
    <t>Dan Bailey K, FA - Jonnymaxed</t>
  </si>
  <si>
    <t>Jordan Howard RB, FA - joe9alt</t>
  </si>
  <si>
    <t>Trey Burton TE, FA - joe9alt</t>
  </si>
  <si>
    <t>Chris Boswell K, PIT - mcmahanwich</t>
  </si>
  <si>
    <t>Graham Gano K, FA - cthultu</t>
  </si>
  <si>
    <t>Nick Foles QB, FA - joe9alt</t>
  </si>
  <si>
    <t>Jimmy Garoppolo QB, FA - Jonnymaxed</t>
  </si>
  <si>
    <t>Chris Herndon TE, FA - zombull</t>
  </si>
  <si>
    <t>Mo Alie-Cox TE, IND - demboys26</t>
  </si>
  <si>
    <t>Irv Smith TE, FA - hellj85</t>
  </si>
  <si>
    <t>James Proche WR, FA - hellj85</t>
  </si>
  <si>
    <t>Cameron Brate TE, FA - hellj85</t>
  </si>
  <si>
    <t>Eno Benjamin RB, FA - GentlemanBrewer</t>
  </si>
  <si>
    <t>Frank Gore RB, FA - GentlemanBrewer</t>
  </si>
  <si>
    <t>Gerald Everett TE, FA - BobbyBaby</t>
  </si>
  <si>
    <t>Damiere Byrd WR, FA - BobbyBaby</t>
  </si>
  <si>
    <t>Jeremy McNichols RB, WAS - GentlemanBrewer</t>
  </si>
  <si>
    <t>Mike Boone RB, FA - joe9alt</t>
  </si>
  <si>
    <t>Royce Freeman RB, FA - hellj85</t>
  </si>
  <si>
    <t>LeSean McCoy RB, FA - joe9alt</t>
  </si>
  <si>
    <t>JaMycal Hasty RB, FA - demboys26</t>
  </si>
  <si>
    <t>Cole Kmet TE, CHI - hellj85</t>
  </si>
  <si>
    <t>Brandon McManus K, FA - GentlemanBrewer</t>
  </si>
  <si>
    <t>Trayveon Williams RB, FA - joe9alt</t>
  </si>
  <si>
    <t>Richard Rodgers TE, FA - BobbyBaby</t>
  </si>
  <si>
    <t>Anthony Firkser TE, DET - mcmahanwich</t>
  </si>
  <si>
    <t>J.D. McKissic RB, FA - Jonnymaxed</t>
  </si>
  <si>
    <t>Gerald Everett TE, FA - hellj85</t>
  </si>
  <si>
    <t>Matt Prater K, FA - joe9alt</t>
  </si>
  <si>
    <t>Jason Sanders K, NYJ - Jonnymaxed</t>
  </si>
  <si>
    <t>Dez Bryant WR, FA - BobbyBaby</t>
  </si>
  <si>
    <t>Dalton Schultz TE, HOU - mcmahanwich</t>
  </si>
  <si>
    <t>Duke Johnson RB, FA - GentlemanBrewer</t>
  </si>
  <si>
    <t>Darren Fells TE, TB - demboys26</t>
  </si>
  <si>
    <t>Randy Bullock K, FA - GentlemanBrewer</t>
  </si>
  <si>
    <t>Randall Cobb WR, FA - BobbyBaby</t>
  </si>
  <si>
    <t>Harrison Bryant TE, FA - demboys26</t>
  </si>
  <si>
    <t>Carlos Hyde RB, FA - BobbyBaby</t>
  </si>
  <si>
    <t>Daniel Carlson K, FA - cthultu</t>
  </si>
  <si>
    <t>Rashard Higgins WR, FA - joe9alt</t>
  </si>
  <si>
    <t>Wayne Gallman RB, FA - joe9alt</t>
  </si>
  <si>
    <t>Randy Bullock K, FA - hellj85</t>
  </si>
  <si>
    <t>Marquez Callaway WR, FA - mcmahanwich</t>
  </si>
  <si>
    <t>Donovan Peoples-Jones WR, FA - BobbyBaby</t>
  </si>
  <si>
    <t>Alex Collins RB, FA - hellj85</t>
  </si>
  <si>
    <t>Scotty Miller WR, CHI - zombull</t>
  </si>
  <si>
    <t>Jake Luton QB, FA - mcmahanwich</t>
  </si>
  <si>
    <t>Adam Shaheen TE, FA - hellj85</t>
  </si>
  <si>
    <t>Matt Prater K, FA - BobbyBaby</t>
  </si>
  <si>
    <t>Josh Reynolds WR, FA - BobbyBaby</t>
  </si>
  <si>
    <t>Quintez Cephus WR, FA - Jonnymaxed</t>
  </si>
  <si>
    <t>Donovan Peoples-Jones WR, FA - zombull</t>
  </si>
  <si>
    <t>Eno Benjamin RB, FA - hellj85</t>
  </si>
  <si>
    <t>Jordan Wilkins RB, FA - mcmahanwich</t>
  </si>
  <si>
    <t>Troymaine Pope RB, FA - Jonnymaxed</t>
  </si>
  <si>
    <t>Travis Homer RB, PIT - Jonnymaxed</t>
  </si>
  <si>
    <t>Matt Breida RB, FA - joe9alt</t>
  </si>
  <si>
    <t>Ryan Succop K, FA - hellj85</t>
  </si>
  <si>
    <t>Jordan Howard RB, FA - Jonnymaxed</t>
  </si>
  <si>
    <t>Quintez Cephus WR, FA - BobbyBaby</t>
  </si>
  <si>
    <t>Brandon McManus K, FA - joe9alt</t>
  </si>
  <si>
    <t>Dalton Schultz TE, HOU - BobbyBaby</t>
  </si>
  <si>
    <t>Patrick Laird RB, FA - joe9alt</t>
  </si>
  <si>
    <t>Richie James WR, FA - BobbyBaby</t>
  </si>
  <si>
    <t>Jason Sanders K, NYJ - hellj85</t>
  </si>
  <si>
    <t>Salvon Ahmed RB, CHI - joe9alt</t>
  </si>
  <si>
    <t>Scottie Phillips RB, FA - mcmahanwich</t>
  </si>
  <si>
    <t>Chris Boswell K, PIT - Jonnymaxed</t>
  </si>
  <si>
    <t>Kai Forbath K, FA - demboys26</t>
  </si>
  <si>
    <t>Alshon Jeffery WR, FA - mcmahanwich</t>
  </si>
  <si>
    <t>Isaiah Ford WR, FA - hellj85</t>
  </si>
  <si>
    <t>Troymaine Pope RB, FA - joe9alt</t>
  </si>
  <si>
    <t>Ryan Nall RB, FA - GentlemanBrewer</t>
  </si>
  <si>
    <t>Josh Reynolds WR, FA - joe9alt</t>
  </si>
  <si>
    <t>Dante Pettis WR, BUF - hellj85</t>
  </si>
  <si>
    <t>Kendrick Bourne WR, ARI - BobbyBaby</t>
  </si>
  <si>
    <t>Lynn Bowden WR, FA - hellj85</t>
  </si>
  <si>
    <t>Taysom Hill TE, FA - hellj85</t>
  </si>
  <si>
    <t>Andy Dalton QB, PHI - mcmahanwich</t>
  </si>
  <si>
    <t>Devontae Booker RB, FA - Jonnymaxed</t>
  </si>
  <si>
    <t>Ryan Succop K, FA - joe9alt</t>
  </si>
  <si>
    <t>Keelan Cole WR, FA - joe9alt</t>
  </si>
  <si>
    <t>P.J. Walker QB, FA - Jonnymaxed</t>
  </si>
  <si>
    <t>D'Onta Foreman RB, FA - BobbyBaby</t>
  </si>
  <si>
    <t>Trayveon Williams RB, FA - mcmahanwich</t>
  </si>
  <si>
    <t>Damiere Byrd WR, FA - joe9alt</t>
  </si>
  <si>
    <t>Keke Coutee WR, FA - hellj85</t>
  </si>
  <si>
    <t>T.Y. Hilton WR, FA - joe9alt</t>
  </si>
  <si>
    <t>T.Y. Hilton WR, FA - GentlemanBrewer</t>
  </si>
  <si>
    <t>Keke Coutee WR, FA - mcmahanwich</t>
  </si>
  <si>
    <t>David Moore WR, CAR - cthultu</t>
  </si>
  <si>
    <t>James White RB, FA - GentlemanBrewer</t>
  </si>
  <si>
    <t>Ryan Succop K, FA - GentlemanBrewer</t>
  </si>
  <si>
    <t>Emmanuel Sanders WR, FA - GentlemanBrewer</t>
  </si>
  <si>
    <t>Kendall Hinton WR, FA - GentlemanBrewer</t>
  </si>
  <si>
    <t>Ryan Fitzpatrick QB, FA - mcmahanwich</t>
  </si>
  <si>
    <t>Luke Willson TE, FA - BobbyBaby</t>
  </si>
  <si>
    <t>Collin Johnson WR, FA - hellj85</t>
  </si>
  <si>
    <t>Isaiah Coulter WR, FA - joe9alt</t>
  </si>
  <si>
    <t>Josh Gordon WR, FA - hellj85</t>
  </si>
  <si>
    <t>Ito Smith RB, DAL - GentlemanBrewer</t>
  </si>
  <si>
    <t>Trey Burton TE, FA - hellj85</t>
  </si>
  <si>
    <t>Jalen Richard RB, LV - BobbyBaby</t>
  </si>
  <si>
    <t>Jeff Wilson RB, FA - mcmahanwich</t>
  </si>
  <si>
    <t>Greg Zuerlein K, FA - docopp</t>
  </si>
  <si>
    <t>Isaiah Coulter WR, FA - hellj85</t>
  </si>
  <si>
    <t>Carson Wentz QB, MIN - joe9alt</t>
  </si>
  <si>
    <t>Zach Ertz TE, FA - joe9alt</t>
  </si>
  <si>
    <t>Malcolm Perry WR, FA - BobbyBaby</t>
  </si>
  <si>
    <t>Hunter Renfrow WR, FA - BobbyBaby</t>
  </si>
  <si>
    <t>Jalen Guyton WR, FA - BobbyBaby</t>
  </si>
  <si>
    <t>D'Onta Foreman RB, FA - mcmahanwich</t>
  </si>
  <si>
    <t>Chad Hansen WR, FA - joe9alt</t>
  </si>
  <si>
    <t>Cam Sims WR, FA - joe9alt</t>
  </si>
  <si>
    <t>DeAndre Washington RB, FA - Jonnymaxed</t>
  </si>
  <si>
    <t>Ryan Succop K, FA - zombull</t>
  </si>
  <si>
    <t>C.J. Prosise RB, FA - joe9alt</t>
  </si>
  <si>
    <t>Dawson Knox TE, BUF - hellj85</t>
  </si>
  <si>
    <t>Lynn Bowden WR, FA - GentlemanBrewer</t>
  </si>
  <si>
    <t>Rashard Higgins WR, FA - mcmahanwich</t>
  </si>
  <si>
    <t>Dan Arnold TE, FA - BobbyBaby</t>
  </si>
  <si>
    <t>Buddy Howell RB, FA - joe9alt</t>
  </si>
  <si>
    <t>Tyron Billy-Johnson WR, FA - joe9alt</t>
  </si>
  <si>
    <t>Buddy Howell RB, FA - mcmahanwich</t>
  </si>
  <si>
    <t>J.J. Taylor RB, FA - BobbyBaby</t>
  </si>
  <si>
    <t>Ty Johnson RB, BUF - GentlemanBrewer</t>
  </si>
  <si>
    <t>Josh Oliver TE, MIN - hellj85</t>
  </si>
  <si>
    <t>Chad Hansen WR, FA - GentlemanBrewer</t>
  </si>
  <si>
    <t>Cairo Santos K, CHI - joe9alt</t>
  </si>
  <si>
    <t>Zach Ertz TE, FA - zombull</t>
  </si>
  <si>
    <t>Ryquell Armstead RB, FA - hellj85</t>
  </si>
  <si>
    <t>Damien Williams RB, FA - BobbyBaby</t>
  </si>
  <si>
    <t>Dare Ogunbowale RB, FA - Jonnymaxed</t>
  </si>
  <si>
    <t>Rodney Smith RB, FA - Jonnymaxed</t>
  </si>
  <si>
    <t>A.J. Green WR, FA - hellj85</t>
  </si>
  <si>
    <t>Samaje Perine RB, CIN - GentlemanBrewer</t>
  </si>
  <si>
    <t>Chris Herndon TE, FA - GentlemanBrewer</t>
  </si>
  <si>
    <t>Marquez Callaway WR, FA - joe9alt</t>
  </si>
  <si>
    <t>Gardner Minshew QB, ARI - demboys26</t>
  </si>
  <si>
    <t>Andrew Luck QB, FA - hellj85</t>
  </si>
  <si>
    <t>Ben Roethlisberger QB, PIT - joe9alt</t>
  </si>
  <si>
    <t>Blake Jarwin TE, FA - joe9alt</t>
  </si>
  <si>
    <t>Devonta Freeman RB, FA - BobbyBaby</t>
  </si>
  <si>
    <t>Adam Trautman TE, DEN - BobbyBaby</t>
  </si>
  <si>
    <t>Jalen Hurd WR, FA - BobbyBaby</t>
  </si>
  <si>
    <t>Ryan Fitzpatrick QB, FA - BobbyBaby</t>
  </si>
  <si>
    <t>Philip Rivers QB, FA - BobbyBaby</t>
  </si>
  <si>
    <t>Tarik Cohen RB, FA - joe9alt</t>
  </si>
  <si>
    <t>Marlon Mack RB, FA - joe9alt</t>
  </si>
  <si>
    <t>Julian Edelman WR, FA - BobbyBaby</t>
  </si>
  <si>
    <t>Adrian Peterson RB, FA - Jonnymaxed</t>
  </si>
  <si>
    <t>Devin Duvernay WR, ARI - Jonnymaxed</t>
  </si>
  <si>
    <t>Justin Tucker K, FA - GentlemanBrewer</t>
  </si>
  <si>
    <t>Anthony McFarland RB, FA - BobbyBaby</t>
  </si>
  <si>
    <t>Antonio Gandy-Golden TE, FA - BobbyBaby</t>
  </si>
  <si>
    <t>Darrel Williams RB, FA - BobbyBaby</t>
  </si>
  <si>
    <t>Justin Jackson RB, FA - hellj85</t>
  </si>
  <si>
    <t>Bryce Love RB, FA - zombull</t>
  </si>
  <si>
    <t>Anthony Miller WR, FA - cthultu</t>
  </si>
  <si>
    <t>Evan Engram TE, DEN - hellj85</t>
  </si>
  <si>
    <t>Kerryon Johnson RB, FA - mcmahanwich</t>
  </si>
  <si>
    <t>Miles Boykin WR, FA - mcmahanwich</t>
  </si>
  <si>
    <t>Jason Huntley RB, FA - demboys26</t>
  </si>
  <si>
    <t>Jace Sternberger TE, FA - zombull</t>
  </si>
  <si>
    <t>Dwayne Haskins QB, PIT - zombull</t>
  </si>
  <si>
    <t>Julio Jones WR, FA - BobbyBaby</t>
  </si>
  <si>
    <t>Joshua Kelley RB, FA - hellj85</t>
  </si>
  <si>
    <t>N'Keal Harry TE, FA - zombull</t>
  </si>
  <si>
    <t>James Conner RB, ARI - zombull</t>
  </si>
  <si>
    <t>Hunter Henry TE, NE - zombull</t>
  </si>
  <si>
    <t>Andy Isabella WR, FA - GentlemanBrewer</t>
  </si>
  <si>
    <t>Devin Asiasi TE, FA - docopp</t>
  </si>
  <si>
    <t>John Ross WR, FA - docopp</t>
  </si>
  <si>
    <t>Jacob Eason QB, FA - docopp</t>
  </si>
  <si>
    <t>Sony Michel RB, FA - docopp</t>
  </si>
  <si>
    <t>Javian Hawkins RB, FA - hellj85</t>
  </si>
  <si>
    <t>Cam Newton QB, FA - hellj85</t>
  </si>
  <si>
    <t>Olamide Zaccheaus WR, ATL - zombull</t>
  </si>
  <si>
    <t>Alex Collins RB, FA - GentlemanBrewer</t>
  </si>
  <si>
    <t>Salvon Ahmed RB, CHI - zombull</t>
  </si>
  <si>
    <t>Qadree Ollison RB, FA - zombull</t>
  </si>
  <si>
    <t>Michael Strachan WR, FA - mcmahanwich</t>
  </si>
  <si>
    <t>Jake Funk RB, FA - zombull</t>
  </si>
  <si>
    <t>Blake Jarwin TE, FA - hellj85</t>
  </si>
  <si>
    <t>Darrel Williams RB, FA - hellj85</t>
  </si>
  <si>
    <t>Malcolm Brown RB, FA - zombull</t>
  </si>
  <si>
    <t>Anthony Schwartz WR, FA - joe9alt</t>
  </si>
  <si>
    <t>Justice Hill RB, BAL - joe9alt</t>
  </si>
  <si>
    <t>Larry Rountree RB, FA - Jonnymaxed</t>
  </si>
  <si>
    <t>Cornell Powell WR, FA - Jonnymaxed</t>
  </si>
  <si>
    <t>Jamison Crowder WR, FA - Jonnymaxed</t>
  </si>
  <si>
    <t>Drew Lock QB, SEA - Jonnymaxed</t>
  </si>
  <si>
    <t>Miles Boykin WR, FA - Jonnymaxed</t>
  </si>
  <si>
    <t>Brevin Jordan TE, HOU - joe9alt</t>
  </si>
  <si>
    <t>Juwan Johnson TE, NO - joe9alt</t>
  </si>
  <si>
    <t>Dez Fitzpatrick WR, FA - mcmahanwich</t>
  </si>
  <si>
    <t>Adam Trautman TE, DEN - mcmahanwich</t>
  </si>
  <si>
    <t>Ihmir Smith-Marsette WR, ARI - hellj85</t>
  </si>
  <si>
    <t>Jaret Patterson RB, LAC - Jonnymaxed</t>
  </si>
  <si>
    <t>Le'Veon Bell RB, TB - joe9alt</t>
  </si>
  <si>
    <t>Marlon Mack RB, FA - mcmahanwich</t>
  </si>
  <si>
    <t>Mark Ingram RB, FA - BobbyBaby</t>
  </si>
  <si>
    <t>DeeJay Dallas RB, JAX - GentlemanBrewer</t>
  </si>
  <si>
    <t>Tommy Tremble TE, CAR - GentlemanBrewer</t>
  </si>
  <si>
    <t>Sammy Watkins WR, FA - BobbyBaby</t>
  </si>
  <si>
    <t>Noah Gray TE, KC - BobbyBaby</t>
  </si>
  <si>
    <t>Donald Parham TE, FA - mcmahanwich</t>
  </si>
  <si>
    <t>Le'Veon Bell RB, TB - demboys26</t>
  </si>
  <si>
    <t>Chris Herndon TE, FA - joe9alt</t>
  </si>
  <si>
    <t>Teddy Bridgewater QB, DET - docopp</t>
  </si>
  <si>
    <t>J.D. McKissic RB, FA - docopp</t>
  </si>
  <si>
    <t>Zach Ertz TE, FA - docopp</t>
  </si>
  <si>
    <t>Dalton Schultz TE, HOU - GentlemanBrewer</t>
  </si>
  <si>
    <t>Anthony Schwartz WR, FA - GentlemanBrewer</t>
  </si>
  <si>
    <t>Zach Pascal WR, FA - GentlemanBrewer</t>
  </si>
  <si>
    <t>Taylor Heinicke QB, FA - hellj85</t>
  </si>
  <si>
    <t>Trent Sherfield WR, BUF - joe9alt</t>
  </si>
  <si>
    <t>K.J. Osborn WR, TEN - mcmahanwich</t>
  </si>
  <si>
    <t>Jalen Guyton WR, FA - joe9alt</t>
  </si>
  <si>
    <t>Tyrod Taylor QB, GB - BobbyBaby</t>
  </si>
  <si>
    <t>Nelson Agholor WR, FA - BobbyBaby</t>
  </si>
  <si>
    <t>Peyton Barber RB, FA - mcmahanwich</t>
  </si>
  <si>
    <t>Michael Strachan WR, FA - Jonnymaxed</t>
  </si>
  <si>
    <t>Cedrick Wilson WR, DET - mcmahanwich</t>
  </si>
  <si>
    <t>Demetric Felton RB, FA - joe9alt</t>
  </si>
  <si>
    <t>James White RB, FA - hellj85</t>
  </si>
  <si>
    <t>Freddie Swain WR, FA - joe9alt</t>
  </si>
  <si>
    <t>Jacques Patrick RB, FA - mcmahanwich</t>
  </si>
  <si>
    <t>Maxx Williams TE, FA - BobbyBaby</t>
  </si>
  <si>
    <t>Tylan Wallace WR, CLE - joe9alt</t>
  </si>
  <si>
    <t>Jerick McKinnon RB, FA - joe9alt</t>
  </si>
  <si>
    <t>Trenton Cannon RB, FA - demboys26</t>
  </si>
  <si>
    <t>Josh Gordon WR, FA - docopp</t>
  </si>
  <si>
    <t>Trent Sherfield WR, BUF - Jonnymaxed</t>
  </si>
  <si>
    <t>Kyle Juszczyk FB, SF - cthultu</t>
  </si>
  <si>
    <t>Tyler Conklin TE, DET - hellj85</t>
  </si>
  <si>
    <t>A.J. Green WR, FA - BobbyBaby</t>
  </si>
  <si>
    <t>Tommy Tremble TE, CAR - Jonnymaxed</t>
  </si>
  <si>
    <t>Scottie Phillips RB, FA - BobbyBaby</t>
  </si>
  <si>
    <t>Nick Westbrook-Ikhine WR, IND - joe9alt</t>
  </si>
  <si>
    <t>Jeremy McNichols RB, WAS - Jonnymaxed</t>
  </si>
  <si>
    <t>C.J. Uzomah TE, FA - hellj85</t>
  </si>
  <si>
    <t>Alex Collins RB, FA - joe9alt</t>
  </si>
  <si>
    <t>Ty'Son Williams RB, FA - BobbyBaby</t>
  </si>
  <si>
    <t>Chris Evans RB, FA - Jonnymaxed</t>
  </si>
  <si>
    <t>Maxx Williams TE, FA - joe9alt</t>
  </si>
  <si>
    <t>Kylen Granson TE, TEN - hellj85</t>
  </si>
  <si>
    <t>Ty'Son Williams RB, FA - hellj85</t>
  </si>
  <si>
    <t>Tyler Conklin TE, DET - GentlemanBrewer</t>
  </si>
  <si>
    <t>Ross Dwelley TE, FA - hellj85</t>
  </si>
  <si>
    <t>Brandon Bolden RB, FA - mcmahanwich</t>
  </si>
  <si>
    <t>Kalif Raymond WR, CHI - GentlemanBrewer</t>
  </si>
  <si>
    <t>Cameron Brate TE, FA - BobbyBaby</t>
  </si>
  <si>
    <t>Davis Mills QB, HOU - BobbyBaby</t>
  </si>
  <si>
    <t>Donald Parham TE, FA - BobbyBaby</t>
  </si>
  <si>
    <t>Giovani Bernard RB, FA - BobbyBaby</t>
  </si>
  <si>
    <t>Mark Ingram RB, FA - cthultu</t>
  </si>
  <si>
    <t>Rashard Higgins WR, FA - cthultu</t>
  </si>
  <si>
    <t>A.J. Green WR, FA - cthultu</t>
  </si>
  <si>
    <t>D'Ernest Johnson RB, FA - GentlemanBrewer</t>
  </si>
  <si>
    <t>Dan Arnold TE, FA - joe9alt</t>
  </si>
  <si>
    <t>Ricky Seals-Jones TE, FA - hellj85</t>
  </si>
  <si>
    <t>Miles Boykin WR, FA - BobbyBaby</t>
  </si>
  <si>
    <t>DeeJay Dallas RB, JAX - mcmahanwich</t>
  </si>
  <si>
    <t>Tyrod Taylor QB, GB - Jonnymaxed</t>
  </si>
  <si>
    <t>Devin Duvernay WR, ARI - hellj85</t>
  </si>
  <si>
    <t>Travis Homer RB, PIT - zombull</t>
  </si>
  <si>
    <t>Jamal Agnew WR, FA - BobbyBaby</t>
  </si>
  <si>
    <t>Noah Gray TE, KC - Jonnymaxed</t>
  </si>
  <si>
    <t>Phillip Lindsay RB, FA - GentlemanBrewer</t>
  </si>
  <si>
    <t>Jeremy McNichols RB, WAS - joe9alt</t>
  </si>
  <si>
    <t>Dan Arnold TE, FA - GentlemanBrewer</t>
  </si>
  <si>
    <t>Mo Alie-Cox TE, IND - joe9alt</t>
  </si>
  <si>
    <t>O.J. Howard TE, FA - joe9alt</t>
  </si>
  <si>
    <t>Joshua Kelley RB, FA - cthultu</t>
  </si>
  <si>
    <t>Foster Moreau TE, HOU - joe9alt</t>
  </si>
  <si>
    <t>Kalif Raymond WR, CHI - mcmahanwich</t>
  </si>
  <si>
    <t>Tyler Conklin TE, DET - joe9alt</t>
  </si>
  <si>
    <t>Tommy Sweeney TE, FA - BobbyBaby</t>
  </si>
  <si>
    <t>Randall Cobb WR, FA - Jonnymaxed</t>
  </si>
  <si>
    <t>Tre' McKitty TE, FA - demboys26</t>
  </si>
  <si>
    <t>N'Keal Harry TE, FA - BobbyBaby</t>
  </si>
  <si>
    <t>Phillip Lindsay RB, FA - joe9alt</t>
  </si>
  <si>
    <t>Justin Jackson RB, FA - GentlemanBrewer</t>
  </si>
  <si>
    <t>Shi Smith WR, FA - hellj85</t>
  </si>
  <si>
    <t>Brevin Jordan TE, HOU - mcmahanwich</t>
  </si>
  <si>
    <t>Adrian Peterson RB, FA - BobbyBaby</t>
  </si>
  <si>
    <t>Derrick Gore RB, FA - BobbyBaby</t>
  </si>
  <si>
    <t>Foster Moreau TE, HOU - BobbyBaby</t>
  </si>
  <si>
    <t>Jordan Howard RB, FA - demboys26</t>
  </si>
  <si>
    <t>Albert Okwuegbunam TE, LV - joe9alt</t>
  </si>
  <si>
    <t>Nico Collins WR, HOU - joe9alt</t>
  </si>
  <si>
    <t>Tajae Sharpe WR, FA - joe9alt</t>
  </si>
  <si>
    <t>Nico Collins WR, HOU - mcmahanwich</t>
  </si>
  <si>
    <t>Josiah Deguara TE, SF - zombull</t>
  </si>
  <si>
    <t>Zay Jones WR, FA - joe9alt</t>
  </si>
  <si>
    <t>Brandon Bolden RB, FA - GentlemanBrewer</t>
  </si>
  <si>
    <t>Kyle Juszczyk FB, SF - GentlemanBrewer</t>
  </si>
  <si>
    <t>Frank Gore RB, FA - hellj85</t>
  </si>
  <si>
    <t>Tim Tebow TE, FA - GentlemanBrewer</t>
  </si>
  <si>
    <t>Chris Ivory RB, FA - hellj85</t>
  </si>
  <si>
    <t>Jonathan Stewart RB, FA - GentlemanBrewer</t>
  </si>
  <si>
    <t>Albert Okwuegbunam TE, LV - Jonnymaxed</t>
  </si>
  <si>
    <t>Ameer Abdullah RB, JAX - hellj85</t>
  </si>
  <si>
    <t>Tyree Jackson TE, FA - hellj85</t>
  </si>
  <si>
    <t>Kalen Ballage RB, FA - joe9alt</t>
  </si>
  <si>
    <t>Anthony McFarland RB, FA - joe9alt</t>
  </si>
  <si>
    <t>Ben Roethlisberger QB, PIT - zombull</t>
  </si>
  <si>
    <t>DeSean Jackson WR, FA - hellj85</t>
  </si>
  <si>
    <t>Kene Nwangwu RB, NYJ - joe9alt</t>
  </si>
  <si>
    <t>Eno Benjamin RB, FA - joe9alt</t>
  </si>
  <si>
    <t>Deonte Harty WR, FA - cthultu</t>
  </si>
  <si>
    <t>James Washington WR, FA - hellj85</t>
  </si>
  <si>
    <t>Nick Westbrook-Ikhine WR, IND - mcmahanwich</t>
  </si>
  <si>
    <t>Mike White QB, FA - zombull</t>
  </si>
  <si>
    <t>Gerald Everett TE, FA - joe9alt</t>
  </si>
  <si>
    <t>C.J. Uzomah TE, FA - joe9alt</t>
  </si>
  <si>
    <t>Benny Snell RB, FA - cthultu</t>
  </si>
  <si>
    <t>Trevor Siemian QB, FA - cthultu</t>
  </si>
  <si>
    <t>Marcus Johnson WR, FA - joe9alt</t>
  </si>
  <si>
    <t>La'Mical Perine RB, FA - cthultu</t>
  </si>
  <si>
    <t>Kene Nwangwu RB, NYJ - zombull</t>
  </si>
  <si>
    <t>Patrick Taylor RB, SF - joe9alt</t>
  </si>
  <si>
    <t>Cedrick Wilson WR, DET - joe9alt</t>
  </si>
  <si>
    <t>Carlos Hyde RB, FA - Jonnymaxed</t>
  </si>
  <si>
    <t>Tevin Coleman RB, FA - demboys26</t>
  </si>
  <si>
    <t>Albert Okwuegbunam TE, LV - BobbyBaby</t>
  </si>
  <si>
    <t>Qadree Ollison RB, FA - joe9alt</t>
  </si>
  <si>
    <t>Phillip Lindsay RB, FA - hellj85</t>
  </si>
  <si>
    <t>Dez Fitzpatrick WR, FA - Jonnymaxed</t>
  </si>
  <si>
    <t>Jamison Crowder WR, FA - BobbyBaby</t>
  </si>
  <si>
    <t>Thaddeus Moss TE, FA - hellj85</t>
  </si>
  <si>
    <t>T.Y. Hilton WR, FA - docopp</t>
  </si>
  <si>
    <t>Darius Slayton WR, NYG - joe9alt</t>
  </si>
  <si>
    <t>Rex Burkhead RB, FA - joe9alt</t>
  </si>
  <si>
    <t>Ty'Son Williams RB, FA - GentlemanBrewer</t>
  </si>
  <si>
    <t>Jauan Jennings WR, MIN - cthultu</t>
  </si>
  <si>
    <t>Ben Skowronek WR, PIT - GentlemanBrewer</t>
  </si>
  <si>
    <t>Foster Moreau TE, HOU - hellj85</t>
  </si>
  <si>
    <t>Gardner Minshew QB, ARI - joe9alt</t>
  </si>
  <si>
    <t>Demetric Felton RB, FA - BobbyBaby</t>
  </si>
  <si>
    <t>Rex Burkhead RB, FA - Jonnymaxed</t>
  </si>
  <si>
    <t>Josh Reynolds WR, FA - Jonnymaxed</t>
  </si>
  <si>
    <t>James O'Shaughnessy TE, FA - joe9alt</t>
  </si>
  <si>
    <t>Ke'Shawn Vaughn RB, FA - mcmahanwich</t>
  </si>
  <si>
    <t>Jalen Guyton WR, FA - mcmahanwich</t>
  </si>
  <si>
    <t>Godwin Igwebuike RB, FA - Jonnymaxed</t>
  </si>
  <si>
    <t>Austin Walter RB, FA - joe9alt</t>
  </si>
  <si>
    <t>Juwan Johnson TE, NO - BobbyBaby</t>
  </si>
  <si>
    <t>Laquon Treadwell WR, IND - hellj85</t>
  </si>
  <si>
    <t>Craig Reynolds RB, FA - mcmahanwich</t>
  </si>
  <si>
    <t>Kendall Blanton TE, FA - BobbyBaby</t>
  </si>
  <si>
    <t>Gardner Minshew QB, ARI - hellj85</t>
  </si>
  <si>
    <t>Freddie Swain WR, FA - Jonnymaxed</t>
  </si>
  <si>
    <t>Dez Fitzpatrick WR, FA - hellj85</t>
  </si>
  <si>
    <t>Nick Westbrook-Ikhine WR, IND - BobbyBaby</t>
  </si>
  <si>
    <t>Ray-Ray McCloud WR, FA - joe9alt</t>
  </si>
  <si>
    <t>Brandon Bolden RB, FA - zombull</t>
  </si>
  <si>
    <t>Tyler Huntley QB, BAL - joe9alt</t>
  </si>
  <si>
    <t>Jared Goff QB, DET - Jonnymaxed</t>
  </si>
  <si>
    <t>Eno Benjamin RB, FA - mcmahanwich</t>
  </si>
  <si>
    <t>Byron Pringle WR, FA - joe9alt</t>
  </si>
  <si>
    <t>Ke'Shawn Vaughn RB, FA - joe9alt</t>
  </si>
  <si>
    <t>Braxton Berrios WR, NYG - joe9alt</t>
  </si>
  <si>
    <t>Isaiah McKenzie WR, FA - mcmahanwich</t>
  </si>
  <si>
    <t>Cyril Grayson WR, FA - hellj85</t>
  </si>
  <si>
    <t>Dare Ogunbowale RB, FA - joe9alt</t>
  </si>
  <si>
    <t>Tyler Huntley QB, BAL - Jonnymaxed</t>
  </si>
  <si>
    <t>Demaryius Thomas WR, FA - hellj85</t>
  </si>
  <si>
    <t>Devin Duvernay WR, ARI - BobbyBaby</t>
  </si>
  <si>
    <t>Braxton Berrios WR, NYG - GentlemanBrewer</t>
  </si>
  <si>
    <t>Royce Freeman RB, FA - GentlemanBrewer</t>
  </si>
  <si>
    <t>Kristian Wilkerson WR, FA - hellj85</t>
  </si>
  <si>
    <t>Antoine Wesley WR, FA - hellj85</t>
  </si>
  <si>
    <t>Denzel Mims WR, DAL - mcmahanwich</t>
  </si>
  <si>
    <t>Kirk Cousins QB, LV - GentlemanBrewer</t>
  </si>
  <si>
    <t>Trey Ragas RB, FA - mcmahanwich</t>
  </si>
  <si>
    <t>Isaiah McKenzie WR, FA - hellj85</t>
  </si>
  <si>
    <t>Emmanuel Sanders WR, FA - joe9alt</t>
  </si>
  <si>
    <t>Darrynton Evans RB, FA - hellj85</t>
  </si>
  <si>
    <t>Devontae Booker RB, FA - hellj85</t>
  </si>
  <si>
    <t>Tyler Lockett WR, FA - hellj85</t>
  </si>
  <si>
    <t>DeVante Parker WR, FA - GentlemanBrewer</t>
  </si>
  <si>
    <t>Henry Ruggs WR, FA - demboys26</t>
  </si>
  <si>
    <t>Carson Wentz QB, MIN - demboys26</t>
  </si>
  <si>
    <t>Chris Carson RB, FA - joe9alt</t>
  </si>
  <si>
    <t>David Johnson RB, FA - Jonnymaxed</t>
  </si>
  <si>
    <t>Sony Michel RB, FA - joe9alt</t>
  </si>
  <si>
    <t>Marvin Jones WR, FA - GentlemanBrewer</t>
  </si>
  <si>
    <t>Preston Williams WR, FA - cthultu</t>
  </si>
  <si>
    <t>Tony Jones RB, FA - mcmahanwich</t>
  </si>
  <si>
    <t>Sam Darnold QB, SEA - mcmahanwich</t>
  </si>
  <si>
    <t>Tre'Quan Smith WR, FA - mcmahanwich</t>
  </si>
  <si>
    <t>Marquez Callaway WR, FA - zombull</t>
  </si>
  <si>
    <t>Dee Eskridge WR, FA - cthultu</t>
  </si>
  <si>
    <t>Tyler Johnson WR, DAL - cthultu</t>
  </si>
  <si>
    <t>Sterling Shepard WR, FA - Jonnymaxed</t>
  </si>
  <si>
    <t>Kyle Trask QB, FA - cthultu</t>
  </si>
  <si>
    <t>Mike Davis RB, FA - cthultu</t>
  </si>
  <si>
    <t>Dyami Brown WR, WAS - hellj85</t>
  </si>
  <si>
    <t>Kenny Golladay WR, FA - hellj85</t>
  </si>
  <si>
    <t>Calvin Ridley WR, TEN - mcmahanwich</t>
  </si>
  <si>
    <t>Cole Beasley WR, FA - demboys26</t>
  </si>
  <si>
    <t>Kylin Hill RB, FA - zombull</t>
  </si>
  <si>
    <t>Zack Moss RB, FA - zombull</t>
  </si>
  <si>
    <t>Tyler Higbee TE, LAR - BobbyBaby</t>
  </si>
  <si>
    <t>Jalen Reagor WR, MIA - GentlemanBrewer</t>
  </si>
  <si>
    <t>Jermar Jefferson RB, FA - GentlemanBrewer</t>
  </si>
  <si>
    <t>Melvin Gordon RB, FA - GentlemanBrewer</t>
  </si>
  <si>
    <t>George Kittle TE, SF - GentlemanBrewer</t>
  </si>
  <si>
    <t>Corey Davis WR, FA - GentlemanBrewer</t>
  </si>
  <si>
    <t>Kenyan Drake RB, FA - demboys26</t>
  </si>
  <si>
    <t>Davante Adams WR, LAR - mcmahanwich</t>
  </si>
  <si>
    <t>Mark Andrews TE, BAL - mcmahanwich</t>
  </si>
  <si>
    <t>Mike Gesicki TE, CIN - mcmahanwich</t>
  </si>
  <si>
    <t>Kareem Hunt RB, FA - mcmahanwich</t>
  </si>
  <si>
    <t>Justyn Ross WR, FA - GentlemanBrewer</t>
  </si>
  <si>
    <t>Zach Wilson QB, NO - GentlemanBrewer</t>
  </si>
  <si>
    <t>Terrace Marshall WR, MIA - GentlemanBrewer</t>
  </si>
  <si>
    <t>Michael Thomas WR, FA - zombull</t>
  </si>
  <si>
    <t>James O'Shaughnessy TE, FA - docopp</t>
  </si>
  <si>
    <t>William Fuller WR, FA - docopp</t>
  </si>
  <si>
    <t>Jarvis Landry WR, FA - docopp</t>
  </si>
  <si>
    <t>Jordan Love QB, GB - docopp</t>
  </si>
  <si>
    <t>Jamaal Williams RB, FA - docopp</t>
  </si>
  <si>
    <t>Robert Woods WR, FA - BobbyBaby</t>
  </si>
  <si>
    <t>Kellen Mond QB, FA - BobbyBaby</t>
  </si>
  <si>
    <t>Ryan Tannehill QB, FA - Jonnymaxed</t>
  </si>
  <si>
    <t>Tyler Boyd WR, FA - demboys26</t>
  </si>
  <si>
    <t>Allen Robinson WR, FA - demboys26</t>
  </si>
  <si>
    <t>Darren Waller TE, FA - joe9alt</t>
  </si>
  <si>
    <t>Russell Wilson QB, FA - joe9alt</t>
  </si>
  <si>
    <t>Calvin Ridley WR, TEN - GentlemanBrewer</t>
  </si>
  <si>
    <t>Cameron Brate TE, FA - demboys26</t>
  </si>
  <si>
    <t>Zack Moss RB, FA - joe9alt</t>
  </si>
  <si>
    <t>Joshua Kelley RB, FA - joe9alt</t>
  </si>
  <si>
    <t>Ronald Jones RB, FA - joe9alt</t>
  </si>
  <si>
    <t>Kenny Golladay WR, FA - joe9alt</t>
  </si>
  <si>
    <t>Kyle Philips WR, FA - BobbyBaby</t>
  </si>
  <si>
    <t>Jaylen Warren RB, PIT - BobbyBaby</t>
  </si>
  <si>
    <t>Kennedy Brooks RB, FA - cthultu</t>
  </si>
  <si>
    <t>James Washington WR, FA - Jonnymaxed</t>
  </si>
  <si>
    <t>Kylin Hill RB, FA - Jonnymaxed</t>
  </si>
  <si>
    <t>Justyn Ross WR, FA - Jonnymaxed</t>
  </si>
  <si>
    <t>Stone Smartt TE, PHI - Jonnymaxed</t>
  </si>
  <si>
    <t>Terrace Marshall WR, MIA - Jonnymaxed</t>
  </si>
  <si>
    <t>Brevin Jordan TE, HOU - Jonnymaxed</t>
  </si>
  <si>
    <t>Jelani Woods TE, NYJ - GentlemanBrewer</t>
  </si>
  <si>
    <t>Boston Scott RB, FA - GentlemanBrewer</t>
  </si>
  <si>
    <t>Eno Benjamin RB, FA - Jonnymaxed</t>
  </si>
  <si>
    <t>Abram Smith RB, FA - Jonnymaxed</t>
  </si>
  <si>
    <t>Jelani Woods TE, NYJ - Jonnymaxed</t>
  </si>
  <si>
    <t>Lance McCutcheon WR, TEN - mcmahanwich</t>
  </si>
  <si>
    <t>Kevin Harris RB, FA - GentlemanBrewer</t>
  </si>
  <si>
    <t>Kenyan Drake RB, FA - GentlemanBrewer</t>
  </si>
  <si>
    <t>Donovan Peoples-Jones WR, FA - Jonnymaxed</t>
  </si>
  <si>
    <t>Tyler Badie RB, DEN - BobbyBaby</t>
  </si>
  <si>
    <t>Noah Brown WR, FA - BobbyBaby</t>
  </si>
  <si>
    <t>Jordan Mason RB, MIN - BobbyBaby</t>
  </si>
  <si>
    <t>Davis Mills QB, HOU - mcmahanwich</t>
  </si>
  <si>
    <t>Jarvis Landry WR, FA - joe9alt</t>
  </si>
  <si>
    <t>Marcus Mariota QB, WAS - mcmahanwich</t>
  </si>
  <si>
    <t>Justice Hill RB, BAL - Jonnymaxed</t>
  </si>
  <si>
    <t>Keaontay Ingram RB, FA - GentlemanBrewer</t>
  </si>
  <si>
    <t>Sammy Watkins WR, FA - GentlemanBrewer</t>
  </si>
  <si>
    <t>Mo Alie-Cox TE, IND - BobbyBaby</t>
  </si>
  <si>
    <t>Kyle Philips WR, FA - hellj85</t>
  </si>
  <si>
    <t>Jalen Reagor WR, MIA - hellj85</t>
  </si>
  <si>
    <t>Trestan Ebner RB, FA - Jonnymaxed</t>
  </si>
  <si>
    <t>Terrace Marshall WR, MIA - mcmahanwich</t>
  </si>
  <si>
    <t>N'Keal Harry TE, FA - mcmahanwich</t>
  </si>
  <si>
    <t>Ronald Jones RB, FA - mcmahanwich</t>
  </si>
  <si>
    <t>Ameer Abdullah RB, JAX - BobbyBaby</t>
  </si>
  <si>
    <t>Austin Hooper TE, ATL - mcmahanwich</t>
  </si>
  <si>
    <t>Dee Eskridge WR, FA - GentlemanBrewer</t>
  </si>
  <si>
    <t>Will Dissly TE, FA - BobbyBaby</t>
  </si>
  <si>
    <t>Corey Davis WR, FA - mcmahanwich</t>
  </si>
  <si>
    <t>Robbie Chosen WR, FA - joe9alt</t>
  </si>
  <si>
    <t>Sterling Shepard WR, FA - BobbyBaby</t>
  </si>
  <si>
    <t>Kenny Golladay WR, FA - docopp</t>
  </si>
  <si>
    <t>Carson Wentz QB, MIN - hellj85</t>
  </si>
  <si>
    <t>Greg Dortch WR, DET - GentlemanBrewer</t>
  </si>
  <si>
    <t>Devin Duvernay WR, ARI - GentlemanBrewer</t>
  </si>
  <si>
    <t>Zack Moss RB, FA - mcmahanwich</t>
  </si>
  <si>
    <t>O.J. Howard TE, FA - BobbyBaby</t>
  </si>
  <si>
    <t>Samaje Perine RB, CIN - Jonnymaxed</t>
  </si>
  <si>
    <t>Isaiah McKenzie WR, FA - joe9alt</t>
  </si>
  <si>
    <t>Kylen Granson TE, TEN - joe9alt</t>
  </si>
  <si>
    <t>Isaiah McKenzie WR, FA - BobbyBaby</t>
  </si>
  <si>
    <t>Ashton Dulin WR, IND - mcmahanwich</t>
  </si>
  <si>
    <t>Jared Goff QB, DET - GentlemanBrewer</t>
  </si>
  <si>
    <t>Parris Campbell WR, FA - BobbyBaby</t>
  </si>
  <si>
    <t>Juwan Johnson TE, NO - Jonnymaxed</t>
  </si>
  <si>
    <t>Rex Burkhead RB, FA - cthultu</t>
  </si>
  <si>
    <t>Geno Smith QB, NYJ - hellj85</t>
  </si>
  <si>
    <t>Nelson Agholor WR, FA - hellj85</t>
  </si>
  <si>
    <t>Cole Beasley WR, FA - BobbyBaby</t>
  </si>
  <si>
    <t>Richie James WR, FA - GentlemanBrewer</t>
  </si>
  <si>
    <t>Craig Reynolds RB, FA - GentlemanBrewer</t>
  </si>
  <si>
    <t>Mack Hollins WR, NE - joe9alt</t>
  </si>
  <si>
    <t>Hunter Henry TE, NE - GentlemanBrewer</t>
  </si>
  <si>
    <t>Malik Willis QB, MIA - cthultu</t>
  </si>
  <si>
    <t>Malik Willis QB, MIA - hellj85</t>
  </si>
  <si>
    <t>Sony Michel RB, FA - hellj85</t>
  </si>
  <si>
    <t>Jordan Mason RB, MIN - joe9alt</t>
  </si>
  <si>
    <t>Tre'Quan Smith WR, FA - cthultu</t>
  </si>
  <si>
    <t>Marvin Jones WR, FA - BobbyBaby</t>
  </si>
  <si>
    <t>Tim Patrick WR, NYJ - mcmahanwich</t>
  </si>
  <si>
    <t>Tyler Badie RB, DEN - mcmahanwich</t>
  </si>
  <si>
    <t>Ben Skowronek WR, PIT - Jonnymaxed</t>
  </si>
  <si>
    <t>Geno Smith QB, NYJ - BobbyBaby</t>
  </si>
  <si>
    <t>Latavius Murray RB, FA - BobbyBaby</t>
  </si>
  <si>
    <t>Caleb Huntley RB, FA - BobbyBaby</t>
  </si>
  <si>
    <t>Baker Mayfield QB, TB - hellj85</t>
  </si>
  <si>
    <t>Teddy Bridgewater QB, DET - joe9alt</t>
  </si>
  <si>
    <t>Quintin Morris TE, JAX - cthultu</t>
  </si>
  <si>
    <t>Jordan Mason RB, MIN - mcmahanwich</t>
  </si>
  <si>
    <t>Hunter Henry TE, NE - hellj85</t>
  </si>
  <si>
    <t>Mike Davis RB, FA - demboys26</t>
  </si>
  <si>
    <t>DeeJay Dallas RB, JAX - demboys26</t>
  </si>
  <si>
    <t>Deon Jackson RB, FA - Jonnymaxed</t>
  </si>
  <si>
    <t>Trey Sermon RB, FA - GentlemanBrewer</t>
  </si>
  <si>
    <t>Tevin Coleman RB, FA - GentlemanBrewer</t>
  </si>
  <si>
    <t>Bryan Edwards WR, FA - mcmahanwich</t>
  </si>
  <si>
    <t>Darius Slayton WR, NYG - GentlemanBrewer</t>
  </si>
  <si>
    <t>Ronnie Rivers RB, LAR - GentlemanBrewer</t>
  </si>
  <si>
    <t>Jimmy Garoppolo QB, FA - mcmahanwich</t>
  </si>
  <si>
    <t>Zander Horvath RB, FA - BobbyBaby</t>
  </si>
  <si>
    <t>Zach Wilson QB, NO - joe9alt</t>
  </si>
  <si>
    <t>Jacoby Brissett QB, ARI - joe9alt</t>
  </si>
  <si>
    <t>Kenyan Drake RB, FA - zombull</t>
  </si>
  <si>
    <t>Quez Watkins WR, PHI - cthultu</t>
  </si>
  <si>
    <t>Daniel Jones QB, IND - BobbyBaby</t>
  </si>
  <si>
    <t>Zach Wilson QB, NO - BobbyBaby</t>
  </si>
  <si>
    <t>Noah Brown WR, FA - joe9alt</t>
  </si>
  <si>
    <t>Danny Gray WR, PHI - Jonnymaxed</t>
  </si>
  <si>
    <t>Damien Williams RB, FA - hellj85</t>
  </si>
  <si>
    <t>Sam Ehlinger QB, DEN - hellj85</t>
  </si>
  <si>
    <t>Marquise Goodwin WR, FA - hellj85</t>
  </si>
  <si>
    <t>Ty Johnson RB, BUF - demboys26</t>
  </si>
  <si>
    <t>Terrace Marshall WR, MIA - demboys26</t>
  </si>
  <si>
    <t>JaMycal Hasty RB, FA - BobbyBaby</t>
  </si>
  <si>
    <t>Darrel Williams RB, FA - Jonnymaxed</t>
  </si>
  <si>
    <t>Ronnie Rivers RB, LAR - Jonnymaxed</t>
  </si>
  <si>
    <t>Jacoby Brissett QB, ARI - zombull</t>
  </si>
  <si>
    <t>P.J. Walker QB, FA - zombull</t>
  </si>
  <si>
    <t>Caleb Huntley RB, FA - joe9alt</t>
  </si>
  <si>
    <t>Tyler Conklin TE, DET - mcmahanwich</t>
  </si>
  <si>
    <t>Brock Wright TE, DET - hellj85</t>
  </si>
  <si>
    <t>Noah Fant TE, NO - BobbyBaby</t>
  </si>
  <si>
    <t>James Mitchell TE, CAR - BobbyBaby</t>
  </si>
  <si>
    <t>DeAndre Carter WR, FA - BobbyBaby</t>
  </si>
  <si>
    <t>Dwayne Washington RB, FA - GentlemanBrewer</t>
  </si>
  <si>
    <t>Andy Dalton QB, PHI - docopp</t>
  </si>
  <si>
    <t>Noah Fant TE, NO - hellj85</t>
  </si>
  <si>
    <t>Latavius Murray RB, FA - hellj85</t>
  </si>
  <si>
    <t>Samori Toure WR, PHI - cthultu</t>
  </si>
  <si>
    <t>Case Keenum QB, CHI - joe9alt</t>
  </si>
  <si>
    <t>Travis Homer RB, PIT - BobbyBaby</t>
  </si>
  <si>
    <t>Kylin Hill RB, FA - joe9alt</t>
  </si>
  <si>
    <t>DeVante Parker WR, FA - mcmahanwich</t>
  </si>
  <si>
    <t>Jack Stoll TE, CLE - cthultu</t>
  </si>
  <si>
    <t>Kendall Hinton WR, FA - cthultu</t>
  </si>
  <si>
    <t>Justin Watson WR, HOU - joe9alt</t>
  </si>
  <si>
    <t>Demarcus Robinson WR, SF - joe9alt</t>
  </si>
  <si>
    <t>Marlon Mack RB, FA - hellj85</t>
  </si>
  <si>
    <t>Sam Darnold QB, SEA - hellj85</t>
  </si>
  <si>
    <t>Rashid Shaheed WR, SEA - Jonnymaxed</t>
  </si>
  <si>
    <t>Chig Okonkwo TE, WAS - Jonnymaxed</t>
  </si>
  <si>
    <t>Greg Dortch WR, DET - joe9alt</t>
  </si>
  <si>
    <t>Justin Jackson RB, FA - joe9alt</t>
  </si>
  <si>
    <t>Bryce Perkins QB, FA - joe9alt</t>
  </si>
  <si>
    <t>Taylor Heinicke QB, FA - BobbyBaby</t>
  </si>
  <si>
    <t>Justin Watson WR, HOU - hellj85</t>
  </si>
  <si>
    <t>Ronald Jones RB, FA - hellj85</t>
  </si>
  <si>
    <t>Chris Evans RB, FA - BobbyBaby</t>
  </si>
  <si>
    <t>Ameer Abdullah RB, JAX - mcmahanwich</t>
  </si>
  <si>
    <t>Zonovan Knight RB, ARI - hellj85</t>
  </si>
  <si>
    <t>Jordan Love QB, GB - joe9alt</t>
  </si>
  <si>
    <t>Benny Snell RB, FA - joe9alt</t>
  </si>
  <si>
    <t>DeAndre Carter WR, FA - cthultu</t>
  </si>
  <si>
    <t>DeVante Parker WR, FA - joe9alt</t>
  </si>
  <si>
    <t>JaMycal Hasty RB, FA - hellj85</t>
  </si>
  <si>
    <t>Mike Boone RB, FA - BobbyBaby</t>
  </si>
  <si>
    <t>Brock Purdy QB, SF - mcmahanwich</t>
  </si>
  <si>
    <t>Russell Gage WR, FA - Jonnymaxed</t>
  </si>
  <si>
    <t>Tony Jones RB, FA - Jonnymaxed</t>
  </si>
  <si>
    <t>Evan Engram TE, DEN - Jonnymaxed</t>
  </si>
  <si>
    <t>Isaiah Hodgins WR, NYG - cthultu</t>
  </si>
  <si>
    <t>Matt Breida RB, FA - mcmahanwich</t>
  </si>
  <si>
    <t>Jordan Akins TE, FA - mcmahanwich</t>
  </si>
  <si>
    <t>Austin Hooper TE, ATL - docopp</t>
  </si>
  <si>
    <t>JaMycal Hasty RB, FA - docopp</t>
  </si>
  <si>
    <t>Trent Sherfield WR, BUF - BobbyBaby</t>
  </si>
  <si>
    <t>Anthony Firkser TE, DET - BobbyBaby</t>
  </si>
  <si>
    <t>Kevin Harris RB, FA - mcmahanwich</t>
  </si>
  <si>
    <t>T.Y. Hilton WR, FA - mcmahanwich</t>
  </si>
  <si>
    <t>Tom Brady QB, FA - GentlemanBrewer</t>
  </si>
  <si>
    <t>Mike White QB, FA - GentlemanBrewer</t>
  </si>
  <si>
    <t>Jalen Tolbert WR, MIA - GentlemanBrewer</t>
  </si>
  <si>
    <t>Quez Watkins WR, PHI - BobbyBaby</t>
  </si>
  <si>
    <t>Jake Ferguson TE, DAL - mcmahanwich</t>
  </si>
  <si>
    <t>Darrel Williams RB, FA - mcmahanwich</t>
  </si>
  <si>
    <t>Chris Moore WR, BAL - mcmahanwich</t>
  </si>
  <si>
    <t>Taylor Heinicke QB, FA - Jonnymaxed</t>
  </si>
  <si>
    <t>Equanimeous St. Brown WR, FA - BobbyBaby</t>
  </si>
  <si>
    <t>Racey McMath WR, FA - mcmahanwich</t>
  </si>
  <si>
    <t>Julius Chestnut RB, TEN - mcmahanwich</t>
  </si>
  <si>
    <t>Tom Brady QB, FA - zombull</t>
  </si>
  <si>
    <t>Julio Jones WR, FA - zombull</t>
  </si>
  <si>
    <t>Gardner Minshew QB, ARI - zombull</t>
  </si>
  <si>
    <t>Davis Mills QB, HOU - joe9alt</t>
  </si>
  <si>
    <t>Colt McCoy QB, FA - joe9alt</t>
  </si>
  <si>
    <t>K.J. Osborn WR, TEN - joe9alt</t>
  </si>
  <si>
    <t>Nick Foles QB, FA - Jonnymaxed</t>
  </si>
  <si>
    <t>Trace McSorley QB, FA - joe9alt</t>
  </si>
  <si>
    <t>Bailey Zappe QB, NYJ - joe9alt</t>
  </si>
  <si>
    <t>Velus Jones WR, SEA - hellj85</t>
  </si>
  <si>
    <t>Jameis Winston QB, NYG - BobbyBaby</t>
  </si>
  <si>
    <t>Rob Gronkowski TE, FA - joe9alt</t>
  </si>
  <si>
    <t>Matt Corral QB, FA - hellj85</t>
  </si>
  <si>
    <t>Myles Gaskin RB, FA - hellj85</t>
  </si>
  <si>
    <t>Jimmy Garoppolo QB, FA - hellj85</t>
  </si>
  <si>
    <t>Tim Patrick WR, NYJ - hellj85</t>
  </si>
  <si>
    <t>Tyler Badie RB, DEN - hellj85</t>
  </si>
  <si>
    <t>Malik Davis RB, DAL - mcmahanwich</t>
  </si>
  <si>
    <t>Darren Waller TE, FA - BobbyBaby</t>
  </si>
  <si>
    <t>Tyquan Thornton WR, KC - BobbyBaby</t>
  </si>
  <si>
    <t>Xavier Hutchinson WR, HOU - BobbyBaby</t>
  </si>
  <si>
    <t>Jake Bobo WR, SEA - BobbyBaby</t>
  </si>
  <si>
    <t>Chris Brooks RB, GB - joe9alt</t>
  </si>
  <si>
    <t>Emanuel Wilson RB, SEA - Jonnymaxed</t>
  </si>
  <si>
    <t>Darren Waller TE, FA - Jonnymaxed</t>
  </si>
  <si>
    <t>Kayshon Boutte WR, NE - hellj85</t>
  </si>
  <si>
    <t>Joe Flacco QB, CIN - hellj85</t>
  </si>
  <si>
    <t>Hunter Long TE, JAX - joe9alt</t>
  </si>
  <si>
    <t>Ronnie Rivers RB, LAR - joe9alt</t>
  </si>
  <si>
    <t>Kendrick Bourne WR, ARI - joe9alt</t>
  </si>
  <si>
    <t>Jelani Woods TE, NYJ - joe9alt</t>
  </si>
  <si>
    <t>Parker Washington WR, JAX - joe9alt</t>
  </si>
  <si>
    <t>Darnell Washington TE, PIT - joe9alt</t>
  </si>
  <si>
    <t>Justin Shorter WR, LV - joe9alt</t>
  </si>
  <si>
    <t>Tyler Conklin TE, DET - BobbyBaby</t>
  </si>
  <si>
    <t>Tim Boyle QB, FA - docopp</t>
  </si>
  <si>
    <t>Tommy DeVito QB, NE - docopp</t>
  </si>
  <si>
    <t>La'Mical Perine RB, FA - GentlemanBrewer</t>
  </si>
  <si>
    <t>Damien Harris RB, FA - Jonnymaxed</t>
  </si>
  <si>
    <t>Dalvin Cook RB, FA - hellj85</t>
  </si>
  <si>
    <t>Russell Gage WR, FA - GentlemanBrewer</t>
  </si>
  <si>
    <t>Austin Ekeler RB, FA - Jonnymaxed</t>
  </si>
  <si>
    <t>Elijah Moore WR, PHI - joe9alt</t>
  </si>
  <si>
    <t>Trey Palmer WR, NO - joe9alt</t>
  </si>
  <si>
    <t>Antonio Gibson RB, FA - hellj85</t>
  </si>
  <si>
    <t>Sean Tucker RB, TB - hellj85</t>
  </si>
  <si>
    <t>Daniel Bellinger TE, TEN - hellj85</t>
  </si>
  <si>
    <t>A.T. Perry WR, PIT - hellj85</t>
  </si>
  <si>
    <t>Charlie Jones WR, CIN - hellj85</t>
  </si>
  <si>
    <t>Hendon Hooker QB, TEN - hellj85</t>
  </si>
  <si>
    <t>Tanner Hudson TE, CIN - zombull</t>
  </si>
  <si>
    <t>Trayveon Williams RB, FA - zombull</t>
  </si>
  <si>
    <t>Michael Gallup WR, FA - zombull</t>
  </si>
  <si>
    <t>Donald Parham TE, FA - zombull</t>
  </si>
  <si>
    <t>Odell Beckham WR, NYG - zombull</t>
  </si>
  <si>
    <t>Pierre Strong RB, GB - zombull</t>
  </si>
  <si>
    <t>Noah Gray TE, KC - zombull</t>
  </si>
  <si>
    <t>Patrick Taylor RB, SF - mcmahanwich</t>
  </si>
  <si>
    <t>Joshua Kelley RB, FA - mcmahanwich</t>
  </si>
  <si>
    <t>Cam Akers RB, FA - mcmahanwich</t>
  </si>
  <si>
    <t>Sam Howell QB, DAL - mcmahanwich</t>
  </si>
  <si>
    <t>Rashaad Penny RB, FA - demboys26</t>
  </si>
  <si>
    <t>Kareem Hunt RB, FA - cthultu</t>
  </si>
  <si>
    <t>Logan Thomas TE, FA - cthultu</t>
  </si>
  <si>
    <t>Darius Slayton WR, NYG - cthultu</t>
  </si>
  <si>
    <t>Michael Penix QB, ATL - zombull</t>
  </si>
  <si>
    <t>Tucker Kraft TE, GB - joe9alt</t>
  </si>
  <si>
    <t>Dawson Knox TE, BUF - Jonnymaxed</t>
  </si>
  <si>
    <t>KJ Hamler WR, FA - GentlemanBrewer</t>
  </si>
  <si>
    <t>Kadarius Toney WR, FA - GentlemanBrewer</t>
  </si>
  <si>
    <t>Skyy Moore WR, GB - GentlemanBrewer</t>
  </si>
  <si>
    <t>Taysom Hill TE, FA - GentlemanBrewer</t>
  </si>
  <si>
    <t>Kenny Gainwell RB, TB - Jonnymaxed</t>
  </si>
  <si>
    <t>Justin Watson WR, HOU - demboys26</t>
  </si>
  <si>
    <t>Kenny Pickett QB, CAR - demboys26</t>
  </si>
  <si>
    <t>Allen Lazard WR, FA - demboys26</t>
  </si>
  <si>
    <t>John Metchie WR, CAR - demboys26</t>
  </si>
  <si>
    <t>Tutu Atwell WR, MIA - demboys26</t>
  </si>
  <si>
    <t>Miles Sanders RB, FA - mcmahanwich</t>
  </si>
  <si>
    <t>AJ Dillon RB, CAR - mcmahanwich</t>
  </si>
  <si>
    <t>Cedric Tillman WR, CLE - BobbyBaby</t>
  </si>
  <si>
    <t>Adam Thielen WR, FA - BobbyBaby</t>
  </si>
  <si>
    <t>Joe Milton QB, DAL - joe9alt</t>
  </si>
  <si>
    <t>Evan Engram TE, DEN - joe9alt</t>
  </si>
  <si>
    <t>Justin Herbert QB, LAC - hellj85</t>
  </si>
  <si>
    <t>Javonte Williams RB, DAL - hellj85</t>
  </si>
  <si>
    <t>Quentin Johnston WR, LAC - hellj85</t>
  </si>
  <si>
    <t>DJ Chark WR, FA - joe9alt</t>
  </si>
  <si>
    <t>Dylan Laube RB, LV - joe9alt</t>
  </si>
  <si>
    <t>Jonathan Mingo WR, DAL - BobbyBaby</t>
  </si>
  <si>
    <t>Alexander Mattison RB, FA - BobbyBaby</t>
  </si>
  <si>
    <t>Davante Adams WR, LAR - GentlemanBrewer</t>
  </si>
  <si>
    <t>Amari Cooper WR, FA - GentlemanBrewer</t>
  </si>
  <si>
    <t>Derius Davis WR, LAC - GentlemanBrewer</t>
  </si>
  <si>
    <t>Zonovan Knight RB, ARI - GentlemanBrewer</t>
  </si>
  <si>
    <t>D'Onta Foreman RB, FA - GentlemanBrewer</t>
  </si>
  <si>
    <t>James Conner RB, ARI - demboys26</t>
  </si>
  <si>
    <t>Tony Pollard RB, TEN - demboys26</t>
  </si>
  <si>
    <t>Justice Hill RB, BAL - demboys26</t>
  </si>
  <si>
    <t>Chase Claypool WR, FA - demboys26</t>
  </si>
  <si>
    <t>Derek Carr QB, FA - demboys26</t>
  </si>
  <si>
    <t>Kirk Cousins QB, LV - joe9alt</t>
  </si>
  <si>
    <t>Gabe Davis WR, FA - mcmahanwich</t>
  </si>
  <si>
    <t>Wan'Dale Robinson WR, TEN - mcmahanwich</t>
  </si>
  <si>
    <t>Rashod Bateman WR, BAL - zombull</t>
  </si>
  <si>
    <t>Curtis Samuel WR, FA - zombull</t>
  </si>
  <si>
    <t>Treylon Burks WR, WAS - zombull</t>
  </si>
  <si>
    <t>J.K. Dobbins RB, DEN - zombull</t>
  </si>
  <si>
    <t>K.J. Osborn WR, TEN - zombull</t>
  </si>
  <si>
    <t>Isaiah Spiller RB, FA - zombull</t>
  </si>
  <si>
    <t>Malik Heath WR, ATL - zombull</t>
  </si>
  <si>
    <t>Emari Demercado RB, KC - zombull</t>
  </si>
  <si>
    <t>Aaron Jones RB, MIN - cthultu</t>
  </si>
  <si>
    <t>Cooper Kupp WR, SEA - cthultu</t>
  </si>
  <si>
    <t>Dallas Goedert TE, PHI - cthultu</t>
  </si>
  <si>
    <t>Bryce Young QB, CAR - cthultu</t>
  </si>
  <si>
    <t>Clyde Edwards-Helaire RB, FA - cthultu</t>
  </si>
  <si>
    <t>Dameon Pierce RB, PHI - cthultu</t>
  </si>
  <si>
    <t>Marquez Valdes-Scantling WR, DAL - cthultu</t>
  </si>
  <si>
    <t>Joe Burrow QB, CIN - zombull</t>
  </si>
  <si>
    <t>Derrick Henry RB, BAL - GentlemanBrewer</t>
  </si>
  <si>
    <t>Josh Jacobs RB, GB - mcmahanwich</t>
  </si>
  <si>
    <t>Cordarrelle Patterson RB, FA - docopp</t>
  </si>
  <si>
    <t>Tyrion Davis-Price RB, FA - docopp</t>
  </si>
  <si>
    <t>JuJu Smith-Schuster WR, NYG - docopp</t>
  </si>
  <si>
    <t>Salvon Ahmed RB, CHI - docopp</t>
  </si>
  <si>
    <t>Michael Thomas WR, FA - docopp</t>
  </si>
  <si>
    <t>Zach Evans RB, FA - docopp</t>
  </si>
  <si>
    <t>Deshaun Watson QB, CLE - docopp</t>
  </si>
  <si>
    <t>Rondale Moore WR, FA - docopp</t>
  </si>
  <si>
    <t>Nick Chubb RB, FA - docopp</t>
  </si>
  <si>
    <t>Michael Carter RB, TEN - docopp</t>
  </si>
  <si>
    <t>Alec Pierce WR, IND - docopp</t>
  </si>
  <si>
    <t>George Kittle TE, SF - docopp</t>
  </si>
  <si>
    <t>Elijah Mitchell RB, PHI - Jonnymaxed</t>
  </si>
  <si>
    <t>Chris Rodriguez RB, JAX - Jonnymaxed</t>
  </si>
  <si>
    <t>Keenan Allen WR, FA - Jonnymaxed</t>
  </si>
  <si>
    <t>David Njoku TE, LAC - Jonnymaxed</t>
  </si>
  <si>
    <t>Marquise Brown WR, PHI - Jonnymaxed</t>
  </si>
  <si>
    <t>Josh Downs WR, IND - Jonnymaxed</t>
  </si>
  <si>
    <t>Alvin Kamara RB, NO - Jonnymaxed</t>
  </si>
  <si>
    <t>Najee Harris RB, FA - Jonnymaxed</t>
  </si>
  <si>
    <t>Cam Akers RB, FA - BobbyBaby</t>
  </si>
  <si>
    <t>Josh Downs WR, IND - zombull</t>
  </si>
  <si>
    <t>Marvin Mims WR, DEN - joe9alt</t>
  </si>
  <si>
    <t>Clyde Edwards-Helaire RB, FA - docopp</t>
  </si>
  <si>
    <t>Adam Thielen WR, FA - docopp</t>
  </si>
  <si>
    <t>Jordan Whittington WR, LAR - Jonnymaxed</t>
  </si>
  <si>
    <t>Aidan O'Connell QB, LV - hellj85</t>
  </si>
  <si>
    <t>Greg Dortch WR, DET - hellj85</t>
  </si>
  <si>
    <t>Josh Downs WR, IND - joe9alt</t>
  </si>
  <si>
    <t>Pierre Strong RB, GB - docopp</t>
  </si>
  <si>
    <t>Dalvin Cook RB, FA - cthultu</t>
  </si>
  <si>
    <t>Jalen Coker WR, CAR - hellj85</t>
  </si>
  <si>
    <t>Stetson Bennett QB, LAR - hellj85</t>
  </si>
  <si>
    <t>Bryce Young QB, CAR - hellj85</t>
  </si>
  <si>
    <t>Baker Mayfield QB, TB - Jonnymaxed</t>
  </si>
  <si>
    <t>Blake Watson RB, FA - hellj85</t>
  </si>
  <si>
    <t>Rashod Bateman WR, BAL - hellj85</t>
  </si>
  <si>
    <t>Sam Darnold QB, SEA - BobbyBaby</t>
  </si>
  <si>
    <t>Xavier Gipson WR, NYG - GentlemanBrewer</t>
  </si>
  <si>
    <t>Tre Tucker WR, LV - GentlemanBrewer</t>
  </si>
  <si>
    <t>Demarcus Robinson WR, SF - GentlemanBrewer</t>
  </si>
  <si>
    <t>Adam Thielen WR, FA - GentlemanBrewer</t>
  </si>
  <si>
    <t>Devaughn Vele WR, NO - joe9alt</t>
  </si>
  <si>
    <t>Dylan Laube RB, LV - hellj85</t>
  </si>
  <si>
    <t>Jalen Nailor WR, LV - hellj85</t>
  </si>
  <si>
    <t>Alec Pierce WR, IND - BobbyBaby</t>
  </si>
  <si>
    <t>Ray-Ray McCloud WR, FA - BobbyBaby</t>
  </si>
  <si>
    <t>Tyler Johnson WR, DAL - joe9alt</t>
  </si>
  <si>
    <t>Deshaun Watson QB, CLE - Jonnymaxed</t>
  </si>
  <si>
    <t>Darnell Mooney WR, NYG - mcmahanwich</t>
  </si>
  <si>
    <t>Tucker Kraft TE, GB - cthultu</t>
  </si>
  <si>
    <t>Kirk Cousins QB, LV - zombull</t>
  </si>
  <si>
    <t>Antonio Gibson RB, FA - cthultu</t>
  </si>
  <si>
    <t>Kirk Cousins QB, LV - cthultu</t>
  </si>
  <si>
    <t>Kenny McIntosh RB, FA - zombull</t>
  </si>
  <si>
    <t>Darnell Mooney WR, NYG - joe9alt</t>
  </si>
  <si>
    <t>Ryan Flournoy WR, DAL - Jonnymaxed</t>
  </si>
  <si>
    <t>Dalvin Cook RB, FA - Jonnymaxed</t>
  </si>
  <si>
    <t>Zach Ertz TE, FA - GentlemanBrewer</t>
  </si>
  <si>
    <t>Ashton Dulin WR, IND - GentlemanBrewer</t>
  </si>
  <si>
    <t>Brenton Strange TE, JAX - hellj85</t>
  </si>
  <si>
    <t>Samaje Perine RB, CIN - zombull</t>
  </si>
  <si>
    <t>Tutu Atwell WR, MIA - joe9alt</t>
  </si>
  <si>
    <t>DeMario Douglas WR, NE - BobbyBaby</t>
  </si>
  <si>
    <t>Darnell Mooney WR, NYG - cthultu</t>
  </si>
  <si>
    <t>Rashod Bateman WR, BAL - cthultu</t>
  </si>
  <si>
    <t>Juwan Johnson TE, NO - cthultu</t>
  </si>
  <si>
    <t>Devaughn Vele WR, NO - hellj85</t>
  </si>
  <si>
    <t>Clyde Edwards-Helaire RB, FA - mcmahanwich</t>
  </si>
  <si>
    <t>Kenny Gainwell RB, TB - mcmahanwich</t>
  </si>
  <si>
    <t>AJ Dillon RB, CAR - hellj85</t>
  </si>
  <si>
    <t>Tyler Higbee TE, LAR - hellj85</t>
  </si>
  <si>
    <t>Nyheim Miller-Hines RB, FA - hellj85</t>
  </si>
  <si>
    <t>Allen Lazard WR, FA - GentlemanBrewer</t>
  </si>
  <si>
    <t>Tutu Atwell WR, MIA - Jonnymaxed</t>
  </si>
  <si>
    <t>DeMario Douglas WR, NE - Jonnymaxed</t>
  </si>
  <si>
    <t>Malik Willis QB, MIA - BobbyBaby</t>
  </si>
  <si>
    <t>Cade Otton TE, TB - joe9alt</t>
  </si>
  <si>
    <t>Davis Allen TE, LAR - cthultu</t>
  </si>
  <si>
    <t>Miles Sanders RB, FA - cthultu</t>
  </si>
  <si>
    <t>Theo Johnson TE, NYG - joe9alt</t>
  </si>
  <si>
    <t>Tyler Badie RB, DEN - joe9alt</t>
  </si>
  <si>
    <t>Craig Reynolds RB, FA - cthultu</t>
  </si>
  <si>
    <t>Elijah Higgins TE, ARI - joe9alt</t>
  </si>
  <si>
    <t>Brock Wright TE, DET - joe9alt</t>
  </si>
  <si>
    <t>Ty Johnson RB, BUF - joe9alt</t>
  </si>
  <si>
    <t>Mason Tipton WR, NO - joe9alt</t>
  </si>
  <si>
    <t>Tyler Huntley QB, BAL - hellj85</t>
  </si>
  <si>
    <t>Johnny Mundt TE, PHI - BobbyBaby</t>
  </si>
  <si>
    <t>JuJu Smith-Schuster WR, NYG - BobbyBaby</t>
  </si>
  <si>
    <t>AJ Barner TE, SEA - BobbyBaby</t>
  </si>
  <si>
    <t>Noah Gray TE, KC - mcmahanwich</t>
  </si>
  <si>
    <t>Ray-Ray McCloud WR, FA - mcmahanwich</t>
  </si>
  <si>
    <t>Joe Flacco QB, CIN - cthultu</t>
  </si>
  <si>
    <t>Rashod Bateman WR, BAL - mcmahanwich</t>
  </si>
  <si>
    <t>Bo Melton WR, GB - cthultu</t>
  </si>
  <si>
    <t>Devaughn Vele WR, NO - BobbyBaby</t>
  </si>
  <si>
    <t>Darius Slayton WR, NYG - BobbyBaby</t>
  </si>
  <si>
    <t>DJ Chark WR, FA - cthultu</t>
  </si>
  <si>
    <t>Xavier Hutchinson WR, HOU - mcmahanwich</t>
  </si>
  <si>
    <t>Greg Dulcich TE, MIA - mcmahanwich</t>
  </si>
  <si>
    <t>Aidan O'Connell QB, LV - cthultu</t>
  </si>
  <si>
    <t>Tyler Goodson RB, ATL - cthultu</t>
  </si>
  <si>
    <t>Jase McClellan RB, FA - mcmahanwich</t>
  </si>
  <si>
    <t>Mason Tipton WR, NO - mcmahanwich</t>
  </si>
  <si>
    <t>JaMycal Hasty RB, FA - zombull</t>
  </si>
  <si>
    <t>Dare Ogunbowale RB, FA - zombull</t>
  </si>
  <si>
    <t>Theo Johnson TE, NYG - hellj85</t>
  </si>
  <si>
    <t>Curtis Samuel WR, FA - GentlemanBrewer</t>
  </si>
  <si>
    <t>Sean Tucker RB, TB - GentlemanBrewer</t>
  </si>
  <si>
    <t>Ameer Abdullah RB, JAX - zombull</t>
  </si>
  <si>
    <t>Frank Gore RB, BUF - joe9alt</t>
  </si>
  <si>
    <t>D'Ernest Johnson RB, FA - Jonnymaxed</t>
  </si>
  <si>
    <t>Bub Means WR, NO - hellj85</t>
  </si>
  <si>
    <t>Malachi Corley WR, CLE - cthultu</t>
  </si>
  <si>
    <t>Israel Abanikanda RB, DAL - cthultu</t>
  </si>
  <si>
    <t>Trey Sermon RB, FA - cthultu</t>
  </si>
  <si>
    <t>AJ Barner TE, SEA - cthultu</t>
  </si>
  <si>
    <t>Russell Wilson QB, FA - BobbyBaby</t>
  </si>
  <si>
    <t>Trey Sermon RB, FA - joe9alt</t>
  </si>
  <si>
    <t>Miles Sanders RB, FA - hellj85</t>
  </si>
  <si>
    <t>Devontez Walker WR, BAL - GentlemanBrewer</t>
  </si>
  <si>
    <t>Malachi Corley WR, CLE - GentlemanBrewer</t>
  </si>
  <si>
    <t>Tyler Conklin TE, DET - Jonnymaxed</t>
  </si>
  <si>
    <t>Kayshon Boutte WR, NE - mcmahanwich</t>
  </si>
  <si>
    <t>Zay Jones WR, FA - docopp</t>
  </si>
  <si>
    <t>Greg Dortch WR, DET - mcmahanwich</t>
  </si>
  <si>
    <t>Calvin Austin WR, NYG - GentlemanBrewer</t>
  </si>
  <si>
    <t>Elijah Moore WR, PHI - hellj85</t>
  </si>
  <si>
    <t>Cedric Tillman WR, CLE - demboys26</t>
  </si>
  <si>
    <t>Sterling Shepard WR, FA - GentlemanBrewer</t>
  </si>
  <si>
    <t>Trey Palmer WR, NO - Jonnymaxed</t>
  </si>
  <si>
    <t>Rakim Jarrett WR, FA - joe9alt</t>
  </si>
  <si>
    <t>Andrei Iosivas WR, CIN - GentlemanBrewer</t>
  </si>
  <si>
    <t>Eric Gray RB, NYG - mcmahanwich</t>
  </si>
  <si>
    <t>Andrei Iosivas WR, CIN - Jonnymaxed</t>
  </si>
  <si>
    <t>Elijah Mitchell RB, PHI - joe9alt</t>
  </si>
  <si>
    <t>Bub Means WR, NO - joe9alt</t>
  </si>
  <si>
    <t>Tyler Boyd WR, FA - Jonnymaxed</t>
  </si>
  <si>
    <t>Dalvin Cook RB, FA - joe9alt</t>
  </si>
  <si>
    <t>Kayshon Boutte WR, NE - BobbyBaby</t>
  </si>
  <si>
    <t>Jamaal Williams RB, FA - demboys26</t>
  </si>
  <si>
    <t>Mason Tipton WR, NO - zombull</t>
  </si>
  <si>
    <t>Trey Sermon RB, FA - zombull</t>
  </si>
  <si>
    <t>Dylan Laube RB, LV - mcmahanwich</t>
  </si>
  <si>
    <t>Noah Brown WR, FA - mcmahanwich</t>
  </si>
  <si>
    <t>Calvin Austin WR, NYG - Jonnymaxed</t>
  </si>
  <si>
    <t>Julius Chestnut RB, TEN - joe9alt</t>
  </si>
  <si>
    <t>Spencer Rattler QB, NO - cthultu</t>
  </si>
  <si>
    <t>Will Dissly TE, FA - cthultu</t>
  </si>
  <si>
    <t>Theo Johnson TE, NYG - BobbyBaby</t>
  </si>
  <si>
    <t>Miles Sanders RB, FA - BobbyBaby</t>
  </si>
  <si>
    <t>Luke Schoonmaker TE, DAL - cthultu</t>
  </si>
  <si>
    <t>Jake Bobo WR, SEA - demboys26</t>
  </si>
  <si>
    <t>Dalvin Cook RB, FA - GentlemanBrewer</t>
  </si>
  <si>
    <t>Colby Parkinson TE, LAR - Jonnymaxed</t>
  </si>
  <si>
    <t>DJ Turner WR, HOU - GentlemanBrewer</t>
  </si>
  <si>
    <t>Tyler Boyd WR, FA - GentlemanBrewer</t>
  </si>
  <si>
    <t>Jalen Nailor WR, LV - GentlemanBrewer</t>
  </si>
  <si>
    <t>Chig Okonkwo TE, WAS - BobbyBaby</t>
  </si>
  <si>
    <t>Jonathan Mingo WR, DAL - joe9alt</t>
  </si>
  <si>
    <t>AJ Barner TE, SEA - GentlemanBrewer</t>
  </si>
  <si>
    <t>Tutu Atwell WR, MIA - BobbyBaby</t>
  </si>
  <si>
    <t>Chris Rodriguez RB, JAX - BobbyBaby</t>
  </si>
  <si>
    <t>Bryce Young QB, CAR - docopp</t>
  </si>
  <si>
    <t>Odell Beckham WR, NYG - joe9alt</t>
  </si>
  <si>
    <t>Mac Jones QB, SF - BobbyBaby</t>
  </si>
  <si>
    <t>Trey Lance QB, LAC - hellj85</t>
  </si>
  <si>
    <t>Emari Demercado RB, KC - GentlemanBrewer</t>
  </si>
  <si>
    <t>Colby Parkinson TE, LAR - hellj85</t>
  </si>
  <si>
    <t>Tyler Johnson WR, DAL - mcmahanwich</t>
  </si>
  <si>
    <t>Leonard Fournette RB, FA - joe9alt</t>
  </si>
  <si>
    <t>Marquez Valdes-Scantling WR, DAL - joe9alt</t>
  </si>
  <si>
    <t>John Metchie WR, CAR - Jonnymaxed</t>
  </si>
  <si>
    <t>Davis Allen TE, LAR - hellj85</t>
  </si>
  <si>
    <t>Darius Slayton WR, NYG - hellj85</t>
  </si>
  <si>
    <t>Treylon Burks WR, WAS - hellj85</t>
  </si>
  <si>
    <t>AJ Barner TE, SEA - hellj85</t>
  </si>
  <si>
    <t>Rasheen Ali RB, BAL - GentlemanBrewer</t>
  </si>
  <si>
    <t>Gardner Minshew QB, ARI - Jonnymaxed</t>
  </si>
  <si>
    <t>Brock Wright TE, DET - cthultu</t>
  </si>
  <si>
    <t>D'Ernest Johnson RB, FA - zombull</t>
  </si>
  <si>
    <t>Sione Vaki RB, DET - Jonnymaxed</t>
  </si>
  <si>
    <t>Luke Schoonmaker TE, DAL - Jonnymaxed</t>
  </si>
  <si>
    <t>Tyquan Thornton WR, KC - hellj85</t>
  </si>
  <si>
    <t>Ameer Abdullah RB, JAX - GentlemanBrewer</t>
  </si>
  <si>
    <t>Dawson Knox TE, BUF - docopp</t>
  </si>
  <si>
    <t>Dalton Schultz TE, HOU - docopp</t>
  </si>
  <si>
    <t>Tommy DeVito QB, NE - BobbyBaby</t>
  </si>
  <si>
    <t>Trey Sermon RB, FA - mcmahanwich</t>
  </si>
  <si>
    <t>Lil'Jordan Humphrey WR, DEN - hellj85</t>
  </si>
  <si>
    <t>Calvin Austin WR, NYG - zombull</t>
  </si>
  <si>
    <t>Jeremy McNichols RB, WAS - mcmahanwich</t>
  </si>
  <si>
    <t>Cade Stover TE, HOU - joe9alt</t>
  </si>
  <si>
    <t>Isaiah Davis RB, NYJ - mcmahanwich</t>
  </si>
  <si>
    <t>Will Shipley RB, PHI - mcmahanwich</t>
  </si>
  <si>
    <t>Jacob Cowing WR, SF - mcmahanwich</t>
  </si>
  <si>
    <t>Hassan Haskins RB, FA - Jonnymaxed</t>
  </si>
  <si>
    <t>Hassan Haskins RB, FA - mcmahanwich</t>
  </si>
  <si>
    <t>Dawson Knox TE, BUF - joe9alt</t>
  </si>
  <si>
    <t>Sincere McCormick RB, SF - mcmahanwich</t>
  </si>
  <si>
    <t>David Moore WR, CAR - mcmahanwich</t>
  </si>
  <si>
    <t>Parker Washington WR, JAX - hellj85</t>
  </si>
  <si>
    <t>Patrick Taylor RB, SF - cthultu</t>
  </si>
  <si>
    <t>Chris Rodriguez RB, JAX - cthultu</t>
  </si>
  <si>
    <t>Grant Calcaterra TE, PHI - joe9alt</t>
  </si>
  <si>
    <t>Israel Abanikanda RB, DAL - BobbyBaby</t>
  </si>
  <si>
    <t>Johnny Wilson WR, PHI - mcmahanwich</t>
  </si>
  <si>
    <t>Marquez Valdes-Scantling WR, DAL - mcmahanwich</t>
  </si>
  <si>
    <t>Isaiah Davis RB, NYJ - hellj85</t>
  </si>
  <si>
    <t>Dylan Laube RB, LV - BobbyBaby</t>
  </si>
  <si>
    <t>Grant Calcaterra TE, PHI - BobbyBaby</t>
  </si>
  <si>
    <t>Darnell Washington TE, PIT - BobbyBaby</t>
  </si>
  <si>
    <t>Michael Woods WR, DEN - joe9alt</t>
  </si>
  <si>
    <t>Hassan Haskins RB, FA - joe9alt</t>
  </si>
  <si>
    <t>Daniel Bellinger TE, TEN - cthultu</t>
  </si>
  <si>
    <t>Stone Smartt TE, PHI - joe9alt</t>
  </si>
  <si>
    <t>Devin Singletary RB, NYG - BobbyBaby</t>
  </si>
  <si>
    <t>Kenny McIntosh RB, FA - BobbyBaby</t>
  </si>
  <si>
    <t>Aaron Rodgers QB, PIT - docopp</t>
  </si>
  <si>
    <t>Devin Singletary RB, NYG - Jonnymaxed</t>
  </si>
  <si>
    <t>Ty Johnson RB, BUF - Jonnymaxed</t>
  </si>
  <si>
    <t>John Metchie WR, CAR - mcmahanwich</t>
  </si>
  <si>
    <t>Sione Vaki RB, DET - hellj85</t>
  </si>
  <si>
    <t>Craig Reynolds RB, FA - joe9alt</t>
  </si>
  <si>
    <t>Clyde Edwards-Helaire RB, FA - joe9alt</t>
  </si>
  <si>
    <t>Cade Stover TE, HOU - mcmahanwich</t>
  </si>
  <si>
    <t>Rasheen Ali RB, BAL - mcmahanwich</t>
  </si>
  <si>
    <t>Dorian Thompson-Robinson QB, FA - BobbyBaby</t>
  </si>
  <si>
    <t>Michael Carter RB, TEN - joe9alt</t>
  </si>
  <si>
    <t>Keilan Robinson RB, FA - joe9alt</t>
  </si>
  <si>
    <t>Chig Okonkwo TE, WAS - joe9alt</t>
  </si>
  <si>
    <t>Olamide Zaccheaus WR, ATL - joe9alt</t>
  </si>
  <si>
    <t>KaVontae Turpin WR, DAL - joe9alt</t>
  </si>
  <si>
    <t>Payne Durham TE, TB - GentlemanBrewer</t>
  </si>
  <si>
    <t>Jordan Travis QB, FA - BobbyBaby</t>
  </si>
  <si>
    <t>Jared Wiley TE, KC - hellj85</t>
  </si>
  <si>
    <t>Alexander Mattison RB, FA - GentlemanBrewer</t>
  </si>
  <si>
    <t>Gabe Davis WR, FA - zombull</t>
  </si>
  <si>
    <t>Carson Steele RB, PHI - hellj85</t>
  </si>
  <si>
    <t>Javon Baker WR, FA - hellj85</t>
  </si>
  <si>
    <t>Zack Moss RB, FA - GentlemanBrewer</t>
  </si>
  <si>
    <t>Rachaad White RB, WAS - GentlemanBrewer</t>
  </si>
  <si>
    <t>DeAndre Hopkins WR, FA - GentlemanBrewer</t>
  </si>
  <si>
    <t>Tyler Lockett WR, FA - demboys26</t>
  </si>
  <si>
    <t>Mike Williams WR, FA - demboys26</t>
  </si>
  <si>
    <t>Ezekiel Elliott RB, FA - demboys26</t>
  </si>
  <si>
    <t>Trey Palmer WR, NO - BobbyBaby</t>
  </si>
  <si>
    <t>Ty Chandler RB, NO - BobbyBaby</t>
  </si>
  <si>
    <t>Jake Ferguson TE, DAL - joe9alt</t>
  </si>
  <si>
    <t>Cooper Kupp WR, SEA - joe9alt</t>
  </si>
  <si>
    <t>Mike Evans WR, SF - joe9alt</t>
  </si>
  <si>
    <t>Marquise Brown WR, PHI - joe9alt</t>
  </si>
  <si>
    <t>Christian Watson WR, GB - BobbyBaby</t>
  </si>
  <si>
    <t>Joe Mixon RB, FA - Jonnymaxed</t>
  </si>
  <si>
    <t>Tyler Higbee TE, LAR - Jonnymaxed</t>
  </si>
  <si>
    <t>Audric Estime RB, NO - Jonnymaxed</t>
  </si>
  <si>
    <t>Erick All TE, CIN - Jonnymaxed</t>
  </si>
  <si>
    <t>Jaleel McLaughlin RB, DEN - Jonnymaxed</t>
  </si>
  <si>
    <t>Dillon Gabriel QB, CLE - BobbyBaby</t>
  </si>
  <si>
    <t>Quinn Ewers QB, MIA - BobbyBaby</t>
  </si>
  <si>
    <t>Jermaine Burton WR, FA - joe9alt</t>
  </si>
  <si>
    <t>Alvin Kamara RB, NO - cthultu</t>
  </si>
  <si>
    <t>Mark Andrews TE, BAL - cthultu</t>
  </si>
  <si>
    <t>Matthew Stafford QB, LAR - cthultu</t>
  </si>
  <si>
    <t>Austin Ekeler RB, FA - cthultu</t>
  </si>
  <si>
    <t>Jonathon Brooks RB, CAR - cthultu</t>
  </si>
  <si>
    <t>Luke Musgrave TE, GB - hellj85</t>
  </si>
  <si>
    <t>Geno Smith QB, NYJ - Jonnymaxed</t>
  </si>
  <si>
    <t>Ben Sinnott TE, WAS - Jonnymaxed</t>
  </si>
  <si>
    <t>Brock Purdy QB, SF - zombull</t>
  </si>
  <si>
    <t>Zamir White RB, FA - zombull</t>
  </si>
  <si>
    <t>Travis Etienne RB, NO - zombull</t>
  </si>
  <si>
    <t>Roman Wilson WR, PIT - zombull</t>
  </si>
  <si>
    <t>Jalin Hyatt WR, NYG - zombull</t>
  </si>
  <si>
    <t>Dak Prescott QB, DAL - GentlemanBrewer</t>
  </si>
  <si>
    <t>Michael Pittman WR, PIT - GentlemanBrewer</t>
  </si>
  <si>
    <t>Travis Kelce TE, KC - GentlemanBrewer</t>
  </si>
  <si>
    <t>Jaylen Waddle WR, DEN - GentlemanBrewer</t>
  </si>
  <si>
    <t>Tai Felton WR, MIN - joe9alt</t>
  </si>
  <si>
    <t>DK Metcalf WR, PIT - demboys26</t>
  </si>
  <si>
    <t>Brenden Rice WR, FA - demboys26</t>
  </si>
  <si>
    <t>Deuce Vaughn RB, FA - demboys26</t>
  </si>
  <si>
    <t>Dallas Goedert TE, PHI - joe9alt</t>
  </si>
  <si>
    <t>Stefon Diggs WR, FA - BobbyBaby</t>
  </si>
  <si>
    <t>Breece Hall RB, NYJ - hellj85</t>
  </si>
  <si>
    <t>Keenan Allen WR, FA - docopp</t>
  </si>
  <si>
    <t>Khalil Herbert RB, SF - docopp</t>
  </si>
  <si>
    <t>Jahan Dotson WR, ATL - docopp</t>
  </si>
  <si>
    <t>Diontae Johnson WR, FA - docopp</t>
  </si>
  <si>
    <t>Jaylen Warren RB, PIT - docopp</t>
  </si>
  <si>
    <t>Kyle Pitts TE, ATL - docopp</t>
  </si>
  <si>
    <t>Will Levis QB, TEN - mcmahanwich</t>
  </si>
  <si>
    <t>Anthony Richardson QB, IND - docopp</t>
  </si>
  <si>
    <t>Rhamondre Stevenson RB, NE - mcmahanwich</t>
  </si>
  <si>
    <t>Najee Harris RB, FA - mcmahanwich</t>
  </si>
  <si>
    <t>Ray Davis RB, BUF - mcmahanwich</t>
  </si>
  <si>
    <t>Jalen Hurts QB, PHI - mcmahanwich</t>
  </si>
  <si>
    <t>Jonathan Taylor RB, IND - mcmahanwich</t>
  </si>
  <si>
    <t>Quentin Johnston WR, LAC - mcmahanwich</t>
  </si>
  <si>
    <t>Ja'Tavion Sanders TE, CAR - mcmahanwich</t>
  </si>
  <si>
    <t>Michael Mayer TE, LV - docopp</t>
  </si>
  <si>
    <t>Christian Kirk WR, SF - docopp</t>
  </si>
  <si>
    <t>T.J. Hockenson TE, MIN - Jonnymaxed</t>
  </si>
  <si>
    <t>Jalen McMillan WR, TB - joe9alt</t>
  </si>
  <si>
    <t>Damien Martinez RB, GB - BobbyBaby</t>
  </si>
  <si>
    <t>DeAndre Hopkins WR, FA - cthultu</t>
  </si>
  <si>
    <t>Michael Mayer TE, LV - BobbyBaby</t>
  </si>
  <si>
    <t>Xavier Restrepo WR, TEN - cthultu</t>
  </si>
  <si>
    <t>Dyami Brown WR, WAS - demboys26</t>
  </si>
  <si>
    <t>Amari Cooper WR, FA - cthultu</t>
  </si>
  <si>
    <t>Konata Mumpfield WR, LAR - hellj85</t>
  </si>
  <si>
    <t>Jonathon Brooks RB, CAR - hellj85</t>
  </si>
  <si>
    <t>Christian Watson WR, GB - Jonnymaxed</t>
  </si>
  <si>
    <t>Skyy Moore WR, GB - hellj85</t>
  </si>
  <si>
    <t>George Holani RB, SEA - BobbyBaby</t>
  </si>
  <si>
    <t>Jalen McMillan WR, TB - Jonnymaxed</t>
  </si>
  <si>
    <t>Ja'Tavion Sanders TE, CAR - joe9alt</t>
  </si>
  <si>
    <t>Raheim Sanders RB, CLE - hellj85</t>
  </si>
  <si>
    <t>Calvin Austin WR, NYG - BobbyBaby</t>
  </si>
  <si>
    <t>Gabe Davis WR, FA - cthultu</t>
  </si>
  <si>
    <t>Kenny Gainwell RB, TB - cthultu</t>
  </si>
  <si>
    <t>Devin Singletary RB, NYG - cthultu</t>
  </si>
  <si>
    <t>Elijah Mitchell RB, PHI - mcmahanwich</t>
  </si>
  <si>
    <t>Chimere Dike WR, TEN - hellj85</t>
  </si>
  <si>
    <t>Luke McCaffrey WR, WAS - hellj85</t>
  </si>
  <si>
    <t>LeQuint Allen RB, JAX - hellj85</t>
  </si>
  <si>
    <t>Juwan Johnson TE, NO - GentlemanBrewer</t>
  </si>
  <si>
    <t>Jake Tonges TE, SF - BobbyBaby</t>
  </si>
  <si>
    <t>Aaron Rodgers QB, PIT - Jonnymaxed</t>
  </si>
  <si>
    <t>Cade Stover TE, HOU - hellj85</t>
  </si>
  <si>
    <t>JuJu Smith-Schuster WR, NYG - joe9alt</t>
  </si>
  <si>
    <t>Austin Ekeler RB, FA - mcmahanwich</t>
  </si>
  <si>
    <t>Jeremy McNichols RB, WAS - cthultu</t>
  </si>
  <si>
    <t>Jake Browning QB, TB - zombull</t>
  </si>
  <si>
    <t>Russell Wilson QB, FA - zombull</t>
  </si>
  <si>
    <t>Mac Jones QB, SF - zombull</t>
  </si>
  <si>
    <t>Noah Fant TE, NO - zombull</t>
  </si>
  <si>
    <t>Wan'Dale Robinson WR, TEN - hellj85</t>
  </si>
  <si>
    <t>Jalen Nailor WR, LV - cthultu</t>
  </si>
  <si>
    <t>Jordan James RB, SF - cthultu</t>
  </si>
  <si>
    <t>Dillon Gabriel QB, CLE - hellj85</t>
  </si>
  <si>
    <t>Brycen Tremayne WR, CAR - hellj85</t>
  </si>
  <si>
    <t>Carson Wentz QB, MIN - docopp</t>
  </si>
  <si>
    <t>Zavier Scott RB, MIN - BobbyBaby</t>
  </si>
  <si>
    <t>Dalton Schultz TE, HOU - cthultu</t>
  </si>
  <si>
    <t>Zamir White RB, FA - GentlemanBrewer</t>
  </si>
  <si>
    <t>Adam Trautman TE, DEN - joe9alt</t>
  </si>
  <si>
    <t>Jordan Watkins WR, SF - Jonnymaxed</t>
  </si>
  <si>
    <t>KaVontae Turpin WR, DAL - Jonnymaxed</t>
  </si>
  <si>
    <t>Emari Demercado RB, KC - mcmahanwich</t>
  </si>
  <si>
    <t>Alec Pierce WR, IND - mcmahanwich</t>
  </si>
  <si>
    <t>Chris Brooks RB, GB - cthultu</t>
  </si>
  <si>
    <t>Sterling Shepard WR, FA - cthultu</t>
  </si>
  <si>
    <t>Savion Williams WR, GB - GentlemanBrewer</t>
  </si>
  <si>
    <t>Tua Tagovailoa QB, ATL - cthultu</t>
  </si>
  <si>
    <t>Evan Engram TE, DEN - BobbyBaby</t>
  </si>
  <si>
    <t>Darius Slayton WR, NYG - mcmahanwich</t>
  </si>
  <si>
    <t>Isaiah Bond WR, CLE - Jonnymaxed</t>
  </si>
  <si>
    <t>Zavier Scott RB, MIN - cthultu</t>
  </si>
  <si>
    <t>Darren Waller TE, FA - mcmahanwich</t>
  </si>
  <si>
    <t>Michael Carter RB, TEN - hellj85</t>
  </si>
  <si>
    <t>AJ Dillon RB, CAR - GentlemanBrewer</t>
  </si>
  <si>
    <t>Tua Tagovailoa QB, ATL - demboys26</t>
  </si>
  <si>
    <t>Evan Engram TE, DEN - docopp</t>
  </si>
  <si>
    <t>Isaiah Davis RB, NYJ - joe9alt</t>
  </si>
  <si>
    <t>Tommy Tremble TE, CAR - joe9alt</t>
  </si>
  <si>
    <t>Kendrick Bourne WR, ARI - docopp</t>
  </si>
  <si>
    <t>Devin Singletary RB, NYG - joe9alt</t>
  </si>
  <si>
    <t>Chris Moore WR, BAL - GentlemanBrewer</t>
  </si>
  <si>
    <t>Jerome Ford RB, WAS - BobbyBaby</t>
  </si>
  <si>
    <t>DeMario Douglas WR, NE - hellj85</t>
  </si>
  <si>
    <t>Michael Mayer TE, LV - hellj85</t>
  </si>
  <si>
    <t>Parker Washington WR, JAX - mcmahanwich</t>
  </si>
  <si>
    <t>Jimmy Horn WR, CAR - hellj85</t>
  </si>
  <si>
    <t>Demarcus Robinson WR, SF - mcmahanwich</t>
  </si>
  <si>
    <t>Ryan Flournoy WR, DAL - mcmahanwich</t>
  </si>
  <si>
    <t>Joe Flacco QB, CIN - BobbyBaby</t>
  </si>
  <si>
    <t>Hunter Long TE, JAX - BobbyBaby</t>
  </si>
  <si>
    <t>Dawson Knox TE, BUF - cthultu</t>
  </si>
  <si>
    <t>Taysom Hill TE, FA - docopp</t>
  </si>
  <si>
    <t>Zonovan Knight RB, ARI - joe9alt</t>
  </si>
  <si>
    <t>Tez Johnson WR, TB - cthultu</t>
  </si>
  <si>
    <t>Luke McCaffrey WR, WAS - GentlemanBrewer</t>
  </si>
  <si>
    <t>Tutu Atwell WR, MIA - hellj85</t>
  </si>
  <si>
    <t>Keaton Mitchell RB, LAC - Jonnymaxed</t>
  </si>
  <si>
    <t>Michael Carter RB, TEN - Jonnymaxed</t>
  </si>
  <si>
    <t>Jordan Whittington WR, LAR - GentlemanBrewer</t>
  </si>
  <si>
    <t>Kameron Johnson WR, TB - GentlemanBrewer</t>
  </si>
  <si>
    <t>KeAndre Lambert-Smith WR, LAC - joe9alt</t>
  </si>
  <si>
    <t>Roschon Johnson RB, CHI - BobbyBaby</t>
  </si>
  <si>
    <t>Ja'Tavion Sanders TE, CAR - Jonnymaxed</t>
  </si>
  <si>
    <t>Jordan Whittington WR, LAR - joe9alt</t>
  </si>
  <si>
    <t>Treylon Burks WR, WAS - BobbyBaby</t>
  </si>
  <si>
    <t>Chris Moore WR, BAL - demboys26</t>
  </si>
  <si>
    <t>Lil'Jordan Humphrey WR, DEN - joe9alt</t>
  </si>
  <si>
    <t>Andy Dalton QB, PHI - joe9alt</t>
  </si>
  <si>
    <t>Chimere Dike WR, TEN - mcmahanwich</t>
  </si>
  <si>
    <t>Andrei Iosivas WR, CIN - joe9alt</t>
  </si>
  <si>
    <t>Cooper Kupp WR, SEA - mcmahanwich</t>
  </si>
  <si>
    <t>Jahan Dotson WR, ATL - BobbyBaby</t>
  </si>
  <si>
    <t>Zamir White RB, FA - mcmahanwich</t>
  </si>
  <si>
    <t>Tanner Conner TE, NYG - joe9alt</t>
  </si>
  <si>
    <t>Emari Demercado RB, KC - demboys26</t>
  </si>
  <si>
    <t>Roman Wilson WR, PIT - Jonnymaxed</t>
  </si>
  <si>
    <t>Keaton Mitchell RB, LAC - joe9alt</t>
  </si>
  <si>
    <t>Hunter Long TE, JAX - cthultu</t>
  </si>
  <si>
    <t>Terrell Jennings RB, NE - joe9alt</t>
  </si>
  <si>
    <t>Joshua Palmer WR, BUF - Jonnymaxed</t>
  </si>
  <si>
    <t>Jacoby Brissett QB, ARI - Jonnymaxed</t>
  </si>
  <si>
    <t>Jaret Patterson RB, LAC - joe9alt</t>
  </si>
  <si>
    <t>Luke Musgrave TE, GB - Jonnymaxed</t>
  </si>
  <si>
    <t>Dillon Gabriel QB, CLE - GentlemanBrewer</t>
  </si>
  <si>
    <t>Daniel Bellinger TE, TEN - BobbyBaby</t>
  </si>
  <si>
    <t>LeQuint Allen RB, JAX - BobbyBaby</t>
  </si>
  <si>
    <t>Chris Rodriguez RB, JAX - joe9alt</t>
  </si>
  <si>
    <t>Jaret Patterson RB, LAC - cthultu</t>
  </si>
  <si>
    <t>Josh Williams RB, TB - GentlemanBrewer</t>
  </si>
  <si>
    <t>Jeremy McNichols RB, WAS - BobbyBaby</t>
  </si>
  <si>
    <t>Jalen Nailor WR, LV - joe9alt</t>
  </si>
  <si>
    <t>Mack Hollins WR, NE - mcmahanwich</t>
  </si>
  <si>
    <t>Keaton Mitchell RB, LAC - zombull</t>
  </si>
  <si>
    <t>Jameis Winston QB, NYG - cthultu</t>
  </si>
  <si>
    <t>Chris Rodriguez RB, JAX - docopp</t>
  </si>
  <si>
    <t>Jackson Hawes TE, BUF - cthultu</t>
  </si>
  <si>
    <t>Tyler Lockett WR, FA - BobbyBaby</t>
  </si>
  <si>
    <t>Jaleel McLaughlin RB, DEN - demboys26</t>
  </si>
  <si>
    <t>DeAndre Hopkins WR, FA - demboys26</t>
  </si>
  <si>
    <t>Joe Flacco QB, CIN - joe9alt</t>
  </si>
  <si>
    <t>Jerome Ford RB, WAS - mcmahanwich</t>
  </si>
  <si>
    <t>Tyrell Shavers WR, BUF - joe9alt</t>
  </si>
  <si>
    <t>Dawson Knox TE, BUF - demboys26</t>
  </si>
  <si>
    <t>Andrei Iosivas WR, CIN - cthultu</t>
  </si>
  <si>
    <t>Michael Carter RB, TEN - cthultu</t>
  </si>
  <si>
    <t>Kirk Cousins QB, LV - BobbyBaby</t>
  </si>
  <si>
    <t>Raheem Mostert RB, FA - BobbyBaby</t>
  </si>
  <si>
    <t>Colby Parkinson TE, LAR - joe9alt</t>
  </si>
  <si>
    <t>John Metchie WR, CAR - joe9alt</t>
  </si>
  <si>
    <t>Jarquez Hunter RB, LAR - hellj85</t>
  </si>
  <si>
    <t>Isaiah Hodgins WR, NYG - demboys26</t>
  </si>
  <si>
    <t>Dameon Pierce RB, PHI - hellj85</t>
  </si>
  <si>
    <t>Malik Davis RB, DAL - GentlemanBrewer</t>
  </si>
  <si>
    <t>Tyrod Taylor QB, GB - joe9alt</t>
  </si>
  <si>
    <t>Max Brosmer QB, MIN - BobbyBaby</t>
  </si>
  <si>
    <t>Jonnu Smith TE, FA - GentlemanBrewer</t>
  </si>
  <si>
    <t>Devaughn Vele WR, NO - GentlemanBrewer</t>
  </si>
  <si>
    <t>Kalel Mullings RB, TEN - mcmahanwich</t>
  </si>
  <si>
    <t>LeQuint Allen RB, JAX - joe9alt</t>
  </si>
  <si>
    <t>Olamide Zaccheaus WR, ATL - Jonnymaxed</t>
  </si>
  <si>
    <t>Ryan Flournoy WR, DAL - GentlemanBrewer</t>
  </si>
  <si>
    <t>Josh Oliver TE, MIN - BobbyBaby</t>
  </si>
  <si>
    <t>Luke Musgrave TE, GB - BobbyBaby</t>
  </si>
  <si>
    <t>Ben Sinnott TE, WAS - BobbyBaby</t>
  </si>
  <si>
    <t>Kenny Pickett QB, CAR - hellj85</t>
  </si>
  <si>
    <t>Aaron Rodgers QB, PIT - hellj85</t>
  </si>
  <si>
    <t>George Holani RB, SEA - joe9alt</t>
  </si>
  <si>
    <t>Jerome Ford RB, WAS - joe9alt</t>
  </si>
  <si>
    <t>Emari Demercado RB, KC - cthultu</t>
  </si>
  <si>
    <t>Raheim Sanders RB, CLE - cthultu</t>
  </si>
  <si>
    <t>Darius Slayton WR, NYG - Jonnymaxed</t>
  </si>
  <si>
    <t>Jaylin Lane WR, WAS - Jonnymaxed</t>
  </si>
  <si>
    <t>Pierre Strong RB, GB - Jonnymaxed</t>
  </si>
  <si>
    <t>Dare Ogunbowale RB, FA - BobbyBaby</t>
  </si>
  <si>
    <t>Jalen Nailor WR, LV - BobbyBaby</t>
  </si>
  <si>
    <t>Gardner Minshew QB, ARI - cthultu</t>
  </si>
  <si>
    <t>Rasheen Ali RB, BAL - BobbyBaby</t>
  </si>
  <si>
    <t>Isaac Guerendo RB, SF - cthultu</t>
  </si>
  <si>
    <t>Audric Estime RB, NO - cthultu</t>
  </si>
  <si>
    <t>Jawhar Jordan RB, HOU - joe9alt</t>
  </si>
  <si>
    <t>Dameon Pierce RB, PHI - joe9alt</t>
  </si>
  <si>
    <t>Corey Kiner RB, ARI - mcmahanwich</t>
  </si>
  <si>
    <t>Jackson Hawes TE, BUF - zombull</t>
  </si>
  <si>
    <t>Elijah Higgins TE, ARI - zombull</t>
  </si>
  <si>
    <t>Mack Hollins WR, NE - hellj85</t>
  </si>
  <si>
    <t>Efton Chism WR, NE - mcmahanwich</t>
  </si>
  <si>
    <t>round</t>
  </si>
  <si>
    <t>pick</t>
  </si>
  <si>
    <t>ordinal</t>
  </si>
  <si>
    <t>owner_roster_id</t>
  </si>
  <si>
    <t>owner</t>
  </si>
  <si>
    <t>original_owner</t>
  </si>
  <si>
    <t>pick_name</t>
  </si>
  <si>
    <t>placeholder_name</t>
  </si>
  <si>
    <t>salary</t>
  </si>
  <si>
    <t>team</t>
  </si>
  <si>
    <t>position</t>
  </si>
  <si>
    <t>1.01</t>
  </si>
  <si>
    <t>Pick 1.01</t>
  </si>
  <si>
    <t>1.02</t>
  </si>
  <si>
    <t>Pick 1.02</t>
  </si>
  <si>
    <t>1.03</t>
  </si>
  <si>
    <t>Pick 1.03</t>
  </si>
  <si>
    <t>1.04</t>
  </si>
  <si>
    <t>Pick 1.04</t>
  </si>
  <si>
    <t>1.05</t>
  </si>
  <si>
    <t>Pick 1.05 (from BobbyBaby)</t>
  </si>
  <si>
    <t>1.06</t>
  </si>
  <si>
    <t>Pick 1.06</t>
  </si>
  <si>
    <t>1.07</t>
  </si>
  <si>
    <t>Pick 1.07 (from joe9alt)</t>
  </si>
  <si>
    <t>1.08</t>
  </si>
  <si>
    <t>Pick 1.08</t>
  </si>
  <si>
    <t>1.09</t>
  </si>
  <si>
    <t>Pick 1.09 (from zombull)</t>
  </si>
  <si>
    <t>1.10</t>
  </si>
  <si>
    <t>Pick 1.10 (from hellj85)</t>
  </si>
  <si>
    <t>2.01</t>
  </si>
  <si>
    <t>Pick 2.01</t>
  </si>
  <si>
    <t>2.02</t>
  </si>
  <si>
    <t>Pick 2.02 (from GentlemanBrewer)</t>
  </si>
  <si>
    <t>2.03</t>
  </si>
  <si>
    <t>Pick 2.03 (from Jonnymaxed)</t>
  </si>
  <si>
    <t>2.04</t>
  </si>
  <si>
    <t>Pick 2.04</t>
  </si>
  <si>
    <t>2.05</t>
  </si>
  <si>
    <t>Pick 2.05 (from BobbyBaby)</t>
  </si>
  <si>
    <t>2.06</t>
  </si>
  <si>
    <t>Pick 2.06</t>
  </si>
  <si>
    <t>2.07</t>
  </si>
  <si>
    <t>Pick 2.07 (from joe9alt)</t>
  </si>
  <si>
    <t>2.08</t>
  </si>
  <si>
    <t>Pick 2.08 (from demboys26)</t>
  </si>
  <si>
    <t>2.09</t>
  </si>
  <si>
    <t>Pick 2.09</t>
  </si>
  <si>
    <t>2.10</t>
  </si>
  <si>
    <t>Pick 2.10 (from hellj85)</t>
  </si>
  <si>
    <t>3.01</t>
  </si>
  <si>
    <t>Pick 3.01</t>
  </si>
  <si>
    <t>3.02</t>
  </si>
  <si>
    <t>Pick 3.02 (from GentlemanBrewer)</t>
  </si>
  <si>
    <t>3.03</t>
  </si>
  <si>
    <t>Pick 3.03 (from Jonnymaxed)</t>
  </si>
  <si>
    <t>3.04</t>
  </si>
  <si>
    <t>Pick 3.04</t>
  </si>
  <si>
    <t>3.05</t>
  </si>
  <si>
    <t>Pick 3.05</t>
  </si>
  <si>
    <t>3.06</t>
  </si>
  <si>
    <t>Pick 3.06</t>
  </si>
  <si>
    <t>3.07</t>
  </si>
  <si>
    <t>Pick 3.07 (from joe9alt)</t>
  </si>
  <si>
    <t>3.08</t>
  </si>
  <si>
    <t>Pick 3.08 (from demboys26)</t>
  </si>
  <si>
    <t>3.09</t>
  </si>
  <si>
    <t>Pick 3.09</t>
  </si>
  <si>
    <t>9497</t>
  </si>
  <si>
    <t>3.10</t>
  </si>
  <si>
    <t>Pick 3.10 (from hellj85)</t>
  </si>
  <si>
    <t>4.01</t>
  </si>
  <si>
    <t>Pick 4.01</t>
  </si>
  <si>
    <t>9222</t>
  </si>
  <si>
    <t>4.02</t>
  </si>
  <si>
    <t>Pick 4.02</t>
  </si>
  <si>
    <t>4.03</t>
  </si>
  <si>
    <t>Pick 4.03</t>
  </si>
  <si>
    <t>10870</t>
  </si>
  <si>
    <t>4.04</t>
  </si>
  <si>
    <t>Pick 4.04</t>
  </si>
  <si>
    <t>9512</t>
  </si>
  <si>
    <t>4.05</t>
  </si>
  <si>
    <t>Pick 4.05 (from BobbyBaby)</t>
  </si>
  <si>
    <t>4.06</t>
  </si>
  <si>
    <t>Pick 4.06</t>
  </si>
  <si>
    <t>4.07</t>
  </si>
  <si>
    <t>Pick 4.07 (from joe9alt)</t>
  </si>
  <si>
    <t>9998</t>
  </si>
  <si>
    <t>4.08</t>
  </si>
  <si>
    <t>Pick 4.08</t>
  </si>
  <si>
    <t>9505</t>
  </si>
  <si>
    <t>4.09</t>
  </si>
  <si>
    <t>Pick 4.09</t>
  </si>
  <si>
    <t>10926</t>
  </si>
  <si>
    <t>DB</t>
  </si>
  <si>
    <t>Marte Mapu</t>
  </si>
  <si>
    <t>4.10</t>
  </si>
  <si>
    <t>Pick 4.10 (from hellj85)</t>
  </si>
  <si>
    <t>5.01</t>
  </si>
  <si>
    <t>Pick 5.01 (from docopp)</t>
  </si>
  <si>
    <t>5.02</t>
  </si>
  <si>
    <t>Pick 5.02</t>
  </si>
  <si>
    <t>11503</t>
  </si>
  <si>
    <t>Cam Brown</t>
  </si>
  <si>
    <t>5.03</t>
  </si>
  <si>
    <t>Pick 5.03 (from Jonnymaxed)</t>
  </si>
  <si>
    <t>9220</t>
  </si>
  <si>
    <t>5.04</t>
  </si>
  <si>
    <t>Pick 5.04</t>
  </si>
  <si>
    <t>11507</t>
  </si>
  <si>
    <t>D'Angelo Mandell</t>
  </si>
  <si>
    <t>5.05</t>
  </si>
  <si>
    <t>Pick 5.05</t>
  </si>
  <si>
    <t>5.06</t>
  </si>
  <si>
    <t>Pick 5.06</t>
  </si>
  <si>
    <t>5.07</t>
  </si>
  <si>
    <t>Pick 5.07 (from joe9alt)</t>
  </si>
  <si>
    <t>10863</t>
  </si>
  <si>
    <t>5.08</t>
  </si>
  <si>
    <t>Pick 5.08</t>
  </si>
  <si>
    <t>5.09</t>
  </si>
  <si>
    <t>Pick 5.09</t>
  </si>
  <si>
    <t>10903</t>
  </si>
  <si>
    <t>Jartavius Martin</t>
  </si>
  <si>
    <t>5.10</t>
  </si>
  <si>
    <t>Pick 5.10</t>
  </si>
  <si>
    <t>6.01</t>
  </si>
  <si>
    <t>Pick 6.01</t>
  </si>
  <si>
    <t>11531</t>
  </si>
  <si>
    <t>Michael Tutsie</t>
  </si>
  <si>
    <t>6.02</t>
  </si>
  <si>
    <t>Pick 6.02</t>
  </si>
  <si>
    <t>11527</t>
  </si>
  <si>
    <t>Jordan Swann</t>
  </si>
  <si>
    <t>6.03</t>
  </si>
  <si>
    <t>Pick 6.03 (from Jonnymaxed)</t>
  </si>
  <si>
    <t>10223</t>
  </si>
  <si>
    <t>6.04</t>
  </si>
  <si>
    <t>Pick 6.04</t>
  </si>
  <si>
    <t>11515</t>
  </si>
  <si>
    <t>Myles Brooks</t>
  </si>
  <si>
    <t>6.05</t>
  </si>
  <si>
    <t>Pick 6.05 (from BobbyBaby)</t>
  </si>
  <si>
    <t>11534</t>
  </si>
  <si>
    <t>Andrew Whitaker</t>
  </si>
  <si>
    <t>6.06</t>
  </si>
  <si>
    <t>Pick 6.06</t>
  </si>
  <si>
    <t>11535</t>
  </si>
  <si>
    <t>Josh Butler</t>
  </si>
  <si>
    <t>6.07</t>
  </si>
  <si>
    <t>Pick 6.07</t>
  </si>
  <si>
    <t>9490</t>
  </si>
  <si>
    <t>Tyler Scott</t>
  </si>
  <si>
    <t>6.08</t>
  </si>
  <si>
    <t>Pick 6.08</t>
  </si>
  <si>
    <t>10919</t>
  </si>
  <si>
    <t>Sydney Brown</t>
  </si>
  <si>
    <t>6.09</t>
  </si>
  <si>
    <t>Pick 6.09</t>
  </si>
  <si>
    <t>10881</t>
  </si>
  <si>
    <t>Christian Gonzalez</t>
  </si>
  <si>
    <t>6.10</t>
  </si>
  <si>
    <t>Pick 6.10</t>
  </si>
  <si>
    <t>10927</t>
  </si>
  <si>
    <t>Jordan Battle</t>
  </si>
  <si>
    <t>7.01</t>
  </si>
  <si>
    <t>Pick 7.01</t>
  </si>
  <si>
    <t>10891</t>
  </si>
  <si>
    <t>Devon Witherspoon</t>
  </si>
  <si>
    <t>7.02</t>
  </si>
  <si>
    <t>Pick 7.02</t>
  </si>
  <si>
    <t>10936</t>
  </si>
  <si>
    <t>Ji'Ayir Brown</t>
  </si>
  <si>
    <t>7.03</t>
  </si>
  <si>
    <t>Pick 7.03 (from Jonnymaxed)</t>
  </si>
  <si>
    <t>9489</t>
  </si>
  <si>
    <t>Justin Shorter</t>
  </si>
  <si>
    <t>7.04</t>
  </si>
  <si>
    <t>Pick 7.04</t>
  </si>
  <si>
    <t>11458</t>
  </si>
  <si>
    <t>Matthew Jackson</t>
  </si>
  <si>
    <t>7.05</t>
  </si>
  <si>
    <t>Pick 7.05</t>
  </si>
  <si>
    <t>10217</t>
  </si>
  <si>
    <t>7.06</t>
  </si>
  <si>
    <t>Pick 7.06</t>
  </si>
  <si>
    <t>10897</t>
  </si>
  <si>
    <t>Tyrique Stevenson</t>
  </si>
  <si>
    <t>7.07</t>
  </si>
  <si>
    <t>Pick 7.07 (from joe9alt)</t>
  </si>
  <si>
    <t>10878</t>
  </si>
  <si>
    <t>Deonte Banks</t>
  </si>
  <si>
    <t>7.08</t>
  </si>
  <si>
    <t>Pick 7.08</t>
  </si>
  <si>
    <t>10882</t>
  </si>
  <si>
    <t>Emmanuel Forbes</t>
  </si>
  <si>
    <t>7.09</t>
  </si>
  <si>
    <t>Pick 7.09</t>
  </si>
  <si>
    <t>10905</t>
  </si>
  <si>
    <t>Brian Branch</t>
  </si>
  <si>
    <t>7.10</t>
  </si>
  <si>
    <t>Pick 7.10 (from hellj85)</t>
  </si>
  <si>
    <t>10913</t>
  </si>
  <si>
    <t>Joey Porter</t>
  </si>
  <si>
    <t>PICK</t>
  </si>
  <si>
    <t>PRICE</t>
  </si>
  <si>
    <t>KEEPER</t>
  </si>
  <si>
    <t>Last Contract</t>
  </si>
  <si>
    <t>Current Contract</t>
  </si>
  <si>
    <t>2505</t>
  </si>
  <si>
    <t>5880</t>
  </si>
  <si>
    <t>6886</t>
  </si>
  <si>
    <t>4149</t>
  </si>
  <si>
    <t>2749</t>
  </si>
  <si>
    <t>2374</t>
  </si>
  <si>
    <t>5937</t>
  </si>
  <si>
    <t>7608</t>
  </si>
  <si>
    <t>7607</t>
  </si>
  <si>
    <t>7601</t>
  </si>
  <si>
    <t>8211</t>
  </si>
  <si>
    <t>2309</t>
  </si>
  <si>
    <t>4036</t>
  </si>
  <si>
    <t>8140</t>
  </si>
  <si>
    <t>7606</t>
  </si>
  <si>
    <t>1339</t>
  </si>
  <si>
    <t>6938</t>
  </si>
  <si>
    <t>6694</t>
  </si>
  <si>
    <t>8159</t>
  </si>
  <si>
    <t>5284</t>
  </si>
  <si>
    <t>4080</t>
  </si>
  <si>
    <t>5987</t>
  </si>
  <si>
    <t>6945</t>
  </si>
  <si>
    <t>6126</t>
  </si>
  <si>
    <t>2161</t>
  </si>
  <si>
    <t>4068</t>
  </si>
  <si>
    <t>6943</t>
  </si>
  <si>
    <t>6803</t>
  </si>
  <si>
    <t>5890</t>
  </si>
  <si>
    <t>2028</t>
  </si>
  <si>
    <t>6151</t>
  </si>
  <si>
    <t>MrTureaud</t>
  </si>
  <si>
    <t>4111</t>
  </si>
  <si>
    <t>DeAndre Carter</t>
  </si>
  <si>
    <t>2750</t>
  </si>
  <si>
    <t>6920</t>
  </si>
  <si>
    <t>8235</t>
  </si>
  <si>
    <t>6845</t>
  </si>
  <si>
    <t>8139</t>
  </si>
  <si>
    <t>1426</t>
  </si>
  <si>
    <t>4029</t>
  </si>
  <si>
    <t>4018</t>
  </si>
  <si>
    <t>4951</t>
  </si>
  <si>
    <t>3199</t>
  </si>
  <si>
    <t>4098</t>
  </si>
  <si>
    <t>1234</t>
  </si>
  <si>
    <t>1479</t>
  </si>
  <si>
    <t>4985</t>
  </si>
  <si>
    <t>3164</t>
  </si>
  <si>
    <t>4988</t>
  </si>
  <si>
    <t>5185</t>
  </si>
  <si>
    <t>3225</t>
  </si>
  <si>
    <t>2197</t>
  </si>
  <si>
    <t>6820</t>
  </si>
  <si>
    <t>5038</t>
  </si>
  <si>
    <t>6824</t>
  </si>
  <si>
    <t>3969</t>
  </si>
  <si>
    <t>4089</t>
  </si>
  <si>
    <t>1837</t>
  </si>
  <si>
    <t>5248</t>
  </si>
  <si>
    <t>5955</t>
  </si>
  <si>
    <t>4455</t>
  </si>
  <si>
    <t>Brevin Jordan</t>
  </si>
  <si>
    <t>7568</t>
  </si>
  <si>
    <t>Darrell Henderson</t>
  </si>
  <si>
    <t>5916</t>
  </si>
  <si>
    <t>6074</t>
  </si>
  <si>
    <t>8118</t>
  </si>
  <si>
    <t>8153</t>
  </si>
  <si>
    <t>Harrison Bryant</t>
  </si>
  <si>
    <t>6850</t>
  </si>
  <si>
    <t>24</t>
  </si>
  <si>
    <t>Amari Rodgers</t>
  </si>
  <si>
    <t>7540</t>
  </si>
  <si>
    <t>4973</t>
  </si>
  <si>
    <t>3664</t>
  </si>
  <si>
    <t>6805</t>
  </si>
  <si>
    <t>6814</t>
  </si>
  <si>
    <t>6955</t>
  </si>
  <si>
    <t>Trey Sermon</t>
  </si>
  <si>
    <t>7593</t>
  </si>
  <si>
    <t>8221</t>
  </si>
  <si>
    <t>8174</t>
  </si>
  <si>
    <t>Bryan Edwards</t>
  </si>
  <si>
    <t>6870</t>
  </si>
  <si>
    <t>6421</t>
  </si>
  <si>
    <t>4152</t>
  </si>
  <si>
    <t>8179</t>
  </si>
  <si>
    <t>8123</t>
  </si>
  <si>
    <t>Velus Jones</t>
  </si>
  <si>
    <t>8223</t>
  </si>
  <si>
    <t>6843</t>
  </si>
  <si>
    <t>5000</t>
  </si>
  <si>
    <t>1535</t>
  </si>
  <si>
    <t>5052</t>
  </si>
  <si>
    <t>7794</t>
  </si>
  <si>
    <t>Darrel Williams</t>
  </si>
  <si>
    <t>5549</t>
  </si>
  <si>
    <t>4171</t>
  </si>
  <si>
    <t>2251</t>
  </si>
  <si>
    <t>Abram Smith</t>
  </si>
  <si>
    <t>8190</t>
  </si>
  <si>
    <t>Danny Gray</t>
  </si>
  <si>
    <t>8176</t>
  </si>
  <si>
    <t>830</t>
  </si>
  <si>
    <t>Mark Ingram</t>
  </si>
  <si>
    <t>956</t>
  </si>
  <si>
    <t>5347</t>
  </si>
  <si>
    <t>6927</t>
  </si>
  <si>
    <t>4602</t>
  </si>
  <si>
    <t>Dontrell Hilliard</t>
  </si>
  <si>
    <t>5536</t>
  </si>
  <si>
    <t>4197</t>
  </si>
  <si>
    <t>1352</t>
  </si>
  <si>
    <t>4663</t>
  </si>
  <si>
    <t>1049</t>
  </si>
  <si>
    <t>947</t>
  </si>
  <si>
    <t>943</t>
  </si>
  <si>
    <t>4082</t>
  </si>
  <si>
    <t>2319</t>
  </si>
  <si>
    <t>1689</t>
  </si>
  <si>
    <t>5110</t>
  </si>
  <si>
    <t>2320</t>
  </si>
  <si>
    <t>167</t>
  </si>
  <si>
    <t>2431</t>
  </si>
  <si>
    <t>1992</t>
  </si>
  <si>
    <t>Kennedy Brooks</t>
  </si>
  <si>
    <t>8152</t>
  </si>
  <si>
    <t>Pick 1.05</t>
  </si>
  <si>
    <t>Pick 1.07</t>
  </si>
  <si>
    <t>Pick 1.08 (from joe9alt)</t>
  </si>
  <si>
    <t>Pick 1.09 (from hellj85)</t>
  </si>
  <si>
    <t>Pick 1.10</t>
  </si>
  <si>
    <t>Pick 2.02 (from Jonnymaxed)</t>
  </si>
  <si>
    <t>Pick 2.03</t>
  </si>
  <si>
    <t>Pick 2.05</t>
  </si>
  <si>
    <t>Pick 2.07</t>
  </si>
  <si>
    <t>Pick 2.08 (from joe9alt)</t>
  </si>
  <si>
    <t>Pick 2.09 (from hellj85)</t>
  </si>
  <si>
    <t>Pick 2.10</t>
  </si>
  <si>
    <t>Pick 3.02 (from Jonnymaxed)</t>
  </si>
  <si>
    <t>Pick 3.03 (from BobbyBaby)</t>
  </si>
  <si>
    <t>Pick 3.06 (from zombull)</t>
  </si>
  <si>
    <t>Pick 3.07</t>
  </si>
  <si>
    <t>Pick 3.08 (from joe9alt)</t>
  </si>
  <si>
    <t>Pick 3.09 (from hellj85)</t>
  </si>
  <si>
    <t>Pick 3.10</t>
  </si>
  <si>
    <t>Pick 4.03 (from BobbyBaby)</t>
  </si>
  <si>
    <t>Pick 4.04 (from docopp)</t>
  </si>
  <si>
    <t>Pick 4.05 (from GentlemanBrewer)</t>
  </si>
  <si>
    <t>Pick 4.07</t>
  </si>
  <si>
    <t>Pick 4.08 (from joe9alt)</t>
  </si>
  <si>
    <t>Pick 4.09 (from hellj85)</t>
  </si>
  <si>
    <t>Pick 4.10</t>
  </si>
  <si>
    <t>Pick 5.01</t>
  </si>
  <si>
    <t>Pick 5.03 (from BobbyBaby)</t>
  </si>
  <si>
    <t>8339</t>
  </si>
  <si>
    <t>Kyle Hamilton</t>
  </si>
  <si>
    <t>8877</t>
  </si>
  <si>
    <t>Abu Daramy-Swaray</t>
  </si>
  <si>
    <t>Pick 5.07</t>
  </si>
  <si>
    <t>8323</t>
  </si>
  <si>
    <t>Jaquan Brisker</t>
  </si>
  <si>
    <t>8290</t>
  </si>
  <si>
    <t>Sauce Gardner</t>
  </si>
  <si>
    <t>8392</t>
  </si>
  <si>
    <t>Nick Cross</t>
  </si>
  <si>
    <t>8364</t>
  </si>
  <si>
    <t>Trent McDuffie</t>
  </si>
  <si>
    <t>Pick 6.03</t>
  </si>
  <si>
    <t>8286</t>
  </si>
  <si>
    <t>Dax Hill</t>
  </si>
  <si>
    <t>Pick 6.05</t>
  </si>
  <si>
    <t>8294</t>
  </si>
  <si>
    <t>Bryan Cook</t>
  </si>
  <si>
    <t>8365</t>
  </si>
  <si>
    <t>Kyler Gordon</t>
  </si>
  <si>
    <t>8308</t>
  </si>
  <si>
    <t>Derek Stingley</t>
  </si>
  <si>
    <t>8395</t>
  </si>
  <si>
    <t>Dane Belton</t>
  </si>
  <si>
    <t>8293</t>
  </si>
  <si>
    <t>Coby Bryant</t>
  </si>
  <si>
    <t>8920</t>
  </si>
  <si>
    <t>Devin Jones</t>
  </si>
  <si>
    <t>Pick 7.03</t>
  </si>
  <si>
    <t>8314</t>
  </si>
  <si>
    <t>Jalen Pitre</t>
  </si>
  <si>
    <t>8296</t>
  </si>
  <si>
    <t>Kaiir Elam</t>
  </si>
  <si>
    <t>Pick 7.07</t>
  </si>
  <si>
    <t>8300</t>
  </si>
  <si>
    <t>Andrew Booth</t>
  </si>
  <si>
    <t>8268</t>
  </si>
  <si>
    <t>Lewis Cine</t>
  </si>
  <si>
    <t>Pick 7.10</t>
  </si>
  <si>
    <t>8348</t>
  </si>
  <si>
    <t>Kerby Joseph</t>
  </si>
  <si>
    <t>Jalen Hurd</t>
  </si>
  <si>
    <t>5911</t>
  </si>
  <si>
    <t>Quintez Cephus</t>
  </si>
  <si>
    <t>6895</t>
  </si>
  <si>
    <t>1833</t>
  </si>
  <si>
    <t>Dan Arnold</t>
  </si>
  <si>
    <t>4741</t>
  </si>
  <si>
    <t>2325</t>
  </si>
  <si>
    <t>Kellen Mond</t>
  </si>
  <si>
    <t>7581</t>
  </si>
  <si>
    <t>7098</t>
  </si>
  <si>
    <t>367</t>
  </si>
  <si>
    <t>3242</t>
  </si>
  <si>
    <t>2118</t>
  </si>
  <si>
    <t>Henry Ruggs</t>
  </si>
  <si>
    <t>6789</t>
  </si>
  <si>
    <t>1144</t>
  </si>
  <si>
    <t>5032</t>
  </si>
  <si>
    <t>2583</t>
  </si>
  <si>
    <t>Tre' McKitty</t>
  </si>
  <si>
    <t>7554</t>
  </si>
  <si>
    <t>K.J. Hamler</t>
  </si>
  <si>
    <t>1825</t>
  </si>
  <si>
    <t>Will Fuller</t>
  </si>
  <si>
    <t>3157</t>
  </si>
  <si>
    <t>1476</t>
  </si>
  <si>
    <t>1110</t>
  </si>
  <si>
    <t>Phillip Lindsay</t>
  </si>
  <si>
    <t>5170</t>
  </si>
  <si>
    <t>4055</t>
  </si>
  <si>
    <t>3423</t>
  </si>
  <si>
    <t>7565</t>
  </si>
  <si>
    <t>Josh Palmer</t>
  </si>
  <si>
    <t>1067</t>
  </si>
  <si>
    <t>6885</t>
  </si>
  <si>
    <t>Denzel Mims</t>
  </si>
  <si>
    <t>6849</t>
  </si>
  <si>
    <t>5026</t>
  </si>
  <si>
    <t>Dez Fitzpatrick</t>
  </si>
  <si>
    <t>7729</t>
  </si>
  <si>
    <t>6984</t>
  </si>
  <si>
    <t>3209</t>
  </si>
  <si>
    <t>4131</t>
  </si>
  <si>
    <t>954</t>
  </si>
  <si>
    <t>Darrynton Evans</t>
  </si>
  <si>
    <t>7064</t>
  </si>
  <si>
    <t>536</t>
  </si>
  <si>
    <t>Collin Johnson</t>
  </si>
  <si>
    <t>6857</t>
  </si>
  <si>
    <t>Javian Hawkins</t>
  </si>
  <si>
    <t>7563</t>
  </si>
  <si>
    <t>Jermar Jefferson</t>
  </si>
  <si>
    <t>7599</t>
  </si>
  <si>
    <t>7602</t>
  </si>
  <si>
    <t>2391</t>
  </si>
  <si>
    <t>4273</t>
  </si>
  <si>
    <t>Jalen Reagor</t>
  </si>
  <si>
    <t>6798</t>
  </si>
  <si>
    <t>Gabriel Davis</t>
  </si>
  <si>
    <t>Anthony Schwartz</t>
  </si>
  <si>
    <t>7533</t>
  </si>
  <si>
    <t>4962</t>
  </si>
  <si>
    <t>2378</t>
  </si>
  <si>
    <t>Christopher Herndon</t>
  </si>
  <si>
    <t>5009</t>
  </si>
  <si>
    <t>3200</t>
  </si>
  <si>
    <t>A.J. Dillon</t>
  </si>
  <si>
    <t>2238</t>
  </si>
  <si>
    <t>4144</t>
  </si>
  <si>
    <t>Travis Fulgham</t>
  </si>
  <si>
    <t>6059</t>
  </si>
  <si>
    <t>5980</t>
  </si>
  <si>
    <t>Cornell Powell</t>
  </si>
  <si>
    <t>7541</t>
  </si>
  <si>
    <t>2257</t>
  </si>
  <si>
    <t>Tabackerack</t>
  </si>
  <si>
    <t>Benny Snell</t>
  </si>
  <si>
    <t>6156</t>
  </si>
  <si>
    <t>Preston Williams</t>
  </si>
  <si>
    <t>6148</t>
  </si>
  <si>
    <t>Tyler Johnson</t>
  </si>
  <si>
    <t>6960</t>
  </si>
  <si>
    <t>La'Mical Perine</t>
  </si>
  <si>
    <t>6908</t>
  </si>
  <si>
    <t>515</t>
  </si>
  <si>
    <t>D'Wayne Eskridge</t>
  </si>
  <si>
    <t>7612</t>
  </si>
  <si>
    <t>7605</t>
  </si>
  <si>
    <t>Scott Miller</t>
  </si>
  <si>
    <t>Kylin Hill</t>
  </si>
  <si>
    <t>7572</t>
  </si>
  <si>
    <t>Marquez Callaway</t>
  </si>
  <si>
    <t>6989</t>
  </si>
  <si>
    <t>Adam Pranger's Team</t>
  </si>
  <si>
    <t>Todd Gurley</t>
  </si>
  <si>
    <t>2315</t>
  </si>
  <si>
    <t>223</t>
  </si>
  <si>
    <t>Andy Isabella</t>
  </si>
  <si>
    <t>5915</t>
  </si>
  <si>
    <t>538</t>
  </si>
  <si>
    <t>642</t>
  </si>
  <si>
    <t>1264</t>
  </si>
  <si>
    <t>6951</t>
  </si>
  <si>
    <t>David's Team2</t>
  </si>
  <si>
    <t>2410</t>
  </si>
  <si>
    <t>4038</t>
  </si>
  <si>
    <t>59</t>
  </si>
  <si>
    <t>Jacob Eason</t>
  </si>
  <si>
    <t>6823</t>
  </si>
  <si>
    <t>Devin Asiasi</t>
  </si>
  <si>
    <t>6956</t>
  </si>
  <si>
    <t>Jonny's Team</t>
  </si>
  <si>
    <t>4227</t>
  </si>
  <si>
    <t>4571</t>
  </si>
  <si>
    <t>333</t>
  </si>
  <si>
    <t>5130</t>
  </si>
  <si>
    <t>Olabisi Johnson</t>
  </si>
  <si>
    <t>6088</t>
  </si>
  <si>
    <t>4187</t>
  </si>
  <si>
    <t>184</t>
  </si>
  <si>
    <t>Joseph N's Team</t>
  </si>
  <si>
    <t>1266</t>
  </si>
  <si>
    <t>5122</t>
  </si>
  <si>
    <t>2331</t>
  </si>
  <si>
    <t>344</t>
  </si>
  <si>
    <t>3306</t>
  </si>
  <si>
    <t>Dalton Keene</t>
  </si>
  <si>
    <t>7082</t>
  </si>
  <si>
    <t>7045</t>
  </si>
  <si>
    <t>Not Opp</t>
  </si>
  <si>
    <t>J.J. Arcega-Whiteside</t>
  </si>
  <si>
    <t>5863</t>
  </si>
  <si>
    <t>5013</t>
  </si>
  <si>
    <t>4195</t>
  </si>
  <si>
    <t>Dexter Williams</t>
  </si>
  <si>
    <t>6153</t>
  </si>
  <si>
    <t>Dwayne Haskins</t>
  </si>
  <si>
    <t>5845</t>
  </si>
  <si>
    <t>Bryce Love</t>
  </si>
  <si>
    <t>5889</t>
  </si>
  <si>
    <t>Jace Sternberger</t>
  </si>
  <si>
    <t>6139</t>
  </si>
  <si>
    <t>N'Keal Harry</t>
  </si>
  <si>
    <t>5878</t>
  </si>
  <si>
    <t>Matt Gay</t>
  </si>
  <si>
    <t>6083</t>
  </si>
  <si>
    <t>289</t>
  </si>
  <si>
    <t>Robert's Team</t>
  </si>
  <si>
    <t>138</t>
  </si>
  <si>
    <t>4157</t>
  </si>
  <si>
    <t>4992</t>
  </si>
  <si>
    <t>4146</t>
  </si>
  <si>
    <t>147</t>
  </si>
  <si>
    <t>2747</t>
  </si>
  <si>
    <t>Antonio Gandy-Golden</t>
  </si>
  <si>
    <t>6906</t>
  </si>
  <si>
    <t>6878</t>
  </si>
  <si>
    <t>Simone's Cunning Pln</t>
  </si>
  <si>
    <t>2588</t>
  </si>
  <si>
    <t>John Hightower</t>
  </si>
  <si>
    <t>7086</t>
  </si>
  <si>
    <t>Miles Boykin</t>
  </si>
  <si>
    <t>5965</t>
  </si>
  <si>
    <t>5024</t>
  </si>
  <si>
    <t>3678</t>
  </si>
  <si>
    <t>5068</t>
  </si>
  <si>
    <t>Skye Burlingame</t>
  </si>
  <si>
    <t>58</t>
  </si>
  <si>
    <t>4666</t>
  </si>
  <si>
    <t>Jason Huntley</t>
  </si>
  <si>
    <t>7107</t>
  </si>
  <si>
    <t>1408</t>
  </si>
  <si>
    <t>110</t>
  </si>
  <si>
    <t>2168</t>
  </si>
  <si>
    <t>Ryquell Armstead</t>
  </si>
  <si>
    <t>6007</t>
  </si>
  <si>
    <t>5131</t>
  </si>
  <si>
    <t>James Proche</t>
  </si>
  <si>
    <t>6957</t>
  </si>
  <si>
    <t>Lynn Bowden</t>
  </si>
  <si>
    <t>6909</t>
  </si>
  <si>
    <t>WR,RB</t>
  </si>
  <si>
    <t>Baldricks Cunning</t>
  </si>
  <si>
    <t>4949</t>
  </si>
  <si>
    <t>5101</t>
  </si>
  <si>
    <t>4998</t>
  </si>
  <si>
    <t>284</t>
  </si>
  <si>
    <t>4718</t>
  </si>
  <si>
    <t>Karan Higdon Jr.</t>
  </si>
  <si>
    <t>5976</t>
  </si>
  <si>
    <t>5310</t>
  </si>
  <si>
    <t>Odell Beckham Jr</t>
  </si>
  <si>
    <t>Bruce Anderson</t>
  </si>
  <si>
    <t>6072</t>
  </si>
  <si>
    <t>6012</t>
  </si>
  <si>
    <t>Brett Maher</t>
  </si>
  <si>
    <t>4958</t>
  </si>
  <si>
    <t>1793</t>
  </si>
  <si>
    <t>2025</t>
  </si>
  <si>
    <t>1346</t>
  </si>
  <si>
    <t>1502</t>
  </si>
  <si>
    <t>5136</t>
  </si>
  <si>
    <t>Mike Weber</t>
  </si>
  <si>
    <t>6159</t>
  </si>
  <si>
    <t>2346</t>
  </si>
  <si>
    <t>Duke Johnson</t>
  </si>
  <si>
    <t>2382</t>
  </si>
  <si>
    <t>1244</t>
  </si>
  <si>
    <t>1848</t>
  </si>
  <si>
    <t>Hakeem Butler</t>
  </si>
  <si>
    <t>5886</t>
  </si>
  <si>
    <t>Kelvin Harmon</t>
  </si>
  <si>
    <t>5884</t>
  </si>
  <si>
    <t>5107</t>
  </si>
  <si>
    <t>2821</t>
  </si>
  <si>
    <t>Riley Ridley</t>
  </si>
  <si>
    <t>5873</t>
  </si>
  <si>
    <t>OAK</t>
  </si>
  <si>
    <t>1149</t>
  </si>
  <si>
    <t>5007</t>
  </si>
  <si>
    <t>1433</t>
  </si>
  <si>
    <t>1077</t>
  </si>
  <si>
    <t>676</t>
  </si>
  <si>
    <t>616</t>
  </si>
  <si>
    <t>Kahale Warring</t>
  </si>
  <si>
    <t>6164</t>
  </si>
  <si>
    <t>Emanuel Hall</t>
  </si>
  <si>
    <t>5924</t>
  </si>
  <si>
    <t>Elijah Holyfield</t>
  </si>
  <si>
    <t>5919</t>
  </si>
  <si>
    <t>Something Reeks</t>
  </si>
  <si>
    <t>1971</t>
  </si>
  <si>
    <t>3594</t>
  </si>
  <si>
    <t>3827</t>
  </si>
  <si>
    <t>2822</t>
  </si>
  <si>
    <t>2381</t>
  </si>
  <si>
    <t>1817</t>
  </si>
  <si>
    <t>331</t>
  </si>
  <si>
    <t>6144</t>
  </si>
  <si>
    <t>KeeSean Johnson</t>
  </si>
  <si>
    <t>5962</t>
  </si>
  <si>
    <t>Alex Barnes</t>
  </si>
  <si>
    <t>6031</t>
  </si>
  <si>
    <t>Qadree Ollison</t>
  </si>
  <si>
    <t>6002</t>
  </si>
  <si>
    <t>Stanford Sailing</t>
  </si>
  <si>
    <t>5046</t>
  </si>
  <si>
    <t>4863</t>
  </si>
  <si>
    <t>49</t>
  </si>
  <si>
    <t>5004</t>
  </si>
  <si>
    <t>2399</t>
  </si>
  <si>
    <t>Gary Jennings</t>
  </si>
  <si>
    <t>6045</t>
  </si>
  <si>
    <t>4994</t>
  </si>
  <si>
    <t>1587</t>
  </si>
  <si>
    <t>3451</t>
  </si>
  <si>
    <t>2545</t>
  </si>
  <si>
    <t>OJ Howard</t>
  </si>
  <si>
    <t>3503</t>
  </si>
  <si>
    <t>1854</t>
  </si>
  <si>
    <t>1903</t>
  </si>
  <si>
    <t>AJ Green</t>
  </si>
  <si>
    <t>Darwin Thompson</t>
  </si>
  <si>
    <t>6178</t>
  </si>
  <si>
    <t>Rodney Anderson</t>
  </si>
  <si>
    <t>5918</t>
  </si>
  <si>
    <t>TeamID</t>
  </si>
  <si>
    <t>PLAYER, TEAM</t>
  </si>
  <si>
    <t>WE ARE ALL DOOMED!</t>
  </si>
  <si>
    <t>Antonio Brown, Pit</t>
  </si>
  <si>
    <t>BALDRICK'S CUNNING PLAN</t>
  </si>
  <si>
    <t>Kareem Hunt, KC</t>
  </si>
  <si>
    <t>Le'Veon Bell, Pit</t>
  </si>
  <si>
    <t>SCROTE SQUAD</t>
  </si>
  <si>
    <t>Christian McCaffrey, Car</t>
  </si>
  <si>
    <t>STRANGE BREW</t>
  </si>
  <si>
    <t>DeAndre Hopkins, Hou</t>
  </si>
  <si>
    <t>GAWDDAMN TRASH PANDAS</t>
  </si>
  <si>
    <t>Leonard Fournette, Jax</t>
  </si>
  <si>
    <t>NINO AND THE TWERKS</t>
  </si>
  <si>
    <t>Melvin Gordon, LAC</t>
  </si>
  <si>
    <t>HOUSE OF ROMANOV</t>
  </si>
  <si>
    <t>David Johnson, Ari</t>
  </si>
  <si>
    <t>READ OPTION ILLITERACY</t>
  </si>
  <si>
    <t>Dalvin Cook, Min</t>
  </si>
  <si>
    <t>THE MEME TEAM</t>
  </si>
  <si>
    <t>Odell Beckham Jr, NYG</t>
  </si>
  <si>
    <t>Devonta Freeman, Atl</t>
  </si>
  <si>
    <t>Kenyan Drake, Mia</t>
  </si>
  <si>
    <t>Todd Gurley, LAR</t>
  </si>
  <si>
    <t>Travis Kelce, KC</t>
  </si>
  <si>
    <t>Joe Mixon, Cin</t>
  </si>
  <si>
    <t>Larry Fitzgerald, Ari</t>
  </si>
  <si>
    <t>AJ Green, Cin</t>
  </si>
  <si>
    <t>Alvin Kamara, NO</t>
  </si>
  <si>
    <t>Rob Gronkowski, NE</t>
  </si>
  <si>
    <t>Jerick McKinnon, SF</t>
  </si>
  <si>
    <t>Dion Lewis, Ten</t>
  </si>
  <si>
    <t>Corey Davis, Ten</t>
  </si>
  <si>
    <t>Ezekiel Elliott, Dal</t>
  </si>
  <si>
    <t>T.Y. Hilton, Ind</t>
  </si>
  <si>
    <t>Josh Gordon, NE</t>
  </si>
  <si>
    <t>Aaron Rodgers, GB</t>
  </si>
  <si>
    <t>Demaryius Thomas, Hou</t>
  </si>
  <si>
    <t>Keenan Allen, LAC</t>
  </si>
  <si>
    <t>Amari Cooper, Dal</t>
  </si>
  <si>
    <t>Stefon Diggs, Min</t>
  </si>
  <si>
    <t>Michael Crabtree, Bal</t>
  </si>
  <si>
    <t>Cam Newton, Car</t>
  </si>
  <si>
    <t>Michael Thomas, NO</t>
  </si>
  <si>
    <t>Tyreek Hill, KC</t>
  </si>
  <si>
    <t>Evan Engram, NYG</t>
  </si>
  <si>
    <t>Tevin Coleman, Atl</t>
  </si>
  <si>
    <t>Chris Hogan, NE</t>
  </si>
  <si>
    <t>Adam Thielen, Min</t>
  </si>
  <si>
    <t>Marvin Jones, Det</t>
  </si>
  <si>
    <t>Jay Ajayi, Phi</t>
  </si>
  <si>
    <t>Greg Olsen, Car</t>
  </si>
  <si>
    <t>Jack Doyle, Ind</t>
  </si>
  <si>
    <t>Davante Adams, GB</t>
  </si>
  <si>
    <t>Allen Robinson, Chi</t>
  </si>
  <si>
    <t>Peyton Barber, TB</t>
  </si>
  <si>
    <t>Devin Funchess, Car</t>
  </si>
  <si>
    <t>Tom Brady, NE</t>
  </si>
  <si>
    <t>Jordan Howard, Chi</t>
  </si>
  <si>
    <t>Alshon Jeffery, Phi</t>
  </si>
  <si>
    <t>JuJu Smith-Schuster, Pit</t>
  </si>
  <si>
    <t>Jordan Reed, Wsh</t>
  </si>
  <si>
    <t>Wsh</t>
  </si>
  <si>
    <t>Devontae Booker, Den</t>
  </si>
  <si>
    <t>Robert Woods, LAR</t>
  </si>
  <si>
    <t>Golden Tate, Phi</t>
  </si>
  <si>
    <t>Kenny Golladay, Det</t>
  </si>
  <si>
    <t>Jimmy Graham, GB</t>
  </si>
  <si>
    <t>Randall Cobb, GB</t>
  </si>
  <si>
    <t>Zach Ertz, Phi</t>
  </si>
  <si>
    <t>Derrick Henry, Ten</t>
  </si>
  <si>
    <t>Emmanuel Sanders, Den</t>
  </si>
  <si>
    <t>Kelvin Benjamin, Buf</t>
  </si>
  <si>
    <t>Dak Prescott, Dal</t>
  </si>
  <si>
    <t>Rex Burkhead, NE</t>
  </si>
  <si>
    <t>Duke Johnson Jr., Cle</t>
  </si>
  <si>
    <t>Marlon Mack, Ind</t>
  </si>
  <si>
    <t>Mohamed Sanu, Atl</t>
  </si>
  <si>
    <t>Will Fuller, Hou</t>
  </si>
  <si>
    <t>Doug Baldwin, Sea</t>
  </si>
  <si>
    <t>Pierre Garcon, SF</t>
  </si>
  <si>
    <t>Delanie Walker, Ten</t>
  </si>
  <si>
    <t>Paul Richardson, Wsh</t>
  </si>
  <si>
    <t>Wil Lutz, NO</t>
  </si>
  <si>
    <t>Robby Anderson, NYJ</t>
  </si>
  <si>
    <t>Carson Wentz, Phi</t>
  </si>
  <si>
    <t>Tyler Eifert, Cin</t>
  </si>
  <si>
    <t>DeSean Jackson, TB</t>
  </si>
  <si>
    <t>Deshaun Watson, Hou</t>
  </si>
  <si>
    <t>Alex Collins, Bal</t>
  </si>
  <si>
    <t>Russell Wilson, Sea</t>
  </si>
  <si>
    <t>Josh Doctson, Wsh</t>
  </si>
  <si>
    <t>Matthew Stafford, Det</t>
  </si>
  <si>
    <t>Derek Carr, Oak</t>
  </si>
  <si>
    <t>Tarik Cohen, Chi</t>
  </si>
  <si>
    <t>Sterling Shepard, NYG</t>
  </si>
  <si>
    <t>Marcus Mariota, Ten</t>
  </si>
  <si>
    <t>Matt Ryan, Atl</t>
  </si>
  <si>
    <t>Jamison Crowder, Wsh</t>
  </si>
  <si>
    <t>Marquise Goodwin, SF</t>
  </si>
  <si>
    <t>Kyle Rudolph, Min</t>
  </si>
  <si>
    <t>Jamaal Williams, GB</t>
  </si>
  <si>
    <t>Drew Brees, NO</t>
  </si>
  <si>
    <t>Jaron Brown, Sea</t>
  </si>
  <si>
    <t>Chris Godwin, TB</t>
  </si>
  <si>
    <t>James White, NE</t>
  </si>
  <si>
    <t>Jared Goff, LAR</t>
  </si>
  <si>
    <t>Austin Hooper, Atl</t>
  </si>
  <si>
    <t>Nelson Agholor, Phi</t>
  </si>
  <si>
    <t>Chris Thompson, Wsh</t>
  </si>
  <si>
    <t>Giovani Bernard, Cin</t>
  </si>
  <si>
    <t>Keelan Cole, Jax</t>
  </si>
  <si>
    <t>Corey Clement, Phi</t>
  </si>
  <si>
    <t>Greg Zuerlein, LAR</t>
  </si>
  <si>
    <t>Ty Montgomery, Bal</t>
  </si>
  <si>
    <t>Harrison Butker, KC</t>
  </si>
  <si>
    <t>Cameron Meredith, NO</t>
  </si>
  <si>
    <t>Cooper Kupp, LAR</t>
  </si>
  <si>
    <t>Patrick Mahomes, KC</t>
  </si>
  <si>
    <t>Alex Smith, Wsh</t>
  </si>
  <si>
    <t>George Kittle, SF</t>
  </si>
  <si>
    <t>James Conner, Pit</t>
  </si>
  <si>
    <t>Philip Rivers, LAC</t>
  </si>
  <si>
    <t>Samaje Perine, Wsh</t>
  </si>
  <si>
    <t>David Njoku, Cle</t>
  </si>
  <si>
    <t>Kenny Stills, Mia</t>
  </si>
  <si>
    <t>Jimmy Garoppolo, SF</t>
  </si>
  <si>
    <t>Mike Williams, LAC</t>
  </si>
  <si>
    <t>Dede Westbrook, Jax</t>
  </si>
  <si>
    <t>Mitch Trubisky, Chi</t>
  </si>
  <si>
    <t>Justin Tucker, Bal</t>
  </si>
  <si>
    <t>Austin Seferian-Jenkins, Jax</t>
  </si>
  <si>
    <t>Adrian Peterson, Wsh</t>
  </si>
  <si>
    <t>Kirk Cousins, Min</t>
  </si>
  <si>
    <t>Mike Wallace, Phi</t>
  </si>
  <si>
    <t>Matt Breida, SF</t>
  </si>
  <si>
    <t>Tyrell Williams, LAC</t>
  </si>
  <si>
    <t>Blake Bortles, Jax</t>
  </si>
  <si>
    <t>Chris Boswell, Pit</t>
  </si>
  <si>
    <t>John Ross, Cin</t>
  </si>
  <si>
    <t>Trey Burton, Chi</t>
  </si>
  <si>
    <t>Taywan Taylor, Ten</t>
  </si>
  <si>
    <t>Robbie Gould, SF</t>
  </si>
  <si>
    <t>D'Onta Foreman, Hou</t>
  </si>
  <si>
    <t>Marqise Lee, Jax</t>
  </si>
  <si>
    <t>Ted Ginn Jr., NO</t>
  </si>
  <si>
    <t>Aaron Jones, GB</t>
  </si>
  <si>
    <t>Tyrod Taylor, Cle</t>
  </si>
  <si>
    <t>Graham Gano, Car</t>
  </si>
  <si>
    <t>OJ Howard, TB</t>
  </si>
  <si>
    <t>Terrance Williams, Dal</t>
  </si>
  <si>
    <t>Latavius Murray, Min</t>
  </si>
  <si>
    <t>Jake Elliott, Phi</t>
  </si>
  <si>
    <t>LeGarrette Blount, Det</t>
  </si>
  <si>
    <t>Jameis Winston, TB</t>
  </si>
  <si>
    <t>Eric Ebron, Ind</t>
  </si>
  <si>
    <t>Matt Bryant, Atl</t>
  </si>
  <si>
    <t>Case Keenum, Den</t>
  </si>
  <si>
    <t>Brandon Marshall, NO</t>
  </si>
  <si>
    <t>Hunter Henry, LAC</t>
  </si>
  <si>
    <t>Travis Benjamin, LAC</t>
  </si>
  <si>
    <t>Lamar Jackson, Bal</t>
  </si>
  <si>
    <t>Brandon McManus, Den</t>
  </si>
  <si>
    <t>Auden Tate, Cin</t>
  </si>
  <si>
    <t>Saquon Barkley, NYG</t>
  </si>
  <si>
    <t>Marquez Valdes-Scantling, GB</t>
  </si>
  <si>
    <t>Courtland Sutton, Den</t>
  </si>
  <si>
    <t>Dalton Schultz, Dal</t>
  </si>
  <si>
    <t>Rashaad Penny, Sea</t>
  </si>
  <si>
    <t>Hayden Hurst, Bal</t>
  </si>
  <si>
    <t>Marcell Ateman, Oak</t>
  </si>
  <si>
    <t>Ronald Jones II, TB</t>
  </si>
  <si>
    <t>D.J. Chark, Jax</t>
  </si>
  <si>
    <t>Ian Thomas, Car</t>
  </si>
  <si>
    <t>Derrius Guice, Wsh</t>
  </si>
  <si>
    <t>Trenton Cannon, NYJ</t>
  </si>
  <si>
    <t>Chase Edmonds, Ari</t>
  </si>
  <si>
    <t>Mason Rudolph, Pit</t>
  </si>
  <si>
    <t>James Washington, Pit</t>
  </si>
  <si>
    <t>Sony Michel, NE</t>
  </si>
  <si>
    <t>Nick Chubb, Cle</t>
  </si>
  <si>
    <t>Michael Gallup, Dal</t>
  </si>
  <si>
    <t>LeShun Daniels Jr., GB</t>
  </si>
  <si>
    <t>Ito Smith, Atl</t>
  </si>
  <si>
    <t>D.J. Moore, Car</t>
  </si>
  <si>
    <t>Justin Jackson, LAC</t>
  </si>
  <si>
    <t>Sam Darnold, NYJ</t>
  </si>
  <si>
    <t>Kalen Ballage, Mia</t>
  </si>
  <si>
    <t>J'Mon Moore, GB</t>
  </si>
  <si>
    <t>Christian Kirk, Ari</t>
  </si>
  <si>
    <t>Anthony Miller, Chi</t>
  </si>
  <si>
    <t>Keke Coutee, Hou</t>
  </si>
  <si>
    <t>Tre'Quan Smith, NO</t>
  </si>
  <si>
    <t>Royce Freeman, Den</t>
  </si>
  <si>
    <t>Calvin Ridley, Atl</t>
  </si>
  <si>
    <t>Bo Scarbrough, FA</t>
  </si>
  <si>
    <t>Mike Gesicki, Mia</t>
  </si>
  <si>
    <t>Jordan Wilkins, Ind</t>
  </si>
  <si>
    <t>John Kelly, LAR</t>
  </si>
  <si>
    <t>Antonio Callaway, Cle</t>
  </si>
  <si>
    <t>Nyheim Hines, Ind</t>
  </si>
  <si>
    <t>Deon Cain, Ind</t>
  </si>
  <si>
    <t>Josh Allen, Buf</t>
  </si>
  <si>
    <t>Dante Pettis, SF</t>
  </si>
  <si>
    <t>Kerryon Johnson, Det</t>
  </si>
  <si>
    <t>Roc Thomas, Min</t>
  </si>
  <si>
    <t>Roc Thomas</t>
  </si>
  <si>
    <t>Josh Rosen, Ari</t>
  </si>
  <si>
    <t>Baker Mayfield, Cle</t>
  </si>
  <si>
    <t>Jaylen Samuels, Pit</t>
  </si>
  <si>
    <t>Mark Walton, Cin</t>
  </si>
  <si>
    <t>Dallas Goedert, Phi</t>
  </si>
  <si>
    <t>Equanimeous St. Brown, GB</t>
  </si>
  <si>
    <t>Brandin Cooks, LAR</t>
  </si>
  <si>
    <t>Stephen Gostkowski, NE</t>
  </si>
  <si>
    <t>DaeSean Hamilton, Den</t>
  </si>
  <si>
    <t>Mike Evans, TB</t>
  </si>
  <si>
    <t>Julio Jones, Atl</t>
  </si>
  <si>
    <t>LeSean McCoy, Buf</t>
  </si>
  <si>
    <t>Lamar Miller, Hou</t>
  </si>
  <si>
    <t>Jarvis Landry, Cle</t>
  </si>
  <si>
    <t>Marshawn Lynch, Oak</t>
  </si>
  <si>
    <t>Mark Ingram, NO</t>
  </si>
  <si>
    <t>Sammy Watkins, KC</t>
  </si>
  <si>
    <t>Matt Prater, Det</t>
  </si>
  <si>
    <t>Carlos Hyde, Jax</t>
  </si>
  <si>
    <t>Jordan Akins, Hou</t>
  </si>
  <si>
    <t>Jordy Nelson, Oak</t>
  </si>
  <si>
    <t>Kenneth Dixon, Bal</t>
  </si>
  <si>
    <t>Andrew Luck, Ind</t>
  </si>
  <si>
    <t>Isaiah Crowell, NYJ</t>
  </si>
  <si>
    <t>Julian Edelman, NE</t>
  </si>
  <si>
    <t>Chris Carson, Sea</t>
  </si>
  <si>
    <t>Josh Adams, Phi</t>
  </si>
  <si>
    <t>CJ Anderson, Car</t>
  </si>
  <si>
    <t>CJ Anderson</t>
  </si>
  <si>
    <t>Allen Hurns, Dal</t>
  </si>
  <si>
    <t>Dez Bryant, NO</t>
  </si>
  <si>
    <t>Ben Roethlisberger, Pit</t>
  </si>
  <si>
    <t>DeVante Parker, Mia</t>
  </si>
  <si>
    <t>Rishard Matthews, NYJ</t>
  </si>
  <si>
    <t>Akrum Wadley, Ten</t>
  </si>
  <si>
    <t>Austin Ekeler, LAC</t>
  </si>
  <si>
    <t>Eli Manning, NYG</t>
  </si>
  <si>
    <t>Theo Riddick, Det</t>
  </si>
  <si>
    <t>Tyler Lockett, Sea</t>
  </si>
  <si>
    <t>John Brown, Bal</t>
  </si>
  <si>
    <t>Dan Bailey, Min</t>
  </si>
  <si>
    <t>Bilal Powell, NYJ</t>
  </si>
  <si>
    <t>Danny Amendola, Mia</t>
  </si>
  <si>
    <t>Donte Moncrief, Jax</t>
  </si>
  <si>
    <t>Jeremy Hill, NE</t>
  </si>
  <si>
    <t>Geronimo Allison, GB</t>
  </si>
  <si>
    <t>Quincy Enunwa, NYJ</t>
  </si>
  <si>
    <t>Pick 1.01 (from Jonnymaxed)</t>
  </si>
  <si>
    <t>Pick 1.03 (from BobbyBaby)</t>
  </si>
  <si>
    <t>Pick 1.05 (from hellj85)</t>
  </si>
  <si>
    <t>Pick 1.06 (from demboys26)</t>
  </si>
  <si>
    <t>Pick 1.09</t>
  </si>
  <si>
    <t>Pick 1.10 (from joe9alt)</t>
  </si>
  <si>
    <t>Pick 2.02</t>
  </si>
  <si>
    <t>Pick 2.03 (from BobbyBaby)</t>
  </si>
  <si>
    <t>Pick 2.05 (from hellj85)</t>
  </si>
  <si>
    <t>Pick 2.08</t>
  </si>
  <si>
    <t>Pick 2.10 (from joe9alt)</t>
  </si>
  <si>
    <t>Pick 3.02</t>
  </si>
  <si>
    <t>Pick 3.05 (from hellj85)</t>
  </si>
  <si>
    <t>Pick 3.06 (from demboys26)</t>
  </si>
  <si>
    <t>Pick 3.08</t>
  </si>
  <si>
    <t>Dee Eskridge</t>
  </si>
  <si>
    <t>Pick 3.10 (from joe9alt)</t>
  </si>
  <si>
    <t>Pick 4.01 (from Jonnymaxed)</t>
  </si>
  <si>
    <t>Pick 4.05</t>
  </si>
  <si>
    <t>Pick 4.09 (from GentlemanBrewer)</t>
  </si>
  <si>
    <t>Pick 5.01 (from Jonnymaxed)</t>
  </si>
  <si>
    <t>7884</t>
  </si>
  <si>
    <t>DL</t>
  </si>
  <si>
    <t>Carlo Kemp</t>
  </si>
  <si>
    <t>7662</t>
  </si>
  <si>
    <t>Richie Grant</t>
  </si>
  <si>
    <t>7659</t>
  </si>
  <si>
    <t>Trevon Moehrig</t>
  </si>
  <si>
    <t>7724</t>
  </si>
  <si>
    <t>LB</t>
  </si>
  <si>
    <t>Jabril Cox</t>
  </si>
  <si>
    <t>8072</t>
  </si>
  <si>
    <t>Willie Yarbary</t>
  </si>
  <si>
    <t>7640</t>
  </si>
  <si>
    <t>Micah Parsons</t>
  </si>
  <si>
    <t>Pick 5.10 (from joe9alt)</t>
  </si>
  <si>
    <t>7633</t>
  </si>
  <si>
    <t>Kwity Paye</t>
  </si>
  <si>
    <t>7628</t>
  </si>
  <si>
    <t>Eric Stokes</t>
  </si>
  <si>
    <t>7635</t>
  </si>
  <si>
    <t>Jaelan Phillips</t>
  </si>
  <si>
    <t>7626</t>
  </si>
  <si>
    <t>Jayson Oweh</t>
  </si>
  <si>
    <t>Pick 6.05 (from hellj85)</t>
  </si>
  <si>
    <t>7642</t>
  </si>
  <si>
    <t>Jaycee Horn</t>
  </si>
  <si>
    <t>7681</t>
  </si>
  <si>
    <t>Baron Browning</t>
  </si>
  <si>
    <t>7653</t>
  </si>
  <si>
    <t>Azeez Ojulari</t>
  </si>
  <si>
    <t>8032</t>
  </si>
  <si>
    <t>Aaron Donkor</t>
  </si>
  <si>
    <t>7637</t>
  </si>
  <si>
    <t>Zaven Collins</t>
  </si>
  <si>
    <t>7651</t>
  </si>
  <si>
    <t>Jeremiah Owusu-Koramoah</t>
  </si>
  <si>
    <t>7632</t>
  </si>
  <si>
    <t>Caleb Farley</t>
  </si>
  <si>
    <t>7882</t>
  </si>
  <si>
    <t>Christian Uphoff</t>
  </si>
  <si>
    <t>7648</t>
  </si>
  <si>
    <t>Nick Bolton</t>
  </si>
  <si>
    <t>7627</t>
  </si>
  <si>
    <t>Gregory Rousseau</t>
  </si>
  <si>
    <t>7666</t>
  </si>
  <si>
    <t>Jevon Holland</t>
  </si>
  <si>
    <t>8054</t>
  </si>
  <si>
    <t>Daniel Archibong</t>
  </si>
  <si>
    <t>7678</t>
  </si>
  <si>
    <t>Joseph Ossai</t>
  </si>
  <si>
    <t>7849</t>
  </si>
  <si>
    <t>Charles Snowden</t>
  </si>
  <si>
    <t>7634</t>
  </si>
  <si>
    <t>Jamin Davis</t>
  </si>
  <si>
    <t>7641</t>
  </si>
  <si>
    <t>Patrick Surtain</t>
  </si>
  <si>
    <t>Pick 1.03 (from GentlemanBrewer)</t>
  </si>
  <si>
    <t>Pick 1.09 (from joe9alt)</t>
  </si>
  <si>
    <t>Pick 2.03 (from GentlemanBrewer)</t>
  </si>
  <si>
    <t>Pick 3.03</t>
  </si>
  <si>
    <t>Pick 3.07 (from zombull)</t>
  </si>
  <si>
    <t>Pick 3.09 (from joe9alt)</t>
  </si>
  <si>
    <t>Pick 4.07 (from zombull)</t>
  </si>
  <si>
    <t>Pick 4.08 (from demboys26)</t>
  </si>
  <si>
    <t>Pick 4.10 (from Jonnymaxed)</t>
  </si>
  <si>
    <t>6702</t>
  </si>
  <si>
    <t>Andrew Jacas</t>
  </si>
  <si>
    <t>Pick 5.03</t>
  </si>
  <si>
    <t>4555</t>
  </si>
  <si>
    <t>Andy Phillips</t>
  </si>
  <si>
    <t>6754</t>
  </si>
  <si>
    <t>Josh Gable</t>
  </si>
  <si>
    <t>6703</t>
  </si>
  <si>
    <t>Andrew Wellock</t>
  </si>
  <si>
    <t>7105</t>
  </si>
  <si>
    <t>Ramiz Ahmed</t>
  </si>
  <si>
    <t>6625</t>
  </si>
  <si>
    <t>Clayton Hatfield</t>
  </si>
  <si>
    <t>5354</t>
  </si>
  <si>
    <t>Canon Rooker</t>
  </si>
  <si>
    <t>6193</t>
  </si>
  <si>
    <t>Cole Murphy</t>
  </si>
  <si>
    <t>5823</t>
  </si>
  <si>
    <t>Tristan Vizcaino</t>
  </si>
  <si>
    <t>7201</t>
  </si>
  <si>
    <t>Nick Vogel</t>
  </si>
  <si>
    <t>7314</t>
  </si>
  <si>
    <t>Dominik Eberle</t>
  </si>
  <si>
    <t>7446</t>
  </si>
  <si>
    <t>Tucker McCann</t>
  </si>
  <si>
    <t>7042</t>
  </si>
  <si>
    <t>Tyler Bass</t>
  </si>
  <si>
    <t>6192</t>
  </si>
  <si>
    <t>Chris Blewitt</t>
  </si>
  <si>
    <t>5397</t>
  </si>
  <si>
    <t>Trevor Moore</t>
  </si>
  <si>
    <t>6621</t>
  </si>
  <si>
    <t>John Baron</t>
  </si>
  <si>
    <t>5837</t>
  </si>
  <si>
    <t>Redford Jones</t>
  </si>
  <si>
    <t>7121</t>
  </si>
  <si>
    <t>Justin Rohrwasser</t>
  </si>
  <si>
    <t>7071</t>
  </si>
  <si>
    <t>JJ Molson</t>
  </si>
  <si>
    <t>7296</t>
  </si>
  <si>
    <t>Brandon Wright</t>
  </si>
  <si>
    <t>7467</t>
  </si>
  <si>
    <t>Blake Gillikin</t>
  </si>
  <si>
    <t>7062</t>
  </si>
  <si>
    <t>Rodrigo Blankenship</t>
  </si>
  <si>
    <t>Pick 1.06 (from GentlemanBrewer)</t>
  </si>
  <si>
    <t>Pick 2.01 (from BobbyBaby)</t>
  </si>
  <si>
    <t>Pick 2.06 (from GentlemanBrewer)</t>
  </si>
  <si>
    <t>Pick 2.09 (from zombull)</t>
  </si>
  <si>
    <t>Pick 3.01 (from BobbyBaby)</t>
  </si>
  <si>
    <t>Pick 3.10 (from Jonnymaxed)</t>
  </si>
  <si>
    <t>Pick 4.01 (from BobbyBaby)</t>
  </si>
  <si>
    <t>Pick 4.05 (from hellj85)</t>
  </si>
  <si>
    <t>Pick 5.05 (from hellj85)</t>
  </si>
  <si>
    <t>Pick 5.06 (from GentlemanBrewer)</t>
  </si>
  <si>
    <t>Karan Higdon</t>
  </si>
  <si>
    <t>6528</t>
  </si>
  <si>
    <t>Joey Slye</t>
  </si>
  <si>
    <t>Pick 6.09 (from zombull)</t>
  </si>
  <si>
    <t>6208</t>
  </si>
  <si>
    <t>Elliott Fry</t>
  </si>
  <si>
    <t>Pick 7.04 (from joe9alt)</t>
  </si>
  <si>
    <t>Pick 7.05 (from hellj85)</t>
  </si>
  <si>
    <t>6047</t>
  </si>
  <si>
    <t>Dillon Mitchell</t>
  </si>
  <si>
    <t>6246</t>
  </si>
  <si>
    <t>Jeremy Cox</t>
  </si>
  <si>
    <t>Round</t>
  </si>
  <si>
    <t>Pick</t>
  </si>
  <si>
    <t>PickName</t>
  </si>
  <si>
    <t>Salary</t>
  </si>
  <si>
    <t>TeamName</t>
  </si>
  <si>
    <t>Adam</t>
  </si>
  <si>
    <t>David O</t>
  </si>
  <si>
    <t>Greg</t>
  </si>
  <si>
    <t>Jeremy</t>
  </si>
  <si>
    <t>Kevin</t>
  </si>
  <si>
    <t>Zach</t>
  </si>
  <si>
    <t>David T</t>
  </si>
  <si>
    <t>Bob</t>
  </si>
  <si>
    <t>Josh</t>
  </si>
  <si>
    <t>Sean</t>
  </si>
  <si>
    <t>pass</t>
  </si>
  <si>
    <t>Tre'quan Smith</t>
  </si>
  <si>
    <t>1.1</t>
  </si>
  <si>
    <t>THE MEME TEAM (0-0)</t>
  </si>
  <si>
    <t>1.2</t>
  </si>
  <si>
    <t>POLISH BULLFIGHTERS (0-0)</t>
  </si>
  <si>
    <t>1.3</t>
  </si>
  <si>
    <t>NINO AND THE TWERKS (0-0)</t>
  </si>
  <si>
    <t>1.4</t>
  </si>
  <si>
    <t>R E L A X (0-0)</t>
  </si>
  <si>
    <t>1.5</t>
  </si>
  <si>
    <t>HOUSE OF ROMANOV (0-0)</t>
  </si>
  <si>
    <t>1.6</t>
  </si>
  <si>
    <t>TACO EBDBBNB-CLE (0-0)</t>
  </si>
  <si>
    <t>1.7</t>
  </si>
  <si>
    <t>BALDRICK'S CUNNING PLAN (0-0)</t>
  </si>
  <si>
    <t>1.8</t>
  </si>
  <si>
    <t>LUCK EY, GURL (0-0)</t>
  </si>
  <si>
    <t>1.9</t>
  </si>
  <si>
    <t>GAWDDAMN TRASH PANDAS (0-0)</t>
  </si>
  <si>
    <t>STRANGE BREW (0-0)</t>
  </si>
  <si>
    <t>2.1</t>
  </si>
  <si>
    <t>2.2</t>
  </si>
  <si>
    <t>2.3</t>
  </si>
  <si>
    <t>2.4</t>
  </si>
  <si>
    <t>2.5</t>
  </si>
  <si>
    <t>2.6</t>
  </si>
  <si>
    <t>2.7</t>
  </si>
  <si>
    <t>D'onta Foreman</t>
  </si>
  <si>
    <t>2.8</t>
  </si>
  <si>
    <t>2.9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</si>
  <si>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</si>
  <si>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</si>
  <si>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</si>
  <si>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</si>
  <si>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</si>
  <si>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</si>
  <si>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</si>
  <si>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</si>
  <si>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</si>
  <si>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4.2</t>
  </si>
  <si>
    <t>4.3</t>
  </si>
  <si>
    <t>4.4</t>
  </si>
  <si>
    <t>4.5</t>
  </si>
  <si>
    <t>4.8</t>
  </si>
  <si>
    <t>5.1</t>
  </si>
  <si>
    <t>6.1</t>
  </si>
  <si>
    <t>Auction</t>
  </si>
  <si>
    <t>DeMarco Murray, Ten</t>
  </si>
  <si>
    <t>Carlos Hyde, Cle</t>
  </si>
  <si>
    <t>Undrafted</t>
  </si>
  <si>
    <t>Rishard Matthews, Ten</t>
  </si>
  <si>
    <t>Cairo Santos, NYJ</t>
  </si>
  <si>
    <t>Tyler Boyd, Cin</t>
  </si>
  <si>
    <t>Jeremy McNichols, SF</t>
  </si>
  <si>
    <t>Jamaal Charles, Den</t>
  </si>
  <si>
    <t>T.J. Yeldon, Jax</t>
  </si>
  <si>
    <t>FISTFUL OF BENJAMIN</t>
  </si>
  <si>
    <t>Paul Perkins, NYG</t>
  </si>
  <si>
    <t>Rob Kelley, Wsh</t>
  </si>
  <si>
    <t>Darren Sproles, Phi</t>
  </si>
  <si>
    <t>Jacquizz Rodgers, TB</t>
  </si>
  <si>
    <t>Caleb Sturgis, LAC</t>
  </si>
  <si>
    <t>Jake Butt, Den</t>
  </si>
  <si>
    <t>Joe Williams, SF</t>
  </si>
  <si>
    <t>Wayne Gallman, NYG</t>
  </si>
  <si>
    <t>ArDarius Stewart, NYJ</t>
  </si>
  <si>
    <t>Andy Dalton, Cin</t>
  </si>
  <si>
    <t>Vance McDonald, Pit</t>
  </si>
  <si>
    <t>Demaryius Thomas, Den</t>
  </si>
  <si>
    <t>Mike Gillislee, NE</t>
  </si>
  <si>
    <t>Martellus Bennett, NE</t>
  </si>
  <si>
    <t>Tavon Austin, LAR</t>
  </si>
  <si>
    <t>Jaelen Strong, Jax</t>
  </si>
  <si>
    <t>Adrian Peterson, Ari</t>
  </si>
  <si>
    <t>Thomas Rawls, NYJ</t>
  </si>
  <si>
    <t>Jonathan Stewart, NYG</t>
  </si>
  <si>
    <t>Cameron Brate, TB</t>
  </si>
  <si>
    <t>Jared Cook, Oak</t>
  </si>
  <si>
    <t>Eli Rogers, Pit</t>
  </si>
  <si>
    <t>Kasen Williams, Cle</t>
  </si>
  <si>
    <t>DeShone Kizer, GB</t>
  </si>
  <si>
    <t>Martavis Bryant, Pit</t>
  </si>
  <si>
    <t>Frank Gore, Mia</t>
  </si>
  <si>
    <t>Willie Snead, NO</t>
  </si>
  <si>
    <t>Dustin Hopkins, Wsh</t>
  </si>
  <si>
    <t>Breshad Perriman, Bal</t>
  </si>
  <si>
    <t>Taylor Gabriel, Chi</t>
  </si>
  <si>
    <t>C.J. Fiedorowicz, Hou</t>
  </si>
  <si>
    <t>Jeremy Kerley, NYJ</t>
  </si>
  <si>
    <t>Jermaine Gresham, Ari</t>
  </si>
  <si>
    <t>Adam Humphries, TB</t>
  </si>
  <si>
    <t>Wendell Smallwood, Phi</t>
  </si>
  <si>
    <t>Chester Rogers, Ind</t>
  </si>
  <si>
    <t>TACO EBDBBNB-CLE</t>
  </si>
  <si>
    <t>Dez Bryant, Dal</t>
  </si>
  <si>
    <t>Terrelle Pryor Sr., NYJ</t>
  </si>
  <si>
    <t>Golden Tate, Det</t>
  </si>
  <si>
    <t>Kenny Britt, NE</t>
  </si>
  <si>
    <t>Laquon Treadwell, Min</t>
  </si>
  <si>
    <t>Charles Clay, Buf</t>
  </si>
  <si>
    <t>Carlos Henderson, Den</t>
  </si>
  <si>
    <t>Amara Darboh, Sea</t>
  </si>
  <si>
    <t>Darren McFadden, Dal</t>
  </si>
  <si>
    <t>C.J. Prosise, Sea</t>
  </si>
  <si>
    <t>CJ Anderson, Den</t>
  </si>
  <si>
    <t>Corey Coleman, Cle</t>
  </si>
  <si>
    <t>Kevin White, Chi</t>
  </si>
  <si>
    <t>DeAndre Washington, Oak</t>
  </si>
  <si>
    <t>Cole Beasley, Dal</t>
  </si>
  <si>
    <t>Tim Hightower, SF</t>
  </si>
  <si>
    <t>Jonathan Williams, NO</t>
  </si>
  <si>
    <t>Coby Fleener, NO</t>
  </si>
  <si>
    <t>Braxton Miller, Hou</t>
  </si>
  <si>
    <t>Gerald Everett, LAR</t>
  </si>
  <si>
    <t>Elijah McGuire, NYJ</t>
  </si>
  <si>
    <t>Terrance West, Bal</t>
  </si>
  <si>
    <t>Jason Witten, Dal</t>
  </si>
  <si>
    <t>Joe Flacco, Bal</t>
  </si>
  <si>
    <t>Malcolm Mitchell, NE</t>
  </si>
  <si>
    <t>Spencer Ware, KC</t>
  </si>
  <si>
    <t>Zay Jones, Buf</t>
  </si>
  <si>
    <t>Amari Cooper, Oak</t>
  </si>
  <si>
    <t>Brandon Marshall, NYG</t>
  </si>
  <si>
    <t>Charcandrick West, KC</t>
  </si>
  <si>
    <t>Jeremy Maclin, Bal</t>
  </si>
  <si>
    <t>Jordan Matthews, NE</t>
  </si>
  <si>
    <t>Kendall Wright, Min</t>
  </si>
  <si>
    <t>J.J. Nelson, Ari</t>
  </si>
  <si>
    <t>Eddie Lacy, Sea</t>
  </si>
  <si>
    <t>Matt Forte, NYJ</t>
  </si>
  <si>
    <t>Torrey Smith, Car</t>
  </si>
  <si>
    <t>Julius Thomas, Mia</t>
  </si>
  <si>
    <t>Dan Bailey, Dal</t>
  </si>
  <si>
    <t>Ty Montgomery, GB</t>
  </si>
  <si>
    <t>Danny Woodhead, Bal</t>
  </si>
  <si>
    <t>Ameer Abdullah, Det</t>
  </si>
  <si>
    <t>Dwayne Washington, Det</t>
  </si>
  <si>
    <t>Curtis Samuel, Car</t>
  </si>
  <si>
    <t>Doug Martin, Oak</t>
  </si>
  <si>
    <t>Eric Decker, Ten</t>
  </si>
  <si>
    <t>Blair Walsh, Sea</t>
  </si>
  <si>
    <t>Fantasy Team</t>
  </si>
  <si>
    <t>Player Name</t>
  </si>
  <si>
    <t>Player Position</t>
  </si>
  <si>
    <t>Player Team</t>
  </si>
  <si>
    <t>Keeper</t>
  </si>
  <si>
    <t>Starter</t>
  </si>
  <si>
    <t>Bench</t>
  </si>
  <si>
    <t>WSH</t>
  </si>
  <si>
    <t>PK</t>
  </si>
  <si>
    <t>SD</t>
  </si>
  <si>
    <t>Arian Foster</t>
  </si>
  <si>
    <t>Steve Smith Sr.</t>
  </si>
  <si>
    <t>Robert Griffin</t>
  </si>
  <si>
    <t>LA</t>
  </si>
  <si>
    <t>Robert Kelley</t>
  </si>
  <si>
    <t>Steven Hauschka</t>
  </si>
  <si>
    <t>Vincent Jackson</t>
  </si>
  <si>
    <t>Count</t>
  </si>
  <si>
    <t>gsis_id</t>
  </si>
  <si>
    <t>status</t>
  </si>
  <si>
    <t>number</t>
  </si>
  <si>
    <t>weight</t>
  </si>
  <si>
    <t>fantasy_data_id</t>
  </si>
  <si>
    <t>first_name</t>
  </si>
  <si>
    <t>last_name</t>
  </si>
  <si>
    <t>age</t>
  </si>
  <si>
    <t>search_full_name</t>
  </si>
  <si>
    <t>fantasy_positions</t>
  </si>
  <si>
    <t>injury_status</t>
  </si>
  <si>
    <t>espn_id</t>
  </si>
  <si>
    <t>depth_chart_order</t>
  </si>
  <si>
    <t>height</t>
  </si>
  <si>
    <t>birth_date</t>
  </si>
  <si>
    <t>yahoo_id</t>
  </si>
  <si>
    <t>Ellis Richardson</t>
  </si>
  <si>
    <t>6462</t>
  </si>
  <si>
    <t xml:space="preserve"> 00-0035057</t>
  </si>
  <si>
    <t>Active</t>
  </si>
  <si>
    <t>245</t>
  </si>
  <si>
    <t>Ellis</t>
  </si>
  <si>
    <t>Richardson</t>
  </si>
  <si>
    <t>ellisrichardson</t>
  </si>
  <si>
    <t>75</t>
  </si>
  <si>
    <t>1995-02-12</t>
  </si>
  <si>
    <t>Carl Tucker</t>
  </si>
  <si>
    <t>7926</t>
  </si>
  <si>
    <t>250</t>
  </si>
  <si>
    <t>Carl</t>
  </si>
  <si>
    <t>Tucker</t>
  </si>
  <si>
    <t>carltucker</t>
  </si>
  <si>
    <t>74</t>
  </si>
  <si>
    <t>1997-02-06</t>
  </si>
  <si>
    <t>00-0030496</t>
  </si>
  <si>
    <t>225</t>
  </si>
  <si>
    <t>Le'Veon</t>
  </si>
  <si>
    <t>Bell</t>
  </si>
  <si>
    <t>leveonbell</t>
  </si>
  <si>
    <t>73</t>
  </si>
  <si>
    <t>1992-02-18</t>
  </si>
  <si>
    <t>Matt Seybert</t>
  </si>
  <si>
    <t>8074</t>
  </si>
  <si>
    <t>252</t>
  </si>
  <si>
    <t>Matt</t>
  </si>
  <si>
    <t>Seybert</t>
  </si>
  <si>
    <t>mattseybert</t>
  </si>
  <si>
    <t>76</t>
  </si>
  <si>
    <t>1997-05-02</t>
  </si>
  <si>
    <t>Kinkead Dent</t>
  </si>
  <si>
    <t>13175</t>
  </si>
  <si>
    <t>Inactive</t>
  </si>
  <si>
    <t>215</t>
  </si>
  <si>
    <t>Kinkead</t>
  </si>
  <si>
    <t>Dent</t>
  </si>
  <si>
    <t>kinkeaddent</t>
  </si>
  <si>
    <t>2000-07-27</t>
  </si>
  <si>
    <t>Brandon Aubrey</t>
  </si>
  <si>
    <t>11533</t>
  </si>
  <si>
    <t>218</t>
  </si>
  <si>
    <t>Brandon</t>
  </si>
  <si>
    <t>Aubrey</t>
  </si>
  <si>
    <t>brandonaubrey</t>
  </si>
  <si>
    <t>1995-03-14</t>
  </si>
  <si>
    <t>Tyler Slavin</t>
  </si>
  <si>
    <t>2881</t>
  </si>
  <si>
    <t>Tyler</t>
  </si>
  <si>
    <t>Slavin</t>
  </si>
  <si>
    <t>tylerslavin</t>
  </si>
  <si>
    <t>6'2"</t>
  </si>
  <si>
    <t>1992-01-29</t>
  </si>
  <si>
    <t>1284</t>
  </si>
  <si>
    <t>187</t>
  </si>
  <si>
    <t>Lance</t>
  </si>
  <si>
    <t>Dunbar</t>
  </si>
  <si>
    <t>lancedunbar</t>
  </si>
  <si>
    <t>5'8"</t>
  </si>
  <si>
    <t>1990-01-25</t>
  </si>
  <si>
    <t>2801</t>
  </si>
  <si>
    <t>00-0031511</t>
  </si>
  <si>
    <t>195</t>
  </si>
  <si>
    <t>DeAndrew</t>
  </si>
  <si>
    <t>White</t>
  </si>
  <si>
    <t>deandrewwhite</t>
  </si>
  <si>
    <t>72</t>
  </si>
  <si>
    <t>1991-10-16</t>
  </si>
  <si>
    <t>Taylor Thompson</t>
  </si>
  <si>
    <t>1073</t>
  </si>
  <si>
    <t>268</t>
  </si>
  <si>
    <t>Taylor</t>
  </si>
  <si>
    <t>Thompson</t>
  </si>
  <si>
    <t>taylorthompson</t>
  </si>
  <si>
    <t>6'6"</t>
  </si>
  <si>
    <t>1989-10-19</t>
  </si>
  <si>
    <t>A.J. Rose</t>
  </si>
  <si>
    <t>7918</t>
  </si>
  <si>
    <t>212</t>
  </si>
  <si>
    <t>A.J.</t>
  </si>
  <si>
    <t>Rose</t>
  </si>
  <si>
    <t>ajrose</t>
  </si>
  <si>
    <t>1997-10-14</t>
  </si>
  <si>
    <t>Ricky Jeune</t>
  </si>
  <si>
    <t>5428</t>
  </si>
  <si>
    <t>Ricky</t>
  </si>
  <si>
    <t>Jeune</t>
  </si>
  <si>
    <t>rickyjeune</t>
  </si>
  <si>
    <t>1993-12-03</t>
  </si>
  <si>
    <t>Brett Gabbert</t>
  </si>
  <si>
    <t>13221</t>
  </si>
  <si>
    <t>206</t>
  </si>
  <si>
    <t>Brett</t>
  </si>
  <si>
    <t>Gabbert</t>
  </si>
  <si>
    <t>brettgabbert</t>
  </si>
  <si>
    <t>2000-08-04</t>
  </si>
  <si>
    <t>Jerome Kapp</t>
  </si>
  <si>
    <t>11522</t>
  </si>
  <si>
    <t>210</t>
  </si>
  <si>
    <t>Jerome</t>
  </si>
  <si>
    <t>Kapp</t>
  </si>
  <si>
    <t>jeromekapp</t>
  </si>
  <si>
    <t>1999-04-07</t>
  </si>
  <si>
    <t>2474</t>
  </si>
  <si>
    <t>00-0031598</t>
  </si>
  <si>
    <t>261</t>
  </si>
  <si>
    <t>Nick</t>
  </si>
  <si>
    <t>Boyle</t>
  </si>
  <si>
    <t>nickboyle</t>
  </si>
  <si>
    <t>1993-02-17</t>
  </si>
  <si>
    <t>Aaron Shampklin</t>
  </si>
  <si>
    <t>8809</t>
  </si>
  <si>
    <t>Aaron</t>
  </si>
  <si>
    <t>Shampklin</t>
  </si>
  <si>
    <t>aaronshampklin</t>
  </si>
  <si>
    <t>70</t>
  </si>
  <si>
    <t>1999-10-18</t>
  </si>
  <si>
    <t>204</t>
  </si>
  <si>
    <t>Parker</t>
  </si>
  <si>
    <t>Washington</t>
  </si>
  <si>
    <t>parkerwashington</t>
  </si>
  <si>
    <t>2002-03-21</t>
  </si>
  <si>
    <t>1907</t>
  </si>
  <si>
    <t>Johnny</t>
  </si>
  <si>
    <t>Manziel</t>
  </si>
  <si>
    <t>johnnymanziel</t>
  </si>
  <si>
    <t>6'0"</t>
  </si>
  <si>
    <t>1992-12-06</t>
  </si>
  <si>
    <t>3342</t>
  </si>
  <si>
    <t>00-0032791</t>
  </si>
  <si>
    <t>172</t>
  </si>
  <si>
    <t>Jakeem</t>
  </si>
  <si>
    <t>Grant</t>
  </si>
  <si>
    <t>jakeemgrant</t>
  </si>
  <si>
    <t>67</t>
  </si>
  <si>
    <t>1992-10-30</t>
  </si>
  <si>
    <t>1684</t>
  </si>
  <si>
    <t>00-0030300</t>
  </si>
  <si>
    <t>205</t>
  </si>
  <si>
    <t>Jaron</t>
  </si>
  <si>
    <t>Brown</t>
  </si>
  <si>
    <t>jaronbrown</t>
  </si>
  <si>
    <t>1990-01-08</t>
  </si>
  <si>
    <t>6918</t>
  </si>
  <si>
    <t>196</t>
  </si>
  <si>
    <t>Salvon</t>
  </si>
  <si>
    <t>Ahmed</t>
  </si>
  <si>
    <t>salvonahmed</t>
  </si>
  <si>
    <t>71</t>
  </si>
  <si>
    <t>1998-12-30</t>
  </si>
  <si>
    <t>Tommy Sweeney</t>
  </si>
  <si>
    <t>6137</t>
  </si>
  <si>
    <t xml:space="preserve"> 00-0035308</t>
  </si>
  <si>
    <t>255</t>
  </si>
  <si>
    <t>Tommy</t>
  </si>
  <si>
    <t>Sweeney</t>
  </si>
  <si>
    <t>tommysweeney</t>
  </si>
  <si>
    <t>77</t>
  </si>
  <si>
    <t>1995-07-01</t>
  </si>
  <si>
    <t>3561</t>
  </si>
  <si>
    <t>00-0032583</t>
  </si>
  <si>
    <t>258</t>
  </si>
  <si>
    <t>Bryce</t>
  </si>
  <si>
    <t>Williams</t>
  </si>
  <si>
    <t>brycewilliams</t>
  </si>
  <si>
    <t>78</t>
  </si>
  <si>
    <t>1993-02-24</t>
  </si>
  <si>
    <t>Ryan Whalen</t>
  </si>
  <si>
    <t>832</t>
  </si>
  <si>
    <t>202</t>
  </si>
  <si>
    <t>Ryan</t>
  </si>
  <si>
    <t>Whalen</t>
  </si>
  <si>
    <t>ryanwhalen</t>
  </si>
  <si>
    <t>6'1"</t>
  </si>
  <si>
    <t>1989-07-26</t>
  </si>
  <si>
    <t>Duplicate Player</t>
  </si>
  <si>
    <t>6751</t>
  </si>
  <si>
    <t>Duplicate</t>
  </si>
  <si>
    <t>duplicateplayer</t>
  </si>
  <si>
    <t>11110</t>
  </si>
  <si>
    <t>5524</t>
  </si>
  <si>
    <t>4510</t>
  </si>
  <si>
    <t>12368</t>
  </si>
  <si>
    <t>7505</t>
  </si>
  <si>
    <t>4770</t>
  </si>
  <si>
    <t>180</t>
  </si>
  <si>
    <t>Out</t>
  </si>
  <si>
    <t>5'11"</t>
  </si>
  <si>
    <t>1989-07-27</t>
  </si>
  <si>
    <t>8682</t>
  </si>
  <si>
    <t>8534</t>
  </si>
  <si>
    <t>6647</t>
  </si>
  <si>
    <t>1995-12-15</t>
  </si>
  <si>
    <t>5109</t>
  </si>
  <si>
    <t>203</t>
  </si>
  <si>
    <t>11057</t>
  </si>
  <si>
    <t>5755</t>
  </si>
  <si>
    <t>253</t>
  </si>
  <si>
    <t>6'4"</t>
  </si>
  <si>
    <t>1996-02-23</t>
  </si>
  <si>
    <t>2924</t>
  </si>
  <si>
    <t>266</t>
  </si>
  <si>
    <t>6'7"</t>
  </si>
  <si>
    <t>1993-02-05</t>
  </si>
  <si>
    <t>8671</t>
  </si>
  <si>
    <t>3639</t>
  </si>
  <si>
    <t xml:space="preserve"> 00-0032876</t>
  </si>
  <si>
    <t>228</t>
  </si>
  <si>
    <t>1994-05-09</t>
  </si>
  <si>
    <t>8688</t>
  </si>
  <si>
    <t>6735</t>
  </si>
  <si>
    <t>00-0029981</t>
  </si>
  <si>
    <t>198</t>
  </si>
  <si>
    <t>NA</t>
  </si>
  <si>
    <t>1990-12-10</t>
  </si>
  <si>
    <t>5282</t>
  </si>
  <si>
    <t>186</t>
  </si>
  <si>
    <t>7517</t>
  </si>
  <si>
    <t>175</t>
  </si>
  <si>
    <t>5'9"</t>
  </si>
  <si>
    <t>1998-07-12</t>
  </si>
  <si>
    <t>7507</t>
  </si>
  <si>
    <t>6313</t>
  </si>
  <si>
    <t>190</t>
  </si>
  <si>
    <t>1997-03-17</t>
  </si>
  <si>
    <t>5114</t>
  </si>
  <si>
    <t>8804</t>
  </si>
  <si>
    <t>4796</t>
  </si>
  <si>
    <t>5649</t>
  </si>
  <si>
    <t>4754</t>
  </si>
  <si>
    <t>CeeDee</t>
  </si>
  <si>
    <t>Lamb</t>
  </si>
  <si>
    <t>ceedeelamb</t>
  </si>
  <si>
    <t>1999-04-08</t>
  </si>
  <si>
    <t>00-0034764</t>
  </si>
  <si>
    <t>Michael</t>
  </si>
  <si>
    <t>Gallup</t>
  </si>
  <si>
    <t>michaelgallup</t>
  </si>
  <si>
    <t>1996-03-04</t>
  </si>
  <si>
    <t>Bucky</t>
  </si>
  <si>
    <t>Irving</t>
  </si>
  <si>
    <t>buckyirving</t>
  </si>
  <si>
    <t>2002-08-19</t>
  </si>
  <si>
    <t>1195</t>
  </si>
  <si>
    <t>00-0029613</t>
  </si>
  <si>
    <t>Doug</t>
  </si>
  <si>
    <t>Martin</t>
  </si>
  <si>
    <t>dougmartin</t>
  </si>
  <si>
    <t>69</t>
  </si>
  <si>
    <t>1989-01-13</t>
  </si>
  <si>
    <t>2023</t>
  </si>
  <si>
    <t>00-0031060</t>
  </si>
  <si>
    <t>176</t>
  </si>
  <si>
    <t>De'Anthony</t>
  </si>
  <si>
    <t>Thomas</t>
  </si>
  <si>
    <t>deanthonythomas</t>
  </si>
  <si>
    <t>68</t>
  </si>
  <si>
    <t>1993-01-05</t>
  </si>
  <si>
    <t>Nick Sirianni</t>
  </si>
  <si>
    <t>4907</t>
  </si>
  <si>
    <t>Sirianni</t>
  </si>
  <si>
    <t>nicksirianni</t>
  </si>
  <si>
    <t>Kendall Milton</t>
  </si>
  <si>
    <t>11649</t>
  </si>
  <si>
    <t>230</t>
  </si>
  <si>
    <t>Kendall</t>
  </si>
  <si>
    <t>Milton</t>
  </si>
  <si>
    <t>kendallmilton</t>
  </si>
  <si>
    <t>2002-02-10</t>
  </si>
  <si>
    <t>Jerry</t>
  </si>
  <si>
    <t>Jeudy</t>
  </si>
  <si>
    <t>jerryjeudy</t>
  </si>
  <si>
    <t>1999-04-24</t>
  </si>
  <si>
    <t>221</t>
  </si>
  <si>
    <t>00-0025549</t>
  </si>
  <si>
    <t>Brent</t>
  </si>
  <si>
    <t>Celek</t>
  </si>
  <si>
    <t>brentcelek</t>
  </si>
  <si>
    <t>1985-01-25</t>
  </si>
  <si>
    <t>Knowshon Moreno</t>
  </si>
  <si>
    <t>387</t>
  </si>
  <si>
    <t>Knowshon</t>
  </si>
  <si>
    <t>Moreno</t>
  </si>
  <si>
    <t>knowshonmoreno</t>
  </si>
  <si>
    <t>1987-07-16</t>
  </si>
  <si>
    <t>Tyren Montgomery</t>
  </si>
  <si>
    <t>13600</t>
  </si>
  <si>
    <t>Tyren</t>
  </si>
  <si>
    <t>Montgomery</t>
  </si>
  <si>
    <t>tyrenmontgomery</t>
  </si>
  <si>
    <t>Player Invalid</t>
  </si>
  <si>
    <t>8432</t>
  </si>
  <si>
    <t>Invalid</t>
  </si>
  <si>
    <t>playerinvalid</t>
  </si>
  <si>
    <t>12459</t>
  </si>
  <si>
    <t>11572</t>
  </si>
  <si>
    <t>11611</t>
  </si>
  <si>
    <t>11612</t>
  </si>
  <si>
    <t>8425</t>
  </si>
  <si>
    <t>11591</t>
  </si>
  <si>
    <t>8430</t>
  </si>
  <si>
    <t>11622</t>
  </si>
  <si>
    <t>11602</t>
  </si>
  <si>
    <t>13332</t>
  </si>
  <si>
    <t>8113</t>
  </si>
  <si>
    <t>12468</t>
  </si>
  <si>
    <t>8257</t>
  </si>
  <si>
    <t>8417</t>
  </si>
  <si>
    <t>7566</t>
  </si>
  <si>
    <t>8244</t>
  </si>
  <si>
    <t>8256</t>
  </si>
  <si>
    <t>11578</t>
  </si>
  <si>
    <t>7524</t>
  </si>
  <si>
    <t>11594</t>
  </si>
  <si>
    <t>7544</t>
  </si>
  <si>
    <t>7570</t>
  </si>
  <si>
    <t>8427</t>
  </si>
  <si>
    <t>11614</t>
  </si>
  <si>
    <t>12465</t>
  </si>
  <si>
    <t>12463</t>
  </si>
  <si>
    <t>8440</t>
  </si>
  <si>
    <t>11634</t>
  </si>
  <si>
    <t>8133</t>
  </si>
  <si>
    <t>8156</t>
  </si>
  <si>
    <t>8426</t>
  </si>
  <si>
    <t>8163</t>
  </si>
  <si>
    <t>11609</t>
  </si>
  <si>
    <t>8434</t>
  </si>
  <si>
    <t>8237</t>
  </si>
  <si>
    <t>10864</t>
  </si>
  <si>
    <t>12461</t>
  </si>
  <si>
    <t>11639</t>
  </si>
  <si>
    <t>9755</t>
  </si>
  <si>
    <t>12456</t>
  </si>
  <si>
    <t>7557</t>
  </si>
  <si>
    <t>12454</t>
  </si>
  <si>
    <t>8141</t>
  </si>
  <si>
    <t>12458</t>
  </si>
  <si>
    <t>8124</t>
  </si>
  <si>
    <t>12464</t>
  </si>
  <si>
    <t>12466</t>
  </si>
  <si>
    <t>11613</t>
  </si>
  <si>
    <t>11587</t>
  </si>
  <si>
    <t>9485</t>
  </si>
  <si>
    <t>11585</t>
  </si>
  <si>
    <t>8422</t>
  </si>
  <si>
    <t>8128</t>
  </si>
  <si>
    <t>8216</t>
  </si>
  <si>
    <t>8231</t>
  </si>
  <si>
    <t>171</t>
  </si>
  <si>
    <t>Jacob</t>
  </si>
  <si>
    <t>Cowing</t>
  </si>
  <si>
    <t>jacobcowing</t>
  </si>
  <si>
    <t>2001-02-04</t>
  </si>
  <si>
    <t xml:space="preserve"> 00-0035703</t>
  </si>
  <si>
    <t>231</t>
  </si>
  <si>
    <t>Miles</t>
  </si>
  <si>
    <t>Boykin</t>
  </si>
  <si>
    <t>milesboykin</t>
  </si>
  <si>
    <t>1996-10-12</t>
  </si>
  <si>
    <t>Andrew Peacock</t>
  </si>
  <si>
    <t>2125</t>
  </si>
  <si>
    <t>Andrew</t>
  </si>
  <si>
    <t>Peacock</t>
  </si>
  <si>
    <t>andrewpeacock</t>
  </si>
  <si>
    <t>1991-01-14</t>
  </si>
  <si>
    <t>Dorian Singer</t>
  </si>
  <si>
    <t>13064</t>
  </si>
  <si>
    <t>181</t>
  </si>
  <si>
    <t>Dorian</t>
  </si>
  <si>
    <t>Singer</t>
  </si>
  <si>
    <t>doriansinger</t>
  </si>
  <si>
    <t>2002-10-16</t>
  </si>
  <si>
    <t>00-0034860</t>
  </si>
  <si>
    <t>Dante</t>
  </si>
  <si>
    <t>Pettis</t>
  </si>
  <si>
    <t>dantepettis</t>
  </si>
  <si>
    <t>1995-10-23</t>
  </si>
  <si>
    <t>Bralon Addison</t>
  </si>
  <si>
    <t>3620</t>
  </si>
  <si>
    <t xml:space="preserve"> 00-0032482</t>
  </si>
  <si>
    <t>Bralon</t>
  </si>
  <si>
    <t>Addison</t>
  </si>
  <si>
    <t>bralonaddison</t>
  </si>
  <si>
    <t>1993-10-12</t>
  </si>
  <si>
    <t>Christian Sims</t>
  </si>
  <si>
    <t>11155</t>
  </si>
  <si>
    <t>243</t>
  </si>
  <si>
    <t>Christian</t>
  </si>
  <si>
    <t>Sims</t>
  </si>
  <si>
    <t>christiansims</t>
  </si>
  <si>
    <t>2001-02-15</t>
  </si>
  <si>
    <t>Kayshon</t>
  </si>
  <si>
    <t>Boutte</t>
  </si>
  <si>
    <t>kayshonboutte</t>
  </si>
  <si>
    <t>2002-05-07</t>
  </si>
  <si>
    <t>Rashard Davis</t>
  </si>
  <si>
    <t>4828</t>
  </si>
  <si>
    <t>00-0034034</t>
  </si>
  <si>
    <t>Rashard</t>
  </si>
  <si>
    <t>Davis</t>
  </si>
  <si>
    <t>rasharddavis</t>
  </si>
  <si>
    <t>1995-09-14</t>
  </si>
  <si>
    <t>Dri Archer</t>
  </si>
  <si>
    <t>1914</t>
  </si>
  <si>
    <t>173</t>
  </si>
  <si>
    <t>Dri</t>
  </si>
  <si>
    <t>Archer</t>
  </si>
  <si>
    <t>driarcher</t>
  </si>
  <si>
    <t>1991-08-09</t>
  </si>
  <si>
    <t>Daniel Whelan</t>
  </si>
  <si>
    <t>11525</t>
  </si>
  <si>
    <t>P</t>
  </si>
  <si>
    <t>216</t>
  </si>
  <si>
    <t>Daniel</t>
  </si>
  <si>
    <t>Whelan</t>
  </si>
  <si>
    <t>danielwhelan</t>
  </si>
  <si>
    <t>1999-02-10</t>
  </si>
  <si>
    <t>8674</t>
  </si>
  <si>
    <t>Drew Morgan</t>
  </si>
  <si>
    <t>4396</t>
  </si>
  <si>
    <t>00-0033407</t>
  </si>
  <si>
    <t>Drew</t>
  </si>
  <si>
    <t>Morgan</t>
  </si>
  <si>
    <t>drewmorgan</t>
  </si>
  <si>
    <t>1994-12-02</t>
  </si>
  <si>
    <t>00-0033460</t>
  </si>
  <si>
    <t>John</t>
  </si>
  <si>
    <t>Ross</t>
  </si>
  <si>
    <t>johnross</t>
  </si>
  <si>
    <t>1995-11-27</t>
  </si>
  <si>
    <t>220</t>
  </si>
  <si>
    <t>Omarion</t>
  </si>
  <si>
    <t>Hampton</t>
  </si>
  <si>
    <t>omarionhampton</t>
  </si>
  <si>
    <t>2003-03-16</t>
  </si>
  <si>
    <t>Leonard Hankerson</t>
  </si>
  <si>
    <t>914</t>
  </si>
  <si>
    <t>211</t>
  </si>
  <si>
    <t>Leonard</t>
  </si>
  <si>
    <t>Hankerson</t>
  </si>
  <si>
    <t>leonardhankerson</t>
  </si>
  <si>
    <t>1989-01-30</t>
  </si>
  <si>
    <t>Jaleel</t>
  </si>
  <si>
    <t>McLaughlin</t>
  </si>
  <si>
    <t>jaleelmclaughlin</t>
  </si>
  <si>
    <t>2000-09-13</t>
  </si>
  <si>
    <t>Johnny King</t>
  </si>
  <si>
    <t>11282</t>
  </si>
  <si>
    <t>209</t>
  </si>
  <si>
    <t>King</t>
  </si>
  <si>
    <t>johnnyking</t>
  </si>
  <si>
    <t>1999-09-29</t>
  </si>
  <si>
    <t>Tevin Jones</t>
  </si>
  <si>
    <t>3730</t>
  </si>
  <si>
    <t>00-0032728</t>
  </si>
  <si>
    <t>Tevin</t>
  </si>
  <si>
    <t>Jones</t>
  </si>
  <si>
    <t>tevinjones</t>
  </si>
  <si>
    <t>1992-12-26</t>
  </si>
  <si>
    <t>240</t>
  </si>
  <si>
    <t>Randall</t>
  </si>
  <si>
    <t>adamrandall</t>
  </si>
  <si>
    <t>2004-07-14</t>
  </si>
  <si>
    <t>Chris Pantale</t>
  </si>
  <si>
    <t>1609</t>
  </si>
  <si>
    <t>254</t>
  </si>
  <si>
    <t>Chris</t>
  </si>
  <si>
    <t>Pantale</t>
  </si>
  <si>
    <t>chrispantale</t>
  </si>
  <si>
    <t>1990-03-22</t>
  </si>
  <si>
    <t>Ryan Yurachek</t>
  </si>
  <si>
    <t>5718</t>
  </si>
  <si>
    <t>00-0034725</t>
  </si>
  <si>
    <t>239</t>
  </si>
  <si>
    <t>Yurachek</t>
  </si>
  <si>
    <t>ryanyurachek</t>
  </si>
  <si>
    <t>1996-08-27</t>
  </si>
  <si>
    <t>David Watford</t>
  </si>
  <si>
    <t>3916</t>
  </si>
  <si>
    <t>David</t>
  </si>
  <si>
    <t>Watford</t>
  </si>
  <si>
    <t>davidwatford</t>
  </si>
  <si>
    <t>1993-06-16</t>
  </si>
  <si>
    <t>Evan Berry</t>
  </si>
  <si>
    <t>5530</t>
  </si>
  <si>
    <t>Evan</t>
  </si>
  <si>
    <t>Berry</t>
  </si>
  <si>
    <t>evanberry</t>
  </si>
  <si>
    <t>1995-11-04</t>
  </si>
  <si>
    <t>Taylor Grimes</t>
  </si>
  <si>
    <t>11445</t>
  </si>
  <si>
    <t>188</t>
  </si>
  <si>
    <t>Grimes</t>
  </si>
  <si>
    <t>taylorgrimes</t>
  </si>
  <si>
    <t>2000-03-26</t>
  </si>
  <si>
    <t>Dalyn Dawkins</t>
  </si>
  <si>
    <t>5619</t>
  </si>
  <si>
    <t>00-0034654</t>
  </si>
  <si>
    <t>185</t>
  </si>
  <si>
    <t>Dalyn</t>
  </si>
  <si>
    <t>Dawkins</t>
  </si>
  <si>
    <t>dalyndawkins</t>
  </si>
  <si>
    <t>1994-12-12</t>
  </si>
  <si>
    <t>00-0034414</t>
  </si>
  <si>
    <t>Boston</t>
  </si>
  <si>
    <t>Scott</t>
  </si>
  <si>
    <t>bostonscott</t>
  </si>
  <si>
    <t>66</t>
  </si>
  <si>
    <t>1995-04-27</t>
  </si>
  <si>
    <t>Sergio Bailey II</t>
  </si>
  <si>
    <t>5396</t>
  </si>
  <si>
    <t>Sergio</t>
  </si>
  <si>
    <t>Bailey II</t>
  </si>
  <si>
    <t>sergiobaileyii</t>
  </si>
  <si>
    <t>1991-09-07</t>
  </si>
  <si>
    <t>Devontez</t>
  </si>
  <si>
    <t>Walker</t>
  </si>
  <si>
    <t>devontezwalker</t>
  </si>
  <si>
    <t>2001-06-19</t>
  </si>
  <si>
    <t>Behren</t>
  </si>
  <si>
    <t>Morton</t>
  </si>
  <si>
    <t>behrenmorton</t>
  </si>
  <si>
    <t>2002-01-17</t>
  </si>
  <si>
    <t>Travis Benham</t>
  </si>
  <si>
    <t>12342</t>
  </si>
  <si>
    <t>197</t>
  </si>
  <si>
    <t>Travis</t>
  </si>
  <si>
    <t>Benham</t>
  </si>
  <si>
    <t>travisbenham</t>
  </si>
  <si>
    <t>Kevin Coyle</t>
  </si>
  <si>
    <t>3060</t>
  </si>
  <si>
    <t>Coyle</t>
  </si>
  <si>
    <t>kevincoyle</t>
  </si>
  <si>
    <t>Brian Leonard</t>
  </si>
  <si>
    <t>355</t>
  </si>
  <si>
    <t>Brian</t>
  </si>
  <si>
    <t>brianleonard</t>
  </si>
  <si>
    <t>1984-02-03</t>
  </si>
  <si>
    <t>David Nelson</t>
  </si>
  <si>
    <t>506</t>
  </si>
  <si>
    <t>214</t>
  </si>
  <si>
    <t>Nelson</t>
  </si>
  <si>
    <t>davidnelson</t>
  </si>
  <si>
    <t>6'5"</t>
  </si>
  <si>
    <t>1986-11-07</t>
  </si>
  <si>
    <t>Mickey Shuler</t>
  </si>
  <si>
    <t>737</t>
  </si>
  <si>
    <t>247</t>
  </si>
  <si>
    <t>Mickey</t>
  </si>
  <si>
    <t>Shuler</t>
  </si>
  <si>
    <t>mickeyshuler</t>
  </si>
  <si>
    <t>1986-10-09</t>
  </si>
  <si>
    <t>Jake Stoneburner</t>
  </si>
  <si>
    <t>1749</t>
  </si>
  <si>
    <t>249</t>
  </si>
  <si>
    <t>Jake</t>
  </si>
  <si>
    <t>Stoneburner</t>
  </si>
  <si>
    <t>jakestoneburner</t>
  </si>
  <si>
    <t>6'3"</t>
  </si>
  <si>
    <t>1989-08-25</t>
  </si>
  <si>
    <t>Brett Veach</t>
  </si>
  <si>
    <t>4758</t>
  </si>
  <si>
    <t>Veach</t>
  </si>
  <si>
    <t>brettveach</t>
  </si>
  <si>
    <t>00-0032144</t>
  </si>
  <si>
    <t>Melvin</t>
  </si>
  <si>
    <t>Gordon</t>
  </si>
  <si>
    <t>melvingordon</t>
  </si>
  <si>
    <t>1993-04-13</t>
  </si>
  <si>
    <t>1895</t>
  </si>
  <si>
    <t>00-0031288</t>
  </si>
  <si>
    <t>AJ</t>
  </si>
  <si>
    <t>McCarron</t>
  </si>
  <si>
    <t>ajmccarron</t>
  </si>
  <si>
    <t>1990-09-13</t>
  </si>
  <si>
    <t>Ty James</t>
  </si>
  <si>
    <t>11906</t>
  </si>
  <si>
    <t>200</t>
  </si>
  <si>
    <t>Ty</t>
  </si>
  <si>
    <t>James</t>
  </si>
  <si>
    <t>tyjames</t>
  </si>
  <si>
    <t>2001-04-06</t>
  </si>
  <si>
    <t>236</t>
  </si>
  <si>
    <t>Oronde</t>
  </si>
  <si>
    <t>Gadsden</t>
  </si>
  <si>
    <t>orondegadsden</t>
  </si>
  <si>
    <t>2003-06-25</t>
  </si>
  <si>
    <t>2496</t>
  </si>
  <si>
    <t>FB</t>
  </si>
  <si>
    <t>00-0032068</t>
  </si>
  <si>
    <t>Malcolm</t>
  </si>
  <si>
    <t>Johnson</t>
  </si>
  <si>
    <t>malcolmjohnson</t>
  </si>
  <si>
    <t>1992-08-11</t>
  </si>
  <si>
    <t>Brad Smith</t>
  </si>
  <si>
    <t>287</t>
  </si>
  <si>
    <t>Brad</t>
  </si>
  <si>
    <t>Smith</t>
  </si>
  <si>
    <t>bradsmith</t>
  </si>
  <si>
    <t>1983-12-12</t>
  </si>
  <si>
    <t>Luke Sellers</t>
  </si>
  <si>
    <t>7258</t>
  </si>
  <si>
    <t>Luke</t>
  </si>
  <si>
    <t>Sellers</t>
  </si>
  <si>
    <t>lukesellers</t>
  </si>
  <si>
    <t>1997-02-05</t>
  </si>
  <si>
    <t>TaMerik Williams</t>
  </si>
  <si>
    <t>12028</t>
  </si>
  <si>
    <t>227</t>
  </si>
  <si>
    <t>TaMerik</t>
  </si>
  <si>
    <t>tamerikwilliams</t>
  </si>
  <si>
    <t>521</t>
  </si>
  <si>
    <t>Jeff</t>
  </si>
  <si>
    <t>Cumberland</t>
  </si>
  <si>
    <t>jeffcumberland</t>
  </si>
  <si>
    <t>1987-05-02</t>
  </si>
  <si>
    <t>LaJohntay</t>
  </si>
  <si>
    <t>Wester</t>
  </si>
  <si>
    <t>lajohntaywester</t>
  </si>
  <si>
    <t>2002-03-29</t>
  </si>
  <si>
    <t>3488</t>
  </si>
  <si>
    <t>00-0032577</t>
  </si>
  <si>
    <t>D.J.</t>
  </si>
  <si>
    <t>Foster</t>
  </si>
  <si>
    <t>djfoster</t>
  </si>
  <si>
    <t>1993-11-22</t>
  </si>
  <si>
    <t>Duce Staley</t>
  </si>
  <si>
    <t>4909</t>
  </si>
  <si>
    <t>Duce</t>
  </si>
  <si>
    <t>Staley</t>
  </si>
  <si>
    <t>ducestaley</t>
  </si>
  <si>
    <t>Rahsul Faison</t>
  </si>
  <si>
    <t>13323</t>
  </si>
  <si>
    <t>Rahsul</t>
  </si>
  <si>
    <t>Faison</t>
  </si>
  <si>
    <t>rahsulfaison</t>
  </si>
  <si>
    <t>DeAngelo Hardy</t>
  </si>
  <si>
    <t>12244</t>
  </si>
  <si>
    <t>208</t>
  </si>
  <si>
    <t>DeAngelo</t>
  </si>
  <si>
    <t>Hardy</t>
  </si>
  <si>
    <t>deangelohardy</t>
  </si>
  <si>
    <t>1387</t>
  </si>
  <si>
    <t>00-0030288</t>
  </si>
  <si>
    <t>Rex</t>
  </si>
  <si>
    <t>Burkhead</t>
  </si>
  <si>
    <t>rexburkhead</t>
  </si>
  <si>
    <t>1990-07-02</t>
  </si>
  <si>
    <t>Gabe Hughes</t>
  </si>
  <si>
    <t>3759</t>
  </si>
  <si>
    <t>241</t>
  </si>
  <si>
    <t>Gabe</t>
  </si>
  <si>
    <t>Hughes</t>
  </si>
  <si>
    <t>gabehughes</t>
  </si>
  <si>
    <t>1993-10-15</t>
  </si>
  <si>
    <t>Kyle</t>
  </si>
  <si>
    <t>Pitts</t>
  </si>
  <si>
    <t>kylepitts</t>
  </si>
  <si>
    <t>2000-10-06</t>
  </si>
  <si>
    <t>Demario Richard</t>
  </si>
  <si>
    <t>5143</t>
  </si>
  <si>
    <t>219</t>
  </si>
  <si>
    <t>Demario</t>
  </si>
  <si>
    <t>Richard</t>
  </si>
  <si>
    <t>demariorichard</t>
  </si>
  <si>
    <t>1996-12-02</t>
  </si>
  <si>
    <t>Austin Barnard</t>
  </si>
  <si>
    <t>5617</t>
  </si>
  <si>
    <t>00-0034651</t>
  </si>
  <si>
    <t>207</t>
  </si>
  <si>
    <t>Austin</t>
  </si>
  <si>
    <t>Barnard</t>
  </si>
  <si>
    <t>austinbarnard</t>
  </si>
  <si>
    <t>1995-06-22</t>
  </si>
  <si>
    <t>Jequez Ezzard</t>
  </si>
  <si>
    <t>8410</t>
  </si>
  <si>
    <t>Jequez</t>
  </si>
  <si>
    <t>Ezzard</t>
  </si>
  <si>
    <t>jequezezzard</t>
  </si>
  <si>
    <t xml:space="preserve"> 00-0035232</t>
  </si>
  <si>
    <t>Dwayne</t>
  </si>
  <si>
    <t>Haskins</t>
  </si>
  <si>
    <t>dwaynehaskins</t>
  </si>
  <si>
    <t>1997-05-03</t>
  </si>
  <si>
    <t>00-0030669</t>
  </si>
  <si>
    <t>Albert</t>
  </si>
  <si>
    <t>Wilson</t>
  </si>
  <si>
    <t>albertwilson</t>
  </si>
  <si>
    <t>1992-07-12</t>
  </si>
  <si>
    <t>Phillip Andersen</t>
  </si>
  <si>
    <t>5838</t>
  </si>
  <si>
    <t>Phillip</t>
  </si>
  <si>
    <t>Andersen</t>
  </si>
  <si>
    <t>phillipandersen</t>
  </si>
  <si>
    <t>1991-04-10</t>
  </si>
  <si>
    <t>Joshua Lingenfelter</t>
  </si>
  <si>
    <t>12300</t>
  </si>
  <si>
    <t>Joshua</t>
  </si>
  <si>
    <t>Lingenfelter</t>
  </si>
  <si>
    <t>joshualingenfelter</t>
  </si>
  <si>
    <t>E.J. Jenkins</t>
  </si>
  <si>
    <t>11304</t>
  </si>
  <si>
    <t>E.J.</t>
  </si>
  <si>
    <t>Jenkins</t>
  </si>
  <si>
    <t>ejjenkins</t>
  </si>
  <si>
    <t>1998-11-03</t>
  </si>
  <si>
    <t>00-0026158</t>
  </si>
  <si>
    <t>Joe</t>
  </si>
  <si>
    <t>Flacco</t>
  </si>
  <si>
    <t>joeflacco</t>
  </si>
  <si>
    <t>1985-01-16</t>
  </si>
  <si>
    <t>Elijah Wellman</t>
  </si>
  <si>
    <t>5296</t>
  </si>
  <si>
    <t xml:space="preserve"> 00-0034119</t>
  </si>
  <si>
    <t>Elijah</t>
  </si>
  <si>
    <t>Wellman</t>
  </si>
  <si>
    <t>elijahwellman</t>
  </si>
  <si>
    <t>1994-09-20</t>
  </si>
  <si>
    <t>Lincoln Pare</t>
  </si>
  <si>
    <t>13352</t>
  </si>
  <si>
    <t>Lincoln</t>
  </si>
  <si>
    <t>Pare</t>
  </si>
  <si>
    <t>lincolnpare</t>
  </si>
  <si>
    <t>Questionable</t>
  </si>
  <si>
    <t>2001-06-29</t>
  </si>
  <si>
    <t>1009</t>
  </si>
  <si>
    <t>Injured Reserve</t>
  </si>
  <si>
    <t>Bryan</t>
  </si>
  <si>
    <t>Walters</t>
  </si>
  <si>
    <t>bryanwalters</t>
  </si>
  <si>
    <t>1987-11-04</t>
  </si>
  <si>
    <t>Jacolby George</t>
  </si>
  <si>
    <t>12967</t>
  </si>
  <si>
    <t>Jacolby</t>
  </si>
  <si>
    <t>George</t>
  </si>
  <si>
    <t>jacolbygeorge</t>
  </si>
  <si>
    <t>2003-01-25</t>
  </si>
  <si>
    <t>Brett Weaver</t>
  </si>
  <si>
    <t>14017</t>
  </si>
  <si>
    <t>Weaver</t>
  </si>
  <si>
    <t>brettweaver</t>
  </si>
  <si>
    <t>Kevin Dorsey</t>
  </si>
  <si>
    <t>1524</t>
  </si>
  <si>
    <t>Dorsey</t>
  </si>
  <si>
    <t>kevindorsey</t>
  </si>
  <si>
    <t>1990-02-23</t>
  </si>
  <si>
    <t>Will Johnson</t>
  </si>
  <si>
    <t>1250</t>
  </si>
  <si>
    <t>238</t>
  </si>
  <si>
    <t>Will</t>
  </si>
  <si>
    <t>willjohnson</t>
  </si>
  <si>
    <t>RB,TE</t>
  </si>
  <si>
    <t>1988-11-14</t>
  </si>
  <si>
    <t>2984</t>
  </si>
  <si>
    <t>1993-03-05</t>
  </si>
  <si>
    <t>2519</t>
  </si>
  <si>
    <t>00-0032120</t>
  </si>
  <si>
    <t>257</t>
  </si>
  <si>
    <t>Neal</t>
  </si>
  <si>
    <t>Sterling</t>
  </si>
  <si>
    <t>nealsterling</t>
  </si>
  <si>
    <t>1992-01-14</t>
  </si>
  <si>
    <t>Ife Adeyi</t>
  </si>
  <si>
    <t>13228</t>
  </si>
  <si>
    <t>Ife</t>
  </si>
  <si>
    <t>Adeyi</t>
  </si>
  <si>
    <t>ifeadeyi</t>
  </si>
  <si>
    <t>2000-12-05</t>
  </si>
  <si>
    <t>2721</t>
  </si>
  <si>
    <t>Harper</t>
  </si>
  <si>
    <t>chrisharper</t>
  </si>
  <si>
    <t>1993-12-07</t>
  </si>
  <si>
    <t>1595</t>
  </si>
  <si>
    <t>1989-09-10</t>
  </si>
  <si>
    <t>Sean Modster</t>
  </si>
  <si>
    <t>6459</t>
  </si>
  <si>
    <t xml:space="preserve"> 00-0035114</t>
  </si>
  <si>
    <t>183</t>
  </si>
  <si>
    <t>Modster</t>
  </si>
  <si>
    <t>seanmodster</t>
  </si>
  <si>
    <t>1995-11-13</t>
  </si>
  <si>
    <t>Cole Beck</t>
  </si>
  <si>
    <t>12264</t>
  </si>
  <si>
    <t>Cole</t>
  </si>
  <si>
    <t>Beck</t>
  </si>
  <si>
    <t>colebeck</t>
  </si>
  <si>
    <t>1995-03-15</t>
  </si>
  <si>
    <t>801</t>
  </si>
  <si>
    <t>00-0028112</t>
  </si>
  <si>
    <t>246</t>
  </si>
  <si>
    <t>Charles</t>
  </si>
  <si>
    <t>Clay</t>
  </si>
  <si>
    <t>charlesclay</t>
  </si>
  <si>
    <t>1989-02-13</t>
  </si>
  <si>
    <t>306</t>
  </si>
  <si>
    <t>deangelowilliams</t>
  </si>
  <si>
    <t>1983-04-25</t>
  </si>
  <si>
    <t>3484</t>
  </si>
  <si>
    <t>00-0032685</t>
  </si>
  <si>
    <t>Spruce</t>
  </si>
  <si>
    <t>nelsonspruce</t>
  </si>
  <si>
    <t>1992-12-05</t>
  </si>
  <si>
    <t>Drew Belcher</t>
  </si>
  <si>
    <t>6374</t>
  </si>
  <si>
    <t xml:space="preserve"> 00-0035484</t>
  </si>
  <si>
    <t>Belcher</t>
  </si>
  <si>
    <t>drewbelcher</t>
  </si>
  <si>
    <t>1996-04-18</t>
  </si>
  <si>
    <t>00-0033217</t>
  </si>
  <si>
    <t>267</t>
  </si>
  <si>
    <t>Mo</t>
  </si>
  <si>
    <t>Alie-Cox</t>
  </si>
  <si>
    <t>moaliecox</t>
  </si>
  <si>
    <t>1993-09-19</t>
  </si>
  <si>
    <t>Ace Sanders</t>
  </si>
  <si>
    <t>1450</t>
  </si>
  <si>
    <t>Ace</t>
  </si>
  <si>
    <t>Sanders</t>
  </si>
  <si>
    <t>acesanders</t>
  </si>
  <si>
    <t>5'7"</t>
  </si>
  <si>
    <t>1991-11-11</t>
  </si>
  <si>
    <t>Ryan Lankford</t>
  </si>
  <si>
    <t>1966</t>
  </si>
  <si>
    <t>Lankford</t>
  </si>
  <si>
    <t>ryanlankford</t>
  </si>
  <si>
    <t>1991-12-09</t>
  </si>
  <si>
    <t>Michael Strachan</t>
  </si>
  <si>
    <t>7944</t>
  </si>
  <si>
    <t>Strachan</t>
  </si>
  <si>
    <t>michaelstrachan</t>
  </si>
  <si>
    <t>1997-08-13</t>
  </si>
  <si>
    <t>Tyler McDonald</t>
  </si>
  <si>
    <t>2919</t>
  </si>
  <si>
    <t>McDonald</t>
  </si>
  <si>
    <t>tylermcdonald</t>
  </si>
  <si>
    <t>1991-05-09</t>
  </si>
  <si>
    <t>1550</t>
  </si>
  <si>
    <t>00-0029857</t>
  </si>
  <si>
    <t>Griffin</t>
  </si>
  <si>
    <t>ryangriffin</t>
  </si>
  <si>
    <t>1989-11-17</t>
  </si>
  <si>
    <t>1425</t>
  </si>
  <si>
    <t>00-0030108</t>
  </si>
  <si>
    <t>1990-01-11</t>
  </si>
  <si>
    <t>Julian Fleming</t>
  </si>
  <si>
    <t>13108</t>
  </si>
  <si>
    <t>Julian</t>
  </si>
  <si>
    <t>Fleming</t>
  </si>
  <si>
    <t>julianfleming</t>
  </si>
  <si>
    <t>2000-12-19</t>
  </si>
  <si>
    <t>Robbie Chosen</t>
  </si>
  <si>
    <t>00-0032688</t>
  </si>
  <si>
    <t>Robbie</t>
  </si>
  <si>
    <t>Chosen</t>
  </si>
  <si>
    <t>robbiechosen</t>
  </si>
  <si>
    <t>1993-05-09</t>
  </si>
  <si>
    <t>Nikita Whitlock</t>
  </si>
  <si>
    <t>1897</t>
  </si>
  <si>
    <t>Nikita</t>
  </si>
  <si>
    <t>Whitlock</t>
  </si>
  <si>
    <t>nikitawhitlock</t>
  </si>
  <si>
    <t>1991-05-16</t>
  </si>
  <si>
    <t>Deshaun Fenwick</t>
  </si>
  <si>
    <t>12121</t>
  </si>
  <si>
    <t>Deshaun</t>
  </si>
  <si>
    <t>Fenwick</t>
  </si>
  <si>
    <t>deshaunfenwick</t>
  </si>
  <si>
    <t>1999-12-31</t>
  </si>
  <si>
    <t>406</t>
  </si>
  <si>
    <t>00-0027139</t>
  </si>
  <si>
    <t>251</t>
  </si>
  <si>
    <t>Phillips</t>
  </si>
  <si>
    <t>johnphillips</t>
  </si>
  <si>
    <t>1987-06-11</t>
  </si>
  <si>
    <t>3496</t>
  </si>
  <si>
    <t>00-0032725</t>
  </si>
  <si>
    <t>Stephen</t>
  </si>
  <si>
    <t>Anderson</t>
  </si>
  <si>
    <t>stephenanderson</t>
  </si>
  <si>
    <t>1993-01-30</t>
  </si>
  <si>
    <t>GJ Kinne</t>
  </si>
  <si>
    <t>1</t>
  </si>
  <si>
    <t>234</t>
  </si>
  <si>
    <t>GJ</t>
  </si>
  <si>
    <t>Kinne</t>
  </si>
  <si>
    <t>gjkinne</t>
  </si>
  <si>
    <t>1988-12-01</t>
  </si>
  <si>
    <t>Marvin Bracy</t>
  </si>
  <si>
    <t>4813</t>
  </si>
  <si>
    <t>00-0034025</t>
  </si>
  <si>
    <t>Marvin</t>
  </si>
  <si>
    <t>Bracy</t>
  </si>
  <si>
    <t>marvinbracy</t>
  </si>
  <si>
    <t>1993-12-15</t>
  </si>
  <si>
    <t>1800</t>
  </si>
  <si>
    <t>00-0031299</t>
  </si>
  <si>
    <t>Jordan</t>
  </si>
  <si>
    <t>Matthews</t>
  </si>
  <si>
    <t>jordanmatthews</t>
  </si>
  <si>
    <t>1992-07-16</t>
  </si>
  <si>
    <t>Jacas</t>
  </si>
  <si>
    <t>andrewjacas</t>
  </si>
  <si>
    <t>833</t>
  </si>
  <si>
    <t>Cameron</t>
  </si>
  <si>
    <t>jordancameron</t>
  </si>
  <si>
    <t>1988-08-07</t>
  </si>
  <si>
    <t>2537</t>
  </si>
  <si>
    <t>00-0031962</t>
  </si>
  <si>
    <t>Mario</t>
  </si>
  <si>
    <t>Alford</t>
  </si>
  <si>
    <t>marioalford</t>
  </si>
  <si>
    <t>1992-02-25</t>
  </si>
  <si>
    <t>Austin Trainor</t>
  </si>
  <si>
    <t>3953</t>
  </si>
  <si>
    <t>Trainor</t>
  </si>
  <si>
    <t>austintrainor</t>
  </si>
  <si>
    <t>5100</t>
  </si>
  <si>
    <t>00-0034400</t>
  </si>
  <si>
    <t>Wilkins</t>
  </si>
  <si>
    <t>jordanwilkins</t>
  </si>
  <si>
    <t>1994-07-18</t>
  </si>
  <si>
    <t>Hunter Kampmoyer</t>
  </si>
  <si>
    <t>7938</t>
  </si>
  <si>
    <t>Hunter</t>
  </si>
  <si>
    <t>Kampmoyer</t>
  </si>
  <si>
    <t>hunterkampmoyer</t>
  </si>
  <si>
    <t>1998-02-06</t>
  </si>
  <si>
    <t>Josh Kelly</t>
  </si>
  <si>
    <t>12848</t>
  </si>
  <si>
    <t>192</t>
  </si>
  <si>
    <t>Kelly</t>
  </si>
  <si>
    <t>joshkelly</t>
  </si>
  <si>
    <t>2001-07-01</t>
  </si>
  <si>
    <t>Jon Kitna</t>
  </si>
  <si>
    <t>404</t>
  </si>
  <si>
    <t>Jon</t>
  </si>
  <si>
    <t>Kitna</t>
  </si>
  <si>
    <t>jonkitna</t>
  </si>
  <si>
    <t>1972-09-21</t>
  </si>
  <si>
    <t>698</t>
  </si>
  <si>
    <t>226</t>
  </si>
  <si>
    <t>Charlie</t>
  </si>
  <si>
    <t>Whitehurst</t>
  </si>
  <si>
    <t>charliewhitehurst</t>
  </si>
  <si>
    <t>1982-08-06</t>
  </si>
  <si>
    <t>Tonges</t>
  </si>
  <si>
    <t>jaketonges</t>
  </si>
  <si>
    <t>1999-07-08</t>
  </si>
  <si>
    <t>3453</t>
  </si>
  <si>
    <t>00-0032377</t>
  </si>
  <si>
    <t>Ferguson</t>
  </si>
  <si>
    <t>joshferguson</t>
  </si>
  <si>
    <t>1993-05-23</t>
  </si>
  <si>
    <t>Kalif Phillips</t>
  </si>
  <si>
    <t>4385</t>
  </si>
  <si>
    <t>Kalif</t>
  </si>
  <si>
    <t>kalifphillips</t>
  </si>
  <si>
    <t>1994-03-22</t>
  </si>
  <si>
    <t>Steven Montez</t>
  </si>
  <si>
    <t>7013</t>
  </si>
  <si>
    <t>Steven</t>
  </si>
  <si>
    <t>Montez</t>
  </si>
  <si>
    <t>stevenmontez</t>
  </si>
  <si>
    <t>1997-01-14</t>
  </si>
  <si>
    <t>Darrin Reaves</t>
  </si>
  <si>
    <t>2193</t>
  </si>
  <si>
    <t>Darrin</t>
  </si>
  <si>
    <t>Reaves</t>
  </si>
  <si>
    <t>darrinreaves</t>
  </si>
  <si>
    <t>1993-04-17</t>
  </si>
  <si>
    <t>T.J. Vasher</t>
  </si>
  <si>
    <t>7862</t>
  </si>
  <si>
    <t>T.J.</t>
  </si>
  <si>
    <t>Vasher</t>
  </si>
  <si>
    <t>tjvasher</t>
  </si>
  <si>
    <t>1998-08-29</t>
  </si>
  <si>
    <t>10233</t>
  </si>
  <si>
    <t>Max</t>
  </si>
  <si>
    <t>Duggan</t>
  </si>
  <si>
    <t>maxduggan</t>
  </si>
  <si>
    <t>2001-03-12</t>
  </si>
  <si>
    <t>Craig Stevens</t>
  </si>
  <si>
    <t>8079</t>
  </si>
  <si>
    <t>263</t>
  </si>
  <si>
    <t>Craig</t>
  </si>
  <si>
    <t>Stevens</t>
  </si>
  <si>
    <t>craigstevens</t>
  </si>
  <si>
    <t>1984-09-01</t>
  </si>
  <si>
    <t>1517</t>
  </si>
  <si>
    <t>00-0030107</t>
  </si>
  <si>
    <t>201</t>
  </si>
  <si>
    <t>Theo</t>
  </si>
  <si>
    <t>Riddick</t>
  </si>
  <si>
    <t>theoriddick</t>
  </si>
  <si>
    <t>1991-05-04</t>
  </si>
  <si>
    <t>Canon</t>
  </si>
  <si>
    <t>Rooker</t>
  </si>
  <si>
    <t>canonrooker</t>
  </si>
  <si>
    <t>Brandon Dillon</t>
  </si>
  <si>
    <t>6279</t>
  </si>
  <si>
    <t xml:space="preserve"> 00-0035102</t>
  </si>
  <si>
    <t>Dillon</t>
  </si>
  <si>
    <t>brandondillon</t>
  </si>
  <si>
    <t>1997-04-30</t>
  </si>
  <si>
    <t>C.J. Conrad</t>
  </si>
  <si>
    <t>6501</t>
  </si>
  <si>
    <t xml:space="preserve"> 00-0035009</t>
  </si>
  <si>
    <t>248</t>
  </si>
  <si>
    <t>C.J.</t>
  </si>
  <si>
    <t>Conrad</t>
  </si>
  <si>
    <t>cjconrad</t>
  </si>
  <si>
    <t>1996-05-09</t>
  </si>
  <si>
    <t>David Tepper</t>
  </si>
  <si>
    <t>5704</t>
  </si>
  <si>
    <t>Tepper</t>
  </si>
  <si>
    <t>davidtepper</t>
  </si>
  <si>
    <t>Kevin Brock</t>
  </si>
  <si>
    <t>1007</t>
  </si>
  <si>
    <t>Brock</t>
  </si>
  <si>
    <t>kevinbrock</t>
  </si>
  <si>
    <t>1986-04-09</t>
  </si>
  <si>
    <t>Mark Chapman</t>
  </si>
  <si>
    <t>5776</t>
  </si>
  <si>
    <t>00-0034861</t>
  </si>
  <si>
    <t>Mark</t>
  </si>
  <si>
    <t>Chapman</t>
  </si>
  <si>
    <t>markchapman</t>
  </si>
  <si>
    <t>Brandon Cottom</t>
  </si>
  <si>
    <t>2948</t>
  </si>
  <si>
    <t>265</t>
  </si>
  <si>
    <t>Cottom</t>
  </si>
  <si>
    <t>brandoncottom</t>
  </si>
  <si>
    <t>1992-12-21</t>
  </si>
  <si>
    <t>189</t>
  </si>
  <si>
    <t>Ke'Shawn</t>
  </si>
  <si>
    <t>keshawnwilliams</t>
  </si>
  <si>
    <t>2001-12-27</t>
  </si>
  <si>
    <t>Alexander Hollins</t>
  </si>
  <si>
    <t>6381</t>
  </si>
  <si>
    <t xml:space="preserve"> 00-0035104</t>
  </si>
  <si>
    <t>166</t>
  </si>
  <si>
    <t>Alexander</t>
  </si>
  <si>
    <t>Hollins</t>
  </si>
  <si>
    <t>alexanderhollins</t>
  </si>
  <si>
    <t>1996-11-24</t>
  </si>
  <si>
    <t>Dax Raymond</t>
  </si>
  <si>
    <t>6016</t>
  </si>
  <si>
    <t xml:space="preserve"> 00-0035058</t>
  </si>
  <si>
    <t>Dax</t>
  </si>
  <si>
    <t>Raymond</t>
  </si>
  <si>
    <t>daxraymond</t>
  </si>
  <si>
    <t>1994-11-30</t>
  </si>
  <si>
    <t>Brycen</t>
  </si>
  <si>
    <t>Tremayne</t>
  </si>
  <si>
    <t>brycentremayne</t>
  </si>
  <si>
    <t>1999-11-18</t>
  </si>
  <si>
    <t>Aaron Green</t>
  </si>
  <si>
    <t>3471</t>
  </si>
  <si>
    <t>00-0032672</t>
  </si>
  <si>
    <t>Green</t>
  </si>
  <si>
    <t>aarongreen</t>
  </si>
  <si>
    <t>1992-10-15</t>
  </si>
  <si>
    <t>Glenn Winston</t>
  </si>
  <si>
    <t>2297</t>
  </si>
  <si>
    <t>Glenn</t>
  </si>
  <si>
    <t>Winston</t>
  </si>
  <si>
    <t>glennwinston</t>
  </si>
  <si>
    <t>1989-04-29</t>
  </si>
  <si>
    <t>Ricky Stanzi</t>
  </si>
  <si>
    <t>881</t>
  </si>
  <si>
    <t>Stanzi</t>
  </si>
  <si>
    <t>rickystanzi</t>
  </si>
  <si>
    <t>1987-09-03</t>
  </si>
  <si>
    <t>La'Mical</t>
  </si>
  <si>
    <t>Perine</t>
  </si>
  <si>
    <t>lamicalperine</t>
  </si>
  <si>
    <t>1998-01-30</t>
  </si>
  <si>
    <t>Brian Brown</t>
  </si>
  <si>
    <t>4569</t>
  </si>
  <si>
    <t>00-0033655</t>
  </si>
  <si>
    <t>brianbrown</t>
  </si>
  <si>
    <t>1994-10-22</t>
  </si>
  <si>
    <t>Darius White</t>
  </si>
  <si>
    <t>3945</t>
  </si>
  <si>
    <t>Darius</t>
  </si>
  <si>
    <t>dariuswhite</t>
  </si>
  <si>
    <t>4673</t>
  </si>
  <si>
    <t>00-0033736</t>
  </si>
  <si>
    <t>Algernon</t>
  </si>
  <si>
    <t>algernonbrown</t>
  </si>
  <si>
    <t>1991-11-26</t>
  </si>
  <si>
    <t>00-0034366</t>
  </si>
  <si>
    <t>Keke</t>
  </si>
  <si>
    <t>Coutee</t>
  </si>
  <si>
    <t>kekecoutee</t>
  </si>
  <si>
    <t>Pierre</t>
  </si>
  <si>
    <t>Strong</t>
  </si>
  <si>
    <t>pierrestrong</t>
  </si>
  <si>
    <t>1998-12-10</t>
  </si>
  <si>
    <t>Eason</t>
  </si>
  <si>
    <t>jacobeason</t>
  </si>
  <si>
    <t>1997-11-17</t>
  </si>
  <si>
    <t>Matt Weiser</t>
  </si>
  <si>
    <t>3648</t>
  </si>
  <si>
    <t>00-0032914</t>
  </si>
  <si>
    <t>Weiser</t>
  </si>
  <si>
    <t>mattweiser</t>
  </si>
  <si>
    <t>1992-10-07</t>
  </si>
  <si>
    <t>Mathew Sexton</t>
  </si>
  <si>
    <t>7619</t>
  </si>
  <si>
    <t>Mathew</t>
  </si>
  <si>
    <t>Sexton</t>
  </si>
  <si>
    <t>mathewsexton</t>
  </si>
  <si>
    <t>1997-10-17</t>
  </si>
  <si>
    <t>Jamie Newman</t>
  </si>
  <si>
    <t>7555</t>
  </si>
  <si>
    <t>Jamie</t>
  </si>
  <si>
    <t>Newman</t>
  </si>
  <si>
    <t>jamienewman</t>
  </si>
  <si>
    <t>1997-12-01</t>
  </si>
  <si>
    <t>Donaven McCulley</t>
  </si>
  <si>
    <t>13409</t>
  </si>
  <si>
    <t>Donaven</t>
  </si>
  <si>
    <t>McCulley</t>
  </si>
  <si>
    <t>donavenmcculley</t>
  </si>
  <si>
    <t>2003-01-15</t>
  </si>
  <si>
    <t>Mills</t>
  </si>
  <si>
    <t>davismills</t>
  </si>
  <si>
    <t>1998-10-21</t>
  </si>
  <si>
    <t>Caleb Chapman</t>
  </si>
  <si>
    <t>12399</t>
  </si>
  <si>
    <t>Caleb</t>
  </si>
  <si>
    <t>calebchapman</t>
  </si>
  <si>
    <t>Shane Wynn</t>
  </si>
  <si>
    <t>2603</t>
  </si>
  <si>
    <t>00-0031684</t>
  </si>
  <si>
    <t>Shane</t>
  </si>
  <si>
    <t>Wynn</t>
  </si>
  <si>
    <t>shanewynn</t>
  </si>
  <si>
    <t>1992-11-15</t>
  </si>
  <si>
    <t>Taylor Symmank</t>
  </si>
  <si>
    <t>3984</t>
  </si>
  <si>
    <t>193</t>
  </si>
  <si>
    <t>Symmank</t>
  </si>
  <si>
    <t>taylorsymmank</t>
  </si>
  <si>
    <t>1992-10-02</t>
  </si>
  <si>
    <t>8025</t>
  </si>
  <si>
    <t>Prentice</t>
  </si>
  <si>
    <t>adamprentice</t>
  </si>
  <si>
    <t>1997-01-16</t>
  </si>
  <si>
    <t>Josh Ali</t>
  </si>
  <si>
    <t>8931</t>
  </si>
  <si>
    <t>Ali</t>
  </si>
  <si>
    <t>joshali</t>
  </si>
  <si>
    <t>1999-03-03</t>
  </si>
  <si>
    <t>Tevin Reese</t>
  </si>
  <si>
    <t>2052</t>
  </si>
  <si>
    <t>163</t>
  </si>
  <si>
    <t>Reese</t>
  </si>
  <si>
    <t>tevinreese</t>
  </si>
  <si>
    <t>5'10"</t>
  </si>
  <si>
    <t>1991-01-02</t>
  </si>
  <si>
    <t>Stephon Robinson</t>
  </si>
  <si>
    <t>8633</t>
  </si>
  <si>
    <t>Stephon</t>
  </si>
  <si>
    <t>Robinson</t>
  </si>
  <si>
    <t>stephonrobinson</t>
  </si>
  <si>
    <t>2359</t>
  </si>
  <si>
    <t>00-0032104</t>
  </si>
  <si>
    <t>Ameer</t>
  </si>
  <si>
    <t>Abdullah</t>
  </si>
  <si>
    <t>ameerabdullah</t>
  </si>
  <si>
    <t>1993-06-13</t>
  </si>
  <si>
    <t>1743</t>
  </si>
  <si>
    <t xml:space="preserve"> 00-0029336</t>
  </si>
  <si>
    <t>Brittan</t>
  </si>
  <si>
    <t>Golden</t>
  </si>
  <si>
    <t>brittangolden</t>
  </si>
  <si>
    <t>1988-07-20</t>
  </si>
  <si>
    <t>103</t>
  </si>
  <si>
    <t>00-0026184</t>
  </si>
  <si>
    <t>Forte</t>
  </si>
  <si>
    <t>mattforte</t>
  </si>
  <si>
    <t>1985-12-10</t>
  </si>
  <si>
    <t>788</t>
  </si>
  <si>
    <t>00-0028087</t>
  </si>
  <si>
    <t>Dion</t>
  </si>
  <si>
    <t>Lewis</t>
  </si>
  <si>
    <t>dionlewis</t>
  </si>
  <si>
    <t>1990-09-27</t>
  </si>
  <si>
    <t>Anthony Brown</t>
  </si>
  <si>
    <t>8241</t>
  </si>
  <si>
    <t>217</t>
  </si>
  <si>
    <t>Anthony</t>
  </si>
  <si>
    <t>anthonybrown</t>
  </si>
  <si>
    <t>1998-07-27</t>
  </si>
  <si>
    <t xml:space="preserve"> 00-0035704</t>
  </si>
  <si>
    <t>Lock</t>
  </si>
  <si>
    <t>drewlock</t>
  </si>
  <si>
    <t>1996-11-10</t>
  </si>
  <si>
    <t>Rasheed Williams</t>
  </si>
  <si>
    <t>2936</t>
  </si>
  <si>
    <t>Rasheed</t>
  </si>
  <si>
    <t>rasheedwilliams</t>
  </si>
  <si>
    <t>Mike Scifres</t>
  </si>
  <si>
    <t>9</t>
  </si>
  <si>
    <t>Mike</t>
  </si>
  <si>
    <t>Scifres</t>
  </si>
  <si>
    <t>mikescifres</t>
  </si>
  <si>
    <t>1980-10-08</t>
  </si>
  <si>
    <t>3211</t>
  </si>
  <si>
    <t>00-0032417</t>
  </si>
  <si>
    <t>213</t>
  </si>
  <si>
    <t>Paul</t>
  </si>
  <si>
    <t>Perkins</t>
  </si>
  <si>
    <t>paulperkins</t>
  </si>
  <si>
    <t>1994-11-16</t>
  </si>
  <si>
    <t>Trey</t>
  </si>
  <si>
    <t>Sermon</t>
  </si>
  <si>
    <t>treysermon</t>
  </si>
  <si>
    <t>1999-01-30</t>
  </si>
  <si>
    <t>Taryn Christion</t>
  </si>
  <si>
    <t>6489</t>
  </si>
  <si>
    <t>Taryn</t>
  </si>
  <si>
    <t>Christion</t>
  </si>
  <si>
    <t>tarynchristion</t>
  </si>
  <si>
    <t>Darius Clark</t>
  </si>
  <si>
    <t>7614</t>
  </si>
  <si>
    <t>Clark</t>
  </si>
  <si>
    <t>dariusclark</t>
  </si>
  <si>
    <t>1996-07-06</t>
  </si>
  <si>
    <t>Blayne Taylor</t>
  </si>
  <si>
    <t>12832</t>
  </si>
  <si>
    <t>Blayne</t>
  </si>
  <si>
    <t>blaynetaylor</t>
  </si>
  <si>
    <t>2002-03-30</t>
  </si>
  <si>
    <t>Mac Dalena</t>
  </si>
  <si>
    <t>12809</t>
  </si>
  <si>
    <t>Mac</t>
  </si>
  <si>
    <t>Dalena</t>
  </si>
  <si>
    <t>macdalena</t>
  </si>
  <si>
    <t>2001-10-04</t>
  </si>
  <si>
    <t>Javon Leake</t>
  </si>
  <si>
    <t>6966</t>
  </si>
  <si>
    <t>Javon</t>
  </si>
  <si>
    <t>Leake</t>
  </si>
  <si>
    <t>javonleake</t>
  </si>
  <si>
    <t>1998-08-01</t>
  </si>
  <si>
    <t>Joel Bouagnon</t>
  </si>
  <si>
    <t>4548</t>
  </si>
  <si>
    <t>00-0033630</t>
  </si>
  <si>
    <t>Joel</t>
  </si>
  <si>
    <t>Bouagnon</t>
  </si>
  <si>
    <t>joelbouagnon</t>
  </si>
  <si>
    <t>1995-03-28</t>
  </si>
  <si>
    <t>Easton Dean</t>
  </si>
  <si>
    <t>12354</t>
  </si>
  <si>
    <t>Easton</t>
  </si>
  <si>
    <t>Dean</t>
  </si>
  <si>
    <t>eastondean</t>
  </si>
  <si>
    <t>2004-12-01</t>
  </si>
  <si>
    <t>Devin Gardner</t>
  </si>
  <si>
    <t>3021</t>
  </si>
  <si>
    <t>Devin</t>
  </si>
  <si>
    <t>Gardner</t>
  </si>
  <si>
    <t>devingardner</t>
  </si>
  <si>
    <t>1991-12-14</t>
  </si>
  <si>
    <t>Audric</t>
  </si>
  <si>
    <t>Estime</t>
  </si>
  <si>
    <t>audricestime</t>
  </si>
  <si>
    <t>2003-09-06</t>
  </si>
  <si>
    <t>Alex Bayer</t>
  </si>
  <si>
    <t>2225</t>
  </si>
  <si>
    <t>Alex</t>
  </si>
  <si>
    <t>Bayer</t>
  </si>
  <si>
    <t>alexbayer</t>
  </si>
  <si>
    <t>1990-11-08</t>
  </si>
  <si>
    <t>00-0033077</t>
  </si>
  <si>
    <t>Dak</t>
  </si>
  <si>
    <t>Prescott</t>
  </si>
  <si>
    <t>dakprescott</t>
  </si>
  <si>
    <t>1993-07-29</t>
  </si>
  <si>
    <t>Travis Wilson</t>
  </si>
  <si>
    <t>4031</t>
  </si>
  <si>
    <t>traviswilson</t>
  </si>
  <si>
    <t>79</t>
  </si>
  <si>
    <t>1993-12-14</t>
  </si>
  <si>
    <t>Connor Shaw</t>
  </si>
  <si>
    <t>1910</t>
  </si>
  <si>
    <t>Connor</t>
  </si>
  <si>
    <t>Shaw</t>
  </si>
  <si>
    <t>connorshaw</t>
  </si>
  <si>
    <t>1991-09-19</t>
  </si>
  <si>
    <t>Ray Rice</t>
  </si>
  <si>
    <t>16</t>
  </si>
  <si>
    <t>Ray</t>
  </si>
  <si>
    <t>Rice</t>
  </si>
  <si>
    <t>rayrice</t>
  </si>
  <si>
    <t>1987-01-22</t>
  </si>
  <si>
    <t>51</t>
  </si>
  <si>
    <t>Fasano</t>
  </si>
  <si>
    <t>anthonyfasano</t>
  </si>
  <si>
    <t>1984-04-20</t>
  </si>
  <si>
    <t>Antonio</t>
  </si>
  <si>
    <t>antoniowilliams</t>
  </si>
  <si>
    <t>7203</t>
  </si>
  <si>
    <t>1997-10-22</t>
  </si>
  <si>
    <t>Tyler Simmons</t>
  </si>
  <si>
    <t>7274</t>
  </si>
  <si>
    <t>Simmons</t>
  </si>
  <si>
    <t>tylersimmons</t>
  </si>
  <si>
    <t>1997-12-30</t>
  </si>
  <si>
    <t>Dorren Miller</t>
  </si>
  <si>
    <t>5359</t>
  </si>
  <si>
    <t>00-0034524</t>
  </si>
  <si>
    <t>Dorren</t>
  </si>
  <si>
    <t>Miller</t>
  </si>
  <si>
    <t>dorrenmiller</t>
  </si>
  <si>
    <t>1994-08-03</t>
  </si>
  <si>
    <t>Ryan Taylor</t>
  </si>
  <si>
    <t>934</t>
  </si>
  <si>
    <t>ryantaylor</t>
  </si>
  <si>
    <t>1987-11-16</t>
  </si>
  <si>
    <t>3768</t>
  </si>
  <si>
    <t>Powe</t>
  </si>
  <si>
    <t>dariuspowe</t>
  </si>
  <si>
    <t>1994-03-15</t>
  </si>
  <si>
    <t>Hunter Sharp</t>
  </si>
  <si>
    <t>3517</t>
  </si>
  <si>
    <t>00-0032839</t>
  </si>
  <si>
    <t>Sharp</t>
  </si>
  <si>
    <t>huntersharp</t>
  </si>
  <si>
    <t>1994-04-25</t>
  </si>
  <si>
    <t>Alex McNulty</t>
  </si>
  <si>
    <t>12180</t>
  </si>
  <si>
    <t>McNulty</t>
  </si>
  <si>
    <t>alexmcnulty</t>
  </si>
  <si>
    <t>Chris King</t>
  </si>
  <si>
    <t>3609</t>
  </si>
  <si>
    <t>chrisking</t>
  </si>
  <si>
    <t>1993-12-13</t>
  </si>
  <si>
    <t>00-0026498</t>
  </si>
  <si>
    <t>Matthew</t>
  </si>
  <si>
    <t>Stafford</t>
  </si>
  <si>
    <t>matthewstafford</t>
  </si>
  <si>
    <t>1988-02-07</t>
  </si>
  <si>
    <t>Jeremy Stewart</t>
  </si>
  <si>
    <t>1293</t>
  </si>
  <si>
    <t>Stewart</t>
  </si>
  <si>
    <t>jeremystewart</t>
  </si>
  <si>
    <t>1989-02-17</t>
  </si>
  <si>
    <t>Johnny Wilson</t>
  </si>
  <si>
    <t>11636</t>
  </si>
  <si>
    <t>johnnywilson</t>
  </si>
  <si>
    <t>2001-04-03</t>
  </si>
  <si>
    <t>Damon Gibson</t>
  </si>
  <si>
    <t>5258</t>
  </si>
  <si>
    <t>Damon</t>
  </si>
  <si>
    <t>Gibson</t>
  </si>
  <si>
    <t>damongibson</t>
  </si>
  <si>
    <t>Khalil</t>
  </si>
  <si>
    <t>Shakir</t>
  </si>
  <si>
    <t>khalilshakir</t>
  </si>
  <si>
    <t>2000-02-03</t>
  </si>
  <si>
    <t>AJ Cole</t>
  </si>
  <si>
    <t>6555</t>
  </si>
  <si>
    <t xml:space="preserve"> 00-0035190</t>
  </si>
  <si>
    <t>ajcole</t>
  </si>
  <si>
    <t>Justin Crawford</t>
  </si>
  <si>
    <t>5398</t>
  </si>
  <si>
    <t>00-0034137</t>
  </si>
  <si>
    <t>Justin</t>
  </si>
  <si>
    <t>Crawford</t>
  </si>
  <si>
    <t>justincrawford</t>
  </si>
  <si>
    <t>1995-02-19</t>
  </si>
  <si>
    <t>Noah</t>
  </si>
  <si>
    <t>Gray</t>
  </si>
  <si>
    <t>noahgray</t>
  </si>
  <si>
    <t>1999-04-30</t>
  </si>
  <si>
    <t>Xazavian Valladay</t>
  </si>
  <si>
    <t>10861</t>
  </si>
  <si>
    <t>Xazavian</t>
  </si>
  <si>
    <t>Valladay</t>
  </si>
  <si>
    <t>xazavianvalladay</t>
  </si>
  <si>
    <t>1998-07-03</t>
  </si>
  <si>
    <t>De'Quan Hampton</t>
  </si>
  <si>
    <t>4814</t>
  </si>
  <si>
    <t>De'Quan</t>
  </si>
  <si>
    <t>dequanhampton</t>
  </si>
  <si>
    <t>1994-04-18</t>
  </si>
  <si>
    <t>Parker Houston</t>
  </si>
  <si>
    <t>7397</t>
  </si>
  <si>
    <t>Houston</t>
  </si>
  <si>
    <t>parkerhouston</t>
  </si>
  <si>
    <t>1997-12-06</t>
  </si>
  <si>
    <t>joemilton</t>
  </si>
  <si>
    <t>2000-03-06</t>
  </si>
  <si>
    <t>00-0034816</t>
  </si>
  <si>
    <t>Ronald</t>
  </si>
  <si>
    <t>ronaldjones</t>
  </si>
  <si>
    <t>1997-08-03</t>
  </si>
  <si>
    <t>4955</t>
  </si>
  <si>
    <t>4128</t>
  </si>
  <si>
    <t>00-0033933</t>
  </si>
  <si>
    <t>Chad</t>
  </si>
  <si>
    <t>chadwilliams</t>
  </si>
  <si>
    <t>1994-10-19</t>
  </si>
  <si>
    <t>Dan Campbell</t>
  </si>
  <si>
    <t>3059</t>
  </si>
  <si>
    <t>Dan</t>
  </si>
  <si>
    <t>Campbell</t>
  </si>
  <si>
    <t>dancampbell</t>
  </si>
  <si>
    <t>Jim Schwartz</t>
  </si>
  <si>
    <t>3128</t>
  </si>
  <si>
    <t>Jim</t>
  </si>
  <si>
    <t>Schwartz</t>
  </si>
  <si>
    <t>jimschwartz</t>
  </si>
  <si>
    <t>Isaac Zico</t>
  </si>
  <si>
    <t>6626</t>
  </si>
  <si>
    <t xml:space="preserve"> 00-0035524</t>
  </si>
  <si>
    <t>Isaac</t>
  </si>
  <si>
    <t>Zico</t>
  </si>
  <si>
    <t>isaaczico</t>
  </si>
  <si>
    <t>1996-06-18</t>
  </si>
  <si>
    <t>Corey Rucker</t>
  </si>
  <si>
    <t>13898</t>
  </si>
  <si>
    <t>Corey</t>
  </si>
  <si>
    <t>Rucker</t>
  </si>
  <si>
    <t>coreyrucker</t>
  </si>
  <si>
    <t>IR</t>
  </si>
  <si>
    <t>2002-06-09</t>
  </si>
  <si>
    <t>O'Mega Blake</t>
  </si>
  <si>
    <t>13304</t>
  </si>
  <si>
    <t>O'Mega</t>
  </si>
  <si>
    <t>Blake</t>
  </si>
  <si>
    <t>omegablake</t>
  </si>
  <si>
    <t>Joe Houston</t>
  </si>
  <si>
    <t>6780</t>
  </si>
  <si>
    <t>joehouston</t>
  </si>
  <si>
    <t xml:space="preserve"> 00-0034975</t>
  </si>
  <si>
    <t>Justice</t>
  </si>
  <si>
    <t>Hill</t>
  </si>
  <si>
    <t>justicehill</t>
  </si>
  <si>
    <t>1997-11-14</t>
  </si>
  <si>
    <t>Marquise Williams</t>
  </si>
  <si>
    <t>3524</t>
  </si>
  <si>
    <t>Marquise</t>
  </si>
  <si>
    <t>marquisewilliams</t>
  </si>
  <si>
    <t>1992-10-05</t>
  </si>
  <si>
    <t>Pressley Harvin</t>
  </si>
  <si>
    <t>7753</t>
  </si>
  <si>
    <t>Pressley</t>
  </si>
  <si>
    <t>Harvin</t>
  </si>
  <si>
    <t>pressleyharvin</t>
  </si>
  <si>
    <t>1998-09-17</t>
  </si>
  <si>
    <t>4421</t>
  </si>
  <si>
    <t>00-0033387</t>
  </si>
  <si>
    <t>Hollister</t>
  </si>
  <si>
    <t>jacobhollister</t>
  </si>
  <si>
    <t>1993-11-18</t>
  </si>
  <si>
    <t>Earnest Pettway</t>
  </si>
  <si>
    <t>2926</t>
  </si>
  <si>
    <t>Earnest</t>
  </si>
  <si>
    <t>Pettway</t>
  </si>
  <si>
    <t>earnestpettway</t>
  </si>
  <si>
    <t>2887</t>
  </si>
  <si>
    <t>00-0031514</t>
  </si>
  <si>
    <t>Quan</t>
  </si>
  <si>
    <t>Bray</t>
  </si>
  <si>
    <t>quanbray</t>
  </si>
  <si>
    <t>1993-04-28</t>
  </si>
  <si>
    <t>Jamaal Pritchett</t>
  </si>
  <si>
    <t>12925</t>
  </si>
  <si>
    <t>Jamaal</t>
  </si>
  <si>
    <t>Pritchett</t>
  </si>
  <si>
    <t>jamaalpritchett</t>
  </si>
  <si>
    <t>2003-06-10</t>
  </si>
  <si>
    <t>Colston</t>
  </si>
  <si>
    <t>Loveland</t>
  </si>
  <si>
    <t>colstonloveland</t>
  </si>
  <si>
    <t>2004-04-09</t>
  </si>
  <si>
    <t>Kendall Blanton</t>
  </si>
  <si>
    <t>6081</t>
  </si>
  <si>
    <t xml:space="preserve"> 00-0035603</t>
  </si>
  <si>
    <t>262</t>
  </si>
  <si>
    <t>Blanton</t>
  </si>
  <si>
    <t>kendallblanton</t>
  </si>
  <si>
    <t>1995-11-10</t>
  </si>
  <si>
    <t>Sam Koch</t>
  </si>
  <si>
    <t>13</t>
  </si>
  <si>
    <t>00-0024417</t>
  </si>
  <si>
    <t>222</t>
  </si>
  <si>
    <t>Sam</t>
  </si>
  <si>
    <t>Koch</t>
  </si>
  <si>
    <t>samkoch</t>
  </si>
  <si>
    <t>1982-08-13</t>
  </si>
  <si>
    <t>4634</t>
  </si>
  <si>
    <t>Kenneth</t>
  </si>
  <si>
    <t>kennethwalker</t>
  </si>
  <si>
    <t>1994-04-01</t>
  </si>
  <si>
    <t>2000-10-20</t>
  </si>
  <si>
    <t>Thomas Sperbeck</t>
  </si>
  <si>
    <t>4479</t>
  </si>
  <si>
    <t>Sperbeck</t>
  </si>
  <si>
    <t>thomassperbeck</t>
  </si>
  <si>
    <t>1994-10-21</t>
  </si>
  <si>
    <t>Doug Whaley</t>
  </si>
  <si>
    <t>3081</t>
  </si>
  <si>
    <t>Whaley</t>
  </si>
  <si>
    <t>dougwhaley</t>
  </si>
  <si>
    <t>Greg Jones</t>
  </si>
  <si>
    <t>133</t>
  </si>
  <si>
    <t>gregjones</t>
  </si>
  <si>
    <t>1981-05-09</t>
  </si>
  <si>
    <t>3318</t>
  </si>
  <si>
    <t>00-0032784</t>
  </si>
  <si>
    <t>Hogan</t>
  </si>
  <si>
    <t>kevinhogan</t>
  </si>
  <si>
    <t>1992-10-20</t>
  </si>
  <si>
    <t>David Glidden</t>
  </si>
  <si>
    <t>3799</t>
  </si>
  <si>
    <t>Glidden</t>
  </si>
  <si>
    <t>davidglidden</t>
  </si>
  <si>
    <t>1992-07-10</t>
  </si>
  <si>
    <t>Codey McElroy</t>
  </si>
  <si>
    <t>5269</t>
  </si>
  <si>
    <t>00-0034735</t>
  </si>
  <si>
    <t>Codey</t>
  </si>
  <si>
    <t>McElroy</t>
  </si>
  <si>
    <t>codeymcelroy</t>
  </si>
  <si>
    <t>1992-12-13</t>
  </si>
  <si>
    <t>Rory Anderson</t>
  </si>
  <si>
    <t>2553</t>
  </si>
  <si>
    <t>00-0032072</t>
  </si>
  <si>
    <t>Rory</t>
  </si>
  <si>
    <t>roryanderson</t>
  </si>
  <si>
    <t>Anthony Nash</t>
  </si>
  <si>
    <t>4585</t>
  </si>
  <si>
    <t>Nash</t>
  </si>
  <si>
    <t>anthonynash</t>
  </si>
  <si>
    <t>1993-09-20</t>
  </si>
  <si>
    <t>Calvin Tyler</t>
  </si>
  <si>
    <t>11229</t>
  </si>
  <si>
    <t>Calvin</t>
  </si>
  <si>
    <t>calvintyler</t>
  </si>
  <si>
    <t>1998-09-23</t>
  </si>
  <si>
    <t>Milton Williams</t>
  </si>
  <si>
    <t>2941</t>
  </si>
  <si>
    <t>miltonwilliams</t>
  </si>
  <si>
    <t>1994-03-07</t>
  </si>
  <si>
    <t>89</t>
  </si>
  <si>
    <t>00-0026197</t>
  </si>
  <si>
    <t>Henne</t>
  </si>
  <si>
    <t>chadhenne</t>
  </si>
  <si>
    <t>1985-07-02</t>
  </si>
  <si>
    <t>Cook</t>
  </si>
  <si>
    <t>jamescook</t>
  </si>
  <si>
    <t>1999-09-25</t>
  </si>
  <si>
    <t>Matt Nagy</t>
  </si>
  <si>
    <t>3134</t>
  </si>
  <si>
    <t>Nagy</t>
  </si>
  <si>
    <t>mattnagy</t>
  </si>
  <si>
    <t>Darren Andrews</t>
  </si>
  <si>
    <t>5665</t>
  </si>
  <si>
    <t>Darren</t>
  </si>
  <si>
    <t>Andrews</t>
  </si>
  <si>
    <t>darrenandrews</t>
  </si>
  <si>
    <t>Jaden Nixon</t>
  </si>
  <si>
    <t>13906</t>
  </si>
  <si>
    <t>199</t>
  </si>
  <si>
    <t>Jaden</t>
  </si>
  <si>
    <t>Nixon</t>
  </si>
  <si>
    <t>jadennixon</t>
  </si>
  <si>
    <t>Harold Spears</t>
  </si>
  <si>
    <t>2770</t>
  </si>
  <si>
    <t>Harold</t>
  </si>
  <si>
    <t>Spears</t>
  </si>
  <si>
    <t>haroldspears</t>
  </si>
  <si>
    <t>1992-03-09</t>
  </si>
  <si>
    <t>Stone Eby</t>
  </si>
  <si>
    <t>13988</t>
  </si>
  <si>
    <t>Stone</t>
  </si>
  <si>
    <t>Eby</t>
  </si>
  <si>
    <t>stoneeby</t>
  </si>
  <si>
    <t>Reid Sinnett</t>
  </si>
  <si>
    <t>7159</t>
  </si>
  <si>
    <t>Reid</t>
  </si>
  <si>
    <t>Sinnett</t>
  </si>
  <si>
    <t>reidsinnett</t>
  </si>
  <si>
    <t>Hasise Dubois</t>
  </si>
  <si>
    <t>7108</t>
  </si>
  <si>
    <t>Hasise</t>
  </si>
  <si>
    <t>Dubois</t>
  </si>
  <si>
    <t>hasisedubois</t>
  </si>
  <si>
    <t>9231</t>
  </si>
  <si>
    <t>Jaren</t>
  </si>
  <si>
    <t>Hall</t>
  </si>
  <si>
    <t>jarenhall</t>
  </si>
  <si>
    <t>1998-03-24</t>
  </si>
  <si>
    <t>Jalen Morton</t>
  </si>
  <si>
    <t>7262</t>
  </si>
  <si>
    <t>Jalen</t>
  </si>
  <si>
    <t>jalenmorton</t>
  </si>
  <si>
    <t>1997-07-06</t>
  </si>
  <si>
    <t>Jarrett Guarantano</t>
  </si>
  <si>
    <t>8442</t>
  </si>
  <si>
    <t>Jarrett</t>
  </si>
  <si>
    <t>Guarantano</t>
  </si>
  <si>
    <t>jarrettguarantano</t>
  </si>
  <si>
    <t>1997-11-04</t>
  </si>
  <si>
    <t>Jahan</t>
  </si>
  <si>
    <t>Dotson</t>
  </si>
  <si>
    <t>jahandotson</t>
  </si>
  <si>
    <t>2000-03-22</t>
  </si>
  <si>
    <t>Jashaun Corbin</t>
  </si>
  <si>
    <t>8194</t>
  </si>
  <si>
    <t>Jashaun</t>
  </si>
  <si>
    <t>Corbin</t>
  </si>
  <si>
    <t>jashauncorbin</t>
  </si>
  <si>
    <t>2000-08-20</t>
  </si>
  <si>
    <t>JaQuan Hardy</t>
  </si>
  <si>
    <t>7863</t>
  </si>
  <si>
    <t>JaQuan</t>
  </si>
  <si>
    <t>jaquanhardy</t>
  </si>
  <si>
    <t>1997-12-31</t>
  </si>
  <si>
    <t>Cole Hunt</t>
  </si>
  <si>
    <t>5231</t>
  </si>
  <si>
    <t>00-0034549</t>
  </si>
  <si>
    <t>Hunt</t>
  </si>
  <si>
    <t>colehunt</t>
  </si>
  <si>
    <t>1995-05-30</t>
  </si>
  <si>
    <t>Isaiah Wright</t>
  </si>
  <si>
    <t>7407</t>
  </si>
  <si>
    <t>Isaiah</t>
  </si>
  <si>
    <t>Wright</t>
  </si>
  <si>
    <t>isaiahwright</t>
  </si>
  <si>
    <t>1997-01-13</t>
  </si>
  <si>
    <t>Ben Johnson</t>
  </si>
  <si>
    <t>5268</t>
  </si>
  <si>
    <t>00-0034557</t>
  </si>
  <si>
    <t>Ben</t>
  </si>
  <si>
    <t>benjohnson</t>
  </si>
  <si>
    <t>1994-07-28</t>
  </si>
  <si>
    <t>2185</t>
  </si>
  <si>
    <t>00-0031118</t>
  </si>
  <si>
    <t>coreybrown</t>
  </si>
  <si>
    <t>1991-12-16</t>
  </si>
  <si>
    <t>Jesper Horsted</t>
  </si>
  <si>
    <t>6075</t>
  </si>
  <si>
    <t xml:space="preserve"> 00-0035562</t>
  </si>
  <si>
    <t>237</t>
  </si>
  <si>
    <t>Jesper</t>
  </si>
  <si>
    <t>Horsted</t>
  </si>
  <si>
    <t>jesperhorsted</t>
  </si>
  <si>
    <t>1997-02-27</t>
  </si>
  <si>
    <t>Will Ferrin</t>
  </si>
  <si>
    <t>13838</t>
  </si>
  <si>
    <t>Ferrin</t>
  </si>
  <si>
    <t>willferrin</t>
  </si>
  <si>
    <t>Tanner Brown</t>
  </si>
  <si>
    <t>11145</t>
  </si>
  <si>
    <t>177</t>
  </si>
  <si>
    <t>Tanner</t>
  </si>
  <si>
    <t>tannerbrown</t>
  </si>
  <si>
    <t>1999-12-28</t>
  </si>
  <si>
    <t>Khalid Abdullah</t>
  </si>
  <si>
    <t>4697</t>
  </si>
  <si>
    <t>Khalid</t>
  </si>
  <si>
    <t>khalidabdullah</t>
  </si>
  <si>
    <t>1995-05-14</t>
  </si>
  <si>
    <t>539</t>
  </si>
  <si>
    <t>Marc</t>
  </si>
  <si>
    <t>Mariani</t>
  </si>
  <si>
    <t>marcmariani</t>
  </si>
  <si>
    <t>Tyler Kahmann</t>
  </si>
  <si>
    <t>12831</t>
  </si>
  <si>
    <t>Kahmann</t>
  </si>
  <si>
    <t>tylerkahmann</t>
  </si>
  <si>
    <t>2000-10-15</t>
  </si>
  <si>
    <t>Matt Lafleur</t>
  </si>
  <si>
    <t>4020</t>
  </si>
  <si>
    <t>Lafleur</t>
  </si>
  <si>
    <t>mattlafleur</t>
  </si>
  <si>
    <t>Brevin Easton</t>
  </si>
  <si>
    <t>12220</t>
  </si>
  <si>
    <t>Brevin</t>
  </si>
  <si>
    <t>brevineaston</t>
  </si>
  <si>
    <t>2001-01-01</t>
  </si>
  <si>
    <t>Jim Tomsula</t>
  </si>
  <si>
    <t>3089</t>
  </si>
  <si>
    <t>Tomsula</t>
  </si>
  <si>
    <t>jimtomsula</t>
  </si>
  <si>
    <t>Brock Miller</t>
  </si>
  <si>
    <t>4918</t>
  </si>
  <si>
    <t xml:space="preserve"> 00-0033189</t>
  </si>
  <si>
    <t>brockmiller</t>
  </si>
  <si>
    <t>1991-02-14</t>
  </si>
  <si>
    <t>Robert Henry</t>
  </si>
  <si>
    <t>13418</t>
  </si>
  <si>
    <t>Robert</t>
  </si>
  <si>
    <t>Henry</t>
  </si>
  <si>
    <t>roberthenry</t>
  </si>
  <si>
    <t>2001-12-31</t>
  </si>
  <si>
    <t>John David Moore</t>
  </si>
  <si>
    <t>5550</t>
  </si>
  <si>
    <t>00-0034294</t>
  </si>
  <si>
    <t>John David</t>
  </si>
  <si>
    <t>Moore</t>
  </si>
  <si>
    <t>johndavidmoore</t>
  </si>
  <si>
    <t>Efton</t>
  </si>
  <si>
    <t>Chism</t>
  </si>
  <si>
    <t>eftonchism</t>
  </si>
  <si>
    <t>2001-10-26</t>
  </si>
  <si>
    <t>Rodney Smith</t>
  </si>
  <si>
    <t>1631</t>
  </si>
  <si>
    <t>Rodney</t>
  </si>
  <si>
    <t>rodneysmith</t>
  </si>
  <si>
    <t>1990-03-11</t>
  </si>
  <si>
    <t>7101</t>
  </si>
  <si>
    <t>1996-02-28</t>
  </si>
  <si>
    <t>2892</t>
  </si>
  <si>
    <t>00-0031900</t>
  </si>
  <si>
    <t>235</t>
  </si>
  <si>
    <t>1992-01-10</t>
  </si>
  <si>
    <t>Blake Proehl</t>
  </si>
  <si>
    <t>7552</t>
  </si>
  <si>
    <t>Proehl</t>
  </si>
  <si>
    <t>blakeproehl</t>
  </si>
  <si>
    <t>1999-01-12</t>
  </si>
  <si>
    <t>Alex Gray</t>
  </si>
  <si>
    <t>4733</t>
  </si>
  <si>
    <t>00-0034010</t>
  </si>
  <si>
    <t>alexgray</t>
  </si>
  <si>
    <t>1991-05-01</t>
  </si>
  <si>
    <t>Jamaal Jones</t>
  </si>
  <si>
    <t>3540</t>
  </si>
  <si>
    <t>00-0033003</t>
  </si>
  <si>
    <t>jamaaljones</t>
  </si>
  <si>
    <t>1993-01-31</t>
  </si>
  <si>
    <t>Jauan</t>
  </si>
  <si>
    <t>Jennings</t>
  </si>
  <si>
    <t>jauanjennings</t>
  </si>
  <si>
    <t>1997-07-10</t>
  </si>
  <si>
    <t>3338</t>
  </si>
  <si>
    <t>00-0033078</t>
  </si>
  <si>
    <t>191</t>
  </si>
  <si>
    <t>Keenan</t>
  </si>
  <si>
    <t>Reynolds</t>
  </si>
  <si>
    <t>keenanreynolds</t>
  </si>
  <si>
    <t>Rachaad</t>
  </si>
  <si>
    <t>rachaadwhite</t>
  </si>
  <si>
    <t>Cole Hedlund</t>
  </si>
  <si>
    <t>6496</t>
  </si>
  <si>
    <t xml:space="preserve"> 00-0035171</t>
  </si>
  <si>
    <t>162</t>
  </si>
  <si>
    <t>Hedlund</t>
  </si>
  <si>
    <t>colehedlund</t>
  </si>
  <si>
    <t>Malik</t>
  </si>
  <si>
    <t>malikwashington</t>
  </si>
  <si>
    <t>2001-01-04</t>
  </si>
  <si>
    <t>00-0034676</t>
  </si>
  <si>
    <t>jameswashington</t>
  </si>
  <si>
    <t>1996-04-02</t>
  </si>
  <si>
    <t>Kyron Drones</t>
  </si>
  <si>
    <t>13599</t>
  </si>
  <si>
    <t>Kyron</t>
  </si>
  <si>
    <t>Drones</t>
  </si>
  <si>
    <t>kyrondrones</t>
  </si>
  <si>
    <t>2003-07-24</t>
  </si>
  <si>
    <t>Martin Mayhew</t>
  </si>
  <si>
    <t>4023</t>
  </si>
  <si>
    <t>Mayhew</t>
  </si>
  <si>
    <t>martinmayhew</t>
  </si>
  <si>
    <t>Tommy Heatherly</t>
  </si>
  <si>
    <t>8855</t>
  </si>
  <si>
    <t>Heatherly</t>
  </si>
  <si>
    <t>tommyheatherly</t>
  </si>
  <si>
    <t>Hamze El-Zayat</t>
  </si>
  <si>
    <t>12413</t>
  </si>
  <si>
    <t>Hamze</t>
  </si>
  <si>
    <t>El-Zayat</t>
  </si>
  <si>
    <t>hamzeelzayat</t>
  </si>
  <si>
    <t>1999-10-19</t>
  </si>
  <si>
    <t>Armon Binns</t>
  </si>
  <si>
    <t>860</t>
  </si>
  <si>
    <t>Armon</t>
  </si>
  <si>
    <t>Binns</t>
  </si>
  <si>
    <t>armonbinns</t>
  </si>
  <si>
    <t>1989-09-08</t>
  </si>
  <si>
    <t>Jerome Cunningham</t>
  </si>
  <si>
    <t>2304</t>
  </si>
  <si>
    <t>00-0031462</t>
  </si>
  <si>
    <t>Cunningham</t>
  </si>
  <si>
    <t>jeromecunningham</t>
  </si>
  <si>
    <t>1991-05-25</t>
  </si>
  <si>
    <t>Travis Toivonen</t>
  </si>
  <si>
    <t>8070</t>
  </si>
  <si>
    <t>Toivonen</t>
  </si>
  <si>
    <t>travistoivonen</t>
  </si>
  <si>
    <t>1998-04-22</t>
  </si>
  <si>
    <t>655</t>
  </si>
  <si>
    <t>00-0022084</t>
  </si>
  <si>
    <t>Anquan</t>
  </si>
  <si>
    <t>Boldin</t>
  </si>
  <si>
    <t>anquanboldin</t>
  </si>
  <si>
    <t>1980-10-03</t>
  </si>
  <si>
    <t>Darrius Shepherd</t>
  </si>
  <si>
    <t>6519</t>
  </si>
  <si>
    <t xml:space="preserve"> 00-0035181</t>
  </si>
  <si>
    <t>Darrius</t>
  </si>
  <si>
    <t>Shepherd</t>
  </si>
  <si>
    <t>darriusshepherd</t>
  </si>
  <si>
    <t>1995-11-01</t>
  </si>
  <si>
    <t>Ahmarean Brown</t>
  </si>
  <si>
    <t>11918</t>
  </si>
  <si>
    <t>170</t>
  </si>
  <si>
    <t>Ahmarean</t>
  </si>
  <si>
    <t>ahmareanbrown</t>
  </si>
  <si>
    <t>Mark Dominik</t>
  </si>
  <si>
    <t>4009</t>
  </si>
  <si>
    <t>Dominik</t>
  </si>
  <si>
    <t>markdominik</t>
  </si>
  <si>
    <t>Jean Sifrin</t>
  </si>
  <si>
    <t>2565</t>
  </si>
  <si>
    <t>Jean</t>
  </si>
  <si>
    <t>Sifrin</t>
  </si>
  <si>
    <t>jeansifrin</t>
  </si>
  <si>
    <t>1987-07-23</t>
  </si>
  <si>
    <t>00-0034869</t>
  </si>
  <si>
    <t>Darnold</t>
  </si>
  <si>
    <t>samdarnold</t>
  </si>
  <si>
    <t>1997-06-05</t>
  </si>
  <si>
    <t>Ja'Quan Gardner</t>
  </si>
  <si>
    <t>5809</t>
  </si>
  <si>
    <t>00-0034900</t>
  </si>
  <si>
    <t>Ja'Quan</t>
  </si>
  <si>
    <t>jaquangardner</t>
  </si>
  <si>
    <t>charliejones</t>
  </si>
  <si>
    <t>1998-10-29</t>
  </si>
  <si>
    <t>4026</t>
  </si>
  <si>
    <t>00-0033899</t>
  </si>
  <si>
    <t>233</t>
  </si>
  <si>
    <t>DeShone</t>
  </si>
  <si>
    <t>Kizer</t>
  </si>
  <si>
    <t>deshonekizer</t>
  </si>
  <si>
    <t>1995-01-03</t>
  </si>
  <si>
    <t>1353</t>
  </si>
  <si>
    <t>00-0030433</t>
  </si>
  <si>
    <t>Gillislee</t>
  </si>
  <si>
    <t>mikegillislee</t>
  </si>
  <si>
    <t>1990-11-01</t>
  </si>
  <si>
    <t>1169</t>
  </si>
  <si>
    <t xml:space="preserve"> 00-0029665</t>
  </si>
  <si>
    <t>robertgriffin</t>
  </si>
  <si>
    <t>1990-02-12</t>
  </si>
  <si>
    <t>Riley Dixon</t>
  </si>
  <si>
    <t>3383</t>
  </si>
  <si>
    <t>00-0032943</t>
  </si>
  <si>
    <t>Riley</t>
  </si>
  <si>
    <t>Dixon</t>
  </si>
  <si>
    <t>rileydixon</t>
  </si>
  <si>
    <t>1993-08-24</t>
  </si>
  <si>
    <t>Tanner McLachlan</t>
  </si>
  <si>
    <t>11598</t>
  </si>
  <si>
    <t>244</t>
  </si>
  <si>
    <t>McLachlan</t>
  </si>
  <si>
    <t>tannermclachlan</t>
  </si>
  <si>
    <t>1999-03-15</t>
  </si>
  <si>
    <t>Zack Annexstad</t>
  </si>
  <si>
    <t>11995</t>
  </si>
  <si>
    <t>Zack</t>
  </si>
  <si>
    <t>Annexstad</t>
  </si>
  <si>
    <t>zackannexstad</t>
  </si>
  <si>
    <t>2000-04-16</t>
  </si>
  <si>
    <t>Emani Bailey</t>
  </si>
  <si>
    <t>11998</t>
  </si>
  <si>
    <t>Emani</t>
  </si>
  <si>
    <t>Bailey</t>
  </si>
  <si>
    <t>emanibailey</t>
  </si>
  <si>
    <t>2001-11-28</t>
  </si>
  <si>
    <t>00-0027973</t>
  </si>
  <si>
    <t>Andy</t>
  </si>
  <si>
    <t>Dalton</t>
  </si>
  <si>
    <t>andydalton</t>
  </si>
  <si>
    <t>1987-10-29</t>
  </si>
  <si>
    <t>Jayden</t>
  </si>
  <si>
    <t>Reed</t>
  </si>
  <si>
    <t>jaydenreed</t>
  </si>
  <si>
    <t>2000-04-28</t>
  </si>
  <si>
    <t>Seth Williams</t>
  </si>
  <si>
    <t>7534</t>
  </si>
  <si>
    <t>Seth</t>
  </si>
  <si>
    <t>sethwilliams</t>
  </si>
  <si>
    <t>2000-04-10</t>
  </si>
  <si>
    <t>Michael Johnson</t>
  </si>
  <si>
    <t>2754</t>
  </si>
  <si>
    <t>michaeljohnson</t>
  </si>
  <si>
    <t>1991-09-10</t>
  </si>
  <si>
    <t>Woody Johnson</t>
  </si>
  <si>
    <t>4003</t>
  </si>
  <si>
    <t>Woody</t>
  </si>
  <si>
    <t>woodyjohnson</t>
  </si>
  <si>
    <t>Patrick Skov</t>
  </si>
  <si>
    <t>3698</t>
  </si>
  <si>
    <t>Patrick</t>
  </si>
  <si>
    <t>Skov</t>
  </si>
  <si>
    <t>patrickskov</t>
  </si>
  <si>
    <t>1992-07-21</t>
  </si>
  <si>
    <t>Toben Opurum</t>
  </si>
  <si>
    <t>1751</t>
  </si>
  <si>
    <t>Toben</t>
  </si>
  <si>
    <t>Opurum</t>
  </si>
  <si>
    <t>tobenopurum</t>
  </si>
  <si>
    <t>1990-11-18</t>
  </si>
  <si>
    <t>895</t>
  </si>
  <si>
    <t>Todman</t>
  </si>
  <si>
    <t>jordantodman</t>
  </si>
  <si>
    <t>1990-02-24</t>
  </si>
  <si>
    <t>Romello Brooker</t>
  </si>
  <si>
    <t>6388</t>
  </si>
  <si>
    <t xml:space="preserve"> 00-0035604</t>
  </si>
  <si>
    <t>Romello</t>
  </si>
  <si>
    <t>Brooker</t>
  </si>
  <si>
    <t>romellobrooker</t>
  </si>
  <si>
    <t>1995-12-11</t>
  </si>
  <si>
    <t>Adam Fuehne</t>
  </si>
  <si>
    <t>3712</t>
  </si>
  <si>
    <t>Fuehne</t>
  </si>
  <si>
    <t>adamfuehne</t>
  </si>
  <si>
    <t>1993-03-23</t>
  </si>
  <si>
    <t>Corbin Louks</t>
  </si>
  <si>
    <t>2684</t>
  </si>
  <si>
    <t>Louks</t>
  </si>
  <si>
    <t>corbinlouks</t>
  </si>
  <si>
    <t>1989-04-10</t>
  </si>
  <si>
    <t>00-0029621</t>
  </si>
  <si>
    <t>Zuerlein</t>
  </si>
  <si>
    <t>gregzuerlein</t>
  </si>
  <si>
    <t>1987-12-27</t>
  </si>
  <si>
    <t>Dylan Soehner</t>
  </si>
  <si>
    <t>7905</t>
  </si>
  <si>
    <t>270</t>
  </si>
  <si>
    <t>Dylan</t>
  </si>
  <si>
    <t>Soehner</t>
  </si>
  <si>
    <t>dylansoehner</t>
  </si>
  <si>
    <t>1997-11-08</t>
  </si>
  <si>
    <t>Michael Herzog</t>
  </si>
  <si>
    <t>12284</t>
  </si>
  <si>
    <t>Herzog</t>
  </si>
  <si>
    <t>michaelherzog</t>
  </si>
  <si>
    <t>Jason Brownlee</t>
  </si>
  <si>
    <t>11311</t>
  </si>
  <si>
    <t>Jason</t>
  </si>
  <si>
    <t>Brownlee</t>
  </si>
  <si>
    <t>jasonbrownlee</t>
  </si>
  <si>
    <t>Reggie Wayne</t>
  </si>
  <si>
    <t>194</t>
  </si>
  <si>
    <t>Reggie</t>
  </si>
  <si>
    <t>Wayne</t>
  </si>
  <si>
    <t>reggiewayne</t>
  </si>
  <si>
    <t>1978-11-17</t>
  </si>
  <si>
    <t>Travis Labhart</t>
  </si>
  <si>
    <t>1953</t>
  </si>
  <si>
    <t>182</t>
  </si>
  <si>
    <t>Labhart</t>
  </si>
  <si>
    <t>travislabhart</t>
  </si>
  <si>
    <t>1991-01-20</t>
  </si>
  <si>
    <t>4330</t>
  </si>
  <si>
    <t>00-0033266</t>
  </si>
  <si>
    <t>153</t>
  </si>
  <si>
    <t>JoJo</t>
  </si>
  <si>
    <t>Natson</t>
  </si>
  <si>
    <t>jojonatson</t>
  </si>
  <si>
    <t>1994-02-01</t>
  </si>
  <si>
    <t>Bruce</t>
  </si>
  <si>
    <t>bruceanderson</t>
  </si>
  <si>
    <t>1997-06-20</t>
  </si>
  <si>
    <t>Ja'Corey Brooks</t>
  </si>
  <si>
    <t>12532</t>
  </si>
  <si>
    <t>Ja'Corey</t>
  </si>
  <si>
    <t>Brooks</t>
  </si>
  <si>
    <t>jacoreybrooks</t>
  </si>
  <si>
    <t>2001-10-31</t>
  </si>
  <si>
    <t>Je'Ron Hamm</t>
  </si>
  <si>
    <t>2202</t>
  </si>
  <si>
    <t>00-0030805</t>
  </si>
  <si>
    <t>Je'Ron</t>
  </si>
  <si>
    <t>Hamm</t>
  </si>
  <si>
    <t>jeronhamm</t>
  </si>
  <si>
    <t>1992-06-15</t>
  </si>
  <si>
    <t>Anders Carlson</t>
  </si>
  <si>
    <t>11008</t>
  </si>
  <si>
    <t>Anders</t>
  </si>
  <si>
    <t>Carlson</t>
  </si>
  <si>
    <t>anderscarlson</t>
  </si>
  <si>
    <t>1998-06-16</t>
  </si>
  <si>
    <t>3278</t>
  </si>
  <si>
    <t>00-0033111</t>
  </si>
  <si>
    <t>Pharoh</t>
  </si>
  <si>
    <t>Cooper</t>
  </si>
  <si>
    <t>pharohcooper</t>
  </si>
  <si>
    <t>1995-03-07</t>
  </si>
  <si>
    <t>Quinton Flowers</t>
  </si>
  <si>
    <t>5165</t>
  </si>
  <si>
    <t>00-0034531</t>
  </si>
  <si>
    <t>Quinton</t>
  </si>
  <si>
    <t>Flowers</t>
  </si>
  <si>
    <t>quintonflowers</t>
  </si>
  <si>
    <t>Gee Scott</t>
  </si>
  <si>
    <t>12981</t>
  </si>
  <si>
    <t>Gee</t>
  </si>
  <si>
    <t>geescott</t>
  </si>
  <si>
    <t>2000-12-28</t>
  </si>
  <si>
    <t>Jahwan Edwards</t>
  </si>
  <si>
    <t>2581</t>
  </si>
  <si>
    <t>Jahwan</t>
  </si>
  <si>
    <t>Edwards</t>
  </si>
  <si>
    <t>jahwanedwards</t>
  </si>
  <si>
    <t>1992-07-27</t>
  </si>
  <si>
    <t>Daikiel Shorts</t>
  </si>
  <si>
    <t>4544</t>
  </si>
  <si>
    <t>Daikiel</t>
  </si>
  <si>
    <t>Shorts</t>
  </si>
  <si>
    <t>daikielshorts</t>
  </si>
  <si>
    <t>1994-10-06</t>
  </si>
  <si>
    <t>LeShun Daniels</t>
  </si>
  <si>
    <t>4418</t>
  </si>
  <si>
    <t>00-0033384</t>
  </si>
  <si>
    <t>LeShun</t>
  </si>
  <si>
    <t>Daniels</t>
  </si>
  <si>
    <t>leshundaniels</t>
  </si>
  <si>
    <t>1995-06-04</t>
  </si>
  <si>
    <t>chrisbrooks</t>
  </si>
  <si>
    <t>PUP</t>
  </si>
  <si>
    <t>2000-01-11</t>
  </si>
  <si>
    <t>Christian Wade</t>
  </si>
  <si>
    <t>6196</t>
  </si>
  <si>
    <t xml:space="preserve"> 00-0035728</t>
  </si>
  <si>
    <t>Wade</t>
  </si>
  <si>
    <t>christianwade</t>
  </si>
  <si>
    <t>1991-05-15</t>
  </si>
  <si>
    <t>Evans</t>
  </si>
  <si>
    <t>chrisevans</t>
  </si>
  <si>
    <t>1997-10-05</t>
  </si>
  <si>
    <t>530</t>
  </si>
  <si>
    <t>00-0027873</t>
  </si>
  <si>
    <t>Jermaine</t>
  </si>
  <si>
    <t>Gresham</t>
  </si>
  <si>
    <t>jermainegresham</t>
  </si>
  <si>
    <t>1988-06-16</t>
  </si>
  <si>
    <t>Roddy White</t>
  </si>
  <si>
    <t>4</t>
  </si>
  <si>
    <t>Roddy</t>
  </si>
  <si>
    <t>roddywhite</t>
  </si>
  <si>
    <t>1981-11-02</t>
  </si>
  <si>
    <t>Laube</t>
  </si>
  <si>
    <t>dylanlaube</t>
  </si>
  <si>
    <t>1999-12-14</t>
  </si>
  <si>
    <t xml:space="preserve"> 00-0034959</t>
  </si>
  <si>
    <t>andrewbeck</t>
  </si>
  <si>
    <t>1996-05-15</t>
  </si>
  <si>
    <t>Kadarius</t>
  </si>
  <si>
    <t>Toney</t>
  </si>
  <si>
    <t>kadariustoney</t>
  </si>
  <si>
    <t>1999-01-27</t>
  </si>
  <si>
    <t>Quez</t>
  </si>
  <si>
    <t>Watkins</t>
  </si>
  <si>
    <t>quezwatkins</t>
  </si>
  <si>
    <t>1998-06-09</t>
  </si>
  <si>
    <t>1589</t>
  </si>
  <si>
    <t>Patton</t>
  </si>
  <si>
    <t>quintonpatton</t>
  </si>
  <si>
    <t>1990-08-09</t>
  </si>
  <si>
    <t>Malcom Floyd</t>
  </si>
  <si>
    <t>316</t>
  </si>
  <si>
    <t>Malcom</t>
  </si>
  <si>
    <t>Floyd</t>
  </si>
  <si>
    <t>malcomfloyd</t>
  </si>
  <si>
    <t>1981-09-08</t>
  </si>
  <si>
    <t>Sione Houma</t>
  </si>
  <si>
    <t>3615</t>
  </si>
  <si>
    <t>Sione</t>
  </si>
  <si>
    <t>Houma</t>
  </si>
  <si>
    <t>sionehouma</t>
  </si>
  <si>
    <t>1994-06-21</t>
  </si>
  <si>
    <t>Anthony Boone</t>
  </si>
  <si>
    <t>2561</t>
  </si>
  <si>
    <t>Boone</t>
  </si>
  <si>
    <t>anthonyboone</t>
  </si>
  <si>
    <t>1991-10-29</t>
  </si>
  <si>
    <t>Antwaan Randle El</t>
  </si>
  <si>
    <t>Antwaan</t>
  </si>
  <si>
    <t>Randle El</t>
  </si>
  <si>
    <t>antwaanrandleel</t>
  </si>
  <si>
    <t>1979-08-17</t>
  </si>
  <si>
    <t>Jaden Smith</t>
  </si>
  <si>
    <t>13246</t>
  </si>
  <si>
    <t>jadensmith</t>
  </si>
  <si>
    <t>2001-12-13</t>
  </si>
  <si>
    <t>Cade</t>
  </si>
  <si>
    <t>Otton</t>
  </si>
  <si>
    <t>cadeotton</t>
  </si>
  <si>
    <t>1999-04-15</t>
  </si>
  <si>
    <t>Adrian Coxson</t>
  </si>
  <si>
    <t>2929</t>
  </si>
  <si>
    <t>Adrian</t>
  </si>
  <si>
    <t>Coxson</t>
  </si>
  <si>
    <t>adriancoxson</t>
  </si>
  <si>
    <t>1991-08-14</t>
  </si>
  <si>
    <t>Ryan Williams</t>
  </si>
  <si>
    <t>974</t>
  </si>
  <si>
    <t>ryanwilliams</t>
  </si>
  <si>
    <t>1990-04-09</t>
  </si>
  <si>
    <t>Marquis Young</t>
  </si>
  <si>
    <t>6742</t>
  </si>
  <si>
    <t>Marquis</t>
  </si>
  <si>
    <t>Young</t>
  </si>
  <si>
    <t>marquisyoung</t>
  </si>
  <si>
    <t>1995-02-11</t>
  </si>
  <si>
    <t>Derrick Deese</t>
  </si>
  <si>
    <t>8245</t>
  </si>
  <si>
    <t>Derrick</t>
  </si>
  <si>
    <t>Deese</t>
  </si>
  <si>
    <t>derrickdeese</t>
  </si>
  <si>
    <t>1998-08-19</t>
  </si>
  <si>
    <t>4061</t>
  </si>
  <si>
    <t>00-0033550</t>
  </si>
  <si>
    <t>Webb</t>
  </si>
  <si>
    <t>daviswebb</t>
  </si>
  <si>
    <t>1995-01-22</t>
  </si>
  <si>
    <t>Kenny Fletcher</t>
  </si>
  <si>
    <t>13957</t>
  </si>
  <si>
    <t>Kenny</t>
  </si>
  <si>
    <t>Fletcher</t>
  </si>
  <si>
    <t>kennyfletcher</t>
  </si>
  <si>
    <t>3269</t>
  </si>
  <si>
    <t>00-0032398</t>
  </si>
  <si>
    <t>chrismoore</t>
  </si>
  <si>
    <t>Stephen Sullivan</t>
  </si>
  <si>
    <t>6970</t>
  </si>
  <si>
    <t>Sullivan</t>
  </si>
  <si>
    <t>stephensullivan</t>
  </si>
  <si>
    <t>1996-11-28</t>
  </si>
  <si>
    <t>1944</t>
  </si>
  <si>
    <t>00-0031075</t>
  </si>
  <si>
    <t>Alfred</t>
  </si>
  <si>
    <t>Blue</t>
  </si>
  <si>
    <t>alfredblue</t>
  </si>
  <si>
    <t>1991-04-27</t>
  </si>
  <si>
    <t>Corey Taylor</t>
  </si>
  <si>
    <t>8092</t>
  </si>
  <si>
    <t>coreytaylor</t>
  </si>
  <si>
    <t>1997-07-04</t>
  </si>
  <si>
    <t>Darnell Holland</t>
  </si>
  <si>
    <t>6259</t>
  </si>
  <si>
    <t xml:space="preserve"> 00-0035405</t>
  </si>
  <si>
    <t>Darnell</t>
  </si>
  <si>
    <t>Holland</t>
  </si>
  <si>
    <t>darnellholland</t>
  </si>
  <si>
    <t>1996-11-06</t>
  </si>
  <si>
    <t>Brenden Bates</t>
  </si>
  <si>
    <t>12374</t>
  </si>
  <si>
    <t>Brenden</t>
  </si>
  <si>
    <t>Bates</t>
  </si>
  <si>
    <t>brendenbates</t>
  </si>
  <si>
    <t>1999-10-17</t>
  </si>
  <si>
    <t>Ernst Brun</t>
  </si>
  <si>
    <t>2957</t>
  </si>
  <si>
    <t>Ernst</t>
  </si>
  <si>
    <t>Brun</t>
  </si>
  <si>
    <t>ernstbrun</t>
  </si>
  <si>
    <t>1990-12-04</t>
  </si>
  <si>
    <t>CJ</t>
  </si>
  <si>
    <t>cjwilliams</t>
  </si>
  <si>
    <t>2003-10-23</t>
  </si>
  <si>
    <t>Jalin Conyers</t>
  </si>
  <si>
    <t>12866</t>
  </si>
  <si>
    <t>Jalin</t>
  </si>
  <si>
    <t>Conyers</t>
  </si>
  <si>
    <t>jalinconyers</t>
  </si>
  <si>
    <t>2001-07-26</t>
  </si>
  <si>
    <t>2789</t>
  </si>
  <si>
    <t>00-0031757</t>
  </si>
  <si>
    <t>Lucky</t>
  </si>
  <si>
    <t>Whitehead</t>
  </si>
  <si>
    <t>luckywhitehead</t>
  </si>
  <si>
    <t>1992-06-02</t>
  </si>
  <si>
    <t>John Dorsey</t>
  </si>
  <si>
    <t>4756</t>
  </si>
  <si>
    <t>johndorsey</t>
  </si>
  <si>
    <t>T.J. Linta</t>
  </si>
  <si>
    <t>6522</t>
  </si>
  <si>
    <t>Linta</t>
  </si>
  <si>
    <t>tjlinta</t>
  </si>
  <si>
    <t>1911</t>
  </si>
  <si>
    <t>00-0030663</t>
  </si>
  <si>
    <t>Willie</t>
  </si>
  <si>
    <t>Snead</t>
  </si>
  <si>
    <t>williesnead</t>
  </si>
  <si>
    <t>1992-10-17</t>
  </si>
  <si>
    <t>1034</t>
  </si>
  <si>
    <t>00-0029239</t>
  </si>
  <si>
    <t>Bolden</t>
  </si>
  <si>
    <t>brandonbolden</t>
  </si>
  <si>
    <t>1990-01-26</t>
  </si>
  <si>
    <t>3673</t>
  </si>
  <si>
    <t>00-0032584</t>
  </si>
  <si>
    <t>nickrose</t>
  </si>
  <si>
    <t>1994-05-05</t>
  </si>
  <si>
    <t>C.J. Germany</t>
  </si>
  <si>
    <t>4798</t>
  </si>
  <si>
    <t>Germany</t>
  </si>
  <si>
    <t>cjgermany</t>
  </si>
  <si>
    <t>cjdaniels</t>
  </si>
  <si>
    <t>2002-01-04</t>
  </si>
  <si>
    <t>2503</t>
  </si>
  <si>
    <t>00-0031609</t>
  </si>
  <si>
    <t>Derby</t>
  </si>
  <si>
    <t>ajderby</t>
  </si>
  <si>
    <t>1991-09-20</t>
  </si>
  <si>
    <t>E.J. Williams</t>
  </si>
  <si>
    <t>13805</t>
  </si>
  <si>
    <t>ejwilliams</t>
  </si>
  <si>
    <t>2001-11-14</t>
  </si>
  <si>
    <t>John Conner</t>
  </si>
  <si>
    <t>520</t>
  </si>
  <si>
    <t>Conner</t>
  </si>
  <si>
    <t>johnconner</t>
  </si>
  <si>
    <t>1987-06-08</t>
  </si>
  <si>
    <t>Connor Jessop</t>
  </si>
  <si>
    <t>5808</t>
  </si>
  <si>
    <t>00-0034897</t>
  </si>
  <si>
    <t>Jessop</t>
  </si>
  <si>
    <t>connorjessop</t>
  </si>
  <si>
    <t>Giovanni Ricci</t>
  </si>
  <si>
    <t>7216</t>
  </si>
  <si>
    <t>Giovanni</t>
  </si>
  <si>
    <t>Ricci</t>
  </si>
  <si>
    <t>giovanniricci</t>
  </si>
  <si>
    <t>1996-10-16</t>
  </si>
  <si>
    <t>Dontez Byrd</t>
  </si>
  <si>
    <t>5242</t>
  </si>
  <si>
    <t>00-0034133</t>
  </si>
  <si>
    <t>Dontez</t>
  </si>
  <si>
    <t>Byrd</t>
  </si>
  <si>
    <t>dontezbyrd</t>
  </si>
  <si>
    <t>1995-08-09</t>
  </si>
  <si>
    <t>Ryan Otten</t>
  </si>
  <si>
    <t>1664</t>
  </si>
  <si>
    <t>Otten</t>
  </si>
  <si>
    <t>ryanotten</t>
  </si>
  <si>
    <t>1990-04-07</t>
  </si>
  <si>
    <t>Clayton Echard</t>
  </si>
  <si>
    <t>3924</t>
  </si>
  <si>
    <t>Clayton</t>
  </si>
  <si>
    <t>Echard</t>
  </si>
  <si>
    <t>claytonechard</t>
  </si>
  <si>
    <t>1993-04-29</t>
  </si>
  <si>
    <t>00-0034765</t>
  </si>
  <si>
    <t>Tre'Quan</t>
  </si>
  <si>
    <t>trequansmith</t>
  </si>
  <si>
    <t>1996-01-07</t>
  </si>
  <si>
    <t>Kimani</t>
  </si>
  <si>
    <t>Vidal</t>
  </si>
  <si>
    <t>kimanividal</t>
  </si>
  <si>
    <t>2001-08-28</t>
  </si>
  <si>
    <t xml:space="preserve"> 00-0035589</t>
  </si>
  <si>
    <t>Gary</t>
  </si>
  <si>
    <t>garyjennings</t>
  </si>
  <si>
    <t>1997-03-07</t>
  </si>
  <si>
    <t>Jamari Staples</t>
  </si>
  <si>
    <t>4821</t>
  </si>
  <si>
    <t>Jamari</t>
  </si>
  <si>
    <t>Staples</t>
  </si>
  <si>
    <t>jamaristaples</t>
  </si>
  <si>
    <t>1994-09-10</t>
  </si>
  <si>
    <t>Cuevas</t>
  </si>
  <si>
    <t>joshcuevas</t>
  </si>
  <si>
    <t>2003-09-15</t>
  </si>
  <si>
    <t>Wes Welker</t>
  </si>
  <si>
    <t>Wes</t>
  </si>
  <si>
    <t>Welker</t>
  </si>
  <si>
    <t>weswelker</t>
  </si>
  <si>
    <t>1981-05-01</t>
  </si>
  <si>
    <t>Jerand Bradley</t>
  </si>
  <si>
    <t>13608</t>
  </si>
  <si>
    <t>Jerand</t>
  </si>
  <si>
    <t>Bradley</t>
  </si>
  <si>
    <t>jerandbradley</t>
  </si>
  <si>
    <t>2002-10-10</t>
  </si>
  <si>
    <t>Jack</t>
  </si>
  <si>
    <t>Endries</t>
  </si>
  <si>
    <t>jackendries</t>
  </si>
  <si>
    <t>2004-03-26</t>
  </si>
  <si>
    <t>2282</t>
  </si>
  <si>
    <t>00-0031332</t>
  </si>
  <si>
    <t>Fitzgerald</t>
  </si>
  <si>
    <t>Toussaint</t>
  </si>
  <si>
    <t>fitzgeraldtoussaint</t>
  </si>
  <si>
    <t>1990-05-04</t>
  </si>
  <si>
    <t>Ray Agnew</t>
  </si>
  <si>
    <t>1899</t>
  </si>
  <si>
    <t>242</t>
  </si>
  <si>
    <t>Agnew</t>
  </si>
  <si>
    <t>rayagnew</t>
  </si>
  <si>
    <t>1993-05-17</t>
  </si>
  <si>
    <t>2400</t>
  </si>
  <si>
    <t>00-0031939</t>
  </si>
  <si>
    <t>mattjones</t>
  </si>
  <si>
    <t>1993-03-07</t>
  </si>
  <si>
    <t>Trinity Benson</t>
  </si>
  <si>
    <t>6395</t>
  </si>
  <si>
    <t xml:space="preserve"> 00-0034930</t>
  </si>
  <si>
    <t>Trinity</t>
  </si>
  <si>
    <t>Benson</t>
  </si>
  <si>
    <t>trinitybenson</t>
  </si>
  <si>
    <t>Brandon Barden</t>
  </si>
  <si>
    <t>1317</t>
  </si>
  <si>
    <t>Barden</t>
  </si>
  <si>
    <t>brandonbarden</t>
  </si>
  <si>
    <t>1989-03-15</t>
  </si>
  <si>
    <t>1206</t>
  </si>
  <si>
    <t>Pead</t>
  </si>
  <si>
    <t>isaiahpead</t>
  </si>
  <si>
    <t>1989-12-14</t>
  </si>
  <si>
    <t>Tory Carter</t>
  </si>
  <si>
    <t>7852</t>
  </si>
  <si>
    <t>229</t>
  </si>
  <si>
    <t>Tory</t>
  </si>
  <si>
    <t>Carter</t>
  </si>
  <si>
    <t>torycarter</t>
  </si>
  <si>
    <t>1999-03-16</t>
  </si>
  <si>
    <t>Gavin Holmes</t>
  </si>
  <si>
    <t>11478</t>
  </si>
  <si>
    <t>Gavin</t>
  </si>
  <si>
    <t>Holmes</t>
  </si>
  <si>
    <t>gavinholmes</t>
  </si>
  <si>
    <t>1998-09-29</t>
  </si>
  <si>
    <t>Ryan Wright</t>
  </si>
  <si>
    <t>8528</t>
  </si>
  <si>
    <t>ryanwright</t>
  </si>
  <si>
    <t>2000-06-01</t>
  </si>
  <si>
    <t>Trevon Clark</t>
  </si>
  <si>
    <t>8549</t>
  </si>
  <si>
    <t>Trevon</t>
  </si>
  <si>
    <t>trevonclark</t>
  </si>
  <si>
    <t>1999-09-27</t>
  </si>
  <si>
    <t>Thyrick Pitts</t>
  </si>
  <si>
    <t>11266</t>
  </si>
  <si>
    <t>Thyrick</t>
  </si>
  <si>
    <t>thyrickpitts</t>
  </si>
  <si>
    <t>Herbert</t>
  </si>
  <si>
    <t>khalilherbert</t>
  </si>
  <si>
    <t>1998-04-21</t>
  </si>
  <si>
    <t>00-0033303</t>
  </si>
  <si>
    <t>Harrison</t>
  </si>
  <si>
    <t>Butker</t>
  </si>
  <si>
    <t>harrisonbutker</t>
  </si>
  <si>
    <t>1995-07-14</t>
  </si>
  <si>
    <t>Steven Sims</t>
  </si>
  <si>
    <t>6402</t>
  </si>
  <si>
    <t xml:space="preserve"> 00-0034928</t>
  </si>
  <si>
    <t>stevensims</t>
  </si>
  <si>
    <t>1997-03-31</t>
  </si>
  <si>
    <t>Ryan Mueller</t>
  </si>
  <si>
    <t>2658</t>
  </si>
  <si>
    <t>Mueller</t>
  </si>
  <si>
    <t>ryanmueller</t>
  </si>
  <si>
    <t>1991-04-30</t>
  </si>
  <si>
    <t>Tyler Davis</t>
  </si>
  <si>
    <t>5251</t>
  </si>
  <si>
    <t>tylerdavis</t>
  </si>
  <si>
    <t>1994-09-29</t>
  </si>
  <si>
    <t>7131</t>
  </si>
  <si>
    <t>1997-04-02</t>
  </si>
  <si>
    <t>Ko</t>
  </si>
  <si>
    <t>Kieft</t>
  </si>
  <si>
    <t>kokieft</t>
  </si>
  <si>
    <t>1998-01-20</t>
  </si>
  <si>
    <t>Dai'Jean Dixon</t>
  </si>
  <si>
    <t>8213</t>
  </si>
  <si>
    <t>Dai'Jean</t>
  </si>
  <si>
    <t>daijeandixon</t>
  </si>
  <si>
    <t>1998-10-16</t>
  </si>
  <si>
    <t>Tyjon Lindsey</t>
  </si>
  <si>
    <t>11226</t>
  </si>
  <si>
    <t>Tyjon</t>
  </si>
  <si>
    <t>Lindsey</t>
  </si>
  <si>
    <t>tyjonlindsey</t>
  </si>
  <si>
    <t>1999-01-07</t>
  </si>
  <si>
    <t>00-0030470</t>
  </si>
  <si>
    <t>Vance</t>
  </si>
  <si>
    <t>vancemcdonald</t>
  </si>
  <si>
    <t>1990-06-13</t>
  </si>
  <si>
    <t>2471</t>
  </si>
  <si>
    <t>00-0031595</t>
  </si>
  <si>
    <t>Burton</t>
  </si>
  <si>
    <t>michaelburton</t>
  </si>
  <si>
    <t>1992-02-01</t>
  </si>
  <si>
    <t>Sandro Platzgummer</t>
  </si>
  <si>
    <t>7412</t>
  </si>
  <si>
    <t>Sandro</t>
  </si>
  <si>
    <t>Platzgummer</t>
  </si>
  <si>
    <t>sandroplatzgummer</t>
  </si>
  <si>
    <t>1997-03-10</t>
  </si>
  <si>
    <t>Paul Quessenberry</t>
  </si>
  <si>
    <t>7499</t>
  </si>
  <si>
    <t>Quessenberry</t>
  </si>
  <si>
    <t>paulquessenberry</t>
  </si>
  <si>
    <t>1992-01-08</t>
  </si>
  <si>
    <t>Jaxon</t>
  </si>
  <si>
    <t>Smith-Njigba</t>
  </si>
  <si>
    <t>jaxonsmithnjigba</t>
  </si>
  <si>
    <t>2002-02-14</t>
  </si>
  <si>
    <t>9510</t>
  </si>
  <si>
    <t>Lew</t>
  </si>
  <si>
    <t>Nichols</t>
  </si>
  <si>
    <t>lewnichols</t>
  </si>
  <si>
    <t>2001-08-16</t>
  </si>
  <si>
    <t>Stephen Ross</t>
  </si>
  <si>
    <t>4851</t>
  </si>
  <si>
    <t>stephenross</t>
  </si>
  <si>
    <t>Bryce Baringer</t>
  </si>
  <si>
    <t>11007</t>
  </si>
  <si>
    <t>Baringer</t>
  </si>
  <si>
    <t>brycebaringer</t>
  </si>
  <si>
    <t>1999-04-26</t>
  </si>
  <si>
    <t>isaiahdavis</t>
  </si>
  <si>
    <t>2002-02-21</t>
  </si>
  <si>
    <t>Jaylen</t>
  </si>
  <si>
    <t>Waddle</t>
  </si>
  <si>
    <t>jaylenwaddle</t>
  </si>
  <si>
    <t>1998-11-25</t>
  </si>
  <si>
    <t>Cedric Benson</t>
  </si>
  <si>
    <t>6738</t>
  </si>
  <si>
    <t>Cedric</t>
  </si>
  <si>
    <t>cedricbenson</t>
  </si>
  <si>
    <t>1982-12-28</t>
  </si>
  <si>
    <t>00-0034358</t>
  </si>
  <si>
    <t>Derrius</t>
  </si>
  <si>
    <t>Guice</t>
  </si>
  <si>
    <t>derriusguice</t>
  </si>
  <si>
    <t>1997-06-21</t>
  </si>
  <si>
    <t>Sean McDermott</t>
  </si>
  <si>
    <t>3103</t>
  </si>
  <si>
    <t>McDermott</t>
  </si>
  <si>
    <t>seanmcdermott</t>
  </si>
  <si>
    <t>Juron Criner</t>
  </si>
  <si>
    <t>1137</t>
  </si>
  <si>
    <t>Juron</t>
  </si>
  <si>
    <t>Criner</t>
  </si>
  <si>
    <t>juroncriner</t>
  </si>
  <si>
    <t>1989-12-12</t>
  </si>
  <si>
    <t>Trevor Graham</t>
  </si>
  <si>
    <t>1045</t>
  </si>
  <si>
    <t>Trevor</t>
  </si>
  <si>
    <t>Graham</t>
  </si>
  <si>
    <t>trevorgraham</t>
  </si>
  <si>
    <t>Chip Kelly</t>
  </si>
  <si>
    <t>3073</t>
  </si>
  <si>
    <t>Chip</t>
  </si>
  <si>
    <t>chipkelly</t>
  </si>
  <si>
    <t>Jahdae</t>
  </si>
  <si>
    <t>jahdaewalker</t>
  </si>
  <si>
    <t>2002-07-05</t>
  </si>
  <si>
    <t>Jalen Wydermyer</t>
  </si>
  <si>
    <t>8115</t>
  </si>
  <si>
    <t>Wydermyer</t>
  </si>
  <si>
    <t>jalenwydermyer</t>
  </si>
  <si>
    <t>2000-12-20</t>
  </si>
  <si>
    <t>Trevion Thompson</t>
  </si>
  <si>
    <t>6248</t>
  </si>
  <si>
    <t xml:space="preserve"> 00-0035438</t>
  </si>
  <si>
    <t>Trevion</t>
  </si>
  <si>
    <t>trevionthompson</t>
  </si>
  <si>
    <t>1995-11-14</t>
  </si>
  <si>
    <t>3386</t>
  </si>
  <si>
    <t>00-0033061</t>
  </si>
  <si>
    <t>Duarte</t>
  </si>
  <si>
    <t>thomasduarte</t>
  </si>
  <si>
    <t>1995-03-30</t>
  </si>
  <si>
    <t>394</t>
  </si>
  <si>
    <t>00-0026983</t>
  </si>
  <si>
    <t>Heyward-Bey</t>
  </si>
  <si>
    <t>darriusheywardbey</t>
  </si>
  <si>
    <t>1987-02-26</t>
  </si>
  <si>
    <t>Spencer Lanning</t>
  </si>
  <si>
    <t>1707</t>
  </si>
  <si>
    <t>Spencer</t>
  </si>
  <si>
    <t>Lanning</t>
  </si>
  <si>
    <t>spencerlanning</t>
  </si>
  <si>
    <t>1988-05-21</t>
  </si>
  <si>
    <t>2824</t>
  </si>
  <si>
    <t>00-0032008</t>
  </si>
  <si>
    <t>Donteea</t>
  </si>
  <si>
    <t>Dye</t>
  </si>
  <si>
    <t>donteeadye</t>
  </si>
  <si>
    <t>1993-08-20</t>
  </si>
  <si>
    <t>Jacardia Wright</t>
  </si>
  <si>
    <t>13047</t>
  </si>
  <si>
    <t>Jacardia</t>
  </si>
  <si>
    <t>jacardiawright</t>
  </si>
  <si>
    <t>2000-09-26</t>
  </si>
  <si>
    <t>Gabe Marks</t>
  </si>
  <si>
    <t>4508</t>
  </si>
  <si>
    <t>Marks</t>
  </si>
  <si>
    <t>gabemarks</t>
  </si>
  <si>
    <t>1994-08-06</t>
  </si>
  <si>
    <t>Landon Parker</t>
  </si>
  <si>
    <t>12820</t>
  </si>
  <si>
    <t>Landon</t>
  </si>
  <si>
    <t>landonparker</t>
  </si>
  <si>
    <t>1999-09-02</t>
  </si>
  <si>
    <t>David Durden</t>
  </si>
  <si>
    <t>11505</t>
  </si>
  <si>
    <t>Durden</t>
  </si>
  <si>
    <t>daviddurden</t>
  </si>
  <si>
    <t>1998-12-26</t>
  </si>
  <si>
    <t>Noah Thomas</t>
  </si>
  <si>
    <t>13318</t>
  </si>
  <si>
    <t>noahthomas</t>
  </si>
  <si>
    <t>2004-01-13</t>
  </si>
  <si>
    <t>Justin Manton</t>
  </si>
  <si>
    <t>2911</t>
  </si>
  <si>
    <t>Manton</t>
  </si>
  <si>
    <t>justinmanton</t>
  </si>
  <si>
    <t>1992-06-28</t>
  </si>
  <si>
    <t xml:space="preserve"> 00-0034971</t>
  </si>
  <si>
    <t>Hurd</t>
  </si>
  <si>
    <t>jalenhurd</t>
  </si>
  <si>
    <t>1996-01-24</t>
  </si>
  <si>
    <t>Courtney Roby</t>
  </si>
  <si>
    <t>Courtney</t>
  </si>
  <si>
    <t>Roby</t>
  </si>
  <si>
    <t>courtneyroby</t>
  </si>
  <si>
    <t>1983-01-10</t>
  </si>
  <si>
    <t>Brenen</t>
  </si>
  <si>
    <t>brenenthompson</t>
  </si>
  <si>
    <t>2003-07-25</t>
  </si>
  <si>
    <t>Gabriel Benyard</t>
  </si>
  <si>
    <t>13939</t>
  </si>
  <si>
    <t>Gabriel</t>
  </si>
  <si>
    <t>Benyard</t>
  </si>
  <si>
    <t>gabrielbenyard</t>
  </si>
  <si>
    <t>3650</t>
  </si>
  <si>
    <t>00-0032362</t>
  </si>
  <si>
    <t>Maurice</t>
  </si>
  <si>
    <t>Harris</t>
  </si>
  <si>
    <t>mauriceharris</t>
  </si>
  <si>
    <t>1992-11-11</t>
  </si>
  <si>
    <t>2944</t>
  </si>
  <si>
    <t>00-0031744</t>
  </si>
  <si>
    <t>LaCosse</t>
  </si>
  <si>
    <t>mattlacosse</t>
  </si>
  <si>
    <t>1992-09-21</t>
  </si>
  <si>
    <t>3036</t>
  </si>
  <si>
    <t>00-0031788</t>
  </si>
  <si>
    <t>Lengel</t>
  </si>
  <si>
    <t>mattlengel</t>
  </si>
  <si>
    <t>1990-12-27</t>
  </si>
  <si>
    <t>Jay Gruden</t>
  </si>
  <si>
    <t>4041</t>
  </si>
  <si>
    <t>Jay</t>
  </si>
  <si>
    <t>Gruden</t>
  </si>
  <si>
    <t>jaygruden</t>
  </si>
  <si>
    <t>Manny Wilkins</t>
  </si>
  <si>
    <t>6343</t>
  </si>
  <si>
    <t xml:space="preserve"> 00-0035077</t>
  </si>
  <si>
    <t>Manny</t>
  </si>
  <si>
    <t>mannywilkins</t>
  </si>
  <si>
    <t>1995-11-05</t>
  </si>
  <si>
    <t>Steven Mitchell</t>
  </si>
  <si>
    <t>5132</t>
  </si>
  <si>
    <t xml:space="preserve"> 00-0034081</t>
  </si>
  <si>
    <t>Mitchell</t>
  </si>
  <si>
    <t>stevenmitchell</t>
  </si>
  <si>
    <t>1994-05-02</t>
  </si>
  <si>
    <t>Dominick Wood-Anderson</t>
  </si>
  <si>
    <t>6993</t>
  </si>
  <si>
    <t>Dominick</t>
  </si>
  <si>
    <t>Wood-Anderson</t>
  </si>
  <si>
    <t>dominickwoodanderson</t>
  </si>
  <si>
    <t>1998-02-09</t>
  </si>
  <si>
    <t>345</t>
  </si>
  <si>
    <t>00-0026625</t>
  </si>
  <si>
    <t>Hoyer</t>
  </si>
  <si>
    <t>brianhoyer</t>
  </si>
  <si>
    <t>1985-10-13</t>
  </si>
  <si>
    <t>128</t>
  </si>
  <si>
    <t>Vincent</t>
  </si>
  <si>
    <t>Jackson</t>
  </si>
  <si>
    <t>vincentjackson</t>
  </si>
  <si>
    <t>1983-01-14</t>
  </si>
  <si>
    <t>Mike Zimmer</t>
  </si>
  <si>
    <t>3919</t>
  </si>
  <si>
    <t>Zimmer</t>
  </si>
  <si>
    <t>mikezimmer</t>
  </si>
  <si>
    <t>Clyde</t>
  </si>
  <si>
    <t>Edwards-Helaire</t>
  </si>
  <si>
    <t>clydeedwardshelaire</t>
  </si>
  <si>
    <t>1999-04-11</t>
  </si>
  <si>
    <t>Brian Lewerke</t>
  </si>
  <si>
    <t>7008</t>
  </si>
  <si>
    <t>Lewerke</t>
  </si>
  <si>
    <t>brianlewerke</t>
  </si>
  <si>
    <t>1996-10-24</t>
  </si>
  <si>
    <t>Julius Davis</t>
  </si>
  <si>
    <t>14001</t>
  </si>
  <si>
    <t>Julius</t>
  </si>
  <si>
    <t>juliusdavis</t>
  </si>
  <si>
    <t>Joly</t>
  </si>
  <si>
    <t>justinjoly</t>
  </si>
  <si>
    <t>2004-07-09</t>
  </si>
  <si>
    <t>Malik Earl</t>
  </si>
  <si>
    <t>5169</t>
  </si>
  <si>
    <t>Earl</t>
  </si>
  <si>
    <t>malikearl</t>
  </si>
  <si>
    <t>1996-03-08</t>
  </si>
  <si>
    <t>Austin Reed</t>
  </si>
  <si>
    <t>11931</t>
  </si>
  <si>
    <t>austinreed</t>
  </si>
  <si>
    <t>2000-02-22</t>
  </si>
  <si>
    <t>Jaelon Darden</t>
  </si>
  <si>
    <t>7713</t>
  </si>
  <si>
    <t>Jaelon</t>
  </si>
  <si>
    <t>Darden</t>
  </si>
  <si>
    <t>jaelondarden</t>
  </si>
  <si>
    <t>1999-01-14</t>
  </si>
  <si>
    <t>Dakereon Joyner</t>
  </si>
  <si>
    <t>12333</t>
  </si>
  <si>
    <t>Dakereon</t>
  </si>
  <si>
    <t>Joyner</t>
  </si>
  <si>
    <t>dakereonjoyner</t>
  </si>
  <si>
    <t>2000-05-24</t>
  </si>
  <si>
    <t>Levonte Whitfield</t>
  </si>
  <si>
    <t>4784</t>
  </si>
  <si>
    <t>Levonte</t>
  </si>
  <si>
    <t>Whitfield</t>
  </si>
  <si>
    <t>levontewhitfield</t>
  </si>
  <si>
    <t>Silas Redd</t>
  </si>
  <si>
    <t>2100</t>
  </si>
  <si>
    <t>Silas</t>
  </si>
  <si>
    <t>Redd</t>
  </si>
  <si>
    <t>silasredd</t>
  </si>
  <si>
    <t>1992-03-01</t>
  </si>
  <si>
    <t>00-0033702</t>
  </si>
  <si>
    <t>Younghoe</t>
  </si>
  <si>
    <t>Koo</t>
  </si>
  <si>
    <t>younghoekoo</t>
  </si>
  <si>
    <t>5092</t>
  </si>
  <si>
    <t>00-0034393</t>
  </si>
  <si>
    <t>Troy</t>
  </si>
  <si>
    <t>Fumagalli</t>
  </si>
  <si>
    <t>troyfumagalli</t>
  </si>
  <si>
    <t>1995-02-17</t>
  </si>
  <si>
    <t>Ken Norton Jr.</t>
  </si>
  <si>
    <t>4858</t>
  </si>
  <si>
    <t>Ken</t>
  </si>
  <si>
    <t>Norton Jr.</t>
  </si>
  <si>
    <t>kennortonjr</t>
  </si>
  <si>
    <t>00-0031236</t>
  </si>
  <si>
    <t>Brandin</t>
  </si>
  <si>
    <t>Cooks</t>
  </si>
  <si>
    <t>brandincooks</t>
  </si>
  <si>
    <t>1993-09-25</t>
  </si>
  <si>
    <t>1718</t>
  </si>
  <si>
    <t>00-0029119</t>
  </si>
  <si>
    <t>Derek</t>
  </si>
  <si>
    <t>Carrier</t>
  </si>
  <si>
    <t>derekcarrier</t>
  </si>
  <si>
    <t>1990-07-25</t>
  </si>
  <si>
    <t>Sashi Brown</t>
  </si>
  <si>
    <t>3092</t>
  </si>
  <si>
    <t>Sashi</t>
  </si>
  <si>
    <t>sashibrown</t>
  </si>
  <si>
    <t>Ben Roberts</t>
  </si>
  <si>
    <t>3873</t>
  </si>
  <si>
    <t>Roberts</t>
  </si>
  <si>
    <t>benroberts</t>
  </si>
  <si>
    <t>1992-09-07</t>
  </si>
  <si>
    <t>Travon McMillian</t>
  </si>
  <si>
    <t>6236</t>
  </si>
  <si>
    <t xml:space="preserve"> 00-0035212</t>
  </si>
  <si>
    <t>Travon</t>
  </si>
  <si>
    <t>McMillian</t>
  </si>
  <si>
    <t>travonmcmillian</t>
  </si>
  <si>
    <t>1996-02-05</t>
  </si>
  <si>
    <t xml:space="preserve"> 00-0035710</t>
  </si>
  <si>
    <t>danieljones</t>
  </si>
  <si>
    <t>1997-05-27</t>
  </si>
  <si>
    <t>Travis Koontz</t>
  </si>
  <si>
    <t>8905</t>
  </si>
  <si>
    <t>Koontz</t>
  </si>
  <si>
    <t>traviskoontz</t>
  </si>
  <si>
    <t>Peter LeBlanc</t>
  </si>
  <si>
    <t>12373</t>
  </si>
  <si>
    <t>Peter</t>
  </si>
  <si>
    <t>LeBlanc</t>
  </si>
  <si>
    <t>peterleblanc</t>
  </si>
  <si>
    <t>2001-04-12</t>
  </si>
  <si>
    <t>Deontay Burnett</t>
  </si>
  <si>
    <t>5290</t>
  </si>
  <si>
    <t>00-0034653</t>
  </si>
  <si>
    <t>Deontay</t>
  </si>
  <si>
    <t>Burnett</t>
  </si>
  <si>
    <t>deontayburnett</t>
  </si>
  <si>
    <t>1997-10-04</t>
  </si>
  <si>
    <t>297</t>
  </si>
  <si>
    <t>Eddie</t>
  </si>
  <si>
    <t>Royal</t>
  </si>
  <si>
    <t>eddieroyal</t>
  </si>
  <si>
    <t>1986-05-21</t>
  </si>
  <si>
    <t>2463</t>
  </si>
  <si>
    <t>00-0032135</t>
  </si>
  <si>
    <t>Jesse</t>
  </si>
  <si>
    <t>jessejames</t>
  </si>
  <si>
    <t>1994-06-04</t>
  </si>
  <si>
    <t>Justin Thomas</t>
  </si>
  <si>
    <t>4723</t>
  </si>
  <si>
    <t>justinthomas</t>
  </si>
  <si>
    <t>DB,WR</t>
  </si>
  <si>
    <t>1991-09-15</t>
  </si>
  <si>
    <t>Eli</t>
  </si>
  <si>
    <t>Raridon</t>
  </si>
  <si>
    <t>eliraridon</t>
  </si>
  <si>
    <t>2004-02-12</t>
  </si>
  <si>
    <t>Riley Sharp</t>
  </si>
  <si>
    <t>12250</t>
  </si>
  <si>
    <t>rileysharp</t>
  </si>
  <si>
    <t>1997-11-07</t>
  </si>
  <si>
    <t>andyphillips</t>
  </si>
  <si>
    <t>1989-05-18</t>
  </si>
  <si>
    <t>Marken Michel</t>
  </si>
  <si>
    <t>3568</t>
  </si>
  <si>
    <t xml:space="preserve"> 00-0032609</t>
  </si>
  <si>
    <t>Marken</t>
  </si>
  <si>
    <t>Michel</t>
  </si>
  <si>
    <t>markenmichel</t>
  </si>
  <si>
    <t>1993-07-06</t>
  </si>
  <si>
    <t>James Looney</t>
  </si>
  <si>
    <t>5322</t>
  </si>
  <si>
    <t>00-0034284</t>
  </si>
  <si>
    <t>Looney</t>
  </si>
  <si>
    <t>jameslooney</t>
  </si>
  <si>
    <t>1995-05-15</t>
  </si>
  <si>
    <t>Jared Scott</t>
  </si>
  <si>
    <t>8878</t>
  </si>
  <si>
    <t>Jared</t>
  </si>
  <si>
    <t>jaredscott</t>
  </si>
  <si>
    <t>1999-05-10</t>
  </si>
  <si>
    <t>4214</t>
  </si>
  <si>
    <t>00-0033573</t>
  </si>
  <si>
    <t>Shelton</t>
  </si>
  <si>
    <t>sheltongibson</t>
  </si>
  <si>
    <t>1994-03-20</t>
  </si>
  <si>
    <t>00-0032187</t>
  </si>
  <si>
    <t>224</t>
  </si>
  <si>
    <t>davidjohnson</t>
  </si>
  <si>
    <t>362</t>
  </si>
  <si>
    <t>00-0026957</t>
  </si>
  <si>
    <t>1987-08-26</t>
  </si>
  <si>
    <t>Darrynton</t>
  </si>
  <si>
    <t>darryntonevans</t>
  </si>
  <si>
    <t>1998-07-09</t>
  </si>
  <si>
    <t>Miles Davis</t>
  </si>
  <si>
    <t>14044</t>
  </si>
  <si>
    <t>milesdavis</t>
  </si>
  <si>
    <t>1999-10-01</t>
  </si>
  <si>
    <t>389</t>
  </si>
  <si>
    <t>00-0023662</t>
  </si>
  <si>
    <t>Cassel</t>
  </si>
  <si>
    <t>mattcassel</t>
  </si>
  <si>
    <t>1982-05-17</t>
  </si>
  <si>
    <t>Xavier Jones</t>
  </si>
  <si>
    <t>7088</t>
  </si>
  <si>
    <t>Xavier</t>
  </si>
  <si>
    <t>xavierjones</t>
  </si>
  <si>
    <t>1997-08-24</t>
  </si>
  <si>
    <t>Avius Capers</t>
  </si>
  <si>
    <t>3007</t>
  </si>
  <si>
    <t>Avius</t>
  </si>
  <si>
    <t>Capers</t>
  </si>
  <si>
    <t>aviuscapers</t>
  </si>
  <si>
    <t>1992-05-30</t>
  </si>
  <si>
    <t xml:space="preserve"> 00-0035229</t>
  </si>
  <si>
    <t>Hockenson</t>
  </si>
  <si>
    <t>tjhockenson</t>
  </si>
  <si>
    <t>1997-07-03</t>
  </si>
  <si>
    <t>Harvey Binford</t>
  </si>
  <si>
    <t>3920</t>
  </si>
  <si>
    <t>Harvey</t>
  </si>
  <si>
    <t>Binford</t>
  </si>
  <si>
    <t>harveybinford</t>
  </si>
  <si>
    <t>2835</t>
  </si>
  <si>
    <t>232</t>
  </si>
  <si>
    <t>Lasike</t>
  </si>
  <si>
    <t>paullasike</t>
  </si>
  <si>
    <t>1990-06-18</t>
  </si>
  <si>
    <t>Ryan Fitzgerald</t>
  </si>
  <si>
    <t>12961</t>
  </si>
  <si>
    <t>ryanfitzgerald</t>
  </si>
  <si>
    <t>2000-08-13</t>
  </si>
  <si>
    <t>Austin Jones</t>
  </si>
  <si>
    <t>11947</t>
  </si>
  <si>
    <t>austinjones</t>
  </si>
  <si>
    <t>2001-02-07</t>
  </si>
  <si>
    <t>Tarvaris Jackson</t>
  </si>
  <si>
    <t>154</t>
  </si>
  <si>
    <t>Tarvaris</t>
  </si>
  <si>
    <t>tarvarisjackson</t>
  </si>
  <si>
    <t>1983-04-21</t>
  </si>
  <si>
    <t>Chad Ryland</t>
  </si>
  <si>
    <t>10955</t>
  </si>
  <si>
    <t>Ryland</t>
  </si>
  <si>
    <t>chadryland</t>
  </si>
  <si>
    <t>1999-10-15</t>
  </si>
  <si>
    <t>2088</t>
  </si>
  <si>
    <t>Andre</t>
  </si>
  <si>
    <t>andrewilliams</t>
  </si>
  <si>
    <t>1992-08-28</t>
  </si>
  <si>
    <t>Gio Pascascio</t>
  </si>
  <si>
    <t>4710</t>
  </si>
  <si>
    <t>Gio</t>
  </si>
  <si>
    <t>Pascascio</t>
  </si>
  <si>
    <t>giopascascio</t>
  </si>
  <si>
    <t>1994-11-10</t>
  </si>
  <si>
    <t>Cierre Wood</t>
  </si>
  <si>
    <t>1682</t>
  </si>
  <si>
    <t>Cierre</t>
  </si>
  <si>
    <t>Wood</t>
  </si>
  <si>
    <t>cierrewood</t>
  </si>
  <si>
    <t>1991-02-21</t>
  </si>
  <si>
    <t>TreVeyon</t>
  </si>
  <si>
    <t>Henderson</t>
  </si>
  <si>
    <t>treveyonhenderson</t>
  </si>
  <si>
    <t>2002-10-22</t>
  </si>
  <si>
    <t>Tony Moeaki</t>
  </si>
  <si>
    <t>565</t>
  </si>
  <si>
    <t>Tony</t>
  </si>
  <si>
    <t>Moeaki</t>
  </si>
  <si>
    <t>tonymoeaki</t>
  </si>
  <si>
    <t>980</t>
  </si>
  <si>
    <t>Colin</t>
  </si>
  <si>
    <t>Kaepernick</t>
  </si>
  <si>
    <t>colinkaepernick</t>
  </si>
  <si>
    <t>1987-11-03</t>
  </si>
  <si>
    <t>00-0032602</t>
  </si>
  <si>
    <t>J.D.</t>
  </si>
  <si>
    <t>McKissic</t>
  </si>
  <si>
    <t>jdmckissic</t>
  </si>
  <si>
    <t>1993-08-15</t>
  </si>
  <si>
    <t>John Defilippo</t>
  </si>
  <si>
    <t>3130</t>
  </si>
  <si>
    <t>Defilippo</t>
  </si>
  <si>
    <t>johndefilippo</t>
  </si>
  <si>
    <t>Murphy</t>
  </si>
  <si>
    <t>colemurphy</t>
  </si>
  <si>
    <t>Alex Kessman</t>
  </si>
  <si>
    <t>7933</t>
  </si>
  <si>
    <t>Kessman</t>
  </si>
  <si>
    <t>alexkessman</t>
  </si>
  <si>
    <t>1998-01-02</t>
  </si>
  <si>
    <t>4127</t>
  </si>
  <si>
    <t>00-0033936</t>
  </si>
  <si>
    <t>Beathard</t>
  </si>
  <si>
    <t>cjbeathard</t>
  </si>
  <si>
    <t>1993-11-16</t>
  </si>
  <si>
    <t>Miles Kitselman</t>
  </si>
  <si>
    <t>13431</t>
  </si>
  <si>
    <t>Kitselman</t>
  </si>
  <si>
    <t>mileskitselman</t>
  </si>
  <si>
    <t>2002-09-25</t>
  </si>
  <si>
    <t>Miller Moss</t>
  </si>
  <si>
    <t>13310</t>
  </si>
  <si>
    <t>Moss</t>
  </si>
  <si>
    <t>millermoss</t>
  </si>
  <si>
    <t>2002-03-19</t>
  </si>
  <si>
    <t>Mike Mularkey</t>
  </si>
  <si>
    <t>3095</t>
  </si>
  <si>
    <t>Mularkey</t>
  </si>
  <si>
    <t>mikemularkey</t>
  </si>
  <si>
    <t>J.J. Jones</t>
  </si>
  <si>
    <t>12913</t>
  </si>
  <si>
    <t>J.J.</t>
  </si>
  <si>
    <t>jjjones</t>
  </si>
  <si>
    <t>Joe Philbin</t>
  </si>
  <si>
    <t>3058</t>
  </si>
  <si>
    <t>Philbin</t>
  </si>
  <si>
    <t>joephilbin</t>
  </si>
  <si>
    <t>613</t>
  </si>
  <si>
    <t>00-0027681</t>
  </si>
  <si>
    <t>LaFell</t>
  </si>
  <si>
    <t>brandonlafell</t>
  </si>
  <si>
    <t>1986-11-04</t>
  </si>
  <si>
    <t>Darrel Young</t>
  </si>
  <si>
    <t>682</t>
  </si>
  <si>
    <t>Darrel</t>
  </si>
  <si>
    <t>darrelyoung</t>
  </si>
  <si>
    <t>1987-04-08</t>
  </si>
  <si>
    <t>Isaac Nauta</t>
  </si>
  <si>
    <t>5957</t>
  </si>
  <si>
    <t xml:space="preserve"> 00-0035539</t>
  </si>
  <si>
    <t>Nauta</t>
  </si>
  <si>
    <t>isaacnauta</t>
  </si>
  <si>
    <t>1997-05-21</t>
  </si>
  <si>
    <t>Rondale</t>
  </si>
  <si>
    <t>rondalemoore</t>
  </si>
  <si>
    <t>2000-06-09</t>
  </si>
  <si>
    <t>Jimmy Clausen</t>
  </si>
  <si>
    <t>611</t>
  </si>
  <si>
    <t>Jimmy</t>
  </si>
  <si>
    <t>Clausen</t>
  </si>
  <si>
    <t>jimmyclausen</t>
  </si>
  <si>
    <t>1987-09-21</t>
  </si>
  <si>
    <t>Jalen Moss</t>
  </si>
  <si>
    <t>13290</t>
  </si>
  <si>
    <t>jalenmoss</t>
  </si>
  <si>
    <t>00-0027061</t>
  </si>
  <si>
    <t>jaredcook</t>
  </si>
  <si>
    <t>1987-04-07</t>
  </si>
  <si>
    <t>Marcus Major</t>
  </si>
  <si>
    <t>13154</t>
  </si>
  <si>
    <t>Marcus</t>
  </si>
  <si>
    <t>Major</t>
  </si>
  <si>
    <t>marcusmajor</t>
  </si>
  <si>
    <t>2000-11-14</t>
  </si>
  <si>
    <t>I'Tavius Mathers</t>
  </si>
  <si>
    <t>4630</t>
  </si>
  <si>
    <t>I'Tavius</t>
  </si>
  <si>
    <t>Mathers</t>
  </si>
  <si>
    <t>itaviusmathers</t>
  </si>
  <si>
    <t>1993-11-19</t>
  </si>
  <si>
    <t>Ethan Wolf</t>
  </si>
  <si>
    <t>5196</t>
  </si>
  <si>
    <t>00-0034672</t>
  </si>
  <si>
    <t>Ethan</t>
  </si>
  <si>
    <t>Wolf</t>
  </si>
  <si>
    <t>ethanwolf</t>
  </si>
  <si>
    <t>1995-11-07</t>
  </si>
  <si>
    <t>Chad O'Shea</t>
  </si>
  <si>
    <t>4902</t>
  </si>
  <si>
    <t>O'Shea</t>
  </si>
  <si>
    <t>chadoshea</t>
  </si>
  <si>
    <t>Sarratt</t>
  </si>
  <si>
    <t>elijahsarratt</t>
  </si>
  <si>
    <t>2003-05-28</t>
  </si>
  <si>
    <t>Cameron Marshall</t>
  </si>
  <si>
    <t>1650</t>
  </si>
  <si>
    <t>Marshall</t>
  </si>
  <si>
    <t>cameronmarshall</t>
  </si>
  <si>
    <t>1991-10-14</t>
  </si>
  <si>
    <t>TeSlaa</t>
  </si>
  <si>
    <t>isaacteslaa</t>
  </si>
  <si>
    <t>2002-02-20</t>
  </si>
  <si>
    <t>00-0034109</t>
  </si>
  <si>
    <t>Lindsay</t>
  </si>
  <si>
    <t>philliplindsay</t>
  </si>
  <si>
    <t>1994-07-24</t>
  </si>
  <si>
    <t>D'Andre</t>
  </si>
  <si>
    <t>Swift</t>
  </si>
  <si>
    <t>dandreswift</t>
  </si>
  <si>
    <t>Gillikin</t>
  </si>
  <si>
    <t>blakegillikin</t>
  </si>
  <si>
    <t>1998-01-21</t>
  </si>
  <si>
    <t>Kaden Smith</t>
  </si>
  <si>
    <t>6146</t>
  </si>
  <si>
    <t xml:space="preserve"> 00-0034988</t>
  </si>
  <si>
    <t>Kaden</t>
  </si>
  <si>
    <t>kadensmith</t>
  </si>
  <si>
    <t>1997-04-24</t>
  </si>
  <si>
    <t>Greg Orton</t>
  </si>
  <si>
    <t>1763</t>
  </si>
  <si>
    <t>Orton</t>
  </si>
  <si>
    <t>gregorton</t>
  </si>
  <si>
    <t>1986-12-17</t>
  </si>
  <si>
    <t>00-0030565</t>
  </si>
  <si>
    <t>Geno</t>
  </si>
  <si>
    <t>genosmith</t>
  </si>
  <si>
    <t>1990-10-10</t>
  </si>
  <si>
    <t>Ryan Becker</t>
  </si>
  <si>
    <t>7162</t>
  </si>
  <si>
    <t>Becker</t>
  </si>
  <si>
    <t>ryanbecker</t>
  </si>
  <si>
    <t>1997-12-23</t>
  </si>
  <si>
    <t>Corey Kiner</t>
  </si>
  <si>
    <t>12491</t>
  </si>
  <si>
    <t>Kiner</t>
  </si>
  <si>
    <t>coreykiner</t>
  </si>
  <si>
    <t>2002-01-21</t>
  </si>
  <si>
    <t>Kahlil Lewis</t>
  </si>
  <si>
    <t>6358</t>
  </si>
  <si>
    <t xml:space="preserve"> 00-0035200</t>
  </si>
  <si>
    <t>Kahlil</t>
  </si>
  <si>
    <t>kahlillewis</t>
  </si>
  <si>
    <t>1997-08-31</t>
  </si>
  <si>
    <t>Tua</t>
  </si>
  <si>
    <t>Tagovailoa</t>
  </si>
  <si>
    <t>tuatagovailoa</t>
  </si>
  <si>
    <t>1998-03-02</t>
  </si>
  <si>
    <t xml:space="preserve"> 00-0035250</t>
  </si>
  <si>
    <t>Singletary</t>
  </si>
  <si>
    <t>devinsingletary</t>
  </si>
  <si>
    <t>1997-09-03</t>
  </si>
  <si>
    <t>Marshaun Coprich</t>
  </si>
  <si>
    <t>3531</t>
  </si>
  <si>
    <t>Marshaun</t>
  </si>
  <si>
    <t>Coprich</t>
  </si>
  <si>
    <t>marshauncoprich</t>
  </si>
  <si>
    <t>1994-08-10</t>
  </si>
  <si>
    <t>RJ Mobley</t>
  </si>
  <si>
    <t>12276</t>
  </si>
  <si>
    <t>RJ</t>
  </si>
  <si>
    <t>Mobley</t>
  </si>
  <si>
    <t>rjmobley</t>
  </si>
  <si>
    <t>00-0034378</t>
  </si>
  <si>
    <t>Ito</t>
  </si>
  <si>
    <t>itosmith</t>
  </si>
  <si>
    <t>1995-09-11</t>
  </si>
  <si>
    <t>Rushel Shell</t>
  </si>
  <si>
    <t>4923</t>
  </si>
  <si>
    <t>Rushel</t>
  </si>
  <si>
    <t>Shell</t>
  </si>
  <si>
    <t>rushelshell</t>
  </si>
  <si>
    <t>1993-09-07</t>
  </si>
  <si>
    <t>Jabari Small</t>
  </si>
  <si>
    <t>12356</t>
  </si>
  <si>
    <t>Jabari</t>
  </si>
  <si>
    <t>Small</t>
  </si>
  <si>
    <t>jabarismall</t>
  </si>
  <si>
    <t>2001-01-31</t>
  </si>
  <si>
    <t>Caullin Lacy</t>
  </si>
  <si>
    <t>13826</t>
  </si>
  <si>
    <t>Caullin</t>
  </si>
  <si>
    <t>Lacy</t>
  </si>
  <si>
    <t>caullinlacy</t>
  </si>
  <si>
    <t>2001-12-22</t>
  </si>
  <si>
    <t>Hurts</t>
  </si>
  <si>
    <t>jalenhurts</t>
  </si>
  <si>
    <t>1998-08-07</t>
  </si>
  <si>
    <t>2450</t>
  </si>
  <si>
    <t>00-0031589</t>
  </si>
  <si>
    <t>Hundley</t>
  </si>
  <si>
    <t>bretthundley</t>
  </si>
  <si>
    <t>1993-06-15</t>
  </si>
  <si>
    <t>Josh Rounds</t>
  </si>
  <si>
    <t>4797</t>
  </si>
  <si>
    <t>Rounds</t>
  </si>
  <si>
    <t>joshrounds</t>
  </si>
  <si>
    <t>1993-10-11</t>
  </si>
  <si>
    <t>Omari Evans</t>
  </si>
  <si>
    <t>13905</t>
  </si>
  <si>
    <t>Omari</t>
  </si>
  <si>
    <t>omarievans</t>
  </si>
  <si>
    <t>2003-12-31</t>
  </si>
  <si>
    <t>Mike Brown</t>
  </si>
  <si>
    <t>1321</t>
  </si>
  <si>
    <t>mikebrown</t>
  </si>
  <si>
    <t>1989-02-09</t>
  </si>
  <si>
    <t>Duron Carter</t>
  </si>
  <si>
    <t>2564</t>
  </si>
  <si>
    <t>Duron</t>
  </si>
  <si>
    <t>duroncarter</t>
  </si>
  <si>
    <t>1991-03-22</t>
  </si>
  <si>
    <t>Sergio Castillo</t>
  </si>
  <si>
    <t>7515</t>
  </si>
  <si>
    <t>Castillo</t>
  </si>
  <si>
    <t>sergiocastillo</t>
  </si>
  <si>
    <t>648</t>
  </si>
  <si>
    <t>00-0024334</t>
  </si>
  <si>
    <t>brandonmarshall</t>
  </si>
  <si>
    <t>1984-03-23</t>
  </si>
  <si>
    <t>Dylan Devezin</t>
  </si>
  <si>
    <t>13284</t>
  </si>
  <si>
    <t>Devezin</t>
  </si>
  <si>
    <t>dylandevezin</t>
  </si>
  <si>
    <t>Chris Ogbonnaya</t>
  </si>
  <si>
    <t>454</t>
  </si>
  <si>
    <t>Ogbonnaya</t>
  </si>
  <si>
    <t>chrisogbonnaya</t>
  </si>
  <si>
    <t>1986-05-05</t>
  </si>
  <si>
    <t>Ramiz</t>
  </si>
  <si>
    <t>ramizahmed</t>
  </si>
  <si>
    <t>1995-07-27</t>
  </si>
  <si>
    <t>Josh Lenz</t>
  </si>
  <si>
    <t>1505</t>
  </si>
  <si>
    <t>Lenz</t>
  </si>
  <si>
    <t>joshlenz</t>
  </si>
  <si>
    <t>1990-09-22</t>
  </si>
  <si>
    <t>Tra Barnett</t>
  </si>
  <si>
    <t>7097</t>
  </si>
  <si>
    <t>Tra</t>
  </si>
  <si>
    <t>Barnett</t>
  </si>
  <si>
    <t>trabarnett</t>
  </si>
  <si>
    <t>1997-09-14</t>
  </si>
  <si>
    <t>zachwilson</t>
  </si>
  <si>
    <t>1999-08-03</t>
  </si>
  <si>
    <t>Larry Pinkard</t>
  </si>
  <si>
    <t>2769</t>
  </si>
  <si>
    <t>Larry</t>
  </si>
  <si>
    <t>Pinkard</t>
  </si>
  <si>
    <t>larrypinkard</t>
  </si>
  <si>
    <t>elijahmitchell</t>
  </si>
  <si>
    <t>1998-05-02</t>
  </si>
  <si>
    <t>Sam Irwin-Hill</t>
  </si>
  <si>
    <t>4062</t>
  </si>
  <si>
    <t xml:space="preserve"> 00-0033218</t>
  </si>
  <si>
    <t>Irwin-Hill</t>
  </si>
  <si>
    <t>samirwinhill</t>
  </si>
  <si>
    <t>Case Cookus</t>
  </si>
  <si>
    <t>7376</t>
  </si>
  <si>
    <t>Case</t>
  </si>
  <si>
    <t>Cookus</t>
  </si>
  <si>
    <t>casecookus</t>
  </si>
  <si>
    <t>1995-10-06</t>
  </si>
  <si>
    <t>Adonis Jennings</t>
  </si>
  <si>
    <t>5129</t>
  </si>
  <si>
    <t>00-0034859</t>
  </si>
  <si>
    <t>Adonis</t>
  </si>
  <si>
    <t>adonisjennings</t>
  </si>
  <si>
    <t>1995-12-31</t>
  </si>
  <si>
    <t>Diontae Spencer</t>
  </si>
  <si>
    <t>5828</t>
  </si>
  <si>
    <t xml:space="preserve"> 00-0031319</t>
  </si>
  <si>
    <t>Diontae</t>
  </si>
  <si>
    <t>diontaespencer</t>
  </si>
  <si>
    <t>1992-03-19</t>
  </si>
  <si>
    <t>00-0032972</t>
  </si>
  <si>
    <t>Devontae</t>
  </si>
  <si>
    <t>Booker</t>
  </si>
  <si>
    <t>devontaebooker</t>
  </si>
  <si>
    <t>1992-05-27</t>
  </si>
  <si>
    <t>Anthony Lynn</t>
  </si>
  <si>
    <t>3136</t>
  </si>
  <si>
    <t>Lynn</t>
  </si>
  <si>
    <t>anthonylynn</t>
  </si>
  <si>
    <t>Damien Alford</t>
  </si>
  <si>
    <t>13440</t>
  </si>
  <si>
    <t>Damien</t>
  </si>
  <si>
    <t>damienalford</t>
  </si>
  <si>
    <t>Tyler Snead</t>
  </si>
  <si>
    <t>8409</t>
  </si>
  <si>
    <t>174</t>
  </si>
  <si>
    <t>tylersnead</t>
  </si>
  <si>
    <t>2000-02-01</t>
  </si>
  <si>
    <t>Seth Henigan</t>
  </si>
  <si>
    <t>12898</t>
  </si>
  <si>
    <t>Henigan</t>
  </si>
  <si>
    <t>sethhenigan</t>
  </si>
  <si>
    <t>2003-03-10</t>
  </si>
  <si>
    <t>3612</t>
  </si>
  <si>
    <t>00-0032508</t>
  </si>
  <si>
    <t>Hakeem</t>
  </si>
  <si>
    <t>Valles</t>
  </si>
  <si>
    <t>hakeemvalles</t>
  </si>
  <si>
    <t>1992-11-23</t>
  </si>
  <si>
    <t>1348</t>
  </si>
  <si>
    <t>00-0030098</t>
  </si>
  <si>
    <t>Dustin</t>
  </si>
  <si>
    <t>Hopkins</t>
  </si>
  <si>
    <t>dustinhopkins</t>
  </si>
  <si>
    <t>1990-10-01</t>
  </si>
  <si>
    <t>Steven Clark</t>
  </si>
  <si>
    <t>2994</t>
  </si>
  <si>
    <t>stevenclark</t>
  </si>
  <si>
    <t>1991-07-20</t>
  </si>
  <si>
    <t>Lake Dawson</t>
  </si>
  <si>
    <t>4905</t>
  </si>
  <si>
    <t>Lake</t>
  </si>
  <si>
    <t>Dawson</t>
  </si>
  <si>
    <t>lakedawson</t>
  </si>
  <si>
    <t>Deon Butler</t>
  </si>
  <si>
    <t>456</t>
  </si>
  <si>
    <t>Deon</t>
  </si>
  <si>
    <t>Butler</t>
  </si>
  <si>
    <t>deonbutler</t>
  </si>
  <si>
    <t>1986-01-04</t>
  </si>
  <si>
    <t>Robert Lewis</t>
  </si>
  <si>
    <t>12950</t>
  </si>
  <si>
    <t>robertlewis</t>
  </si>
  <si>
    <t>Rian Lindell</t>
  </si>
  <si>
    <t>256</t>
  </si>
  <si>
    <t>Rian</t>
  </si>
  <si>
    <t>Lindell</t>
  </si>
  <si>
    <t>rianlindell</t>
  </si>
  <si>
    <t>1977-01-20</t>
  </si>
  <si>
    <t>Isaiah Zuber</t>
  </si>
  <si>
    <t>7458</t>
  </si>
  <si>
    <t>Zuber</t>
  </si>
  <si>
    <t>isaiahzuber</t>
  </si>
  <si>
    <t>1997-04-15</t>
  </si>
  <si>
    <t>Ladd</t>
  </si>
  <si>
    <t>McConkey</t>
  </si>
  <si>
    <t>laddmcconkey</t>
  </si>
  <si>
    <t>2001-11-11</t>
  </si>
  <si>
    <t>Mark Davis</t>
  </si>
  <si>
    <t>3117</t>
  </si>
  <si>
    <t>markdavis</t>
  </si>
  <si>
    <t>Steve Maneri</t>
  </si>
  <si>
    <t>716</t>
  </si>
  <si>
    <t>280</t>
  </si>
  <si>
    <t>Steve</t>
  </si>
  <si>
    <t>Maneri</t>
  </si>
  <si>
    <t>stevemaneri</t>
  </si>
  <si>
    <t>1988-03-20</t>
  </si>
  <si>
    <t>Demond</t>
  </si>
  <si>
    <t>Claiborne</t>
  </si>
  <si>
    <t>demondclaiborne</t>
  </si>
  <si>
    <t>2003-10-09</t>
  </si>
  <si>
    <t>Ricky White</t>
  </si>
  <si>
    <t>12475</t>
  </si>
  <si>
    <t>rickywhite</t>
  </si>
  <si>
    <t>2002-02-06</t>
  </si>
  <si>
    <t>brianrobinson</t>
  </si>
  <si>
    <t>1999-03-22</t>
  </si>
  <si>
    <t>Jason Licht</t>
  </si>
  <si>
    <t>4060</t>
  </si>
  <si>
    <t>Licht</t>
  </si>
  <si>
    <t>jasonlicht</t>
  </si>
  <si>
    <t>Robert Burns</t>
  </si>
  <si>
    <t>11060</t>
  </si>
  <si>
    <t>Burns</t>
  </si>
  <si>
    <t>robertburns</t>
  </si>
  <si>
    <t>1998-09-25</t>
  </si>
  <si>
    <t>11260</t>
  </si>
  <si>
    <t>Tyler Mabry</t>
  </si>
  <si>
    <t>7427</t>
  </si>
  <si>
    <t>Mabry</t>
  </si>
  <si>
    <t>tylermabry</t>
  </si>
  <si>
    <t>1996-11-21</t>
  </si>
  <si>
    <t>00-0027656</t>
  </si>
  <si>
    <t>Rob</t>
  </si>
  <si>
    <t>Gronkowski</t>
  </si>
  <si>
    <t>robgronkowski</t>
  </si>
  <si>
    <t>1989-05-14</t>
  </si>
  <si>
    <t>Dae'Quan Wright</t>
  </si>
  <si>
    <t>13331</t>
  </si>
  <si>
    <t>Dae'Quan</t>
  </si>
  <si>
    <t>daequanwright</t>
  </si>
  <si>
    <t>2003-09-21</t>
  </si>
  <si>
    <t>Casey</t>
  </si>
  <si>
    <t>caseywashington</t>
  </si>
  <si>
    <t>2001-03-06</t>
  </si>
  <si>
    <t>Felton Davis</t>
  </si>
  <si>
    <t>5941</t>
  </si>
  <si>
    <t xml:space="preserve"> 00-0035154</t>
  </si>
  <si>
    <t>Felton</t>
  </si>
  <si>
    <t>feltondavis</t>
  </si>
  <si>
    <t>1997-02-25</t>
  </si>
  <si>
    <t>Devine Ozigbo</t>
  </si>
  <si>
    <t>6068</t>
  </si>
  <si>
    <t xml:space="preserve"> 00-0035184</t>
  </si>
  <si>
    <t>Devine</t>
  </si>
  <si>
    <t>Ozigbo</t>
  </si>
  <si>
    <t>devineozigbo</t>
  </si>
  <si>
    <t>1996-10-02</t>
  </si>
  <si>
    <t xml:space="preserve"> 00-0035100</t>
  </si>
  <si>
    <t>Browning</t>
  </si>
  <si>
    <t>jakebrowning</t>
  </si>
  <si>
    <t>1996-04-11</t>
  </si>
  <si>
    <t>Ethan Garbers</t>
  </si>
  <si>
    <t>12965</t>
  </si>
  <si>
    <t>Garbers</t>
  </si>
  <si>
    <t>ethangarbers</t>
  </si>
  <si>
    <t>2002-07-28</t>
  </si>
  <si>
    <t>Clayton Wilson</t>
  </si>
  <si>
    <t>5733</t>
  </si>
  <si>
    <t>00-0034716</t>
  </si>
  <si>
    <t>claytonwilson</t>
  </si>
  <si>
    <t>1994-08-01</t>
  </si>
  <si>
    <t>Scott Linehan</t>
  </si>
  <si>
    <t>4044</t>
  </si>
  <si>
    <t>Linehan</t>
  </si>
  <si>
    <t>scottlinehan</t>
  </si>
  <si>
    <t>Mason Fine</t>
  </si>
  <si>
    <t>7102</t>
  </si>
  <si>
    <t>Mason</t>
  </si>
  <si>
    <t>Fine</t>
  </si>
  <si>
    <t>masonfine</t>
  </si>
  <si>
    <t>1997-04-19</t>
  </si>
  <si>
    <t>Zach Gentry</t>
  </si>
  <si>
    <t>6018</t>
  </si>
  <si>
    <t xml:space="preserve"> 00-0035222</t>
  </si>
  <si>
    <t>Gentry</t>
  </si>
  <si>
    <t>zachgentry</t>
  </si>
  <si>
    <t>80</t>
  </si>
  <si>
    <t>1996-09-10</t>
  </si>
  <si>
    <t>4289</t>
  </si>
  <si>
    <t>Ishmael</t>
  </si>
  <si>
    <t>Zamora</t>
  </si>
  <si>
    <t>ishmaelzamora</t>
  </si>
  <si>
    <t>1995-11-26</t>
  </si>
  <si>
    <t>Moral Stephens</t>
  </si>
  <si>
    <t>6586</t>
  </si>
  <si>
    <t>Moral</t>
  </si>
  <si>
    <t>Stephens</t>
  </si>
  <si>
    <t>moralstephens</t>
  </si>
  <si>
    <t>Johnny Stanton</t>
  </si>
  <si>
    <t>5569</t>
  </si>
  <si>
    <t>00-0034311</t>
  </si>
  <si>
    <t>Stanton</t>
  </si>
  <si>
    <t>johnnystanton</t>
  </si>
  <si>
    <t>1994-09-07</t>
  </si>
  <si>
    <t>Martez Carter</t>
  </si>
  <si>
    <t>5138</t>
  </si>
  <si>
    <t xml:space="preserve"> 00-0034099</t>
  </si>
  <si>
    <t>Martez</t>
  </si>
  <si>
    <t>martezcarter</t>
  </si>
  <si>
    <t>1993-03-08</t>
  </si>
  <si>
    <t>Corey Washington</t>
  </si>
  <si>
    <t>2252</t>
  </si>
  <si>
    <t>coreywashington</t>
  </si>
  <si>
    <t>1991-12-29</t>
  </si>
  <si>
    <t>Brandon Hayes</t>
  </si>
  <si>
    <t>14049</t>
  </si>
  <si>
    <t>Hayes</t>
  </si>
  <si>
    <t>brandonhayes</t>
  </si>
  <si>
    <t>Deion Hankins</t>
  </si>
  <si>
    <t>13080</t>
  </si>
  <si>
    <t>Deion</t>
  </si>
  <si>
    <t>Hankins</t>
  </si>
  <si>
    <t>deionhankins</t>
  </si>
  <si>
    <t>00-0029137</t>
  </si>
  <si>
    <t>Alshon</t>
  </si>
  <si>
    <t>Jeffery</t>
  </si>
  <si>
    <t>alshonjeffery</t>
  </si>
  <si>
    <t>1990-02-14</t>
  </si>
  <si>
    <t>Micah Wright</t>
  </si>
  <si>
    <t>6663</t>
  </si>
  <si>
    <t>Micah</t>
  </si>
  <si>
    <t>micahwright</t>
  </si>
  <si>
    <t>Sam Ehlinger</t>
  </si>
  <si>
    <t>7583</t>
  </si>
  <si>
    <t>Ehlinger</t>
  </si>
  <si>
    <t>samehlinger</t>
  </si>
  <si>
    <t>1998-09-30</t>
  </si>
  <si>
    <t>Nico Evans</t>
  </si>
  <si>
    <t>6637</t>
  </si>
  <si>
    <t xml:space="preserve"> 00-0035387</t>
  </si>
  <si>
    <t>Nico</t>
  </si>
  <si>
    <t>nicoevans</t>
  </si>
  <si>
    <t>1996-05-31</t>
  </si>
  <si>
    <t>Shane Carden</t>
  </si>
  <si>
    <t>2903</t>
  </si>
  <si>
    <t>Carden</t>
  </si>
  <si>
    <t>shanecarden</t>
  </si>
  <si>
    <t>1991-11-06</t>
  </si>
  <si>
    <t>3715</t>
  </si>
  <si>
    <t>00-0032562</t>
  </si>
  <si>
    <t>Wick</t>
  </si>
  <si>
    <t>colewick</t>
  </si>
  <si>
    <t>1993-11-30</t>
  </si>
  <si>
    <t>J'Mar Smith</t>
  </si>
  <si>
    <t>7156</t>
  </si>
  <si>
    <t>J'Mar</t>
  </si>
  <si>
    <t>jmarsmith</t>
  </si>
  <si>
    <t>1996-09-24</t>
  </si>
  <si>
    <t>00-0034115</t>
  </si>
  <si>
    <t>jeffwilson</t>
  </si>
  <si>
    <t>1995-11-16</t>
  </si>
  <si>
    <t>Jermaine Terry</t>
  </si>
  <si>
    <t>13129</t>
  </si>
  <si>
    <t>Terry</t>
  </si>
  <si>
    <t>jermaineterry</t>
  </si>
  <si>
    <t>DeaMonte Trayanum</t>
  </si>
  <si>
    <t>13438</t>
  </si>
  <si>
    <t>DeaMonte</t>
  </si>
  <si>
    <t>Trayanum</t>
  </si>
  <si>
    <t>deamontetrayanum</t>
  </si>
  <si>
    <t>2002-01-02</t>
  </si>
  <si>
    <t>11510</t>
  </si>
  <si>
    <t>Luepke</t>
  </si>
  <si>
    <t>hunterluepke</t>
  </si>
  <si>
    <t>2000-02-28</t>
  </si>
  <si>
    <t>Keon Hatcher</t>
  </si>
  <si>
    <t>4445</t>
  </si>
  <si>
    <t>00-0033441</t>
  </si>
  <si>
    <t>Keon</t>
  </si>
  <si>
    <t>Hatcher</t>
  </si>
  <si>
    <t>keonhatcher</t>
  </si>
  <si>
    <t>1994-09-11</t>
  </si>
  <si>
    <t>Davion Davis</t>
  </si>
  <si>
    <t>6380</t>
  </si>
  <si>
    <t xml:space="preserve"> 00-0035101</t>
  </si>
  <si>
    <t>Davion</t>
  </si>
  <si>
    <t>daviondavis</t>
  </si>
  <si>
    <t>1996-10-23</t>
  </si>
  <si>
    <t>Brandon Shippen</t>
  </si>
  <si>
    <t>3762</t>
  </si>
  <si>
    <t>00-0032625</t>
  </si>
  <si>
    <t>Shippen</t>
  </si>
  <si>
    <t>brandonshippen</t>
  </si>
  <si>
    <t>1994-05-17</t>
  </si>
  <si>
    <t>Barrett Burns</t>
  </si>
  <si>
    <t>4744</t>
  </si>
  <si>
    <t>Barrett</t>
  </si>
  <si>
    <t>barrettburns</t>
  </si>
  <si>
    <t>1994-03-16</t>
  </si>
  <si>
    <t>Rick Spielman</t>
  </si>
  <si>
    <t>6194</t>
  </si>
  <si>
    <t>Rick</t>
  </si>
  <si>
    <t>Spielman</t>
  </si>
  <si>
    <t>rickspielman</t>
  </si>
  <si>
    <t>Chandler Harnish</t>
  </si>
  <si>
    <t>1109</t>
  </si>
  <si>
    <t>Chandler</t>
  </si>
  <si>
    <t>Harnish</t>
  </si>
  <si>
    <t>chandlerharnish</t>
  </si>
  <si>
    <t>1988-07-28</t>
  </si>
  <si>
    <t>Rome</t>
  </si>
  <si>
    <t>Odunze</t>
  </si>
  <si>
    <t>romeodunze</t>
  </si>
  <si>
    <t>2002-06-03</t>
  </si>
  <si>
    <t>Cameron Batson</t>
  </si>
  <si>
    <t>5289</t>
  </si>
  <si>
    <t>00-0034652</t>
  </si>
  <si>
    <t>Batson</t>
  </si>
  <si>
    <t>cameronbatson</t>
  </si>
  <si>
    <t>1995-12-20</t>
  </si>
  <si>
    <t>Ryan Pace</t>
  </si>
  <si>
    <t>3056</t>
  </si>
  <si>
    <t>Pace</t>
  </si>
  <si>
    <t>ryanpace</t>
  </si>
  <si>
    <t>Johnnie Dixon</t>
  </si>
  <si>
    <t>6019</t>
  </si>
  <si>
    <t xml:space="preserve"> 00-0035450</t>
  </si>
  <si>
    <t>Johnnie</t>
  </si>
  <si>
    <t>johnniedixon</t>
  </si>
  <si>
    <t>1994-09-16</t>
  </si>
  <si>
    <t>00-0032160</t>
  </si>
  <si>
    <t>Tyrell</t>
  </si>
  <si>
    <t>tyrellwilliams</t>
  </si>
  <si>
    <t>1992-02-12</t>
  </si>
  <si>
    <t>michaelwilson</t>
  </si>
  <si>
    <t>2000-02-23</t>
  </si>
  <si>
    <t>Dominique Davis</t>
  </si>
  <si>
    <t>1237</t>
  </si>
  <si>
    <t>285</t>
  </si>
  <si>
    <t>Dominique</t>
  </si>
  <si>
    <t>dominiquedavis</t>
  </si>
  <si>
    <t>1989-07-17</t>
  </si>
  <si>
    <t>Erik Krommenhoek</t>
  </si>
  <si>
    <t>8575</t>
  </si>
  <si>
    <t>Erik</t>
  </si>
  <si>
    <t>Krommenhoek</t>
  </si>
  <si>
    <t>erikkrommenhoek</t>
  </si>
  <si>
    <t>Elijhah Badger</t>
  </si>
  <si>
    <t>12810</t>
  </si>
  <si>
    <t>Elijhah</t>
  </si>
  <si>
    <t>Badger</t>
  </si>
  <si>
    <t>elijhahbadger</t>
  </si>
  <si>
    <t>2001-08-15</t>
  </si>
  <si>
    <t>1071</t>
  </si>
  <si>
    <t>00-0029632</t>
  </si>
  <si>
    <t>Mohamed</t>
  </si>
  <si>
    <t>Sanu</t>
  </si>
  <si>
    <t>mohamedsanu</t>
  </si>
  <si>
    <t>1989-08-22</t>
  </si>
  <si>
    <t>Geor'Quarius Spivey</t>
  </si>
  <si>
    <t>12435</t>
  </si>
  <si>
    <t>Geor'Quarius</t>
  </si>
  <si>
    <t>Spivey</t>
  </si>
  <si>
    <t>georquariusspivey</t>
  </si>
  <si>
    <t>1999-10-06</t>
  </si>
  <si>
    <t>Xavier Loyd</t>
  </si>
  <si>
    <t>13916</t>
  </si>
  <si>
    <t>Loyd</t>
  </si>
  <si>
    <t>xavierloyd</t>
  </si>
  <si>
    <t>2003-03-11</t>
  </si>
  <si>
    <t>4200</t>
  </si>
  <si>
    <t>00-0033291</t>
  </si>
  <si>
    <t>Yancey</t>
  </si>
  <si>
    <t>deangeloyancey</t>
  </si>
  <si>
    <t>1994-11-18</t>
  </si>
  <si>
    <t>Love</t>
  </si>
  <si>
    <t>jordanlove</t>
  </si>
  <si>
    <t>1998-11-02</t>
  </si>
  <si>
    <t>00-0033009</t>
  </si>
  <si>
    <t>Boyd</t>
  </si>
  <si>
    <t>tylerboyd</t>
  </si>
  <si>
    <t>1994-11-15</t>
  </si>
  <si>
    <t>Montario Hunter</t>
  </si>
  <si>
    <t>3922</t>
  </si>
  <si>
    <t>Montario</t>
  </si>
  <si>
    <t>montariohunter</t>
  </si>
  <si>
    <t>1991-11-23</t>
  </si>
  <si>
    <t>Jordan Petaia</t>
  </si>
  <si>
    <t>12549</t>
  </si>
  <si>
    <t>Petaia</t>
  </si>
  <si>
    <t>jordanpetaia</t>
  </si>
  <si>
    <t>2000-03-14</t>
  </si>
  <si>
    <t>Wes Saxton</t>
  </si>
  <si>
    <t>2596</t>
  </si>
  <si>
    <t>00-0031864</t>
  </si>
  <si>
    <t>Saxton</t>
  </si>
  <si>
    <t>wessaxton</t>
  </si>
  <si>
    <t>1993-08-13</t>
  </si>
  <si>
    <t>Jake Powell</t>
  </si>
  <si>
    <t>6260</t>
  </si>
  <si>
    <t>Powell</t>
  </si>
  <si>
    <t>jakepowell</t>
  </si>
  <si>
    <t>1996-01-16</t>
  </si>
  <si>
    <t>Keelan Marion</t>
  </si>
  <si>
    <t>13973</t>
  </si>
  <si>
    <t>Keelan</t>
  </si>
  <si>
    <t>Marion</t>
  </si>
  <si>
    <t>keelanmarion</t>
  </si>
  <si>
    <t>2000-06-22</t>
  </si>
  <si>
    <t>Chandler Morris</t>
  </si>
  <si>
    <t>13592</t>
  </si>
  <si>
    <t>Morris</t>
  </si>
  <si>
    <t>chandlermorris</t>
  </si>
  <si>
    <t>2000-12-26</t>
  </si>
  <si>
    <t>Jeremiah Haydel</t>
  </si>
  <si>
    <t>7874</t>
  </si>
  <si>
    <t>Jeremiah</t>
  </si>
  <si>
    <t>Haydel</t>
  </si>
  <si>
    <t>jeremiahhaydel</t>
  </si>
  <si>
    <t>1999-03-25</t>
  </si>
  <si>
    <t>James Franklin</t>
  </si>
  <si>
    <t>2119</t>
  </si>
  <si>
    <t>Franklin</t>
  </si>
  <si>
    <t>jamesfranklin</t>
  </si>
  <si>
    <t>1991-07-23</t>
  </si>
  <si>
    <t>Justin Marshall</t>
  </si>
  <si>
    <t>11191</t>
  </si>
  <si>
    <t>justinmarshall</t>
  </si>
  <si>
    <t>1999-07-23</t>
  </si>
  <si>
    <t>00-0034419</t>
  </si>
  <si>
    <t>Braxton</t>
  </si>
  <si>
    <t>Berrios</t>
  </si>
  <si>
    <t>braxtonberrios</t>
  </si>
  <si>
    <t>Adrian Killins</t>
  </si>
  <si>
    <t>7093</t>
  </si>
  <si>
    <t>164</t>
  </si>
  <si>
    <t>Killins</t>
  </si>
  <si>
    <t>adriankillins</t>
  </si>
  <si>
    <t>Latreal Jones</t>
  </si>
  <si>
    <t>12360</t>
  </si>
  <si>
    <t>Latreal</t>
  </si>
  <si>
    <t>latrealjones</t>
  </si>
  <si>
    <t>1999-01-13</t>
  </si>
  <si>
    <t>00-0026143</t>
  </si>
  <si>
    <t>mattryan</t>
  </si>
  <si>
    <t>1985-05-17</t>
  </si>
  <si>
    <t>00-0031045</t>
  </si>
  <si>
    <t>Carlos</t>
  </si>
  <si>
    <t>Hyde</t>
  </si>
  <si>
    <t>carloshyde</t>
  </si>
  <si>
    <t>1990-09-20</t>
  </si>
  <si>
    <t xml:space="preserve"> 00-0035269</t>
  </si>
  <si>
    <t>Gay</t>
  </si>
  <si>
    <t>mattgay</t>
  </si>
  <si>
    <t>Jerreth Sterns</t>
  </si>
  <si>
    <t>8236</t>
  </si>
  <si>
    <t>Jerreth</t>
  </si>
  <si>
    <t>Sterns</t>
  </si>
  <si>
    <t>jerrethsterns</t>
  </si>
  <si>
    <t>1999-07-01</t>
  </si>
  <si>
    <t>Kearis Jackson</t>
  </si>
  <si>
    <t>11099</t>
  </si>
  <si>
    <t>Kearis</t>
  </si>
  <si>
    <t>kearisjackson</t>
  </si>
  <si>
    <t>1999-12-09</t>
  </si>
  <si>
    <t>Chase Litton</t>
  </si>
  <si>
    <t>5263</t>
  </si>
  <si>
    <t>00-0034291</t>
  </si>
  <si>
    <t>Chase</t>
  </si>
  <si>
    <t>Litton</t>
  </si>
  <si>
    <t>chaselitton</t>
  </si>
  <si>
    <t>1995-10-05</t>
  </si>
  <si>
    <t>JJ Jones</t>
  </si>
  <si>
    <t>5267</t>
  </si>
  <si>
    <t>00-0034560</t>
  </si>
  <si>
    <t>JJ</t>
  </si>
  <si>
    <t>Metchie</t>
  </si>
  <si>
    <t>johnmetchie</t>
  </si>
  <si>
    <t>2000-07-18</t>
  </si>
  <si>
    <t>Zack Kuntz</t>
  </si>
  <si>
    <t>9483</t>
  </si>
  <si>
    <t>Kuntz</t>
  </si>
  <si>
    <t>zackkuntz</t>
  </si>
  <si>
    <t>1999-06-06</t>
  </si>
  <si>
    <t>John Michael Gyllenborg</t>
  </si>
  <si>
    <t>13342</t>
  </si>
  <si>
    <t>John Michael</t>
  </si>
  <si>
    <t>Gyllenborg</t>
  </si>
  <si>
    <t>johnmichaelgyllenborg</t>
  </si>
  <si>
    <t>2002-08-07</t>
  </si>
  <si>
    <t>Ka'Raun White</t>
  </si>
  <si>
    <t>5283</t>
  </si>
  <si>
    <t>00-0034244</t>
  </si>
  <si>
    <t>Ka'Raun</t>
  </si>
  <si>
    <t>karaunwhite</t>
  </si>
  <si>
    <t>1993-07-04</t>
  </si>
  <si>
    <t>7956</t>
  </si>
  <si>
    <t>cadejohnson</t>
  </si>
  <si>
    <t>1998-04-10</t>
  </si>
  <si>
    <t>Redd Douglas</t>
  </si>
  <si>
    <t>13136</t>
  </si>
  <si>
    <t>Douglas</t>
  </si>
  <si>
    <t>redddouglas</t>
  </si>
  <si>
    <t>Erick</t>
  </si>
  <si>
    <t>All</t>
  </si>
  <si>
    <t>erickall</t>
  </si>
  <si>
    <t>Westbrook-Ikhine</t>
  </si>
  <si>
    <t>nickwestbrookikhine</t>
  </si>
  <si>
    <t>1997-03-21</t>
  </si>
  <si>
    <t>810</t>
  </si>
  <si>
    <t>Mallett</t>
  </si>
  <si>
    <t>ryanmallett</t>
  </si>
  <si>
    <t>1988-06-05</t>
  </si>
  <si>
    <t>Griffin Hebert</t>
  </si>
  <si>
    <t>11224</t>
  </si>
  <si>
    <t>Hebert</t>
  </si>
  <si>
    <t>griffinhebert</t>
  </si>
  <si>
    <t>1999-04-02</t>
  </si>
  <si>
    <t>Sincere Brown</t>
  </si>
  <si>
    <t>13604</t>
  </si>
  <si>
    <t>Sincere</t>
  </si>
  <si>
    <t>sincerebrown</t>
  </si>
  <si>
    <t>00-0032464</t>
  </si>
  <si>
    <t>160</t>
  </si>
  <si>
    <t>kalifraymond</t>
  </si>
  <si>
    <t>1994-08-08</t>
  </si>
  <si>
    <t>Sam Pinckney</t>
  </si>
  <si>
    <t>12018</t>
  </si>
  <si>
    <t>Pinckney</t>
  </si>
  <si>
    <t>sampinckney</t>
  </si>
  <si>
    <t>1999-10-25</t>
  </si>
  <si>
    <t>KhaDarel Hodge</t>
  </si>
  <si>
    <t>5773</t>
  </si>
  <si>
    <t>00-0034854</t>
  </si>
  <si>
    <t>KhaDarel</t>
  </si>
  <si>
    <t>Hodge</t>
  </si>
  <si>
    <t>khadarelhodge</t>
  </si>
  <si>
    <t>Lucky Jackson</t>
  </si>
  <si>
    <t>11520</t>
  </si>
  <si>
    <t>luckyjackson</t>
  </si>
  <si>
    <t>1997-07-17</t>
  </si>
  <si>
    <t>Shane Tripucka</t>
  </si>
  <si>
    <t>5413</t>
  </si>
  <si>
    <t>00-0034576</t>
  </si>
  <si>
    <t>Tripucka</t>
  </si>
  <si>
    <t>shanetripucka</t>
  </si>
  <si>
    <t>1995-04-10</t>
  </si>
  <si>
    <t>Des Lawrence</t>
  </si>
  <si>
    <t>2940</t>
  </si>
  <si>
    <t>Des</t>
  </si>
  <si>
    <t>Lawrence</t>
  </si>
  <si>
    <t>deslawrence</t>
  </si>
  <si>
    <t>Dominic Zvada</t>
  </si>
  <si>
    <t>13833</t>
  </si>
  <si>
    <t>Dominic</t>
  </si>
  <si>
    <t>Zvada</t>
  </si>
  <si>
    <t>dominiczvada</t>
  </si>
  <si>
    <t>2003-10-25</t>
  </si>
  <si>
    <t>4574</t>
  </si>
  <si>
    <t>00-0033662</t>
  </si>
  <si>
    <t>Rush</t>
  </si>
  <si>
    <t>cooperrush</t>
  </si>
  <si>
    <t>1993-11-21</t>
  </si>
  <si>
    <t>626</t>
  </si>
  <si>
    <t>Dray</t>
  </si>
  <si>
    <t>jimdray</t>
  </si>
  <si>
    <t>1986-12-31</t>
  </si>
  <si>
    <t>Shane Wimann</t>
  </si>
  <si>
    <t>5663</t>
  </si>
  <si>
    <t>Wimann</t>
  </si>
  <si>
    <t>shanewimann</t>
  </si>
  <si>
    <t>1994-09-09</t>
  </si>
  <si>
    <t>Heinrich Haarberg</t>
  </si>
  <si>
    <t>14047</t>
  </si>
  <si>
    <t>Heinrich</t>
  </si>
  <si>
    <t>Haarberg</t>
  </si>
  <si>
    <t>heinrichhaarberg</t>
  </si>
  <si>
    <t>2003-03-15</t>
  </si>
  <si>
    <t>Brandon Silvers</t>
  </si>
  <si>
    <t>6205</t>
  </si>
  <si>
    <t xml:space="preserve"> 00-0034918</t>
  </si>
  <si>
    <t>Silvers</t>
  </si>
  <si>
    <t>brandonsilvers</t>
  </si>
  <si>
    <t>Hendon</t>
  </si>
  <si>
    <t>Hooker</t>
  </si>
  <si>
    <t>hendonhooker</t>
  </si>
  <si>
    <t>1998-01-13</t>
  </si>
  <si>
    <t>John FitzPatrick</t>
  </si>
  <si>
    <t>8500</t>
  </si>
  <si>
    <t>FitzPatrick</t>
  </si>
  <si>
    <t>johnfitzpatrick</t>
  </si>
  <si>
    <t>2000-03-09</t>
  </si>
  <si>
    <t>00-0033921</t>
  </si>
  <si>
    <t>Godwin</t>
  </si>
  <si>
    <t>chrisgodwin</t>
  </si>
  <si>
    <t>1996-02-27</t>
  </si>
  <si>
    <t>Devin Gray</t>
  </si>
  <si>
    <t>5244</t>
  </si>
  <si>
    <t>00-0034141</t>
  </si>
  <si>
    <t>devingray</t>
  </si>
  <si>
    <t>1995-06-15</t>
  </si>
  <si>
    <t>4222</t>
  </si>
  <si>
    <t>00-0033585</t>
  </si>
  <si>
    <t>Kaaya</t>
  </si>
  <si>
    <t>bradkaaya</t>
  </si>
  <si>
    <t>1995-09-03</t>
  </si>
  <si>
    <t>1709</t>
  </si>
  <si>
    <t>00-0029731</t>
  </si>
  <si>
    <t>Fozzy</t>
  </si>
  <si>
    <t>Whittaker</t>
  </si>
  <si>
    <t>fozzywhittaker</t>
  </si>
  <si>
    <t>1989-02-02</t>
  </si>
  <si>
    <t>Dallin Holker</t>
  </si>
  <si>
    <t>11606</t>
  </si>
  <si>
    <t>Dallin</t>
  </si>
  <si>
    <t>Holker</t>
  </si>
  <si>
    <t>dallinholker</t>
  </si>
  <si>
    <t>2000-04-07</t>
  </si>
  <si>
    <t>Adam Gase</t>
  </si>
  <si>
    <t>3094</t>
  </si>
  <si>
    <t>Gase</t>
  </si>
  <si>
    <t>adamgase</t>
  </si>
  <si>
    <t>5137</t>
  </si>
  <si>
    <t>00-0034286</t>
  </si>
  <si>
    <t>Richie</t>
  </si>
  <si>
    <t>richiejames</t>
  </si>
  <si>
    <t>1995-09-05</t>
  </si>
  <si>
    <t>Kevin Davidson</t>
  </si>
  <si>
    <t>7243</t>
  </si>
  <si>
    <t>Davidson</t>
  </si>
  <si>
    <t>kevindavidson</t>
  </si>
  <si>
    <t>1997-08-01</t>
  </si>
  <si>
    <t>Michael Ford</t>
  </si>
  <si>
    <t>1503</t>
  </si>
  <si>
    <t>Ford</t>
  </si>
  <si>
    <t>michaelford</t>
  </si>
  <si>
    <t>1990-05-27</t>
  </si>
  <si>
    <t>Tre Ford</t>
  </si>
  <si>
    <t>8553</t>
  </si>
  <si>
    <t>Tre</t>
  </si>
  <si>
    <t>treford</t>
  </si>
  <si>
    <t>1998-03-30</t>
  </si>
  <si>
    <t>Brady Quinn</t>
  </si>
  <si>
    <t>671</t>
  </si>
  <si>
    <t>Brady</t>
  </si>
  <si>
    <t>Quinn</t>
  </si>
  <si>
    <t>bradyquinn</t>
  </si>
  <si>
    <t>1984-10-27</t>
  </si>
  <si>
    <t>Andrew Peasley</t>
  </si>
  <si>
    <t>12270</t>
  </si>
  <si>
    <t>Peasley</t>
  </si>
  <si>
    <t>andrewpeasley</t>
  </si>
  <si>
    <t>2000-01-06</t>
  </si>
  <si>
    <t>Jamoi Mayes</t>
  </si>
  <si>
    <t>12753</t>
  </si>
  <si>
    <t>Jamoi</t>
  </si>
  <si>
    <t>Mayes</t>
  </si>
  <si>
    <t>jamoimayes</t>
  </si>
  <si>
    <t>2002-08-23</t>
  </si>
  <si>
    <t>Jerome Washington</t>
  </si>
  <si>
    <t>6375</t>
  </si>
  <si>
    <t>jeromewashington</t>
  </si>
  <si>
    <t>1994-07-05</t>
  </si>
  <si>
    <t>Zach Sudfeld</t>
  </si>
  <si>
    <t>1654</t>
  </si>
  <si>
    <t>Sudfeld</t>
  </si>
  <si>
    <t>zachsudfeld</t>
  </si>
  <si>
    <t>1989-04-17</t>
  </si>
  <si>
    <t>Ronnie Brown</t>
  </si>
  <si>
    <t>Ronnie</t>
  </si>
  <si>
    <t>ronniebrown</t>
  </si>
  <si>
    <t>1981-12-12</t>
  </si>
  <si>
    <t>11413</t>
  </si>
  <si>
    <t>2000-04-12</t>
  </si>
  <si>
    <t>00-0034353</t>
  </si>
  <si>
    <t>anthonymiller</t>
  </si>
  <si>
    <t>1994-10-09</t>
  </si>
  <si>
    <t>Matthew McGloin</t>
  </si>
  <si>
    <t>1747</t>
  </si>
  <si>
    <t>00-0030419</t>
  </si>
  <si>
    <t>McGloin</t>
  </si>
  <si>
    <t>matthewmcgloin</t>
  </si>
  <si>
    <t>1989-12-02</t>
  </si>
  <si>
    <t>3710</t>
  </si>
  <si>
    <t>00-0032553</t>
  </si>
  <si>
    <t>Jace</t>
  </si>
  <si>
    <t>Billingsley</t>
  </si>
  <si>
    <t>jacebillingsley</t>
  </si>
  <si>
    <t>DaMarkus Lodge</t>
  </si>
  <si>
    <t>6017</t>
  </si>
  <si>
    <t xml:space="preserve"> 00-0035475</t>
  </si>
  <si>
    <t>DaMarkus</t>
  </si>
  <si>
    <t>Lodge</t>
  </si>
  <si>
    <t>damarkuslodge</t>
  </si>
  <si>
    <t>1997-05-12</t>
  </si>
  <si>
    <t>Chris Bazile</t>
  </si>
  <si>
    <t>4874</t>
  </si>
  <si>
    <t>Bazile</t>
  </si>
  <si>
    <t>chrisbazile</t>
  </si>
  <si>
    <t>1991-10-25</t>
  </si>
  <si>
    <t>Christion Jones</t>
  </si>
  <si>
    <t>2682</t>
  </si>
  <si>
    <t>302</t>
  </si>
  <si>
    <t>christionjones</t>
  </si>
  <si>
    <t>1992-12-20</t>
  </si>
  <si>
    <t>Montay Crockett</t>
  </si>
  <si>
    <t>4377</t>
  </si>
  <si>
    <t>00-0033353</t>
  </si>
  <si>
    <t>Montay</t>
  </si>
  <si>
    <t>Crockett</t>
  </si>
  <si>
    <t>montaycrockett</t>
  </si>
  <si>
    <t>1993-12-11</t>
  </si>
  <si>
    <t>Brenden Knox</t>
  </si>
  <si>
    <t>7858</t>
  </si>
  <si>
    <t>Knox</t>
  </si>
  <si>
    <t>brendenknox</t>
  </si>
  <si>
    <t>1998-10-10</t>
  </si>
  <si>
    <t>2146</t>
  </si>
  <si>
    <t>00-0031384</t>
  </si>
  <si>
    <t>Rodgers</t>
  </si>
  <si>
    <t>richardrodgers</t>
  </si>
  <si>
    <t>1992-01-22</t>
  </si>
  <si>
    <t>Bredeson</t>
  </si>
  <si>
    <t>maxbredeson</t>
  </si>
  <si>
    <t>2002-10-04</t>
  </si>
  <si>
    <t>Michael Pratt</t>
  </si>
  <si>
    <t>11561</t>
  </si>
  <si>
    <t>Pratt</t>
  </si>
  <si>
    <t>michaelpratt</t>
  </si>
  <si>
    <t>2001-09-30</t>
  </si>
  <si>
    <t xml:space="preserve"> 00-0035689</t>
  </si>
  <si>
    <t>dawsonknox</t>
  </si>
  <si>
    <t>1996-11-14</t>
  </si>
  <si>
    <t>Simi Fehoko</t>
  </si>
  <si>
    <t>7812</t>
  </si>
  <si>
    <t>Simi</t>
  </si>
  <si>
    <t>Fehoko</t>
  </si>
  <si>
    <t>simifehoko</t>
  </si>
  <si>
    <t>1997-11-05</t>
  </si>
  <si>
    <t>Ed Dodds</t>
  </si>
  <si>
    <t>6765</t>
  </si>
  <si>
    <t>Ed</t>
  </si>
  <si>
    <t>Dodds</t>
  </si>
  <si>
    <t>eddodds</t>
  </si>
  <si>
    <t>Chandler Brayboy</t>
  </si>
  <si>
    <t>12908</t>
  </si>
  <si>
    <t>Brayboy</t>
  </si>
  <si>
    <t>chandlerbrayboy</t>
  </si>
  <si>
    <t>2001-08-20</t>
  </si>
  <si>
    <t>David Paulson</t>
  </si>
  <si>
    <t>1091</t>
  </si>
  <si>
    <t>Paulson</t>
  </si>
  <si>
    <t>davidpaulson</t>
  </si>
  <si>
    <t>1989-02-22</t>
  </si>
  <si>
    <t>2114</t>
  </si>
  <si>
    <t>00-0031209</t>
  </si>
  <si>
    <t>Senorise</t>
  </si>
  <si>
    <t>Perry</t>
  </si>
  <si>
    <t>senoriseperry</t>
  </si>
  <si>
    <t>Jason Reese</t>
  </si>
  <si>
    <t>5217</t>
  </si>
  <si>
    <t>00-0034619</t>
  </si>
  <si>
    <t>jasonreese</t>
  </si>
  <si>
    <t>1995-09-09</t>
  </si>
  <si>
    <t>Valentino Ambrosio</t>
  </si>
  <si>
    <t>12403</t>
  </si>
  <si>
    <t>Valentino</t>
  </si>
  <si>
    <t>Ambrosio</t>
  </si>
  <si>
    <t>valentinoambrosio</t>
  </si>
  <si>
    <t>2000-05-13</t>
  </si>
  <si>
    <t>K.J.</t>
  </si>
  <si>
    <t>Osborn</t>
  </si>
  <si>
    <t>kjosborn</t>
  </si>
  <si>
    <t>1997-06-10</t>
  </si>
  <si>
    <t>Alex Ross</t>
  </si>
  <si>
    <t>3949</t>
  </si>
  <si>
    <t>alexross</t>
  </si>
  <si>
    <t>Jon Ryan</t>
  </si>
  <si>
    <t>135</t>
  </si>
  <si>
    <t>00-0023742</t>
  </si>
  <si>
    <t>jonryan</t>
  </si>
  <si>
    <t>1981-11-26</t>
  </si>
  <si>
    <t>1979</t>
  </si>
  <si>
    <t>00-0031407</t>
  </si>
  <si>
    <t>Bortles</t>
  </si>
  <si>
    <t>blakebortles</t>
  </si>
  <si>
    <t>1992-04-28</t>
  </si>
  <si>
    <t>1104</t>
  </si>
  <si>
    <t>00-0029673</t>
  </si>
  <si>
    <t>DeVier</t>
  </si>
  <si>
    <t>Posey</t>
  </si>
  <si>
    <t>devierposey</t>
  </si>
  <si>
    <t>1990-03-15</t>
  </si>
  <si>
    <t>Josh Imatorbhebhe</t>
  </si>
  <si>
    <t>8008</t>
  </si>
  <si>
    <t>Imatorbhebhe</t>
  </si>
  <si>
    <t>joshimatorbhebhe</t>
  </si>
  <si>
    <t>1998-04-12</t>
  </si>
  <si>
    <t>Montrell Washington</t>
  </si>
  <si>
    <t>8475</t>
  </si>
  <si>
    <t>Montrell</t>
  </si>
  <si>
    <t>montrellwashington</t>
  </si>
  <si>
    <t>1999-03-14</t>
  </si>
  <si>
    <t>Darion Clark</t>
  </si>
  <si>
    <t>6762</t>
  </si>
  <si>
    <t>Darion</t>
  </si>
  <si>
    <t>darionclark</t>
  </si>
  <si>
    <t>1994-04-09</t>
  </si>
  <si>
    <t>xavierweaver</t>
  </si>
  <si>
    <t>2000-10-12</t>
  </si>
  <si>
    <t xml:space="preserve"> 00-0026300</t>
  </si>
  <si>
    <t>joshjohnson</t>
  </si>
  <si>
    <t>1986-05-15</t>
  </si>
  <si>
    <t>8051</t>
  </si>
  <si>
    <t>1997-12-26</t>
  </si>
  <si>
    <t>8222</t>
  </si>
  <si>
    <t>1999-08-10</t>
  </si>
  <si>
    <t>2711</t>
  </si>
  <si>
    <t>00-0031800</t>
  </si>
  <si>
    <t>Heinicke</t>
  </si>
  <si>
    <t>taylorheinicke</t>
  </si>
  <si>
    <t>1993-03-15</t>
  </si>
  <si>
    <t>Collin</t>
  </si>
  <si>
    <t>collinjohnson</t>
  </si>
  <si>
    <t>1997-09-23</t>
  </si>
  <si>
    <t>Vince Young</t>
  </si>
  <si>
    <t>157</t>
  </si>
  <si>
    <t>Vince</t>
  </si>
  <si>
    <t>vinceyoung</t>
  </si>
  <si>
    <t>1983-05-18</t>
  </si>
  <si>
    <t>Johnny Hekker</t>
  </si>
  <si>
    <t>1202</t>
  </si>
  <si>
    <t>00-0028872</t>
  </si>
  <si>
    <t>Hekker</t>
  </si>
  <si>
    <t>johnnyhekker</t>
  </si>
  <si>
    <t>1990-02-08</t>
  </si>
  <si>
    <t>Athan Kaliakmanis</t>
  </si>
  <si>
    <t>13557</t>
  </si>
  <si>
    <t>Athan</t>
  </si>
  <si>
    <t>Kaliakmanis</t>
  </si>
  <si>
    <t>athankaliakmanis</t>
  </si>
  <si>
    <t>2003-08-20</t>
  </si>
  <si>
    <t>Jack Velling</t>
  </si>
  <si>
    <t>13846</t>
  </si>
  <si>
    <t>Velling</t>
  </si>
  <si>
    <t>jackvelling</t>
  </si>
  <si>
    <t>Chase Allen</t>
  </si>
  <si>
    <t>8182</t>
  </si>
  <si>
    <t>Allen</t>
  </si>
  <si>
    <t>chaseallen</t>
  </si>
  <si>
    <t>1997-07-09</t>
  </si>
  <si>
    <t>Emil Igwenagu</t>
  </si>
  <si>
    <t>1316</t>
  </si>
  <si>
    <t>Emil</t>
  </si>
  <si>
    <t>Igwenagu</t>
  </si>
  <si>
    <t>emiligwenagu</t>
  </si>
  <si>
    <t>1989-03-27</t>
  </si>
  <si>
    <t>00-0033556</t>
  </si>
  <si>
    <t>Tarik</t>
  </si>
  <si>
    <t>Cohen</t>
  </si>
  <si>
    <t>tarikcohen</t>
  </si>
  <si>
    <t>1995-07-26</t>
  </si>
  <si>
    <t>2255</t>
  </si>
  <si>
    <t>00-0031326</t>
  </si>
  <si>
    <t>Ellington</t>
  </si>
  <si>
    <t>bruceellington</t>
  </si>
  <si>
    <t>1991-08-22</t>
  </si>
  <si>
    <t>2003</t>
  </si>
  <si>
    <t>00-0030670</t>
  </si>
  <si>
    <t>Bennie</t>
  </si>
  <si>
    <t>Fowler</t>
  </si>
  <si>
    <t>benniefowler</t>
  </si>
  <si>
    <t>1991-06-10</t>
  </si>
  <si>
    <t>Brandon Wegher</t>
  </si>
  <si>
    <t>2594</t>
  </si>
  <si>
    <t>Wegher</t>
  </si>
  <si>
    <t>brandonwegher</t>
  </si>
  <si>
    <t>1990-12-09</t>
  </si>
  <si>
    <t>Cade Peterson</t>
  </si>
  <si>
    <t>12285</t>
  </si>
  <si>
    <t>Peterson</t>
  </si>
  <si>
    <t>cadepeterson</t>
  </si>
  <si>
    <t>anthonyschwartz</t>
  </si>
  <si>
    <t>2000-09-05</t>
  </si>
  <si>
    <t>Jake Burt</t>
  </si>
  <si>
    <t>7460</t>
  </si>
  <si>
    <t>Burt</t>
  </si>
  <si>
    <t>jakeburt</t>
  </si>
  <si>
    <t>1996-08-25</t>
  </si>
  <si>
    <t>James Wilder</t>
  </si>
  <si>
    <t>2283</t>
  </si>
  <si>
    <t>Wilder</t>
  </si>
  <si>
    <t>jameswilder</t>
  </si>
  <si>
    <t>1992-04-14</t>
  </si>
  <si>
    <t>00-0031345</t>
  </si>
  <si>
    <t>Garoppolo</t>
  </si>
  <si>
    <t>jimmygaroppolo</t>
  </si>
  <si>
    <t>1991-11-02</t>
  </si>
  <si>
    <t>Steven Jackson</t>
  </si>
  <si>
    <t>57</t>
  </si>
  <si>
    <t>stevenjackson</t>
  </si>
  <si>
    <t>1983-07-22</t>
  </si>
  <si>
    <t>Trevor Knight</t>
  </si>
  <si>
    <t>4528</t>
  </si>
  <si>
    <t>Knight</t>
  </si>
  <si>
    <t>trevorknight</t>
  </si>
  <si>
    <t>1993-10-03</t>
  </si>
  <si>
    <t>Justin Vogel</t>
  </si>
  <si>
    <t>4387</t>
  </si>
  <si>
    <t>00-0033364</t>
  </si>
  <si>
    <t>Vogel</t>
  </si>
  <si>
    <t>justinvogel</t>
  </si>
  <si>
    <t>1993-10-14</t>
  </si>
  <si>
    <t>Cameron Dicker</t>
  </si>
  <si>
    <t>8259</t>
  </si>
  <si>
    <t>Dicker</t>
  </si>
  <si>
    <t>camerondicker</t>
  </si>
  <si>
    <t>2000-05-06</t>
  </si>
  <si>
    <t>Mallory</t>
  </si>
  <si>
    <t>willmallory</t>
  </si>
  <si>
    <t>1999-06-22</t>
  </si>
  <si>
    <t>Rocky Lombardi</t>
  </si>
  <si>
    <t>12063</t>
  </si>
  <si>
    <t>Rocky</t>
  </si>
  <si>
    <t>Lombardi</t>
  </si>
  <si>
    <t>rockylombardi</t>
  </si>
  <si>
    <t>1998-07-30</t>
  </si>
  <si>
    <t>Thomas Gordon</t>
  </si>
  <si>
    <t>13249</t>
  </si>
  <si>
    <t>thomasgordon</t>
  </si>
  <si>
    <t>Abou Toure</t>
  </si>
  <si>
    <t>2698</t>
  </si>
  <si>
    <t>Abou</t>
  </si>
  <si>
    <t>Toure</t>
  </si>
  <si>
    <t>aboutoure</t>
  </si>
  <si>
    <t>1991-02-24</t>
  </si>
  <si>
    <t>1560</t>
  </si>
  <si>
    <t>mikejames</t>
  </si>
  <si>
    <t>1991-04-13</t>
  </si>
  <si>
    <t>Rushawn Baker</t>
  </si>
  <si>
    <t>13128</t>
  </si>
  <si>
    <t>Rushawn</t>
  </si>
  <si>
    <t>Baker</t>
  </si>
  <si>
    <t>rushawnbaker</t>
  </si>
  <si>
    <t>2003-04-17</t>
  </si>
  <si>
    <t>Titus Swen</t>
  </si>
  <si>
    <t>9507</t>
  </si>
  <si>
    <t>Titus</t>
  </si>
  <si>
    <t>Swen</t>
  </si>
  <si>
    <t>titusswen</t>
  </si>
  <si>
    <t>Derel Walker</t>
  </si>
  <si>
    <t>1939</t>
  </si>
  <si>
    <t>Derel</t>
  </si>
  <si>
    <t>derelwalker</t>
  </si>
  <si>
    <t>1991-06-29</t>
  </si>
  <si>
    <t>Kairee Robinson</t>
  </si>
  <si>
    <t>12434</t>
  </si>
  <si>
    <t>Kairee</t>
  </si>
  <si>
    <t>kaireerobinson</t>
  </si>
  <si>
    <t>Isiah</t>
  </si>
  <si>
    <t>Pacheco</t>
  </si>
  <si>
    <t>isiahpacheco</t>
  </si>
  <si>
    <t>1999-03-02</t>
  </si>
  <si>
    <t>Josh Harper</t>
  </si>
  <si>
    <t>2713</t>
  </si>
  <si>
    <t>joshharper</t>
  </si>
  <si>
    <t>1991-12-01</t>
  </si>
  <si>
    <t>Stephen Louis</t>
  </si>
  <si>
    <t>6342</t>
  </si>
  <si>
    <t xml:space="preserve"> 00-0035460</t>
  </si>
  <si>
    <t>Louis</t>
  </si>
  <si>
    <t>stephenlouis</t>
  </si>
  <si>
    <t>1995-09-07</t>
  </si>
  <si>
    <t>00-0029604</t>
  </si>
  <si>
    <t>Kirk</t>
  </si>
  <si>
    <t>Cousins</t>
  </si>
  <si>
    <t>kirkcousins</t>
  </si>
  <si>
    <t>1988-08-19</t>
  </si>
  <si>
    <t>DeVonte Dedmon</t>
  </si>
  <si>
    <t>8108</t>
  </si>
  <si>
    <t>DeVonte</t>
  </si>
  <si>
    <t>Dedmon</t>
  </si>
  <si>
    <t>devontededmon</t>
  </si>
  <si>
    <t>1995-11-23</t>
  </si>
  <si>
    <t>Jawon Chisholm</t>
  </si>
  <si>
    <t>2767</t>
  </si>
  <si>
    <t>Jawon</t>
  </si>
  <si>
    <t>Chisholm</t>
  </si>
  <si>
    <t>jawonchisholm</t>
  </si>
  <si>
    <t>00-0034521</t>
  </si>
  <si>
    <t>Lazard</t>
  </si>
  <si>
    <t>allenlazard</t>
  </si>
  <si>
    <t>jakeferguson</t>
  </si>
  <si>
    <t>1999-01-18</t>
  </si>
  <si>
    <t>Sean Ryan</t>
  </si>
  <si>
    <t>5834</t>
  </si>
  <si>
    <t>seanryan</t>
  </si>
  <si>
    <t>1980-03-27</t>
  </si>
  <si>
    <t>11387</t>
  </si>
  <si>
    <t>1999-01-21</t>
  </si>
  <si>
    <t>Caleb Hanie</t>
  </si>
  <si>
    <t>317</t>
  </si>
  <si>
    <t>Hanie</t>
  </si>
  <si>
    <t>calebhanie</t>
  </si>
  <si>
    <t>1985-09-11</t>
  </si>
  <si>
    <t>John Paddock</t>
  </si>
  <si>
    <t>12197</t>
  </si>
  <si>
    <t>Paddock</t>
  </si>
  <si>
    <t>johnpaddock</t>
  </si>
  <si>
    <t>2000-03-27</t>
  </si>
  <si>
    <t>Lawrence Thomas</t>
  </si>
  <si>
    <t>3644</t>
  </si>
  <si>
    <t>00-0032740</t>
  </si>
  <si>
    <t>286</t>
  </si>
  <si>
    <t>lawrencethomas</t>
  </si>
  <si>
    <t>DL,RB</t>
  </si>
  <si>
    <t>1993-04-16</t>
  </si>
  <si>
    <t>1305</t>
  </si>
  <si>
    <t>00-0028581</t>
  </si>
  <si>
    <t>DiMarco</t>
  </si>
  <si>
    <t>patrickdimarco</t>
  </si>
  <si>
    <t>1989-04-30</t>
  </si>
  <si>
    <t>Calvin Jackson</t>
  </si>
  <si>
    <t>8251</t>
  </si>
  <si>
    <t>calvinjackson</t>
  </si>
  <si>
    <t>1997-05-07</t>
  </si>
  <si>
    <t>Jake Heaps</t>
  </si>
  <si>
    <t>2620</t>
  </si>
  <si>
    <t>Heaps</t>
  </si>
  <si>
    <t>jakeheaps</t>
  </si>
  <si>
    <t>1991-06-19</t>
  </si>
  <si>
    <t>Noah Gindorff</t>
  </si>
  <si>
    <t>11225</t>
  </si>
  <si>
    <t>Gindorff</t>
  </si>
  <si>
    <t>noahgindorff</t>
  </si>
  <si>
    <t>1999-02-12</t>
  </si>
  <si>
    <t>John Chiles</t>
  </si>
  <si>
    <t>2702</t>
  </si>
  <si>
    <t>Chiles</t>
  </si>
  <si>
    <t>johnchiles</t>
  </si>
  <si>
    <t>1988-10-09</t>
  </si>
  <si>
    <t>Marcus Kemp</t>
  </si>
  <si>
    <t>4491</t>
  </si>
  <si>
    <t>00-0033481</t>
  </si>
  <si>
    <t>Kemp</t>
  </si>
  <si>
    <t>marcuskemp</t>
  </si>
  <si>
    <t>1995-08-14</t>
  </si>
  <si>
    <t>Paul Guenther</t>
  </si>
  <si>
    <t>3105</t>
  </si>
  <si>
    <t>Guenther</t>
  </si>
  <si>
    <t>paulguenther</t>
  </si>
  <si>
    <t>Joe Kerridge</t>
  </si>
  <si>
    <t>3658</t>
  </si>
  <si>
    <t>00-0032375</t>
  </si>
  <si>
    <t>Kerridge</t>
  </si>
  <si>
    <t>joekerridge</t>
  </si>
  <si>
    <t>1992-09-17</t>
  </si>
  <si>
    <t>Kevin Monangai</t>
  </si>
  <si>
    <t>2748</t>
  </si>
  <si>
    <t>Monangai</t>
  </si>
  <si>
    <t>kevinmonangai</t>
  </si>
  <si>
    <t>1993-03-04</t>
  </si>
  <si>
    <t>Farrell</t>
  </si>
  <si>
    <t>lukefarrell</t>
  </si>
  <si>
    <t>00-0034457</t>
  </si>
  <si>
    <t>Adams</t>
  </si>
  <si>
    <t>joshadams</t>
  </si>
  <si>
    <t>1996-10-29</t>
  </si>
  <si>
    <t>3500</t>
  </si>
  <si>
    <t>00-0032716</t>
  </si>
  <si>
    <t>Devon</t>
  </si>
  <si>
    <t>Cajuste</t>
  </si>
  <si>
    <t>devoncajuste</t>
  </si>
  <si>
    <t>Billy Bajema</t>
  </si>
  <si>
    <t>450</t>
  </si>
  <si>
    <t>259</t>
  </si>
  <si>
    <t>Billy</t>
  </si>
  <si>
    <t>Bajema</t>
  </si>
  <si>
    <t>billybajema</t>
  </si>
  <si>
    <t>1982-10-31</t>
  </si>
  <si>
    <t>2011</t>
  </si>
  <si>
    <t>Juwan</t>
  </si>
  <si>
    <t>juwanthompson</t>
  </si>
  <si>
    <t>1992-05-13</t>
  </si>
  <si>
    <t>Micky Crum</t>
  </si>
  <si>
    <t>6737</t>
  </si>
  <si>
    <t xml:space="preserve"> 00-0035740</t>
  </si>
  <si>
    <t>Micky</t>
  </si>
  <si>
    <t>Crum</t>
  </si>
  <si>
    <t>mickycrum</t>
  </si>
  <si>
    <t>1995-10-13</t>
  </si>
  <si>
    <t>Anthony Dixon</t>
  </si>
  <si>
    <t>727</t>
  </si>
  <si>
    <t>anthonydixon</t>
  </si>
  <si>
    <t>1987-09-24</t>
  </si>
  <si>
    <t>Isaiah Winstead</t>
  </si>
  <si>
    <t>11232</t>
  </si>
  <si>
    <t>Winstead</t>
  </si>
  <si>
    <t>isaiahwinstead</t>
  </si>
  <si>
    <t>1999-08-09</t>
  </si>
  <si>
    <t>Isaac Fruechte</t>
  </si>
  <si>
    <t>2871</t>
  </si>
  <si>
    <t>Fruechte</t>
  </si>
  <si>
    <t>isaacfruechte</t>
  </si>
  <si>
    <t>1991-03-07</t>
  </si>
  <si>
    <t>Le'Meke Brockington</t>
  </si>
  <si>
    <t>13975</t>
  </si>
  <si>
    <t>Le'Meke</t>
  </si>
  <si>
    <t>Brockington</t>
  </si>
  <si>
    <t>lemekebrockington</t>
  </si>
  <si>
    <t>2002-01-15</t>
  </si>
  <si>
    <t>Peewee Jarrett</t>
  </si>
  <si>
    <t>12239</t>
  </si>
  <si>
    <t>Peewee</t>
  </si>
  <si>
    <t>peeweejarrett</t>
  </si>
  <si>
    <t>Kermit Whitfield</t>
  </si>
  <si>
    <t>4785</t>
  </si>
  <si>
    <t>00-0033641</t>
  </si>
  <si>
    <t>Kermit</t>
  </si>
  <si>
    <t>kermitwhitfield</t>
  </si>
  <si>
    <t>1993-10-08</t>
  </si>
  <si>
    <t>Colton Dowell</t>
  </si>
  <si>
    <t>11046</t>
  </si>
  <si>
    <t>Colton</t>
  </si>
  <si>
    <t>Dowell</t>
  </si>
  <si>
    <t>coltondowell</t>
  </si>
  <si>
    <t>1999-04-19</t>
  </si>
  <si>
    <t>558</t>
  </si>
  <si>
    <t>00-0027690</t>
  </si>
  <si>
    <t>Eric</t>
  </si>
  <si>
    <t>Decker</t>
  </si>
  <si>
    <t>ericdecker</t>
  </si>
  <si>
    <t>1987-03-15</t>
  </si>
  <si>
    <t>Sam Bergen</t>
  </si>
  <si>
    <t>3871</t>
  </si>
  <si>
    <t>Bergen</t>
  </si>
  <si>
    <t>sambergen</t>
  </si>
  <si>
    <t>1992-03-06</t>
  </si>
  <si>
    <t>Marcus Green</t>
  </si>
  <si>
    <t>6288</t>
  </si>
  <si>
    <t xml:space="preserve"> 00-0035296</t>
  </si>
  <si>
    <t>marcusgreen</t>
  </si>
  <si>
    <t>1996-08-13</t>
  </si>
  <si>
    <t>Ryan Day</t>
  </si>
  <si>
    <t>4893</t>
  </si>
  <si>
    <t>Day</t>
  </si>
  <si>
    <t>ryanday</t>
  </si>
  <si>
    <t>Jeff Locke</t>
  </si>
  <si>
    <t>1533</t>
  </si>
  <si>
    <t>00-0030405</t>
  </si>
  <si>
    <t>Locke</t>
  </si>
  <si>
    <t>jefflocke</t>
  </si>
  <si>
    <t>1989-09-27</t>
  </si>
  <si>
    <t>George Paton</t>
  </si>
  <si>
    <t>4882</t>
  </si>
  <si>
    <t>Paton</t>
  </si>
  <si>
    <t>georgepaton</t>
  </si>
  <si>
    <t>Jonathan Duhart</t>
  </si>
  <si>
    <t>6320</t>
  </si>
  <si>
    <t xml:space="preserve"> 00-0035325</t>
  </si>
  <si>
    <t>Jonathan</t>
  </si>
  <si>
    <t>Duhart</t>
  </si>
  <si>
    <t>jonathanduhart</t>
  </si>
  <si>
    <t>1996-06-26</t>
  </si>
  <si>
    <t>00-0033282</t>
  </si>
  <si>
    <t>Curtis</t>
  </si>
  <si>
    <t>Samuel</t>
  </si>
  <si>
    <t>curtissamuel</t>
  </si>
  <si>
    <t>1996-08-11</t>
  </si>
  <si>
    <t>Benny LeMay</t>
  </si>
  <si>
    <t>7048</t>
  </si>
  <si>
    <t>Benny</t>
  </si>
  <si>
    <t>LeMay</t>
  </si>
  <si>
    <t>bennylemay</t>
  </si>
  <si>
    <t>1997-10-18</t>
  </si>
  <si>
    <t>Brian Gaine</t>
  </si>
  <si>
    <t>4887</t>
  </si>
  <si>
    <t>Gaine</t>
  </si>
  <si>
    <t>briangaine</t>
  </si>
  <si>
    <t>00-0029701</t>
  </si>
  <si>
    <t>Tannehill</t>
  </si>
  <si>
    <t>ryantannehill</t>
  </si>
  <si>
    <t>1988-07-27</t>
  </si>
  <si>
    <t>Brad Wing</t>
  </si>
  <si>
    <t>1337</t>
  </si>
  <si>
    <t>Wing</t>
  </si>
  <si>
    <t>bradwing</t>
  </si>
  <si>
    <t>1991-01-27</t>
  </si>
  <si>
    <t>Joe Horn</t>
  </si>
  <si>
    <t>6686</t>
  </si>
  <si>
    <t>Horn</t>
  </si>
  <si>
    <t>joehorn</t>
  </si>
  <si>
    <t>6692</t>
  </si>
  <si>
    <t xml:space="preserve"> 00-0035601</t>
  </si>
  <si>
    <t>511</t>
  </si>
  <si>
    <t>Marlon</t>
  </si>
  <si>
    <t>marlonmoore</t>
  </si>
  <si>
    <t>Anthony Grant</t>
  </si>
  <si>
    <t>12350</t>
  </si>
  <si>
    <t>anthonygrant</t>
  </si>
  <si>
    <t>1999-02-27</t>
  </si>
  <si>
    <t>Deontez Alexander</t>
  </si>
  <si>
    <t>5703</t>
  </si>
  <si>
    <t xml:space="preserve"> 00-0034715</t>
  </si>
  <si>
    <t>Deontez</t>
  </si>
  <si>
    <t>deontezalexander</t>
  </si>
  <si>
    <t>1996-07-25</t>
  </si>
  <si>
    <t>DeMeer Blankumsee</t>
  </si>
  <si>
    <t>12976</t>
  </si>
  <si>
    <t>DeMeer</t>
  </si>
  <si>
    <t>Blankumsee</t>
  </si>
  <si>
    <t>demeerblankumsee</t>
  </si>
  <si>
    <t>2222</t>
  </si>
  <si>
    <t>00-0031418</t>
  </si>
  <si>
    <t>Seferian-Jenkins</t>
  </si>
  <si>
    <t>austinseferianjenkins</t>
  </si>
  <si>
    <t>1992-09-29</t>
  </si>
  <si>
    <t>3788</t>
  </si>
  <si>
    <t xml:space="preserve"> 00-0032475</t>
  </si>
  <si>
    <t>McEvoy</t>
  </si>
  <si>
    <t>tannermcevoy</t>
  </si>
  <si>
    <t>1993-01-26</t>
  </si>
  <si>
    <t>Bronson Kaufusi</t>
  </si>
  <si>
    <t>3239</t>
  </si>
  <si>
    <t>00-0033117</t>
  </si>
  <si>
    <t>Bronson</t>
  </si>
  <si>
    <t>Kaufusi</t>
  </si>
  <si>
    <t>bronsonkaufusi</t>
  </si>
  <si>
    <t>1991-07-06</t>
  </si>
  <si>
    <t>328</t>
  </si>
  <si>
    <t>Kellen</t>
  </si>
  <si>
    <t>kellendavis</t>
  </si>
  <si>
    <t>1985-10-11</t>
  </si>
  <si>
    <t>Daniel George</t>
  </si>
  <si>
    <t>12311</t>
  </si>
  <si>
    <t>danielgeorge</t>
  </si>
  <si>
    <t>00-0030061</t>
  </si>
  <si>
    <t>Ertz</t>
  </si>
  <si>
    <t>zachertz</t>
  </si>
  <si>
    <t>1990-11-10</t>
  </si>
  <si>
    <t>Corey Willis</t>
  </si>
  <si>
    <t>5155</t>
  </si>
  <si>
    <t>00-0034493</t>
  </si>
  <si>
    <t>Willis</t>
  </si>
  <si>
    <t>coreywillis</t>
  </si>
  <si>
    <t>1995-05-02</t>
  </si>
  <si>
    <t>4184</t>
  </si>
  <si>
    <t>00-0033966</t>
  </si>
  <si>
    <t>Hodges</t>
  </si>
  <si>
    <t>buckyhodges</t>
  </si>
  <si>
    <t>1995-08-08</t>
  </si>
  <si>
    <t>Malik Williams</t>
  </si>
  <si>
    <t>8770</t>
  </si>
  <si>
    <t>malikwilliams</t>
  </si>
  <si>
    <t>5144</t>
  </si>
  <si>
    <t>00-0034156</t>
  </si>
  <si>
    <t>1996-06-20</t>
  </si>
  <si>
    <t>Ben Tate</t>
  </si>
  <si>
    <t>1004</t>
  </si>
  <si>
    <t>Tate</t>
  </si>
  <si>
    <t>bentate</t>
  </si>
  <si>
    <t>1988-08-21</t>
  </si>
  <si>
    <t>Brady Russell</t>
  </si>
  <si>
    <t>11280</t>
  </si>
  <si>
    <t>Russell</t>
  </si>
  <si>
    <t>bradyrussell</t>
  </si>
  <si>
    <t>1998-08-31</t>
  </si>
  <si>
    <t>treybenson</t>
  </si>
  <si>
    <t>2002-07-23</t>
  </si>
  <si>
    <t>Mark McNamee</t>
  </si>
  <si>
    <t>13237</t>
  </si>
  <si>
    <t>McNamee</t>
  </si>
  <si>
    <t>markmcnamee</t>
  </si>
  <si>
    <t>1999-11-10</t>
  </si>
  <si>
    <t xml:space="preserve"> 00-0035624</t>
  </si>
  <si>
    <t>N'Keal</t>
  </si>
  <si>
    <t>Harry</t>
  </si>
  <si>
    <t>nkealharry</t>
  </si>
  <si>
    <t>1997-12-17</t>
  </si>
  <si>
    <t>Brandon Brown-Dukes</t>
  </si>
  <si>
    <t>3816</t>
  </si>
  <si>
    <t>Brown-Dukes</t>
  </si>
  <si>
    <t>brandonbrowndukes</t>
  </si>
  <si>
    <t>1992-04-29</t>
  </si>
  <si>
    <t>Jimmy Holiday</t>
  </si>
  <si>
    <t>13173</t>
  </si>
  <si>
    <t>Holiday</t>
  </si>
  <si>
    <t>jimmyholiday</t>
  </si>
  <si>
    <t>2001-12-16</t>
  </si>
  <si>
    <t>Ben DiNucci</t>
  </si>
  <si>
    <t>7143</t>
  </si>
  <si>
    <t>DiNucci</t>
  </si>
  <si>
    <t>bendinucci</t>
  </si>
  <si>
    <t>Kole Wilson</t>
  </si>
  <si>
    <t>13749</t>
  </si>
  <si>
    <t>Kole</t>
  </si>
  <si>
    <t>kolewilson</t>
  </si>
  <si>
    <t>2003-12-16</t>
  </si>
  <si>
    <t>Lachlan Edwards</t>
  </si>
  <si>
    <t>3390</t>
  </si>
  <si>
    <t>00-0032449</t>
  </si>
  <si>
    <t>Lachlan</t>
  </si>
  <si>
    <t>lachlanedwards</t>
  </si>
  <si>
    <t>1992-04-27</t>
  </si>
  <si>
    <t>Bobo</t>
  </si>
  <si>
    <t>jakebobo</t>
  </si>
  <si>
    <t>1998-08-04</t>
  </si>
  <si>
    <t>Likely</t>
  </si>
  <si>
    <t>isaiahlikely</t>
  </si>
  <si>
    <t>2000-04-18</t>
  </si>
  <si>
    <t>Steve Weatherford</t>
  </si>
  <si>
    <t>484</t>
  </si>
  <si>
    <t>Weatherford</t>
  </si>
  <si>
    <t>steveweatherford</t>
  </si>
  <si>
    <t>1982-12-17</t>
  </si>
  <si>
    <t>Jahvid Best</t>
  </si>
  <si>
    <t>592</t>
  </si>
  <si>
    <t>Jahvid</t>
  </si>
  <si>
    <t>Best</t>
  </si>
  <si>
    <t>jahvidbest</t>
  </si>
  <si>
    <t>00-0033873</t>
  </si>
  <si>
    <t>Mahomes</t>
  </si>
  <si>
    <t>patrickmahomes</t>
  </si>
  <si>
    <t>1995-09-17</t>
  </si>
  <si>
    <t>Nathan Rourke</t>
  </si>
  <si>
    <t>8938</t>
  </si>
  <si>
    <t>Nathan</t>
  </si>
  <si>
    <t>Rourke</t>
  </si>
  <si>
    <t>nathanrourke</t>
  </si>
  <si>
    <t>1998-05-24</t>
  </si>
  <si>
    <t>00-0032775</t>
  </si>
  <si>
    <t>Demarcus</t>
  </si>
  <si>
    <t>demarcusrobinson</t>
  </si>
  <si>
    <t>1994-09-21</t>
  </si>
  <si>
    <t>7609</t>
  </si>
  <si>
    <t>Demetric</t>
  </si>
  <si>
    <t>demetricfelton</t>
  </si>
  <si>
    <t>1998-07-16</t>
  </si>
  <si>
    <t>isaiahwilliams</t>
  </si>
  <si>
    <t>2001-01-29</t>
  </si>
  <si>
    <t>00-0032241</t>
  </si>
  <si>
    <t>Todd</t>
  </si>
  <si>
    <t>Gurley</t>
  </si>
  <si>
    <t>toddgurley</t>
  </si>
  <si>
    <t>4551</t>
  </si>
  <si>
    <t>00-0033633</t>
  </si>
  <si>
    <t>tannergentry</t>
  </si>
  <si>
    <t>1994-12-18</t>
  </si>
  <si>
    <t>Shedeur</t>
  </si>
  <si>
    <t>shedeursanders</t>
  </si>
  <si>
    <t>2002-02-07</t>
  </si>
  <si>
    <t>Matt Burke</t>
  </si>
  <si>
    <t>3996</t>
  </si>
  <si>
    <t>Burke</t>
  </si>
  <si>
    <t>mattburke</t>
  </si>
  <si>
    <t>Cody Thompson</t>
  </si>
  <si>
    <t>6171</t>
  </si>
  <si>
    <t xml:space="preserve"> 00-0035164</t>
  </si>
  <si>
    <t>Cody</t>
  </si>
  <si>
    <t>codythompson</t>
  </si>
  <si>
    <t>1996-01-11</t>
  </si>
  <si>
    <t>Keytaon Thompson</t>
  </si>
  <si>
    <t>11344</t>
  </si>
  <si>
    <t>Keytaon</t>
  </si>
  <si>
    <t>keytaonthompson</t>
  </si>
  <si>
    <t>1998-10-23</t>
  </si>
  <si>
    <t>00-0027966</t>
  </si>
  <si>
    <t>Ingram</t>
  </si>
  <si>
    <t>markingram</t>
  </si>
  <si>
    <t>1989-12-21</t>
  </si>
  <si>
    <t>Jake McGee</t>
  </si>
  <si>
    <t>3514</t>
  </si>
  <si>
    <t>00-0032997</t>
  </si>
  <si>
    <t>McGee</t>
  </si>
  <si>
    <t>jakemcgee</t>
  </si>
  <si>
    <t>Rashaun Simonise</t>
  </si>
  <si>
    <t>3911</t>
  </si>
  <si>
    <t>Rashaun</t>
  </si>
  <si>
    <t>Simonise</t>
  </si>
  <si>
    <t>rashaunsimonise</t>
  </si>
  <si>
    <t>1995-05-31</t>
  </si>
  <si>
    <t>Ja'Marr</t>
  </si>
  <si>
    <t>jamarrchase</t>
  </si>
  <si>
    <t>2000-03-01</t>
  </si>
  <si>
    <t>kevinharris</t>
  </si>
  <si>
    <t>2000-11-17</t>
  </si>
  <si>
    <t>Matt Patricia</t>
  </si>
  <si>
    <t>3101</t>
  </si>
  <si>
    <t>Patricia</t>
  </si>
  <si>
    <t>mattpatricia</t>
  </si>
  <si>
    <t>Christopher Ezeala</t>
  </si>
  <si>
    <t>5462</t>
  </si>
  <si>
    <t>00-0034876</t>
  </si>
  <si>
    <t>Christopher</t>
  </si>
  <si>
    <t>Ezeala</t>
  </si>
  <si>
    <t>christopherezeala</t>
  </si>
  <si>
    <t>1995-09-19</t>
  </si>
  <si>
    <t>Da'Rick Rogers</t>
  </si>
  <si>
    <t>1673</t>
  </si>
  <si>
    <t>Da'Rick</t>
  </si>
  <si>
    <t>Rogers</t>
  </si>
  <si>
    <t>darickrogers</t>
  </si>
  <si>
    <t>1991-06-18</t>
  </si>
  <si>
    <t>Marcus Riley</t>
  </si>
  <si>
    <t>12235</t>
  </si>
  <si>
    <t>marcusriley</t>
  </si>
  <si>
    <t>1999-05-09</t>
  </si>
  <si>
    <t>Brandon Barnes</t>
  </si>
  <si>
    <t>4593</t>
  </si>
  <si>
    <t xml:space="preserve"> 00-0033745</t>
  </si>
  <si>
    <t>Barnes</t>
  </si>
  <si>
    <t>brandonbarnes</t>
  </si>
  <si>
    <t>1994-05-31</t>
  </si>
  <si>
    <t>Peter Mortell</t>
  </si>
  <si>
    <t>3726</t>
  </si>
  <si>
    <t>Mortell</t>
  </si>
  <si>
    <t>petermortell</t>
  </si>
  <si>
    <t>1992-12-29</t>
  </si>
  <si>
    <t>Peter Pujals</t>
  </si>
  <si>
    <t>5403</t>
  </si>
  <si>
    <t>00-0034219</t>
  </si>
  <si>
    <t>Pujals</t>
  </si>
  <si>
    <t>peterpujals</t>
  </si>
  <si>
    <t>1995-01-23</t>
  </si>
  <si>
    <t>Brady Boyd</t>
  </si>
  <si>
    <t>13658</t>
  </si>
  <si>
    <t>bradyboyd</t>
  </si>
  <si>
    <t>2002-06-06</t>
  </si>
  <si>
    <t>Calcaterra</t>
  </si>
  <si>
    <t>grantcalcaterra</t>
  </si>
  <si>
    <t>1998-12-04</t>
  </si>
  <si>
    <t>2144</t>
  </si>
  <si>
    <t>Perillo</t>
  </si>
  <si>
    <t>justinperillo</t>
  </si>
  <si>
    <t>1991-01-05</t>
  </si>
  <si>
    <t>1456</t>
  </si>
  <si>
    <t>00-0030091</t>
  </si>
  <si>
    <t>Tavarres</t>
  </si>
  <si>
    <t>tavarresking</t>
  </si>
  <si>
    <t>1990-07-14</t>
  </si>
  <si>
    <t>Joe Doyle</t>
  </si>
  <si>
    <t>11453</t>
  </si>
  <si>
    <t>Doyle</t>
  </si>
  <si>
    <t>joedoyle</t>
  </si>
  <si>
    <t>Alex Bullock</t>
  </si>
  <si>
    <t>13657</t>
  </si>
  <si>
    <t>Bullock</t>
  </si>
  <si>
    <t>alexbullock</t>
  </si>
  <si>
    <t>Jordan Veasy</t>
  </si>
  <si>
    <t>5293</t>
  </si>
  <si>
    <t>00-0034669</t>
  </si>
  <si>
    <t>Veasy</t>
  </si>
  <si>
    <t>jordanveasy</t>
  </si>
  <si>
    <t>1995-06-23</t>
  </si>
  <si>
    <t>calvinaustin</t>
  </si>
  <si>
    <t>1999-03-24</t>
  </si>
  <si>
    <t>Austin Trammell</t>
  </si>
  <si>
    <t>7746</t>
  </si>
  <si>
    <t>Trammell</t>
  </si>
  <si>
    <t>austintrammell</t>
  </si>
  <si>
    <t>1998-07-04</t>
  </si>
  <si>
    <t>Storm Johnson</t>
  </si>
  <si>
    <t>1986</t>
  </si>
  <si>
    <t>Storm</t>
  </si>
  <si>
    <t>stormjohnson</t>
  </si>
  <si>
    <t>Dyami</t>
  </si>
  <si>
    <t>dyamibrown</t>
  </si>
  <si>
    <t>1999-11-01</t>
  </si>
  <si>
    <t>Kanak</t>
  </si>
  <si>
    <t>jarenkanak</t>
  </si>
  <si>
    <t>2004-02-10</t>
  </si>
  <si>
    <t>Evan McPherson</t>
  </si>
  <si>
    <t>7839</t>
  </si>
  <si>
    <t>McPherson</t>
  </si>
  <si>
    <t>evanmcpherson</t>
  </si>
  <si>
    <t>1999-07-21</t>
  </si>
  <si>
    <t>Jacob Clark</t>
  </si>
  <si>
    <t>13802</t>
  </si>
  <si>
    <t>jacobclark</t>
  </si>
  <si>
    <t>2000-11-01</t>
  </si>
  <si>
    <t>John Jackson</t>
  </si>
  <si>
    <t>12410</t>
  </si>
  <si>
    <t>johnjackson</t>
  </si>
  <si>
    <t>1999-08-23</t>
  </si>
  <si>
    <t>Jake Murphy</t>
  </si>
  <si>
    <t>2038</t>
  </si>
  <si>
    <t>jakemurphy</t>
  </si>
  <si>
    <t>1989-09-21</t>
  </si>
  <si>
    <t>Jermaine Jackson</t>
  </si>
  <si>
    <t>11897</t>
  </si>
  <si>
    <t>jermainejackson</t>
  </si>
  <si>
    <t>2000-06-02</t>
  </si>
  <si>
    <t>Graham Adomitis</t>
  </si>
  <si>
    <t>8095</t>
  </si>
  <si>
    <t>Adomitis</t>
  </si>
  <si>
    <t>grahamadomitis</t>
  </si>
  <si>
    <t>1996-08-15</t>
  </si>
  <si>
    <t>Dontay Demus</t>
  </si>
  <si>
    <t>11382</t>
  </si>
  <si>
    <t>Dontay</t>
  </si>
  <si>
    <t>Demus</t>
  </si>
  <si>
    <t>dontaydemus</t>
  </si>
  <si>
    <t>Josh Brown</t>
  </si>
  <si>
    <t>102</t>
  </si>
  <si>
    <t>joshbrown</t>
  </si>
  <si>
    <t>1979-04-29</t>
  </si>
  <si>
    <t>Tommy Armstrong Jr.</t>
  </si>
  <si>
    <t>4794</t>
  </si>
  <si>
    <t>Armstrong Jr.</t>
  </si>
  <si>
    <t>tommyarmstrongjr</t>
  </si>
  <si>
    <t>Jack Bouwmeester</t>
  </si>
  <si>
    <t>13665</t>
  </si>
  <si>
    <t>Bouwmeester</t>
  </si>
  <si>
    <t>jackbouwmeester</t>
  </si>
  <si>
    <t>1999-05-07</t>
  </si>
  <si>
    <t>2452</t>
  </si>
  <si>
    <t>00-0031590</t>
  </si>
  <si>
    <t>Ajayi</t>
  </si>
  <si>
    <t>jayajayi</t>
  </si>
  <si>
    <t>Ben Edwards</t>
  </si>
  <si>
    <t>2907</t>
  </si>
  <si>
    <t>benedwards</t>
  </si>
  <si>
    <t>1992-04-10</t>
  </si>
  <si>
    <t>1211</t>
  </si>
  <si>
    <t>00-0029587</t>
  </si>
  <si>
    <t>Rhett</t>
  </si>
  <si>
    <t>Ellison</t>
  </si>
  <si>
    <t>rhettellison</t>
  </si>
  <si>
    <t>1988-10-03</t>
  </si>
  <si>
    <t>Tolbert</t>
  </si>
  <si>
    <t>jalentolbert</t>
  </si>
  <si>
    <t>Farrod Green</t>
  </si>
  <si>
    <t>7483</t>
  </si>
  <si>
    <t>Farrod</t>
  </si>
  <si>
    <t>farrodgreen</t>
  </si>
  <si>
    <t>2533</t>
  </si>
  <si>
    <t>Dezmin</t>
  </si>
  <si>
    <t>dezminlewis</t>
  </si>
  <si>
    <t>Andre Davis</t>
  </si>
  <si>
    <t>2601</t>
  </si>
  <si>
    <t>andredavis</t>
  </si>
  <si>
    <t>1993-09-01</t>
  </si>
  <si>
    <t>justinherbert</t>
  </si>
  <si>
    <t>1998-03-10</t>
  </si>
  <si>
    <t>Kevin Huber</t>
  </si>
  <si>
    <t>353</t>
  </si>
  <si>
    <t>00-0027103</t>
  </si>
  <si>
    <t>Huber</t>
  </si>
  <si>
    <t>kevinhuber</t>
  </si>
  <si>
    <t>1985-07-16</t>
  </si>
  <si>
    <t>Denzel</t>
  </si>
  <si>
    <t>Mims</t>
  </si>
  <si>
    <t>denzelmims</t>
  </si>
  <si>
    <t>1997-10-10</t>
  </si>
  <si>
    <t>Alex Hale</t>
  </si>
  <si>
    <t>12438</t>
  </si>
  <si>
    <t>Hale</t>
  </si>
  <si>
    <t>alexhale</t>
  </si>
  <si>
    <t>Jason Vander Laan</t>
  </si>
  <si>
    <t>3774</t>
  </si>
  <si>
    <t>00-0032689</t>
  </si>
  <si>
    <t>Vander Laan</t>
  </si>
  <si>
    <t>jasonvanderlaan</t>
  </si>
  <si>
    <t>1992-09-22</t>
  </si>
  <si>
    <t>Jahmal Banks</t>
  </si>
  <si>
    <t>13041</t>
  </si>
  <si>
    <t>Jahmal</t>
  </si>
  <si>
    <t>Banks</t>
  </si>
  <si>
    <t>jahmalbanks</t>
  </si>
  <si>
    <t>2001-10-02</t>
  </si>
  <si>
    <t>1787</t>
  </si>
  <si>
    <t>Supernaw</t>
  </si>
  <si>
    <t>phillipsupernaw</t>
  </si>
  <si>
    <t>1990-01-30</t>
  </si>
  <si>
    <t>Joshua Stangby</t>
  </si>
  <si>
    <t>2912</t>
  </si>
  <si>
    <t>Stangby</t>
  </si>
  <si>
    <t>joshuastangby</t>
  </si>
  <si>
    <t>1990-09-24</t>
  </si>
  <si>
    <t xml:space="preserve"> 00-0035297</t>
  </si>
  <si>
    <t>Kelvin</t>
  </si>
  <si>
    <t>Harmon</t>
  </si>
  <si>
    <t>kelvinharmon</t>
  </si>
  <si>
    <t>1996-12-15</t>
  </si>
  <si>
    <t>Chris Freeman</t>
  </si>
  <si>
    <t>13764</t>
  </si>
  <si>
    <t>Freeman</t>
  </si>
  <si>
    <t>chrisfreeman</t>
  </si>
  <si>
    <t>Malik Turner</t>
  </si>
  <si>
    <t>5781</t>
  </si>
  <si>
    <t>00-0034867</t>
  </si>
  <si>
    <t>Turner</t>
  </si>
  <si>
    <t>malikturner</t>
  </si>
  <si>
    <t>1996-01-30</t>
  </si>
  <si>
    <t>Dirk Koetter</t>
  </si>
  <si>
    <t>3099</t>
  </si>
  <si>
    <t>Dirk</t>
  </si>
  <si>
    <t>Koetter</t>
  </si>
  <si>
    <t>dirkkoetter</t>
  </si>
  <si>
    <t>Damien Caffrey</t>
  </si>
  <si>
    <t>11262</t>
  </si>
  <si>
    <t>Caffrey</t>
  </si>
  <si>
    <t>damiencaffrey</t>
  </si>
  <si>
    <t>Tee</t>
  </si>
  <si>
    <t>Higgins</t>
  </si>
  <si>
    <t>teehiggins</t>
  </si>
  <si>
    <t>Andre Patton</t>
  </si>
  <si>
    <t>4669</t>
  </si>
  <si>
    <t>00-0033705</t>
  </si>
  <si>
    <t>andrepatton</t>
  </si>
  <si>
    <t>1994-05-28</t>
  </si>
  <si>
    <t>1555</t>
  </si>
  <si>
    <t>00-0030085</t>
  </si>
  <si>
    <t>Stills</t>
  </si>
  <si>
    <t>kennystills</t>
  </si>
  <si>
    <t>1992-04-22</t>
  </si>
  <si>
    <t>Gavin Hardison</t>
  </si>
  <si>
    <t>12149</t>
  </si>
  <si>
    <t>Hardison</t>
  </si>
  <si>
    <t>gavinhardison</t>
  </si>
  <si>
    <t>2000-05-15</t>
  </si>
  <si>
    <t>LaPorta</t>
  </si>
  <si>
    <t>samlaporta</t>
  </si>
  <si>
    <t>2001-01-12</t>
  </si>
  <si>
    <t>Jordan Travis</t>
  </si>
  <si>
    <t>11567</t>
  </si>
  <si>
    <t>jordantravis</t>
  </si>
  <si>
    <t>2000-05-02</t>
  </si>
  <si>
    <t>Kris Durham</t>
  </si>
  <si>
    <t>990</t>
  </si>
  <si>
    <t>Kris</t>
  </si>
  <si>
    <t>Durham</t>
  </si>
  <si>
    <t>krisdurham</t>
  </si>
  <si>
    <t>1988-03-17</t>
  </si>
  <si>
    <t>2980</t>
  </si>
  <si>
    <t>00-0031782</t>
  </si>
  <si>
    <t>elirogers</t>
  </si>
  <si>
    <t>1992-12-23</t>
  </si>
  <si>
    <t>Leroy Watson</t>
  </si>
  <si>
    <t>8660</t>
  </si>
  <si>
    <t>311</t>
  </si>
  <si>
    <t>Leroy</t>
  </si>
  <si>
    <t>Watson</t>
  </si>
  <si>
    <t>leroywatson</t>
  </si>
  <si>
    <t>1998-06-10</t>
  </si>
  <si>
    <t>James Casey</t>
  </si>
  <si>
    <t>372</t>
  </si>
  <si>
    <t>jamescasey</t>
  </si>
  <si>
    <t>1984-09-22</t>
  </si>
  <si>
    <t>Trayone Gray</t>
  </si>
  <si>
    <t>6506</t>
  </si>
  <si>
    <t xml:space="preserve"> 00-0035176</t>
  </si>
  <si>
    <t>Trayone</t>
  </si>
  <si>
    <t>trayonegray</t>
  </si>
  <si>
    <t>1995-12-14</t>
  </si>
  <si>
    <t>Cyrus Holder</t>
  </si>
  <si>
    <t>8699</t>
  </si>
  <si>
    <t>Cyrus</t>
  </si>
  <si>
    <t>Holder</t>
  </si>
  <si>
    <t>cyrusholder</t>
  </si>
  <si>
    <t>Garrett Greene</t>
  </si>
  <si>
    <t>12792</t>
  </si>
  <si>
    <t>Garrett</t>
  </si>
  <si>
    <t>Greene</t>
  </si>
  <si>
    <t>garrettgreene</t>
  </si>
  <si>
    <t>2001-10-01</t>
  </si>
  <si>
    <t>812</t>
  </si>
  <si>
    <t>00-0028097</t>
  </si>
  <si>
    <t>Lee</t>
  </si>
  <si>
    <t>leesmith</t>
  </si>
  <si>
    <t>1987-11-21</t>
  </si>
  <si>
    <t>Marty Hurney</t>
  </si>
  <si>
    <t>4764</t>
  </si>
  <si>
    <t>Marty</t>
  </si>
  <si>
    <t>Hurney</t>
  </si>
  <si>
    <t>martyhurney</t>
  </si>
  <si>
    <t>Stephen Baggett</t>
  </si>
  <si>
    <t>5609</t>
  </si>
  <si>
    <t>00-0034494</t>
  </si>
  <si>
    <t>Baggett</t>
  </si>
  <si>
    <t>stephenbaggett</t>
  </si>
  <si>
    <t>Maurice Alexander</t>
  </si>
  <si>
    <t>8921</t>
  </si>
  <si>
    <t>mauricealexander</t>
  </si>
  <si>
    <t>1997-01-10</t>
  </si>
  <si>
    <t>Mark Fletcher</t>
  </si>
  <si>
    <t>13271</t>
  </si>
  <si>
    <t>markfletcher</t>
  </si>
  <si>
    <t>Keavon Milton</t>
  </si>
  <si>
    <t>1755</t>
  </si>
  <si>
    <t>324</t>
  </si>
  <si>
    <t>Keavon</t>
  </si>
  <si>
    <t>keavonmilton</t>
  </si>
  <si>
    <t>1990-06-23</t>
  </si>
  <si>
    <t>Marcus Yarns</t>
  </si>
  <si>
    <t>12546</t>
  </si>
  <si>
    <t>Yarns</t>
  </si>
  <si>
    <t>marcusyarns</t>
  </si>
  <si>
    <t>2001-10-30</t>
  </si>
  <si>
    <t>Joseph Parker</t>
  </si>
  <si>
    <t>6661</t>
  </si>
  <si>
    <t xml:space="preserve"> 00-0035574</t>
  </si>
  <si>
    <t>Joseph</t>
  </si>
  <si>
    <t>josephparker</t>
  </si>
  <si>
    <t>1996-07-24</t>
  </si>
  <si>
    <t>2534</t>
  </si>
  <si>
    <t>Hilliard</t>
  </si>
  <si>
    <t>kennyhilliard</t>
  </si>
  <si>
    <t>1991-10-03</t>
  </si>
  <si>
    <t>Jamari Thrash</t>
  </si>
  <si>
    <t>11633</t>
  </si>
  <si>
    <t>Thrash</t>
  </si>
  <si>
    <t>jamarithrash</t>
  </si>
  <si>
    <t>Myles Montgomery</t>
  </si>
  <si>
    <t>13964</t>
  </si>
  <si>
    <t>Myles</t>
  </si>
  <si>
    <t>mylesmontgomery</t>
  </si>
  <si>
    <t>Jontre Kirklin</t>
  </si>
  <si>
    <t>8628</t>
  </si>
  <si>
    <t>Jontre</t>
  </si>
  <si>
    <t>Kirklin</t>
  </si>
  <si>
    <t>jontrekirklin</t>
  </si>
  <si>
    <t>1998-10-09</t>
  </si>
  <si>
    <t>4250</t>
  </si>
  <si>
    <t>00-0033967</t>
  </si>
  <si>
    <t>samrogers</t>
  </si>
  <si>
    <t>1995-04-12</t>
  </si>
  <si>
    <t>Jack Easterby</t>
  </si>
  <si>
    <t>6774</t>
  </si>
  <si>
    <t>Easterby</t>
  </si>
  <si>
    <t>jackeasterby</t>
  </si>
  <si>
    <t>Nakia Griffin-Stewart</t>
  </si>
  <si>
    <t>7359</t>
  </si>
  <si>
    <t>Nakia</t>
  </si>
  <si>
    <t>Griffin-Stewart</t>
  </si>
  <si>
    <t>nakiagriffinstewart</t>
  </si>
  <si>
    <t>1996-11-12</t>
  </si>
  <si>
    <t>Andrew Turzilli</t>
  </si>
  <si>
    <t>2804</t>
  </si>
  <si>
    <t>Turzilli</t>
  </si>
  <si>
    <t>andrewturzilli</t>
  </si>
  <si>
    <t>1991-10-13</t>
  </si>
  <si>
    <t>Marcus Simms</t>
  </si>
  <si>
    <t>6712</t>
  </si>
  <si>
    <t xml:space="preserve"> 00-0035701</t>
  </si>
  <si>
    <t>Simms</t>
  </si>
  <si>
    <t>marcussimms</t>
  </si>
  <si>
    <t>1997-12-18</t>
  </si>
  <si>
    <t>Mike Rigerman</t>
  </si>
  <si>
    <t>12246</t>
  </si>
  <si>
    <t>Rigerman</t>
  </si>
  <si>
    <t>mikerigerman</t>
  </si>
  <si>
    <t>Bradley Pinion</t>
  </si>
  <si>
    <t>2468</t>
  </si>
  <si>
    <t>00-0032065</t>
  </si>
  <si>
    <t>Pinion</t>
  </si>
  <si>
    <t>bradleypinion</t>
  </si>
  <si>
    <t>1994-06-01</t>
  </si>
  <si>
    <t>Brian Burt</t>
  </si>
  <si>
    <t>6629</t>
  </si>
  <si>
    <t>brianburt</t>
  </si>
  <si>
    <t>3433</t>
  </si>
  <si>
    <t>00-0032543</t>
  </si>
  <si>
    <t>Erickson</t>
  </si>
  <si>
    <t>alexerickson</t>
  </si>
  <si>
    <t>1992-11-06</t>
  </si>
  <si>
    <t>Joseph Randle</t>
  </si>
  <si>
    <t>1487</t>
  </si>
  <si>
    <t>Randle</t>
  </si>
  <si>
    <t>josephrandle</t>
  </si>
  <si>
    <t>Luke Floriea</t>
  </si>
  <si>
    <t>13189</t>
  </si>
  <si>
    <t>Floriea</t>
  </si>
  <si>
    <t>lukefloriea</t>
  </si>
  <si>
    <t>2001-10-23</t>
  </si>
  <si>
    <t>Grayson Gunter</t>
  </si>
  <si>
    <t>8638</t>
  </si>
  <si>
    <t>Grayson</t>
  </si>
  <si>
    <t>Gunter</t>
  </si>
  <si>
    <t>graysongunter</t>
  </si>
  <si>
    <t>1997-11-13</t>
  </si>
  <si>
    <t>Cameron Ross</t>
  </si>
  <si>
    <t>13744</t>
  </si>
  <si>
    <t>cameronross</t>
  </si>
  <si>
    <t>Montrell Johnson</t>
  </si>
  <si>
    <t>12868</t>
  </si>
  <si>
    <t>montrelljohnson</t>
  </si>
  <si>
    <t>2002-10-13</t>
  </si>
  <si>
    <t>Spencer Nigh</t>
  </si>
  <si>
    <t>7212</t>
  </si>
  <si>
    <t>Nigh</t>
  </si>
  <si>
    <t>spencernigh</t>
  </si>
  <si>
    <t>1998-01-18</t>
  </si>
  <si>
    <t>00-0033925</t>
  </si>
  <si>
    <t>D'Onta</t>
  </si>
  <si>
    <t>Foreman</t>
  </si>
  <si>
    <t>dontaforeman</t>
  </si>
  <si>
    <t>1996-04-24</t>
  </si>
  <si>
    <t>Alex Bachman</t>
  </si>
  <si>
    <t>6386</t>
  </si>
  <si>
    <t xml:space="preserve"> 00-0035602</t>
  </si>
  <si>
    <t>Bachman</t>
  </si>
  <si>
    <t>alexbachman</t>
  </si>
  <si>
    <t>1996-05-29</t>
  </si>
  <si>
    <t>Taulia Tagovailoa</t>
  </si>
  <si>
    <t>12259</t>
  </si>
  <si>
    <t>Taulia</t>
  </si>
  <si>
    <t>tauliatagovailoa</t>
  </si>
  <si>
    <t>2000-02-15</t>
  </si>
  <si>
    <t>Chase Ford</t>
  </si>
  <si>
    <t>1739</t>
  </si>
  <si>
    <t>chaseford</t>
  </si>
  <si>
    <t>1990-07-19</t>
  </si>
  <si>
    <t>2050</t>
  </si>
  <si>
    <t>00-0031277</t>
  </si>
  <si>
    <t>Branden</t>
  </si>
  <si>
    <t>Oliver</t>
  </si>
  <si>
    <t>brandenoliver</t>
  </si>
  <si>
    <t>1991-05-07</t>
  </si>
  <si>
    <t>Jadyn Ott DUPLICATE</t>
  </si>
  <si>
    <t>13782</t>
  </si>
  <si>
    <t>Jadyn</t>
  </si>
  <si>
    <t>Ott DUPLICATE</t>
  </si>
  <si>
    <t>jadynottduplicate</t>
  </si>
  <si>
    <t>Izaiah Gathings</t>
  </si>
  <si>
    <t>11524</t>
  </si>
  <si>
    <t>Izaiah</t>
  </si>
  <si>
    <t>Gathings</t>
  </si>
  <si>
    <t>izaiahgathings</t>
  </si>
  <si>
    <t>2000-09-18</t>
  </si>
  <si>
    <t>Gus Johnson</t>
  </si>
  <si>
    <t>2785</t>
  </si>
  <si>
    <t>Gus</t>
  </si>
  <si>
    <t>gusjohnson</t>
  </si>
  <si>
    <t>1993-08-10</t>
  </si>
  <si>
    <t>Shawn Oakman</t>
  </si>
  <si>
    <t>3158</t>
  </si>
  <si>
    <t>Shawn</t>
  </si>
  <si>
    <t>Oakman</t>
  </si>
  <si>
    <t>shawnoakman</t>
  </si>
  <si>
    <t>Pharaoh Brown</t>
  </si>
  <si>
    <t>4443</t>
  </si>
  <si>
    <t>00-0033439</t>
  </si>
  <si>
    <t>Pharaoh</t>
  </si>
  <si>
    <t>pharaohbrown</t>
  </si>
  <si>
    <t>1994-05-04</t>
  </si>
  <si>
    <t>Saylors</t>
  </si>
  <si>
    <t>jacobsaylors</t>
  </si>
  <si>
    <t>2001-03-08</t>
  </si>
  <si>
    <t>Quali Conley</t>
  </si>
  <si>
    <t>13088</t>
  </si>
  <si>
    <t>Quali</t>
  </si>
  <si>
    <t>Conley</t>
  </si>
  <si>
    <t>qualiconley</t>
  </si>
  <si>
    <t>Rick Dennison</t>
  </si>
  <si>
    <t>4005</t>
  </si>
  <si>
    <t>Dennison</t>
  </si>
  <si>
    <t>rickdennison</t>
  </si>
  <si>
    <t>Tony Brown</t>
  </si>
  <si>
    <t>7078</t>
  </si>
  <si>
    <t>tonybrown</t>
  </si>
  <si>
    <t>1997-08-08</t>
  </si>
  <si>
    <t>Darrin Hall</t>
  </si>
  <si>
    <t>6448</t>
  </si>
  <si>
    <t xml:space="preserve"> 00-0035043</t>
  </si>
  <si>
    <t>darrinhall</t>
  </si>
  <si>
    <t>1996-09-06</t>
  </si>
  <si>
    <t>00-0032200</t>
  </si>
  <si>
    <t>tymontgomery</t>
  </si>
  <si>
    <t>1993-01-22</t>
  </si>
  <si>
    <t>Britain</t>
  </si>
  <si>
    <t>Covey</t>
  </si>
  <si>
    <t>britaincovey</t>
  </si>
  <si>
    <t>1997-03-18</t>
  </si>
  <si>
    <t>Nick Muse</t>
  </si>
  <si>
    <t>8523</t>
  </si>
  <si>
    <t>Muse</t>
  </si>
  <si>
    <t>nickmuse</t>
  </si>
  <si>
    <t>Sam Schnee</t>
  </si>
  <si>
    <t>11957</t>
  </si>
  <si>
    <t>Schnee</t>
  </si>
  <si>
    <t>samschnee</t>
  </si>
  <si>
    <t>2000-04-01</t>
  </si>
  <si>
    <t>Jared Murphy</t>
  </si>
  <si>
    <t>5775</t>
  </si>
  <si>
    <t>00-0034862</t>
  </si>
  <si>
    <t>jaredmurphy</t>
  </si>
  <si>
    <t>1994-07-20</t>
  </si>
  <si>
    <t>Baron</t>
  </si>
  <si>
    <t>johnbaron</t>
  </si>
  <si>
    <t>1996-01-25</t>
  </si>
  <si>
    <t>Derrick Willies</t>
  </si>
  <si>
    <t>5539</t>
  </si>
  <si>
    <t>00-0034258</t>
  </si>
  <si>
    <t>Willies</t>
  </si>
  <si>
    <t>derrickwillies</t>
  </si>
  <si>
    <t>1994-10-12</t>
  </si>
  <si>
    <t>4460</t>
  </si>
  <si>
    <t>00-0033315</t>
  </si>
  <si>
    <t>Hikutini</t>
  </si>
  <si>
    <t>colehikutini</t>
  </si>
  <si>
    <t>1994-06-11</t>
  </si>
  <si>
    <t>DeMario</t>
  </si>
  <si>
    <t>demariodouglas</t>
  </si>
  <si>
    <t>2000-12-08</t>
  </si>
  <si>
    <t>Gerrid Doaks</t>
  </si>
  <si>
    <t>7539</t>
  </si>
  <si>
    <t>Gerrid</t>
  </si>
  <si>
    <t>Doaks</t>
  </si>
  <si>
    <t>gerriddoaks</t>
  </si>
  <si>
    <t>Nailor</t>
  </si>
  <si>
    <t>jalennailor</t>
  </si>
  <si>
    <t>Kieren Duncan</t>
  </si>
  <si>
    <t>3861</t>
  </si>
  <si>
    <t>Kieren</t>
  </si>
  <si>
    <t>Duncan</t>
  </si>
  <si>
    <t>kierenduncan</t>
  </si>
  <si>
    <t>DeAndre Goolsby</t>
  </si>
  <si>
    <t>5256</t>
  </si>
  <si>
    <t>00-0034640</t>
  </si>
  <si>
    <t>DeAndre</t>
  </si>
  <si>
    <t>Goolsby</t>
  </si>
  <si>
    <t>deandregoolsby</t>
  </si>
  <si>
    <t>1996-06-12</t>
  </si>
  <si>
    <t>00-0034799</t>
  </si>
  <si>
    <t>Kalen</t>
  </si>
  <si>
    <t>Ballage</t>
  </si>
  <si>
    <t>kalenballage</t>
  </si>
  <si>
    <t>1995-12-22</t>
  </si>
  <si>
    <t>1737</t>
  </si>
  <si>
    <t>00-0028986</t>
  </si>
  <si>
    <t>Keenum</t>
  </si>
  <si>
    <t>casekeenum</t>
  </si>
  <si>
    <t>1988-02-17</t>
  </si>
  <si>
    <t>Davis Koppenhaver</t>
  </si>
  <si>
    <t>6469</t>
  </si>
  <si>
    <t xml:space="preserve"> 00-0035083</t>
  </si>
  <si>
    <t>Koppenhaver</t>
  </si>
  <si>
    <t>daviskoppenhaver</t>
  </si>
  <si>
    <t>Pep Hamilton</t>
  </si>
  <si>
    <t>3993</t>
  </si>
  <si>
    <t>Pep</t>
  </si>
  <si>
    <t>Hamilton</t>
  </si>
  <si>
    <t>pephamilton</t>
  </si>
  <si>
    <t>3722</t>
  </si>
  <si>
    <t>Don</t>
  </si>
  <si>
    <t>donjackson</t>
  </si>
  <si>
    <t>Carson Williams</t>
  </si>
  <si>
    <t>7624</t>
  </si>
  <si>
    <t>Carson</t>
  </si>
  <si>
    <t>carsonwilliams</t>
  </si>
  <si>
    <t>Matt Flanagan</t>
  </si>
  <si>
    <t>5194</t>
  </si>
  <si>
    <t>00-0034101</t>
  </si>
  <si>
    <t>Flanagan</t>
  </si>
  <si>
    <t>mattflanagan</t>
  </si>
  <si>
    <t>1995-03-26</t>
  </si>
  <si>
    <t>Todd Wash</t>
  </si>
  <si>
    <t>3135</t>
  </si>
  <si>
    <t>Wash</t>
  </si>
  <si>
    <t>toddwash</t>
  </si>
  <si>
    <t>Jason Moore</t>
  </si>
  <si>
    <t>6247</t>
  </si>
  <si>
    <t xml:space="preserve"> 00-0035432</t>
  </si>
  <si>
    <t>jasonmoore</t>
  </si>
  <si>
    <t>Liam Clifford</t>
  </si>
  <si>
    <t>14063</t>
  </si>
  <si>
    <t>Liam</t>
  </si>
  <si>
    <t>Clifford</t>
  </si>
  <si>
    <t>liamclifford</t>
  </si>
  <si>
    <t>2292</t>
  </si>
  <si>
    <t>chrismatthews</t>
  </si>
  <si>
    <t>1989-10-06</t>
  </si>
  <si>
    <t>Bryan Thompson</t>
  </si>
  <si>
    <t>11495</t>
  </si>
  <si>
    <t>bryanthompson</t>
  </si>
  <si>
    <t>Luther</t>
  </si>
  <si>
    <t>Burden</t>
  </si>
  <si>
    <t>lutherburden</t>
  </si>
  <si>
    <t>2003-12-12</t>
  </si>
  <si>
    <t>Patrick Carr</t>
  </si>
  <si>
    <t>7425</t>
  </si>
  <si>
    <t>Carr</t>
  </si>
  <si>
    <t>patrickcarr</t>
  </si>
  <si>
    <t>1995-09-22</t>
  </si>
  <si>
    <t>Matt Darr</t>
  </si>
  <si>
    <t>2963</t>
  </si>
  <si>
    <t xml:space="preserve"> 00-0031716</t>
  </si>
  <si>
    <t>Darr</t>
  </si>
  <si>
    <t>mattdarr</t>
  </si>
  <si>
    <t>1992-07-02</t>
  </si>
  <si>
    <t>Miller Forristall</t>
  </si>
  <si>
    <t>7854</t>
  </si>
  <si>
    <t>Forristall</t>
  </si>
  <si>
    <t>millerforristall</t>
  </si>
  <si>
    <t>1998-03-11</t>
  </si>
  <si>
    <t>Ryan Grigson</t>
  </si>
  <si>
    <t>3085</t>
  </si>
  <si>
    <t>Grigson</t>
  </si>
  <si>
    <t>ryangrigson</t>
  </si>
  <si>
    <t>Connor Harris</t>
  </si>
  <si>
    <t>4437</t>
  </si>
  <si>
    <t>connorharris</t>
  </si>
  <si>
    <t>1993-06-22</t>
  </si>
  <si>
    <t>Jordan Franks</t>
  </si>
  <si>
    <t>5253</t>
  </si>
  <si>
    <t>00-0034532</t>
  </si>
  <si>
    <t>Franks</t>
  </si>
  <si>
    <t>jordanfranks</t>
  </si>
  <si>
    <t>1996-02-01</t>
  </si>
  <si>
    <t>Dontayvion</t>
  </si>
  <si>
    <t>Wicks</t>
  </si>
  <si>
    <t>dontayvionwicks</t>
  </si>
  <si>
    <t>2001-06-16</t>
  </si>
  <si>
    <t>00-0030068</t>
  </si>
  <si>
    <t>Goodwin</t>
  </si>
  <si>
    <t>marquisegoodwin</t>
  </si>
  <si>
    <t>1990-11-19</t>
  </si>
  <si>
    <t>Synjyn Days</t>
  </si>
  <si>
    <t>2949</t>
  </si>
  <si>
    <t>Synjyn</t>
  </si>
  <si>
    <t>Days</t>
  </si>
  <si>
    <t>synjyndays</t>
  </si>
  <si>
    <t>1991-10-09</t>
  </si>
  <si>
    <t>00-0024221</t>
  </si>
  <si>
    <t>Vernon</t>
  </si>
  <si>
    <t>vernondavis</t>
  </si>
  <si>
    <t>1984-01-31</t>
  </si>
  <si>
    <t>Tom Benson</t>
  </si>
  <si>
    <t>4952</t>
  </si>
  <si>
    <t>Tom</t>
  </si>
  <si>
    <t>tombenson</t>
  </si>
  <si>
    <t>Lujuan Winningham</t>
  </si>
  <si>
    <t>8650</t>
  </si>
  <si>
    <t>Lujuan</t>
  </si>
  <si>
    <t>Winningham</t>
  </si>
  <si>
    <t>lujuanwinningham</t>
  </si>
  <si>
    <t>Shakim Phillips</t>
  </si>
  <si>
    <t>2774</t>
  </si>
  <si>
    <t>Shakim</t>
  </si>
  <si>
    <t>shakimphillips</t>
  </si>
  <si>
    <t>Montorie Foster</t>
  </si>
  <si>
    <t>13199</t>
  </si>
  <si>
    <t>Montorie</t>
  </si>
  <si>
    <t>montoriefoster</t>
  </si>
  <si>
    <t>2001-08-03</t>
  </si>
  <si>
    <t>Brashard</t>
  </si>
  <si>
    <t>brashardsmith</t>
  </si>
  <si>
    <t>2003-04-11</t>
  </si>
  <si>
    <t>00-0034796</t>
  </si>
  <si>
    <t>Lamar</t>
  </si>
  <si>
    <t>lamarjackson</t>
  </si>
  <si>
    <t>1997-01-07</t>
  </si>
  <si>
    <t>Jake Moody</t>
  </si>
  <si>
    <t>10937</t>
  </si>
  <si>
    <t>Moody</t>
  </si>
  <si>
    <t>jakemoody</t>
  </si>
  <si>
    <t>1999-11-23</t>
  </si>
  <si>
    <t>Camden Lewis</t>
  </si>
  <si>
    <t>12112</t>
  </si>
  <si>
    <t>Camden</t>
  </si>
  <si>
    <t>camdenlewis</t>
  </si>
  <si>
    <t>Devonte Ross</t>
  </si>
  <si>
    <t>13632</t>
  </si>
  <si>
    <t>Devonte</t>
  </si>
  <si>
    <t>devonteross</t>
  </si>
  <si>
    <t>2002-09-09</t>
  </si>
  <si>
    <t>Joey Aguilar</t>
  </si>
  <si>
    <t>13428</t>
  </si>
  <si>
    <t>Joey</t>
  </si>
  <si>
    <t>Aguilar</t>
  </si>
  <si>
    <t>joeyaguilar</t>
  </si>
  <si>
    <t>Deneric</t>
  </si>
  <si>
    <t>Prince</t>
  </si>
  <si>
    <t>denericprince</t>
  </si>
  <si>
    <t>2000-04-11</t>
  </si>
  <si>
    <t>Osirus Mitchell</t>
  </si>
  <si>
    <t>7860</t>
  </si>
  <si>
    <t>Osirus</t>
  </si>
  <si>
    <t>osirusmitchell</t>
  </si>
  <si>
    <t>1998-09-15</t>
  </si>
  <si>
    <t>Colby Wadman</t>
  </si>
  <si>
    <t>4954</t>
  </si>
  <si>
    <t xml:space="preserve"> 00-0034064</t>
  </si>
  <si>
    <t>Colby</t>
  </si>
  <si>
    <t>Wadman</t>
  </si>
  <si>
    <t>colbywadman</t>
  </si>
  <si>
    <t>1995-04-19</t>
  </si>
  <si>
    <t>Stowers</t>
  </si>
  <si>
    <t>elistowers</t>
  </si>
  <si>
    <t>2003-04-15</t>
  </si>
  <si>
    <t>McMillan</t>
  </si>
  <si>
    <t>jalenmcmillan</t>
  </si>
  <si>
    <t>2001-12-07</t>
  </si>
  <si>
    <t>RJ Maryland</t>
  </si>
  <si>
    <t>13430</t>
  </si>
  <si>
    <t>Maryland</t>
  </si>
  <si>
    <t>rjmaryland</t>
  </si>
  <si>
    <t>McCann</t>
  </si>
  <si>
    <t>tuckermccann</t>
  </si>
  <si>
    <t>1997-11-10</t>
  </si>
  <si>
    <t>00-0023252</t>
  </si>
  <si>
    <t>Gould</t>
  </si>
  <si>
    <t>robbiegould</t>
  </si>
  <si>
    <t>1982-12-06</t>
  </si>
  <si>
    <t>00-0019596</t>
  </si>
  <si>
    <t>tombrady</t>
  </si>
  <si>
    <t>1977-08-03</t>
  </si>
  <si>
    <t>00-0033955</t>
  </si>
  <si>
    <t>McNichols</t>
  </si>
  <si>
    <t>jeremymcnichols</t>
  </si>
  <si>
    <t>1995-12-26</t>
  </si>
  <si>
    <t>Leslie Frazier</t>
  </si>
  <si>
    <t>3997</t>
  </si>
  <si>
    <t>Leslie</t>
  </si>
  <si>
    <t>Frazier</t>
  </si>
  <si>
    <t>lesliefrazier</t>
  </si>
  <si>
    <t>Dalevon Campbell</t>
  </si>
  <si>
    <t>13202</t>
  </si>
  <si>
    <t>Dalevon</t>
  </si>
  <si>
    <t>dalevoncampbell</t>
  </si>
  <si>
    <t>2001-12-05</t>
  </si>
  <si>
    <t>Jake Bailey</t>
  </si>
  <si>
    <t>6093</t>
  </si>
  <si>
    <t xml:space="preserve"> 00-0035280</t>
  </si>
  <si>
    <t>jakebailey</t>
  </si>
  <si>
    <t>1997-06-18</t>
  </si>
  <si>
    <t>Kayron Lynch-Adams</t>
  </si>
  <si>
    <t>12963</t>
  </si>
  <si>
    <t>Kayron</t>
  </si>
  <si>
    <t>Lynch-Adams</t>
  </si>
  <si>
    <t>kayronlynchadams</t>
  </si>
  <si>
    <t>10983</t>
  </si>
  <si>
    <t>seanclifford</t>
  </si>
  <si>
    <t>1998-07-14</t>
  </si>
  <si>
    <t>Brad Nortman</t>
  </si>
  <si>
    <t>1183</t>
  </si>
  <si>
    <t>Nortman</t>
  </si>
  <si>
    <t>bradnortman</t>
  </si>
  <si>
    <t>1989-09-12</t>
  </si>
  <si>
    <t>Fred Williams</t>
  </si>
  <si>
    <t>2284</t>
  </si>
  <si>
    <t>Fred</t>
  </si>
  <si>
    <t>fredwilliams</t>
  </si>
  <si>
    <t>1988-04-15</t>
  </si>
  <si>
    <t>1413</t>
  </si>
  <si>
    <t>00-0030460</t>
  </si>
  <si>
    <t>Markus</t>
  </si>
  <si>
    <t>Wheaton</t>
  </si>
  <si>
    <t>markuswheaton</t>
  </si>
  <si>
    <t>1991-02-07</t>
  </si>
  <si>
    <t>Canaan Severin</t>
  </si>
  <si>
    <t>3555</t>
  </si>
  <si>
    <t>Canaan</t>
  </si>
  <si>
    <t>Severin</t>
  </si>
  <si>
    <t>canaanseverin</t>
  </si>
  <si>
    <t>1993-03-16</t>
  </si>
  <si>
    <t>Dylan Stapleton</t>
  </si>
  <si>
    <t>7272</t>
  </si>
  <si>
    <t>Stapleton</t>
  </si>
  <si>
    <t>dylanstapleton</t>
  </si>
  <si>
    <t>1998-05-27</t>
  </si>
  <si>
    <t>Romeo Crennel</t>
  </si>
  <si>
    <t>6775</t>
  </si>
  <si>
    <t>Romeo</t>
  </si>
  <si>
    <t>Crennel</t>
  </si>
  <si>
    <t>romeocrennel</t>
  </si>
  <si>
    <t>Matt Araiza</t>
  </si>
  <si>
    <t>8486</t>
  </si>
  <si>
    <t>Araiza</t>
  </si>
  <si>
    <t>mattaraiza</t>
  </si>
  <si>
    <t>2000-05-16</t>
  </si>
  <si>
    <t>00-0031381</t>
  </si>
  <si>
    <t>Davante</t>
  </si>
  <si>
    <t>davanteadams</t>
  </si>
  <si>
    <t>1992-12-24</t>
  </si>
  <si>
    <t>00-0023459</t>
  </si>
  <si>
    <t>aaronrodgers</t>
  </si>
  <si>
    <t>1983-12-02</t>
  </si>
  <si>
    <t xml:space="preserve"> 00-0035719</t>
  </si>
  <si>
    <t>Deebo</t>
  </si>
  <si>
    <t>deebosamuel</t>
  </si>
  <si>
    <t>1996-01-15</t>
  </si>
  <si>
    <t>Troy Hairston</t>
  </si>
  <si>
    <t>8820</t>
  </si>
  <si>
    <t>Hairston</t>
  </si>
  <si>
    <t>troyhairston</t>
  </si>
  <si>
    <t>1998-12-08</t>
  </si>
  <si>
    <t>Terry Wright</t>
  </si>
  <si>
    <t>6492</t>
  </si>
  <si>
    <t xml:space="preserve"> 00-0035097</t>
  </si>
  <si>
    <t>terrywright</t>
  </si>
  <si>
    <t>1997-01-28</t>
  </si>
  <si>
    <t>4042</t>
  </si>
  <si>
    <t>00-0033286</t>
  </si>
  <si>
    <t>joewilliams</t>
  </si>
  <si>
    <t>1993-09-04</t>
  </si>
  <si>
    <t>Michael Hiers</t>
  </si>
  <si>
    <t>12408</t>
  </si>
  <si>
    <t>Hiers</t>
  </si>
  <si>
    <t>michaelhiers</t>
  </si>
  <si>
    <t>1999-05-28</t>
  </si>
  <si>
    <t>Bryson Nesbit</t>
  </si>
  <si>
    <t>12941</t>
  </si>
  <si>
    <t>Bryson</t>
  </si>
  <si>
    <t>Nesbit</t>
  </si>
  <si>
    <t>brysonnesbit</t>
  </si>
  <si>
    <t>Cody Hollister</t>
  </si>
  <si>
    <t>4420</t>
  </si>
  <si>
    <t xml:space="preserve"> 00-0033386</t>
  </si>
  <si>
    <t>codyhollister</t>
  </si>
  <si>
    <t>Brenton</t>
  </si>
  <si>
    <t>Strange</t>
  </si>
  <si>
    <t>brentonstrange</t>
  </si>
  <si>
    <t>2000-12-27</t>
  </si>
  <si>
    <t>Mike Lafleur</t>
  </si>
  <si>
    <t>6758</t>
  </si>
  <si>
    <t>mikelafleur</t>
  </si>
  <si>
    <t>Shough</t>
  </si>
  <si>
    <t>tylershough</t>
  </si>
  <si>
    <t>1999-09-28</t>
  </si>
  <si>
    <t>Caleb Shudak</t>
  </si>
  <si>
    <t>8536</t>
  </si>
  <si>
    <t>Shudak</t>
  </si>
  <si>
    <t>calebshudak</t>
  </si>
  <si>
    <t>1997-11-19</t>
  </si>
  <si>
    <t>Nick Sharga</t>
  </si>
  <si>
    <t>5355</t>
  </si>
  <si>
    <t>Sharga</t>
  </si>
  <si>
    <t>nicksharga</t>
  </si>
  <si>
    <t>Charleston Rambo</t>
  </si>
  <si>
    <t>8198</t>
  </si>
  <si>
    <t>Charleston</t>
  </si>
  <si>
    <t>Rambo</t>
  </si>
  <si>
    <t>charlestonrambo</t>
  </si>
  <si>
    <t>Ted Bolser</t>
  </si>
  <si>
    <t>2090</t>
  </si>
  <si>
    <t>Ted</t>
  </si>
  <si>
    <t>Bolser</t>
  </si>
  <si>
    <t>tedbolser</t>
  </si>
  <si>
    <t>1990-10-22</t>
  </si>
  <si>
    <t>00-0028118</t>
  </si>
  <si>
    <t>Tyrod</t>
  </si>
  <si>
    <t>tyrodtaylor</t>
  </si>
  <si>
    <t>1989-08-03</t>
  </si>
  <si>
    <t>Chase McLaughlin</t>
  </si>
  <si>
    <t>6650</t>
  </si>
  <si>
    <t xml:space="preserve"> 00-0035358</t>
  </si>
  <si>
    <t>chasemclaughlin</t>
  </si>
  <si>
    <t>1996-04-09</t>
  </si>
  <si>
    <t>Marcus Burke</t>
  </si>
  <si>
    <t>13667</t>
  </si>
  <si>
    <t>marcusburke</t>
  </si>
  <si>
    <t>Matt Colburn</t>
  </si>
  <si>
    <t>6352</t>
  </si>
  <si>
    <t>Colburn</t>
  </si>
  <si>
    <t>mattcolburn</t>
  </si>
  <si>
    <t>1997-07-27</t>
  </si>
  <si>
    <t>6385</t>
  </si>
  <si>
    <t xml:space="preserve"> 00-0035606</t>
  </si>
  <si>
    <t>00-0032009</t>
  </si>
  <si>
    <t>Humphries</t>
  </si>
  <si>
    <t>adamhumphries</t>
  </si>
  <si>
    <t>1993-06-24</t>
  </si>
  <si>
    <t>Ben Patterson</t>
  </si>
  <si>
    <t>13647</t>
  </si>
  <si>
    <t>Patterson</t>
  </si>
  <si>
    <t>benpatterson</t>
  </si>
  <si>
    <t>Dezmon Patmon</t>
  </si>
  <si>
    <t>6985</t>
  </si>
  <si>
    <t>Dezmon</t>
  </si>
  <si>
    <t>Patmon</t>
  </si>
  <si>
    <t>dezmonpatmon</t>
  </si>
  <si>
    <t>1998-08-06</t>
  </si>
  <si>
    <t>Emmanuel Butler</t>
  </si>
  <si>
    <t>6107</t>
  </si>
  <si>
    <t xml:space="preserve"> 00-0034943</t>
  </si>
  <si>
    <t>Emmanuel</t>
  </si>
  <si>
    <t>emmanuelbutler</t>
  </si>
  <si>
    <t>David Porter</t>
  </si>
  <si>
    <t>2787</t>
  </si>
  <si>
    <t>Porter</t>
  </si>
  <si>
    <t>davidporter</t>
  </si>
  <si>
    <t>Todd Bowles</t>
  </si>
  <si>
    <t>3972</t>
  </si>
  <si>
    <t>Bowles</t>
  </si>
  <si>
    <t>toddbowles</t>
  </si>
  <si>
    <t>00-0034855</t>
  </si>
  <si>
    <t>Mayfield</t>
  </si>
  <si>
    <t>bakermayfield</t>
  </si>
  <si>
    <t>1995-04-14</t>
  </si>
  <si>
    <t>00-0033553</t>
  </si>
  <si>
    <t>jamesconner</t>
  </si>
  <si>
    <t>1995-05-05</t>
  </si>
  <si>
    <t>Matthew Hayball</t>
  </si>
  <si>
    <t>11898</t>
  </si>
  <si>
    <t>Hayball</t>
  </si>
  <si>
    <t>matthewhayball</t>
  </si>
  <si>
    <t>1997-03-12</t>
  </si>
  <si>
    <t>John Matocha</t>
  </si>
  <si>
    <t>12277</t>
  </si>
  <si>
    <t>Matocha</t>
  </si>
  <si>
    <t>johnmatocha</t>
  </si>
  <si>
    <t>Devonte Boyd</t>
  </si>
  <si>
    <t>5608</t>
  </si>
  <si>
    <t>00-0034528</t>
  </si>
  <si>
    <t>devonteboyd</t>
  </si>
  <si>
    <t>1994-10-05</t>
  </si>
  <si>
    <t>Khalil Dinkins</t>
  </si>
  <si>
    <t>13432</t>
  </si>
  <si>
    <t>Dinkins</t>
  </si>
  <si>
    <t>khalildinkins</t>
  </si>
  <si>
    <t>Dorian Thompson-Robinson</t>
  </si>
  <si>
    <t>10862</t>
  </si>
  <si>
    <t>Thompson-Robinson</t>
  </si>
  <si>
    <t>dorianthompsonrobinson</t>
  </si>
  <si>
    <t>1999-11-14</t>
  </si>
  <si>
    <t>Soma Vainuku</t>
  </si>
  <si>
    <t>3640</t>
  </si>
  <si>
    <t>Soma</t>
  </si>
  <si>
    <t>Vainuku</t>
  </si>
  <si>
    <t>somavainuku</t>
  </si>
  <si>
    <t>1992-05-28</t>
  </si>
  <si>
    <t>Ruckert</t>
  </si>
  <si>
    <t>jeremyruckert</t>
  </si>
  <si>
    <t>2000-08-11</t>
  </si>
  <si>
    <t>Mason Pline</t>
  </si>
  <si>
    <t>12068</t>
  </si>
  <si>
    <t>Pline</t>
  </si>
  <si>
    <t>masonpline</t>
  </si>
  <si>
    <t>2000-02-05</t>
  </si>
  <si>
    <t>Josh Robinson</t>
  </si>
  <si>
    <t>2506</t>
  </si>
  <si>
    <t>joshrobinson</t>
  </si>
  <si>
    <t>1992-08-24</t>
  </si>
  <si>
    <t>Freddie Kitchens</t>
  </si>
  <si>
    <t>5818</t>
  </si>
  <si>
    <t>Freddie</t>
  </si>
  <si>
    <t>Kitchens</t>
  </si>
  <si>
    <t>freddiekitchens</t>
  </si>
  <si>
    <t>4696</t>
  </si>
  <si>
    <t>00-0033838</t>
  </si>
  <si>
    <t>Edmunds</t>
  </si>
  <si>
    <t>treyedmunds</t>
  </si>
  <si>
    <t>1994-12-30</t>
  </si>
  <si>
    <t>Emory Jones</t>
  </si>
  <si>
    <t>11961</t>
  </si>
  <si>
    <t>Emory</t>
  </si>
  <si>
    <t>emoryjones</t>
  </si>
  <si>
    <t>2000-04-29</t>
  </si>
  <si>
    <t>Warren</t>
  </si>
  <si>
    <t>tylerwarren</t>
  </si>
  <si>
    <t>2002-05-24</t>
  </si>
  <si>
    <t>Jeremiah Hall</t>
  </si>
  <si>
    <t>8203</t>
  </si>
  <si>
    <t>jeremiahhall</t>
  </si>
  <si>
    <t>Andre Szmyt</t>
  </si>
  <si>
    <t>11261</t>
  </si>
  <si>
    <t>Szmyt</t>
  </si>
  <si>
    <t>andreszmyt</t>
  </si>
  <si>
    <t>1998-09-26</t>
  </si>
  <si>
    <t>Travis Harvey</t>
  </si>
  <si>
    <t>2837</t>
  </si>
  <si>
    <t>travisharvey</t>
  </si>
  <si>
    <t>1990-05-18</t>
  </si>
  <si>
    <t>Mark Gronowski</t>
  </si>
  <si>
    <t>13816</t>
  </si>
  <si>
    <t>Gronowski</t>
  </si>
  <si>
    <t>markgronowski</t>
  </si>
  <si>
    <t>2001-10-05</t>
  </si>
  <si>
    <t>Dohnte Meyers</t>
  </si>
  <si>
    <t>13264</t>
  </si>
  <si>
    <t>Dohnte</t>
  </si>
  <si>
    <t>Meyers</t>
  </si>
  <si>
    <t>dohntemeyers</t>
  </si>
  <si>
    <t>2000-07-06</t>
  </si>
  <si>
    <t>4232</t>
  </si>
  <si>
    <t>00-0033596</t>
  </si>
  <si>
    <t>Dayes</t>
  </si>
  <si>
    <t>matthewdayes</t>
  </si>
  <si>
    <t>1994-09-03</t>
  </si>
  <si>
    <t>Nick Sciba</t>
  </si>
  <si>
    <t>8893</t>
  </si>
  <si>
    <t>Sciba</t>
  </si>
  <si>
    <t>nicksciba</t>
  </si>
  <si>
    <t>1999-10-02</t>
  </si>
  <si>
    <t>1819</t>
  </si>
  <si>
    <t>Orleans</t>
  </si>
  <si>
    <t>Darkwa</t>
  </si>
  <si>
    <t>orleansdarkwa</t>
  </si>
  <si>
    <t>1992-02-28</t>
  </si>
  <si>
    <t>00-0025580</t>
  </si>
  <si>
    <t>Crosby</t>
  </si>
  <si>
    <t>masoncrosby</t>
  </si>
  <si>
    <t>1984-09-03</t>
  </si>
  <si>
    <t>Lawrence Cager</t>
  </si>
  <si>
    <t>7106</t>
  </si>
  <si>
    <t>Cager</t>
  </si>
  <si>
    <t>lawrencecager</t>
  </si>
  <si>
    <t>1997-08-20</t>
  </si>
  <si>
    <t>775</t>
  </si>
  <si>
    <t>00-0025944</t>
  </si>
  <si>
    <t>Hauschka</t>
  </si>
  <si>
    <t>stephenhauschka</t>
  </si>
  <si>
    <t>1985-06-29</t>
  </si>
  <si>
    <t>Marcus Thigpen</t>
  </si>
  <si>
    <t>1050</t>
  </si>
  <si>
    <t>Thigpen</t>
  </si>
  <si>
    <t>marcusthigpen</t>
  </si>
  <si>
    <t>RB,WR</t>
  </si>
  <si>
    <t>Trent Pennix</t>
  </si>
  <si>
    <t>12191</t>
  </si>
  <si>
    <t>Trent</t>
  </si>
  <si>
    <t>Pennix</t>
  </si>
  <si>
    <t>trentpennix</t>
  </si>
  <si>
    <t>1999-12-10</t>
  </si>
  <si>
    <t>Jazz Ferguson</t>
  </si>
  <si>
    <t>5997</t>
  </si>
  <si>
    <t xml:space="preserve"> 00-0035090</t>
  </si>
  <si>
    <t>Jazz</t>
  </si>
  <si>
    <t>jazzferguson</t>
  </si>
  <si>
    <t>1997-01-12</t>
  </si>
  <si>
    <t>Shea Patterson</t>
  </si>
  <si>
    <t>7063</t>
  </si>
  <si>
    <t>Shea</t>
  </si>
  <si>
    <t>sheapatterson</t>
  </si>
  <si>
    <t>1997-01-17</t>
  </si>
  <si>
    <t>Uzoma Nwachukwu</t>
  </si>
  <si>
    <t>1678</t>
  </si>
  <si>
    <t>Uzoma</t>
  </si>
  <si>
    <t>Nwachukwu</t>
  </si>
  <si>
    <t>uzomanwachukwu</t>
  </si>
  <si>
    <t>1990-12-15</t>
  </si>
  <si>
    <t>928</t>
  </si>
  <si>
    <t>00-0028002</t>
  </si>
  <si>
    <t>Cobb</t>
  </si>
  <si>
    <t>randallcobb</t>
  </si>
  <si>
    <t>1990-08-22</t>
  </si>
  <si>
    <t>1046</t>
  </si>
  <si>
    <t>00-0029580</t>
  </si>
  <si>
    <t>Rishard</t>
  </si>
  <si>
    <t>rishardmatthews</t>
  </si>
  <si>
    <t>1989-10-12</t>
  </si>
  <si>
    <t>Nyheim Miller-Hines</t>
  </si>
  <si>
    <t>00-0034367</t>
  </si>
  <si>
    <t>Nyheim</t>
  </si>
  <si>
    <t>Miller-Hines</t>
  </si>
  <si>
    <t>nyheimmillerhines</t>
  </si>
  <si>
    <t>K.D. Cannon</t>
  </si>
  <si>
    <t>4456</t>
  </si>
  <si>
    <t>00-0033309</t>
  </si>
  <si>
    <t>K.D.</t>
  </si>
  <si>
    <t>Cannon</t>
  </si>
  <si>
    <t>kdcannon</t>
  </si>
  <si>
    <t>Kenyon</t>
  </si>
  <si>
    <t>Sadiq</t>
  </si>
  <si>
    <t>kenyonsadiq</t>
  </si>
  <si>
    <t>2005-03-04</t>
  </si>
  <si>
    <t>Kelly Akharaiyi</t>
  </si>
  <si>
    <t>12755</t>
  </si>
  <si>
    <t>Akharaiyi</t>
  </si>
  <si>
    <t>kellyakharaiyi</t>
  </si>
  <si>
    <t>Jared Rice</t>
  </si>
  <si>
    <t>7317</t>
  </si>
  <si>
    <t>jaredrice</t>
  </si>
  <si>
    <t>1996-10-19</t>
  </si>
  <si>
    <t>seantucker</t>
  </si>
  <si>
    <t>2001-10-25</t>
  </si>
  <si>
    <t>michaelcarter</t>
  </si>
  <si>
    <t>christianwatson</t>
  </si>
  <si>
    <t>1999-05-12</t>
  </si>
  <si>
    <t>Tyrion</t>
  </si>
  <si>
    <t>Davis-Price</t>
  </si>
  <si>
    <t>tyriondavisprice</t>
  </si>
  <si>
    <t>2000-10-23</t>
  </si>
  <si>
    <t>Malachi Jones</t>
  </si>
  <si>
    <t>5777</t>
  </si>
  <si>
    <t>00-0032604</t>
  </si>
  <si>
    <t>Malachi</t>
  </si>
  <si>
    <t>malachijones</t>
  </si>
  <si>
    <t>Darren Carrington</t>
  </si>
  <si>
    <t>5798</t>
  </si>
  <si>
    <t>00-0034888</t>
  </si>
  <si>
    <t>Carrington</t>
  </si>
  <si>
    <t>darrencarrington</t>
  </si>
  <si>
    <t>1994-10-11</t>
  </si>
  <si>
    <t>Joel Stave</t>
  </si>
  <si>
    <t>3456</t>
  </si>
  <si>
    <t>Stave</t>
  </si>
  <si>
    <t>joelstave</t>
  </si>
  <si>
    <t>1992-05-16</t>
  </si>
  <si>
    <t>AJ Cruz</t>
  </si>
  <si>
    <t>2701</t>
  </si>
  <si>
    <t>Cruz</t>
  </si>
  <si>
    <t>ajcruz</t>
  </si>
  <si>
    <t>1991-02-20</t>
  </si>
  <si>
    <t>Cam Sims</t>
  </si>
  <si>
    <t>5432</t>
  </si>
  <si>
    <t>00-0034104</t>
  </si>
  <si>
    <t>Cam</t>
  </si>
  <si>
    <t>camsims</t>
  </si>
  <si>
    <t>1996-01-06</t>
  </si>
  <si>
    <t>Jermar</t>
  </si>
  <si>
    <t>Jefferson</t>
  </si>
  <si>
    <t>jermarjefferson</t>
  </si>
  <si>
    <t>2000-04-15</t>
  </si>
  <si>
    <t>00-0032055</t>
  </si>
  <si>
    <t>Funchess</t>
  </si>
  <si>
    <t>devinfunchess</t>
  </si>
  <si>
    <t>1994-05-21</t>
  </si>
  <si>
    <t>Ezell Ruffin</t>
  </si>
  <si>
    <t>2703</t>
  </si>
  <si>
    <t>Ezell</t>
  </si>
  <si>
    <t>Ruffin</t>
  </si>
  <si>
    <t>ezellruffin</t>
  </si>
  <si>
    <t>1992-03-17</t>
  </si>
  <si>
    <t>Nathan Carter</t>
  </si>
  <si>
    <t>12897</t>
  </si>
  <si>
    <t>nathancarter</t>
  </si>
  <si>
    <t>2002-05-22</t>
  </si>
  <si>
    <t>Visanthe Shiancoe</t>
  </si>
  <si>
    <t>55</t>
  </si>
  <si>
    <t>Visanthe</t>
  </si>
  <si>
    <t>Shiancoe</t>
  </si>
  <si>
    <t>visantheshiancoe</t>
  </si>
  <si>
    <t>1980-06-18</t>
  </si>
  <si>
    <t>3505</t>
  </si>
  <si>
    <t>Dom</t>
  </si>
  <si>
    <t>domwilliams</t>
  </si>
  <si>
    <t>1992-12-11</t>
  </si>
  <si>
    <t>Caleb Scott</t>
  </si>
  <si>
    <t>5223</t>
  </si>
  <si>
    <t>00-0034243</t>
  </si>
  <si>
    <t>calebscott</t>
  </si>
  <si>
    <t>1996-02-26</t>
  </si>
  <si>
    <t>00-0027891</t>
  </si>
  <si>
    <t>goldentate</t>
  </si>
  <si>
    <t>1988-08-02</t>
  </si>
  <si>
    <t>00-0004091</t>
  </si>
  <si>
    <t>Phil</t>
  </si>
  <si>
    <t>phildawson</t>
  </si>
  <si>
    <t>1975-01-23</t>
  </si>
  <si>
    <t>Levis</t>
  </si>
  <si>
    <t>willlevis</t>
  </si>
  <si>
    <t>1999-06-27</t>
  </si>
  <si>
    <t>Norv Turner</t>
  </si>
  <si>
    <t>3968</t>
  </si>
  <si>
    <t>Norv</t>
  </si>
  <si>
    <t>norvturner</t>
  </si>
  <si>
    <t>Preston Fox</t>
  </si>
  <si>
    <t>13344</t>
  </si>
  <si>
    <t>Preston</t>
  </si>
  <si>
    <t>Fox</t>
  </si>
  <si>
    <t>prestonfox</t>
  </si>
  <si>
    <t>564</t>
  </si>
  <si>
    <t>Dexter</t>
  </si>
  <si>
    <t>McCluster</t>
  </si>
  <si>
    <t>dextermccluster</t>
  </si>
  <si>
    <t>1988-08-25</t>
  </si>
  <si>
    <t>Jon'Vea Johnson</t>
  </si>
  <si>
    <t>6420</t>
  </si>
  <si>
    <t xml:space="preserve"> 00-0035417</t>
  </si>
  <si>
    <t>Jon'Vea</t>
  </si>
  <si>
    <t>jonveajohnson</t>
  </si>
  <si>
    <t>1995-12-23</t>
  </si>
  <si>
    <t>Tre'</t>
  </si>
  <si>
    <t>treharris</t>
  </si>
  <si>
    <t>2002-02-28</t>
  </si>
  <si>
    <t>968</t>
  </si>
  <si>
    <t>Salas</t>
  </si>
  <si>
    <t>gregsalas</t>
  </si>
  <si>
    <t>2485</t>
  </si>
  <si>
    <t>00-0032115</t>
  </si>
  <si>
    <t>Kaelin</t>
  </si>
  <si>
    <t>kaelinclay</t>
  </si>
  <si>
    <t>1992-01-03</t>
  </si>
  <si>
    <t>Will Monday</t>
  </si>
  <si>
    <t>3449</t>
  </si>
  <si>
    <t>Monday</t>
  </si>
  <si>
    <t>willmonday</t>
  </si>
  <si>
    <t>1992-07-25</t>
  </si>
  <si>
    <t>A.J. Richardson</t>
  </si>
  <si>
    <t>6373</t>
  </si>
  <si>
    <t xml:space="preserve"> 00-0035491</t>
  </si>
  <si>
    <t>ajrichardson</t>
  </si>
  <si>
    <t>1995-06-02</t>
  </si>
  <si>
    <t>Riley McCarron</t>
  </si>
  <si>
    <t>4614</t>
  </si>
  <si>
    <t>00-0033773</t>
  </si>
  <si>
    <t>rileymccarron</t>
  </si>
  <si>
    <t>3384</t>
  </si>
  <si>
    <t>00-0032365</t>
  </si>
  <si>
    <t>Ayers</t>
  </si>
  <si>
    <t>demarcusayers</t>
  </si>
  <si>
    <t>1994-07-07</t>
  </si>
  <si>
    <t>Garrett Groshek</t>
  </si>
  <si>
    <t>7990</t>
  </si>
  <si>
    <t>Groshek</t>
  </si>
  <si>
    <t>garrettgroshek</t>
  </si>
  <si>
    <t>1997-08-02</t>
  </si>
  <si>
    <t>1612</t>
  </si>
  <si>
    <t>00-0030151</t>
  </si>
  <si>
    <t>tylerbray</t>
  </si>
  <si>
    <t>1991-12-27</t>
  </si>
  <si>
    <t>DeMichael Harris</t>
  </si>
  <si>
    <t>7279</t>
  </si>
  <si>
    <t>178</t>
  </si>
  <si>
    <t>DeMichael</t>
  </si>
  <si>
    <t>demichaelharris</t>
  </si>
  <si>
    <t xml:space="preserve"> 00-0034960</t>
  </si>
  <si>
    <t>Jakobi</t>
  </si>
  <si>
    <t>jakobimeyers</t>
  </si>
  <si>
    <t>1996-11-09</t>
  </si>
  <si>
    <t>Ed Lee</t>
  </si>
  <si>
    <t>11529</t>
  </si>
  <si>
    <t>edlee</t>
  </si>
  <si>
    <t>1999-05-29</t>
  </si>
  <si>
    <t>Tommy Mellott</t>
  </si>
  <si>
    <t>12690</t>
  </si>
  <si>
    <t>Mellott</t>
  </si>
  <si>
    <t>tommymellott</t>
  </si>
  <si>
    <t>2001-10-16</t>
  </si>
  <si>
    <t>Titus Davis</t>
  </si>
  <si>
    <t>2580</t>
  </si>
  <si>
    <t>titusdavis</t>
  </si>
  <si>
    <t>1993-01-03</t>
  </si>
  <si>
    <t>Jerjuan Newton</t>
  </si>
  <si>
    <t>12778</t>
  </si>
  <si>
    <t>Jerjuan</t>
  </si>
  <si>
    <t>Newton</t>
  </si>
  <si>
    <t>jerjuannewton</t>
  </si>
  <si>
    <t>2001-05-19</t>
  </si>
  <si>
    <t>Jadakis Bonds</t>
  </si>
  <si>
    <t>11521</t>
  </si>
  <si>
    <t>Jadakis</t>
  </si>
  <si>
    <t>Bonds</t>
  </si>
  <si>
    <t>jadakisbonds</t>
  </si>
  <si>
    <t>1999-11-27</t>
  </si>
  <si>
    <t>Kenny Allen</t>
  </si>
  <si>
    <t>4343</t>
  </si>
  <si>
    <t>kennyallen</t>
  </si>
  <si>
    <t>1994-07-08</t>
  </si>
  <si>
    <t>Dontae Fleming</t>
  </si>
  <si>
    <t>12946</t>
  </si>
  <si>
    <t>Dontae</t>
  </si>
  <si>
    <t>dontaefleming</t>
  </si>
  <si>
    <t>Nigel King</t>
  </si>
  <si>
    <t>2790</t>
  </si>
  <si>
    <t>Nigel</t>
  </si>
  <si>
    <t>nigelking</t>
  </si>
  <si>
    <t>1992-10-09</t>
  </si>
  <si>
    <t>Carson Strong</t>
  </si>
  <si>
    <t>8158</t>
  </si>
  <si>
    <t>carsonstrong</t>
  </si>
  <si>
    <t>1999-09-14</t>
  </si>
  <si>
    <t>Andy Reid</t>
  </si>
  <si>
    <t>3152</t>
  </si>
  <si>
    <t>andyreid</t>
  </si>
  <si>
    <t>Guerendo</t>
  </si>
  <si>
    <t>isaacguerendo</t>
  </si>
  <si>
    <t>2000-06-28</t>
  </si>
  <si>
    <t>Taysir Mack</t>
  </si>
  <si>
    <t>8613</t>
  </si>
  <si>
    <t>Taysir</t>
  </si>
  <si>
    <t>Mack</t>
  </si>
  <si>
    <t>taysirmack</t>
  </si>
  <si>
    <t>2462</t>
  </si>
  <si>
    <t>00-0032112</t>
  </si>
  <si>
    <t>jjnelson</t>
  </si>
  <si>
    <t>1992-04-24</t>
  </si>
  <si>
    <t>Jeff Maehl</t>
  </si>
  <si>
    <t>853</t>
  </si>
  <si>
    <t>Maehl</t>
  </si>
  <si>
    <t>jeffmaehl</t>
  </si>
  <si>
    <t>1989-01-17</t>
  </si>
  <si>
    <t>Jude McAtamney</t>
  </si>
  <si>
    <t>12385</t>
  </si>
  <si>
    <t>Jude</t>
  </si>
  <si>
    <t>McAtamney</t>
  </si>
  <si>
    <t>judemcatamney</t>
  </si>
  <si>
    <t>2000-05-09</t>
  </si>
  <si>
    <t>Dean Patterson</t>
  </si>
  <si>
    <t>14020</t>
  </si>
  <si>
    <t>deanpatterson</t>
  </si>
  <si>
    <t>Joe Hansley</t>
  </si>
  <si>
    <t>3866</t>
  </si>
  <si>
    <t>169</t>
  </si>
  <si>
    <t>Hansley</t>
  </si>
  <si>
    <t>joehansley</t>
  </si>
  <si>
    <t>1994-02-07</t>
  </si>
  <si>
    <t>Bryce Sterk</t>
  </si>
  <si>
    <t>7353</t>
  </si>
  <si>
    <t>Sterk</t>
  </si>
  <si>
    <t>brycesterk</t>
  </si>
  <si>
    <t>1996-09-11</t>
  </si>
  <si>
    <t xml:space="preserve"> 00-0035427</t>
  </si>
  <si>
    <t>Cox</t>
  </si>
  <si>
    <t>jeremycox</t>
  </si>
  <si>
    <t>1996-08-16</t>
  </si>
  <si>
    <t>Wilton Speight</t>
  </si>
  <si>
    <t>6237</t>
  </si>
  <si>
    <t xml:space="preserve"> 00-0035037</t>
  </si>
  <si>
    <t>Wilton</t>
  </si>
  <si>
    <t>Speight</t>
  </si>
  <si>
    <t>wiltonspeight</t>
  </si>
  <si>
    <t>1994-12-06</t>
  </si>
  <si>
    <t>Duke Williams</t>
  </si>
  <si>
    <t>3846</t>
  </si>
  <si>
    <t xml:space="preserve"> 00-0032945</t>
  </si>
  <si>
    <t>Duke</t>
  </si>
  <si>
    <t>dukewilliams</t>
  </si>
  <si>
    <t>1993-05-13</t>
  </si>
  <si>
    <t>Johnathan Lloyd</t>
  </si>
  <si>
    <t>6392</t>
  </si>
  <si>
    <t xml:space="preserve"> 00-0035614</t>
  </si>
  <si>
    <t>Johnathan</t>
  </si>
  <si>
    <t>Lloyd</t>
  </si>
  <si>
    <t>johnathanlloyd</t>
  </si>
  <si>
    <t>1995-12-04</t>
  </si>
  <si>
    <t>carsonbeck</t>
  </si>
  <si>
    <t>2002-11-19</t>
  </si>
  <si>
    <t>817</t>
  </si>
  <si>
    <t>00-0028091</t>
  </si>
  <si>
    <t>Kerley</t>
  </si>
  <si>
    <t>jeremykerley</t>
  </si>
  <si>
    <t>1988-11-08</t>
  </si>
  <si>
    <t>Ethan Fernea</t>
  </si>
  <si>
    <t>8831</t>
  </si>
  <si>
    <t>Fernea</t>
  </si>
  <si>
    <t>ethanfernea</t>
  </si>
  <si>
    <t>Dylan Parham</t>
  </si>
  <si>
    <t>8751</t>
  </si>
  <si>
    <t>Parham</t>
  </si>
  <si>
    <t>dylanparham</t>
  </si>
  <si>
    <t>1998-05-31</t>
  </si>
  <si>
    <t>Zay Malone</t>
  </si>
  <si>
    <t>11189</t>
  </si>
  <si>
    <t>Zay</t>
  </si>
  <si>
    <t>Malone</t>
  </si>
  <si>
    <t>zaymalone</t>
  </si>
  <si>
    <t>Anthony Kelly</t>
  </si>
  <si>
    <t>3593</t>
  </si>
  <si>
    <t>anthonykelly</t>
  </si>
  <si>
    <t>1993-04-14</t>
  </si>
  <si>
    <t>2360</t>
  </si>
  <si>
    <t>00-0031558</t>
  </si>
  <si>
    <t>Maxx</t>
  </si>
  <si>
    <t>maxxwilliams</t>
  </si>
  <si>
    <t>1994-04-12</t>
  </si>
  <si>
    <t>00-0027942</t>
  </si>
  <si>
    <t>ajgreen</t>
  </si>
  <si>
    <t>1988-07-31</t>
  </si>
  <si>
    <t>Lucas Havrisik</t>
  </si>
  <si>
    <t>8932</t>
  </si>
  <si>
    <t>Lucas</t>
  </si>
  <si>
    <t>Havrisik</t>
  </si>
  <si>
    <t>lucashavrisik</t>
  </si>
  <si>
    <t>Steven Stilianos</t>
  </si>
  <si>
    <t>11960</t>
  </si>
  <si>
    <t>Stilianos</t>
  </si>
  <si>
    <t>stevenstilianos</t>
  </si>
  <si>
    <t>2000-02-25</t>
  </si>
  <si>
    <t>Ontaria Wilson</t>
  </si>
  <si>
    <t>12453</t>
  </si>
  <si>
    <t>Ontaria</t>
  </si>
  <si>
    <t>ontariawilson</t>
  </si>
  <si>
    <t>1999-08-12</t>
  </si>
  <si>
    <t>Gavin Bartholomew</t>
  </si>
  <si>
    <t>12700</t>
  </si>
  <si>
    <t>Bartholomew</t>
  </si>
  <si>
    <t>gavinbartholomew</t>
  </si>
  <si>
    <t>2003-04-30</t>
  </si>
  <si>
    <t>C.J. Saunders</t>
  </si>
  <si>
    <t>8068</t>
  </si>
  <si>
    <t>Saunders</t>
  </si>
  <si>
    <t>cjsaunders</t>
  </si>
  <si>
    <t>1996-09-15</t>
  </si>
  <si>
    <t>Trent Battle</t>
  </si>
  <si>
    <t>13673</t>
  </si>
  <si>
    <t>Battle</t>
  </si>
  <si>
    <t>trentbattle</t>
  </si>
  <si>
    <t>Terry Godwin</t>
  </si>
  <si>
    <t>5977</t>
  </si>
  <si>
    <t xml:space="preserve"> 00-0035313</t>
  </si>
  <si>
    <t>terrygodwin</t>
  </si>
  <si>
    <t>00-0033110</t>
  </si>
  <si>
    <t>Higbee</t>
  </si>
  <si>
    <t>tylerhigbee</t>
  </si>
  <si>
    <t>1993-01-01</t>
  </si>
  <si>
    <t>Aron Cruickshank</t>
  </si>
  <si>
    <t>11267</t>
  </si>
  <si>
    <t>Aron</t>
  </si>
  <si>
    <t>Cruickshank</t>
  </si>
  <si>
    <t>aroncruickshank</t>
  </si>
  <si>
    <t>2000-09-07</t>
  </si>
  <si>
    <t>Bell Braylon</t>
  </si>
  <si>
    <t>2906</t>
  </si>
  <si>
    <t>Braylon</t>
  </si>
  <si>
    <t>bellbraylon</t>
  </si>
  <si>
    <t>Gabe Brkic</t>
  </si>
  <si>
    <t>8260</t>
  </si>
  <si>
    <t>Brkic</t>
  </si>
  <si>
    <t>gabebrkic</t>
  </si>
  <si>
    <t>00-0030404</t>
  </si>
  <si>
    <t>christhompson</t>
  </si>
  <si>
    <t>1990-10-20</t>
  </si>
  <si>
    <t>4719</t>
  </si>
  <si>
    <t xml:space="preserve"> 00-0033855</t>
  </si>
  <si>
    <t>1099</t>
  </si>
  <si>
    <t>00-0029421</t>
  </si>
  <si>
    <t>Randy</t>
  </si>
  <si>
    <t>randybullock</t>
  </si>
  <si>
    <t>1989-12-16</t>
  </si>
  <si>
    <t>Jordan Moore</t>
  </si>
  <si>
    <t>12761</t>
  </si>
  <si>
    <t>jordanmoore</t>
  </si>
  <si>
    <t>2002-04-18</t>
  </si>
  <si>
    <t>Mike Tomlin</t>
  </si>
  <si>
    <t>4800</t>
  </si>
  <si>
    <t>Tomlin</t>
  </si>
  <si>
    <t>miketomlin</t>
  </si>
  <si>
    <t>Kevin Walter</t>
  </si>
  <si>
    <t>Walter</t>
  </si>
  <si>
    <t>kevinwalter</t>
  </si>
  <si>
    <t>1981-08-04</t>
  </si>
  <si>
    <t>Michael Dereus</t>
  </si>
  <si>
    <t>7457</t>
  </si>
  <si>
    <t>Dereus</t>
  </si>
  <si>
    <t>michaeldereus</t>
  </si>
  <si>
    <t>1997-02-18</t>
  </si>
  <si>
    <t>Juwan Green</t>
  </si>
  <si>
    <t>7174</t>
  </si>
  <si>
    <t>juwangreen</t>
  </si>
  <si>
    <t>1998-07-01</t>
  </si>
  <si>
    <t>Tre Stewart</t>
  </si>
  <si>
    <t>12940</t>
  </si>
  <si>
    <t>trestewart</t>
  </si>
  <si>
    <t>2002-12-14</t>
  </si>
  <si>
    <t>2342</t>
  </si>
  <si>
    <t xml:space="preserve"> 00-0031934</t>
  </si>
  <si>
    <t>devinsmith</t>
  </si>
  <si>
    <t>1992-03-03</t>
  </si>
  <si>
    <t>3208</t>
  </si>
  <si>
    <t>00-0032411</t>
  </si>
  <si>
    <t>kennethdixon</t>
  </si>
  <si>
    <t>1994-01-21</t>
  </si>
  <si>
    <t>00-0034791</t>
  </si>
  <si>
    <t>Chubb</t>
  </si>
  <si>
    <t>nickchubb</t>
  </si>
  <si>
    <t>1995-12-27</t>
  </si>
  <si>
    <t>Reggie Davis</t>
  </si>
  <si>
    <t>4778</t>
  </si>
  <si>
    <t>reggiedavis</t>
  </si>
  <si>
    <t>1995-11-22</t>
  </si>
  <si>
    <t>4681</t>
  </si>
  <si>
    <t>00-0033815</t>
  </si>
  <si>
    <t>00-0030578</t>
  </si>
  <si>
    <t>Cordarrelle</t>
  </si>
  <si>
    <t>cordarrellepatterson</t>
  </si>
  <si>
    <t>1991-03-17</t>
  </si>
  <si>
    <t>Kevin O'Connell</t>
  </si>
  <si>
    <t>5833</t>
  </si>
  <si>
    <t>O'Connell</t>
  </si>
  <si>
    <t>kevinoconnell</t>
  </si>
  <si>
    <t>1985-05-25</t>
  </si>
  <si>
    <t>Pearsall</t>
  </si>
  <si>
    <t>rickypearsall</t>
  </si>
  <si>
    <t>2000-09-09</t>
  </si>
  <si>
    <t>Emeka</t>
  </si>
  <si>
    <t>Egbuka</t>
  </si>
  <si>
    <t>emekaegbuka</t>
  </si>
  <si>
    <t>2002-10-14</t>
  </si>
  <si>
    <t>Trask</t>
  </si>
  <si>
    <t>kyletrask</t>
  </si>
  <si>
    <t>1998-03-06</t>
  </si>
  <si>
    <t>Max Borghi</t>
  </si>
  <si>
    <t>8218</t>
  </si>
  <si>
    <t>Borghi</t>
  </si>
  <si>
    <t>maxborghi</t>
  </si>
  <si>
    <t>2000-04-23</t>
  </si>
  <si>
    <t>Lake McRee</t>
  </si>
  <si>
    <t>13292</t>
  </si>
  <si>
    <t>McRee</t>
  </si>
  <si>
    <t>lakemcree</t>
  </si>
  <si>
    <t>Ryan Coe</t>
  </si>
  <si>
    <t>12791</t>
  </si>
  <si>
    <t>Coe</t>
  </si>
  <si>
    <t>ryancoe</t>
  </si>
  <si>
    <t>Anthony Weaver</t>
  </si>
  <si>
    <t>6772</t>
  </si>
  <si>
    <t>anthonyweaver</t>
  </si>
  <si>
    <t>Cameron Scarlett</t>
  </si>
  <si>
    <t>7435</t>
  </si>
  <si>
    <t>Scarlett</t>
  </si>
  <si>
    <t>cameronscarlett</t>
  </si>
  <si>
    <t>1996-10-09</t>
  </si>
  <si>
    <t>Jack Podlesny</t>
  </si>
  <si>
    <t>11077</t>
  </si>
  <si>
    <t>Podlesny</t>
  </si>
  <si>
    <t>jackpodlesny</t>
  </si>
  <si>
    <t>2000-03-16</t>
  </si>
  <si>
    <t>1891</t>
  </si>
  <si>
    <t>00-0030780</t>
  </si>
  <si>
    <t>Hewitt</t>
  </si>
  <si>
    <t>ryanhewitt</t>
  </si>
  <si>
    <t>1991-01-24</t>
  </si>
  <si>
    <t>Shane Watts</t>
  </si>
  <si>
    <t>13255</t>
  </si>
  <si>
    <t>Watts</t>
  </si>
  <si>
    <t>shanewatts</t>
  </si>
  <si>
    <t>Jacob Dolegala</t>
  </si>
  <si>
    <t>6317</t>
  </si>
  <si>
    <t xml:space="preserve"> 00-0035394</t>
  </si>
  <si>
    <t>Dolegala</t>
  </si>
  <si>
    <t>jacobdolegala</t>
  </si>
  <si>
    <t>1996-10-07</t>
  </si>
  <si>
    <t>Collins</t>
  </si>
  <si>
    <t>nicocollins</t>
  </si>
  <si>
    <t>1999-03-19</t>
  </si>
  <si>
    <t>Jack Stonehouse</t>
  </si>
  <si>
    <t>13766</t>
  </si>
  <si>
    <t>Stonehouse</t>
  </si>
  <si>
    <t>jackstonehouse</t>
  </si>
  <si>
    <t>Anthony Smith</t>
  </si>
  <si>
    <t>13582</t>
  </si>
  <si>
    <t>anthonysmith</t>
  </si>
  <si>
    <t>2002-03-01</t>
  </si>
  <si>
    <t>Austin Hill</t>
  </si>
  <si>
    <t>2584</t>
  </si>
  <si>
    <t>austinhill</t>
  </si>
  <si>
    <t>1991-07-17</t>
  </si>
  <si>
    <t>Roger Goodell</t>
  </si>
  <si>
    <t>3173</t>
  </si>
  <si>
    <t>Roger</t>
  </si>
  <si>
    <t>Goodell</t>
  </si>
  <si>
    <t>rogergoodell</t>
  </si>
  <si>
    <t>6659</t>
  </si>
  <si>
    <t xml:space="preserve"> 00-0035567</t>
  </si>
  <si>
    <t>craigreynolds</t>
  </si>
  <si>
    <t>1996-06-15</t>
  </si>
  <si>
    <t>Denarius Moore</t>
  </si>
  <si>
    <t>887</t>
  </si>
  <si>
    <t>Denarius</t>
  </si>
  <si>
    <t>denariusmoore</t>
  </si>
  <si>
    <t>1988-12-09</t>
  </si>
  <si>
    <t>Daniel Crawford</t>
  </si>
  <si>
    <t>8090</t>
  </si>
  <si>
    <t>danielcrawford</t>
  </si>
  <si>
    <t>1997-12-15</t>
  </si>
  <si>
    <t>bryceyoung</t>
  </si>
  <si>
    <t>2001-07-25</t>
  </si>
  <si>
    <t>Terrance</t>
  </si>
  <si>
    <t>terranceferguson</t>
  </si>
  <si>
    <t>2003-03-07</t>
  </si>
  <si>
    <t>Henry Litwin</t>
  </si>
  <si>
    <t>8694</t>
  </si>
  <si>
    <t>Litwin</t>
  </si>
  <si>
    <t>henrylitwin</t>
  </si>
  <si>
    <t>Ronnie Bell</t>
  </si>
  <si>
    <t>10221</t>
  </si>
  <si>
    <t>ronniebell</t>
  </si>
  <si>
    <t>2000-01-28</t>
  </si>
  <si>
    <t>JK Scott</t>
  </si>
  <si>
    <t>5087</t>
  </si>
  <si>
    <t>00-0034162</t>
  </si>
  <si>
    <t>JK</t>
  </si>
  <si>
    <t>jkscott</t>
  </si>
  <si>
    <t>1995-10-30</t>
  </si>
  <si>
    <t>658</t>
  </si>
  <si>
    <t>00-0023482</t>
  </si>
  <si>
    <t>Nugent</t>
  </si>
  <si>
    <t>mikenugent</t>
  </si>
  <si>
    <t>1982-03-02</t>
  </si>
  <si>
    <t>1880</t>
  </si>
  <si>
    <t>00-0031066</t>
  </si>
  <si>
    <t>Lorenzo</t>
  </si>
  <si>
    <t>Taliaferro</t>
  </si>
  <si>
    <t>lorenzotaliaferro</t>
  </si>
  <si>
    <t>1991-12-23</t>
  </si>
  <si>
    <t>Damon Sheehy-Guiseppi</t>
  </si>
  <si>
    <t>6195</t>
  </si>
  <si>
    <t xml:space="preserve"> 00-0034915</t>
  </si>
  <si>
    <t>Sheehy-Guiseppi</t>
  </si>
  <si>
    <t>damonsheehyguiseppi</t>
  </si>
  <si>
    <t>1995-02-15</t>
  </si>
  <si>
    <t>279</t>
  </si>
  <si>
    <t>Hester</t>
  </si>
  <si>
    <t>devinhester</t>
  </si>
  <si>
    <t>1982-11-04</t>
  </si>
  <si>
    <t>00-0033932</t>
  </si>
  <si>
    <t>Golladay</t>
  </si>
  <si>
    <t>kennygolladay</t>
  </si>
  <si>
    <t>1993-11-03</t>
  </si>
  <si>
    <t xml:space="preserve"> 00-0035249</t>
  </si>
  <si>
    <t>264</t>
  </si>
  <si>
    <t>josholiver</t>
  </si>
  <si>
    <t>Daewood Davis</t>
  </si>
  <si>
    <t>11367</t>
  </si>
  <si>
    <t>Daewood</t>
  </si>
  <si>
    <t>daewooddavis</t>
  </si>
  <si>
    <t>1999-01-23</t>
  </si>
  <si>
    <t>bryanedwards</t>
  </si>
  <si>
    <t>1998-11-13</t>
  </si>
  <si>
    <t>jordanmason</t>
  </si>
  <si>
    <t>1999-05-24</t>
  </si>
  <si>
    <t>Quincy Skinner</t>
  </si>
  <si>
    <t>12884</t>
  </si>
  <si>
    <t>Quincy</t>
  </si>
  <si>
    <t>Skinner</t>
  </si>
  <si>
    <t>quincyskinner</t>
  </si>
  <si>
    <t>2003-02-28</t>
  </si>
  <si>
    <t>Greg Bell</t>
  </si>
  <si>
    <t>8226</t>
  </si>
  <si>
    <t>gregbell</t>
  </si>
  <si>
    <t>Ryan Rehkow</t>
  </si>
  <si>
    <t>12163</t>
  </si>
  <si>
    <t>Rehkow</t>
  </si>
  <si>
    <t>ryanrehkow</t>
  </si>
  <si>
    <t>1998-09-11</t>
  </si>
  <si>
    <t>Justin Berger</t>
  </si>
  <si>
    <t>3951</t>
  </si>
  <si>
    <t>Berger</t>
  </si>
  <si>
    <t>justinberger</t>
  </si>
  <si>
    <t>1991-11-22</t>
  </si>
  <si>
    <t>5128</t>
  </si>
  <si>
    <t>00-0034438</t>
  </si>
  <si>
    <t>Logan</t>
  </si>
  <si>
    <t>Woodside</t>
  </si>
  <si>
    <t>loganwoodside</t>
  </si>
  <si>
    <t>1995-01-27</t>
  </si>
  <si>
    <t>Gregory Desrosiers</t>
  </si>
  <si>
    <t>13603</t>
  </si>
  <si>
    <t>Gregory</t>
  </si>
  <si>
    <t>Desrosiers</t>
  </si>
  <si>
    <t>gregorydesrosiers</t>
  </si>
  <si>
    <t>Matt Landers</t>
  </si>
  <si>
    <t>10869</t>
  </si>
  <si>
    <t>Landers</t>
  </si>
  <si>
    <t>mattlanders</t>
  </si>
  <si>
    <t>1999-06-16</t>
  </si>
  <si>
    <t>McCaffrey</t>
  </si>
  <si>
    <t>lukemccaffrey</t>
  </si>
  <si>
    <t>2001-04-02</t>
  </si>
  <si>
    <t>Trey Wolff</t>
  </si>
  <si>
    <t>11457</t>
  </si>
  <si>
    <t>Wolff</t>
  </si>
  <si>
    <t>treywolff</t>
  </si>
  <si>
    <t>Aleva Hifo</t>
  </si>
  <si>
    <t>7235</t>
  </si>
  <si>
    <t>Aleva</t>
  </si>
  <si>
    <t>Hifo</t>
  </si>
  <si>
    <t>alevahifo</t>
  </si>
  <si>
    <t>Felix Harper</t>
  </si>
  <si>
    <t>8798</t>
  </si>
  <si>
    <t>Felix</t>
  </si>
  <si>
    <t>felixharper</t>
  </si>
  <si>
    <t>Jacob Tamme</t>
  </si>
  <si>
    <t>32</t>
  </si>
  <si>
    <t>Tamme</t>
  </si>
  <si>
    <t>jacobtamme</t>
  </si>
  <si>
    <t>1985-03-15</t>
  </si>
  <si>
    <t>John Ursua</t>
  </si>
  <si>
    <t>6168</t>
  </si>
  <si>
    <t xml:space="preserve"> 00-0035597</t>
  </si>
  <si>
    <t>Ursua</t>
  </si>
  <si>
    <t>johnursua</t>
  </si>
  <si>
    <t>1994-01-17</t>
  </si>
  <si>
    <t>Raymond Calais</t>
  </si>
  <si>
    <t>6988</t>
  </si>
  <si>
    <t>Calais</t>
  </si>
  <si>
    <t>raymondcalais</t>
  </si>
  <si>
    <t>1998-04-02</t>
  </si>
  <si>
    <t>00-0033787</t>
  </si>
  <si>
    <t>Elliott</t>
  </si>
  <si>
    <t>jakeelliott</t>
  </si>
  <si>
    <t>1995-01-21</t>
  </si>
  <si>
    <t>Vernon Johnson</t>
  </si>
  <si>
    <t>2635</t>
  </si>
  <si>
    <t>vernonjohnson</t>
  </si>
  <si>
    <t>1992-04-17</t>
  </si>
  <si>
    <t>calebdouglas</t>
  </si>
  <si>
    <t>2003-09-09</t>
  </si>
  <si>
    <t>Trevor Wood</t>
  </si>
  <si>
    <t>6263</t>
  </si>
  <si>
    <t xml:space="preserve"> 00-0035170</t>
  </si>
  <si>
    <t>trevorwood</t>
  </si>
  <si>
    <t>Rico</t>
  </si>
  <si>
    <t>Dowdle</t>
  </si>
  <si>
    <t>ricodowdle</t>
  </si>
  <si>
    <t>1998-06-14</t>
  </si>
  <si>
    <t>Braxton Westfield</t>
  </si>
  <si>
    <t>11301</t>
  </si>
  <si>
    <t>Westfield</t>
  </si>
  <si>
    <t>braxtonwestfield</t>
  </si>
  <si>
    <t>Jarvis Turner</t>
  </si>
  <si>
    <t>3892</t>
  </si>
  <si>
    <t>Jarvis</t>
  </si>
  <si>
    <t>jarvisturner</t>
  </si>
  <si>
    <t>1993-11-02</t>
  </si>
  <si>
    <t>Tipton</t>
  </si>
  <si>
    <t>masontipton</t>
  </si>
  <si>
    <t>2000-09-27</t>
  </si>
  <si>
    <t>Dontae McMillan</t>
  </si>
  <si>
    <t>13852</t>
  </si>
  <si>
    <t>dontaemcmillan</t>
  </si>
  <si>
    <t>Robert Meachem</t>
  </si>
  <si>
    <t>Meachem</t>
  </si>
  <si>
    <t>robertmeachem</t>
  </si>
  <si>
    <t>1984-09-28</t>
  </si>
  <si>
    <t>Ahmad Wagner</t>
  </si>
  <si>
    <t>7228</t>
  </si>
  <si>
    <t>Ahmad</t>
  </si>
  <si>
    <t>Wagner</t>
  </si>
  <si>
    <t>ahmadwagner</t>
  </si>
  <si>
    <t>1996-12-21</t>
  </si>
  <si>
    <t>Vyncint Smith</t>
  </si>
  <si>
    <t>5260</t>
  </si>
  <si>
    <t>00-0034631</t>
  </si>
  <si>
    <t>Vyncint</t>
  </si>
  <si>
    <t>vyncintsmith</t>
  </si>
  <si>
    <t>1996-06-09</t>
  </si>
  <si>
    <t>Eric Rogers</t>
  </si>
  <si>
    <t>1701</t>
  </si>
  <si>
    <t>ericrogers</t>
  </si>
  <si>
    <t>1991-02-12</t>
  </si>
  <si>
    <t>Roman</t>
  </si>
  <si>
    <t>romanwilson</t>
  </si>
  <si>
    <t>Huntley</t>
  </si>
  <si>
    <t>tylerhuntley</t>
  </si>
  <si>
    <t>1998-02-03</t>
  </si>
  <si>
    <t>Derek Hagan</t>
  </si>
  <si>
    <t>764</t>
  </si>
  <si>
    <t>Hagan</t>
  </si>
  <si>
    <t>derekhagan</t>
  </si>
  <si>
    <t>1984-09-21</t>
  </si>
  <si>
    <t>Caleb Lohner</t>
  </si>
  <si>
    <t>12735</t>
  </si>
  <si>
    <t>Lohner</t>
  </si>
  <si>
    <t>caleblohner</t>
  </si>
  <si>
    <t>Nik Constantinou</t>
  </si>
  <si>
    <t>12393</t>
  </si>
  <si>
    <t>Nik</t>
  </si>
  <si>
    <t>Constantinou</t>
  </si>
  <si>
    <t>nikconstantinou</t>
  </si>
  <si>
    <t>1999-12-17</t>
  </si>
  <si>
    <t>1463</t>
  </si>
  <si>
    <t>00-0030280</t>
  </si>
  <si>
    <t>Knile</t>
  </si>
  <si>
    <t>kniledavis</t>
  </si>
  <si>
    <t>1991-10-05</t>
  </si>
  <si>
    <t>Mathieu Severance</t>
  </si>
  <si>
    <t>12288</t>
  </si>
  <si>
    <t>Mathieu</t>
  </si>
  <si>
    <t>Severance</t>
  </si>
  <si>
    <t>mathieuseverance</t>
  </si>
  <si>
    <t>Jarred Haggins</t>
  </si>
  <si>
    <t>2636</t>
  </si>
  <si>
    <t>Jarred</t>
  </si>
  <si>
    <t>Haggins</t>
  </si>
  <si>
    <t>jarredhaggins</t>
  </si>
  <si>
    <t>1992-01-17</t>
  </si>
  <si>
    <t>Pickens</t>
  </si>
  <si>
    <t>georgepickens</t>
  </si>
  <si>
    <t>2001-03-04</t>
  </si>
  <si>
    <t xml:space="preserve"> 00-0034972</t>
  </si>
  <si>
    <t>Mattison</t>
  </si>
  <si>
    <t>alexandermattison</t>
  </si>
  <si>
    <t>1998-06-19</t>
  </si>
  <si>
    <t>Chevan Cordeiro</t>
  </si>
  <si>
    <t>12046</t>
  </si>
  <si>
    <t>Chevan</t>
  </si>
  <si>
    <t>Cordeiro</t>
  </si>
  <si>
    <t>chevancordeiro</t>
  </si>
  <si>
    <t>940</t>
  </si>
  <si>
    <t>00-0028263</t>
  </si>
  <si>
    <t>andreholmes</t>
  </si>
  <si>
    <t>Chris Jones</t>
  </si>
  <si>
    <t>903</t>
  </si>
  <si>
    <t>00-0028664</t>
  </si>
  <si>
    <t>chrisjones</t>
  </si>
  <si>
    <t>1989-07-21</t>
  </si>
  <si>
    <t>Sean Payton</t>
  </si>
  <si>
    <t>3062</t>
  </si>
  <si>
    <t>Payton</t>
  </si>
  <si>
    <t>seanpayton</t>
  </si>
  <si>
    <t>Austin Fort</t>
  </si>
  <si>
    <t>6396</t>
  </si>
  <si>
    <t xml:space="preserve"> 00-0034932</t>
  </si>
  <si>
    <t>Fort</t>
  </si>
  <si>
    <t>austinfort</t>
  </si>
  <si>
    <t>3909</t>
  </si>
  <si>
    <t>00-0033138</t>
  </si>
  <si>
    <t>Ficken</t>
  </si>
  <si>
    <t>samficken</t>
  </si>
  <si>
    <t>1992-12-14</t>
  </si>
  <si>
    <t>Diandre Campbell</t>
  </si>
  <si>
    <t>2946</t>
  </si>
  <si>
    <t>Diandre</t>
  </si>
  <si>
    <t>diandrecampbell</t>
  </si>
  <si>
    <t>1991-12-19</t>
  </si>
  <si>
    <t>Snoop</t>
  </si>
  <si>
    <t>snoopconner</t>
  </si>
  <si>
    <t>2000-08-01</t>
  </si>
  <si>
    <t>Elijah Collins</t>
  </si>
  <si>
    <t>12066</t>
  </si>
  <si>
    <t>elijahcollins</t>
  </si>
  <si>
    <t>5070</t>
  </si>
  <si>
    <t>00-0034271</t>
  </si>
  <si>
    <t>Lasley</t>
  </si>
  <si>
    <t>jordanlasley</t>
  </si>
  <si>
    <t>1996-11-13</t>
  </si>
  <si>
    <t>Jose Barbon</t>
  </si>
  <si>
    <t>11504</t>
  </si>
  <si>
    <t>Jose</t>
  </si>
  <si>
    <t>Barbon</t>
  </si>
  <si>
    <t>josebarbon</t>
  </si>
  <si>
    <t xml:space="preserve"> 00-0035287</t>
  </si>
  <si>
    <t>KeeSean</t>
  </si>
  <si>
    <t>keeseanjohnson</t>
  </si>
  <si>
    <t>Treylon</t>
  </si>
  <si>
    <t>Burks</t>
  </si>
  <si>
    <t>treylonburks</t>
  </si>
  <si>
    <t>2000-03-23</t>
  </si>
  <si>
    <t>Tremble</t>
  </si>
  <si>
    <t>tommytremble</t>
  </si>
  <si>
    <t>Tyshaun James</t>
  </si>
  <si>
    <t>8656</t>
  </si>
  <si>
    <t>Tyshaun</t>
  </si>
  <si>
    <t>tyshaunjames</t>
  </si>
  <si>
    <t>Broc Rutter</t>
  </si>
  <si>
    <t>7418</t>
  </si>
  <si>
    <t>Broc</t>
  </si>
  <si>
    <t>Rutter</t>
  </si>
  <si>
    <t>brocrutter</t>
  </si>
  <si>
    <t>1997-04-03</t>
  </si>
  <si>
    <t xml:space="preserve"> 00-0034995</t>
  </si>
  <si>
    <t>dexterwilliams</t>
  </si>
  <si>
    <t>1997-01-06</t>
  </si>
  <si>
    <t>Daniel Jackson</t>
  </si>
  <si>
    <t>13053</t>
  </si>
  <si>
    <t>danieljackson</t>
  </si>
  <si>
    <t>2002-04-25</t>
  </si>
  <si>
    <t>Kraft</t>
  </si>
  <si>
    <t>tuckerkraft</t>
  </si>
  <si>
    <t>2000-11-03</t>
  </si>
  <si>
    <t>Jake Haener</t>
  </si>
  <si>
    <t>10215</t>
  </si>
  <si>
    <t>Haener</t>
  </si>
  <si>
    <t>jakehaener</t>
  </si>
  <si>
    <t>1999-03-10</t>
  </si>
  <si>
    <t>theojohnson</t>
  </si>
  <si>
    <t>2001-02-26</t>
  </si>
  <si>
    <t>Hassan Hall</t>
  </si>
  <si>
    <t>11270</t>
  </si>
  <si>
    <t>Hassan</t>
  </si>
  <si>
    <t>hassanhall</t>
  </si>
  <si>
    <t>2000-08-28</t>
  </si>
  <si>
    <t>5076</t>
  </si>
  <si>
    <t>00-0034808</t>
  </si>
  <si>
    <t>johnkelly</t>
  </si>
  <si>
    <t>1996-10-04</t>
  </si>
  <si>
    <t>Jovon Durante</t>
  </si>
  <si>
    <t>6091</t>
  </si>
  <si>
    <t>165</t>
  </si>
  <si>
    <t>Jovon</t>
  </si>
  <si>
    <t>Durante</t>
  </si>
  <si>
    <t>jovondurante</t>
  </si>
  <si>
    <t>Braelon</t>
  </si>
  <si>
    <t>braelonallen</t>
  </si>
  <si>
    <t>2004-01-20</t>
  </si>
  <si>
    <t>Christian Powell</t>
  </si>
  <si>
    <t>3556</t>
  </si>
  <si>
    <t>christianpowell</t>
  </si>
  <si>
    <t>1994-03-03</t>
  </si>
  <si>
    <t>Tre Turner</t>
  </si>
  <si>
    <t>8169</t>
  </si>
  <si>
    <t>treturner</t>
  </si>
  <si>
    <t>Drew Anderson</t>
  </si>
  <si>
    <t>6371</t>
  </si>
  <si>
    <t xml:space="preserve"> 00-0035483</t>
  </si>
  <si>
    <t>drewanderson</t>
  </si>
  <si>
    <t>1995-10-18</t>
  </si>
  <si>
    <t>Jordan Hudson</t>
  </si>
  <si>
    <t>13325</t>
  </si>
  <si>
    <t>Hudson</t>
  </si>
  <si>
    <t>jordanhudson</t>
  </si>
  <si>
    <t>2003-11-22</t>
  </si>
  <si>
    <t>elijahmoore</t>
  </si>
  <si>
    <t>Zaire</t>
  </si>
  <si>
    <t>Mitchell-Paden</t>
  </si>
  <si>
    <t>zairemitchellpaden</t>
  </si>
  <si>
    <t>1999-08-20</t>
  </si>
  <si>
    <t>garrettwilson</t>
  </si>
  <si>
    <t>2000-07-22</t>
  </si>
  <si>
    <t>Steve Ishmael</t>
  </si>
  <si>
    <t>5262</t>
  </si>
  <si>
    <t>00-0034087</t>
  </si>
  <si>
    <t>steveishmael</t>
  </si>
  <si>
    <t>1995-07-18</t>
  </si>
  <si>
    <t>Tyree Jackson</t>
  </si>
  <si>
    <t>6040</t>
  </si>
  <si>
    <t xml:space="preserve"> 00-0035356</t>
  </si>
  <si>
    <t>Tyree</t>
  </si>
  <si>
    <t>tyreejackson</t>
  </si>
  <si>
    <t>Drew Estrada</t>
  </si>
  <si>
    <t>8543</t>
  </si>
  <si>
    <t>Estrada</t>
  </si>
  <si>
    <t>drewestrada</t>
  </si>
  <si>
    <t>1997-07-24</t>
  </si>
  <si>
    <t>5209</t>
  </si>
  <si>
    <t>00-0034208</t>
  </si>
  <si>
    <t>mikeboone</t>
  </si>
  <si>
    <t>1995-06-30</t>
  </si>
  <si>
    <t>00-0033699</t>
  </si>
  <si>
    <t>Ekeler</t>
  </si>
  <si>
    <t>austinekeler</t>
  </si>
  <si>
    <t>1995-05-17</t>
  </si>
  <si>
    <t>Marvelle Ross</t>
  </si>
  <si>
    <t>7286</t>
  </si>
  <si>
    <t>Marvelle</t>
  </si>
  <si>
    <t>marvelleross</t>
  </si>
  <si>
    <t>Nic Jacobs</t>
  </si>
  <si>
    <t>2203</t>
  </si>
  <si>
    <t>269</t>
  </si>
  <si>
    <t>Nic</t>
  </si>
  <si>
    <t>Jacobs</t>
  </si>
  <si>
    <t>nicjacobs</t>
  </si>
  <si>
    <t>1991-10-31</t>
  </si>
  <si>
    <t>Keaton</t>
  </si>
  <si>
    <t>keatonmitchell</t>
  </si>
  <si>
    <t>Bobby Rainey</t>
  </si>
  <si>
    <t>1059</t>
  </si>
  <si>
    <t>Bobby</t>
  </si>
  <si>
    <t>Rainey</t>
  </si>
  <si>
    <t>bobbyrainey</t>
  </si>
  <si>
    <t>1987-10-16</t>
  </si>
  <si>
    <t>00-0027981</t>
  </si>
  <si>
    <t>Rudolph</t>
  </si>
  <si>
    <t>kylerudolph</t>
  </si>
  <si>
    <t>1989-11-09</t>
  </si>
  <si>
    <t>chrisbell</t>
  </si>
  <si>
    <t>2004-06-07</t>
  </si>
  <si>
    <t>Chris Blair</t>
  </si>
  <si>
    <t>7521</t>
  </si>
  <si>
    <t>Blair</t>
  </si>
  <si>
    <t>chrisblair</t>
  </si>
  <si>
    <t>1997-10-06</t>
  </si>
  <si>
    <t>Penny Hart</t>
  </si>
  <si>
    <t>5902</t>
  </si>
  <si>
    <t xml:space="preserve"> 00-0035022</t>
  </si>
  <si>
    <t>Penny</t>
  </si>
  <si>
    <t>Hart</t>
  </si>
  <si>
    <t>pennyhart</t>
  </si>
  <si>
    <t>1996-07-05</t>
  </si>
  <si>
    <t>Matt Cole</t>
  </si>
  <si>
    <t>7352</t>
  </si>
  <si>
    <t>mattcole</t>
  </si>
  <si>
    <t>1996-11-07</t>
  </si>
  <si>
    <t>Tahj</t>
  </si>
  <si>
    <t>tahjbrooks</t>
  </si>
  <si>
    <t>2002-05-13</t>
  </si>
  <si>
    <t>Ron'quavion Tarver</t>
  </si>
  <si>
    <t>6240</t>
  </si>
  <si>
    <t>Ron'quavion</t>
  </si>
  <si>
    <t>Tarver</t>
  </si>
  <si>
    <t>ronquaviontarver</t>
  </si>
  <si>
    <t>Laron Byrd</t>
  </si>
  <si>
    <t>1217</t>
  </si>
  <si>
    <t>Laron</t>
  </si>
  <si>
    <t>laronbyrd</t>
  </si>
  <si>
    <t>1989-08-18</t>
  </si>
  <si>
    <t>Kristian Wilkerson</t>
  </si>
  <si>
    <t>7438</t>
  </si>
  <si>
    <t>Kristian</t>
  </si>
  <si>
    <t>Wilkerson</t>
  </si>
  <si>
    <t>kristianwilkerson</t>
  </si>
  <si>
    <t>Nate</t>
  </si>
  <si>
    <t>Boerkircher</t>
  </si>
  <si>
    <t>nateboerkircher</t>
  </si>
  <si>
    <t>2001-09-04</t>
  </si>
  <si>
    <t>736</t>
  </si>
  <si>
    <t>Joique</t>
  </si>
  <si>
    <t>joiquebell</t>
  </si>
  <si>
    <t>1986-08-04</t>
  </si>
  <si>
    <t>2436</t>
  </si>
  <si>
    <t>00-0032064</t>
  </si>
  <si>
    <t>Smelter</t>
  </si>
  <si>
    <t>deandresmelter</t>
  </si>
  <si>
    <t>1991-12-03</t>
  </si>
  <si>
    <t>Devon Williams</t>
  </si>
  <si>
    <t>8186</t>
  </si>
  <si>
    <t>devonwilliams</t>
  </si>
  <si>
    <t>Taylor Cornelius</t>
  </si>
  <si>
    <t>6428</t>
  </si>
  <si>
    <t>Cornelius</t>
  </si>
  <si>
    <t>taylorcornelius</t>
  </si>
  <si>
    <t>4233</t>
  </si>
  <si>
    <t>00-0033862</t>
  </si>
  <si>
    <t>Zane</t>
  </si>
  <si>
    <t>Gonzalez</t>
  </si>
  <si>
    <t>zanegonzalez</t>
  </si>
  <si>
    <t>1995-05-07</t>
  </si>
  <si>
    <t>Christopher Dunn</t>
  </si>
  <si>
    <t>11146</t>
  </si>
  <si>
    <t>Dunn</t>
  </si>
  <si>
    <t>christopherdunn</t>
  </si>
  <si>
    <t>1998-02-19</t>
  </si>
  <si>
    <t>Lucas Scott</t>
  </si>
  <si>
    <t>13213</t>
  </si>
  <si>
    <t>lucasscott</t>
  </si>
  <si>
    <t>2003-08-25</t>
  </si>
  <si>
    <t>Badie</t>
  </si>
  <si>
    <t>tylerbadie</t>
  </si>
  <si>
    <t>2000-02-07</t>
  </si>
  <si>
    <t>Shaquelle Evans</t>
  </si>
  <si>
    <t>1855</t>
  </si>
  <si>
    <t>Shaquelle</t>
  </si>
  <si>
    <t>shaquelleevans</t>
  </si>
  <si>
    <t>1604</t>
  </si>
  <si>
    <t>00-0029848</t>
  </si>
  <si>
    <t>nickwilliams</t>
  </si>
  <si>
    <t>1990-11-23</t>
  </si>
  <si>
    <t>11530</t>
  </si>
  <si>
    <t>Marcus Tucker</t>
  </si>
  <si>
    <t>3817</t>
  </si>
  <si>
    <t>00-0032832</t>
  </si>
  <si>
    <t>marcustucker</t>
  </si>
  <si>
    <t>1992-06-24</t>
  </si>
  <si>
    <t>Brett Thorson</t>
  </si>
  <si>
    <t>13620</t>
  </si>
  <si>
    <t>Thorson</t>
  </si>
  <si>
    <t>brettthorson</t>
  </si>
  <si>
    <t>Brandon Lewis</t>
  </si>
  <si>
    <t>8908</t>
  </si>
  <si>
    <t>brandonlewis</t>
  </si>
  <si>
    <t>Corum</t>
  </si>
  <si>
    <t>blakecorum</t>
  </si>
  <si>
    <t>2000-11-25</t>
  </si>
  <si>
    <t>Jeff Tuel</t>
  </si>
  <si>
    <t>1644</t>
  </si>
  <si>
    <t>Tuel</t>
  </si>
  <si>
    <t>jefftuel</t>
  </si>
  <si>
    <t>Joe Woods</t>
  </si>
  <si>
    <t>3998</t>
  </si>
  <si>
    <t>Woods</t>
  </si>
  <si>
    <t>joewoods</t>
  </si>
  <si>
    <t>Elijah Cooks</t>
  </si>
  <si>
    <t>11139</t>
  </si>
  <si>
    <t>elijahcooks</t>
  </si>
  <si>
    <t>1998-10-13</t>
  </si>
  <si>
    <t>Keenen Brown</t>
  </si>
  <si>
    <t>6389</t>
  </si>
  <si>
    <t xml:space="preserve"> 00-0035605</t>
  </si>
  <si>
    <t>Keenen</t>
  </si>
  <si>
    <t>keenenbrown</t>
  </si>
  <si>
    <t>J.J. Koski</t>
  </si>
  <si>
    <t>7339</t>
  </si>
  <si>
    <t>Koski</t>
  </si>
  <si>
    <t>jjkoski</t>
  </si>
  <si>
    <t>1996-12-27</t>
  </si>
  <si>
    <t>Bellinger</t>
  </si>
  <si>
    <t>danielbellinger</t>
  </si>
  <si>
    <t>2000-09-22</t>
  </si>
  <si>
    <t>Elijah Tau-Tolliver</t>
  </si>
  <si>
    <t>13909</t>
  </si>
  <si>
    <t>Tau-Tolliver</t>
  </si>
  <si>
    <t>elijahtautolliver</t>
  </si>
  <si>
    <t>2003-05-16</t>
  </si>
  <si>
    <t>Bryce Pierre</t>
  </si>
  <si>
    <t>12959</t>
  </si>
  <si>
    <t>brycepierre</t>
  </si>
  <si>
    <t>2001-01-25</t>
  </si>
  <si>
    <t>Lil'Jordan Humphrey</t>
  </si>
  <si>
    <t>5938</t>
  </si>
  <si>
    <t xml:space="preserve"> 00-0035406</t>
  </si>
  <si>
    <t>Lil'Jordan</t>
  </si>
  <si>
    <t>Humphrey</t>
  </si>
  <si>
    <t>liljordanhumphrey</t>
  </si>
  <si>
    <t>1998-04-19</t>
  </si>
  <si>
    <t>Travell Harris</t>
  </si>
  <si>
    <t>8252</t>
  </si>
  <si>
    <t>Travell</t>
  </si>
  <si>
    <t>travellharris</t>
  </si>
  <si>
    <t>Marcus Sanders</t>
  </si>
  <si>
    <t>13619</t>
  </si>
  <si>
    <t>marcussanders</t>
  </si>
  <si>
    <t>Jalen Tolliver</t>
  </si>
  <si>
    <t>5383</t>
  </si>
  <si>
    <t>00-0034489</t>
  </si>
  <si>
    <t>Tolliver</t>
  </si>
  <si>
    <t>jalentolliver</t>
  </si>
  <si>
    <t>1995-12-30</t>
  </si>
  <si>
    <t>Jay Feely</t>
  </si>
  <si>
    <t>692</t>
  </si>
  <si>
    <t>Feely</t>
  </si>
  <si>
    <t>jayfeely</t>
  </si>
  <si>
    <t>1976-05-26</t>
  </si>
  <si>
    <t>Dalton Crossan</t>
  </si>
  <si>
    <t>4322</t>
  </si>
  <si>
    <t>Crossan</t>
  </si>
  <si>
    <t>daltoncrossan</t>
  </si>
  <si>
    <t>1994-02-25</t>
  </si>
  <si>
    <t>Kaleb</t>
  </si>
  <si>
    <t>kalebjohnson</t>
  </si>
  <si>
    <t>2003-08-14</t>
  </si>
  <si>
    <t>Josh Boyce</t>
  </si>
  <si>
    <t>1362</t>
  </si>
  <si>
    <t>00-0030474</t>
  </si>
  <si>
    <t>Boyce</t>
  </si>
  <si>
    <t>joshboyce</t>
  </si>
  <si>
    <t>1991-05-06</t>
  </si>
  <si>
    <t>Treyton Welch</t>
  </si>
  <si>
    <t>12079</t>
  </si>
  <si>
    <t>Treyton</t>
  </si>
  <si>
    <t>Welch</t>
  </si>
  <si>
    <t>treytonwelch</t>
  </si>
  <si>
    <t>2001-01-10</t>
  </si>
  <si>
    <t>Terique Owens</t>
  </si>
  <si>
    <t>11925</t>
  </si>
  <si>
    <t>Terique</t>
  </si>
  <si>
    <t>Owens</t>
  </si>
  <si>
    <t>teriqueowens</t>
  </si>
  <si>
    <t>Eli Wolf</t>
  </si>
  <si>
    <t>7065</t>
  </si>
  <si>
    <t>eliwolf</t>
  </si>
  <si>
    <t>1997-11-03</t>
  </si>
  <si>
    <t>Nyqwan Murray</t>
  </si>
  <si>
    <t>5950</t>
  </si>
  <si>
    <t xml:space="preserve"> 00-0035730</t>
  </si>
  <si>
    <t>Nyqwan</t>
  </si>
  <si>
    <t>Murray</t>
  </si>
  <si>
    <t>nyqwanmurray</t>
  </si>
  <si>
    <t>1997-07-28</t>
  </si>
  <si>
    <t>3476</t>
  </si>
  <si>
    <t>00-0032935</t>
  </si>
  <si>
    <t>Holton</t>
  </si>
  <si>
    <t>johnnyholton</t>
  </si>
  <si>
    <t>Josh Cribbs</t>
  </si>
  <si>
    <t>Cribbs</t>
  </si>
  <si>
    <t>joshcribbs</t>
  </si>
  <si>
    <t>1983-06-09</t>
  </si>
  <si>
    <t>Jake Bargas</t>
  </si>
  <si>
    <t>7358</t>
  </si>
  <si>
    <t>Bargas</t>
  </si>
  <si>
    <t>jakebargas</t>
  </si>
  <si>
    <t>Rashad Greene</t>
  </si>
  <si>
    <t>2442</t>
  </si>
  <si>
    <t>00-0032170</t>
  </si>
  <si>
    <t>Rashad</t>
  </si>
  <si>
    <t>rashadgreene</t>
  </si>
  <si>
    <t>1992-09-23</t>
  </si>
  <si>
    <t>woodymarks</t>
  </si>
  <si>
    <t>2000-12-29</t>
  </si>
  <si>
    <t>Dante Scarnecchia</t>
  </si>
  <si>
    <t>6773</t>
  </si>
  <si>
    <t>Scarnecchia</t>
  </si>
  <si>
    <t>dantescarnecchia</t>
  </si>
  <si>
    <t>618</t>
  </si>
  <si>
    <t>Arrelious</t>
  </si>
  <si>
    <t>Benn</t>
  </si>
  <si>
    <t>arreliousbenn</t>
  </si>
  <si>
    <t>1988-09-08</t>
  </si>
  <si>
    <t>Keith Towbridge</t>
  </si>
  <si>
    <t>4545</t>
  </si>
  <si>
    <t>00-0033623</t>
  </si>
  <si>
    <t>Keith</t>
  </si>
  <si>
    <t>Towbridge</t>
  </si>
  <si>
    <t>keithtowbridge</t>
  </si>
  <si>
    <t>1995-05-21</t>
  </si>
  <si>
    <t>Garrett Johnson</t>
  </si>
  <si>
    <t>5637</t>
  </si>
  <si>
    <t>00-0034592</t>
  </si>
  <si>
    <t>garrettjohnson</t>
  </si>
  <si>
    <t>1995-12-03</t>
  </si>
  <si>
    <t>Rajion Neal</t>
  </si>
  <si>
    <t>2142</t>
  </si>
  <si>
    <t>Rajion</t>
  </si>
  <si>
    <t>rajionneal</t>
  </si>
  <si>
    <t>1992-03-28</t>
  </si>
  <si>
    <t>5274</t>
  </si>
  <si>
    <t>00-0034221</t>
  </si>
  <si>
    <t>Roc</t>
  </si>
  <si>
    <t>rocthomas</t>
  </si>
  <si>
    <t>1995-09-02</t>
  </si>
  <si>
    <t>Garrett Hudson</t>
  </si>
  <si>
    <t>5750</t>
  </si>
  <si>
    <t>00-0034783</t>
  </si>
  <si>
    <t>garretthudson</t>
  </si>
  <si>
    <t>1995-01-24</t>
  </si>
  <si>
    <t>4119</t>
  </si>
  <si>
    <t>00-0033916</t>
  </si>
  <si>
    <t>ArDarius</t>
  </si>
  <si>
    <t>ardariusstewart</t>
  </si>
  <si>
    <t>1993-12-08</t>
  </si>
  <si>
    <t>Cody Schrader</t>
  </si>
  <si>
    <t>11644</t>
  </si>
  <si>
    <t>Schrader</t>
  </si>
  <si>
    <t>codyschrader</t>
  </si>
  <si>
    <t>1999-09-08</t>
  </si>
  <si>
    <t>Thomas Ives</t>
  </si>
  <si>
    <t>6465</t>
  </si>
  <si>
    <t xml:space="preserve"> 00-0035074</t>
  </si>
  <si>
    <t>Ives</t>
  </si>
  <si>
    <t>thomasives</t>
  </si>
  <si>
    <t>1996-06-25</t>
  </si>
  <si>
    <t>Ted Monachino</t>
  </si>
  <si>
    <t>3109</t>
  </si>
  <si>
    <t>Monachino</t>
  </si>
  <si>
    <t>tedmonachino</t>
  </si>
  <si>
    <t>00-0033857</t>
  </si>
  <si>
    <t>JuJu</t>
  </si>
  <si>
    <t>Smith-Schuster</t>
  </si>
  <si>
    <t>jujusmithschuster</t>
  </si>
  <si>
    <t>1996-11-22</t>
  </si>
  <si>
    <t>Gus Bradley</t>
  </si>
  <si>
    <t>3082</t>
  </si>
  <si>
    <t>gusbradley</t>
  </si>
  <si>
    <t>Skylar Thompson</t>
  </si>
  <si>
    <t>8206</t>
  </si>
  <si>
    <t>Skylar</t>
  </si>
  <si>
    <t>skylarthompson</t>
  </si>
  <si>
    <t>1997-06-04</t>
  </si>
  <si>
    <t>Darius Bradwell</t>
  </si>
  <si>
    <t>7316</t>
  </si>
  <si>
    <t>Bradwell</t>
  </si>
  <si>
    <t>dariusbradwell</t>
  </si>
  <si>
    <t>1997-05-15</t>
  </si>
  <si>
    <t>British</t>
  </si>
  <si>
    <t>britishbrooks</t>
  </si>
  <si>
    <t>Jeremiah Franklin</t>
  </si>
  <si>
    <t>14061</t>
  </si>
  <si>
    <t>jeremiahfranklin</t>
  </si>
  <si>
    <t>Tanner Morgan</t>
  </si>
  <si>
    <t>11214</t>
  </si>
  <si>
    <t>tannermorgan</t>
  </si>
  <si>
    <t>1999-04-17</t>
  </si>
  <si>
    <t>1246</t>
  </si>
  <si>
    <t>dominiquejones</t>
  </si>
  <si>
    <t>1987-08-15</t>
  </si>
  <si>
    <t>00-0034411</t>
  </si>
  <si>
    <t>Gage</t>
  </si>
  <si>
    <t>russellgage</t>
  </si>
  <si>
    <t>1996-01-22</t>
  </si>
  <si>
    <t>Michael Walker</t>
  </si>
  <si>
    <t>6363</t>
  </si>
  <si>
    <t xml:space="preserve"> 00-0035374</t>
  </si>
  <si>
    <t>michaelwalker</t>
  </si>
  <si>
    <t>00-0033040</t>
  </si>
  <si>
    <t>Tyreek</t>
  </si>
  <si>
    <t>tyreekhill</t>
  </si>
  <si>
    <t>1994-03-01</t>
  </si>
  <si>
    <t>Tim Jones</t>
  </si>
  <si>
    <t>8013</t>
  </si>
  <si>
    <t>Tim</t>
  </si>
  <si>
    <t>timjones</t>
  </si>
  <si>
    <t>1998-05-15</t>
  </si>
  <si>
    <t>53</t>
  </si>
  <si>
    <t>Kuhn</t>
  </si>
  <si>
    <t>johnkuhn</t>
  </si>
  <si>
    <t>1982-09-09</t>
  </si>
  <si>
    <t>00-0033658</t>
  </si>
  <si>
    <t>Jarwin</t>
  </si>
  <si>
    <t>blakejarwin</t>
  </si>
  <si>
    <t>1994-07-16</t>
  </si>
  <si>
    <t>Isaiah Neyor</t>
  </si>
  <si>
    <t>13074</t>
  </si>
  <si>
    <t>Neyor</t>
  </si>
  <si>
    <t>isaiahneyor</t>
  </si>
  <si>
    <t>2001-06-07</t>
  </si>
  <si>
    <t>4226</t>
  </si>
  <si>
    <t>00-0033296</t>
  </si>
  <si>
    <t>Armah</t>
  </si>
  <si>
    <t>alexarmah</t>
  </si>
  <si>
    <t>Wayne Ruby</t>
  </si>
  <si>
    <t>12198</t>
  </si>
  <si>
    <t>Ruby</t>
  </si>
  <si>
    <t>wayneruby</t>
  </si>
  <si>
    <t>2000-06-18</t>
  </si>
  <si>
    <t>Haynes King</t>
  </si>
  <si>
    <t>13415</t>
  </si>
  <si>
    <t>Haynes</t>
  </si>
  <si>
    <t>haynesking</t>
  </si>
  <si>
    <t>2001-01-09</t>
  </si>
  <si>
    <t>6185</t>
  </si>
  <si>
    <t xml:space="preserve"> 00-0035282</t>
  </si>
  <si>
    <t>Stick</t>
  </si>
  <si>
    <t>eastonstick</t>
  </si>
  <si>
    <t>1995-09-15</t>
  </si>
  <si>
    <t>David White</t>
  </si>
  <si>
    <t>12224</t>
  </si>
  <si>
    <t>davidwhite</t>
  </si>
  <si>
    <t>Raphael Leonard</t>
  </si>
  <si>
    <t>6361</t>
  </si>
  <si>
    <t xml:space="preserve"> 00-0035366</t>
  </si>
  <si>
    <t>Raphael</t>
  </si>
  <si>
    <t>raphaelleonard</t>
  </si>
  <si>
    <t>1997-05-26</t>
  </si>
  <si>
    <t>4153</t>
  </si>
  <si>
    <t>00-0033953</t>
  </si>
  <si>
    <t>Leggett</t>
  </si>
  <si>
    <t>jordanleggett</t>
  </si>
  <si>
    <t>1995-01-31</t>
  </si>
  <si>
    <t>Cephus Johnson</t>
  </si>
  <si>
    <t>11081</t>
  </si>
  <si>
    <t>Cephus</t>
  </si>
  <si>
    <t>cephusjohnson</t>
  </si>
  <si>
    <t>1999-09-21</t>
  </si>
  <si>
    <t>8197</t>
  </si>
  <si>
    <t>Peyton</t>
  </si>
  <si>
    <t>Hendershot</t>
  </si>
  <si>
    <t>peytonhendershot</t>
  </si>
  <si>
    <t>1999-04-23</t>
  </si>
  <si>
    <t>A.J. Ouellette</t>
  </si>
  <si>
    <t>6664</t>
  </si>
  <si>
    <t xml:space="preserve"> 00-0035583</t>
  </si>
  <si>
    <t>Ouellette</t>
  </si>
  <si>
    <t>ajouellette</t>
  </si>
  <si>
    <t>1995-07-20</t>
  </si>
  <si>
    <t>00-0031408</t>
  </si>
  <si>
    <t>mikeevans</t>
  </si>
  <si>
    <t>1993-08-21</t>
  </si>
  <si>
    <t>Tutu</t>
  </si>
  <si>
    <t>Atwell</t>
  </si>
  <si>
    <t>tutuatwell</t>
  </si>
  <si>
    <t>1999-10-07</t>
  </si>
  <si>
    <t>LeVante Bellamy</t>
  </si>
  <si>
    <t>6959</t>
  </si>
  <si>
    <t>LeVante</t>
  </si>
  <si>
    <t>Bellamy</t>
  </si>
  <si>
    <t>levantebellamy</t>
  </si>
  <si>
    <t>Paul Browning</t>
  </si>
  <si>
    <t>2674</t>
  </si>
  <si>
    <t>paulbrowning</t>
  </si>
  <si>
    <t>1992-08-05</t>
  </si>
  <si>
    <t>Tyler Adams</t>
  </si>
  <si>
    <t>11357</t>
  </si>
  <si>
    <t>tyleradams</t>
  </si>
  <si>
    <t>1998-08-03</t>
  </si>
  <si>
    <t>3470</t>
  </si>
  <si>
    <t>McRoberts</t>
  </si>
  <si>
    <t>paulmcroberts</t>
  </si>
  <si>
    <t>Tommy Stevens</t>
  </si>
  <si>
    <t>7149</t>
  </si>
  <si>
    <t>tommystevens</t>
  </si>
  <si>
    <t>1551</t>
  </si>
  <si>
    <t>00-0029729</t>
  </si>
  <si>
    <t>austinjohnson</t>
  </si>
  <si>
    <t>1989-06-16</t>
  </si>
  <si>
    <t>Nolan Givan</t>
  </si>
  <si>
    <t>8817</t>
  </si>
  <si>
    <t>Nolan</t>
  </si>
  <si>
    <t>Givan</t>
  </si>
  <si>
    <t>nolangivan</t>
  </si>
  <si>
    <t>Rob Ryan</t>
  </si>
  <si>
    <t>3070</t>
  </si>
  <si>
    <t>robryan</t>
  </si>
  <si>
    <t>Tom Hornsey</t>
  </si>
  <si>
    <t>2951</t>
  </si>
  <si>
    <t>Hornsey</t>
  </si>
  <si>
    <t>tomhornsey</t>
  </si>
  <si>
    <t>Allgeier</t>
  </si>
  <si>
    <t>tylerallgeier</t>
  </si>
  <si>
    <t>Josh Smith</t>
  </si>
  <si>
    <t>5762</t>
  </si>
  <si>
    <t>joshsmith</t>
  </si>
  <si>
    <t>1994-03-24</t>
  </si>
  <si>
    <t>Rob Blanchflower</t>
  </si>
  <si>
    <t>1915</t>
  </si>
  <si>
    <t>Blanchflower</t>
  </si>
  <si>
    <t>robblanchflower</t>
  </si>
  <si>
    <t>1990-06-08</t>
  </si>
  <si>
    <t>jimmyhorn</t>
  </si>
  <si>
    <t>2002-09-12</t>
  </si>
  <si>
    <t>William Fuller</t>
  </si>
  <si>
    <t>00-0033127</t>
  </si>
  <si>
    <t>William</t>
  </si>
  <si>
    <t>Fuller</t>
  </si>
  <si>
    <t>williamfuller</t>
  </si>
  <si>
    <t>1994-04-16</t>
  </si>
  <si>
    <t>Trigg</t>
  </si>
  <si>
    <t>michaeltrigg</t>
  </si>
  <si>
    <t>2002-06-27</t>
  </si>
  <si>
    <t>Julius Chestnut</t>
  </si>
  <si>
    <t>8254</t>
  </si>
  <si>
    <t>Chestnut</t>
  </si>
  <si>
    <t>juliuschestnut</t>
  </si>
  <si>
    <t>2000-10-26</t>
  </si>
  <si>
    <t>Donnie Ernsberger</t>
  </si>
  <si>
    <t>5288</t>
  </si>
  <si>
    <t xml:space="preserve"> 00-0034611</t>
  </si>
  <si>
    <t>Donnie</t>
  </si>
  <si>
    <t>Ernsberger</t>
  </si>
  <si>
    <t>donnieernsberger</t>
  </si>
  <si>
    <t>1996-10-13</t>
  </si>
  <si>
    <t>Blake Annen</t>
  </si>
  <si>
    <t>1790</t>
  </si>
  <si>
    <t>Annen</t>
  </si>
  <si>
    <t>blakeannen</t>
  </si>
  <si>
    <t>1991-05-28</t>
  </si>
  <si>
    <t>Layne Pryor</t>
  </si>
  <si>
    <t>13261</t>
  </si>
  <si>
    <t>Layne</t>
  </si>
  <si>
    <t>Pryor</t>
  </si>
  <si>
    <t>laynepryor</t>
  </si>
  <si>
    <t>2003-04-05</t>
  </si>
  <si>
    <t>Nikola Kalinic</t>
  </si>
  <si>
    <t>8107</t>
  </si>
  <si>
    <t>Nikola</t>
  </si>
  <si>
    <t>Kalinic</t>
  </si>
  <si>
    <t>nikolakalinic</t>
  </si>
  <si>
    <t>1997-01-21</t>
  </si>
  <si>
    <t>Shae Wyatt</t>
  </si>
  <si>
    <t>11172</t>
  </si>
  <si>
    <t>Shae</t>
  </si>
  <si>
    <t>Wyatt</t>
  </si>
  <si>
    <t>shaewyatt</t>
  </si>
  <si>
    <t>1998-09-27</t>
  </si>
  <si>
    <t>Jordan Harris</t>
  </si>
  <si>
    <t>6779</t>
  </si>
  <si>
    <t>jordanharris</t>
  </si>
  <si>
    <t>1991-12-08</t>
  </si>
  <si>
    <t>rjharvey</t>
  </si>
  <si>
    <t>350</t>
  </si>
  <si>
    <t>00-0026898</t>
  </si>
  <si>
    <t>Sanchez</t>
  </si>
  <si>
    <t>marksanchez</t>
  </si>
  <si>
    <t>1986-11-11</t>
  </si>
  <si>
    <t>Trey Griffey</t>
  </si>
  <si>
    <t>4324</t>
  </si>
  <si>
    <t>00-0033259</t>
  </si>
  <si>
    <t>Griffey</t>
  </si>
  <si>
    <t>treygriffey</t>
  </si>
  <si>
    <t>1994-01-19</t>
  </si>
  <si>
    <t>Alex Quevedo</t>
  </si>
  <si>
    <t>10858</t>
  </si>
  <si>
    <t>Quevedo</t>
  </si>
  <si>
    <t>alexquevedo</t>
  </si>
  <si>
    <t>1999-05-14</t>
  </si>
  <si>
    <t>352</t>
  </si>
  <si>
    <t>Coffman</t>
  </si>
  <si>
    <t>chasecoffman</t>
  </si>
  <si>
    <t>1986-11-10</t>
  </si>
  <si>
    <t>Ty Long</t>
  </si>
  <si>
    <t>2650</t>
  </si>
  <si>
    <t xml:space="preserve"> 00-0031543</t>
  </si>
  <si>
    <t>Long</t>
  </si>
  <si>
    <t>tylong</t>
  </si>
  <si>
    <t>K,P</t>
  </si>
  <si>
    <t>1993-04-06</t>
  </si>
  <si>
    <t>963</t>
  </si>
  <si>
    <t>00-0028042</t>
  </si>
  <si>
    <t>Stocker</t>
  </si>
  <si>
    <t>lukestocker</t>
  </si>
  <si>
    <t>1988-07-17</t>
  </si>
  <si>
    <t>Ja'Marcus Bradley</t>
  </si>
  <si>
    <t>7244</t>
  </si>
  <si>
    <t>Ja'Marcus</t>
  </si>
  <si>
    <t>jamarcusbradley</t>
  </si>
  <si>
    <t>1996-12-11</t>
  </si>
  <si>
    <t>3398</t>
  </si>
  <si>
    <t>Lawler</t>
  </si>
  <si>
    <t>kennylawler</t>
  </si>
  <si>
    <t>1994-06-25</t>
  </si>
  <si>
    <t>Mikah Holder</t>
  </si>
  <si>
    <t>5294</t>
  </si>
  <si>
    <t>Mikah</t>
  </si>
  <si>
    <t>mikahholder</t>
  </si>
  <si>
    <t>1996-01-26</t>
  </si>
  <si>
    <t>Dean Pees</t>
  </si>
  <si>
    <t>4897</t>
  </si>
  <si>
    <t>Pees</t>
  </si>
  <si>
    <t>deanpees</t>
  </si>
  <si>
    <t>Devine Redding</t>
  </si>
  <si>
    <t>4519</t>
  </si>
  <si>
    <t>00-0033515</t>
  </si>
  <si>
    <t>Redding</t>
  </si>
  <si>
    <t>devineredding</t>
  </si>
  <si>
    <t>Lavon Coleman</t>
  </si>
  <si>
    <t>5259</t>
  </si>
  <si>
    <t>00-0034624</t>
  </si>
  <si>
    <t>Lavon</t>
  </si>
  <si>
    <t>Coleman</t>
  </si>
  <si>
    <t>lavoncoleman</t>
  </si>
  <si>
    <t>1994-12-10</t>
  </si>
  <si>
    <t>1333</t>
  </si>
  <si>
    <t>00-0030147</t>
  </si>
  <si>
    <t>Shepard</t>
  </si>
  <si>
    <t>russellshepard</t>
  </si>
  <si>
    <t>1990-09-17</t>
  </si>
  <si>
    <t>1681</t>
  </si>
  <si>
    <t>Winn</t>
  </si>
  <si>
    <t>georgewinn</t>
  </si>
  <si>
    <t>2106</t>
  </si>
  <si>
    <t>00-0031076</t>
  </si>
  <si>
    <t>Fales</t>
  </si>
  <si>
    <t>davidfales</t>
  </si>
  <si>
    <t>1990-10-04</t>
  </si>
  <si>
    <t>jasonhuntley</t>
  </si>
  <si>
    <t>1998-04-20</t>
  </si>
  <si>
    <t>Dylan McDuffie</t>
  </si>
  <si>
    <t>12283</t>
  </si>
  <si>
    <t>McDuffie</t>
  </si>
  <si>
    <t>dylanmcduffie</t>
  </si>
  <si>
    <t>2000-02-19</t>
  </si>
  <si>
    <t>Rohrwasser</t>
  </si>
  <si>
    <t>justinrohrwasser</t>
  </si>
  <si>
    <t>1996-12-07</t>
  </si>
  <si>
    <t>Kelsey Young</t>
  </si>
  <si>
    <t>3877</t>
  </si>
  <si>
    <t>Kelsey</t>
  </si>
  <si>
    <t>kelseyyoung</t>
  </si>
  <si>
    <t>1993-05-04</t>
  </si>
  <si>
    <t>00-0031376</t>
  </si>
  <si>
    <t>Jerick</t>
  </si>
  <si>
    <t>McKinnon</t>
  </si>
  <si>
    <t>jerickmckinnon</t>
  </si>
  <si>
    <t>1992-05-03</t>
  </si>
  <si>
    <t>8157</t>
  </si>
  <si>
    <t>Zappe</t>
  </si>
  <si>
    <t>baileyzappe</t>
  </si>
  <si>
    <t>Kris Richard</t>
  </si>
  <si>
    <t>4873</t>
  </si>
  <si>
    <t>krisrichard</t>
  </si>
  <si>
    <t>Velus</t>
  </si>
  <si>
    <t>velusjones</t>
  </si>
  <si>
    <t>1997-05-11</t>
  </si>
  <si>
    <t>1490</t>
  </si>
  <si>
    <t>00-0030542</t>
  </si>
  <si>
    <t>terrancewilliams</t>
  </si>
  <si>
    <t>1989-09-18</t>
  </si>
  <si>
    <t>Lirim Hajrullahu</t>
  </si>
  <si>
    <t>7094</t>
  </si>
  <si>
    <t>Lirim</t>
  </si>
  <si>
    <t>Hajrullahu</t>
  </si>
  <si>
    <t>lirimhajrullahu</t>
  </si>
  <si>
    <t>1990-04-24</t>
  </si>
  <si>
    <t>Levi Norwood</t>
  </si>
  <si>
    <t>2700</t>
  </si>
  <si>
    <t>Levi</t>
  </si>
  <si>
    <t>Norwood</t>
  </si>
  <si>
    <t>levinorwood</t>
  </si>
  <si>
    <t>1992-06-16</t>
  </si>
  <si>
    <t>Brian Herrien</t>
  </si>
  <si>
    <t>7001</t>
  </si>
  <si>
    <t>Herrien</t>
  </si>
  <si>
    <t>brianherrien</t>
  </si>
  <si>
    <t>1998-02-07</t>
  </si>
  <si>
    <t>00-0023500</t>
  </si>
  <si>
    <t>Frank</t>
  </si>
  <si>
    <t>Gore</t>
  </si>
  <si>
    <t>frankgore</t>
  </si>
  <si>
    <t>1983-05-14</t>
  </si>
  <si>
    <t>2002-03-13</t>
  </si>
  <si>
    <t>Marcus Peterson</t>
  </si>
  <si>
    <t>5786</t>
  </si>
  <si>
    <t>marcuspeterson</t>
  </si>
  <si>
    <t>1992-03-20</t>
  </si>
  <si>
    <t>Khari Blasingame</t>
  </si>
  <si>
    <t>6379</t>
  </si>
  <si>
    <t xml:space="preserve"> 00-0035099</t>
  </si>
  <si>
    <t>Khari</t>
  </si>
  <si>
    <t>Blasingame</t>
  </si>
  <si>
    <t>khariblasingame</t>
  </si>
  <si>
    <t>1996-07-01</t>
  </si>
  <si>
    <t>Weber</t>
  </si>
  <si>
    <t>mikeweber</t>
  </si>
  <si>
    <t>1997-08-27</t>
  </si>
  <si>
    <t>Dominique Brown</t>
  </si>
  <si>
    <t>2820</t>
  </si>
  <si>
    <t>dominiquebrown</t>
  </si>
  <si>
    <t>T.J. Simmons</t>
  </si>
  <si>
    <t>7960</t>
  </si>
  <si>
    <t>tjsimmons</t>
  </si>
  <si>
    <t>Jared Bernhardt</t>
  </si>
  <si>
    <t>8663</t>
  </si>
  <si>
    <t>Bernhardt</t>
  </si>
  <si>
    <t>jaredbernhardt</t>
  </si>
  <si>
    <t>1997-09-12</t>
  </si>
  <si>
    <t>Spencer Brown</t>
  </si>
  <si>
    <t>7867</t>
  </si>
  <si>
    <t>spencerbrown</t>
  </si>
  <si>
    <t>Brandon Lloyd</t>
  </si>
  <si>
    <t>386</t>
  </si>
  <si>
    <t>brandonlloyd</t>
  </si>
  <si>
    <t>1981-07-05</t>
  </si>
  <si>
    <t>hunterlong</t>
  </si>
  <si>
    <t>1139</t>
  </si>
  <si>
    <t>00-0029275</t>
  </si>
  <si>
    <t>Ladarius</t>
  </si>
  <si>
    <t>ladariusgreen</t>
  </si>
  <si>
    <t>1990-05-29</t>
  </si>
  <si>
    <t>Savion</t>
  </si>
  <si>
    <t>savionwilliams</t>
  </si>
  <si>
    <t>2001-11-22</t>
  </si>
  <si>
    <t>Taylor Elgersma</t>
  </si>
  <si>
    <t>13190</t>
  </si>
  <si>
    <t>Elgersma</t>
  </si>
  <si>
    <t>taylorelgersma</t>
  </si>
  <si>
    <t>2002-03-27</t>
  </si>
  <si>
    <t>Tashard Choice</t>
  </si>
  <si>
    <t>Tashard</t>
  </si>
  <si>
    <t>Choice</t>
  </si>
  <si>
    <t>tashardchoice</t>
  </si>
  <si>
    <t>1984-11-20</t>
  </si>
  <si>
    <t>Kalif Jackson</t>
  </si>
  <si>
    <t>8088</t>
  </si>
  <si>
    <t>kalifjackson</t>
  </si>
  <si>
    <t>Mike Munchak</t>
  </si>
  <si>
    <t>4871</t>
  </si>
  <si>
    <t>Munchak</t>
  </si>
  <si>
    <t>mikemunchak</t>
  </si>
  <si>
    <t>919</t>
  </si>
  <si>
    <t>00-0028116</t>
  </si>
  <si>
    <t>Aldrick</t>
  </si>
  <si>
    <t>aldrickrobinson</t>
  </si>
  <si>
    <t>1988-09-24</t>
  </si>
  <si>
    <t>Alan Bonner</t>
  </si>
  <si>
    <t>1424</t>
  </si>
  <si>
    <t>Alan</t>
  </si>
  <si>
    <t>Bonner</t>
  </si>
  <si>
    <t>alanbonner</t>
  </si>
  <si>
    <t>1990-11-05</t>
  </si>
  <si>
    <t>Jonathan Garibay</t>
  </si>
  <si>
    <t>8812</t>
  </si>
  <si>
    <t>Garibay</t>
  </si>
  <si>
    <t>jonathangaribay</t>
  </si>
  <si>
    <t>Kurt Benkert</t>
  </si>
  <si>
    <t>5142</t>
  </si>
  <si>
    <t>00-0034131</t>
  </si>
  <si>
    <t>Kurt</t>
  </si>
  <si>
    <t>Benkert</t>
  </si>
  <si>
    <t>kurtbenkert</t>
  </si>
  <si>
    <t>1995-07-17</t>
  </si>
  <si>
    <t>1546</t>
  </si>
  <si>
    <t>00-0030465</t>
  </si>
  <si>
    <t>Kenjon</t>
  </si>
  <si>
    <t>Barner</t>
  </si>
  <si>
    <t>kenjonbarner</t>
  </si>
  <si>
    <t>1989-04-28</t>
  </si>
  <si>
    <t>Owen Wright</t>
  </si>
  <si>
    <t>11384</t>
  </si>
  <si>
    <t>Owen</t>
  </si>
  <si>
    <t>owenwright</t>
  </si>
  <si>
    <t>1999-02-28</t>
  </si>
  <si>
    <t>Brandon Frazier</t>
  </si>
  <si>
    <t>13972</t>
  </si>
  <si>
    <t>brandonfrazier</t>
  </si>
  <si>
    <t>Heidenreich</t>
  </si>
  <si>
    <t>eliheidenreich</t>
  </si>
  <si>
    <t>2003-06-28</t>
  </si>
  <si>
    <t>Aaron Lacombe</t>
  </si>
  <si>
    <t>5772</t>
  </si>
  <si>
    <t>Lacombe</t>
  </si>
  <si>
    <t>aaronlacombe</t>
  </si>
  <si>
    <t>1995-04-06</t>
  </si>
  <si>
    <t>4164</t>
  </si>
  <si>
    <t>00-0033559</t>
  </si>
  <si>
    <t>michaelroberts</t>
  </si>
  <si>
    <t>1994-05-07</t>
  </si>
  <si>
    <t>Anthony Johnson</t>
  </si>
  <si>
    <t>5929</t>
  </si>
  <si>
    <t xml:space="preserve"> 00-0035474</t>
  </si>
  <si>
    <t>anthonyjohnson</t>
  </si>
  <si>
    <t>1995-01-29</t>
  </si>
  <si>
    <t>Ryan Nall</t>
  </si>
  <si>
    <t>5163</t>
  </si>
  <si>
    <t>00-0034597</t>
  </si>
  <si>
    <t>Nall</t>
  </si>
  <si>
    <t>ryannall</t>
  </si>
  <si>
    <t>Ervin Philips</t>
  </si>
  <si>
    <t>5216</t>
  </si>
  <si>
    <t>Ervin</t>
  </si>
  <si>
    <t>Philips</t>
  </si>
  <si>
    <t>ervinphilips</t>
  </si>
  <si>
    <t>5407</t>
  </si>
  <si>
    <t>00-0034618</t>
  </si>
  <si>
    <t>1995-01-18</t>
  </si>
  <si>
    <t>Bryce Oliver</t>
  </si>
  <si>
    <t>11959</t>
  </si>
  <si>
    <t>bryceoliver</t>
  </si>
  <si>
    <t>2000-05-19</t>
  </si>
  <si>
    <t>John Stephens</t>
  </si>
  <si>
    <t>11511</t>
  </si>
  <si>
    <t>johnstephens</t>
  </si>
  <si>
    <t>1999-09-23</t>
  </si>
  <si>
    <t>Darrius Sims</t>
  </si>
  <si>
    <t>4835</t>
  </si>
  <si>
    <t>darriussims</t>
  </si>
  <si>
    <t>1994-10-26</t>
  </si>
  <si>
    <t>Frank Darby</t>
  </si>
  <si>
    <t>7530</t>
  </si>
  <si>
    <t>Darby</t>
  </si>
  <si>
    <t>frankdarby</t>
  </si>
  <si>
    <t>1997-09-08</t>
  </si>
  <si>
    <t>Collin Schlee</t>
  </si>
  <si>
    <t>13119</t>
  </si>
  <si>
    <t>Schlee</t>
  </si>
  <si>
    <t>collinschlee</t>
  </si>
  <si>
    <t>2001-05-30</t>
  </si>
  <si>
    <t>Bowden</t>
  </si>
  <si>
    <t>lynnbowden</t>
  </si>
  <si>
    <t>McGowan</t>
  </si>
  <si>
    <t>sethmcgowan</t>
  </si>
  <si>
    <t>Mike McCarthy</t>
  </si>
  <si>
    <t>3079</t>
  </si>
  <si>
    <t>McCarthy</t>
  </si>
  <si>
    <t>mikemccarthy</t>
  </si>
  <si>
    <t>Kyle Shanahan</t>
  </si>
  <si>
    <t>3977</t>
  </si>
  <si>
    <t>Shanahan</t>
  </si>
  <si>
    <t>kyleshanahan</t>
  </si>
  <si>
    <t>Domenik Hixon</t>
  </si>
  <si>
    <t>65</t>
  </si>
  <si>
    <t>Domenik</t>
  </si>
  <si>
    <t>Hixon</t>
  </si>
  <si>
    <t>domenikhixon</t>
  </si>
  <si>
    <t>1984-10-08</t>
  </si>
  <si>
    <t>3445</t>
  </si>
  <si>
    <t>00-0032980</t>
  </si>
  <si>
    <t>marcusjohnson</t>
  </si>
  <si>
    <t>1994-08-05</t>
  </si>
  <si>
    <t>3178</t>
  </si>
  <si>
    <t>00-0032760</t>
  </si>
  <si>
    <t>Doctson</t>
  </si>
  <si>
    <t>joshdoctson</t>
  </si>
  <si>
    <t>1992-12-03</t>
  </si>
  <si>
    <t>Kyle Markway</t>
  </si>
  <si>
    <t>7378</t>
  </si>
  <si>
    <t>Markway</t>
  </si>
  <si>
    <t>kylemarkway</t>
  </si>
  <si>
    <t>1997-03-04</t>
  </si>
  <si>
    <t>Joseph Fauria</t>
  </si>
  <si>
    <t>1628</t>
  </si>
  <si>
    <t>Fauria</t>
  </si>
  <si>
    <t>josephfauria</t>
  </si>
  <si>
    <t>1990-01-16</t>
  </si>
  <si>
    <t>1742</t>
  </si>
  <si>
    <t>Bersin</t>
  </si>
  <si>
    <t>brentonbersin</t>
  </si>
  <si>
    <t>1990-05-09</t>
  </si>
  <si>
    <t>Kathryn Smith</t>
  </si>
  <si>
    <t>3133</t>
  </si>
  <si>
    <t>Kathryn</t>
  </si>
  <si>
    <t>kathrynsmith</t>
  </si>
  <si>
    <t>Deven Thompkins</t>
  </si>
  <si>
    <t>8253</t>
  </si>
  <si>
    <t>155</t>
  </si>
  <si>
    <t>Deven</t>
  </si>
  <si>
    <t>Thompkins</t>
  </si>
  <si>
    <t>deventhompkins</t>
  </si>
  <si>
    <t>1999-12-23</t>
  </si>
  <si>
    <t>745</t>
  </si>
  <si>
    <t>00-0025399</t>
  </si>
  <si>
    <t>Marshawn</t>
  </si>
  <si>
    <t>Lynch</t>
  </si>
  <si>
    <t>marshawnlynch</t>
  </si>
  <si>
    <t>1986-04-22</t>
  </si>
  <si>
    <t>Malachi Carter</t>
  </si>
  <si>
    <t>11526</t>
  </si>
  <si>
    <t>malachicarter</t>
  </si>
  <si>
    <t>2000-03-15</t>
  </si>
  <si>
    <t>Brett Favre</t>
  </si>
  <si>
    <t>462</t>
  </si>
  <si>
    <t>Favre</t>
  </si>
  <si>
    <t>brettfavre</t>
  </si>
  <si>
    <t>1969-10-10</t>
  </si>
  <si>
    <t>Nick Tiano</t>
  </si>
  <si>
    <t>7465</t>
  </si>
  <si>
    <t>Tiano</t>
  </si>
  <si>
    <t>nicktiano</t>
  </si>
  <si>
    <t>1996-12-10</t>
  </si>
  <si>
    <t xml:space="preserve"> 00-0035414</t>
  </si>
  <si>
    <t>Guyton</t>
  </si>
  <si>
    <t>jalenguyton</t>
  </si>
  <si>
    <t>1997-06-07</t>
  </si>
  <si>
    <t>4468</t>
  </si>
  <si>
    <t>00-0033421</t>
  </si>
  <si>
    <t>Antony</t>
  </si>
  <si>
    <t>Auclair</t>
  </si>
  <si>
    <t>antonyauclair</t>
  </si>
  <si>
    <t>1993-05-28</t>
  </si>
  <si>
    <t>Jordan Campbell</t>
  </si>
  <si>
    <t>1611</t>
  </si>
  <si>
    <t>jordancampbell</t>
  </si>
  <si>
    <t>1988-06-29</t>
  </si>
  <si>
    <t>Dayton Wade</t>
  </si>
  <si>
    <t>11964</t>
  </si>
  <si>
    <t>Dayton</t>
  </si>
  <si>
    <t>daytonwade</t>
  </si>
  <si>
    <t>2000-09-08</t>
  </si>
  <si>
    <t>J.P. Holtz</t>
  </si>
  <si>
    <t>3695</t>
  </si>
  <si>
    <t>00-0032986</t>
  </si>
  <si>
    <t>J.P.</t>
  </si>
  <si>
    <t>Holtz</t>
  </si>
  <si>
    <t>jpholtz</t>
  </si>
  <si>
    <t>1993-08-28</t>
  </si>
  <si>
    <t>Dontre Wilson</t>
  </si>
  <si>
    <t>4941</t>
  </si>
  <si>
    <t>Dontre</t>
  </si>
  <si>
    <t>dontrewilson</t>
  </si>
  <si>
    <t>Tory Taylor</t>
  </si>
  <si>
    <t>11732</t>
  </si>
  <si>
    <t>torytaylor</t>
  </si>
  <si>
    <t>Darece Roberson</t>
  </si>
  <si>
    <t>7623</t>
  </si>
  <si>
    <t>Darece</t>
  </si>
  <si>
    <t>Roberson</t>
  </si>
  <si>
    <t>dareceroberson</t>
  </si>
  <si>
    <t>1998-07-29</t>
  </si>
  <si>
    <t>Irv Charles</t>
  </si>
  <si>
    <t>8861</t>
  </si>
  <si>
    <t>Irv</t>
  </si>
  <si>
    <t>irvcharles</t>
  </si>
  <si>
    <t>1997-04-13</t>
  </si>
  <si>
    <t>Phil Lutz</t>
  </si>
  <si>
    <t>13258</t>
  </si>
  <si>
    <t>Lutz</t>
  </si>
  <si>
    <t>phillutz</t>
  </si>
  <si>
    <t>Floyd Allen</t>
  </si>
  <si>
    <t>6697</t>
  </si>
  <si>
    <t xml:space="preserve"> 00-0035635</t>
  </si>
  <si>
    <t>floydallen</t>
  </si>
  <si>
    <t>1996-07-16</t>
  </si>
  <si>
    <t>3170</t>
  </si>
  <si>
    <t>00-0033108</t>
  </si>
  <si>
    <t>Paxton</t>
  </si>
  <si>
    <t>paxtonlynch</t>
  </si>
  <si>
    <t>1994-02-12</t>
  </si>
  <si>
    <t>3407</t>
  </si>
  <si>
    <t>Beau</t>
  </si>
  <si>
    <t>Sandland</t>
  </si>
  <si>
    <t>beausandland</t>
  </si>
  <si>
    <t>1993-02-23</t>
  </si>
  <si>
    <t>Jacob Harris</t>
  </si>
  <si>
    <t>7703</t>
  </si>
  <si>
    <t>jacobharris</t>
  </si>
  <si>
    <t>1997-04-16</t>
  </si>
  <si>
    <t>Marcus Martin</t>
  </si>
  <si>
    <t>5558</t>
  </si>
  <si>
    <t>00-0034240</t>
  </si>
  <si>
    <t>marcusmartin</t>
  </si>
  <si>
    <t>1995-02-16</t>
  </si>
  <si>
    <t>00-0033375</t>
  </si>
  <si>
    <t>timpatrick</t>
  </si>
  <si>
    <t>1993-11-23</t>
  </si>
  <si>
    <t>David Garrard</t>
  </si>
  <si>
    <t>41</t>
  </si>
  <si>
    <t>Garrard</t>
  </si>
  <si>
    <t>davidgarrard</t>
  </si>
  <si>
    <t>1978-02-14</t>
  </si>
  <si>
    <t>Joseph Ngata</t>
  </si>
  <si>
    <t>11276</t>
  </si>
  <si>
    <t>Ngata</t>
  </si>
  <si>
    <t>josephngata</t>
  </si>
  <si>
    <t>Jeremy Kelley</t>
  </si>
  <si>
    <t>1432</t>
  </si>
  <si>
    <t>Kelley</t>
  </si>
  <si>
    <t>jeremykelley</t>
  </si>
  <si>
    <t>1988-06-09</t>
  </si>
  <si>
    <t>Aaron Murray</t>
  </si>
  <si>
    <t>2019</t>
  </si>
  <si>
    <t>aaronmurray</t>
  </si>
  <si>
    <t>Treveyon Pratt</t>
  </si>
  <si>
    <t>12355</t>
  </si>
  <si>
    <t>Treveyon</t>
  </si>
  <si>
    <t>treveyonpratt</t>
  </si>
  <si>
    <t>2000-05-26</t>
  </si>
  <si>
    <t>Ben McAdoo</t>
  </si>
  <si>
    <t>3107</t>
  </si>
  <si>
    <t>McAdoo</t>
  </si>
  <si>
    <t>benmcadoo</t>
  </si>
  <si>
    <t>Marquez Clark</t>
  </si>
  <si>
    <t>2846</t>
  </si>
  <si>
    <t>Marquez</t>
  </si>
  <si>
    <t>marquezclark</t>
  </si>
  <si>
    <t>1991-09-26</t>
  </si>
  <si>
    <t>Mekhi Mews</t>
  </si>
  <si>
    <t>13835</t>
  </si>
  <si>
    <t>Mekhi</t>
  </si>
  <si>
    <t>Mews</t>
  </si>
  <si>
    <t>mekhimews</t>
  </si>
  <si>
    <t>00-0034343</t>
  </si>
  <si>
    <t>Rosen</t>
  </si>
  <si>
    <t>joshrosen</t>
  </si>
  <si>
    <t>1997-02-10</t>
  </si>
  <si>
    <t>Nay'Quan Wright</t>
  </si>
  <si>
    <t>13250</t>
  </si>
  <si>
    <t>Nay'Quan</t>
  </si>
  <si>
    <t>nayquanwright</t>
  </si>
  <si>
    <t>Keilahn Harris</t>
  </si>
  <si>
    <t>11190</t>
  </si>
  <si>
    <t>Keilahn</t>
  </si>
  <si>
    <t>keilahnharris</t>
  </si>
  <si>
    <t>2001-01-08</t>
  </si>
  <si>
    <t>469</t>
  </si>
  <si>
    <t>Mulligan</t>
  </si>
  <si>
    <t>matthewmulligan</t>
  </si>
  <si>
    <t>1985-01-18</t>
  </si>
  <si>
    <t>Jordan Jones</t>
  </si>
  <si>
    <t>7264</t>
  </si>
  <si>
    <t>jordanjones</t>
  </si>
  <si>
    <t>1997-01-20</t>
  </si>
  <si>
    <t>Dorin Dickerson</t>
  </si>
  <si>
    <t>542</t>
  </si>
  <si>
    <t>Dorin</t>
  </si>
  <si>
    <t>Dickerson</t>
  </si>
  <si>
    <t>dorindickerson</t>
  </si>
  <si>
    <t>1988-03-31</t>
  </si>
  <si>
    <t>Eli Pancol</t>
  </si>
  <si>
    <t>12909</t>
  </si>
  <si>
    <t>Pancol</t>
  </si>
  <si>
    <t>elipancol</t>
  </si>
  <si>
    <t>2000-07-07</t>
  </si>
  <si>
    <t>5108</t>
  </si>
  <si>
    <t>00-0034412</t>
  </si>
  <si>
    <t>Falk</t>
  </si>
  <si>
    <t>lukefalk</t>
  </si>
  <si>
    <t>1994-12-28</t>
  </si>
  <si>
    <t>colepayton</t>
  </si>
  <si>
    <t>2002-10-26</t>
  </si>
  <si>
    <t>Mik'Quan Deane</t>
  </si>
  <si>
    <t>6490</t>
  </si>
  <si>
    <t>Mik'Quan</t>
  </si>
  <si>
    <t>Deane</t>
  </si>
  <si>
    <t>mikquandeane</t>
  </si>
  <si>
    <t>4108</t>
  </si>
  <si>
    <t>carloshenderson</t>
  </si>
  <si>
    <t>1994-12-19</t>
  </si>
  <si>
    <t>00-0031941</t>
  </si>
  <si>
    <t>Jamison</t>
  </si>
  <si>
    <t>Crowder</t>
  </si>
  <si>
    <t>jamisoncrowder</t>
  </si>
  <si>
    <t>1993-06-17</t>
  </si>
  <si>
    <t>Hull</t>
  </si>
  <si>
    <t>evanhull</t>
  </si>
  <si>
    <t>tonyjones</t>
  </si>
  <si>
    <t>1997-11-24</t>
  </si>
  <si>
    <t>2639</t>
  </si>
  <si>
    <t>1992-03-21</t>
  </si>
  <si>
    <t>Doug Williams</t>
  </si>
  <si>
    <t>4748</t>
  </si>
  <si>
    <t>dougwilliams</t>
  </si>
  <si>
    <t>Brandon Johnson</t>
  </si>
  <si>
    <t>3901</t>
  </si>
  <si>
    <t>brandonjohnson</t>
  </si>
  <si>
    <t>1993-04-02</t>
  </si>
  <si>
    <t>8756</t>
  </si>
  <si>
    <t>1998-07-26</t>
  </si>
  <si>
    <t>Sinnott</t>
  </si>
  <si>
    <t>bensinnott</t>
  </si>
  <si>
    <t>2002-06-14</t>
  </si>
  <si>
    <t>1706</t>
  </si>
  <si>
    <t>00-0030181</t>
  </si>
  <si>
    <t>jackdoyle</t>
  </si>
  <si>
    <t>1990-05-05</t>
  </si>
  <si>
    <t>00-0032764</t>
  </si>
  <si>
    <t>derrickhenry</t>
  </si>
  <si>
    <t>1994-01-04</t>
  </si>
  <si>
    <t>Michael Miller</t>
  </si>
  <si>
    <t>3588</t>
  </si>
  <si>
    <t>michaelmiller</t>
  </si>
  <si>
    <t>1991-09-23</t>
  </si>
  <si>
    <t>Nick Schuessler</t>
  </si>
  <si>
    <t>4926</t>
  </si>
  <si>
    <t>Schuessler</t>
  </si>
  <si>
    <t>nickschuessler</t>
  </si>
  <si>
    <t>Michael Dickson</t>
  </si>
  <si>
    <t>5011</t>
  </si>
  <si>
    <t>00-0034160</t>
  </si>
  <si>
    <t>Dickson</t>
  </si>
  <si>
    <t>michaeldickson</t>
  </si>
  <si>
    <t>1996-01-04</t>
  </si>
  <si>
    <t>Daniel Williams</t>
  </si>
  <si>
    <t>4829</t>
  </si>
  <si>
    <t>00-0034035</t>
  </si>
  <si>
    <t>danielwilliams</t>
  </si>
  <si>
    <t>1995-08-06</t>
  </si>
  <si>
    <t>Joey Iosefa</t>
  </si>
  <si>
    <t>2530</t>
  </si>
  <si>
    <t>Iosefa</t>
  </si>
  <si>
    <t>joeyiosefa</t>
  </si>
  <si>
    <t>DJ Williams</t>
  </si>
  <si>
    <t>935</t>
  </si>
  <si>
    <t>DJ</t>
  </si>
  <si>
    <t>djwilliams</t>
  </si>
  <si>
    <t>1988-09-10</t>
  </si>
  <si>
    <t>2495</t>
  </si>
  <si>
    <t>00-0032117</t>
  </si>
  <si>
    <t>O'Leary</t>
  </si>
  <si>
    <t>nickoleary</t>
  </si>
  <si>
    <t>1992-08-31</t>
  </si>
  <si>
    <t>Ward</t>
  </si>
  <si>
    <t>camward</t>
  </si>
  <si>
    <t>2002-05-25</t>
  </si>
  <si>
    <t>Vaughn</t>
  </si>
  <si>
    <t>keshawnvaughn</t>
  </si>
  <si>
    <t>1997-05-04</t>
  </si>
  <si>
    <t>Trey Millard</t>
  </si>
  <si>
    <t>2262</t>
  </si>
  <si>
    <t>Millard</t>
  </si>
  <si>
    <t>treymillard</t>
  </si>
  <si>
    <t>1991-07-21</t>
  </si>
  <si>
    <t>Seth Dawkins</t>
  </si>
  <si>
    <t>7426</t>
  </si>
  <si>
    <t>sethdawkins</t>
  </si>
  <si>
    <t>1998-08-16</t>
  </si>
  <si>
    <t>jeromeford</t>
  </si>
  <si>
    <t>1999-09-12</t>
  </si>
  <si>
    <t xml:space="preserve"> 00-0035628</t>
  </si>
  <si>
    <t>D'Ernest</t>
  </si>
  <si>
    <t>dernestjohnson</t>
  </si>
  <si>
    <t>Tai</t>
  </si>
  <si>
    <t>taifelton</t>
  </si>
  <si>
    <t>1974</t>
  </si>
  <si>
    <t>00-0030850</t>
  </si>
  <si>
    <t>Parkey</t>
  </si>
  <si>
    <t>codyparkey</t>
  </si>
  <si>
    <t>1992-02-19</t>
  </si>
  <si>
    <t>Matt McCrane</t>
  </si>
  <si>
    <t>5386</t>
  </si>
  <si>
    <t>00-0034479</t>
  </si>
  <si>
    <t>McCrane</t>
  </si>
  <si>
    <t>mattmccrane</t>
  </si>
  <si>
    <t>1994-09-08</t>
  </si>
  <si>
    <t>Dez Stewart</t>
  </si>
  <si>
    <t>3599</t>
  </si>
  <si>
    <t>Dez</t>
  </si>
  <si>
    <t>dezstewart</t>
  </si>
  <si>
    <t>1993-04-18</t>
  </si>
  <si>
    <t>1306</t>
  </si>
  <si>
    <t>jeremyross</t>
  </si>
  <si>
    <t>1988-03-16</t>
  </si>
  <si>
    <t>Louis Rees-Zammit</t>
  </si>
  <si>
    <t>11652</t>
  </si>
  <si>
    <t>Rees-Zammit</t>
  </si>
  <si>
    <t>louisreeszammit</t>
  </si>
  <si>
    <t>2001-02-02</t>
  </si>
  <si>
    <t>Bruno Labelle</t>
  </si>
  <si>
    <t>7734</t>
  </si>
  <si>
    <t>Bruno</t>
  </si>
  <si>
    <t>Labelle</t>
  </si>
  <si>
    <t>brunolabelle</t>
  </si>
  <si>
    <t>1997-06-03</t>
  </si>
  <si>
    <t>Torrence Allen</t>
  </si>
  <si>
    <t>2041</t>
  </si>
  <si>
    <t>Torrence</t>
  </si>
  <si>
    <t>torrenceallen</t>
  </si>
  <si>
    <t>1991-03-31</t>
  </si>
  <si>
    <t>Gabe Holmes</t>
  </si>
  <si>
    <t>2714</t>
  </si>
  <si>
    <t>00-0031884</t>
  </si>
  <si>
    <t>gabeholmes</t>
  </si>
  <si>
    <t>1991-03-29</t>
  </si>
  <si>
    <t>David Marvin</t>
  </si>
  <si>
    <t>5247</t>
  </si>
  <si>
    <t>00-0034147</t>
  </si>
  <si>
    <t>davidmarvin</t>
  </si>
  <si>
    <t>1995-04-05</t>
  </si>
  <si>
    <t>Robbie Ouzts</t>
  </si>
  <si>
    <t>12656</t>
  </si>
  <si>
    <t>274</t>
  </si>
  <si>
    <t>Ouzts</t>
  </si>
  <si>
    <t>robbieouzts</t>
  </si>
  <si>
    <t>2002-09-06</t>
  </si>
  <si>
    <t>Duvernay</t>
  </si>
  <si>
    <t>devinduvernay</t>
  </si>
  <si>
    <t>Jake Wieneke</t>
  </si>
  <si>
    <t>5211</t>
  </si>
  <si>
    <t>00-0034222</t>
  </si>
  <si>
    <t>Wieneke</t>
  </si>
  <si>
    <t>jakewieneke</t>
  </si>
  <si>
    <t>1994-09-14</t>
  </si>
  <si>
    <t>Tim Boyle</t>
  </si>
  <si>
    <t>5257</t>
  </si>
  <si>
    <t>00-0034177</t>
  </si>
  <si>
    <t>timboyle</t>
  </si>
  <si>
    <t>1994-10-03</t>
  </si>
  <si>
    <t>00-0031763</t>
  </si>
  <si>
    <t>deandrecarter</t>
  </si>
  <si>
    <t>1993-04-10</t>
  </si>
  <si>
    <t>Puka</t>
  </si>
  <si>
    <t>Nacua</t>
  </si>
  <si>
    <t>pukanacua</t>
  </si>
  <si>
    <t>2001-05-29</t>
  </si>
  <si>
    <t>Caden Davis</t>
  </si>
  <si>
    <t>13149</t>
  </si>
  <si>
    <t>Caden</t>
  </si>
  <si>
    <t>cadendavis</t>
  </si>
  <si>
    <t>2001-02-27</t>
  </si>
  <si>
    <t>Dan Villari</t>
  </si>
  <si>
    <t>13321</t>
  </si>
  <si>
    <t>Villari</t>
  </si>
  <si>
    <t>danvillari</t>
  </si>
  <si>
    <t>2002-06-29</t>
  </si>
  <si>
    <t>Devin Carter</t>
  </si>
  <si>
    <t>12019</t>
  </si>
  <si>
    <t>devincarter</t>
  </si>
  <si>
    <t>2002-03-18</t>
  </si>
  <si>
    <t>Drew Stevens</t>
  </si>
  <si>
    <t>13968</t>
  </si>
  <si>
    <t>drewstevens</t>
  </si>
  <si>
    <t>2003-12-09</t>
  </si>
  <si>
    <t>Andrei</t>
  </si>
  <si>
    <t>Iosivas</t>
  </si>
  <si>
    <t>andreiiosivas</t>
  </si>
  <si>
    <t>4285</t>
  </si>
  <si>
    <t>00-0033530</t>
  </si>
  <si>
    <t>robertdavis</t>
  </si>
  <si>
    <t>1995-04-02</t>
  </si>
  <si>
    <t>Kalil Pimpleton</t>
  </si>
  <si>
    <t>8248</t>
  </si>
  <si>
    <t>Kalil</t>
  </si>
  <si>
    <t>Pimpleton</t>
  </si>
  <si>
    <t>kalilpimpleton</t>
  </si>
  <si>
    <t>1998-12-09</t>
  </si>
  <si>
    <t>Shay Fields</t>
  </si>
  <si>
    <t>5431</t>
  </si>
  <si>
    <t>00-0034100</t>
  </si>
  <si>
    <t>Shay</t>
  </si>
  <si>
    <t>Fields</t>
  </si>
  <si>
    <t>shayfields</t>
  </si>
  <si>
    <t>1996-06-22</t>
  </si>
  <si>
    <t>2397</t>
  </si>
  <si>
    <t>00-0032227</t>
  </si>
  <si>
    <t>Heuerman</t>
  </si>
  <si>
    <t>jeffheuerman</t>
  </si>
  <si>
    <t>1992-11-24</t>
  </si>
  <si>
    <t>Brian St Pierre</t>
  </si>
  <si>
    <t>761</t>
  </si>
  <si>
    <t>St Pierre</t>
  </si>
  <si>
    <t>brianstpierre</t>
  </si>
  <si>
    <t>1979-11-28</t>
  </si>
  <si>
    <t>Dalton Sturm</t>
  </si>
  <si>
    <t>5167</t>
  </si>
  <si>
    <t>Sturm</t>
  </si>
  <si>
    <t>daltonsturm</t>
  </si>
  <si>
    <t>Tre Watson</t>
  </si>
  <si>
    <t>13116</t>
  </si>
  <si>
    <t>trewatson</t>
  </si>
  <si>
    <t>2002-10-12</t>
  </si>
  <si>
    <t>Trestan Ebner</t>
  </si>
  <si>
    <t>8189</t>
  </si>
  <si>
    <t>Trestan</t>
  </si>
  <si>
    <t>Ebner</t>
  </si>
  <si>
    <t>trestanebner</t>
  </si>
  <si>
    <t>1999-01-02</t>
  </si>
  <si>
    <t>Ryan O'Malley</t>
  </si>
  <si>
    <t>3842</t>
  </si>
  <si>
    <t>00-0032932</t>
  </si>
  <si>
    <t>O'Malley</t>
  </si>
  <si>
    <t>ryanomalley</t>
  </si>
  <si>
    <t>1993-07-24</t>
  </si>
  <si>
    <t>3312</t>
  </si>
  <si>
    <t>00-0032975</t>
  </si>
  <si>
    <t>jonathanwilliams</t>
  </si>
  <si>
    <t>1994-02-02</t>
  </si>
  <si>
    <t>2245</t>
  </si>
  <si>
    <t xml:space="preserve"> 00-0031044</t>
  </si>
  <si>
    <t>Niklas</t>
  </si>
  <si>
    <t>troyniklas</t>
  </si>
  <si>
    <t>1992-09-18</t>
  </si>
  <si>
    <t>6996</t>
  </si>
  <si>
    <t>JaMycal</t>
  </si>
  <si>
    <t>Hasty</t>
  </si>
  <si>
    <t>jamycalhasty</t>
  </si>
  <si>
    <t>1996-09-12</t>
  </si>
  <si>
    <t>Jaylon Moore</t>
  </si>
  <si>
    <t>7191</t>
  </si>
  <si>
    <t>Jaylon</t>
  </si>
  <si>
    <t>jaylonmoore</t>
  </si>
  <si>
    <t>1997-07-01</t>
  </si>
  <si>
    <t xml:space="preserve"> 00-0035454</t>
  </si>
  <si>
    <t>Karan</t>
  </si>
  <si>
    <t>Higdon</t>
  </si>
  <si>
    <t>karanhigdon</t>
  </si>
  <si>
    <t>1996-09-08</t>
  </si>
  <si>
    <t>1951</t>
  </si>
  <si>
    <t>Fiedorowicz</t>
  </si>
  <si>
    <t>cjfiedorowicz</t>
  </si>
  <si>
    <t>1991-10-22</t>
  </si>
  <si>
    <t>Jim Harbaugh</t>
  </si>
  <si>
    <t>3975</t>
  </si>
  <si>
    <t>Harbaugh</t>
  </si>
  <si>
    <t>jimharbaugh</t>
  </si>
  <si>
    <t>Jordan Palmer</t>
  </si>
  <si>
    <t>50</t>
  </si>
  <si>
    <t>Palmer</t>
  </si>
  <si>
    <t>jordanpalmer</t>
  </si>
  <si>
    <t>1984-05-30</t>
  </si>
  <si>
    <t>Gandy-Golden</t>
  </si>
  <si>
    <t>antoniogandygolden</t>
  </si>
  <si>
    <t>1998-04-11</t>
  </si>
  <si>
    <t>Toby Gerhart</t>
  </si>
  <si>
    <t>604</t>
  </si>
  <si>
    <t>Toby</t>
  </si>
  <si>
    <t>Gerhart</t>
  </si>
  <si>
    <t>tobygerhart</t>
  </si>
  <si>
    <t>1987-03-28</t>
  </si>
  <si>
    <t>Jelani Baker</t>
  </si>
  <si>
    <t>12245</t>
  </si>
  <si>
    <t>Jelani</t>
  </si>
  <si>
    <t>jelanibaker</t>
  </si>
  <si>
    <t>2000-11-13</t>
  </si>
  <si>
    <t>Keleki Latu</t>
  </si>
  <si>
    <t>12765</t>
  </si>
  <si>
    <t>Keleki</t>
  </si>
  <si>
    <t>Latu</t>
  </si>
  <si>
    <t>kelekilatu</t>
  </si>
  <si>
    <t>2002-08-13</t>
  </si>
  <si>
    <t>Jjay Mcafee</t>
  </si>
  <si>
    <t>12095</t>
  </si>
  <si>
    <t>Jjay</t>
  </si>
  <si>
    <t>Mcafee</t>
  </si>
  <si>
    <t>jjaymcafee</t>
  </si>
  <si>
    <t>Corley</t>
  </si>
  <si>
    <t>malachicorley</t>
  </si>
  <si>
    <t>Michael Robinson</t>
  </si>
  <si>
    <t>723</t>
  </si>
  <si>
    <t>michaelrobinson</t>
  </si>
  <si>
    <t>1983-02-06</t>
  </si>
  <si>
    <t>831</t>
  </si>
  <si>
    <t>Hawkins</t>
  </si>
  <si>
    <t>andrewhawkins</t>
  </si>
  <si>
    <t>1986-03-10</t>
  </si>
  <si>
    <t>2673</t>
  </si>
  <si>
    <t>00-0031868</t>
  </si>
  <si>
    <t>Damiere</t>
  </si>
  <si>
    <t>damierebyrd</t>
  </si>
  <si>
    <t>1993-01-27</t>
  </si>
  <si>
    <t>Josh Caldwell</t>
  </si>
  <si>
    <t>6710</t>
  </si>
  <si>
    <t xml:space="preserve"> 00-0035691</t>
  </si>
  <si>
    <t>Caldwell</t>
  </si>
  <si>
    <t>joshcaldwell</t>
  </si>
  <si>
    <t>1996-05-28</t>
  </si>
  <si>
    <t>00-0034837</t>
  </si>
  <si>
    <t>Ridley</t>
  </si>
  <si>
    <t>calvinridley</t>
  </si>
  <si>
    <t>1994-12-20</t>
  </si>
  <si>
    <t>00-0033943</t>
  </si>
  <si>
    <t>joshreynolds</t>
  </si>
  <si>
    <t>Brycen Hopkins</t>
  </si>
  <si>
    <t>6926</t>
  </si>
  <si>
    <t>brycenhopkins</t>
  </si>
  <si>
    <t>1997-03-27</t>
  </si>
  <si>
    <t>Dedrick Mills</t>
  </si>
  <si>
    <t>7893</t>
  </si>
  <si>
    <t>Dedrick</t>
  </si>
  <si>
    <t>dedrickmills</t>
  </si>
  <si>
    <t>Stoll</t>
  </si>
  <si>
    <t>jackstoll</t>
  </si>
  <si>
    <t>1998-01-28</t>
  </si>
  <si>
    <t>669</t>
  </si>
  <si>
    <t>Arian</t>
  </si>
  <si>
    <t>arianfoster</t>
  </si>
  <si>
    <t>1986-08-24</t>
  </si>
  <si>
    <t>1495</t>
  </si>
  <si>
    <t>Nassib</t>
  </si>
  <si>
    <t>ryannassib</t>
  </si>
  <si>
    <t>1990-03-10</t>
  </si>
  <si>
    <t>Curtis Modkins</t>
  </si>
  <si>
    <t>3137</t>
  </si>
  <si>
    <t>Modkins</t>
  </si>
  <si>
    <t>curtismodkins</t>
  </si>
  <si>
    <t>Will Ratelle</t>
  </si>
  <si>
    <t>3670</t>
  </si>
  <si>
    <t>Ratelle</t>
  </si>
  <si>
    <t>willratelle</t>
  </si>
  <si>
    <t>1993-03-01</t>
  </si>
  <si>
    <t>3275</t>
  </si>
  <si>
    <t>00-0033079</t>
  </si>
  <si>
    <t>Ricardo</t>
  </si>
  <si>
    <t>ricardolouis</t>
  </si>
  <si>
    <t>1994-03-23</t>
  </si>
  <si>
    <t>Fitzpatrick</t>
  </si>
  <si>
    <t>dezfitzpatrick</t>
  </si>
  <si>
    <t>Quadree Henderson</t>
  </si>
  <si>
    <t>5279</t>
  </si>
  <si>
    <t>00-0034206</t>
  </si>
  <si>
    <t>Quadree</t>
  </si>
  <si>
    <t>quadreehenderson</t>
  </si>
  <si>
    <t>Tommy Hudson</t>
  </si>
  <si>
    <t>7439</t>
  </si>
  <si>
    <t>tommyhudson</t>
  </si>
  <si>
    <t>1997-02-22</t>
  </si>
  <si>
    <t>De'Zhaun</t>
  </si>
  <si>
    <t>Stribling</t>
  </si>
  <si>
    <t>dezhaunstribling</t>
  </si>
  <si>
    <t>2002-12-18</t>
  </si>
  <si>
    <t>Riley Cooper</t>
  </si>
  <si>
    <t>582</t>
  </si>
  <si>
    <t>rileycooper</t>
  </si>
  <si>
    <t>1987-09-09</t>
  </si>
  <si>
    <t>Otis Anderson</t>
  </si>
  <si>
    <t>8077</t>
  </si>
  <si>
    <t>Otis</t>
  </si>
  <si>
    <t>otisanderson</t>
  </si>
  <si>
    <t>1998-11-12</t>
  </si>
  <si>
    <t>Ricky Collins</t>
  </si>
  <si>
    <t>2935</t>
  </si>
  <si>
    <t>rickycollins</t>
  </si>
  <si>
    <t>1992-03-05</t>
  </si>
  <si>
    <t>Darvin Kidsy</t>
  </si>
  <si>
    <t>5722</t>
  </si>
  <si>
    <t>00-0034710</t>
  </si>
  <si>
    <t>Darvin</t>
  </si>
  <si>
    <t>Kidsy</t>
  </si>
  <si>
    <t>darvinkidsy</t>
  </si>
  <si>
    <t>1995-03-19</t>
  </si>
  <si>
    <t>Frank Reich</t>
  </si>
  <si>
    <t>3131</t>
  </si>
  <si>
    <t>Reich</t>
  </si>
  <si>
    <t>frankreich</t>
  </si>
  <si>
    <t>3328</t>
  </si>
  <si>
    <t>00-0032977</t>
  </si>
  <si>
    <t>rashardhiggins</t>
  </si>
  <si>
    <t>1994-10-07</t>
  </si>
  <si>
    <t>Evan Perroni</t>
  </si>
  <si>
    <t>5514</t>
  </si>
  <si>
    <t>Perroni</t>
  </si>
  <si>
    <t>evanperroni</t>
  </si>
  <si>
    <t>Brayden Willis</t>
  </si>
  <si>
    <t>10224</t>
  </si>
  <si>
    <t>Brayden</t>
  </si>
  <si>
    <t>braydenwillis</t>
  </si>
  <si>
    <t>1999-11-11</t>
  </si>
  <si>
    <t>Andre Johnson</t>
  </si>
  <si>
    <t>92</t>
  </si>
  <si>
    <t>andrejohnson</t>
  </si>
  <si>
    <t>1981-07-11</t>
  </si>
  <si>
    <t>2373</t>
  </si>
  <si>
    <t>00-0032256</t>
  </si>
  <si>
    <t>Clive</t>
  </si>
  <si>
    <t>Walford</t>
  </si>
  <si>
    <t>clivewalford</t>
  </si>
  <si>
    <t>1991-10-01</t>
  </si>
  <si>
    <t>Tony Scheffler</t>
  </si>
  <si>
    <t>688</t>
  </si>
  <si>
    <t>Scheffler</t>
  </si>
  <si>
    <t>tonyscheffler</t>
  </si>
  <si>
    <t>1983-02-15</t>
  </si>
  <si>
    <t>Cam Camper</t>
  </si>
  <si>
    <t>12906</t>
  </si>
  <si>
    <t>Camper</t>
  </si>
  <si>
    <t>camcamper</t>
  </si>
  <si>
    <t>2001-08-21</t>
  </si>
  <si>
    <t>Pickett</t>
  </si>
  <si>
    <t>kennypickett</t>
  </si>
  <si>
    <t>1998-06-06</t>
  </si>
  <si>
    <t>darnellwashington</t>
  </si>
  <si>
    <t>2001-08-17</t>
  </si>
  <si>
    <t>4244</t>
  </si>
  <si>
    <t>00-0033304</t>
  </si>
  <si>
    <t>Devante</t>
  </si>
  <si>
    <t>Mays</t>
  </si>
  <si>
    <t>devantemays</t>
  </si>
  <si>
    <t>1994-05-26</t>
  </si>
  <si>
    <t>Kawaan Baker</t>
  </si>
  <si>
    <t>7752</t>
  </si>
  <si>
    <t>Kawaan</t>
  </si>
  <si>
    <t>kawaanbaker</t>
  </si>
  <si>
    <t>1998-08-24</t>
  </si>
  <si>
    <t>Shipley</t>
  </si>
  <si>
    <t>willshipley</t>
  </si>
  <si>
    <t>2002-08-29</t>
  </si>
  <si>
    <t>Chimere</t>
  </si>
  <si>
    <t>Dike</t>
  </si>
  <si>
    <t>chimeredike</t>
  </si>
  <si>
    <t>2001-12-14</t>
  </si>
  <si>
    <t>Jarrett Boykin</t>
  </si>
  <si>
    <t>1173</t>
  </si>
  <si>
    <t>jarrettboykin</t>
  </si>
  <si>
    <t>1989-11-04</t>
  </si>
  <si>
    <t>Bryan Anger</t>
  </si>
  <si>
    <t>1113</t>
  </si>
  <si>
    <t>00-0029692</t>
  </si>
  <si>
    <t>Anger</t>
  </si>
  <si>
    <t>bryananger</t>
  </si>
  <si>
    <t>1988-10-06</t>
  </si>
  <si>
    <t>Kiero Small</t>
  </si>
  <si>
    <t>2280</t>
  </si>
  <si>
    <t>Kiero</t>
  </si>
  <si>
    <t>kierosmall</t>
  </si>
  <si>
    <t>1989-05-01</t>
  </si>
  <si>
    <t>Marlin</t>
  </si>
  <si>
    <t>Klein</t>
  </si>
  <si>
    <t>marlinklein</t>
  </si>
  <si>
    <t>2002-09-17</t>
  </si>
  <si>
    <t>Jacob Huesman</t>
  </si>
  <si>
    <t>3978</t>
  </si>
  <si>
    <t>Huesman</t>
  </si>
  <si>
    <t>jacobhuesman</t>
  </si>
  <si>
    <t>1993-02-27</t>
  </si>
  <si>
    <t xml:space="preserve"> 00-0035676</t>
  </si>
  <si>
    <t>ajbrown</t>
  </si>
  <si>
    <t>1997-06-30</t>
  </si>
  <si>
    <t>Dan Orlovsky</t>
  </si>
  <si>
    <t>374</t>
  </si>
  <si>
    <t>Orlovsky</t>
  </si>
  <si>
    <t>danorlovsky</t>
  </si>
  <si>
    <t>1983-08-18</t>
  </si>
  <si>
    <t>00-0033280</t>
  </si>
  <si>
    <t>christianmccaffrey</t>
  </si>
  <si>
    <t>1996-06-07</t>
  </si>
  <si>
    <t>988</t>
  </si>
  <si>
    <t>00-0028434</t>
  </si>
  <si>
    <t>Baldwin</t>
  </si>
  <si>
    <t>dougbaldwin</t>
  </si>
  <si>
    <t>1988-09-21</t>
  </si>
  <si>
    <t>Gunner Olszewski</t>
  </si>
  <si>
    <t>6699</t>
  </si>
  <si>
    <t xml:space="preserve"> 00-0035645</t>
  </si>
  <si>
    <t>Gunner</t>
  </si>
  <si>
    <t>Olszewski</t>
  </si>
  <si>
    <t>gunnerolszewski</t>
  </si>
  <si>
    <t>1996-11-26</t>
  </si>
  <si>
    <t>Steve Wilks</t>
  </si>
  <si>
    <t>4868</t>
  </si>
  <si>
    <t>Wilks</t>
  </si>
  <si>
    <t>stevewilks</t>
  </si>
  <si>
    <t>Austin Ramesh</t>
  </si>
  <si>
    <t>5238</t>
  </si>
  <si>
    <t>Ramesh</t>
  </si>
  <si>
    <t>austinramesh</t>
  </si>
  <si>
    <t>Colby Pearson</t>
  </si>
  <si>
    <t>4738</t>
  </si>
  <si>
    <t>Pearson</t>
  </si>
  <si>
    <t>colbypearson</t>
  </si>
  <si>
    <t>1995-01-19</t>
  </si>
  <si>
    <t>Mike McFarland</t>
  </si>
  <si>
    <t>2867</t>
  </si>
  <si>
    <t>McFarland</t>
  </si>
  <si>
    <t>mikemcfarland</t>
  </si>
  <si>
    <t>1991-11-15</t>
  </si>
  <si>
    <t>2487</t>
  </si>
  <si>
    <t>00-0031953</t>
  </si>
  <si>
    <t>Geremy</t>
  </si>
  <si>
    <t>geremydavis</t>
  </si>
  <si>
    <t xml:space="preserve"> 00-0035216</t>
  </si>
  <si>
    <t>diontaejohnson</t>
  </si>
  <si>
    <t>Charles McClelland</t>
  </si>
  <si>
    <t>11102</t>
  </si>
  <si>
    <t>McClelland</t>
  </si>
  <si>
    <t>charlesmcclelland</t>
  </si>
  <si>
    <t>1999-04-10</t>
  </si>
  <si>
    <t>Tom Telesco</t>
  </si>
  <si>
    <t>3169</t>
  </si>
  <si>
    <t>Telesco</t>
  </si>
  <si>
    <t>tomtelesco</t>
  </si>
  <si>
    <t>Darrell Stewart</t>
  </si>
  <si>
    <t>7056</t>
  </si>
  <si>
    <t>Darrell</t>
  </si>
  <si>
    <t>darrellstewart</t>
  </si>
  <si>
    <t>1996-07-14</t>
  </si>
  <si>
    <t>Drew Kaser</t>
  </si>
  <si>
    <t>3335</t>
  </si>
  <si>
    <t>00-0032896</t>
  </si>
  <si>
    <t>Kaser</t>
  </si>
  <si>
    <t>drewkaser</t>
  </si>
  <si>
    <t>1993-02-11</t>
  </si>
  <si>
    <t>4263</t>
  </si>
  <si>
    <t>00-0033295</t>
  </si>
  <si>
    <t>McGuire</t>
  </si>
  <si>
    <t>elijahmcguire</t>
  </si>
  <si>
    <t>Kaden Prather</t>
  </si>
  <si>
    <t>12721</t>
  </si>
  <si>
    <t>Prather</t>
  </si>
  <si>
    <t>kadenprather</t>
  </si>
  <si>
    <t>JaQuae Jackson</t>
  </si>
  <si>
    <t>11940</t>
  </si>
  <si>
    <t>JaQuae</t>
  </si>
  <si>
    <t>jaquaejackson</t>
  </si>
  <si>
    <t>2000-01-30</t>
  </si>
  <si>
    <t>Jeff Luc</t>
  </si>
  <si>
    <t>2571</t>
  </si>
  <si>
    <t>Luc</t>
  </si>
  <si>
    <t>jeffluc</t>
  </si>
  <si>
    <t>1992-02-14</t>
  </si>
  <si>
    <t>Romar Morris</t>
  </si>
  <si>
    <t>3883</t>
  </si>
  <si>
    <t>Romar</t>
  </si>
  <si>
    <t>romarmorris</t>
  </si>
  <si>
    <t>1992-10-21</t>
  </si>
  <si>
    <t>4162</t>
  </si>
  <si>
    <t>00-0033562</t>
  </si>
  <si>
    <t>Switzer</t>
  </si>
  <si>
    <t>ryanswitzer</t>
  </si>
  <si>
    <t>1994-11-04</t>
  </si>
  <si>
    <t>Tyler Hudson</t>
  </si>
  <si>
    <t>11148</t>
  </si>
  <si>
    <t>tylerhudson</t>
  </si>
  <si>
    <t>2000-09-11</t>
  </si>
  <si>
    <t>Aaron Fuller</t>
  </si>
  <si>
    <t>6967</t>
  </si>
  <si>
    <t>aaronfuller</t>
  </si>
  <si>
    <t>1997-09-30</t>
  </si>
  <si>
    <t>Tyrone Swoopes</t>
  </si>
  <si>
    <t>4678</t>
  </si>
  <si>
    <t>00-0033742</t>
  </si>
  <si>
    <t>Tyrone</t>
  </si>
  <si>
    <t>Swoopes</t>
  </si>
  <si>
    <t>tyroneswoopes</t>
  </si>
  <si>
    <t>1994-11-14</t>
  </si>
  <si>
    <t>Thomas Greaney</t>
  </si>
  <si>
    <t>11351</t>
  </si>
  <si>
    <t>Greaney</t>
  </si>
  <si>
    <t>thomasgreaney</t>
  </si>
  <si>
    <t>1998-11-16</t>
  </si>
  <si>
    <t>Tim DeMorat</t>
  </si>
  <si>
    <t>11163</t>
  </si>
  <si>
    <t>DeMorat</t>
  </si>
  <si>
    <t>timdemorat</t>
  </si>
  <si>
    <t>Kevin Smith</t>
  </si>
  <si>
    <t>2295</t>
  </si>
  <si>
    <t>kevinsmith</t>
  </si>
  <si>
    <t>1991-12-21</t>
  </si>
  <si>
    <t>Dustin Vaughan</t>
  </si>
  <si>
    <t>2075</t>
  </si>
  <si>
    <t>Vaughan</t>
  </si>
  <si>
    <t>dustinvaughan</t>
  </si>
  <si>
    <t>Kyre Duplessis</t>
  </si>
  <si>
    <t>14056</t>
  </si>
  <si>
    <t>Kyre</t>
  </si>
  <si>
    <t>Duplessis</t>
  </si>
  <si>
    <t>kyreduplessis</t>
  </si>
  <si>
    <t>00-0033308</t>
  </si>
  <si>
    <t>Breida</t>
  </si>
  <si>
    <t>mattbreida</t>
  </si>
  <si>
    <t>1995-02-28</t>
  </si>
  <si>
    <t>2291</t>
  </si>
  <si>
    <t>00-0028411</t>
  </si>
  <si>
    <t>Dontrelle</t>
  </si>
  <si>
    <t>Inman</t>
  </si>
  <si>
    <t>dontrelleinman</t>
  </si>
  <si>
    <t>1989-01-31</t>
  </si>
  <si>
    <t>Josh Scobee</t>
  </si>
  <si>
    <t>275</t>
  </si>
  <si>
    <t>Scobee</t>
  </si>
  <si>
    <t>joshscobee</t>
  </si>
  <si>
    <t>1982-06-23</t>
  </si>
  <si>
    <t>BJ Baylor</t>
  </si>
  <si>
    <t>8240</t>
  </si>
  <si>
    <t>BJ</t>
  </si>
  <si>
    <t>Baylor</t>
  </si>
  <si>
    <t>bjbaylor</t>
  </si>
  <si>
    <t>1998-09-08</t>
  </si>
  <si>
    <t>justinfields</t>
  </si>
  <si>
    <t>1999-03-05</t>
  </si>
  <si>
    <t>Samson Nacua</t>
  </si>
  <si>
    <t>8824</t>
  </si>
  <si>
    <t>Samson</t>
  </si>
  <si>
    <t>samsonnacua</t>
  </si>
  <si>
    <t>Cole Herdman</t>
  </si>
  <si>
    <t>6460</t>
  </si>
  <si>
    <t xml:space="preserve"> 00-0035109</t>
  </si>
  <si>
    <t>Herdman</t>
  </si>
  <si>
    <t>coleherdman</t>
  </si>
  <si>
    <t>1995-06-27</t>
  </si>
  <si>
    <t>Ozzie Newsome</t>
  </si>
  <si>
    <t>4900</t>
  </si>
  <si>
    <t>Ozzie</t>
  </si>
  <si>
    <t>Newsome</t>
  </si>
  <si>
    <t>ozzienewsome</t>
  </si>
  <si>
    <t>Tim Wilson</t>
  </si>
  <si>
    <t>5714</t>
  </si>
  <si>
    <t>00-0034703</t>
  </si>
  <si>
    <t>timwilson</t>
  </si>
  <si>
    <t>1994-02-16</t>
  </si>
  <si>
    <t>Jaxon Janke</t>
  </si>
  <si>
    <t>12173</t>
  </si>
  <si>
    <t>Janke</t>
  </si>
  <si>
    <t>jaxonjanke</t>
  </si>
  <si>
    <t>Keith Kirkwood</t>
  </si>
  <si>
    <t>5134</t>
  </si>
  <si>
    <t>00-0034317</t>
  </si>
  <si>
    <t>Kirkwood</t>
  </si>
  <si>
    <t>keithkirkwood</t>
  </si>
  <si>
    <t>1994-12-26</t>
  </si>
  <si>
    <t>Cayleb Jones</t>
  </si>
  <si>
    <t>3447</t>
  </si>
  <si>
    <t>00-0032963</t>
  </si>
  <si>
    <t>Cayleb</t>
  </si>
  <si>
    <t>caylebjones</t>
  </si>
  <si>
    <t>1993-03-21</t>
  </si>
  <si>
    <t>Cade York</t>
  </si>
  <si>
    <t>8258</t>
  </si>
  <si>
    <t>York</t>
  </si>
  <si>
    <t>cadeyork</t>
  </si>
  <si>
    <t>2001-01-27</t>
  </si>
  <si>
    <t>00-0031544</t>
  </si>
  <si>
    <t>Amari</t>
  </si>
  <si>
    <t>amaricooper</t>
  </si>
  <si>
    <t>1994-06-17</t>
  </si>
  <si>
    <t>Jake Funk</t>
  </si>
  <si>
    <t>7771</t>
  </si>
  <si>
    <t>Funk</t>
  </si>
  <si>
    <t>jakefunk</t>
  </si>
  <si>
    <t>1998-01-11</t>
  </si>
  <si>
    <t>3397</t>
  </si>
  <si>
    <t>keithmarshall</t>
  </si>
  <si>
    <t>Michael Rector</t>
  </si>
  <si>
    <t>4599</t>
  </si>
  <si>
    <t>Rector</t>
  </si>
  <si>
    <t>michaelrector</t>
  </si>
  <si>
    <t>1993-12-16</t>
  </si>
  <si>
    <t>Wes Lunt</t>
  </si>
  <si>
    <t>4406</t>
  </si>
  <si>
    <t>Lunt</t>
  </si>
  <si>
    <t>weslunt</t>
  </si>
  <si>
    <t>1993-10-07</t>
  </si>
  <si>
    <t>00-0032058</t>
  </si>
  <si>
    <t>tevincoleman</t>
  </si>
  <si>
    <t>00-0034844</t>
  </si>
  <si>
    <t>Saquon</t>
  </si>
  <si>
    <t>Barkley</t>
  </si>
  <si>
    <t>saquonbarkley</t>
  </si>
  <si>
    <t>1997-02-09</t>
  </si>
  <si>
    <t>Justin Rigg</t>
  </si>
  <si>
    <t>8778</t>
  </si>
  <si>
    <t>Rigg</t>
  </si>
  <si>
    <t>justinrigg</t>
  </si>
  <si>
    <t>1998-03-13</t>
  </si>
  <si>
    <t>1500</t>
  </si>
  <si>
    <t>00-0030472</t>
  </si>
  <si>
    <t>jordanreed</t>
  </si>
  <si>
    <t>1990-07-03</t>
  </si>
  <si>
    <t>Hunter Dekkers</t>
  </si>
  <si>
    <t>13217</t>
  </si>
  <si>
    <t>Dekkers</t>
  </si>
  <si>
    <t>hunterdekkers</t>
  </si>
  <si>
    <t>2001-07-04</t>
  </si>
  <si>
    <t>Taylor Sloat</t>
  </si>
  <si>
    <t>2921</t>
  </si>
  <si>
    <t>Sloat</t>
  </si>
  <si>
    <t>taylorsloat</t>
  </si>
  <si>
    <t>Kevin Marks</t>
  </si>
  <si>
    <t>8424</t>
  </si>
  <si>
    <t>kevinmarks</t>
  </si>
  <si>
    <t>1998-03-31</t>
  </si>
  <si>
    <t>David Richards</t>
  </si>
  <si>
    <t>3672</t>
  </si>
  <si>
    <t>Richards</t>
  </si>
  <si>
    <t>davidrichards</t>
  </si>
  <si>
    <t>Kennedy</t>
  </si>
  <si>
    <t>kennedybrooks</t>
  </si>
  <si>
    <t>1998-10-08</t>
  </si>
  <si>
    <t>00-0033536</t>
  </si>
  <si>
    <t>mikewilliams</t>
  </si>
  <si>
    <t>DNR</t>
  </si>
  <si>
    <t>1994-10-04</t>
  </si>
  <si>
    <t>748</t>
  </si>
  <si>
    <t>1987-05-18</t>
  </si>
  <si>
    <t>Praise Olatoke</t>
  </si>
  <si>
    <t>12370</t>
  </si>
  <si>
    <t>Praise</t>
  </si>
  <si>
    <t>Olatoke</t>
  </si>
  <si>
    <t>praiseolatoke</t>
  </si>
  <si>
    <t>2000-06-23</t>
  </si>
  <si>
    <t>Dean Spanos</t>
  </si>
  <si>
    <t>3114</t>
  </si>
  <si>
    <t>Spanos</t>
  </si>
  <si>
    <t>deanspanos</t>
  </si>
  <si>
    <t>Hakeem Nicks</t>
  </si>
  <si>
    <t>474</t>
  </si>
  <si>
    <t>Nicks</t>
  </si>
  <si>
    <t>hakeemnicks</t>
  </si>
  <si>
    <t>1988-01-14</t>
  </si>
  <si>
    <t>James Mitchell</t>
  </si>
  <si>
    <t>8170</t>
  </si>
  <si>
    <t>jamesmitchell</t>
  </si>
  <si>
    <t>1999-08-11</t>
  </si>
  <si>
    <t>Kobe Hudson</t>
  </si>
  <si>
    <t>12488</t>
  </si>
  <si>
    <t>Kobe</t>
  </si>
  <si>
    <t>kobehudson</t>
  </si>
  <si>
    <t>00-0030874</t>
  </si>
  <si>
    <t>damienwilliams</t>
  </si>
  <si>
    <t>1992-04-03</t>
  </si>
  <si>
    <t>Bryce Bobo</t>
  </si>
  <si>
    <t>5787</t>
  </si>
  <si>
    <t>00-0034878</t>
  </si>
  <si>
    <t>brycebobo</t>
  </si>
  <si>
    <t>1995-06-21</t>
  </si>
  <si>
    <t>Ryan Winslow</t>
  </si>
  <si>
    <t>5639</t>
  </si>
  <si>
    <t>00-0034606</t>
  </si>
  <si>
    <t>Winslow</t>
  </si>
  <si>
    <t>ryanwinslow</t>
  </si>
  <si>
    <t>1994-04-30</t>
  </si>
  <si>
    <t>Joe McKnight</t>
  </si>
  <si>
    <t>523</t>
  </si>
  <si>
    <t>McKnight</t>
  </si>
  <si>
    <t>joemcknight</t>
  </si>
  <si>
    <t>1988-04-16</t>
  </si>
  <si>
    <t>Darius Victor</t>
  </si>
  <si>
    <t>4791</t>
  </si>
  <si>
    <t>00-0034007</t>
  </si>
  <si>
    <t>Victor</t>
  </si>
  <si>
    <t>dariusvictor</t>
  </si>
  <si>
    <t>1994-03-18</t>
  </si>
  <si>
    <t>Zach Horton</t>
  </si>
  <si>
    <t>13110</t>
  </si>
  <si>
    <t>Horton</t>
  </si>
  <si>
    <t>zachhorton</t>
  </si>
  <si>
    <t>2002-12-02</t>
  </si>
  <si>
    <t>Seyi Ajirotutu</t>
  </si>
  <si>
    <t>570</t>
  </si>
  <si>
    <t>Seyi</t>
  </si>
  <si>
    <t>Ajirotutu</t>
  </si>
  <si>
    <t>seyiajirotutu</t>
  </si>
  <si>
    <t>1987-06-12</t>
  </si>
  <si>
    <t>Je'Quan Burton</t>
  </si>
  <si>
    <t>12144</t>
  </si>
  <si>
    <t>Je'Quan</t>
  </si>
  <si>
    <t>jequanburton</t>
  </si>
  <si>
    <t>2000-03-08</t>
  </si>
  <si>
    <t>Parker Hesse</t>
  </si>
  <si>
    <t>6662</t>
  </si>
  <si>
    <t xml:space="preserve"> 00-0035572</t>
  </si>
  <si>
    <t>Hesse</t>
  </si>
  <si>
    <t>parkerhesse</t>
  </si>
  <si>
    <t>1995-05-26</t>
  </si>
  <si>
    <t>Ian Wheeler</t>
  </si>
  <si>
    <t>12036</t>
  </si>
  <si>
    <t>Ian</t>
  </si>
  <si>
    <t>Wheeler</t>
  </si>
  <si>
    <t>ianwheeler</t>
  </si>
  <si>
    <t>2001-09-15</t>
  </si>
  <si>
    <t>Jaelon Acklin</t>
  </si>
  <si>
    <t>5140</t>
  </si>
  <si>
    <t>00-0034180</t>
  </si>
  <si>
    <t>Acklin</t>
  </si>
  <si>
    <t>jaelonacklin</t>
  </si>
  <si>
    <t>1995-08-10</t>
  </si>
  <si>
    <t>1323</t>
  </si>
  <si>
    <t>00-0029391</t>
  </si>
  <si>
    <t>McGrath</t>
  </si>
  <si>
    <t>seanmcgrath</t>
  </si>
  <si>
    <t>1987-12-03</t>
  </si>
  <si>
    <t>Marshall Morgan</t>
  </si>
  <si>
    <t>3579</t>
  </si>
  <si>
    <t>marshallmorgan</t>
  </si>
  <si>
    <t>1993-11-28</t>
  </si>
  <si>
    <t>Ahmad Fulwood</t>
  </si>
  <si>
    <t>4929</t>
  </si>
  <si>
    <t>Fulwood</t>
  </si>
  <si>
    <t>ahmadfulwood</t>
  </si>
  <si>
    <t>507</t>
  </si>
  <si>
    <t>00-0027861</t>
  </si>
  <si>
    <t>Spiller</t>
  </si>
  <si>
    <t>cjspiller</t>
  </si>
  <si>
    <t>1987-08-05</t>
  </si>
  <si>
    <t>Freddie Brown</t>
  </si>
  <si>
    <t>4825</t>
  </si>
  <si>
    <t>freddiebrown</t>
  </si>
  <si>
    <t>1986-06-24</t>
  </si>
  <si>
    <t>00-0029664</t>
  </si>
  <si>
    <t>joshgordon</t>
  </si>
  <si>
    <t>Mike Tannenbaum</t>
  </si>
  <si>
    <t>3090</t>
  </si>
  <si>
    <t>Tannenbaum</t>
  </si>
  <si>
    <t>miketannenbaum</t>
  </si>
  <si>
    <t>1596</t>
  </si>
  <si>
    <t>00-0030432</t>
  </si>
  <si>
    <t>Christine</t>
  </si>
  <si>
    <t>christinemichael</t>
  </si>
  <si>
    <t>1990-11-09</t>
  </si>
  <si>
    <t>5119</t>
  </si>
  <si>
    <t>00-0034794</t>
  </si>
  <si>
    <t>jasonsanders</t>
  </si>
  <si>
    <t xml:space="preserve"> 00-0035261</t>
  </si>
  <si>
    <t>Pollard</t>
  </si>
  <si>
    <t>tonypollard</t>
  </si>
  <si>
    <t>Jonah Trinnaman</t>
  </si>
  <si>
    <t>5384</t>
  </si>
  <si>
    <t>00-0034504</t>
  </si>
  <si>
    <t>Jonah</t>
  </si>
  <si>
    <t>Trinnaman</t>
  </si>
  <si>
    <t>jonahtrinnaman</t>
  </si>
  <si>
    <t>1996-07-20</t>
  </si>
  <si>
    <t>Bandy</t>
  </si>
  <si>
    <t>michaelbandy</t>
  </si>
  <si>
    <t>1997-12-05</t>
  </si>
  <si>
    <t>Donnie Jones</t>
  </si>
  <si>
    <t>1271</t>
  </si>
  <si>
    <t xml:space="preserve"> 00-0022684</t>
  </si>
  <si>
    <t>donniejones</t>
  </si>
  <si>
    <t>1980-07-05</t>
  </si>
  <si>
    <t>Ted Ginn</t>
  </si>
  <si>
    <t>695</t>
  </si>
  <si>
    <t>00-0025396</t>
  </si>
  <si>
    <t>Ginn</t>
  </si>
  <si>
    <t>tedginn</t>
  </si>
  <si>
    <t>1985-04-12</t>
  </si>
  <si>
    <t>Stephen Gosnell</t>
  </si>
  <si>
    <t>12756</t>
  </si>
  <si>
    <t>Gosnell</t>
  </si>
  <si>
    <t>stephengosnell</t>
  </si>
  <si>
    <t>2001-10-22</t>
  </si>
  <si>
    <t>Holani</t>
  </si>
  <si>
    <t>georgeholani</t>
  </si>
  <si>
    <t>1999-12-16</t>
  </si>
  <si>
    <t>Tune</t>
  </si>
  <si>
    <t>claytontune</t>
  </si>
  <si>
    <t>1999-03-23</t>
  </si>
  <si>
    <t>3392</t>
  </si>
  <si>
    <t>00-0032804</t>
  </si>
  <si>
    <t>Lasco</t>
  </si>
  <si>
    <t>daniellasco</t>
  </si>
  <si>
    <t>Leon Washington</t>
  </si>
  <si>
    <t>697</t>
  </si>
  <si>
    <t>Leon</t>
  </si>
  <si>
    <t>leonwashington</t>
  </si>
  <si>
    <t>1982-08-29</t>
  </si>
  <si>
    <t>Dalen Cambre</t>
  </si>
  <si>
    <t>12888</t>
  </si>
  <si>
    <t>Dalen</t>
  </si>
  <si>
    <t>Cambre</t>
  </si>
  <si>
    <t>dalencambre</t>
  </si>
  <si>
    <t>2001-04-10</t>
  </si>
  <si>
    <t>584</t>
  </si>
  <si>
    <t>Harbor</t>
  </si>
  <si>
    <t>clayharbor</t>
  </si>
  <si>
    <t>1987-07-02</t>
  </si>
  <si>
    <t>Jake Camarda</t>
  </si>
  <si>
    <t>8466</t>
  </si>
  <si>
    <t>Camarda</t>
  </si>
  <si>
    <t>jakecamarda</t>
  </si>
  <si>
    <t>1999-04-20</t>
  </si>
  <si>
    <t>7437</t>
  </si>
  <si>
    <t>kylewilliams</t>
  </si>
  <si>
    <t>1998-10-15</t>
  </si>
  <si>
    <t>2002-11-13</t>
  </si>
  <si>
    <t>638</t>
  </si>
  <si>
    <t>1988-07-19</t>
  </si>
  <si>
    <t>Brazzell</t>
  </si>
  <si>
    <t>chrisbrazzell</t>
  </si>
  <si>
    <t>2003-09-22</t>
  </si>
  <si>
    <t>Jaylin</t>
  </si>
  <si>
    <t>Lane</t>
  </si>
  <si>
    <t>jaylinlane</t>
  </si>
  <si>
    <t>2002-05-01</t>
  </si>
  <si>
    <t>Danny Anthrop</t>
  </si>
  <si>
    <t>3454</t>
  </si>
  <si>
    <t>Danny</t>
  </si>
  <si>
    <t>Anthrop</t>
  </si>
  <si>
    <t>dannyanthrop</t>
  </si>
  <si>
    <t>1993-05-29</t>
  </si>
  <si>
    <t>Braydon Johnson</t>
  </si>
  <si>
    <t>11496</t>
  </si>
  <si>
    <t>Braydon</t>
  </si>
  <si>
    <t>braydonjohnson</t>
  </si>
  <si>
    <t>1998-12-02</t>
  </si>
  <si>
    <t>Winston Moss</t>
  </si>
  <si>
    <t>4869</t>
  </si>
  <si>
    <t>winstonmoss</t>
  </si>
  <si>
    <t>Rysen John</t>
  </si>
  <si>
    <t>7379</t>
  </si>
  <si>
    <t>Rysen</t>
  </si>
  <si>
    <t>rysenjohn</t>
  </si>
  <si>
    <t>1997-12-20</t>
  </si>
  <si>
    <t>Karl Schmitz</t>
  </si>
  <si>
    <t>3012</t>
  </si>
  <si>
    <t>Karl</t>
  </si>
  <si>
    <t>Schmitz</t>
  </si>
  <si>
    <t>karlschmitz</t>
  </si>
  <si>
    <t>1987-01-18</t>
  </si>
  <si>
    <t>Dennis Allen</t>
  </si>
  <si>
    <t>6117</t>
  </si>
  <si>
    <t>Dennis</t>
  </si>
  <si>
    <t>dennisallen</t>
  </si>
  <si>
    <t>2458</t>
  </si>
  <si>
    <t>Karlos</t>
  </si>
  <si>
    <t>karloswilliams</t>
  </si>
  <si>
    <t>Justin Blackmon</t>
  </si>
  <si>
    <t>1114</t>
  </si>
  <si>
    <t>00-0029707</t>
  </si>
  <si>
    <t>Blackmon</t>
  </si>
  <si>
    <t>justinblackmon</t>
  </si>
  <si>
    <t>1990-01-09</t>
  </si>
  <si>
    <t>2132</t>
  </si>
  <si>
    <t>00-0031021</t>
  </si>
  <si>
    <t>Abbrederis</t>
  </si>
  <si>
    <t>jaredabbrederis</t>
  </si>
  <si>
    <t>1990-12-07</t>
  </si>
  <si>
    <t>tretucker</t>
  </si>
  <si>
    <t>Ja'Mori Maclin</t>
  </si>
  <si>
    <t>13696</t>
  </si>
  <si>
    <t>Ja'Mori</t>
  </si>
  <si>
    <t>Maclin</t>
  </si>
  <si>
    <t>jamorimaclin</t>
  </si>
  <si>
    <t>2001-09-08</t>
  </si>
  <si>
    <t xml:space="preserve"> 00-0035664</t>
  </si>
  <si>
    <t>darrellhenderson</t>
  </si>
  <si>
    <t>1997-08-19</t>
  </si>
  <si>
    <t>Stanley Morgan</t>
  </si>
  <si>
    <t>6069</t>
  </si>
  <si>
    <t xml:space="preserve"> 00-0035399</t>
  </si>
  <si>
    <t>Stanley</t>
  </si>
  <si>
    <t>stanleymorgan</t>
  </si>
  <si>
    <t>1996-09-07</t>
  </si>
  <si>
    <t>Eric Wallace</t>
  </si>
  <si>
    <t>3908</t>
  </si>
  <si>
    <t>Wallace</t>
  </si>
  <si>
    <t>ericwallace</t>
  </si>
  <si>
    <t>1988-12-13</t>
  </si>
  <si>
    <t>Spencer Sanders</t>
  </si>
  <si>
    <t>12165</t>
  </si>
  <si>
    <t>spencersanders</t>
  </si>
  <si>
    <t>1999-12-15</t>
  </si>
  <si>
    <t>McBride</t>
  </si>
  <si>
    <t>treymcbride</t>
  </si>
  <si>
    <t>1999-11-22</t>
  </si>
  <si>
    <t>Jadarian</t>
  </si>
  <si>
    <t>Price</t>
  </si>
  <si>
    <t>jadarianprice</t>
  </si>
  <si>
    <t>126</t>
  </si>
  <si>
    <t>Marcel</t>
  </si>
  <si>
    <t>Reece</t>
  </si>
  <si>
    <t>marcelreece</t>
  </si>
  <si>
    <t>1985-06-23</t>
  </si>
  <si>
    <t>Camerun Peoples</t>
  </si>
  <si>
    <t>10211</t>
  </si>
  <si>
    <t>Camerun</t>
  </si>
  <si>
    <t>Peoples</t>
  </si>
  <si>
    <t>camerunpeoples</t>
  </si>
  <si>
    <t>Peyton Manning</t>
  </si>
  <si>
    <t>294</t>
  </si>
  <si>
    <t>Manning</t>
  </si>
  <si>
    <t>peytonmanning</t>
  </si>
  <si>
    <t>1976-03-24</t>
  </si>
  <si>
    <t>3463</t>
  </si>
  <si>
    <t>00-0032611</t>
  </si>
  <si>
    <t>Jhurell</t>
  </si>
  <si>
    <t>jhurellpressley</t>
  </si>
  <si>
    <t>1992-05-20</t>
  </si>
  <si>
    <t>Quintin</t>
  </si>
  <si>
    <t>quintinmorris</t>
  </si>
  <si>
    <t>Alex Wesley</t>
  </si>
  <si>
    <t>6163</t>
  </si>
  <si>
    <t xml:space="preserve"> 00-0035018</t>
  </si>
  <si>
    <t>Wesley</t>
  </si>
  <si>
    <t>alexwesley</t>
  </si>
  <si>
    <t>1995-10-27</t>
  </si>
  <si>
    <t>Ryan Stonehouse</t>
  </si>
  <si>
    <t>8538</t>
  </si>
  <si>
    <t>ryanstonehouse</t>
  </si>
  <si>
    <t>1999-05-11</t>
  </si>
  <si>
    <t>Adam Choice</t>
  </si>
  <si>
    <t>6491</t>
  </si>
  <si>
    <t xml:space="preserve"> 00-0035086</t>
  </si>
  <si>
    <t>adamchoice</t>
  </si>
  <si>
    <t>1995-11-30</t>
  </si>
  <si>
    <t>1275</t>
  </si>
  <si>
    <t>jonathangrimes</t>
  </si>
  <si>
    <t>Davon Booth</t>
  </si>
  <si>
    <t>13339</t>
  </si>
  <si>
    <t>Davon</t>
  </si>
  <si>
    <t>Booth</t>
  </si>
  <si>
    <t>davonbooth</t>
  </si>
  <si>
    <t>2002-01-23</t>
  </si>
  <si>
    <t>Rob Boras</t>
  </si>
  <si>
    <t>3077</t>
  </si>
  <si>
    <t>Boras</t>
  </si>
  <si>
    <t>robboras</t>
  </si>
  <si>
    <t>Alec</t>
  </si>
  <si>
    <t>Pierce</t>
  </si>
  <si>
    <t>alecpierce</t>
  </si>
  <si>
    <t>621</t>
  </si>
  <si>
    <t>00-0027854</t>
  </si>
  <si>
    <t>Bradford</t>
  </si>
  <si>
    <t>sambradford</t>
  </si>
  <si>
    <t>1987-11-08</t>
  </si>
  <si>
    <t>Ryan Jones</t>
  </si>
  <si>
    <t>11298</t>
  </si>
  <si>
    <t>ryanjones</t>
  </si>
  <si>
    <t>2465</t>
  </si>
  <si>
    <t>00-0032113</t>
  </si>
  <si>
    <t>kennybell</t>
  </si>
  <si>
    <t>joshuakelley</t>
  </si>
  <si>
    <t>1997-11-20</t>
  </si>
  <si>
    <t>Hightower</t>
  </si>
  <si>
    <t>johnhightower</t>
  </si>
  <si>
    <t>2544</t>
  </si>
  <si>
    <t>00-0032123</t>
  </si>
  <si>
    <t>tremcbride</t>
  </si>
  <si>
    <t>1992-12-01</t>
  </si>
  <si>
    <t>Kai Locksley</t>
  </si>
  <si>
    <t>7616</t>
  </si>
  <si>
    <t>Kai</t>
  </si>
  <si>
    <t>Locksley</t>
  </si>
  <si>
    <t>kailocksley</t>
  </si>
  <si>
    <t>1996-11-17</t>
  </si>
  <si>
    <t>Marcus Marshall</t>
  </si>
  <si>
    <t>6548</t>
  </si>
  <si>
    <t xml:space="preserve"> 00-0035209</t>
  </si>
  <si>
    <t>marcusmarshall</t>
  </si>
  <si>
    <t>1997-02-23</t>
  </si>
  <si>
    <t>Aaron Anderson</t>
  </si>
  <si>
    <t>13309</t>
  </si>
  <si>
    <t>aaronanderson</t>
  </si>
  <si>
    <t>3344</t>
  </si>
  <si>
    <t>00-0032430</t>
  </si>
  <si>
    <t>davidmorgan</t>
  </si>
  <si>
    <t>1993-05-19</t>
  </si>
  <si>
    <t>Kendall Hinton</t>
  </si>
  <si>
    <t>7210</t>
  </si>
  <si>
    <t>Hinton</t>
  </si>
  <si>
    <t>kendallhinton</t>
  </si>
  <si>
    <t>1997-02-19</t>
  </si>
  <si>
    <t>Tony Creecy</t>
  </si>
  <si>
    <t>2875</t>
  </si>
  <si>
    <t>Creecy</t>
  </si>
  <si>
    <t>tonycreecy</t>
  </si>
  <si>
    <t>1992-05-22</t>
  </si>
  <si>
    <t>Jordan Gay</t>
  </si>
  <si>
    <t>1741</t>
  </si>
  <si>
    <t>jordangay</t>
  </si>
  <si>
    <t>1990-03-29</t>
  </si>
  <si>
    <t>Matthew Trickett</t>
  </si>
  <si>
    <t>11532</t>
  </si>
  <si>
    <t>Trickett</t>
  </si>
  <si>
    <t>matthewtrickett</t>
  </si>
  <si>
    <t>Jeff King</t>
  </si>
  <si>
    <t>87</t>
  </si>
  <si>
    <t>jeffking</t>
  </si>
  <si>
    <t>1983-02-19</t>
  </si>
  <si>
    <t>Sean McKeon</t>
  </si>
  <si>
    <t>6964</t>
  </si>
  <si>
    <t>McKeon</t>
  </si>
  <si>
    <t>seanmckeon</t>
  </si>
  <si>
    <t>1997-12-28</t>
  </si>
  <si>
    <t>Marion Grice</t>
  </si>
  <si>
    <t>2048</t>
  </si>
  <si>
    <t>Grice</t>
  </si>
  <si>
    <t>mariongrice</t>
  </si>
  <si>
    <t>Kedon Slovis</t>
  </si>
  <si>
    <t>11648</t>
  </si>
  <si>
    <t>Kedon</t>
  </si>
  <si>
    <t>Slovis</t>
  </si>
  <si>
    <t>kedonslovis</t>
  </si>
  <si>
    <t>2001-04-11</t>
  </si>
  <si>
    <t>00-0033090</t>
  </si>
  <si>
    <t>hunterhenry</t>
  </si>
  <si>
    <t>1994-12-07</t>
  </si>
  <si>
    <t>Joe Licata</t>
  </si>
  <si>
    <t>3863</t>
  </si>
  <si>
    <t>Licata</t>
  </si>
  <si>
    <t>joelicata</t>
  </si>
  <si>
    <t>1992-11-16</t>
  </si>
  <si>
    <t>396</t>
  </si>
  <si>
    <t>louismurphy</t>
  </si>
  <si>
    <t>1987-05-11</t>
  </si>
  <si>
    <t>Chase Dixon</t>
  </si>
  <si>
    <t>2272</t>
  </si>
  <si>
    <t>chasedixon</t>
  </si>
  <si>
    <t>1991-05-30</t>
  </si>
  <si>
    <t>Carlton Mitchell</t>
  </si>
  <si>
    <t>534</t>
  </si>
  <si>
    <t>Carlton</t>
  </si>
  <si>
    <t>carltonmitchell</t>
  </si>
  <si>
    <t>1988-04-06</t>
  </si>
  <si>
    <t>Brandon Gibson</t>
  </si>
  <si>
    <t>496</t>
  </si>
  <si>
    <t>brandongibson</t>
  </si>
  <si>
    <t>1987-08-31</t>
  </si>
  <si>
    <t>Richie Brockel</t>
  </si>
  <si>
    <t>1014</t>
  </si>
  <si>
    <t>Brockel</t>
  </si>
  <si>
    <t>richiebrockel</t>
  </si>
  <si>
    <t>1986-07-24</t>
  </si>
  <si>
    <t>James Gilbert</t>
  </si>
  <si>
    <t>7336</t>
  </si>
  <si>
    <t>Gilbert</t>
  </si>
  <si>
    <t>jamesgilbert</t>
  </si>
  <si>
    <t>4522</t>
  </si>
  <si>
    <t>00-0033599</t>
  </si>
  <si>
    <t>Agudosi</t>
  </si>
  <si>
    <t>carltonagudosi</t>
  </si>
  <si>
    <t>Phillip Brooks</t>
  </si>
  <si>
    <t>12254</t>
  </si>
  <si>
    <t>phillipbrooks</t>
  </si>
  <si>
    <t>1999-09-19</t>
  </si>
  <si>
    <t>Deon Yelder</t>
  </si>
  <si>
    <t>5277</t>
  </si>
  <si>
    <t>00-0034319</t>
  </si>
  <si>
    <t>Yelder</t>
  </si>
  <si>
    <t>deonyelder</t>
  </si>
  <si>
    <t>1995-03-06</t>
  </si>
  <si>
    <t>Darius Davis</t>
  </si>
  <si>
    <t>2925</t>
  </si>
  <si>
    <t>dariusdavis</t>
  </si>
  <si>
    <t>Gable</t>
  </si>
  <si>
    <t>joshgable</t>
  </si>
  <si>
    <t>1990-09-12</t>
  </si>
  <si>
    <t>00-0033869</t>
  </si>
  <si>
    <t>Trubisky</t>
  </si>
  <si>
    <t>mitchelltrubisky</t>
  </si>
  <si>
    <t>1994-08-20</t>
  </si>
  <si>
    <t>Roman Hemby</t>
  </si>
  <si>
    <t>13416</t>
  </si>
  <si>
    <t>Hemby</t>
  </si>
  <si>
    <t>romanhemby</t>
  </si>
  <si>
    <t>2002-08-16</t>
  </si>
  <si>
    <t>Joe Judge</t>
  </si>
  <si>
    <t>6759</t>
  </si>
  <si>
    <t>Judge</t>
  </si>
  <si>
    <t>joejudge</t>
  </si>
  <si>
    <t>Kevin Foelsch</t>
  </si>
  <si>
    <t>12215</t>
  </si>
  <si>
    <t>Foelsch</t>
  </si>
  <si>
    <t>kevinfoelsch</t>
  </si>
  <si>
    <t>2001-04-13</t>
  </si>
  <si>
    <t>Brennan Eagles</t>
  </si>
  <si>
    <t>7584</t>
  </si>
  <si>
    <t>Brennan</t>
  </si>
  <si>
    <t>Eagles</t>
  </si>
  <si>
    <t>brennaneagles</t>
  </si>
  <si>
    <t>Trebor Pena</t>
  </si>
  <si>
    <t>13356</t>
  </si>
  <si>
    <t>Trebor</t>
  </si>
  <si>
    <t>Pena</t>
  </si>
  <si>
    <t>treborpena</t>
  </si>
  <si>
    <t>3063</t>
  </si>
  <si>
    <t>00-0031801</t>
  </si>
  <si>
    <t>jordanleslie</t>
  </si>
  <si>
    <t>trevorlawrence</t>
  </si>
  <si>
    <t>8164</t>
  </si>
  <si>
    <t>Corral</t>
  </si>
  <si>
    <t>mattcorral</t>
  </si>
  <si>
    <t>1999-01-31</t>
  </si>
  <si>
    <t>Jaxson</t>
  </si>
  <si>
    <t>Dart</t>
  </si>
  <si>
    <t>jaxsondart</t>
  </si>
  <si>
    <t>2003-05-13</t>
  </si>
  <si>
    <t>Andy Tanner</t>
  </si>
  <si>
    <t>andytanner</t>
  </si>
  <si>
    <t>1988-05-16</t>
  </si>
  <si>
    <t>Chris Hilton</t>
  </si>
  <si>
    <t>13674</t>
  </si>
  <si>
    <t>Hilton</t>
  </si>
  <si>
    <t>chrishilton</t>
  </si>
  <si>
    <t>2002-10-11</t>
  </si>
  <si>
    <t>Jaheim</t>
  </si>
  <si>
    <t>jaheimbell</t>
  </si>
  <si>
    <t>2001-06-14</t>
  </si>
  <si>
    <t>1724</t>
  </si>
  <si>
    <t xml:space="preserve"> 00-0030187</t>
  </si>
  <si>
    <t>rashadross</t>
  </si>
  <si>
    <t>1990-02-02</t>
  </si>
  <si>
    <t>40</t>
  </si>
  <si>
    <t>00-0026201</t>
  </si>
  <si>
    <t>Martellus</t>
  </si>
  <si>
    <t>Bennett</t>
  </si>
  <si>
    <t>martellusbennett</t>
  </si>
  <si>
    <t>1987-03-10</t>
  </si>
  <si>
    <t>Doug Pederson</t>
  </si>
  <si>
    <t>3088</t>
  </si>
  <si>
    <t>Pederson</t>
  </si>
  <si>
    <t>dougpederson</t>
  </si>
  <si>
    <t>Chase Curtis</t>
  </si>
  <si>
    <t>13839</t>
  </si>
  <si>
    <t>chasecurtis</t>
  </si>
  <si>
    <t>826</t>
  </si>
  <si>
    <t>00-0027996</t>
  </si>
  <si>
    <t>Torrey</t>
  </si>
  <si>
    <t>torreysmith</t>
  </si>
  <si>
    <t>1989-01-26</t>
  </si>
  <si>
    <t>1265</t>
  </si>
  <si>
    <t>Daryl</t>
  </si>
  <si>
    <t>darylrichardson</t>
  </si>
  <si>
    <t>1990-04-12</t>
  </si>
  <si>
    <t>Dan Rooney</t>
  </si>
  <si>
    <t>4052</t>
  </si>
  <si>
    <t>Rooney</t>
  </si>
  <si>
    <t>danrooney</t>
  </si>
  <si>
    <t>M Harris</t>
  </si>
  <si>
    <t>1771</t>
  </si>
  <si>
    <t>M</t>
  </si>
  <si>
    <t>mharris</t>
  </si>
  <si>
    <t>1989-03-01</t>
  </si>
  <si>
    <t>Jordan Stout</t>
  </si>
  <si>
    <t>8467</t>
  </si>
  <si>
    <t>Stout</t>
  </si>
  <si>
    <t>jordanstout</t>
  </si>
  <si>
    <t>Marchie Murdock</t>
  </si>
  <si>
    <t>5207</t>
  </si>
  <si>
    <t>Marchie</t>
  </si>
  <si>
    <t>Murdock</t>
  </si>
  <si>
    <t>marchiemurdock</t>
  </si>
  <si>
    <t>1995-01-07</t>
  </si>
  <si>
    <t>Roland Rivers</t>
  </si>
  <si>
    <t>7897</t>
  </si>
  <si>
    <t>Roland</t>
  </si>
  <si>
    <t>Rivers</t>
  </si>
  <si>
    <t>rolandrivers</t>
  </si>
  <si>
    <t>Savon Scarver</t>
  </si>
  <si>
    <t>8700</t>
  </si>
  <si>
    <t>Savon</t>
  </si>
  <si>
    <t>Scarver</t>
  </si>
  <si>
    <t>savonscarver</t>
  </si>
  <si>
    <t>1369</t>
  </si>
  <si>
    <t>00-0030112</t>
  </si>
  <si>
    <t>Bohanon</t>
  </si>
  <si>
    <t>tommybohanon</t>
  </si>
  <si>
    <t>1990-09-10</t>
  </si>
  <si>
    <t>Michael Cox</t>
  </si>
  <si>
    <t>1491</t>
  </si>
  <si>
    <t>michaelcox</t>
  </si>
  <si>
    <t>David Grinnage</t>
  </si>
  <si>
    <t>3472</t>
  </si>
  <si>
    <t>00-0032634</t>
  </si>
  <si>
    <t>Grinnage</t>
  </si>
  <si>
    <t>davidgrinnage</t>
  </si>
  <si>
    <t>1994-02-24</t>
  </si>
  <si>
    <t>00-0033881</t>
  </si>
  <si>
    <t>Engram</t>
  </si>
  <si>
    <t>evanengram</t>
  </si>
  <si>
    <t>1994-09-02</t>
  </si>
  <si>
    <t>LaMichael James</t>
  </si>
  <si>
    <t>1225</t>
  </si>
  <si>
    <t>LaMichael</t>
  </si>
  <si>
    <t>lamichaeljames</t>
  </si>
  <si>
    <t>1989-10-22</t>
  </si>
  <si>
    <t>Josh Vann</t>
  </si>
  <si>
    <t>11329</t>
  </si>
  <si>
    <t>Vann</t>
  </si>
  <si>
    <t>joshvann</t>
  </si>
  <si>
    <t>2000-03-10</t>
  </si>
  <si>
    <t>Harrison Wallace</t>
  </si>
  <si>
    <t>13670</t>
  </si>
  <si>
    <t>harrisonwallace</t>
  </si>
  <si>
    <t>2003-04-23</t>
  </si>
  <si>
    <t>Jacory</t>
  </si>
  <si>
    <t>Croskey-Merritt</t>
  </si>
  <si>
    <t>jacorycroskeymerritt</t>
  </si>
  <si>
    <t>Braxton Deaver</t>
  </si>
  <si>
    <t>3856</t>
  </si>
  <si>
    <t>Deaver</t>
  </si>
  <si>
    <t>braxtondeaver</t>
  </si>
  <si>
    <t>1992-05-08</t>
  </si>
  <si>
    <t>Jamire Jordan</t>
  </si>
  <si>
    <t>6524</t>
  </si>
  <si>
    <t>Jamire</t>
  </si>
  <si>
    <t>jamirejordan</t>
  </si>
  <si>
    <t>00-0031484</t>
  </si>
  <si>
    <t>Manhertz</t>
  </si>
  <si>
    <t>chrismanhertz</t>
  </si>
  <si>
    <t>00-0033045</t>
  </si>
  <si>
    <t>Ezekiel</t>
  </si>
  <si>
    <t>ezekielelliott</t>
  </si>
  <si>
    <t>1995-07-22</t>
  </si>
  <si>
    <t>Nick Easley</t>
  </si>
  <si>
    <t>6227</t>
  </si>
  <si>
    <t xml:space="preserve"> 00-0035353</t>
  </si>
  <si>
    <t>Easley</t>
  </si>
  <si>
    <t>nickeasley</t>
  </si>
  <si>
    <t>Lavelle Hawkins</t>
  </si>
  <si>
    <t>151</t>
  </si>
  <si>
    <t>Lavelle</t>
  </si>
  <si>
    <t>lavellehawkins</t>
  </si>
  <si>
    <t>1986-07-12</t>
  </si>
  <si>
    <t>3310</t>
  </si>
  <si>
    <t>jordanpayton</t>
  </si>
  <si>
    <t>874</t>
  </si>
  <si>
    <t>00-0028067</t>
  </si>
  <si>
    <t>juliusthomas</t>
  </si>
  <si>
    <t>1988-06-27</t>
  </si>
  <si>
    <t>K.J. Costello</t>
  </si>
  <si>
    <t>8087</t>
  </si>
  <si>
    <t>Costello</t>
  </si>
  <si>
    <t>kjcostello</t>
  </si>
  <si>
    <t>Kendrick Ings</t>
  </si>
  <si>
    <t>3052</t>
  </si>
  <si>
    <t>Kendrick</t>
  </si>
  <si>
    <t>Ings</t>
  </si>
  <si>
    <t>kendrickings</t>
  </si>
  <si>
    <t>1990-06-17</t>
  </si>
  <si>
    <t>Will Grier</t>
  </si>
  <si>
    <t>5903</t>
  </si>
  <si>
    <t xml:space="preserve"> 00-0035251</t>
  </si>
  <si>
    <t>Grier</t>
  </si>
  <si>
    <t>willgrier</t>
  </si>
  <si>
    <t>1995-04-03</t>
  </si>
  <si>
    <t>Claypool</t>
  </si>
  <si>
    <t>chaseclaypool</t>
  </si>
  <si>
    <t>1998-07-07</t>
  </si>
  <si>
    <t>antoniogibson</t>
  </si>
  <si>
    <t>1998-06-23</t>
  </si>
  <si>
    <t>Connor Hamlett</t>
  </si>
  <si>
    <t>2732</t>
  </si>
  <si>
    <t>Hamlett</t>
  </si>
  <si>
    <t>connorhamlett</t>
  </si>
  <si>
    <t>1992-04-12</t>
  </si>
  <si>
    <t>00-0027939</t>
  </si>
  <si>
    <t>camnewton</t>
  </si>
  <si>
    <t>1989-05-11</t>
  </si>
  <si>
    <t>Hayden Hunt</t>
  </si>
  <si>
    <t>5824</t>
  </si>
  <si>
    <t xml:space="preserve"> 00-0034908</t>
  </si>
  <si>
    <t>Hayden</t>
  </si>
  <si>
    <t>haydenhunt</t>
  </si>
  <si>
    <t>1993-06-09</t>
  </si>
  <si>
    <t>Tyler Ferguson</t>
  </si>
  <si>
    <t>4704</t>
  </si>
  <si>
    <t>tylerferguson</t>
  </si>
  <si>
    <t>1994-01-07</t>
  </si>
  <si>
    <t>Quinshad Davis</t>
  </si>
  <si>
    <t>3711</t>
  </si>
  <si>
    <t>Quinshad</t>
  </si>
  <si>
    <t>quinshaddavis</t>
  </si>
  <si>
    <t>1994-05-24</t>
  </si>
  <si>
    <t>joshwilliams</t>
  </si>
  <si>
    <t>2001-06-09</t>
  </si>
  <si>
    <t>Charlie Taumoepeau</t>
  </si>
  <si>
    <t>6932</t>
  </si>
  <si>
    <t>Taumoepeau</t>
  </si>
  <si>
    <t>charlietaumoepeau</t>
  </si>
  <si>
    <t>1998-03-25</t>
  </si>
  <si>
    <t>Josh Morgan</t>
  </si>
  <si>
    <t>joshmorgan</t>
  </si>
  <si>
    <t>1985-06-20</t>
  </si>
  <si>
    <t>17</t>
  </si>
  <si>
    <t>00-0023853</t>
  </si>
  <si>
    <t>Prater</t>
  </si>
  <si>
    <t>mattprater</t>
  </si>
  <si>
    <t>1984-08-10</t>
  </si>
  <si>
    <t>Teagan</t>
  </si>
  <si>
    <t>Quitoriano</t>
  </si>
  <si>
    <t>teaganquitoriano</t>
  </si>
  <si>
    <t>Tiyon Evans</t>
  </si>
  <si>
    <t>9223</t>
  </si>
  <si>
    <t>Tiyon</t>
  </si>
  <si>
    <t>tiyonevans</t>
  </si>
  <si>
    <t>2001-06-17</t>
  </si>
  <si>
    <t>Mark Helfrich</t>
  </si>
  <si>
    <t>4888</t>
  </si>
  <si>
    <t>Helfrich</t>
  </si>
  <si>
    <t>markhelfrich</t>
  </si>
  <si>
    <t>Phillip Tanner</t>
  </si>
  <si>
    <t>906</t>
  </si>
  <si>
    <t>philliptanner</t>
  </si>
  <si>
    <t>1988-08-08</t>
  </si>
  <si>
    <t>Jaquarii Roberson</t>
  </si>
  <si>
    <t>8232</t>
  </si>
  <si>
    <t>Jaquarii</t>
  </si>
  <si>
    <t>jaquariiroberson</t>
  </si>
  <si>
    <t>1998-07-28</t>
  </si>
  <si>
    <t>Marques Colston</t>
  </si>
  <si>
    <t>Marques</t>
  </si>
  <si>
    <t>marquescolston</t>
  </si>
  <si>
    <t>1983-06-05</t>
  </si>
  <si>
    <t>Jon Gruden</t>
  </si>
  <si>
    <t>3974</t>
  </si>
  <si>
    <t>jongruden</t>
  </si>
  <si>
    <t>Garrett Hartley</t>
  </si>
  <si>
    <t>11</t>
  </si>
  <si>
    <t>Hartley</t>
  </si>
  <si>
    <t>garretthartley</t>
  </si>
  <si>
    <t>1986-05-16</t>
  </si>
  <si>
    <t>Vic Fangio</t>
  </si>
  <si>
    <t>3985</t>
  </si>
  <si>
    <t>Vic</t>
  </si>
  <si>
    <t>Fangio</t>
  </si>
  <si>
    <t>vicfangio</t>
  </si>
  <si>
    <t>Sy Barnett</t>
  </si>
  <si>
    <t>11111</t>
  </si>
  <si>
    <t>Sy</t>
  </si>
  <si>
    <t>sybarnett</t>
  </si>
  <si>
    <t>2375</t>
  </si>
  <si>
    <t xml:space="preserve"> 00-0031560</t>
  </si>
  <si>
    <t>Jaelen</t>
  </si>
  <si>
    <t>jaelenstrong</t>
  </si>
  <si>
    <t>1994-01-25</t>
  </si>
  <si>
    <t>3148</t>
  </si>
  <si>
    <t>Dable</t>
  </si>
  <si>
    <t>anthonydable</t>
  </si>
  <si>
    <t>1988-09-25</t>
  </si>
  <si>
    <t>Cameron Clear</t>
  </si>
  <si>
    <t>2898</t>
  </si>
  <si>
    <t>277</t>
  </si>
  <si>
    <t>Clear</t>
  </si>
  <si>
    <t>cameronclear</t>
  </si>
  <si>
    <t>1993-02-25</t>
  </si>
  <si>
    <t>Steve Johnson</t>
  </si>
  <si>
    <t>108</t>
  </si>
  <si>
    <t>stevejohnson</t>
  </si>
  <si>
    <t>1986-07-22</t>
  </si>
  <si>
    <t>Dredrick Snelson</t>
  </si>
  <si>
    <t>6362</t>
  </si>
  <si>
    <t>Dredrick</t>
  </si>
  <si>
    <t>Snelson</t>
  </si>
  <si>
    <t>dredricksnelson</t>
  </si>
  <si>
    <t>1998-03-28</t>
  </si>
  <si>
    <t>jjmccarthy</t>
  </si>
  <si>
    <t>2003-01-20</t>
  </si>
  <si>
    <t>John Rhys Plumlee</t>
  </si>
  <si>
    <t>11859</t>
  </si>
  <si>
    <t>John Rhys</t>
  </si>
  <si>
    <t>Plumlee</t>
  </si>
  <si>
    <t>johnrhysplumlee</t>
  </si>
  <si>
    <t>2001-01-02</t>
  </si>
  <si>
    <t>Evan Spencer</t>
  </si>
  <si>
    <t>2488</t>
  </si>
  <si>
    <t>evanspencer</t>
  </si>
  <si>
    <t>1993-05-26</t>
  </si>
  <si>
    <t>Bill O'Brien</t>
  </si>
  <si>
    <t>3960</t>
  </si>
  <si>
    <t>Bill</t>
  </si>
  <si>
    <t>O'Brien</t>
  </si>
  <si>
    <t>billobrien</t>
  </si>
  <si>
    <t>3547</t>
  </si>
  <si>
    <t>00-0032515</t>
  </si>
  <si>
    <t>Braedon</t>
  </si>
  <si>
    <t>Bowman</t>
  </si>
  <si>
    <t>braedonbowman</t>
  </si>
  <si>
    <t>1994-01-30</t>
  </si>
  <si>
    <t>8171</t>
  </si>
  <si>
    <t>179</t>
  </si>
  <si>
    <t>kylephilips</t>
  </si>
  <si>
    <t>1999-06-17</t>
  </si>
  <si>
    <t>Marcus Easley</t>
  </si>
  <si>
    <t>999</t>
  </si>
  <si>
    <t>marcuseasley</t>
  </si>
  <si>
    <t>1987-11-02</t>
  </si>
  <si>
    <t>8220</t>
  </si>
  <si>
    <t>McCormick</t>
  </si>
  <si>
    <t>sinceremccormick</t>
  </si>
  <si>
    <t>2000-09-10</t>
  </si>
  <si>
    <t>Shayne Graham</t>
  </si>
  <si>
    <t>758</t>
  </si>
  <si>
    <t>Shayne</t>
  </si>
  <si>
    <t>shaynegraham</t>
  </si>
  <si>
    <t>1977-12-09</t>
  </si>
  <si>
    <t>TD Ayo-Durojaiye</t>
  </si>
  <si>
    <t>12039</t>
  </si>
  <si>
    <t>TD</t>
  </si>
  <si>
    <t>Ayo-Durojaiye</t>
  </si>
  <si>
    <t>tdayodurojaiye</t>
  </si>
  <si>
    <t>490</t>
  </si>
  <si>
    <t>00-0026544</t>
  </si>
  <si>
    <t>chasedaniel</t>
  </si>
  <si>
    <t>1986-10-07</t>
  </si>
  <si>
    <t>Rashid</t>
  </si>
  <si>
    <t>Shaheed</t>
  </si>
  <si>
    <t>rashidshaheed</t>
  </si>
  <si>
    <t>Thaddeus Lewis</t>
  </si>
  <si>
    <t>1022</t>
  </si>
  <si>
    <t>Thaddeus</t>
  </si>
  <si>
    <t>thaddeuslewis</t>
  </si>
  <si>
    <t>1987-11-19</t>
  </si>
  <si>
    <t>malachifields</t>
  </si>
  <si>
    <t>2003-08-26</t>
  </si>
  <si>
    <t xml:space="preserve"> 00-0035208</t>
  </si>
  <si>
    <t>Olamide</t>
  </si>
  <si>
    <t>Zaccheaus</t>
  </si>
  <si>
    <t>olamidezaccheaus</t>
  </si>
  <si>
    <t>1997-07-23</t>
  </si>
  <si>
    <t>Francis Owusu</t>
  </si>
  <si>
    <t>4879</t>
  </si>
  <si>
    <t>00-0033411</t>
  </si>
  <si>
    <t>Francis</t>
  </si>
  <si>
    <t>Owusu</t>
  </si>
  <si>
    <t>francisowusu</t>
  </si>
  <si>
    <t>1994-12-27</t>
  </si>
  <si>
    <t>1273</t>
  </si>
  <si>
    <t>Garrett Dickerson</t>
  </si>
  <si>
    <t>5756</t>
  </si>
  <si>
    <t>00-0034795</t>
  </si>
  <si>
    <t>garrettdickerson</t>
  </si>
  <si>
    <t>jeffcaldwell</t>
  </si>
  <si>
    <t>2003-03-02</t>
  </si>
  <si>
    <t>Casey Bauman</t>
  </si>
  <si>
    <t>11848</t>
  </si>
  <si>
    <t>Bauman</t>
  </si>
  <si>
    <t>caseybauman</t>
  </si>
  <si>
    <t>2000-05-18</t>
  </si>
  <si>
    <t>Michael Vick</t>
  </si>
  <si>
    <t>461</t>
  </si>
  <si>
    <t>Vick</t>
  </si>
  <si>
    <t>michaelvick</t>
  </si>
  <si>
    <t>1980-06-26</t>
  </si>
  <si>
    <t>Ramel Keyton</t>
  </si>
  <si>
    <t>11885</t>
  </si>
  <si>
    <t>Ramel</t>
  </si>
  <si>
    <t>Keyton</t>
  </si>
  <si>
    <t>ramelkeyton</t>
  </si>
  <si>
    <t>2000-09-14</t>
  </si>
  <si>
    <t>Steven Dunbar</t>
  </si>
  <si>
    <t>5391</t>
  </si>
  <si>
    <t>00-0034072</t>
  </si>
  <si>
    <t>stevendunbar</t>
  </si>
  <si>
    <t>1995-12-19</t>
  </si>
  <si>
    <t>Dante Rosario</t>
  </si>
  <si>
    <t>86</t>
  </si>
  <si>
    <t>Rosario</t>
  </si>
  <si>
    <t>danterosario</t>
  </si>
  <si>
    <t>1984-10-25</t>
  </si>
  <si>
    <t>KJ Hill</t>
  </si>
  <si>
    <t>6866</t>
  </si>
  <si>
    <t>KJ</t>
  </si>
  <si>
    <t>kjhill</t>
  </si>
  <si>
    <t>1997-09-15</t>
  </si>
  <si>
    <t>Andrew Gleichert</t>
  </si>
  <si>
    <t>2756</t>
  </si>
  <si>
    <t>Gleichert</t>
  </si>
  <si>
    <t>andrewgleichert</t>
  </si>
  <si>
    <t>1992-01-13</t>
  </si>
  <si>
    <t>Mike Hartline</t>
  </si>
  <si>
    <t>3026</t>
  </si>
  <si>
    <t>Hartline</t>
  </si>
  <si>
    <t>mikehartline</t>
  </si>
  <si>
    <t>Austin Seibert</t>
  </si>
  <si>
    <t>6219</t>
  </si>
  <si>
    <t xml:space="preserve"> 00-0035145</t>
  </si>
  <si>
    <t>Seibert</t>
  </si>
  <si>
    <t>austinseibert</t>
  </si>
  <si>
    <t>1996-11-15</t>
  </si>
  <si>
    <t>Ryan Lindley</t>
  </si>
  <si>
    <t>1221</t>
  </si>
  <si>
    <t>Lindley</t>
  </si>
  <si>
    <t>ryanlindley</t>
  </si>
  <si>
    <t>1989-06-22</t>
  </si>
  <si>
    <t>4416</t>
  </si>
  <si>
    <t>00-0033382</t>
  </si>
  <si>
    <t>austincarr</t>
  </si>
  <si>
    <t>1993-12-25</t>
  </si>
  <si>
    <t>Saeed Blacknall</t>
  </si>
  <si>
    <t>5135</t>
  </si>
  <si>
    <t>00-0034170</t>
  </si>
  <si>
    <t>Saeed</t>
  </si>
  <si>
    <t>Blacknall</t>
  </si>
  <si>
    <t>saeedblacknall</t>
  </si>
  <si>
    <t>1996-03-17</t>
  </si>
  <si>
    <t>Cam Johnson</t>
  </si>
  <si>
    <t>12086</t>
  </si>
  <si>
    <t>camjohnson</t>
  </si>
  <si>
    <t>1999-04-12</t>
  </si>
  <si>
    <t>Phillip Sims</t>
  </si>
  <si>
    <t>2651</t>
  </si>
  <si>
    <t>phillipsims</t>
  </si>
  <si>
    <t>1992-08-15</t>
  </si>
  <si>
    <t>4660</t>
  </si>
  <si>
    <t>00-0033696</t>
  </si>
  <si>
    <t>Culkin</t>
  </si>
  <si>
    <t>seanculkin</t>
  </si>
  <si>
    <t>1993-06-11</t>
  </si>
  <si>
    <t>Will Reichard</t>
  </si>
  <si>
    <t>11792</t>
  </si>
  <si>
    <t>Reichard</t>
  </si>
  <si>
    <t>willreichard</t>
  </si>
  <si>
    <t>Le'Veon Moss</t>
  </si>
  <si>
    <t>13300</t>
  </si>
  <si>
    <t>leveonmoss</t>
  </si>
  <si>
    <t>Trevor Daniel</t>
  </si>
  <si>
    <t>5206</t>
  </si>
  <si>
    <t>00-0034626</t>
  </si>
  <si>
    <t>trevordaniel</t>
  </si>
  <si>
    <t>1994-12-08</t>
  </si>
  <si>
    <t>Hodgins</t>
  </si>
  <si>
    <t>isaiahhodgins</t>
  </si>
  <si>
    <t>3485</t>
  </si>
  <si>
    <t>00-0032523</t>
  </si>
  <si>
    <t>Krieger-Coble</t>
  </si>
  <si>
    <t>henrykriegercoble</t>
  </si>
  <si>
    <t>1992-06-12</t>
  </si>
  <si>
    <t>Ashton</t>
  </si>
  <si>
    <t>Jeanty</t>
  </si>
  <si>
    <t>ashtonjeanty</t>
  </si>
  <si>
    <t>2003-12-02</t>
  </si>
  <si>
    <t>Mingo</t>
  </si>
  <si>
    <t>jonathanmingo</t>
  </si>
  <si>
    <t>2001-04-20</t>
  </si>
  <si>
    <t>3516</t>
  </si>
  <si>
    <t>Mitch</t>
  </si>
  <si>
    <t>Mathews</t>
  </si>
  <si>
    <t>mitchmathews</t>
  </si>
  <si>
    <t>1991-04-15</t>
  </si>
  <si>
    <t>rileyleonard</t>
  </si>
  <si>
    <t>2002-09-13</t>
  </si>
  <si>
    <t>Richie Leone</t>
  </si>
  <si>
    <t>1873</t>
  </si>
  <si>
    <t>Leone</t>
  </si>
  <si>
    <t>richieleone</t>
  </si>
  <si>
    <t>1992-03-10</t>
  </si>
  <si>
    <t>Jacob Warren</t>
  </si>
  <si>
    <t>12118</t>
  </si>
  <si>
    <t>jacobwarren</t>
  </si>
  <si>
    <t>2000-04-13</t>
  </si>
  <si>
    <t>Austin McNamara</t>
  </si>
  <si>
    <t>12076</t>
  </si>
  <si>
    <t>McNamara</t>
  </si>
  <si>
    <t>austinmcnamara</t>
  </si>
  <si>
    <t>2001-02-24</t>
  </si>
  <si>
    <t>Germone Hopper</t>
  </si>
  <si>
    <t>4827</t>
  </si>
  <si>
    <t>Germone</t>
  </si>
  <si>
    <t>Hopper</t>
  </si>
  <si>
    <t>germonehopper</t>
  </si>
  <si>
    <t>1993-10-22</t>
  </si>
  <si>
    <t>mitchellevans</t>
  </si>
  <si>
    <t>2003-03-18</t>
  </si>
  <si>
    <t>Zander Horvath</t>
  </si>
  <si>
    <t>8428</t>
  </si>
  <si>
    <t>Zander</t>
  </si>
  <si>
    <t>Horvath</t>
  </si>
  <si>
    <t>zanderhorvath</t>
  </si>
  <si>
    <t>Terion Stewart</t>
  </si>
  <si>
    <t>13780</t>
  </si>
  <si>
    <t>Terion</t>
  </si>
  <si>
    <t>terionstewart</t>
  </si>
  <si>
    <t>2001-11-29</t>
  </si>
  <si>
    <t>Keshawn Martin</t>
  </si>
  <si>
    <t>1102</t>
  </si>
  <si>
    <t>Keshawn</t>
  </si>
  <si>
    <t>keshawnmartin</t>
  </si>
  <si>
    <t>Silas Bolden</t>
  </si>
  <si>
    <t>12880</t>
  </si>
  <si>
    <t>silasbolden</t>
  </si>
  <si>
    <t>2001-11-09</t>
  </si>
  <si>
    <t>Pharoah McKever</t>
  </si>
  <si>
    <t>5280</t>
  </si>
  <si>
    <t>00-0034322</t>
  </si>
  <si>
    <t>Pharoah</t>
  </si>
  <si>
    <t>McKever</t>
  </si>
  <si>
    <t>pharoahmckever</t>
  </si>
  <si>
    <t>1994-02-04</t>
  </si>
  <si>
    <t>Rodriguez</t>
  </si>
  <si>
    <t>chrisrodriguez</t>
  </si>
  <si>
    <t>1999-09-26</t>
  </si>
  <si>
    <t>4051</t>
  </si>
  <si>
    <t>00-0033597</t>
  </si>
  <si>
    <t>chadkelly</t>
  </si>
  <si>
    <t>1994-03-26</t>
  </si>
  <si>
    <t>Taylor McNamara</t>
  </si>
  <si>
    <t>4563</t>
  </si>
  <si>
    <t>taylormcnamara</t>
  </si>
  <si>
    <t>1994-08-12</t>
  </si>
  <si>
    <t>Buddy Howell</t>
  </si>
  <si>
    <t>5271</t>
  </si>
  <si>
    <t>00-0034449</t>
  </si>
  <si>
    <t>Buddy</t>
  </si>
  <si>
    <t>Howell</t>
  </si>
  <si>
    <t>buddyhowell</t>
  </si>
  <si>
    <t>1996-03-27</t>
  </si>
  <si>
    <t>00-0034750</t>
  </si>
  <si>
    <t>Rashaad</t>
  </si>
  <si>
    <t>rashaadpenny</t>
  </si>
  <si>
    <t>1996-02-02</t>
  </si>
  <si>
    <t>Phazahn Odom</t>
  </si>
  <si>
    <t>4725</t>
  </si>
  <si>
    <t>Phazahn</t>
  </si>
  <si>
    <t>Odom</t>
  </si>
  <si>
    <t>phazahnodom</t>
  </si>
  <si>
    <t>1994-06-08</t>
  </si>
  <si>
    <t>CJ Donaldson</t>
  </si>
  <si>
    <t>13277</t>
  </si>
  <si>
    <t>Donaldson</t>
  </si>
  <si>
    <t>cjdonaldson</t>
  </si>
  <si>
    <t>Brandon Burks</t>
  </si>
  <si>
    <t>3810</t>
  </si>
  <si>
    <t>brandonburks</t>
  </si>
  <si>
    <t>1993-11-01</t>
  </si>
  <si>
    <t xml:space="preserve"> 00-0035140</t>
  </si>
  <si>
    <t>Mecole</t>
  </si>
  <si>
    <t>Hardman</t>
  </si>
  <si>
    <t>mecolehardman</t>
  </si>
  <si>
    <t>1998-03-12</t>
  </si>
  <si>
    <t>Joe Brady</t>
  </si>
  <si>
    <t>6767</t>
  </si>
  <si>
    <t>joebrady</t>
  </si>
  <si>
    <t>Lee Ward</t>
  </si>
  <si>
    <t>2945</t>
  </si>
  <si>
    <t>leeward</t>
  </si>
  <si>
    <t>1991-11-07</t>
  </si>
  <si>
    <t>TreVeyon Henderson DUPLICATE</t>
  </si>
  <si>
    <t>12513</t>
  </si>
  <si>
    <t>Henderson DUPLICATE</t>
  </si>
  <si>
    <t>treveyonhendersonduplicate</t>
  </si>
  <si>
    <t>00-0034827</t>
  </si>
  <si>
    <t>djmoore</t>
  </si>
  <si>
    <t>1997-04-14</t>
  </si>
  <si>
    <t>Antwane Wells</t>
  </si>
  <si>
    <t>12460</t>
  </si>
  <si>
    <t>Antwane</t>
  </si>
  <si>
    <t>Wells</t>
  </si>
  <si>
    <t>antwanewells</t>
  </si>
  <si>
    <t>Ronnie Shields</t>
  </si>
  <si>
    <t>3100</t>
  </si>
  <si>
    <t>Shields</t>
  </si>
  <si>
    <t>ronnieshields</t>
  </si>
  <si>
    <t>1991-12-15</t>
  </si>
  <si>
    <t>00-0034351</t>
  </si>
  <si>
    <t>Dallas</t>
  </si>
  <si>
    <t>Goedert</t>
  </si>
  <si>
    <t>dallasgoedert</t>
  </si>
  <si>
    <t>Traeshon Holden</t>
  </si>
  <si>
    <t>12849</t>
  </si>
  <si>
    <t>Traeshon</t>
  </si>
  <si>
    <t>Holden</t>
  </si>
  <si>
    <t>traeshonholden</t>
  </si>
  <si>
    <t>2001-08-12</t>
  </si>
  <si>
    <t>735</t>
  </si>
  <si>
    <t>00-0026019</t>
  </si>
  <si>
    <t>Woodhead</t>
  </si>
  <si>
    <t>dannywoodhead</t>
  </si>
  <si>
    <t>00-0027696</t>
  </si>
  <si>
    <t>jimmygraham</t>
  </si>
  <si>
    <t>1986-11-24</t>
  </si>
  <si>
    <t>C.J. Charleston</t>
  </si>
  <si>
    <t>13334</t>
  </si>
  <si>
    <t>cjcharleston</t>
  </si>
  <si>
    <t>Kinsey</t>
  </si>
  <si>
    <t>masonkinsey</t>
  </si>
  <si>
    <t>Brisly Estime</t>
  </si>
  <si>
    <t>4434</t>
  </si>
  <si>
    <t>Brisly</t>
  </si>
  <si>
    <t>brislyestime</t>
  </si>
  <si>
    <t>1992-12-10</t>
  </si>
  <si>
    <t>Gannon Sinclair</t>
  </si>
  <si>
    <t>3045</t>
  </si>
  <si>
    <t>00-0031711</t>
  </si>
  <si>
    <t>Gannon</t>
  </si>
  <si>
    <t>Sinclair</t>
  </si>
  <si>
    <t>gannonsinclair</t>
  </si>
  <si>
    <t>Zurlon Tipton</t>
  </si>
  <si>
    <t>1976</t>
  </si>
  <si>
    <t>Zurlon</t>
  </si>
  <si>
    <t>zurlontipton</t>
  </si>
  <si>
    <t>1990-04-27</t>
  </si>
  <si>
    <t>Connor Neighbors</t>
  </si>
  <si>
    <t>2923</t>
  </si>
  <si>
    <t>Neighbors</t>
  </si>
  <si>
    <t>connorneighbors</t>
  </si>
  <si>
    <t>1991-12-13</t>
  </si>
  <si>
    <t>1693</t>
  </si>
  <si>
    <t>00-0029931</t>
  </si>
  <si>
    <t>Line</t>
  </si>
  <si>
    <t>zachline</t>
  </si>
  <si>
    <t>1990-04-26</t>
  </si>
  <si>
    <t>Davon Grayson</t>
  </si>
  <si>
    <t>5176</t>
  </si>
  <si>
    <t xml:space="preserve"> 00-0034748</t>
  </si>
  <si>
    <t>davongrayson</t>
  </si>
  <si>
    <t>Brad Sorensen</t>
  </si>
  <si>
    <t>1481</t>
  </si>
  <si>
    <t>Sorensen</t>
  </si>
  <si>
    <t>bradsorensen</t>
  </si>
  <si>
    <t>1988-03-13</t>
  </si>
  <si>
    <t>Garrett Swanson</t>
  </si>
  <si>
    <t>3611</t>
  </si>
  <si>
    <t>Swanson</t>
  </si>
  <si>
    <t>garrettswanson</t>
  </si>
  <si>
    <t>1994-06-24</t>
  </si>
  <si>
    <t>Kyron Hudson</t>
  </si>
  <si>
    <t>14031</t>
  </si>
  <si>
    <t>kyronhudson</t>
  </si>
  <si>
    <t>2002-05-16</t>
  </si>
  <si>
    <t>Lacoltan Bester</t>
  </si>
  <si>
    <t>1943</t>
  </si>
  <si>
    <t>Lacoltan</t>
  </si>
  <si>
    <t>Bester</t>
  </si>
  <si>
    <t>lacoltanbester</t>
  </si>
  <si>
    <t>Fred Trevillion</t>
  </si>
  <si>
    <t>6701</t>
  </si>
  <si>
    <t xml:space="preserve"> 00-0035653</t>
  </si>
  <si>
    <t>Trevillion</t>
  </si>
  <si>
    <t>fredtrevillion</t>
  </si>
  <si>
    <t>1994-10-13</t>
  </si>
  <si>
    <t>Brandon Reilly</t>
  </si>
  <si>
    <t>4541</t>
  </si>
  <si>
    <t>00-0033620</t>
  </si>
  <si>
    <t>Reilly</t>
  </si>
  <si>
    <t>brandonreilly</t>
  </si>
  <si>
    <t>1993-09-24</t>
  </si>
  <si>
    <t xml:space="preserve"> 00-0035512</t>
  </si>
  <si>
    <t>alexbarnes</t>
  </si>
  <si>
    <t>1996-10-27</t>
  </si>
  <si>
    <t>Shane Lechler</t>
  </si>
  <si>
    <t>307</t>
  </si>
  <si>
    <t>00-0019714</t>
  </si>
  <si>
    <t>Lechler</t>
  </si>
  <si>
    <t>shanelechler</t>
  </si>
  <si>
    <t>1976-08-07</t>
  </si>
  <si>
    <t>Ronald Awatt</t>
  </si>
  <si>
    <t>11182</t>
  </si>
  <si>
    <t>Awatt</t>
  </si>
  <si>
    <t>ronaldawatt</t>
  </si>
  <si>
    <t>1997-10-30</t>
  </si>
  <si>
    <t>Kai De La Cruz</t>
  </si>
  <si>
    <t>3030</t>
  </si>
  <si>
    <t>De La Cruz</t>
  </si>
  <si>
    <t>kaidelacruz</t>
  </si>
  <si>
    <t>Xavier Guillory</t>
  </si>
  <si>
    <t>13042</t>
  </si>
  <si>
    <t>Guillory</t>
  </si>
  <si>
    <t>xavierguillory</t>
  </si>
  <si>
    <t>2001-07-13</t>
  </si>
  <si>
    <t>Marquez Stevenson</t>
  </si>
  <si>
    <t>7556</t>
  </si>
  <si>
    <t>Stevenson</t>
  </si>
  <si>
    <t>marquezstevenson</t>
  </si>
  <si>
    <t>1998-03-26</t>
  </si>
  <si>
    <t>794</t>
  </si>
  <si>
    <t>00-0028497</t>
  </si>
  <si>
    <t>Kamar</t>
  </si>
  <si>
    <t>Aiken</t>
  </si>
  <si>
    <t>kamaraiken</t>
  </si>
  <si>
    <t>1989-05-30</t>
  </si>
  <si>
    <t>4178</t>
  </si>
  <si>
    <t>00-0033561</t>
  </si>
  <si>
    <t>Donnel</t>
  </si>
  <si>
    <t>Pumphrey</t>
  </si>
  <si>
    <t>donnelpumphrey</t>
  </si>
  <si>
    <t>Jared Dangerfield</t>
  </si>
  <si>
    <t>3462</t>
  </si>
  <si>
    <t>Dangerfield</t>
  </si>
  <si>
    <t>jareddangerfield</t>
  </si>
  <si>
    <t>1992-08-09</t>
  </si>
  <si>
    <t>00-0033594</t>
  </si>
  <si>
    <t>chriscarson</t>
  </si>
  <si>
    <t>Garrett Graham</t>
  </si>
  <si>
    <t>543</t>
  </si>
  <si>
    <t>garrettgraham</t>
  </si>
  <si>
    <t>Lou Anarumo</t>
  </si>
  <si>
    <t>3061</t>
  </si>
  <si>
    <t>Lou</t>
  </si>
  <si>
    <t>Anarumo</t>
  </si>
  <si>
    <t>louanarumo</t>
  </si>
  <si>
    <t>KeVonn Mabon</t>
  </si>
  <si>
    <t>4708</t>
  </si>
  <si>
    <t>KeVonn</t>
  </si>
  <si>
    <t>Mabon</t>
  </si>
  <si>
    <t>kevonnmabon</t>
  </si>
  <si>
    <t>1993-10-02</t>
  </si>
  <si>
    <t>3205</t>
  </si>
  <si>
    <t>00-0033104</t>
  </si>
  <si>
    <t>Kessler</t>
  </si>
  <si>
    <t>codykessler</t>
  </si>
  <si>
    <t>1993-05-11</t>
  </si>
  <si>
    <t>Chris Tyree</t>
  </si>
  <si>
    <t>13043</t>
  </si>
  <si>
    <t>christyree</t>
  </si>
  <si>
    <t>John Lynch</t>
  </si>
  <si>
    <t>4013</t>
  </si>
  <si>
    <t>johnlynch</t>
  </si>
  <si>
    <t>Reggie Brown</t>
  </si>
  <si>
    <t>13160</t>
  </si>
  <si>
    <t>reggiebrown</t>
  </si>
  <si>
    <t>12169</t>
  </si>
  <si>
    <t>Casey Pierce</t>
  </si>
  <si>
    <t>2637</t>
  </si>
  <si>
    <t>caseypierce</t>
  </si>
  <si>
    <t>1991-08-21</t>
  </si>
  <si>
    <t>Justin Sinz</t>
  </si>
  <si>
    <t>2886</t>
  </si>
  <si>
    <t>Sinz</t>
  </si>
  <si>
    <t>justinsinz</t>
  </si>
  <si>
    <t>1991-11-03</t>
  </si>
  <si>
    <t>Darius Prince</t>
  </si>
  <si>
    <t>5799</t>
  </si>
  <si>
    <t>00-0034892</t>
  </si>
  <si>
    <t>dariusprince</t>
  </si>
  <si>
    <t>1990-04-23</t>
  </si>
  <si>
    <t>Landon Lenoir</t>
  </si>
  <si>
    <t>8705</t>
  </si>
  <si>
    <t>Lenoir</t>
  </si>
  <si>
    <t>landonlenoir</t>
  </si>
  <si>
    <t>1998-08-11</t>
  </si>
  <si>
    <t>Kaelon</t>
  </si>
  <si>
    <t>Black</t>
  </si>
  <si>
    <t>kaelonblack</t>
  </si>
  <si>
    <t>2001-10-17</t>
  </si>
  <si>
    <t>Louis Riddick</t>
  </si>
  <si>
    <t>4757</t>
  </si>
  <si>
    <t>louisriddick</t>
  </si>
  <si>
    <t>Jaxon Shipley</t>
  </si>
  <si>
    <t>2654</t>
  </si>
  <si>
    <t>jaxonshipley</t>
  </si>
  <si>
    <t>1992-07-17</t>
  </si>
  <si>
    <t>00-0030035</t>
  </si>
  <si>
    <t>Thielen</t>
  </si>
  <si>
    <t>adamthielen</t>
  </si>
  <si>
    <t>Damaris Johnson</t>
  </si>
  <si>
    <t>1030</t>
  </si>
  <si>
    <t>Damaris</t>
  </si>
  <si>
    <t>damarisjohnson</t>
  </si>
  <si>
    <t>1989-11-22</t>
  </si>
  <si>
    <t>Shaun Suisham</t>
  </si>
  <si>
    <t>763</t>
  </si>
  <si>
    <t>Shaun</t>
  </si>
  <si>
    <t>Suisham</t>
  </si>
  <si>
    <t>shaunsuisham</t>
  </si>
  <si>
    <t>1981-12-29</t>
  </si>
  <si>
    <t>JJ Laap</t>
  </si>
  <si>
    <t>12231</t>
  </si>
  <si>
    <t>Laap</t>
  </si>
  <si>
    <t>jjlaap</t>
  </si>
  <si>
    <t>2001-01-28</t>
  </si>
  <si>
    <t>bensims</t>
  </si>
  <si>
    <t>Alec Holler</t>
  </si>
  <si>
    <t>12085</t>
  </si>
  <si>
    <t>Holler</t>
  </si>
  <si>
    <t>alecholler</t>
  </si>
  <si>
    <t>1999-07-19</t>
  </si>
  <si>
    <t>OJ Hiliare</t>
  </si>
  <si>
    <t>12033</t>
  </si>
  <si>
    <t>OJ</t>
  </si>
  <si>
    <t>Hiliare</t>
  </si>
  <si>
    <t>ojhiliare</t>
  </si>
  <si>
    <t>2001-02-12</t>
  </si>
  <si>
    <t>Mataeo Durant</t>
  </si>
  <si>
    <t>8233</t>
  </si>
  <si>
    <t>Mataeo</t>
  </si>
  <si>
    <t>Durant</t>
  </si>
  <si>
    <t>mataeodurant</t>
  </si>
  <si>
    <t>1999-12-04</t>
  </si>
  <si>
    <t>Kaden Davis</t>
  </si>
  <si>
    <t>8755</t>
  </si>
  <si>
    <t>kadendavis</t>
  </si>
  <si>
    <t>Tre Mosley</t>
  </si>
  <si>
    <t>12392</t>
  </si>
  <si>
    <t>Mosley</t>
  </si>
  <si>
    <t>tremosley</t>
  </si>
  <si>
    <t>2001-09-25</t>
  </si>
  <si>
    <t>Devin Ross</t>
  </si>
  <si>
    <t>5292</t>
  </si>
  <si>
    <t>00-0034667</t>
  </si>
  <si>
    <t>devinross</t>
  </si>
  <si>
    <t>1995-08-12</t>
  </si>
  <si>
    <t>Brayden Narveson</t>
  </si>
  <si>
    <t>11949</t>
  </si>
  <si>
    <t>Narveson</t>
  </si>
  <si>
    <t>braydennarveson</t>
  </si>
  <si>
    <t>Brandon Pettigrew</t>
  </si>
  <si>
    <t>465</t>
  </si>
  <si>
    <t>278</t>
  </si>
  <si>
    <t>Pettigrew</t>
  </si>
  <si>
    <t>brandonpettigrew</t>
  </si>
  <si>
    <t>1985-02-23</t>
  </si>
  <si>
    <t>Jake Verity</t>
  </si>
  <si>
    <t>8056</t>
  </si>
  <si>
    <t>Verity</t>
  </si>
  <si>
    <t>jakeverity</t>
  </si>
  <si>
    <t>Adam Drake</t>
  </si>
  <si>
    <t>3033</t>
  </si>
  <si>
    <t>Drake</t>
  </si>
  <si>
    <t>adamdrake</t>
  </si>
  <si>
    <t>jamesrobinson</t>
  </si>
  <si>
    <t>1998-08-09</t>
  </si>
  <si>
    <t>Kevin Ogletree</t>
  </si>
  <si>
    <t>405</t>
  </si>
  <si>
    <t>Ogletree</t>
  </si>
  <si>
    <t>kevinogletree</t>
  </si>
  <si>
    <t>Nick Fitzgerald</t>
  </si>
  <si>
    <t>6606</t>
  </si>
  <si>
    <t xml:space="preserve"> 00-0035471</t>
  </si>
  <si>
    <t>nickfitzgerald</t>
  </si>
  <si>
    <t>1996-01-14</t>
  </si>
  <si>
    <t>00-0034349</t>
  </si>
  <si>
    <t>Kerryon</t>
  </si>
  <si>
    <t>kerryonjohnson</t>
  </si>
  <si>
    <t>T.J. Jones</t>
  </si>
  <si>
    <t>2121</t>
  </si>
  <si>
    <t>00-0031189</t>
  </si>
  <si>
    <t>tjjones</t>
  </si>
  <si>
    <t>1992-07-19</t>
  </si>
  <si>
    <t>George Campbell</t>
  </si>
  <si>
    <t>7387</t>
  </si>
  <si>
    <t>georgecampbell</t>
  </si>
  <si>
    <t>Isaiah Wooden</t>
  </si>
  <si>
    <t>11941</t>
  </si>
  <si>
    <t>Wooden</t>
  </si>
  <si>
    <t>isaiahwooden</t>
  </si>
  <si>
    <t>Louis Hansen</t>
  </si>
  <si>
    <t>14055</t>
  </si>
  <si>
    <t>Hansen</t>
  </si>
  <si>
    <t>louishansen</t>
  </si>
  <si>
    <t>1200</t>
  </si>
  <si>
    <t>00-0028957</t>
  </si>
  <si>
    <t>austindavis</t>
  </si>
  <si>
    <t>1989-06-02</t>
  </si>
  <si>
    <t>Ollie</t>
  </si>
  <si>
    <t>olliegordon</t>
  </si>
  <si>
    <t>2004-01-15</t>
  </si>
  <si>
    <t>1901</t>
  </si>
  <si>
    <t>00-0030656</t>
  </si>
  <si>
    <t>Crowell</t>
  </si>
  <si>
    <t>isaiahcrowell</t>
  </si>
  <si>
    <t>1993-01-08</t>
  </si>
  <si>
    <t>1170</t>
  </si>
  <si>
    <t>00-0029141</t>
  </si>
  <si>
    <t>alfredmorris</t>
  </si>
  <si>
    <t>1988-12-12</t>
  </si>
  <si>
    <t>miketolbert</t>
  </si>
  <si>
    <t>1985-11-23</t>
  </si>
  <si>
    <t>3366</t>
  </si>
  <si>
    <t>kelvintaylor</t>
  </si>
  <si>
    <t>1993-09-28</t>
  </si>
  <si>
    <t>2174</t>
  </si>
  <si>
    <t>00-0030741</t>
  </si>
  <si>
    <t>Roosevelt</t>
  </si>
  <si>
    <t>Nix</t>
  </si>
  <si>
    <t>rooseveltnix</t>
  </si>
  <si>
    <t>1992-03-30</t>
  </si>
  <si>
    <t>Jawill Davis</t>
  </si>
  <si>
    <t>5175</t>
  </si>
  <si>
    <t>00-0034499</t>
  </si>
  <si>
    <t>Jawill</t>
  </si>
  <si>
    <t>jawilldavis</t>
  </si>
  <si>
    <t>5102</t>
  </si>
  <si>
    <t>00-0034395</t>
  </si>
  <si>
    <t>Daurice</t>
  </si>
  <si>
    <t>Fountain</t>
  </si>
  <si>
    <t>dauricefountain</t>
  </si>
  <si>
    <t>Jester Weah</t>
  </si>
  <si>
    <t>5261</t>
  </si>
  <si>
    <t>00-0034633</t>
  </si>
  <si>
    <t>Jester</t>
  </si>
  <si>
    <t>Weah</t>
  </si>
  <si>
    <t>jesterweah</t>
  </si>
  <si>
    <t>1995-02-07</t>
  </si>
  <si>
    <t>Robert Saleh</t>
  </si>
  <si>
    <t>4027</t>
  </si>
  <si>
    <t>Saleh</t>
  </si>
  <si>
    <t>robertsaleh</t>
  </si>
  <si>
    <t>Aca'Cedric Ware</t>
  </si>
  <si>
    <t>6187</t>
  </si>
  <si>
    <t xml:space="preserve"> 00-0035716</t>
  </si>
  <si>
    <t>Aca'Cedric</t>
  </si>
  <si>
    <t>Ware</t>
  </si>
  <si>
    <t>acacedricware</t>
  </si>
  <si>
    <t>1997-06-29</t>
  </si>
  <si>
    <t>127</t>
  </si>
  <si>
    <t>00-0020578</t>
  </si>
  <si>
    <t>Bryant</t>
  </si>
  <si>
    <t>mattbryant</t>
  </si>
  <si>
    <t>1975-05-29</t>
  </si>
  <si>
    <t>00-0033757</t>
  </si>
  <si>
    <t>Tonyan</t>
  </si>
  <si>
    <t>roberttonyan</t>
  </si>
  <si>
    <t>Dazz Newsome</t>
  </si>
  <si>
    <t>7586</t>
  </si>
  <si>
    <t>Dazz</t>
  </si>
  <si>
    <t>dazznewsome</t>
  </si>
  <si>
    <t>1999-05-15</t>
  </si>
  <si>
    <t>4125</t>
  </si>
  <si>
    <t>00-0033911</t>
  </si>
  <si>
    <t>Taywan</t>
  </si>
  <si>
    <t>taywantaylor</t>
  </si>
  <si>
    <t>1995-03-02</t>
  </si>
  <si>
    <t>00-0033576</t>
  </si>
  <si>
    <t>Saubert</t>
  </si>
  <si>
    <t>ericsaubert</t>
  </si>
  <si>
    <t>David Ausberry</t>
  </si>
  <si>
    <t>882</t>
  </si>
  <si>
    <t>Ausberry</t>
  </si>
  <si>
    <t>davidausberry</t>
  </si>
  <si>
    <t>1987-09-25</t>
  </si>
  <si>
    <t>Bradley Sowell</t>
  </si>
  <si>
    <t>1269</t>
  </si>
  <si>
    <t>00-0029091</t>
  </si>
  <si>
    <t>Sowell</t>
  </si>
  <si>
    <t>bradleysowell</t>
  </si>
  <si>
    <t>OL</t>
  </si>
  <si>
    <t>1989-06-06</t>
  </si>
  <si>
    <t xml:space="preserve"> 00-0035442</t>
  </si>
  <si>
    <t>Holyfield</t>
  </si>
  <si>
    <t>elijahholyfield</t>
  </si>
  <si>
    <t>1997-11-30</t>
  </si>
  <si>
    <t>Karel Hamilton</t>
  </si>
  <si>
    <t>4364</t>
  </si>
  <si>
    <t>Karel</t>
  </si>
  <si>
    <t>karelhamilton</t>
  </si>
  <si>
    <t>3657</t>
  </si>
  <si>
    <t>00-0032371</t>
  </si>
  <si>
    <t>robkelley</t>
  </si>
  <si>
    <t>1992-10-03</t>
  </si>
  <si>
    <t>Preston Parker</t>
  </si>
  <si>
    <t>620</t>
  </si>
  <si>
    <t>prestonparker</t>
  </si>
  <si>
    <t>1987-02-13</t>
  </si>
  <si>
    <t>DeMichael Harris-DUP</t>
  </si>
  <si>
    <t>8099</t>
  </si>
  <si>
    <t>0</t>
  </si>
  <si>
    <t>Harris-DUP</t>
  </si>
  <si>
    <t>demichaelharrisdup</t>
  </si>
  <si>
    <t>Dennis Parks</t>
  </si>
  <si>
    <t>3727</t>
  </si>
  <si>
    <t>Parks</t>
  </si>
  <si>
    <t>dennisparks</t>
  </si>
  <si>
    <t>1994-07-27</t>
  </si>
  <si>
    <t>Avery Davis</t>
  </si>
  <si>
    <t>11544</t>
  </si>
  <si>
    <t>Avery</t>
  </si>
  <si>
    <t>averydavis</t>
  </si>
  <si>
    <t>Tony Stevens</t>
  </si>
  <si>
    <t>4497</t>
  </si>
  <si>
    <t>tonystevens</t>
  </si>
  <si>
    <t>5005</t>
  </si>
  <si>
    <t>00-0034267</t>
  </si>
  <si>
    <t>jaleelscott</t>
  </si>
  <si>
    <t>1995-02-23</t>
  </si>
  <si>
    <t>811</t>
  </si>
  <si>
    <t>00-0028011</t>
  </si>
  <si>
    <t>Stevan</t>
  </si>
  <si>
    <t>stevanridley</t>
  </si>
  <si>
    <t>1989-01-27</t>
  </si>
  <si>
    <t>Lache Seastrunk</t>
  </si>
  <si>
    <t>2101</t>
  </si>
  <si>
    <t>Lache</t>
  </si>
  <si>
    <t>Seastrunk</t>
  </si>
  <si>
    <t>lacheseastrunk</t>
  </si>
  <si>
    <t>1991-07-29</t>
  </si>
  <si>
    <t>1794</t>
  </si>
  <si>
    <t>00-0030711</t>
  </si>
  <si>
    <t>Fluellen</t>
  </si>
  <si>
    <t>davidfluellen</t>
  </si>
  <si>
    <t>1992-01-28</t>
  </si>
  <si>
    <t>Eric McAlister</t>
  </si>
  <si>
    <t>13354</t>
  </si>
  <si>
    <t>McAlister</t>
  </si>
  <si>
    <t>ericmcalister</t>
  </si>
  <si>
    <t>Kekoa Crawford</t>
  </si>
  <si>
    <t>8825</t>
  </si>
  <si>
    <t>Kekoa</t>
  </si>
  <si>
    <t>kekoacrawford</t>
  </si>
  <si>
    <t>1998-02-10</t>
  </si>
  <si>
    <t>Brandon Powell</t>
  </si>
  <si>
    <t>5695</t>
  </si>
  <si>
    <t>00-0034646</t>
  </si>
  <si>
    <t>brandonpowell</t>
  </si>
  <si>
    <t>1995-09-12</t>
  </si>
  <si>
    <t>Mason Fairchild</t>
  </si>
  <si>
    <t>12260</t>
  </si>
  <si>
    <t>Fairchild</t>
  </si>
  <si>
    <t>masonfairchild</t>
  </si>
  <si>
    <t>2001-08-30</t>
  </si>
  <si>
    <t>Andrew Armstrong</t>
  </si>
  <si>
    <t>12863</t>
  </si>
  <si>
    <t>Armstrong</t>
  </si>
  <si>
    <t>andrewarmstrong</t>
  </si>
  <si>
    <t>2000-10-31</t>
  </si>
  <si>
    <t>Shannon Brooks</t>
  </si>
  <si>
    <t>7104</t>
  </si>
  <si>
    <t>Shannon</t>
  </si>
  <si>
    <t>shannonbrooks</t>
  </si>
  <si>
    <t>Ian Berryman</t>
  </si>
  <si>
    <t>6403</t>
  </si>
  <si>
    <t xml:space="preserve"> 00-0034950</t>
  </si>
  <si>
    <t>Berryman</t>
  </si>
  <si>
    <t>ianberryman</t>
  </si>
  <si>
    <t>1996-06-01</t>
  </si>
  <si>
    <t>2499</t>
  </si>
  <si>
    <t>Telfer</t>
  </si>
  <si>
    <t>randalltelfer</t>
  </si>
  <si>
    <t>Bob McNair</t>
  </si>
  <si>
    <t>4856</t>
  </si>
  <si>
    <t>McNair</t>
  </si>
  <si>
    <t>bobmcnair</t>
  </si>
  <si>
    <t>Gregg Williams</t>
  </si>
  <si>
    <t>3989</t>
  </si>
  <si>
    <t>Gregg</t>
  </si>
  <si>
    <t>greggwilliams</t>
  </si>
  <si>
    <t>Vincent Blanchard</t>
  </si>
  <si>
    <t>12372</t>
  </si>
  <si>
    <t>Blanchard</t>
  </si>
  <si>
    <t>vincentblanchard</t>
  </si>
  <si>
    <t>1716</t>
  </si>
  <si>
    <t>00-0029068</t>
  </si>
  <si>
    <t>derrickcoleman</t>
  </si>
  <si>
    <t>1990-10-18</t>
  </si>
  <si>
    <t>Alex Van Pelt</t>
  </si>
  <si>
    <t>6776</t>
  </si>
  <si>
    <t>Van Pelt</t>
  </si>
  <si>
    <t>alexvanpelt</t>
  </si>
  <si>
    <t>00-0034439</t>
  </si>
  <si>
    <t>Conklin</t>
  </si>
  <si>
    <t>tylerconklin</t>
  </si>
  <si>
    <t>1995-07-30</t>
  </si>
  <si>
    <t>2189</t>
  </si>
  <si>
    <t>Gaffney</t>
  </si>
  <si>
    <t>tylergaffney</t>
  </si>
  <si>
    <t>1991-04-20</t>
  </si>
  <si>
    <t>Monaray Baldwin</t>
  </si>
  <si>
    <t>12852</t>
  </si>
  <si>
    <t>Monaray</t>
  </si>
  <si>
    <t>monaraybaldwin</t>
  </si>
  <si>
    <t>2002-12-17</t>
  </si>
  <si>
    <t>Eli Wilson</t>
  </si>
  <si>
    <t>13100</t>
  </si>
  <si>
    <t>eliwilson</t>
  </si>
  <si>
    <t>C.J. Duncan</t>
  </si>
  <si>
    <t>5734</t>
  </si>
  <si>
    <t>00-0034709</t>
  </si>
  <si>
    <t>cjduncan</t>
  </si>
  <si>
    <t>1995-03-24</t>
  </si>
  <si>
    <t>2175</t>
  </si>
  <si>
    <t>00-0030743</t>
  </si>
  <si>
    <t>Bernard</t>
  </si>
  <si>
    <t>Reedy</t>
  </si>
  <si>
    <t>bernardreedy</t>
  </si>
  <si>
    <t>1991-12-31</t>
  </si>
  <si>
    <t>Damion Jeanpiere</t>
  </si>
  <si>
    <t>6370</t>
  </si>
  <si>
    <t xml:space="preserve"> 00-0035443</t>
  </si>
  <si>
    <t>Damion</t>
  </si>
  <si>
    <t>Jeanpiere</t>
  </si>
  <si>
    <t>damionjeanpiere</t>
  </si>
  <si>
    <t>1996-12-08</t>
  </si>
  <si>
    <t>Leonard Taylor</t>
  </si>
  <si>
    <t>11140</t>
  </si>
  <si>
    <t>leonardtaylor</t>
  </si>
  <si>
    <t>1999-08-26</t>
  </si>
  <si>
    <t>Khalan Laborn</t>
  </si>
  <si>
    <t>11176</t>
  </si>
  <si>
    <t>Khalan</t>
  </si>
  <si>
    <t>Laborn</t>
  </si>
  <si>
    <t>khalanlaborn</t>
  </si>
  <si>
    <t>1999-06-01</t>
  </si>
  <si>
    <t>Keaontay</t>
  </si>
  <si>
    <t>keaontayingram</t>
  </si>
  <si>
    <t>1999-10-26</t>
  </si>
  <si>
    <t>158</t>
  </si>
  <si>
    <t>KaVontae</t>
  </si>
  <si>
    <t>Turpin</t>
  </si>
  <si>
    <t>kavontaeturpin</t>
  </si>
  <si>
    <t>1996-08-02</t>
  </si>
  <si>
    <t>Bailey Gaither</t>
  </si>
  <si>
    <t>7885</t>
  </si>
  <si>
    <t>Gaither</t>
  </si>
  <si>
    <t>baileygaither</t>
  </si>
  <si>
    <t>1997-01-11</t>
  </si>
  <si>
    <t>Treyton Pickering</t>
  </si>
  <si>
    <t>12320</t>
  </si>
  <si>
    <t>Pickering</t>
  </si>
  <si>
    <t>treytonpickering</t>
  </si>
  <si>
    <t>Tracy</t>
  </si>
  <si>
    <t>tyronetracy</t>
  </si>
  <si>
    <t>Sean McVay</t>
  </si>
  <si>
    <t>3982</t>
  </si>
  <si>
    <t>McVay</t>
  </si>
  <si>
    <t>seanmcvay</t>
  </si>
  <si>
    <t>Quayvon Hicks</t>
  </si>
  <si>
    <t>3646</t>
  </si>
  <si>
    <t>Quayvon</t>
  </si>
  <si>
    <t>Hicks</t>
  </si>
  <si>
    <t>quayvonhicks</t>
  </si>
  <si>
    <t>1994-07-17</t>
  </si>
  <si>
    <t>Max Brosmer</t>
  </si>
  <si>
    <t>12775</t>
  </si>
  <si>
    <t>Brosmer</t>
  </si>
  <si>
    <t>maxbrosmer</t>
  </si>
  <si>
    <t>2001-03-28</t>
  </si>
  <si>
    <t>Patrick Herbert</t>
  </si>
  <si>
    <t>12901</t>
  </si>
  <si>
    <t>patrickherbert</t>
  </si>
  <si>
    <t>2000-10-18</t>
  </si>
  <si>
    <t>Dakota Caton</t>
  </si>
  <si>
    <t>12291</t>
  </si>
  <si>
    <t>Dakota</t>
  </si>
  <si>
    <t>Caton</t>
  </si>
  <si>
    <t>dakotacaton</t>
  </si>
  <si>
    <t>Rico Bussey</t>
  </si>
  <si>
    <t>7901</t>
  </si>
  <si>
    <t>Bussey</t>
  </si>
  <si>
    <t>ricobussey</t>
  </si>
  <si>
    <t>1998-02-25</t>
  </si>
  <si>
    <t>Jonathan Amosa</t>
  </si>
  <si>
    <t>1766</t>
  </si>
  <si>
    <t>Amosa</t>
  </si>
  <si>
    <t>jonathanamosa</t>
  </si>
  <si>
    <t>1990-10-16</t>
  </si>
  <si>
    <t>00-0032211</t>
  </si>
  <si>
    <t>Lockett</t>
  </si>
  <si>
    <t>tylerlockett</t>
  </si>
  <si>
    <t>1992-09-28</t>
  </si>
  <si>
    <t>Proche</t>
  </si>
  <si>
    <t>jamesproche</t>
  </si>
  <si>
    <t>1996-09-21</t>
  </si>
  <si>
    <t>3357</t>
  </si>
  <si>
    <t>00-0032434</t>
  </si>
  <si>
    <t>brandonallen</t>
  </si>
  <si>
    <t>1992-09-05</t>
  </si>
  <si>
    <t>Damon Hazelton</t>
  </si>
  <si>
    <t>7573</t>
  </si>
  <si>
    <t>Hazelton</t>
  </si>
  <si>
    <t>damonhazelton</t>
  </si>
  <si>
    <t>1997-02-28</t>
  </si>
  <si>
    <t>Matthew Wright</t>
  </si>
  <si>
    <t>6268</t>
  </si>
  <si>
    <t xml:space="preserve"> 00-0035189</t>
  </si>
  <si>
    <t>matthewwright</t>
  </si>
  <si>
    <t>1996-03-22</t>
  </si>
  <si>
    <t>Rashee</t>
  </si>
  <si>
    <t>rasheerice</t>
  </si>
  <si>
    <t>2000-04-22</t>
  </si>
  <si>
    <t>Willie Johnson</t>
  </si>
  <si>
    <t>8881</t>
  </si>
  <si>
    <t>williejohnson</t>
  </si>
  <si>
    <t>1996-12-23</t>
  </si>
  <si>
    <t>Richard Gordon</t>
  </si>
  <si>
    <t>885</t>
  </si>
  <si>
    <t>richardgordon</t>
  </si>
  <si>
    <t>1987-06-07</t>
  </si>
  <si>
    <t>Nathan Cottrell</t>
  </si>
  <si>
    <t>7466</t>
  </si>
  <si>
    <t>Cottrell</t>
  </si>
  <si>
    <t>nathancottrell</t>
  </si>
  <si>
    <t>Myles White</t>
  </si>
  <si>
    <t>3050</t>
  </si>
  <si>
    <t>myleswhite</t>
  </si>
  <si>
    <t>1990-03-03</t>
  </si>
  <si>
    <t>1765</t>
  </si>
  <si>
    <t>1990-03-30</t>
  </si>
  <si>
    <t>1759</t>
  </si>
  <si>
    <t>Donnell</t>
  </si>
  <si>
    <t>larrydonnell</t>
  </si>
  <si>
    <t>1988-11-01</t>
  </si>
  <si>
    <t>1451</t>
  </si>
  <si>
    <t>00-0029854</t>
  </si>
  <si>
    <t>cjanderson</t>
  </si>
  <si>
    <t>1991-02-10</t>
  </si>
  <si>
    <t>Shane Leatherbury</t>
  </si>
  <si>
    <t>7161</t>
  </si>
  <si>
    <t>Leatherbury</t>
  </si>
  <si>
    <t>shaneleatherbury</t>
  </si>
  <si>
    <t>1997-12-10</t>
  </si>
  <si>
    <t>Tyler Newsome</t>
  </si>
  <si>
    <t>6563</t>
  </si>
  <si>
    <t xml:space="preserve"> 00-0035433</t>
  </si>
  <si>
    <t>tylernewsome</t>
  </si>
  <si>
    <t>4208</t>
  </si>
  <si>
    <t>00-0033957</t>
  </si>
  <si>
    <t>rodneyadams</t>
  </si>
  <si>
    <t>1994-09-15</t>
  </si>
  <si>
    <t>1866</t>
  </si>
  <si>
    <t>00-0031025</t>
  </si>
  <si>
    <t>Campanaro</t>
  </si>
  <si>
    <t>michaelcampanaro</t>
  </si>
  <si>
    <t>1991-01-25</t>
  </si>
  <si>
    <t>Connor Bazelak</t>
  </si>
  <si>
    <t>12776</t>
  </si>
  <si>
    <t>Bazelak</t>
  </si>
  <si>
    <t>connorbazelak</t>
  </si>
  <si>
    <t>Jalen Greene</t>
  </si>
  <si>
    <t>6685</t>
  </si>
  <si>
    <t xml:space="preserve"> 00-0035610</t>
  </si>
  <si>
    <t>jalengreene</t>
  </si>
  <si>
    <t>1996-06-13</t>
  </si>
  <si>
    <t>Asiasi</t>
  </si>
  <si>
    <t>devinasiasi</t>
  </si>
  <si>
    <t>1997-08-14</t>
  </si>
  <si>
    <t>TJ Thorpe</t>
  </si>
  <si>
    <t>3918</t>
  </si>
  <si>
    <t>TJ</t>
  </si>
  <si>
    <t>Thorpe</t>
  </si>
  <si>
    <t>tjthorpe</t>
  </si>
  <si>
    <t>De'Von</t>
  </si>
  <si>
    <t>Achane</t>
  </si>
  <si>
    <t>devonachane</t>
  </si>
  <si>
    <t>2001-10-13</t>
  </si>
  <si>
    <t>00-0034253</t>
  </si>
  <si>
    <t>Dontrell</t>
  </si>
  <si>
    <t>dontrellhilliard</t>
  </si>
  <si>
    <t>1995-02-26</t>
  </si>
  <si>
    <t>Cam Phillips</t>
  </si>
  <si>
    <t>5625</t>
  </si>
  <si>
    <t>00-0034512</t>
  </si>
  <si>
    <t>camphillips</t>
  </si>
  <si>
    <t>1995-12-16</t>
  </si>
  <si>
    <t>marvinmims</t>
  </si>
  <si>
    <t>Scot McCloughan</t>
  </si>
  <si>
    <t>4024</t>
  </si>
  <si>
    <t>Scot</t>
  </si>
  <si>
    <t>McCloughan</t>
  </si>
  <si>
    <t>scotmccloughan</t>
  </si>
  <si>
    <t>Detrich Clark</t>
  </si>
  <si>
    <t>5243</t>
  </si>
  <si>
    <t>Detrich</t>
  </si>
  <si>
    <t>detrichclark</t>
  </si>
  <si>
    <t>1994-02-15</t>
  </si>
  <si>
    <t>4362</t>
  </si>
  <si>
    <t>00-0033338</t>
  </si>
  <si>
    <t>Cethan</t>
  </si>
  <si>
    <t>cethancarter</t>
  </si>
  <si>
    <t>Matt Blanchard</t>
  </si>
  <si>
    <t>1738</t>
  </si>
  <si>
    <t>mattblanchard</t>
  </si>
  <si>
    <t>1989-03-21</t>
  </si>
  <si>
    <t>00-0034830</t>
  </si>
  <si>
    <t>Hurst</t>
  </si>
  <si>
    <t>haydenhurst</t>
  </si>
  <si>
    <t>John Copenhaver</t>
  </si>
  <si>
    <t>12905</t>
  </si>
  <si>
    <t>Copenhaver</t>
  </si>
  <si>
    <t>johncopenhaver</t>
  </si>
  <si>
    <t>Steven Wroblewski</t>
  </si>
  <si>
    <t>4535</t>
  </si>
  <si>
    <t>Wroblewski</t>
  </si>
  <si>
    <t>stevenwroblewski</t>
  </si>
  <si>
    <t>1992-11-20</t>
  </si>
  <si>
    <t>00-0032257</t>
  </si>
  <si>
    <t>dukejohnson</t>
  </si>
  <si>
    <t>1993-09-23</t>
  </si>
  <si>
    <t>Reggie McKenzie</t>
  </si>
  <si>
    <t>4884</t>
  </si>
  <si>
    <t>McKenzie</t>
  </si>
  <si>
    <t>reggiemckenzie</t>
  </si>
  <si>
    <t>Penix</t>
  </si>
  <si>
    <t>michaelpenix</t>
  </si>
  <si>
    <t>2000-05-08</t>
  </si>
  <si>
    <t>Montee Ball</t>
  </si>
  <si>
    <t>1454</t>
  </si>
  <si>
    <t>Montee</t>
  </si>
  <si>
    <t>Ball</t>
  </si>
  <si>
    <t>monteeball</t>
  </si>
  <si>
    <t>1990-12-05</t>
  </si>
  <si>
    <t>anthonymcfarland</t>
  </si>
  <si>
    <t>1999-03-04</t>
  </si>
  <si>
    <t>Bryn Renner</t>
  </si>
  <si>
    <t>2007</t>
  </si>
  <si>
    <t>Bryn</t>
  </si>
  <si>
    <t>Renner</t>
  </si>
  <si>
    <t>brynrenner</t>
  </si>
  <si>
    <t>1990-01-22</t>
  </si>
  <si>
    <t>Trey Ragas</t>
  </si>
  <si>
    <t>7993</t>
  </si>
  <si>
    <t>Ragas</t>
  </si>
  <si>
    <t>treyragas</t>
  </si>
  <si>
    <t>2585</t>
  </si>
  <si>
    <t>00-0031897</t>
  </si>
  <si>
    <t>Rawls</t>
  </si>
  <si>
    <t>thomasrawls</t>
  </si>
  <si>
    <t>1993-08-03</t>
  </si>
  <si>
    <t>D'Vonte Price</t>
  </si>
  <si>
    <t>8184</t>
  </si>
  <si>
    <t>D'Vonte</t>
  </si>
  <si>
    <t>dvonteprice</t>
  </si>
  <si>
    <t>1999-06-02</t>
  </si>
  <si>
    <t>Carnell</t>
  </si>
  <si>
    <t>carnelltate</t>
  </si>
  <si>
    <t>2005-01-19</t>
  </si>
  <si>
    <t>3201</t>
  </si>
  <si>
    <t>00-0033102</t>
  </si>
  <si>
    <t>Roberto</t>
  </si>
  <si>
    <t>Aguayo</t>
  </si>
  <si>
    <t>robertoaguayo</t>
  </si>
  <si>
    <t>Eli Jenkins</t>
  </si>
  <si>
    <t>4665</t>
  </si>
  <si>
    <t>elijenkins</t>
  </si>
  <si>
    <t>1994-08-07</t>
  </si>
  <si>
    <t>00-0034829</t>
  </si>
  <si>
    <t>Gesicki</t>
  </si>
  <si>
    <t>mikegesicki</t>
  </si>
  <si>
    <t>1995-10-03</t>
  </si>
  <si>
    <t>McCallan Castles</t>
  </si>
  <si>
    <t>12070</t>
  </si>
  <si>
    <t>McCallan</t>
  </si>
  <si>
    <t>Castles</t>
  </si>
  <si>
    <t>mccallancastles</t>
  </si>
  <si>
    <t>1999-12-03</t>
  </si>
  <si>
    <t>Shaq Hill</t>
  </si>
  <si>
    <t>4613</t>
  </si>
  <si>
    <t>Shaq</t>
  </si>
  <si>
    <t>shaqhill</t>
  </si>
  <si>
    <t>1993-05-12</t>
  </si>
  <si>
    <t>Monty Madaris</t>
  </si>
  <si>
    <t>4367</t>
  </si>
  <si>
    <t>Monty</t>
  </si>
  <si>
    <t>Madaris</t>
  </si>
  <si>
    <t>montymadaris</t>
  </si>
  <si>
    <t>1993-09-08</t>
  </si>
  <si>
    <t>Romell Guerrier</t>
  </si>
  <si>
    <t>6394</t>
  </si>
  <si>
    <t>Romell</t>
  </si>
  <si>
    <t>Guerrier</t>
  </si>
  <si>
    <t>romellguerrier</t>
  </si>
  <si>
    <t>Andrew Bonnet</t>
  </si>
  <si>
    <t>3572</t>
  </si>
  <si>
    <t>Bonnet</t>
  </si>
  <si>
    <t>andrewbonnet</t>
  </si>
  <si>
    <t>1992-12-27</t>
  </si>
  <si>
    <t>Amar Johnson</t>
  </si>
  <si>
    <t>12928</t>
  </si>
  <si>
    <t>Amar</t>
  </si>
  <si>
    <t>amarjohnson</t>
  </si>
  <si>
    <t>2003-01-31</t>
  </si>
  <si>
    <t>Scooter Harrington</t>
  </si>
  <si>
    <t>7848</t>
  </si>
  <si>
    <t>Scooter</t>
  </si>
  <si>
    <t>Harrington</t>
  </si>
  <si>
    <t>scooterharrington</t>
  </si>
  <si>
    <t>Thomas Yassmin</t>
  </si>
  <si>
    <t>12113</t>
  </si>
  <si>
    <t>Yassmin</t>
  </si>
  <si>
    <t>thomasyassmin</t>
  </si>
  <si>
    <t>1999-10-21</t>
  </si>
  <si>
    <t>4576</t>
  </si>
  <si>
    <t>Jahad</t>
  </si>
  <si>
    <t>jahadthomas</t>
  </si>
  <si>
    <t>1995-11-06</t>
  </si>
  <si>
    <t>2411</t>
  </si>
  <si>
    <t>00-0031569</t>
  </si>
  <si>
    <t>Langford</t>
  </si>
  <si>
    <t>jeremylangford</t>
  </si>
  <si>
    <t>1991-12-06</t>
  </si>
  <si>
    <t>00-0034184</t>
  </si>
  <si>
    <t>gusedwards</t>
  </si>
  <si>
    <t>1995-04-13</t>
  </si>
  <si>
    <t>troyfranklin</t>
  </si>
  <si>
    <t>2003-02-06</t>
  </si>
  <si>
    <t>2755</t>
  </si>
  <si>
    <t>00-0031690</t>
  </si>
  <si>
    <t>Tomlinson</t>
  </si>
  <si>
    <t>erictomlinson</t>
  </si>
  <si>
    <t>Michael Cooper</t>
  </si>
  <si>
    <t>3649</t>
  </si>
  <si>
    <t>michaelcooper</t>
  </si>
  <si>
    <t>Michael Turk</t>
  </si>
  <si>
    <t>11397</t>
  </si>
  <si>
    <t>Turk</t>
  </si>
  <si>
    <t>michaelturk</t>
  </si>
  <si>
    <t>1998-03-14</t>
  </si>
  <si>
    <t>7072</t>
  </si>
  <si>
    <t>Joseph Charlton</t>
  </si>
  <si>
    <t>6936</t>
  </si>
  <si>
    <t>Charlton</t>
  </si>
  <si>
    <t>josephcharlton</t>
  </si>
  <si>
    <t>1997-04-07</t>
  </si>
  <si>
    <t>Cary Angeline</t>
  </si>
  <si>
    <t>7735</t>
  </si>
  <si>
    <t>Cary</t>
  </si>
  <si>
    <t>Angeline</t>
  </si>
  <si>
    <t>caryangeline</t>
  </si>
  <si>
    <t>1997-09-07</t>
  </si>
  <si>
    <t xml:space="preserve"> 00-0034983</t>
  </si>
  <si>
    <t>Renfrow</t>
  </si>
  <si>
    <t>hunterrenfrow</t>
  </si>
  <si>
    <t>1995-12-21</t>
  </si>
  <si>
    <t>Donnie Avery</t>
  </si>
  <si>
    <t>104</t>
  </si>
  <si>
    <t>donnieavery</t>
  </si>
  <si>
    <t>1984-06-12</t>
  </si>
  <si>
    <t>Jam</t>
  </si>
  <si>
    <t>jammiller</t>
  </si>
  <si>
    <t>Marcus Lucas</t>
  </si>
  <si>
    <t>2191</t>
  </si>
  <si>
    <t>00-0031121</t>
  </si>
  <si>
    <t>marcuslucas</t>
  </si>
  <si>
    <t>Justin Johnson</t>
  </si>
  <si>
    <t>6493</t>
  </si>
  <si>
    <t xml:space="preserve"> 00-0035092</t>
  </si>
  <si>
    <t>justinjohnson</t>
  </si>
  <si>
    <t>1996-11-08</t>
  </si>
  <si>
    <t>1592</t>
  </si>
  <si>
    <t>00-0029738</t>
  </si>
  <si>
    <t>281</t>
  </si>
  <si>
    <t>Fells</t>
  </si>
  <si>
    <t>darrenfells</t>
  </si>
  <si>
    <t>Elkanah Dillon</t>
  </si>
  <si>
    <t>6393</t>
  </si>
  <si>
    <t>Elkanah</t>
  </si>
  <si>
    <t>elkanahdillon</t>
  </si>
  <si>
    <t>3868</t>
  </si>
  <si>
    <t>00-0033025</t>
  </si>
  <si>
    <t>jalenrichard</t>
  </si>
  <si>
    <t>5323</t>
  </si>
  <si>
    <t>00-0034279</t>
  </si>
  <si>
    <t>Equanimeous</t>
  </si>
  <si>
    <t>St. Brown</t>
  </si>
  <si>
    <t>equanimeousstbrown</t>
  </si>
  <si>
    <t>1996-09-30</t>
  </si>
  <si>
    <t>Nick Kallerup</t>
  </si>
  <si>
    <t>13151</t>
  </si>
  <si>
    <t>Kallerup</t>
  </si>
  <si>
    <t>nickkallerup</t>
  </si>
  <si>
    <t>2001-03-27</t>
  </si>
  <si>
    <t>Daniel Thomas</t>
  </si>
  <si>
    <t>806</t>
  </si>
  <si>
    <t>danielthomas</t>
  </si>
  <si>
    <t>Da'Mari Scott</t>
  </si>
  <si>
    <t>5166</t>
  </si>
  <si>
    <t>00-0034256</t>
  </si>
  <si>
    <t>Da'Mari</t>
  </si>
  <si>
    <t>damariscott</t>
  </si>
  <si>
    <t>Jeremiyah</t>
  </si>
  <si>
    <t>jeremiyahlove</t>
  </si>
  <si>
    <t>2005-05-31</t>
  </si>
  <si>
    <t>Jamal Haynes</t>
  </si>
  <si>
    <t>13946</t>
  </si>
  <si>
    <t>Jamal</t>
  </si>
  <si>
    <t>jamalhaynes</t>
  </si>
  <si>
    <t>2002-10-05</t>
  </si>
  <si>
    <t>Cheyenne O'Grady</t>
  </si>
  <si>
    <t>6982</t>
  </si>
  <si>
    <t>Cheyenne</t>
  </si>
  <si>
    <t>O'Grady</t>
  </si>
  <si>
    <t>cheyenneogrady</t>
  </si>
  <si>
    <t>1996-09-20</t>
  </si>
  <si>
    <t>533</t>
  </si>
  <si>
    <t>00-0027688</t>
  </si>
  <si>
    <t>Colt</t>
  </si>
  <si>
    <t>McCoy</t>
  </si>
  <si>
    <t>coltmccoy</t>
  </si>
  <si>
    <t>1986-09-05</t>
  </si>
  <si>
    <t>Cade McDonald</t>
  </si>
  <si>
    <t>13212</t>
  </si>
  <si>
    <t>cademcdonald</t>
  </si>
  <si>
    <t>2001-05-07</t>
  </si>
  <si>
    <t>Felix Jones</t>
  </si>
  <si>
    <t>291</t>
  </si>
  <si>
    <t>felixjones</t>
  </si>
  <si>
    <t>1987-05-08</t>
  </si>
  <si>
    <t>Keeon Johnson</t>
  </si>
  <si>
    <t>4641</t>
  </si>
  <si>
    <t>Keeon</t>
  </si>
  <si>
    <t>keeonjohnson</t>
  </si>
  <si>
    <t>1994-12-31</t>
  </si>
  <si>
    <t>Mike McCoy</t>
  </si>
  <si>
    <t>3087</t>
  </si>
  <si>
    <t>mikemccoy</t>
  </si>
  <si>
    <t>Bruce Allen</t>
  </si>
  <si>
    <t>4043</t>
  </si>
  <si>
    <t>bruceallen</t>
  </si>
  <si>
    <t>1579</t>
  </si>
  <si>
    <t>Stepfan</t>
  </si>
  <si>
    <t>stepfantaylor</t>
  </si>
  <si>
    <t>1991-06-09</t>
  </si>
  <si>
    <t>1388</t>
  </si>
  <si>
    <t>00-0030549</t>
  </si>
  <si>
    <t>Eifert</t>
  </si>
  <si>
    <t>tylereifert</t>
  </si>
  <si>
    <t>1990-09-08</t>
  </si>
  <si>
    <t>00-0027150</t>
  </si>
  <si>
    <t>Edelman</t>
  </si>
  <si>
    <t>julianedelman</t>
  </si>
  <si>
    <t>1986-05-22</t>
  </si>
  <si>
    <t>Diego Pavia</t>
  </si>
  <si>
    <t>13427</t>
  </si>
  <si>
    <t>Diego</t>
  </si>
  <si>
    <t>Pavia</t>
  </si>
  <si>
    <t>diegopavia</t>
  </si>
  <si>
    <t>2002-02-16</t>
  </si>
  <si>
    <t>Brandon Stokley</t>
  </si>
  <si>
    <t>740</t>
  </si>
  <si>
    <t>Stokley</t>
  </si>
  <si>
    <t>brandonstokley</t>
  </si>
  <si>
    <t>1976-06-23</t>
  </si>
  <si>
    <t>Dante Miller</t>
  </si>
  <si>
    <t>11654</t>
  </si>
  <si>
    <t>dantemiller</t>
  </si>
  <si>
    <t>4175</t>
  </si>
  <si>
    <t>00-0033840</t>
  </si>
  <si>
    <t>chadhansen</t>
  </si>
  <si>
    <t>Jacques Patrick</t>
  </si>
  <si>
    <t>6108</t>
  </si>
  <si>
    <t>Jacques</t>
  </si>
  <si>
    <t>jacquespatrick</t>
  </si>
  <si>
    <t>Hajj-Malik Williams</t>
  </si>
  <si>
    <t>13017</t>
  </si>
  <si>
    <t>Hajj-Malik</t>
  </si>
  <si>
    <t>hajjmalikwilliams</t>
  </si>
  <si>
    <t>1999-11-25</t>
  </si>
  <si>
    <t>Roderick Daniels</t>
  </si>
  <si>
    <t>13256</t>
  </si>
  <si>
    <t>Roderick</t>
  </si>
  <si>
    <t>roderickdaniels</t>
  </si>
  <si>
    <t>Trautman</t>
  </si>
  <si>
    <t>adamtrautman</t>
  </si>
  <si>
    <t>Kyle Dixon</t>
  </si>
  <si>
    <t>13830</t>
  </si>
  <si>
    <t>kyledixon</t>
  </si>
  <si>
    <t>Bobo Wilson</t>
  </si>
  <si>
    <t>4480</t>
  </si>
  <si>
    <t>00-0033434</t>
  </si>
  <si>
    <t>bobowilson</t>
  </si>
  <si>
    <t>1995-01-25</t>
  </si>
  <si>
    <t>Blake Renaud</t>
  </si>
  <si>
    <t>2712</t>
  </si>
  <si>
    <t>Renaud</t>
  </si>
  <si>
    <t>blakerenaud</t>
  </si>
  <si>
    <t>1992-10-06</t>
  </si>
  <si>
    <t>4247</t>
  </si>
  <si>
    <t>marquezwilliams</t>
  </si>
  <si>
    <t>Joshua Pitsenberger</t>
  </si>
  <si>
    <t>13923</t>
  </si>
  <si>
    <t>Pitsenberger</t>
  </si>
  <si>
    <t>joshuapitsenberger</t>
  </si>
  <si>
    <t>411</t>
  </si>
  <si>
    <t>00-0026995</t>
  </si>
  <si>
    <t>jeremymaclin</t>
  </si>
  <si>
    <t>1988-05-11</t>
  </si>
  <si>
    <t>Wes Hills</t>
  </si>
  <si>
    <t>6115</t>
  </si>
  <si>
    <t xml:space="preserve"> 00-0035489</t>
  </si>
  <si>
    <t>Hills</t>
  </si>
  <si>
    <t>weshills</t>
  </si>
  <si>
    <t>1995-06-05</t>
  </si>
  <si>
    <t>Deonte Harty</t>
  </si>
  <si>
    <t>6234</t>
  </si>
  <si>
    <t xml:space="preserve"> 00-0035215</t>
  </si>
  <si>
    <t>Deonte</t>
  </si>
  <si>
    <t>Harty</t>
  </si>
  <si>
    <t>deonteharty</t>
  </si>
  <si>
    <t>1997-12-04</t>
  </si>
  <si>
    <t>Bijan</t>
  </si>
  <si>
    <t>bijanrobinson</t>
  </si>
  <si>
    <t>2002-01-30</t>
  </si>
  <si>
    <t>DeVonta</t>
  </si>
  <si>
    <t>devontasmith</t>
  </si>
  <si>
    <t>1998-11-14</t>
  </si>
  <si>
    <t>Drew Butler</t>
  </si>
  <si>
    <t>1089</t>
  </si>
  <si>
    <t>drewbutler</t>
  </si>
  <si>
    <t>1989-05-10</t>
  </si>
  <si>
    <t>travishunter</t>
  </si>
  <si>
    <t>2003-05-18</t>
  </si>
  <si>
    <t>Demetrius Wilson</t>
  </si>
  <si>
    <t>2918</t>
  </si>
  <si>
    <t>Demetrius</t>
  </si>
  <si>
    <t>demetriuswilson</t>
  </si>
  <si>
    <t>DaVaris Daniels</t>
  </si>
  <si>
    <t>2573</t>
  </si>
  <si>
    <t>DaVaris</t>
  </si>
  <si>
    <t>davarisdaniels</t>
  </si>
  <si>
    <t>1992-12-18</t>
  </si>
  <si>
    <t>Brian Leonhardt</t>
  </si>
  <si>
    <t>1468</t>
  </si>
  <si>
    <t>Leonhardt</t>
  </si>
  <si>
    <t>brianleonhardt</t>
  </si>
  <si>
    <t>1990-04-02</t>
  </si>
  <si>
    <t>DeVito</t>
  </si>
  <si>
    <t>tommydevito</t>
  </si>
  <si>
    <t>Cade Brewer</t>
  </si>
  <si>
    <t>8433</t>
  </si>
  <si>
    <t>Brewer</t>
  </si>
  <si>
    <t>cadebrewer</t>
  </si>
  <si>
    <t>devinneal</t>
  </si>
  <si>
    <t>2003-08-12</t>
  </si>
  <si>
    <t>Kyric McGowan</t>
  </si>
  <si>
    <t>8595</t>
  </si>
  <si>
    <t>Kyric</t>
  </si>
  <si>
    <t>kyricmcgowan</t>
  </si>
  <si>
    <t>Micheal Spurlock</t>
  </si>
  <si>
    <t>504</t>
  </si>
  <si>
    <t>Micheal</t>
  </si>
  <si>
    <t>Spurlock</t>
  </si>
  <si>
    <t>michealspurlock</t>
  </si>
  <si>
    <t>1983-01-31</t>
  </si>
  <si>
    <t>Garrett Griffin</t>
  </si>
  <si>
    <t>3894</t>
  </si>
  <si>
    <t>00-0033095</t>
  </si>
  <si>
    <t>garrettgriffin</t>
  </si>
  <si>
    <t>1994-03-04</t>
  </si>
  <si>
    <t>Howard</t>
  </si>
  <si>
    <t>willhoward</t>
  </si>
  <si>
    <t>2001-09-24</t>
  </si>
  <si>
    <t>2990</t>
  </si>
  <si>
    <t xml:space="preserve"> 00-0031420</t>
  </si>
  <si>
    <t>Kasey</t>
  </si>
  <si>
    <t>Redfern</t>
  </si>
  <si>
    <t>kaseyredfern</t>
  </si>
  <si>
    <t>Buechele</t>
  </si>
  <si>
    <t>shanebuechele</t>
  </si>
  <si>
    <t>1998-01-08</t>
  </si>
  <si>
    <t>Chase Cota</t>
  </si>
  <si>
    <t>11554</t>
  </si>
  <si>
    <t>Cota</t>
  </si>
  <si>
    <t>chasecota</t>
  </si>
  <si>
    <t>1999-11-09</t>
  </si>
  <si>
    <t>11347</t>
  </si>
  <si>
    <t>amarirodgers</t>
  </si>
  <si>
    <t>Jackson Acker</t>
  </si>
  <si>
    <t>13937</t>
  </si>
  <si>
    <t>Acker</t>
  </si>
  <si>
    <t>jacksonacker</t>
  </si>
  <si>
    <t>2002-11-15</t>
  </si>
  <si>
    <t>davidbell</t>
  </si>
  <si>
    <t>2000-12-14</t>
  </si>
  <si>
    <t>DJ Rogers</t>
  </si>
  <si>
    <t>13355</t>
  </si>
  <si>
    <t>djrogers</t>
  </si>
  <si>
    <t>2001-10-10</t>
  </si>
  <si>
    <t>Ben Obomanu</t>
  </si>
  <si>
    <t>Obomanu</t>
  </si>
  <si>
    <t>benobomanu</t>
  </si>
  <si>
    <t>1983-10-30</t>
  </si>
  <si>
    <t>Jevoni Robinson</t>
  </si>
  <si>
    <t>4864</t>
  </si>
  <si>
    <t>00-0034057</t>
  </si>
  <si>
    <t>Jevoni</t>
  </si>
  <si>
    <t>jevonirobinson</t>
  </si>
  <si>
    <t>2634</t>
  </si>
  <si>
    <t>00-0032048</t>
  </si>
  <si>
    <t>mackbrown</t>
  </si>
  <si>
    <t>1991-09-24</t>
  </si>
  <si>
    <t>Tim Masthay</t>
  </si>
  <si>
    <t>598</t>
  </si>
  <si>
    <t>Masthay</t>
  </si>
  <si>
    <t>timmasthay</t>
  </si>
  <si>
    <t>1987-03-16</t>
  </si>
  <si>
    <t>Desmond Martin</t>
  </si>
  <si>
    <t>2632</t>
  </si>
  <si>
    <t>Desmond</t>
  </si>
  <si>
    <t>desmondmartin</t>
  </si>
  <si>
    <t>1276</t>
  </si>
  <si>
    <t>nathanpalmer</t>
  </si>
  <si>
    <t>1989-04-14</t>
  </si>
  <si>
    <t>3343</t>
  </si>
  <si>
    <t>00-0032792</t>
  </si>
  <si>
    <t>natesudfeld</t>
  </si>
  <si>
    <t>Antoine Wesley</t>
  </si>
  <si>
    <t>6165</t>
  </si>
  <si>
    <t xml:space="preserve"> 00-0035126</t>
  </si>
  <si>
    <t>Antoine</t>
  </si>
  <si>
    <t>antoinewesley</t>
  </si>
  <si>
    <t>Fred Jackson</t>
  </si>
  <si>
    <t>fredjackson</t>
  </si>
  <si>
    <t>1981-02-20</t>
  </si>
  <si>
    <t>Goodson</t>
  </si>
  <si>
    <t>tylergoodson</t>
  </si>
  <si>
    <t>2000-11-10</t>
  </si>
  <si>
    <t>harrydouglas</t>
  </si>
  <si>
    <t>1984-09-16</t>
  </si>
  <si>
    <t>Josh Bist</t>
  </si>
  <si>
    <t>8769</t>
  </si>
  <si>
    <t>Bist</t>
  </si>
  <si>
    <t>joshbist</t>
  </si>
  <si>
    <t>Tyler Hoosman</t>
  </si>
  <si>
    <t>11123</t>
  </si>
  <si>
    <t>Hoosman</t>
  </si>
  <si>
    <t>tylerhoosman</t>
  </si>
  <si>
    <t>Chris Boyd</t>
  </si>
  <si>
    <t>2058</t>
  </si>
  <si>
    <t>chrisboyd</t>
  </si>
  <si>
    <t>Bhayshul</t>
  </si>
  <si>
    <t>Tuten</t>
  </si>
  <si>
    <t>bhayshultuten</t>
  </si>
  <si>
    <t>2003-02-14</t>
  </si>
  <si>
    <t>1945</t>
  </si>
  <si>
    <t>00-0031136</t>
  </si>
  <si>
    <t>Boswell</t>
  </si>
  <si>
    <t>chrisboswell</t>
  </si>
  <si>
    <t>1991-03-16</t>
  </si>
  <si>
    <t>John Hoyland</t>
  </si>
  <si>
    <t>13211</t>
  </si>
  <si>
    <t>Hoyland</t>
  </si>
  <si>
    <t>johnhoyland</t>
  </si>
  <si>
    <t>Michael Hill</t>
  </si>
  <si>
    <t>1624</t>
  </si>
  <si>
    <t>michaelhill</t>
  </si>
  <si>
    <t>Nick Nash</t>
  </si>
  <si>
    <t>12478</t>
  </si>
  <si>
    <t>nicknash</t>
  </si>
  <si>
    <t>2000-08-02</t>
  </si>
  <si>
    <t>2392</t>
  </si>
  <si>
    <t>00-0032166</t>
  </si>
  <si>
    <t>Sammie</t>
  </si>
  <si>
    <t>Coates</t>
  </si>
  <si>
    <t>sammiecoates</t>
  </si>
  <si>
    <t>1993-03-31</t>
  </si>
  <si>
    <t>Jaydon</t>
  </si>
  <si>
    <t>jaydonblue</t>
  </si>
  <si>
    <t>2004-01-08</t>
  </si>
  <si>
    <t>Myron Mitchell</t>
  </si>
  <si>
    <t>7578</t>
  </si>
  <si>
    <t>Myron</t>
  </si>
  <si>
    <t>myronmitchell</t>
  </si>
  <si>
    <t>1998-06-17</t>
  </si>
  <si>
    <t>Tyler Vaughns</t>
  </si>
  <si>
    <t>7548</t>
  </si>
  <si>
    <t>Vaughns</t>
  </si>
  <si>
    <t>tylervaughns</t>
  </si>
  <si>
    <t>1997-06-01</t>
  </si>
  <si>
    <t>Colin Lockett</t>
  </si>
  <si>
    <t>1894</t>
  </si>
  <si>
    <t>colinlockett</t>
  </si>
  <si>
    <t>1991-04-05</t>
  </si>
  <si>
    <t>Jalen Walthall</t>
  </si>
  <si>
    <t>13859</t>
  </si>
  <si>
    <t>Walthall</t>
  </si>
  <si>
    <t>jalenwalthall</t>
  </si>
  <si>
    <t>Lenny Krieg</t>
  </si>
  <si>
    <t>12548</t>
  </si>
  <si>
    <t>Lenny</t>
  </si>
  <si>
    <t>Krieg</t>
  </si>
  <si>
    <t>lennykrieg</t>
  </si>
  <si>
    <t>2002-08-05</t>
  </si>
  <si>
    <t>Chuck Pagano</t>
  </si>
  <si>
    <t>3028</t>
  </si>
  <si>
    <t>Chuck</t>
  </si>
  <si>
    <t>Pagano</t>
  </si>
  <si>
    <t>chuckpagano</t>
  </si>
  <si>
    <t>Jacob Schum</t>
  </si>
  <si>
    <t>1399</t>
  </si>
  <si>
    <t>Schum</t>
  </si>
  <si>
    <t>jacobschum</t>
  </si>
  <si>
    <t>1989-01-11</t>
  </si>
  <si>
    <t>calvinjohnson</t>
  </si>
  <si>
    <t>1985-09-29</t>
  </si>
  <si>
    <t>Kellen Winslow</t>
  </si>
  <si>
    <t>449</t>
  </si>
  <si>
    <t>kellenwinslow</t>
  </si>
  <si>
    <t>1983-07-21</t>
  </si>
  <si>
    <t>Tevin Westbrook</t>
  </si>
  <si>
    <t>2845</t>
  </si>
  <si>
    <t>Westbrook</t>
  </si>
  <si>
    <t>tevinwestbrook</t>
  </si>
  <si>
    <t>1993-01-17</t>
  </si>
  <si>
    <t>Tress Way</t>
  </si>
  <si>
    <t>1506</t>
  </si>
  <si>
    <t>00-0030140</t>
  </si>
  <si>
    <t>Tress</t>
  </si>
  <si>
    <t>Way</t>
  </si>
  <si>
    <t>tressway</t>
  </si>
  <si>
    <t>1990-04-18</t>
  </si>
  <si>
    <t>Stanley Williams</t>
  </si>
  <si>
    <t>4373</t>
  </si>
  <si>
    <t>stanleywilliams</t>
  </si>
  <si>
    <t>1995-09-30</t>
  </si>
  <si>
    <t>3475</t>
  </si>
  <si>
    <t>Keyarris</t>
  </si>
  <si>
    <t>keyarrisgarrett</t>
  </si>
  <si>
    <t>1992-09-26</t>
  </si>
  <si>
    <t>Jeremy Bates</t>
  </si>
  <si>
    <t>4891</t>
  </si>
  <si>
    <t>jeremybates</t>
  </si>
  <si>
    <t>Tyre Brady</t>
  </si>
  <si>
    <t>6049</t>
  </si>
  <si>
    <t xml:space="preserve"> 00-0035361</t>
  </si>
  <si>
    <t>Tyre</t>
  </si>
  <si>
    <t>tyrebrady</t>
  </si>
  <si>
    <t>Dustin Crum</t>
  </si>
  <si>
    <t>8212</t>
  </si>
  <si>
    <t>dustincrum</t>
  </si>
  <si>
    <t>1999-01-05</t>
  </si>
  <si>
    <t>Kevin Snead</t>
  </si>
  <si>
    <t>4699</t>
  </si>
  <si>
    <t>kevinsnead</t>
  </si>
  <si>
    <t>Moose Muhammad</t>
  </si>
  <si>
    <t>12966</t>
  </si>
  <si>
    <t>Moose</t>
  </si>
  <si>
    <t>Muhammad</t>
  </si>
  <si>
    <t>moosemuhammad</t>
  </si>
  <si>
    <t>2001-05-05</t>
  </si>
  <si>
    <t>Cody White</t>
  </si>
  <si>
    <t>7039</t>
  </si>
  <si>
    <t>codywhite</t>
  </si>
  <si>
    <t>1998-11-28</t>
  </si>
  <si>
    <t>00-0031051</t>
  </si>
  <si>
    <t>johnbrown</t>
  </si>
  <si>
    <t>1990-04-03</t>
  </si>
  <si>
    <t>Cole McDonald</t>
  </si>
  <si>
    <t>6954</t>
  </si>
  <si>
    <t>colemcdonald</t>
  </si>
  <si>
    <t>1998-05-21</t>
  </si>
  <si>
    <t>00-0031428</t>
  </si>
  <si>
    <t>allenrobinson</t>
  </si>
  <si>
    <t>Jonas Gray</t>
  </si>
  <si>
    <t>1698</t>
  </si>
  <si>
    <t>Jonas</t>
  </si>
  <si>
    <t>jonasgray</t>
  </si>
  <si>
    <t>1990-06-27</t>
  </si>
  <si>
    <t>00-0031280</t>
  </si>
  <si>
    <t>derekcarr</t>
  </si>
  <si>
    <t>1991-03-28</t>
  </si>
  <si>
    <t>Zach Mathis</t>
  </si>
  <si>
    <t>12168</t>
  </si>
  <si>
    <t>Mathis</t>
  </si>
  <si>
    <t>zachmathis</t>
  </si>
  <si>
    <t>2000-02-29</t>
  </si>
  <si>
    <t>Dante Wright</t>
  </si>
  <si>
    <t>13113</t>
  </si>
  <si>
    <t>dantewright</t>
  </si>
  <si>
    <t>Chandler Worthy</t>
  </si>
  <si>
    <t>2687</t>
  </si>
  <si>
    <t>Worthy</t>
  </si>
  <si>
    <t>chandlerworthy</t>
  </si>
  <si>
    <t>1993-09-15</t>
  </si>
  <si>
    <t>Corey Sutton</t>
  </si>
  <si>
    <t>8438</t>
  </si>
  <si>
    <t>Sutton</t>
  </si>
  <si>
    <t>coreysutton</t>
  </si>
  <si>
    <t>Mario Williams</t>
  </si>
  <si>
    <t>13001</t>
  </si>
  <si>
    <t>mariowilliams</t>
  </si>
  <si>
    <t>2003-01-21</t>
  </si>
  <si>
    <t>Nick Brossette</t>
  </si>
  <si>
    <t>6021</t>
  </si>
  <si>
    <t xml:space="preserve"> 00-0034961</t>
  </si>
  <si>
    <t>Brossette</t>
  </si>
  <si>
    <t>nickbrossette</t>
  </si>
  <si>
    <t>1996-03-02</t>
  </si>
  <si>
    <t>DeWayne</t>
  </si>
  <si>
    <t>dewaynemcbride</t>
  </si>
  <si>
    <t>2001-07-08</t>
  </si>
  <si>
    <t>Drue Chrisman</t>
  </si>
  <si>
    <t>7984</t>
  </si>
  <si>
    <t>Drue</t>
  </si>
  <si>
    <t>Chrisman</t>
  </si>
  <si>
    <t>druechrisman</t>
  </si>
  <si>
    <t>1997-07-07</t>
  </si>
  <si>
    <t>00-0031687</t>
  </si>
  <si>
    <t>Raheem</t>
  </si>
  <si>
    <t>Mostert</t>
  </si>
  <si>
    <t>raheemmostert</t>
  </si>
  <si>
    <t>1992-04-09</t>
  </si>
  <si>
    <t>571</t>
  </si>
  <si>
    <t>00-0027864</t>
  </si>
  <si>
    <t>ryanmathews</t>
  </si>
  <si>
    <t>1987-10-10</t>
  </si>
  <si>
    <t>Marc Ross</t>
  </si>
  <si>
    <t>4862</t>
  </si>
  <si>
    <t>marcross</t>
  </si>
  <si>
    <t>Kwamie Lassiter</t>
  </si>
  <si>
    <t>8435</t>
  </si>
  <si>
    <t>Kwamie</t>
  </si>
  <si>
    <t>Lassiter</t>
  </si>
  <si>
    <t>kwamielassiter</t>
  </si>
  <si>
    <t>Austin Duke</t>
  </si>
  <si>
    <t>4358</t>
  </si>
  <si>
    <t>00-0033409</t>
  </si>
  <si>
    <t>161</t>
  </si>
  <si>
    <t>austinduke</t>
  </si>
  <si>
    <t>857</t>
  </si>
  <si>
    <t>Yates</t>
  </si>
  <si>
    <t>tjyates</t>
  </si>
  <si>
    <t>1987-05-28</t>
  </si>
  <si>
    <t>Eric Washington</t>
  </si>
  <si>
    <t>4894</t>
  </si>
  <si>
    <t>ericwashington</t>
  </si>
  <si>
    <t>London</t>
  </si>
  <si>
    <t>drakelondon</t>
  </si>
  <si>
    <t>2001-07-24</t>
  </si>
  <si>
    <t>Nabers</t>
  </si>
  <si>
    <t>maliknabers</t>
  </si>
  <si>
    <t>2003-07-28</t>
  </si>
  <si>
    <t>00-0033555</t>
  </si>
  <si>
    <t>mackhollins</t>
  </si>
  <si>
    <t>1993-09-16</t>
  </si>
  <si>
    <t>Hal Presley</t>
  </si>
  <si>
    <t>12757</t>
  </si>
  <si>
    <t>Hal</t>
  </si>
  <si>
    <t>Presley</t>
  </si>
  <si>
    <t>halpresley</t>
  </si>
  <si>
    <t>2002-01-22</t>
  </si>
  <si>
    <t>Octavian Smith</t>
  </si>
  <si>
    <t>13850</t>
  </si>
  <si>
    <t>Octavian</t>
  </si>
  <si>
    <t>octaviansmith</t>
  </si>
  <si>
    <t>2003-05-12</t>
  </si>
  <si>
    <t>1865</t>
  </si>
  <si>
    <t>00-0030691</t>
  </si>
  <si>
    <t>jeremybutler</t>
  </si>
  <si>
    <t>1991-04-22</t>
  </si>
  <si>
    <t>Malik McClain</t>
  </si>
  <si>
    <t>13825</t>
  </si>
  <si>
    <t>McClain</t>
  </si>
  <si>
    <t>malikmcclain</t>
  </si>
  <si>
    <t>Vincent Testaverde</t>
  </si>
  <si>
    <t>6723</t>
  </si>
  <si>
    <t xml:space="preserve"> 00-0035723</t>
  </si>
  <si>
    <t>Testaverde</t>
  </si>
  <si>
    <t>vincenttestaverde</t>
  </si>
  <si>
    <t>Brock Lampe</t>
  </si>
  <si>
    <t>12983</t>
  </si>
  <si>
    <t>Lampe</t>
  </si>
  <si>
    <t>brocklampe</t>
  </si>
  <si>
    <t>2003-03-31</t>
  </si>
  <si>
    <t>00-0031023</t>
  </si>
  <si>
    <t>Enunwa</t>
  </si>
  <si>
    <t>quincyenunwa</t>
  </si>
  <si>
    <t>1992-05-31</t>
  </si>
  <si>
    <t>John Raine</t>
  </si>
  <si>
    <t>7980</t>
  </si>
  <si>
    <t>Raine</t>
  </si>
  <si>
    <t>johnraine</t>
  </si>
  <si>
    <t>1998-03-27</t>
  </si>
  <si>
    <t>1527</t>
  </si>
  <si>
    <t>00-0030485</t>
  </si>
  <si>
    <t>eddielacy</t>
  </si>
  <si>
    <t>1990-06-02</t>
  </si>
  <si>
    <t xml:space="preserve"> 00-0035662</t>
  </si>
  <si>
    <t>marquisebrown</t>
  </si>
  <si>
    <t>3832</t>
  </si>
  <si>
    <t>00-0032918</t>
  </si>
  <si>
    <t>Ham</t>
  </si>
  <si>
    <t>cjham</t>
  </si>
  <si>
    <t>1993-07-22</t>
  </si>
  <si>
    <t>Dresser Winn</t>
  </si>
  <si>
    <t>11169</t>
  </si>
  <si>
    <t>Dresser</t>
  </si>
  <si>
    <t>dresserwinn</t>
  </si>
  <si>
    <t>1998-11-11</t>
  </si>
  <si>
    <t>Bryant Koback</t>
  </si>
  <si>
    <t>8246</t>
  </si>
  <si>
    <t>Koback</t>
  </si>
  <si>
    <t>bryantkoback</t>
  </si>
  <si>
    <t>1998-04-06</t>
  </si>
  <si>
    <t>Matthew Tucker</t>
  </si>
  <si>
    <t>1336</t>
  </si>
  <si>
    <t>matthewtucker</t>
  </si>
  <si>
    <t>1991-05-24</t>
  </si>
  <si>
    <t>Maddux Trujillo</t>
  </si>
  <si>
    <t>12824</t>
  </si>
  <si>
    <t>Maddux</t>
  </si>
  <si>
    <t>Trujillo</t>
  </si>
  <si>
    <t>madduxtrujillo</t>
  </si>
  <si>
    <t>2003-04-12</t>
  </si>
  <si>
    <t>julianhill</t>
  </si>
  <si>
    <t>2000-07-09</t>
  </si>
  <si>
    <t>Tay Martin</t>
  </si>
  <si>
    <t>8250</t>
  </si>
  <si>
    <t>Tay</t>
  </si>
  <si>
    <t>taymartin</t>
  </si>
  <si>
    <t>1997-12-14</t>
  </si>
  <si>
    <t>Trenton Irwin</t>
  </si>
  <si>
    <t>6598</t>
  </si>
  <si>
    <t xml:space="preserve"> 00-0035341</t>
  </si>
  <si>
    <t>Trenton</t>
  </si>
  <si>
    <t>Irwin</t>
  </si>
  <si>
    <t>trentonirwin</t>
  </si>
  <si>
    <t>1995-12-10</t>
  </si>
  <si>
    <t>Corey Crooms</t>
  </si>
  <si>
    <t>12090</t>
  </si>
  <si>
    <t>Crooms</t>
  </si>
  <si>
    <t>coreycrooms</t>
  </si>
  <si>
    <t>2001-04-17</t>
  </si>
  <si>
    <t>Will Pauling</t>
  </si>
  <si>
    <t>13662</t>
  </si>
  <si>
    <t>Pauling</t>
  </si>
  <si>
    <t>willpauling</t>
  </si>
  <si>
    <t>2003-03-04</t>
  </si>
  <si>
    <t>Fidone</t>
  </si>
  <si>
    <t>thomasfidone</t>
  </si>
  <si>
    <t>2002-09-20</t>
  </si>
  <si>
    <t>Billy Brown</t>
  </si>
  <si>
    <t>4650</t>
  </si>
  <si>
    <t>00-0033735</t>
  </si>
  <si>
    <t>billybrown</t>
  </si>
  <si>
    <t>1993-03-20</t>
  </si>
  <si>
    <t>Anthony Hankerson</t>
  </si>
  <si>
    <t>13328</t>
  </si>
  <si>
    <t>anthonyhankerson</t>
  </si>
  <si>
    <t>2004-02-03</t>
  </si>
  <si>
    <t>Stetson</t>
  </si>
  <si>
    <t>stetsonbennett</t>
  </si>
  <si>
    <t>1997-10-28</t>
  </si>
  <si>
    <t>Kasey Closs</t>
  </si>
  <si>
    <t>2733</t>
  </si>
  <si>
    <t>Closs</t>
  </si>
  <si>
    <t>kaseycloss</t>
  </si>
  <si>
    <t>1992-04-07</t>
  </si>
  <si>
    <t>Noah Rauschenberg</t>
  </si>
  <si>
    <t>12312</t>
  </si>
  <si>
    <t>Rauschenberg</t>
  </si>
  <si>
    <t>noahrauschenberg</t>
  </si>
  <si>
    <t>anthonyrichardson</t>
  </si>
  <si>
    <t>Burrow</t>
  </si>
  <si>
    <t>joeburrow</t>
  </si>
  <si>
    <t>Gerell Robinson</t>
  </si>
  <si>
    <t>1274</t>
  </si>
  <si>
    <t>Gerell</t>
  </si>
  <si>
    <t>gerellrobinson</t>
  </si>
  <si>
    <t>1989-10-13</t>
  </si>
  <si>
    <t>xavierworthy</t>
  </si>
  <si>
    <t>2003-04-27</t>
  </si>
  <si>
    <t>Kameron</t>
  </si>
  <si>
    <t>kameronjohnson</t>
  </si>
  <si>
    <t>2002-03-17</t>
  </si>
  <si>
    <t>1105</t>
  </si>
  <si>
    <t>00-0029689</t>
  </si>
  <si>
    <t>dwayneallen</t>
  </si>
  <si>
    <t>Changa Hodge</t>
  </si>
  <si>
    <t>8624</t>
  </si>
  <si>
    <t>Changa</t>
  </si>
  <si>
    <t>changahodge</t>
  </si>
  <si>
    <t>Landen Akers</t>
  </si>
  <si>
    <t>7915</t>
  </si>
  <si>
    <t>Landen</t>
  </si>
  <si>
    <t>Akers</t>
  </si>
  <si>
    <t>landenakers</t>
  </si>
  <si>
    <t>Lachlan Pitts</t>
  </si>
  <si>
    <t>11543</t>
  </si>
  <si>
    <t>lachlanpitts</t>
  </si>
  <si>
    <t>Taylor Morin</t>
  </si>
  <si>
    <t>13139</t>
  </si>
  <si>
    <t>Morin</t>
  </si>
  <si>
    <t>taylormorin</t>
  </si>
  <si>
    <t>Payne</t>
  </si>
  <si>
    <t>paynedurham</t>
  </si>
  <si>
    <t>2000-06-15</t>
  </si>
  <si>
    <t>davisallen</t>
  </si>
  <si>
    <t>2001-02-03</t>
  </si>
  <si>
    <t>Phil Snow</t>
  </si>
  <si>
    <t>6771</t>
  </si>
  <si>
    <t>Snow</t>
  </si>
  <si>
    <t>philsnow</t>
  </si>
  <si>
    <t>isaiahspiller</t>
  </si>
  <si>
    <t>2001-08-09</t>
  </si>
  <si>
    <t>Nick Bowers</t>
  </si>
  <si>
    <t>7308</t>
  </si>
  <si>
    <t>Bowers</t>
  </si>
  <si>
    <t>nickbowers</t>
  </si>
  <si>
    <t>1996-05-26</t>
  </si>
  <si>
    <t>00-0034331</t>
  </si>
  <si>
    <t>Samuels</t>
  </si>
  <si>
    <t>jaylensamuels</t>
  </si>
  <si>
    <t>Dom Maggio</t>
  </si>
  <si>
    <t>7202</t>
  </si>
  <si>
    <t>Maggio</t>
  </si>
  <si>
    <t>dommaggio</t>
  </si>
  <si>
    <t>1998-04-23</t>
  </si>
  <si>
    <t>Keith Wenning</t>
  </si>
  <si>
    <t>1883</t>
  </si>
  <si>
    <t>Wenning</t>
  </si>
  <si>
    <t>keithwenning</t>
  </si>
  <si>
    <t>4179</t>
  </si>
  <si>
    <t>00-0033949</t>
  </si>
  <si>
    <t>Dobbs</t>
  </si>
  <si>
    <t>joshuadobbs</t>
  </si>
  <si>
    <t>1995-01-26</t>
  </si>
  <si>
    <t>DeShawn Hanika</t>
  </si>
  <si>
    <t>13888</t>
  </si>
  <si>
    <t>DeShawn</t>
  </si>
  <si>
    <t>Hanika</t>
  </si>
  <si>
    <t>deshawnhanika</t>
  </si>
  <si>
    <t>Holton Ahlers</t>
  </si>
  <si>
    <t>11216</t>
  </si>
  <si>
    <t>Ahlers</t>
  </si>
  <si>
    <t>holtonahlers</t>
  </si>
  <si>
    <t>Brian Bridgewater</t>
  </si>
  <si>
    <t>5287</t>
  </si>
  <si>
    <t>282</t>
  </si>
  <si>
    <t>Bridgewater</t>
  </si>
  <si>
    <t>brianbridgewater</t>
  </si>
  <si>
    <t>1208</t>
  </si>
  <si>
    <t>00-0029640</t>
  </si>
  <si>
    <t>Quick</t>
  </si>
  <si>
    <t>brianquick</t>
  </si>
  <si>
    <t>1989-06-05</t>
  </si>
  <si>
    <t>Aidan</t>
  </si>
  <si>
    <t>aidanoconnell</t>
  </si>
  <si>
    <t>1998-09-01</t>
  </si>
  <si>
    <t>Josh Magee</t>
  </si>
  <si>
    <t>4301</t>
  </si>
  <si>
    <t>Magee</t>
  </si>
  <si>
    <t>joshmagee</t>
  </si>
  <si>
    <t>6037</t>
  </si>
  <si>
    <t xml:space="preserve"> 00-0034955</t>
  </si>
  <si>
    <t>Rypien</t>
  </si>
  <si>
    <t>brettrypien</t>
  </si>
  <si>
    <t>1996-07-09</t>
  </si>
  <si>
    <t>Kent Shelby</t>
  </si>
  <si>
    <t>5357</t>
  </si>
  <si>
    <t>Kent</t>
  </si>
  <si>
    <t>Shelby</t>
  </si>
  <si>
    <t>kentshelby</t>
  </si>
  <si>
    <t>Jalen Simmons</t>
  </si>
  <si>
    <t>3859</t>
  </si>
  <si>
    <t>00-0033035</t>
  </si>
  <si>
    <t>jalensimmons</t>
  </si>
  <si>
    <t>1992-04-01</t>
  </si>
  <si>
    <t>Elic</t>
  </si>
  <si>
    <t>Ayomanor</t>
  </si>
  <si>
    <t>elicayomanor</t>
  </si>
  <si>
    <t>2003-06-03</t>
  </si>
  <si>
    <t>Jacob Copeland</t>
  </si>
  <si>
    <t>9503</t>
  </si>
  <si>
    <t>Copeland</t>
  </si>
  <si>
    <t>jacobcopeland</t>
  </si>
  <si>
    <t>1999-07-20</t>
  </si>
  <si>
    <t>David Olson</t>
  </si>
  <si>
    <t>4775</t>
  </si>
  <si>
    <t>Olson</t>
  </si>
  <si>
    <t>davidolson</t>
  </si>
  <si>
    <t>00-0033879</t>
  </si>
  <si>
    <t>O.J.</t>
  </si>
  <si>
    <t>ojhoward</t>
  </si>
  <si>
    <t>1994-11-19</t>
  </si>
  <si>
    <t>Caleb Wilson</t>
  </si>
  <si>
    <t>6142</t>
  </si>
  <si>
    <t xml:space="preserve"> 00-0035320</t>
  </si>
  <si>
    <t>calebwilson</t>
  </si>
  <si>
    <t>1996-07-15</t>
  </si>
  <si>
    <t>Ryan Quigley</t>
  </si>
  <si>
    <t>1151</t>
  </si>
  <si>
    <t>00-0029493</t>
  </si>
  <si>
    <t>Quigley</t>
  </si>
  <si>
    <t>ryanquigley</t>
  </si>
  <si>
    <t>622</t>
  </si>
  <si>
    <t>00-0027732</t>
  </si>
  <si>
    <t>Hoomanawanui</t>
  </si>
  <si>
    <t>michaelhoomanawanui</t>
  </si>
  <si>
    <t>1988-07-04</t>
  </si>
  <si>
    <t>Mark Redman</t>
  </si>
  <si>
    <t>13013</t>
  </si>
  <si>
    <t>Redman</t>
  </si>
  <si>
    <t>markredman</t>
  </si>
  <si>
    <t>2002-01-20</t>
  </si>
  <si>
    <t>5006</t>
  </si>
  <si>
    <t>00-0034268</t>
  </si>
  <si>
    <t>J'Mon</t>
  </si>
  <si>
    <t>jmonmoore</t>
  </si>
  <si>
    <t>1995-05-23</t>
  </si>
  <si>
    <t>Jimmy Kibble</t>
  </si>
  <si>
    <t>13967</t>
  </si>
  <si>
    <t>Kibble</t>
  </si>
  <si>
    <t>jimmykibble</t>
  </si>
  <si>
    <t>982</t>
  </si>
  <si>
    <t>brucemiller</t>
  </si>
  <si>
    <t>1987-08-06</t>
  </si>
  <si>
    <t>Whiteheart</t>
  </si>
  <si>
    <t>blakewhiteheart</t>
  </si>
  <si>
    <t>Ajou Ajou</t>
  </si>
  <si>
    <t>12528</t>
  </si>
  <si>
    <t>Ajou</t>
  </si>
  <si>
    <t>ajouajou</t>
  </si>
  <si>
    <t>2002-01-10</t>
  </si>
  <si>
    <t>Joseph Scates</t>
  </si>
  <si>
    <t>12222</t>
  </si>
  <si>
    <t>Scates</t>
  </si>
  <si>
    <t>josephscates</t>
  </si>
  <si>
    <t>606</t>
  </si>
  <si>
    <t>00-0027796</t>
  </si>
  <si>
    <t>joewebb</t>
  </si>
  <si>
    <t>1986-11-14</t>
  </si>
  <si>
    <t>Cash Jones</t>
  </si>
  <si>
    <t>13595</t>
  </si>
  <si>
    <t>Cash</t>
  </si>
  <si>
    <t>cashjones</t>
  </si>
  <si>
    <t>2002-04-05</t>
  </si>
  <si>
    <t>Graham Harrell</t>
  </si>
  <si>
    <t>6769</t>
  </si>
  <si>
    <t>Harrell</t>
  </si>
  <si>
    <t>grahamharrell</t>
  </si>
  <si>
    <t>1985-05-22</t>
  </si>
  <si>
    <t>3327</t>
  </si>
  <si>
    <t>00-0032426</t>
  </si>
  <si>
    <t>alexcollins</t>
  </si>
  <si>
    <t>1994-08-26</t>
  </si>
  <si>
    <t>Zavier</t>
  </si>
  <si>
    <t>zavierscott</t>
  </si>
  <si>
    <t>1999-07-17</t>
  </si>
  <si>
    <t>Kyle Sheets</t>
  </si>
  <si>
    <t>11901</t>
  </si>
  <si>
    <t>Sheets</t>
  </si>
  <si>
    <t>kylesheets</t>
  </si>
  <si>
    <t>2000-09-24</t>
  </si>
  <si>
    <t>Jahmyr</t>
  </si>
  <si>
    <t>Gibbs</t>
  </si>
  <si>
    <t>jahmyrgibbs</t>
  </si>
  <si>
    <t>2002-03-20</t>
  </si>
  <si>
    <t>Chris Brown</t>
  </si>
  <si>
    <t>3486</t>
  </si>
  <si>
    <t>chrisbrown</t>
  </si>
  <si>
    <t>964</t>
  </si>
  <si>
    <t>00-0027985</t>
  </si>
  <si>
    <t>Kendricks</t>
  </si>
  <si>
    <t>lancekendricks</t>
  </si>
  <si>
    <t>1988-01-30</t>
  </si>
  <si>
    <t>Roger Carter</t>
  </si>
  <si>
    <t>8747</t>
  </si>
  <si>
    <t>rogercarter</t>
  </si>
  <si>
    <t>1999-03-31</t>
  </si>
  <si>
    <t>118</t>
  </si>
  <si>
    <t>00-0019646</t>
  </si>
  <si>
    <t>Sebastian</t>
  </si>
  <si>
    <t>Janikowski</t>
  </si>
  <si>
    <t>sebastianjanikowski</t>
  </si>
  <si>
    <t>1978-03-02</t>
  </si>
  <si>
    <t>Jacoby Ford</t>
  </si>
  <si>
    <t>567</t>
  </si>
  <si>
    <t>Jacoby</t>
  </si>
  <si>
    <t>jacobyford</t>
  </si>
  <si>
    <t>1987-07-27</t>
  </si>
  <si>
    <t>Taniela Tupou</t>
  </si>
  <si>
    <t>3819</t>
  </si>
  <si>
    <t>00-0032852</t>
  </si>
  <si>
    <t>288</t>
  </si>
  <si>
    <t>Taniela</t>
  </si>
  <si>
    <t>Tupou</t>
  </si>
  <si>
    <t>tanielatupou</t>
  </si>
  <si>
    <t>McLeod Bethel-Thompson</t>
  </si>
  <si>
    <t>975</t>
  </si>
  <si>
    <t>McLeod</t>
  </si>
  <si>
    <t>Bethel-Thompson</t>
  </si>
  <si>
    <t>mcleodbethelthompson</t>
  </si>
  <si>
    <t>1988-07-03</t>
  </si>
  <si>
    <t>Al-Jay Henderson</t>
  </si>
  <si>
    <t>13779</t>
  </si>
  <si>
    <t>Al-Jay</t>
  </si>
  <si>
    <t>aljayhenderson</t>
  </si>
  <si>
    <t>Collin Hill</t>
  </si>
  <si>
    <t>7983</t>
  </si>
  <si>
    <t>collinhill</t>
  </si>
  <si>
    <t>1997-10-09</t>
  </si>
  <si>
    <t>455</t>
  </si>
  <si>
    <t>00-0026986</t>
  </si>
  <si>
    <t>Crabtree</t>
  </si>
  <si>
    <t>michaelcrabtree</t>
  </si>
  <si>
    <t>1987-09-14</t>
  </si>
  <si>
    <t>Jake Herslow</t>
  </si>
  <si>
    <t>8690</t>
  </si>
  <si>
    <t>Herslow</t>
  </si>
  <si>
    <t>jakeherslow</t>
  </si>
  <si>
    <t>Quintez</t>
  </si>
  <si>
    <t>quintezcephus</t>
  </si>
  <si>
    <t>1998-04-01</t>
  </si>
  <si>
    <t>Austin Willis</t>
  </si>
  <si>
    <t>2908</t>
  </si>
  <si>
    <t>austinwillis</t>
  </si>
  <si>
    <t>1992-04-13</t>
  </si>
  <si>
    <t>Johnny Lumpkin</t>
  </si>
  <si>
    <t>11380</t>
  </si>
  <si>
    <t>Lumpkin</t>
  </si>
  <si>
    <t>johnnylumpkin</t>
  </si>
  <si>
    <t>00-0033106</t>
  </si>
  <si>
    <t>Goff</t>
  </si>
  <si>
    <t>jaredgoff</t>
  </si>
  <si>
    <t>1994-10-14</t>
  </si>
  <si>
    <t>Jordan Bly</t>
  </si>
  <si>
    <t>12891</t>
  </si>
  <si>
    <t>Bly</t>
  </si>
  <si>
    <t>jordanbly</t>
  </si>
  <si>
    <t>Keshunn Abram</t>
  </si>
  <si>
    <t>8858</t>
  </si>
  <si>
    <t>Keshunn</t>
  </si>
  <si>
    <t>Abram</t>
  </si>
  <si>
    <t>keshunnabram</t>
  </si>
  <si>
    <t>1999-02-03</t>
  </si>
  <si>
    <t>B.J. Emmons</t>
  </si>
  <si>
    <t>7951</t>
  </si>
  <si>
    <t>B.J.</t>
  </si>
  <si>
    <t>Emmons</t>
  </si>
  <si>
    <t>bjemmons</t>
  </si>
  <si>
    <t>Julian Hicks</t>
  </si>
  <si>
    <t>12151</t>
  </si>
  <si>
    <t>julianhicks</t>
  </si>
  <si>
    <t>Andrew Price</t>
  </si>
  <si>
    <t>4832</t>
  </si>
  <si>
    <t>andrewprice</t>
  </si>
  <si>
    <t>Toa Taua</t>
  </si>
  <si>
    <t>13240</t>
  </si>
  <si>
    <t>Toa</t>
  </si>
  <si>
    <t>Taua</t>
  </si>
  <si>
    <t>toataua</t>
  </si>
  <si>
    <t>Quenton Bundrage</t>
  </si>
  <si>
    <t>3770</t>
  </si>
  <si>
    <t>Quenton</t>
  </si>
  <si>
    <t>Bundrage</t>
  </si>
  <si>
    <t>quentonbundrage</t>
  </si>
  <si>
    <t>1991-09-13</t>
  </si>
  <si>
    <t>00-0033908</t>
  </si>
  <si>
    <t>Kupp</t>
  </si>
  <si>
    <t>cooperkupp</t>
  </si>
  <si>
    <t>Tra Carson</t>
  </si>
  <si>
    <t>3688</t>
  </si>
  <si>
    <t>00-0032540</t>
  </si>
  <si>
    <t>tracarson</t>
  </si>
  <si>
    <t>1992-10-24</t>
  </si>
  <si>
    <t>Stephen Guidry</t>
  </si>
  <si>
    <t>7462</t>
  </si>
  <si>
    <t>Guidry</t>
  </si>
  <si>
    <t>stephenguidry</t>
  </si>
  <si>
    <t>1997-03-25</t>
  </si>
  <si>
    <t>Braxton Burmeister</t>
  </si>
  <si>
    <t>11410</t>
  </si>
  <si>
    <t>Burmeister</t>
  </si>
  <si>
    <t>braxtonburmeister</t>
  </si>
  <si>
    <t>1998-09-19</t>
  </si>
  <si>
    <t>treylance</t>
  </si>
  <si>
    <t>1085</t>
  </si>
  <si>
    <t>00-0029677</t>
  </si>
  <si>
    <t>Weeden</t>
  </si>
  <si>
    <t>brandonweeden</t>
  </si>
  <si>
    <t>1983-10-14</t>
  </si>
  <si>
    <t>Carey Spear</t>
  </si>
  <si>
    <t>1804</t>
  </si>
  <si>
    <t>Carey</t>
  </si>
  <si>
    <t>Spear</t>
  </si>
  <si>
    <t>careyspear</t>
  </si>
  <si>
    <t>1992-01-05</t>
  </si>
  <si>
    <t>De'Chavon Hayes</t>
  </si>
  <si>
    <t>4777</t>
  </si>
  <si>
    <t>De'Chavon</t>
  </si>
  <si>
    <t>dechavonhayes</t>
  </si>
  <si>
    <t>1992-07-18</t>
  </si>
  <si>
    <t>45</t>
  </si>
  <si>
    <t>Carpenter</t>
  </si>
  <si>
    <t>dancarpenter</t>
  </si>
  <si>
    <t>1985-11-25</t>
  </si>
  <si>
    <t>Hunter Bryant</t>
  </si>
  <si>
    <t>6846</t>
  </si>
  <si>
    <t>hunterbryant</t>
  </si>
  <si>
    <t>1998-08-20</t>
  </si>
  <si>
    <t>Bech</t>
  </si>
  <si>
    <t>jackbech</t>
  </si>
  <si>
    <t>Juwann Winfree</t>
  </si>
  <si>
    <t>6223</t>
  </si>
  <si>
    <t xml:space="preserve"> 00-0035593</t>
  </si>
  <si>
    <t>Juwann</t>
  </si>
  <si>
    <t>Winfree</t>
  </si>
  <si>
    <t>juwannwinfree</t>
  </si>
  <si>
    <t>1996-09-04</t>
  </si>
  <si>
    <t>Trey Watts</t>
  </si>
  <si>
    <t>2236</t>
  </si>
  <si>
    <t>treywatts</t>
  </si>
  <si>
    <t>1991-02-13</t>
  </si>
  <si>
    <t>Cortez Braham</t>
  </si>
  <si>
    <t>13849</t>
  </si>
  <si>
    <t>Cortez</t>
  </si>
  <si>
    <t>Braham</t>
  </si>
  <si>
    <t>cortezbraham</t>
  </si>
  <si>
    <t>Oscar Cardenas</t>
  </si>
  <si>
    <t>12800</t>
  </si>
  <si>
    <t>Oscar</t>
  </si>
  <si>
    <t>Cardenas</t>
  </si>
  <si>
    <t>oscarcardenas</t>
  </si>
  <si>
    <t>Jaden Shirden</t>
  </si>
  <si>
    <t>12013</t>
  </si>
  <si>
    <t>Shirden</t>
  </si>
  <si>
    <t>jadenshirden</t>
  </si>
  <si>
    <t>2002-05-02</t>
  </si>
  <si>
    <t>Ryan Finley</t>
  </si>
  <si>
    <t>5885</t>
  </si>
  <si>
    <t xml:space="preserve"> 00-0035652</t>
  </si>
  <si>
    <t>Finley</t>
  </si>
  <si>
    <t>ryanfinley</t>
  </si>
  <si>
    <t>Jim O'Neil</t>
  </si>
  <si>
    <t>3142</t>
  </si>
  <si>
    <t>O'Neil</t>
  </si>
  <si>
    <t>jimoneil</t>
  </si>
  <si>
    <t>4254</t>
  </si>
  <si>
    <t>00-0033968</t>
  </si>
  <si>
    <t>Stacy</t>
  </si>
  <si>
    <t>Coley</t>
  </si>
  <si>
    <t>stacycoley</t>
  </si>
  <si>
    <t>1994-05-13</t>
  </si>
  <si>
    <t>Emmanuel Henderson</t>
  </si>
  <si>
    <t>13313</t>
  </si>
  <si>
    <t>emmanuelhenderson</t>
  </si>
  <si>
    <t>2003-03-21</t>
  </si>
  <si>
    <t>brevinjordan</t>
  </si>
  <si>
    <t>2000-07-16</t>
  </si>
  <si>
    <t>Hank Beatty</t>
  </si>
  <si>
    <t>13776</t>
  </si>
  <si>
    <t>Hank</t>
  </si>
  <si>
    <t>Beatty</t>
  </si>
  <si>
    <t>hankbeatty</t>
  </si>
  <si>
    <t>Anderson Castle</t>
  </si>
  <si>
    <t>14041</t>
  </si>
  <si>
    <t>Castle</t>
  </si>
  <si>
    <t>andersoncastle</t>
  </si>
  <si>
    <t>1303</t>
  </si>
  <si>
    <t>00-0027925</t>
  </si>
  <si>
    <t>Develin</t>
  </si>
  <si>
    <t>jamesdevelin</t>
  </si>
  <si>
    <t>1988-07-23</t>
  </si>
  <si>
    <t>John Harris</t>
  </si>
  <si>
    <t>2578</t>
  </si>
  <si>
    <t>johnharris</t>
  </si>
  <si>
    <t>Stedman Bailey</t>
  </si>
  <si>
    <t>1568</t>
  </si>
  <si>
    <t>Stedman</t>
  </si>
  <si>
    <t>stedmanbailey</t>
  </si>
  <si>
    <t>1990-11-11</t>
  </si>
  <si>
    <t xml:space="preserve"> 00-0034981</t>
  </si>
  <si>
    <t>Moreau</t>
  </si>
  <si>
    <t>fostermoreau</t>
  </si>
  <si>
    <t>1997-05-06</t>
  </si>
  <si>
    <t>Jalen Sample</t>
  </si>
  <si>
    <t>11158</t>
  </si>
  <si>
    <t>Sample</t>
  </si>
  <si>
    <t>jalensample</t>
  </si>
  <si>
    <t>3340</t>
  </si>
  <si>
    <t>00-0032429</t>
  </si>
  <si>
    <t>Jerell</t>
  </si>
  <si>
    <t>jerelladams</t>
  </si>
  <si>
    <t>1992-12-31</t>
  </si>
  <si>
    <t>Mike Meyer</t>
  </si>
  <si>
    <t>2819</t>
  </si>
  <si>
    <t>Meyer</t>
  </si>
  <si>
    <t>mikemeyer</t>
  </si>
  <si>
    <t>John Diarse</t>
  </si>
  <si>
    <t>5425</t>
  </si>
  <si>
    <t>00-0034106</t>
  </si>
  <si>
    <t>Diarse</t>
  </si>
  <si>
    <t>johndiarse</t>
  </si>
  <si>
    <t>Chase Roberts</t>
  </si>
  <si>
    <t>13410</t>
  </si>
  <si>
    <t>chaseroberts</t>
  </si>
  <si>
    <t>2001-01-21</t>
  </si>
  <si>
    <t>Kip Smith</t>
  </si>
  <si>
    <t>2765</t>
  </si>
  <si>
    <t>Kip</t>
  </si>
  <si>
    <t>kipsmith</t>
  </si>
  <si>
    <t>1992-06-04</t>
  </si>
  <si>
    <t>Tyler McCloskey</t>
  </si>
  <si>
    <t>4463</t>
  </si>
  <si>
    <t>McCloskey</t>
  </si>
  <si>
    <t>tylermccloskey</t>
  </si>
  <si>
    <t>1994-08-11</t>
  </si>
  <si>
    <t>Trey Knox</t>
  </si>
  <si>
    <t>11601</t>
  </si>
  <si>
    <t>treyknox</t>
  </si>
  <si>
    <t>2001-08-14</t>
  </si>
  <si>
    <t>Terrill Davis</t>
  </si>
  <si>
    <t>14040</t>
  </si>
  <si>
    <t>Terrill</t>
  </si>
  <si>
    <t>terrilldavis</t>
  </si>
  <si>
    <t>2003-08-11</t>
  </si>
  <si>
    <t>Jalen White</t>
  </si>
  <si>
    <t>12953</t>
  </si>
  <si>
    <t>jalenwhite</t>
  </si>
  <si>
    <t>2002-06-05</t>
  </si>
  <si>
    <t>Javian</t>
  </si>
  <si>
    <t>javianhawkins</t>
  </si>
  <si>
    <t>1999-11-03</t>
  </si>
  <si>
    <t>Seydou</t>
  </si>
  <si>
    <t>Traore</t>
  </si>
  <si>
    <t>seydoutraore</t>
  </si>
  <si>
    <t>2002-08-12</t>
  </si>
  <si>
    <t>Marquis Bundy</t>
  </si>
  <si>
    <t>3889</t>
  </si>
  <si>
    <t>00-0033087</t>
  </si>
  <si>
    <t>Bundy</t>
  </si>
  <si>
    <t>marquisbundy</t>
  </si>
  <si>
    <t>Stan Kroenke</t>
  </si>
  <si>
    <t>3075</t>
  </si>
  <si>
    <t>Stan</t>
  </si>
  <si>
    <t>Kroenke</t>
  </si>
  <si>
    <t>stankroenke</t>
  </si>
  <si>
    <t>Connor Davis</t>
  </si>
  <si>
    <t>7503</t>
  </si>
  <si>
    <t>271</t>
  </si>
  <si>
    <t>connordavis</t>
  </si>
  <si>
    <t>1994-10-20</t>
  </si>
  <si>
    <t>abramsmith</t>
  </si>
  <si>
    <t>1998-09-14</t>
  </si>
  <si>
    <t>Jacob De Jesus</t>
  </si>
  <si>
    <t>13904</t>
  </si>
  <si>
    <t>De Jesus</t>
  </si>
  <si>
    <t>jacobdejesus</t>
  </si>
  <si>
    <t>Reggie Bonnafon</t>
  </si>
  <si>
    <t>5162</t>
  </si>
  <si>
    <t>00-0034578</t>
  </si>
  <si>
    <t>Bonnafon</t>
  </si>
  <si>
    <t>reggiebonnafon</t>
  </si>
  <si>
    <t>00-0027793</t>
  </si>
  <si>
    <t>antoniobrown</t>
  </si>
  <si>
    <t>1988-07-10</t>
  </si>
  <si>
    <t>RJ Archer</t>
  </si>
  <si>
    <t>2609</t>
  </si>
  <si>
    <t>rjarcher</t>
  </si>
  <si>
    <t>Josh Harris</t>
  </si>
  <si>
    <t>2303</t>
  </si>
  <si>
    <t>joshharris</t>
  </si>
  <si>
    <t>1991-01-22</t>
  </si>
  <si>
    <t>DJ Turner</t>
  </si>
  <si>
    <t>7989</t>
  </si>
  <si>
    <t>djturner</t>
  </si>
  <si>
    <t>1997-01-18</t>
  </si>
  <si>
    <t>3702</t>
  </si>
  <si>
    <t>00-0032707</t>
  </si>
  <si>
    <t>andyjones</t>
  </si>
  <si>
    <t>1994-06-28</t>
  </si>
  <si>
    <t>23</t>
  </si>
  <si>
    <t>00-0022127</t>
  </si>
  <si>
    <t>Witten</t>
  </si>
  <si>
    <t>jasonwitten</t>
  </si>
  <si>
    <t>1982-05-06</t>
  </si>
  <si>
    <t>4622</t>
  </si>
  <si>
    <t>00-0033681</t>
  </si>
  <si>
    <t>keelancole</t>
  </si>
  <si>
    <t>1993-04-20</t>
  </si>
  <si>
    <t>3041</t>
  </si>
  <si>
    <t>00-0032319</t>
  </si>
  <si>
    <t>rosstravis</t>
  </si>
  <si>
    <t>1993-01-09</t>
  </si>
  <si>
    <t>Derius</t>
  </si>
  <si>
    <t>deriusdavis</t>
  </si>
  <si>
    <t>Brendan Langley</t>
  </si>
  <si>
    <t>4130</t>
  </si>
  <si>
    <t>00-0033552</t>
  </si>
  <si>
    <t>Brendan</t>
  </si>
  <si>
    <t>Langley</t>
  </si>
  <si>
    <t>brendanlangley</t>
  </si>
  <si>
    <t>1994-10-16</t>
  </si>
  <si>
    <t>818</t>
  </si>
  <si>
    <t>00-0028064</t>
  </si>
  <si>
    <t>Bilal</t>
  </si>
  <si>
    <t>bilalpowell</t>
  </si>
  <si>
    <t>1988-10-27</t>
  </si>
  <si>
    <t>Johnathon Johnson</t>
  </si>
  <si>
    <t>7414</t>
  </si>
  <si>
    <t>Johnathon</t>
  </si>
  <si>
    <t>johnathonjohnson</t>
  </si>
  <si>
    <t>Feleipe Franks</t>
  </si>
  <si>
    <t>7531</t>
  </si>
  <si>
    <t>Feleipe</t>
  </si>
  <si>
    <t>feleipefranks</t>
  </si>
  <si>
    <t>1997-12-22</t>
  </si>
  <si>
    <t>Duece Watts</t>
  </si>
  <si>
    <t>11204</t>
  </si>
  <si>
    <t>Duece</t>
  </si>
  <si>
    <t>duecewatts</t>
  </si>
  <si>
    <t>Sawyer Robertson</t>
  </si>
  <si>
    <t>13426</t>
  </si>
  <si>
    <t>Sawyer</t>
  </si>
  <si>
    <t>Robertson</t>
  </si>
  <si>
    <t>sawyerrobertson</t>
  </si>
  <si>
    <t>Jordan Terrell</t>
  </si>
  <si>
    <t>11975</t>
  </si>
  <si>
    <t>Terrell</t>
  </si>
  <si>
    <t>jordanterrell</t>
  </si>
  <si>
    <t>2000-07-21</t>
  </si>
  <si>
    <t>00-0026189</t>
  </si>
  <si>
    <t>DeSean</t>
  </si>
  <si>
    <t>deseanjackson</t>
  </si>
  <si>
    <t>1986-12-01</t>
  </si>
  <si>
    <t>Scotty Washington</t>
  </si>
  <si>
    <t>7237</t>
  </si>
  <si>
    <t>Scotty</t>
  </si>
  <si>
    <t>scottywashington</t>
  </si>
  <si>
    <t>1997-07-26</t>
  </si>
  <si>
    <t>Trevon Grimes</t>
  </si>
  <si>
    <t>7949</t>
  </si>
  <si>
    <t>trevongrimes</t>
  </si>
  <si>
    <t>Tre Walker</t>
  </si>
  <si>
    <t>7978</t>
  </si>
  <si>
    <t>trewalker</t>
  </si>
  <si>
    <t>Trent Kirchner</t>
  </si>
  <si>
    <t>4000</t>
  </si>
  <si>
    <t>Kirchner</t>
  </si>
  <si>
    <t>trentkirchner</t>
  </si>
  <si>
    <t>4605</t>
  </si>
  <si>
    <t>00-0033763</t>
  </si>
  <si>
    <t>Baylis</t>
  </si>
  <si>
    <t>evanbaylis</t>
  </si>
  <si>
    <t>JoJo Ward</t>
  </si>
  <si>
    <t>7370</t>
  </si>
  <si>
    <t>jojoward</t>
  </si>
  <si>
    <t>1997-12-09</t>
  </si>
  <si>
    <t>1219</t>
  </si>
  <si>
    <t>00-0029638</t>
  </si>
  <si>
    <t>michaelfloyd</t>
  </si>
  <si>
    <t>1989-11-27</t>
  </si>
  <si>
    <t>Cam Little</t>
  </si>
  <si>
    <t>11786</t>
  </si>
  <si>
    <t>Little</t>
  </si>
  <si>
    <t>camlittle</t>
  </si>
  <si>
    <t>2003-08-17</t>
  </si>
  <si>
    <t>574</t>
  </si>
  <si>
    <t>00-0027902</t>
  </si>
  <si>
    <t>dezbryant</t>
  </si>
  <si>
    <t>1988-11-04</t>
  </si>
  <si>
    <t>Gerrit Prince</t>
  </si>
  <si>
    <t>8247</t>
  </si>
  <si>
    <t>Gerrit</t>
  </si>
  <si>
    <t>gerritprince</t>
  </si>
  <si>
    <t>1997-08-25</t>
  </si>
  <si>
    <t>Cornell</t>
  </si>
  <si>
    <t>cornellpowell</t>
  </si>
  <si>
    <t>Terrell Newby</t>
  </si>
  <si>
    <t>4408</t>
  </si>
  <si>
    <t>Newby</t>
  </si>
  <si>
    <t>terrellnewby</t>
  </si>
  <si>
    <t>1995-07-25</t>
  </si>
  <si>
    <t>Marcus Baugh</t>
  </si>
  <si>
    <t>5233</t>
  </si>
  <si>
    <t>00-0034169</t>
  </si>
  <si>
    <t>Baugh</t>
  </si>
  <si>
    <t>marcusbaugh</t>
  </si>
  <si>
    <t>1994-12-09</t>
  </si>
  <si>
    <t>Marshall Koehn</t>
  </si>
  <si>
    <t>3490</t>
  </si>
  <si>
    <t>00-0032616</t>
  </si>
  <si>
    <t>Koehn</t>
  </si>
  <si>
    <t>marshallkoehn</t>
  </si>
  <si>
    <t>1992-08-29</t>
  </si>
  <si>
    <t>Jameson</t>
  </si>
  <si>
    <t>jamesonwilliams</t>
  </si>
  <si>
    <t>2001-03-26</t>
  </si>
  <si>
    <t>Max Duffy</t>
  </si>
  <si>
    <t>8066</t>
  </si>
  <si>
    <t>Duffy</t>
  </si>
  <si>
    <t>maxduffy</t>
  </si>
  <si>
    <t>1993-04-11</t>
  </si>
  <si>
    <t>Nick Toon</t>
  </si>
  <si>
    <t>1189</t>
  </si>
  <si>
    <t>Toon</t>
  </si>
  <si>
    <t>nicktoon</t>
  </si>
  <si>
    <t>Tillman</t>
  </si>
  <si>
    <t>cedrictillman</t>
  </si>
  <si>
    <t>2000-04-19</t>
  </si>
  <si>
    <t>Doug Marrone</t>
  </si>
  <si>
    <t>3091</t>
  </si>
  <si>
    <t>Marrone</t>
  </si>
  <si>
    <t>dougmarrone</t>
  </si>
  <si>
    <t>Mooney</t>
  </si>
  <si>
    <t>darnellmooney</t>
  </si>
  <si>
    <t>1997-10-29</t>
  </si>
  <si>
    <t>Timothy Flanders</t>
  </si>
  <si>
    <t>2200</t>
  </si>
  <si>
    <t>Timothy</t>
  </si>
  <si>
    <t>Flanders</t>
  </si>
  <si>
    <t>timothyflanders</t>
  </si>
  <si>
    <t>1991-09-29</t>
  </si>
  <si>
    <t>00-0029000</t>
  </si>
  <si>
    <t>Beasley</t>
  </si>
  <si>
    <t>colebeasley</t>
  </si>
  <si>
    <t>1989-04-26</t>
  </si>
  <si>
    <t>Adrien Robinson</t>
  </si>
  <si>
    <t>1165</t>
  </si>
  <si>
    <t>Adrien</t>
  </si>
  <si>
    <t>adrienrobinson</t>
  </si>
  <si>
    <t>1988-09-23</t>
  </si>
  <si>
    <t>Detrez Newsome</t>
  </si>
  <si>
    <t>5266</t>
  </si>
  <si>
    <t>00-0034565</t>
  </si>
  <si>
    <t>Detrez</t>
  </si>
  <si>
    <t>detreznewsome</t>
  </si>
  <si>
    <t>1994-03-06</t>
  </si>
  <si>
    <t>Kole Taylor</t>
  </si>
  <si>
    <t>13085</t>
  </si>
  <si>
    <t>koletaylor</t>
  </si>
  <si>
    <t>Devontae Jackson</t>
  </si>
  <si>
    <t>6539</t>
  </si>
  <si>
    <t xml:space="preserve"> 00-0034935</t>
  </si>
  <si>
    <t>devontaejackson</t>
  </si>
  <si>
    <t>1996-04-27</t>
  </si>
  <si>
    <t>00-0031382</t>
  </si>
  <si>
    <t>Landry</t>
  </si>
  <si>
    <t>jarvislandry</t>
  </si>
  <si>
    <t>1992-11-28</t>
  </si>
  <si>
    <t>Dreamius Smith</t>
  </si>
  <si>
    <t>2652</t>
  </si>
  <si>
    <t>Dreamius</t>
  </si>
  <si>
    <t>dreamiussmith</t>
  </si>
  <si>
    <t>1992-09-08</t>
  </si>
  <si>
    <t>Valentine Holmes</t>
  </si>
  <si>
    <t>6203</t>
  </si>
  <si>
    <t xml:space="preserve"> 00-0035725</t>
  </si>
  <si>
    <t>Valentine</t>
  </si>
  <si>
    <t>valentineholmes</t>
  </si>
  <si>
    <t>1995-06-24</t>
  </si>
  <si>
    <t>Tyree Mayfield</t>
  </si>
  <si>
    <t>6238</t>
  </si>
  <si>
    <t xml:space="preserve"> 00-0035034</t>
  </si>
  <si>
    <t>tyreemayfield</t>
  </si>
  <si>
    <t>Bobby Holly</t>
  </si>
  <si>
    <t>7315</t>
  </si>
  <si>
    <t>Holly</t>
  </si>
  <si>
    <t>bobbyholly</t>
  </si>
  <si>
    <t>3372</t>
  </si>
  <si>
    <t>00-0033054</t>
  </si>
  <si>
    <t>Gathers</t>
  </si>
  <si>
    <t>ricogathers</t>
  </si>
  <si>
    <t>Joe Forson</t>
  </si>
  <si>
    <t>6677</t>
  </si>
  <si>
    <t>Practice Squad</t>
  </si>
  <si>
    <t>Forson</t>
  </si>
  <si>
    <t>joeforson</t>
  </si>
  <si>
    <t>1995-12-07</t>
  </si>
  <si>
    <t>Dee</t>
  </si>
  <si>
    <t>Eskridge</t>
  </si>
  <si>
    <t>deeeskridge</t>
  </si>
  <si>
    <t>1997-03-23</t>
  </si>
  <si>
    <t>Quinn Nordin</t>
  </si>
  <si>
    <t>8040</t>
  </si>
  <si>
    <t>Nordin</t>
  </si>
  <si>
    <t>quinnnordin</t>
  </si>
  <si>
    <t>00-0033288</t>
  </si>
  <si>
    <t>Kittle</t>
  </si>
  <si>
    <t>georgekittle</t>
  </si>
  <si>
    <t>1993-10-09</t>
  </si>
  <si>
    <t>Chris Autman-Bell</t>
  </si>
  <si>
    <t>12100</t>
  </si>
  <si>
    <t>Autman-Bell</t>
  </si>
  <si>
    <t>chrisautmanbell</t>
  </si>
  <si>
    <t>3319</t>
  </si>
  <si>
    <t>00-0032423</t>
  </si>
  <si>
    <t>trevordavis</t>
  </si>
  <si>
    <t>Lance Moore</t>
  </si>
  <si>
    <t>lancemoore</t>
  </si>
  <si>
    <t>1983-08-31</t>
  </si>
  <si>
    <t>Moliki Matavao</t>
  </si>
  <si>
    <t>12480</t>
  </si>
  <si>
    <t>Moliki</t>
  </si>
  <si>
    <t>Matavao</t>
  </si>
  <si>
    <t>molikimatavao</t>
  </si>
  <si>
    <t>2003-03-17</t>
  </si>
  <si>
    <t>4283</t>
  </si>
  <si>
    <t>00-0033797</t>
  </si>
  <si>
    <t>Khalfani</t>
  </si>
  <si>
    <t>khalfanimuhammad</t>
  </si>
  <si>
    <t>1994-09-26</t>
  </si>
  <si>
    <t>Jake Lampman</t>
  </si>
  <si>
    <t>3864</t>
  </si>
  <si>
    <t>00-0033021</t>
  </si>
  <si>
    <t>Lampman</t>
  </si>
  <si>
    <t>jakelampman</t>
  </si>
  <si>
    <t>Austin Allen</t>
  </si>
  <si>
    <t>8215</t>
  </si>
  <si>
    <t>austinallen</t>
  </si>
  <si>
    <t>1998-11-10</t>
  </si>
  <si>
    <t>5286</t>
  </si>
  <si>
    <t>00-0034608</t>
  </si>
  <si>
    <t>1994-08-21</t>
  </si>
  <si>
    <t>7529</t>
  </si>
  <si>
    <t>Brightwell</t>
  </si>
  <si>
    <t>garybrightwell</t>
  </si>
  <si>
    <t>1998-02-28</t>
  </si>
  <si>
    <t>Deon Long</t>
  </si>
  <si>
    <t>2805</t>
  </si>
  <si>
    <t>deonlong</t>
  </si>
  <si>
    <t>1991-06-14</t>
  </si>
  <si>
    <t>Jed Collins</t>
  </si>
  <si>
    <t>1015</t>
  </si>
  <si>
    <t>Jed</t>
  </si>
  <si>
    <t>jedcollins</t>
  </si>
  <si>
    <t>1986-03-03</t>
  </si>
  <si>
    <t>Russell Hansbrough</t>
  </si>
  <si>
    <t>3461</t>
  </si>
  <si>
    <t>00-0032747</t>
  </si>
  <si>
    <t>Hansbrough</t>
  </si>
  <si>
    <t>russellhansbrough</t>
  </si>
  <si>
    <t>marvinharrison</t>
  </si>
  <si>
    <t>2002-08-11</t>
  </si>
  <si>
    <t>Luke Elzinga</t>
  </si>
  <si>
    <t>13439</t>
  </si>
  <si>
    <t>Elzinga</t>
  </si>
  <si>
    <t>lukeelzinga</t>
  </si>
  <si>
    <t>4353</t>
  </si>
  <si>
    <t>00-0033376</t>
  </si>
  <si>
    <t>300</t>
  </si>
  <si>
    <t>Ricard</t>
  </si>
  <si>
    <t>patrickricard</t>
  </si>
  <si>
    <t>1994-05-27</t>
  </si>
  <si>
    <t>1798</t>
  </si>
  <si>
    <t>Huff</t>
  </si>
  <si>
    <t>joshhuff</t>
  </si>
  <si>
    <t>Jake Hausmann</t>
  </si>
  <si>
    <t>8061</t>
  </si>
  <si>
    <t>Hausmann</t>
  </si>
  <si>
    <t>jakehausmann</t>
  </si>
  <si>
    <t>1997-08-12</t>
  </si>
  <si>
    <t>Cameron Latu</t>
  </si>
  <si>
    <t>10210</t>
  </si>
  <si>
    <t>cameronlatu</t>
  </si>
  <si>
    <t>2000-02-24</t>
  </si>
  <si>
    <t>00-0031503</t>
  </si>
  <si>
    <t>Jameis</t>
  </si>
  <si>
    <t>jameiswinston</t>
  </si>
  <si>
    <t>1994-01-06</t>
  </si>
  <si>
    <t>Zach Terrell</t>
  </si>
  <si>
    <t>4924</t>
  </si>
  <si>
    <t>zachterrell</t>
  </si>
  <si>
    <t>1993-05-01</t>
  </si>
  <si>
    <t>Marshall Lang</t>
  </si>
  <si>
    <t>13032</t>
  </si>
  <si>
    <t>Lang</t>
  </si>
  <si>
    <t>marshalllang</t>
  </si>
  <si>
    <t>2001-10-15</t>
  </si>
  <si>
    <t>Monte Pottebaum</t>
  </si>
  <si>
    <t>11088</t>
  </si>
  <si>
    <t>Monte</t>
  </si>
  <si>
    <t>Pottebaum</t>
  </si>
  <si>
    <t>montepottebaum</t>
  </si>
  <si>
    <t>2000-01-07</t>
  </si>
  <si>
    <t>00-0030279</t>
  </si>
  <si>
    <t>keenanallen</t>
  </si>
  <si>
    <t>Matt Fleming</t>
  </si>
  <si>
    <t>5699</t>
  </si>
  <si>
    <t>mattfleming</t>
  </si>
  <si>
    <t>1996-12-04</t>
  </si>
  <si>
    <t>Stone Wilson</t>
  </si>
  <si>
    <t>6600</t>
  </si>
  <si>
    <t>stonewilson</t>
  </si>
  <si>
    <t>904</t>
  </si>
  <si>
    <t>00-0028009</t>
  </si>
  <si>
    <t>DeMarco</t>
  </si>
  <si>
    <t>demarcomurray</t>
  </si>
  <si>
    <t>1988-02-12</t>
  </si>
  <si>
    <t>1929</t>
  </si>
  <si>
    <t>00-0031112</t>
  </si>
  <si>
    <t>Coons</t>
  </si>
  <si>
    <t>traviscoons</t>
  </si>
  <si>
    <t>1992-02-06</t>
  </si>
  <si>
    <t>00-0032394</t>
  </si>
  <si>
    <t>Vannett</t>
  </si>
  <si>
    <t>nickvannett</t>
  </si>
  <si>
    <t>1993-03-06</t>
  </si>
  <si>
    <t xml:space="preserve"> 00-0035660</t>
  </si>
  <si>
    <t>Kahale</t>
  </si>
  <si>
    <t>Warring</t>
  </si>
  <si>
    <t>kahalewarring</t>
  </si>
  <si>
    <t>00-0025394</t>
  </si>
  <si>
    <t>adrianpeterson</t>
  </si>
  <si>
    <t>1985-03-21</t>
  </si>
  <si>
    <t>2587</t>
  </si>
  <si>
    <t>00-0031504</t>
  </si>
  <si>
    <t>Dres</t>
  </si>
  <si>
    <t>dresanderson</t>
  </si>
  <si>
    <t>1992-07-20</t>
  </si>
  <si>
    <t>AJ Jenkins</t>
  </si>
  <si>
    <t>1226</t>
  </si>
  <si>
    <t>ajjenkins</t>
  </si>
  <si>
    <t>1989-09-30</t>
  </si>
  <si>
    <t>Ryan Smith</t>
  </si>
  <si>
    <t>5547</t>
  </si>
  <si>
    <t>00-0034306</t>
  </si>
  <si>
    <t>ryansmith</t>
  </si>
  <si>
    <t>1996-01-13</t>
  </si>
  <si>
    <t>Tyler Clutts</t>
  </si>
  <si>
    <t>1001</t>
  </si>
  <si>
    <t>Clutts</t>
  </si>
  <si>
    <t>tylerclutts</t>
  </si>
  <si>
    <t>1984-11-09</t>
  </si>
  <si>
    <t>00-0034301</t>
  </si>
  <si>
    <t>darrelwilliams</t>
  </si>
  <si>
    <t>1995-04-15</t>
  </si>
  <si>
    <t>Emanuel Byrd</t>
  </si>
  <si>
    <t>4518</t>
  </si>
  <si>
    <t>00-0033514</t>
  </si>
  <si>
    <t>Emanuel</t>
  </si>
  <si>
    <t>emanuelbyrd</t>
  </si>
  <si>
    <t>Lance Lewis</t>
  </si>
  <si>
    <t>1786</t>
  </si>
  <si>
    <t>lancelewis</t>
  </si>
  <si>
    <t>Zimari Manning</t>
  </si>
  <si>
    <t>7211</t>
  </si>
  <si>
    <t>Zimari</t>
  </si>
  <si>
    <t>zimarimanning</t>
  </si>
  <si>
    <t>1995-02-27</t>
  </si>
  <si>
    <t>Jake Coker</t>
  </si>
  <si>
    <t>3410</t>
  </si>
  <si>
    <t>Coker</t>
  </si>
  <si>
    <t>jakecoker</t>
  </si>
  <si>
    <t>00-0029597</t>
  </si>
  <si>
    <t>justintucker</t>
  </si>
  <si>
    <t>1989-11-21</t>
  </si>
  <si>
    <t>1584</t>
  </si>
  <si>
    <t>bjdaniels</t>
  </si>
  <si>
    <t>QB,WR</t>
  </si>
  <si>
    <t>1989-10-24</t>
  </si>
  <si>
    <t>Devin Leary</t>
  </si>
  <si>
    <t>11556</t>
  </si>
  <si>
    <t>Leary</t>
  </si>
  <si>
    <t>devinleary</t>
  </si>
  <si>
    <t>1999-09-10</t>
  </si>
  <si>
    <t>Justin Strong</t>
  </si>
  <si>
    <t>12188</t>
  </si>
  <si>
    <t>justinstrong</t>
  </si>
  <si>
    <t>973</t>
  </si>
  <si>
    <t>00-0028074</t>
  </si>
  <si>
    <t>Sherman</t>
  </si>
  <si>
    <t>anthonysherman</t>
  </si>
  <si>
    <t>1988-12-11</t>
  </si>
  <si>
    <t>00-0033357</t>
  </si>
  <si>
    <t>Taysom</t>
  </si>
  <si>
    <t>taysomhill</t>
  </si>
  <si>
    <t>1990-08-23</t>
  </si>
  <si>
    <t>Kurtis Rourke</t>
  </si>
  <si>
    <t>12477</t>
  </si>
  <si>
    <t>Kurtis</t>
  </si>
  <si>
    <t>kurtisrourke</t>
  </si>
  <si>
    <t>2000-10-25</t>
  </si>
  <si>
    <t>4169</t>
  </si>
  <si>
    <t>00-0033464</t>
  </si>
  <si>
    <t>Jehu</t>
  </si>
  <si>
    <t>Chesson</t>
  </si>
  <si>
    <t>jehuchesson</t>
  </si>
  <si>
    <t>1993-12-29</t>
  </si>
  <si>
    <t>Isaiah McKoy</t>
  </si>
  <si>
    <t>7899</t>
  </si>
  <si>
    <t>McKoy</t>
  </si>
  <si>
    <t>isaiahmckoy</t>
  </si>
  <si>
    <t>Rico Richardson</t>
  </si>
  <si>
    <t>1618</t>
  </si>
  <si>
    <t>ricorichardson</t>
  </si>
  <si>
    <t>1991-07-01</t>
  </si>
  <si>
    <t>Gilliam</t>
  </si>
  <si>
    <t>reggiegilliam</t>
  </si>
  <si>
    <t>5117</t>
  </si>
  <si>
    <t>00-0034420</t>
  </si>
  <si>
    <t>jordanthomas</t>
  </si>
  <si>
    <t>Ralph Webb</t>
  </si>
  <si>
    <t>5192</t>
  </si>
  <si>
    <t>00-0034596</t>
  </si>
  <si>
    <t>Ralph</t>
  </si>
  <si>
    <t>ralphwebb</t>
  </si>
  <si>
    <t>1994-11-21</t>
  </si>
  <si>
    <t>Travis Jonsen</t>
  </si>
  <si>
    <t>7454</t>
  </si>
  <si>
    <t>Jonsen</t>
  </si>
  <si>
    <t>travisjonsen</t>
  </si>
  <si>
    <t>527</t>
  </si>
  <si>
    <t>Pitta</t>
  </si>
  <si>
    <t>dennispitta</t>
  </si>
  <si>
    <t>1821</t>
  </si>
  <si>
    <t>00-0031315</t>
  </si>
  <si>
    <t>Hazel</t>
  </si>
  <si>
    <t>matthazel</t>
  </si>
  <si>
    <t>1992-01-23</t>
  </si>
  <si>
    <t>LT Smith</t>
  </si>
  <si>
    <t>3025</t>
  </si>
  <si>
    <t>LT</t>
  </si>
  <si>
    <t>ltsmith</t>
  </si>
  <si>
    <t>00-0030710</t>
  </si>
  <si>
    <t>treyburton</t>
  </si>
  <si>
    <t>Jamal Pettigrew</t>
  </si>
  <si>
    <t>8741</t>
  </si>
  <si>
    <t>jamalpettigrew</t>
  </si>
  <si>
    <t>00-0034845</t>
  </si>
  <si>
    <t>Sony</t>
  </si>
  <si>
    <t>sonymichel</t>
  </si>
  <si>
    <t>joshcameron</t>
  </si>
  <si>
    <t>Jordan Scarlett</t>
  </si>
  <si>
    <t>6167</t>
  </si>
  <si>
    <t xml:space="preserve"> 00-0035275</t>
  </si>
  <si>
    <t>jordanscarlett</t>
  </si>
  <si>
    <t>1996-02-09</t>
  </si>
  <si>
    <t>Wiley</t>
  </si>
  <si>
    <t>jaredwiley</t>
  </si>
  <si>
    <t>2000-11-02</t>
  </si>
  <si>
    <t>Wade Phillips</t>
  </si>
  <si>
    <t>3967</t>
  </si>
  <si>
    <t>wadephillips</t>
  </si>
  <si>
    <t>Etienne</t>
  </si>
  <si>
    <t>trevoretienne</t>
  </si>
  <si>
    <t>Aidan Laros</t>
  </si>
  <si>
    <t>13958</t>
  </si>
  <si>
    <t>Laros</t>
  </si>
  <si>
    <t>aidanlaros</t>
  </si>
  <si>
    <t>Robert Wheelwright</t>
  </si>
  <si>
    <t>4790</t>
  </si>
  <si>
    <t>Wheelwright</t>
  </si>
  <si>
    <t>robertwheelwright</t>
  </si>
  <si>
    <t>5123</t>
  </si>
  <si>
    <t>00-0034164</t>
  </si>
  <si>
    <t>trentoncannon</t>
  </si>
  <si>
    <t>1994-07-23</t>
  </si>
  <si>
    <t>4183</t>
  </si>
  <si>
    <t>00-0033958</t>
  </si>
  <si>
    <t>Peterman</t>
  </si>
  <si>
    <t>nathanpeterman</t>
  </si>
  <si>
    <t>Blake Mack</t>
  </si>
  <si>
    <t>5264</t>
  </si>
  <si>
    <t>00-0034292</t>
  </si>
  <si>
    <t>blakemack</t>
  </si>
  <si>
    <t>609</t>
  </si>
  <si>
    <t>Antone</t>
  </si>
  <si>
    <t>antonesmith</t>
  </si>
  <si>
    <t>1985-09-17</t>
  </si>
  <si>
    <t>Ryan Sanborn</t>
  </si>
  <si>
    <t>11945</t>
  </si>
  <si>
    <t>Sanborn</t>
  </si>
  <si>
    <t>ryansanborn</t>
  </si>
  <si>
    <t>2000-09-25</t>
  </si>
  <si>
    <t>3171</t>
  </si>
  <si>
    <t>00-0032893</t>
  </si>
  <si>
    <t>connorcook</t>
  </si>
  <si>
    <t>1993-01-29</t>
  </si>
  <si>
    <t>2408</t>
  </si>
  <si>
    <t>00-0031568</t>
  </si>
  <si>
    <t>Petty</t>
  </si>
  <si>
    <t>brycepetty</t>
  </si>
  <si>
    <t>1991-05-31</t>
  </si>
  <si>
    <t>Dalton Schoen</t>
  </si>
  <si>
    <t>7320</t>
  </si>
  <si>
    <t>Schoen</t>
  </si>
  <si>
    <t>daltonschoen</t>
  </si>
  <si>
    <t>Emeka Emezie</t>
  </si>
  <si>
    <t>8238</t>
  </si>
  <si>
    <t>Emezie</t>
  </si>
  <si>
    <t>emekaemezie</t>
  </si>
  <si>
    <t>1999-05-18</t>
  </si>
  <si>
    <t>Bryce Perkins</t>
  </si>
  <si>
    <t>7335</t>
  </si>
  <si>
    <t>bryceperkins</t>
  </si>
  <si>
    <t>1996-12-20</t>
  </si>
  <si>
    <t>Jack Sorenson</t>
  </si>
  <si>
    <t>8420</t>
  </si>
  <si>
    <t>Sorenson</t>
  </si>
  <si>
    <t>jacksorenson</t>
  </si>
  <si>
    <t>Jim Caldwell</t>
  </si>
  <si>
    <t>3068</t>
  </si>
  <si>
    <t>jimcaldwell</t>
  </si>
  <si>
    <t>1614</t>
  </si>
  <si>
    <t>Frankie</t>
  </si>
  <si>
    <t>Hammond</t>
  </si>
  <si>
    <t>frankiehammond</t>
  </si>
  <si>
    <t>1990-02-17</t>
  </si>
  <si>
    <t>4221</t>
  </si>
  <si>
    <t>00-0033528</t>
  </si>
  <si>
    <t>Sprinkle</t>
  </si>
  <si>
    <t>jeremysprinkle</t>
  </si>
  <si>
    <t>Joe Don Duncan</t>
  </si>
  <si>
    <t>2942</t>
  </si>
  <si>
    <t>Joe Don</t>
  </si>
  <si>
    <t>joedonduncan</t>
  </si>
  <si>
    <t>Shawn Poindexter</t>
  </si>
  <si>
    <t>6554</t>
  </si>
  <si>
    <t xml:space="preserve"> 00-0035035</t>
  </si>
  <si>
    <t>Poindexter</t>
  </si>
  <si>
    <t>shawnpoindexter</t>
  </si>
  <si>
    <t>1995-12-13</t>
  </si>
  <si>
    <t>4531</t>
  </si>
  <si>
    <t>00-0033611</t>
  </si>
  <si>
    <t>Seals-Jones</t>
  </si>
  <si>
    <t>rickysealsjones</t>
  </si>
  <si>
    <t>patricktaylor</t>
  </si>
  <si>
    <t>1998-04-29</t>
  </si>
  <si>
    <t>Jason Snelling</t>
  </si>
  <si>
    <t>Snelling</t>
  </si>
  <si>
    <t>jasonsnelling</t>
  </si>
  <si>
    <t>1983-12-29</t>
  </si>
  <si>
    <t>2002</t>
  </si>
  <si>
    <t>00-0030671</t>
  </si>
  <si>
    <t>Burse</t>
  </si>
  <si>
    <t>isaiahburse</t>
  </si>
  <si>
    <t>Darreus Rogers</t>
  </si>
  <si>
    <t>4676</t>
  </si>
  <si>
    <t>Darreus</t>
  </si>
  <si>
    <t>darreusrogers</t>
  </si>
  <si>
    <t>1993-09-03</t>
  </si>
  <si>
    <t>Kenji Bahar</t>
  </si>
  <si>
    <t>8057</t>
  </si>
  <si>
    <t>Kenji</t>
  </si>
  <si>
    <t>Bahar</t>
  </si>
  <si>
    <t>kenjibahar</t>
  </si>
  <si>
    <t>Jerricho Cotchery</t>
  </si>
  <si>
    <t>Jerricho</t>
  </si>
  <si>
    <t>Cotchery</t>
  </si>
  <si>
    <t>jerrichocotchery</t>
  </si>
  <si>
    <t>1982-06-16</t>
  </si>
  <si>
    <t>00-0034406</t>
  </si>
  <si>
    <t>Cain</t>
  </si>
  <si>
    <t>deoncain</t>
  </si>
  <si>
    <t>1996-08-09</t>
  </si>
  <si>
    <t>4376</t>
  </si>
  <si>
    <t>michaelclark</t>
  </si>
  <si>
    <t>1995-10-26</t>
  </si>
  <si>
    <t>Rory Starkey</t>
  </si>
  <si>
    <t>12431</t>
  </si>
  <si>
    <t>Starkey</t>
  </si>
  <si>
    <t>rorystarkey</t>
  </si>
  <si>
    <t>Ty Pezza</t>
  </si>
  <si>
    <t>13705</t>
  </si>
  <si>
    <t>Pezza</t>
  </si>
  <si>
    <t>typezza</t>
  </si>
  <si>
    <t>2002-09-18</t>
  </si>
  <si>
    <t>DJ Thomas-Jones</t>
  </si>
  <si>
    <t>12973</t>
  </si>
  <si>
    <t>Thomas-Jones</t>
  </si>
  <si>
    <t>djthomasjones</t>
  </si>
  <si>
    <t>2002-07-06</t>
  </si>
  <si>
    <t>1619</t>
  </si>
  <si>
    <t>00-0030155</t>
  </si>
  <si>
    <t>demetriusharris</t>
  </si>
  <si>
    <t>Kadron Boone</t>
  </si>
  <si>
    <t>1792</t>
  </si>
  <si>
    <t>Kadron</t>
  </si>
  <si>
    <t>kadronboone</t>
  </si>
  <si>
    <t>Trey Smack</t>
  </si>
  <si>
    <t>13545</t>
  </si>
  <si>
    <t>Smack</t>
  </si>
  <si>
    <t>treysmack</t>
  </si>
  <si>
    <t>2003-06-12</t>
  </si>
  <si>
    <t>Qualan Jones</t>
  </si>
  <si>
    <t>13117</t>
  </si>
  <si>
    <t>Qualan</t>
  </si>
  <si>
    <t>qualanjones</t>
  </si>
  <si>
    <t>Mitch Leidner</t>
  </si>
  <si>
    <t>4839</t>
  </si>
  <si>
    <t>Leidner</t>
  </si>
  <si>
    <t>mitchleidner</t>
  </si>
  <si>
    <t>Jha'Quan Jackson</t>
  </si>
  <si>
    <t>11808</t>
  </si>
  <si>
    <t>Jha'Quan</t>
  </si>
  <si>
    <t>jhaquanjackson</t>
  </si>
  <si>
    <t>Reggie Dunn</t>
  </si>
  <si>
    <t>1406</t>
  </si>
  <si>
    <t>reggiedunn</t>
  </si>
  <si>
    <t>1989-01-05</t>
  </si>
  <si>
    <t>00-0026153</t>
  </si>
  <si>
    <t>jonathanstewart</t>
  </si>
  <si>
    <t>1987-03-21</t>
  </si>
  <si>
    <t>Justice Liggins</t>
  </si>
  <si>
    <t>4831</t>
  </si>
  <si>
    <t>00-0034038</t>
  </si>
  <si>
    <t>Liggins</t>
  </si>
  <si>
    <t>justiceliggins</t>
  </si>
  <si>
    <t>1994-12-14</t>
  </si>
  <si>
    <t>ariansmith</t>
  </si>
  <si>
    <t>2001-10-11</t>
  </si>
  <si>
    <t>Dan Chisena</t>
  </si>
  <si>
    <t>7357</t>
  </si>
  <si>
    <t>Chisena</t>
  </si>
  <si>
    <t>danchisena</t>
  </si>
  <si>
    <t>John Lovett</t>
  </si>
  <si>
    <t>8568</t>
  </si>
  <si>
    <t>Lovett</t>
  </si>
  <si>
    <t>johnlovett</t>
  </si>
  <si>
    <t>1999-08-28</t>
  </si>
  <si>
    <t>6231</t>
  </si>
  <si>
    <t xml:space="preserve"> 00-0035161</t>
  </si>
  <si>
    <t>1996-04-25</t>
  </si>
  <si>
    <t>Dimitri Stanley</t>
  </si>
  <si>
    <t>12281</t>
  </si>
  <si>
    <t>Dimitri</t>
  </si>
  <si>
    <t>dimitristanley</t>
  </si>
  <si>
    <t>Okwuegbunam</t>
  </si>
  <si>
    <t>albertokwuegbunam</t>
  </si>
  <si>
    <t>1998-04-25</t>
  </si>
  <si>
    <t>863</t>
  </si>
  <si>
    <t>DuJuan</t>
  </si>
  <si>
    <t>dujuanharris</t>
  </si>
  <si>
    <t>1988-09-03</t>
  </si>
  <si>
    <t>Oliver Martin</t>
  </si>
  <si>
    <t>11136</t>
  </si>
  <si>
    <t>olivermartin</t>
  </si>
  <si>
    <t>Anthony Gordon</t>
  </si>
  <si>
    <t>6898</t>
  </si>
  <si>
    <t>anthonygordon</t>
  </si>
  <si>
    <t>1996-08-28</t>
  </si>
  <si>
    <t>Joaquin Davis</t>
  </si>
  <si>
    <t>12777</t>
  </si>
  <si>
    <t>Joaquin</t>
  </si>
  <si>
    <t>joaquindavis</t>
  </si>
  <si>
    <t>2002-08-18</t>
  </si>
  <si>
    <t>Ben Beise</t>
  </si>
  <si>
    <t>8864</t>
  </si>
  <si>
    <t>Beise</t>
  </si>
  <si>
    <t>benbeise</t>
  </si>
  <si>
    <t>Byron Leftwich</t>
  </si>
  <si>
    <t>5817</t>
  </si>
  <si>
    <t>Byron</t>
  </si>
  <si>
    <t>Leftwich</t>
  </si>
  <si>
    <t>byronleftwich</t>
  </si>
  <si>
    <t>1980-01-14</t>
  </si>
  <si>
    <t>Mante Morrow</t>
  </si>
  <si>
    <t>14039</t>
  </si>
  <si>
    <t>Mante</t>
  </si>
  <si>
    <t>Morrow</t>
  </si>
  <si>
    <t>mantemorrow</t>
  </si>
  <si>
    <t>Valdez Showers</t>
  </si>
  <si>
    <t>3660</t>
  </si>
  <si>
    <t>Valdez</t>
  </si>
  <si>
    <t>Showers</t>
  </si>
  <si>
    <t>valdezshowers</t>
  </si>
  <si>
    <t>1993-06-28</t>
  </si>
  <si>
    <t>Chris Herndon</t>
  </si>
  <si>
    <t>00-0034766</t>
  </si>
  <si>
    <t>Herndon</t>
  </si>
  <si>
    <t>chrisherndon</t>
  </si>
  <si>
    <t>Amir Carlisle</t>
  </si>
  <si>
    <t>3606</t>
  </si>
  <si>
    <t>Amir</t>
  </si>
  <si>
    <t>Carlisle</t>
  </si>
  <si>
    <t>amircarlisle</t>
  </si>
  <si>
    <t>1992-09-24</t>
  </si>
  <si>
    <t>Clayton Thorson</t>
  </si>
  <si>
    <t>6147</t>
  </si>
  <si>
    <t xml:space="preserve"> 00-0035283</t>
  </si>
  <si>
    <t>claytonthorson</t>
  </si>
  <si>
    <t>1995-12-25</t>
  </si>
  <si>
    <t>Jalen Camp</t>
  </si>
  <si>
    <t>7789</t>
  </si>
  <si>
    <t>Camp</t>
  </si>
  <si>
    <t>jalencamp</t>
  </si>
  <si>
    <t>1998-07-10</t>
  </si>
  <si>
    <t>Malcome Kennedy</t>
  </si>
  <si>
    <t>2901</t>
  </si>
  <si>
    <t>Malcome</t>
  </si>
  <si>
    <t>malcomekennedy</t>
  </si>
  <si>
    <t>Kyle Carter</t>
  </si>
  <si>
    <t>3481</t>
  </si>
  <si>
    <t>00-0032606</t>
  </si>
  <si>
    <t>kylecarter</t>
  </si>
  <si>
    <t>1992-12-17</t>
  </si>
  <si>
    <t>Tyreik McAllister</t>
  </si>
  <si>
    <t>8749</t>
  </si>
  <si>
    <t>Tyreik</t>
  </si>
  <si>
    <t>McAllister</t>
  </si>
  <si>
    <t>tyreikmcallister</t>
  </si>
  <si>
    <t>1998-04-07</t>
  </si>
  <si>
    <t>Rodney Hammond</t>
  </si>
  <si>
    <t>14008</t>
  </si>
  <si>
    <t>rodneyhammond</t>
  </si>
  <si>
    <t>2002-09-02</t>
  </si>
  <si>
    <t>Simpson</t>
  </si>
  <si>
    <t>tysimpson</t>
  </si>
  <si>
    <t>2002-12-21</t>
  </si>
  <si>
    <t>Jonathan Ward</t>
  </si>
  <si>
    <t>7087</t>
  </si>
  <si>
    <t>jonathanward</t>
  </si>
  <si>
    <t>Lan Larison</t>
  </si>
  <si>
    <t>12969</t>
  </si>
  <si>
    <t>Lan</t>
  </si>
  <si>
    <t>Larison</t>
  </si>
  <si>
    <t>lanlarison</t>
  </si>
  <si>
    <t>8423</t>
  </si>
  <si>
    <t>Brittain</t>
  </si>
  <si>
    <t>brittainbrown</t>
  </si>
  <si>
    <t>Travis Dye</t>
  </si>
  <si>
    <t>10865</t>
  </si>
  <si>
    <t>travisdye</t>
  </si>
  <si>
    <t>1999-08-24</t>
  </si>
  <si>
    <t>Rashard Mendenhall</t>
  </si>
  <si>
    <t>145</t>
  </si>
  <si>
    <t>Mendenhall</t>
  </si>
  <si>
    <t>rashardmendenhall</t>
  </si>
  <si>
    <t>1987-06-19</t>
  </si>
  <si>
    <t>Tyler Thigpen</t>
  </si>
  <si>
    <t>492</t>
  </si>
  <si>
    <t>tylerthigpen</t>
  </si>
  <si>
    <t>QB,RB</t>
  </si>
  <si>
    <t>1984-04-14</t>
  </si>
  <si>
    <t>Stevo Klotz</t>
  </si>
  <si>
    <t>12815</t>
  </si>
  <si>
    <t>Stevo</t>
  </si>
  <si>
    <t>Klotz</t>
  </si>
  <si>
    <t>stevoklotz</t>
  </si>
  <si>
    <t>Scott Orndoff</t>
  </si>
  <si>
    <t>4309</t>
  </si>
  <si>
    <t>00-0033240</t>
  </si>
  <si>
    <t>Orndoff</t>
  </si>
  <si>
    <t>scottorndoff</t>
  </si>
  <si>
    <t>Charlie Smyth</t>
  </si>
  <si>
    <t>11653</t>
  </si>
  <si>
    <t>Smyth</t>
  </si>
  <si>
    <t>charliesmyth</t>
  </si>
  <si>
    <t>2001-06-26</t>
  </si>
  <si>
    <t>Connor Stutz</t>
  </si>
  <si>
    <t>13796</t>
  </si>
  <si>
    <t>Stutz</t>
  </si>
  <si>
    <t>connorstutz</t>
  </si>
  <si>
    <t>Purdy</t>
  </si>
  <si>
    <t>brockpurdy</t>
  </si>
  <si>
    <t>1999-12-27</t>
  </si>
  <si>
    <t>Jonathan Brady</t>
  </si>
  <si>
    <t>13920</t>
  </si>
  <si>
    <t>jonathanbrady</t>
  </si>
  <si>
    <t>2003-10-08</t>
  </si>
  <si>
    <t>Aidan Robbins</t>
  </si>
  <si>
    <t>12080</t>
  </si>
  <si>
    <t>Robbins</t>
  </si>
  <si>
    <t>aidanrobbins</t>
  </si>
  <si>
    <t>2000-12-22</t>
  </si>
  <si>
    <t>Rashad Rochelle</t>
  </si>
  <si>
    <t>14037</t>
  </si>
  <si>
    <t>Rochelle</t>
  </si>
  <si>
    <t>rashadrochelle</t>
  </si>
  <si>
    <t>2003-05-19</t>
  </si>
  <si>
    <t>Nathaniel Peat</t>
  </si>
  <si>
    <t>12007</t>
  </si>
  <si>
    <t>Nathaniel</t>
  </si>
  <si>
    <t>Peat</t>
  </si>
  <si>
    <t>nathanielpeat</t>
  </si>
  <si>
    <t>2000-08-23</t>
  </si>
  <si>
    <t>Jake Luton</t>
  </si>
  <si>
    <t>7084</t>
  </si>
  <si>
    <t>Luton</t>
  </si>
  <si>
    <t>jakeluton</t>
  </si>
  <si>
    <t>Jaray Jenkins</t>
  </si>
  <si>
    <t>11133</t>
  </si>
  <si>
    <t>Jaray</t>
  </si>
  <si>
    <t>jarayjenkins</t>
  </si>
  <si>
    <t>2000-01-04</t>
  </si>
  <si>
    <t>Kain Colter</t>
  </si>
  <si>
    <t>2153</t>
  </si>
  <si>
    <t>Kain</t>
  </si>
  <si>
    <t>Colter</t>
  </si>
  <si>
    <t>kaincolter</t>
  </si>
  <si>
    <t>1990-10-03</t>
  </si>
  <si>
    <t>nickvogel</t>
  </si>
  <si>
    <t>Brian Johnson</t>
  </si>
  <si>
    <t>8055</t>
  </si>
  <si>
    <t>brianjohnson</t>
  </si>
  <si>
    <t>Zachariah</t>
  </si>
  <si>
    <t>Branch</t>
  </si>
  <si>
    <t>zachariahbranch</t>
  </si>
  <si>
    <t>2004-03-29</t>
  </si>
  <si>
    <t>Devon Wylie</t>
  </si>
  <si>
    <t>1133</t>
  </si>
  <si>
    <t>Wylie</t>
  </si>
  <si>
    <t>devonwylie</t>
  </si>
  <si>
    <t>1988-09-02</t>
  </si>
  <si>
    <t>00-0029263</t>
  </si>
  <si>
    <t>russellwilson</t>
  </si>
  <si>
    <t>1988-11-29</t>
  </si>
  <si>
    <t>3519</t>
  </si>
  <si>
    <t>00-0032659</t>
  </si>
  <si>
    <t>rogerlewis</t>
  </si>
  <si>
    <t>1993-11-27</t>
  </si>
  <si>
    <t>Kashif Moore</t>
  </si>
  <si>
    <t>1758</t>
  </si>
  <si>
    <t>Kashif</t>
  </si>
  <si>
    <t>kashifmoore</t>
  </si>
  <si>
    <t>1988-11-21</t>
  </si>
  <si>
    <t>Terrence Franks</t>
  </si>
  <si>
    <t>2900</t>
  </si>
  <si>
    <t>Terrence</t>
  </si>
  <si>
    <t>terrencefranks</t>
  </si>
  <si>
    <t>1992-05-12</t>
  </si>
  <si>
    <t>Dont'e</t>
  </si>
  <si>
    <t>Thornton</t>
  </si>
  <si>
    <t>dontethornton</t>
  </si>
  <si>
    <t>2002-11-30</t>
  </si>
  <si>
    <t>Gavin Lutman</t>
  </si>
  <si>
    <t>2913</t>
  </si>
  <si>
    <t>Lutman</t>
  </si>
  <si>
    <t>gavinlutman</t>
  </si>
  <si>
    <t>1991-03-27</t>
  </si>
  <si>
    <t>La'Damian Webb</t>
  </si>
  <si>
    <t>12306</t>
  </si>
  <si>
    <t>La'Damian</t>
  </si>
  <si>
    <t>ladamianwebb</t>
  </si>
  <si>
    <t>Austin Aune</t>
  </si>
  <si>
    <t>11491</t>
  </si>
  <si>
    <t>Aune</t>
  </si>
  <si>
    <t>austinaune</t>
  </si>
  <si>
    <t>1993-09-06</t>
  </si>
  <si>
    <t>Dominic Lovett</t>
  </si>
  <si>
    <t>12732</t>
  </si>
  <si>
    <t>dominiclovett</t>
  </si>
  <si>
    <t>2002-11-08</t>
  </si>
  <si>
    <t>Kaylon Horton</t>
  </si>
  <si>
    <t>12296</t>
  </si>
  <si>
    <t>Kaylon</t>
  </si>
  <si>
    <t>kaylonhorton</t>
  </si>
  <si>
    <t>Ken Seals</t>
  </si>
  <si>
    <t>13781</t>
  </si>
  <si>
    <t>Seals</t>
  </si>
  <si>
    <t>kenseals</t>
  </si>
  <si>
    <t>brockwright</t>
  </si>
  <si>
    <t>1998-11-27</t>
  </si>
  <si>
    <t>Dillon Stoner</t>
  </si>
  <si>
    <t>7996</t>
  </si>
  <si>
    <t>Stoner</t>
  </si>
  <si>
    <t>dillonstoner</t>
  </si>
  <si>
    <t>Fernando</t>
  </si>
  <si>
    <t>Mendoza</t>
  </si>
  <si>
    <t>fernandomendoza</t>
  </si>
  <si>
    <t>2003-10-01</t>
  </si>
  <si>
    <t>1338</t>
  </si>
  <si>
    <t>00-0030533</t>
  </si>
  <si>
    <t>mattbarkley</t>
  </si>
  <si>
    <t>brycelance</t>
  </si>
  <si>
    <t>2002-08-20</t>
  </si>
  <si>
    <t>Jarrod West</t>
  </si>
  <si>
    <t>2979</t>
  </si>
  <si>
    <t>Jarrod</t>
  </si>
  <si>
    <t>West</t>
  </si>
  <si>
    <t>jarrodwest</t>
  </si>
  <si>
    <t>1992-05-14</t>
  </si>
  <si>
    <t>2171</t>
  </si>
  <si>
    <t>00-0030737</t>
  </si>
  <si>
    <t>Martino</t>
  </si>
  <si>
    <t>freddiemartino</t>
  </si>
  <si>
    <t>Chris Pierce</t>
  </si>
  <si>
    <t>8634</t>
  </si>
  <si>
    <t>chrispierce</t>
  </si>
  <si>
    <t>00-0033567</t>
  </si>
  <si>
    <t>brianhill</t>
  </si>
  <si>
    <t>1995-11-09</t>
  </si>
  <si>
    <t>Brevyn</t>
  </si>
  <si>
    <t>Spann-Ford</t>
  </si>
  <si>
    <t>brevynspannford</t>
  </si>
  <si>
    <t>2279</t>
  </si>
  <si>
    <t>00-0031257</t>
  </si>
  <si>
    <t>paulrichardson</t>
  </si>
  <si>
    <t>Quinshon</t>
  </si>
  <si>
    <t>Judkins</t>
  </si>
  <si>
    <t>quinshonjudkins</t>
  </si>
  <si>
    <t>2003-10-29</t>
  </si>
  <si>
    <t>Peyton Hillis</t>
  </si>
  <si>
    <t>660</t>
  </si>
  <si>
    <t>Hillis</t>
  </si>
  <si>
    <t>peytonhillis</t>
  </si>
  <si>
    <t>1986-01-21</t>
  </si>
  <si>
    <t>00-0030513</t>
  </si>
  <si>
    <t>Latavius</t>
  </si>
  <si>
    <t>lataviusmurray</t>
  </si>
  <si>
    <t>1990-01-18</t>
  </si>
  <si>
    <t>5080</t>
  </si>
  <si>
    <t>00-0034273</t>
  </si>
  <si>
    <t>Ratley</t>
  </si>
  <si>
    <t>damionratley</t>
  </si>
  <si>
    <t>1995-04-16</t>
  </si>
  <si>
    <t>jordanwatkins</t>
  </si>
  <si>
    <t>2002-02-15</t>
  </si>
  <si>
    <t>Hatfield</t>
  </si>
  <si>
    <t>claytonhatfield</t>
  </si>
  <si>
    <t>Chris Hubert</t>
  </si>
  <si>
    <t>3802</t>
  </si>
  <si>
    <t>Hubert</t>
  </si>
  <si>
    <t>chrishubert</t>
  </si>
  <si>
    <t>1993-05-08</t>
  </si>
  <si>
    <t>Trent Richardson</t>
  </si>
  <si>
    <t>1082</t>
  </si>
  <si>
    <t>trentrichardson</t>
  </si>
  <si>
    <t>1990-07-10</t>
  </si>
  <si>
    <t>JJ Howland</t>
  </si>
  <si>
    <t>8884</t>
  </si>
  <si>
    <t>Howland</t>
  </si>
  <si>
    <t>jjhowland</t>
  </si>
  <si>
    <t>1997-10-15</t>
  </si>
  <si>
    <t>Dylan Leonard</t>
  </si>
  <si>
    <t>12107</t>
  </si>
  <si>
    <t>dylanleonard</t>
  </si>
  <si>
    <t>2000-12-15</t>
  </si>
  <si>
    <t>4151</t>
  </si>
  <si>
    <t>00-0033564</t>
  </si>
  <si>
    <t>Butt</t>
  </si>
  <si>
    <t>jakebutt</t>
  </si>
  <si>
    <t>1995-07-11</t>
  </si>
  <si>
    <t>Aaron Dobson</t>
  </si>
  <si>
    <t>1365</t>
  </si>
  <si>
    <t>Dobson</t>
  </si>
  <si>
    <t>aarondobson</t>
  </si>
  <si>
    <t>Jeremiah Webb</t>
  </si>
  <si>
    <t>13124</t>
  </si>
  <si>
    <t>jeremiahwebb</t>
  </si>
  <si>
    <t>2001-05-17</t>
  </si>
  <si>
    <t>5195</t>
  </si>
  <si>
    <t>00-0034670</t>
  </si>
  <si>
    <t>Akrum</t>
  </si>
  <si>
    <t>Wadley</t>
  </si>
  <si>
    <t>akrumwadley</t>
  </si>
  <si>
    <t>1995-03-13</t>
  </si>
  <si>
    <t>00-0029608</t>
  </si>
  <si>
    <t>T.Y.</t>
  </si>
  <si>
    <t>tyhilton</t>
  </si>
  <si>
    <t>1989-11-14</t>
  </si>
  <si>
    <t>LeRon McClain</t>
  </si>
  <si>
    <t>121</t>
  </si>
  <si>
    <t>LeRon</t>
  </si>
  <si>
    <t>leronmcclain</t>
  </si>
  <si>
    <t>1984-12-27</t>
  </si>
  <si>
    <t>5115</t>
  </si>
  <si>
    <t>00-0034427</t>
  </si>
  <si>
    <t>davidwilliams</t>
  </si>
  <si>
    <t>Nick Holley</t>
  </si>
  <si>
    <t>5710</t>
  </si>
  <si>
    <t>00-0034733</t>
  </si>
  <si>
    <t>Holley</t>
  </si>
  <si>
    <t>nickholley</t>
  </si>
  <si>
    <t>1994-12-05</t>
  </si>
  <si>
    <t>Terrace</t>
  </si>
  <si>
    <t>terracemarshall</t>
  </si>
  <si>
    <t>James Blackman</t>
  </si>
  <si>
    <t>11374</t>
  </si>
  <si>
    <t>Blackman</t>
  </si>
  <si>
    <t>jamesblackman</t>
  </si>
  <si>
    <t>Shedrick Jackson</t>
  </si>
  <si>
    <t>11257</t>
  </si>
  <si>
    <t>Shedrick</t>
  </si>
  <si>
    <t>shedrickjackson</t>
  </si>
  <si>
    <t>1999-10-20</t>
  </si>
  <si>
    <t>Greg Manusky</t>
  </si>
  <si>
    <t>4008</t>
  </si>
  <si>
    <t>Manusky</t>
  </si>
  <si>
    <t>gregmanusky</t>
  </si>
  <si>
    <t>Tavien Feaster</t>
  </si>
  <si>
    <t>7103</t>
  </si>
  <si>
    <t>Tavien</t>
  </si>
  <si>
    <t>Feaster</t>
  </si>
  <si>
    <t>tavienfeaster</t>
  </si>
  <si>
    <t>Marcus Santos-Silva</t>
  </si>
  <si>
    <t>8589</t>
  </si>
  <si>
    <t>Santos-Silva</t>
  </si>
  <si>
    <t>marcussantossilva</t>
  </si>
  <si>
    <t>00-0030431</t>
  </si>
  <si>
    <t>robertwoods</t>
  </si>
  <si>
    <t>Franko House</t>
  </si>
  <si>
    <t>4930</t>
  </si>
  <si>
    <t>Franko</t>
  </si>
  <si>
    <t>House</t>
  </si>
  <si>
    <t>frankohouse</t>
  </si>
  <si>
    <t>1994-09-19</t>
  </si>
  <si>
    <t>Santonio Holmes</t>
  </si>
  <si>
    <t>651</t>
  </si>
  <si>
    <t>Santonio</t>
  </si>
  <si>
    <t>santonioholmes</t>
  </si>
  <si>
    <t>1984-03-03</t>
  </si>
  <si>
    <t>Stanley Berryhill</t>
  </si>
  <si>
    <t>8419</t>
  </si>
  <si>
    <t>Berryhill</t>
  </si>
  <si>
    <t>stanleyberryhill</t>
  </si>
  <si>
    <t>2242</t>
  </si>
  <si>
    <t>00-0030896</t>
  </si>
  <si>
    <t>Catanzaro</t>
  </si>
  <si>
    <t>chandlercatanzaro</t>
  </si>
  <si>
    <t>1991-02-26</t>
  </si>
  <si>
    <t>Scottie Phillips</t>
  </si>
  <si>
    <t>7005</t>
  </si>
  <si>
    <t>Scottie</t>
  </si>
  <si>
    <t>scottiephillips</t>
  </si>
  <si>
    <t>Jordan Thompson</t>
  </si>
  <si>
    <t>2129</t>
  </si>
  <si>
    <t>jordanthompson</t>
  </si>
  <si>
    <t>1989-07-12</t>
  </si>
  <si>
    <t>Kaytron</t>
  </si>
  <si>
    <t>kaytronallen</t>
  </si>
  <si>
    <t>2003-01-08</t>
  </si>
  <si>
    <t xml:space="preserve"> 00-0035291</t>
  </si>
  <si>
    <t>Trayveon</t>
  </si>
  <si>
    <t>trayveonwilliams</t>
  </si>
  <si>
    <t>DeAndre Reaves</t>
  </si>
  <si>
    <t>3542</t>
  </si>
  <si>
    <t>deandrereaves</t>
  </si>
  <si>
    <t>1992-04-30</t>
  </si>
  <si>
    <t>Mike Bercovici</t>
  </si>
  <si>
    <t>3495</t>
  </si>
  <si>
    <t>Bercovici</t>
  </si>
  <si>
    <t>mikebercovici</t>
  </si>
  <si>
    <t>1993-02-09</t>
  </si>
  <si>
    <t>Heyward</t>
  </si>
  <si>
    <t>connorheyward</t>
  </si>
  <si>
    <t>1999-01-22</t>
  </si>
  <si>
    <t>Jarryd Hayne</t>
  </si>
  <si>
    <t>2786</t>
  </si>
  <si>
    <t>Jarryd</t>
  </si>
  <si>
    <t>Hayne</t>
  </si>
  <si>
    <t>jarrydhayne</t>
  </si>
  <si>
    <t>1988-02-15</t>
  </si>
  <si>
    <t>Brian Walker</t>
  </si>
  <si>
    <t>11385</t>
  </si>
  <si>
    <t>brianwalker</t>
  </si>
  <si>
    <t>Damarea Crockett</t>
  </si>
  <si>
    <t>6334</t>
  </si>
  <si>
    <t xml:space="preserve"> 00-0035448</t>
  </si>
  <si>
    <t>Damarea</t>
  </si>
  <si>
    <t>damareacrockett</t>
  </si>
  <si>
    <t>Kisean Johnson</t>
  </si>
  <si>
    <t>13166</t>
  </si>
  <si>
    <t>Kisean</t>
  </si>
  <si>
    <t>kiseanjohnson</t>
  </si>
  <si>
    <t>Jalen Wayne</t>
  </si>
  <si>
    <t>10230</t>
  </si>
  <si>
    <t>jalenwayne</t>
  </si>
  <si>
    <t>1999-05-13</t>
  </si>
  <si>
    <t>Eno</t>
  </si>
  <si>
    <t>Benjamin</t>
  </si>
  <si>
    <t>enobenjamin</t>
  </si>
  <si>
    <t>1999-04-13</t>
  </si>
  <si>
    <t>Rohan Jones</t>
  </si>
  <si>
    <t>13810</t>
  </si>
  <si>
    <t>Rohan</t>
  </si>
  <si>
    <t>rohanjones</t>
  </si>
  <si>
    <t>4335</t>
  </si>
  <si>
    <t>00-0033275</t>
  </si>
  <si>
    <t>P.J.</t>
  </si>
  <si>
    <t>pjwalker</t>
  </si>
  <si>
    <t>Malcolm Lewis</t>
  </si>
  <si>
    <t>4392</t>
  </si>
  <si>
    <t>00-0033402</t>
  </si>
  <si>
    <t>malcolmlewis</t>
  </si>
  <si>
    <t>1993-10-27</t>
  </si>
  <si>
    <t>Alfonzo Graham</t>
  </si>
  <si>
    <t>11472</t>
  </si>
  <si>
    <t>Alfonzo</t>
  </si>
  <si>
    <t>alfonzograham</t>
  </si>
  <si>
    <t>2000-03-20</t>
  </si>
  <si>
    <t>2865</t>
  </si>
  <si>
    <t>Howsare</t>
  </si>
  <si>
    <t>julianhowsare</t>
  </si>
  <si>
    <t>1992-09-11</t>
  </si>
  <si>
    <t>Thaddeus Moss</t>
  </si>
  <si>
    <t>6919</t>
  </si>
  <si>
    <t>thaddeusmoss</t>
  </si>
  <si>
    <t>1998-05-14</t>
  </si>
  <si>
    <t>Isaiah Jacobs</t>
  </si>
  <si>
    <t>13773</t>
  </si>
  <si>
    <t>isaiahjacobs</t>
  </si>
  <si>
    <t>Sutton Smith</t>
  </si>
  <si>
    <t>6188</t>
  </si>
  <si>
    <t xml:space="preserve"> 00-0035218</t>
  </si>
  <si>
    <t>suttonsmith</t>
  </si>
  <si>
    <t>Kincaid</t>
  </si>
  <si>
    <t>daltonkincaid</t>
  </si>
  <si>
    <t>00-0031235</t>
  </si>
  <si>
    <t>Odell</t>
  </si>
  <si>
    <t>Beckham</t>
  </si>
  <si>
    <t>odellbeckham</t>
  </si>
  <si>
    <t>1992-11-05</t>
  </si>
  <si>
    <t>Corliss Waitman</t>
  </si>
  <si>
    <t>7215</t>
  </si>
  <si>
    <t>Corliss</t>
  </si>
  <si>
    <t>Waitman</t>
  </si>
  <si>
    <t>corlisswaitman</t>
  </si>
  <si>
    <t>1995-07-21</t>
  </si>
  <si>
    <t>Gunnar Watson</t>
  </si>
  <si>
    <t>12003</t>
  </si>
  <si>
    <t>Gunnar</t>
  </si>
  <si>
    <t>gunnarwatson</t>
  </si>
  <si>
    <t>John Jiles</t>
  </si>
  <si>
    <t>12383</t>
  </si>
  <si>
    <t>Jiles</t>
  </si>
  <si>
    <t>johnjiles</t>
  </si>
  <si>
    <t>2000-07-08</t>
  </si>
  <si>
    <t>Marc Trestman</t>
  </si>
  <si>
    <t>3961</t>
  </si>
  <si>
    <t>Trestman</t>
  </si>
  <si>
    <t>marctrestman</t>
  </si>
  <si>
    <t>Jeremy Moussa</t>
  </si>
  <si>
    <t>12352</t>
  </si>
  <si>
    <t>Moussa</t>
  </si>
  <si>
    <t>jeremymoussa</t>
  </si>
  <si>
    <t>Chase Price</t>
  </si>
  <si>
    <t>3940</t>
  </si>
  <si>
    <t>chaseprice</t>
  </si>
  <si>
    <t>Fred Brown</t>
  </si>
  <si>
    <t>4752</t>
  </si>
  <si>
    <t>00-0033994</t>
  </si>
  <si>
    <t>fredbrown</t>
  </si>
  <si>
    <t>1993-12-01</t>
  </si>
  <si>
    <t>Grandy</t>
  </si>
  <si>
    <t>camgrandy</t>
  </si>
  <si>
    <t>1999-11-19</t>
  </si>
  <si>
    <t>Mac Hippenhammer</t>
  </si>
  <si>
    <t>11247</t>
  </si>
  <si>
    <t>Hippenhammer</t>
  </si>
  <si>
    <t>machippenhammer</t>
  </si>
  <si>
    <t>1998-11-05</t>
  </si>
  <si>
    <t>Levern Jacobs</t>
  </si>
  <si>
    <t>4338</t>
  </si>
  <si>
    <t>Levern</t>
  </si>
  <si>
    <t>levernjacobs</t>
  </si>
  <si>
    <t>Brandon Beane</t>
  </si>
  <si>
    <t>4290</t>
  </si>
  <si>
    <t>Beane</t>
  </si>
  <si>
    <t>brandonbeane</t>
  </si>
  <si>
    <t>Damien Martinez</t>
  </si>
  <si>
    <t>12462</t>
  </si>
  <si>
    <t>Martinez</t>
  </si>
  <si>
    <t>damienmartinez</t>
  </si>
  <si>
    <t>2004-01-31</t>
  </si>
  <si>
    <t>Charles Scarff</t>
  </si>
  <si>
    <t>6487</t>
  </si>
  <si>
    <t xml:space="preserve"> 00-0035119</t>
  </si>
  <si>
    <t>Scarff</t>
  </si>
  <si>
    <t>charlesscarff</t>
  </si>
  <si>
    <t>1996-05-03</t>
  </si>
  <si>
    <t>RJ Harris</t>
  </si>
  <si>
    <t>2723</t>
  </si>
  <si>
    <t>rjharris</t>
  </si>
  <si>
    <t>1992-06-03</t>
  </si>
  <si>
    <t>Nate McCollum</t>
  </si>
  <si>
    <t>12893</t>
  </si>
  <si>
    <t>McCollum</t>
  </si>
  <si>
    <t>natemccollum</t>
  </si>
  <si>
    <t>De'Mornay Pierson-El</t>
  </si>
  <si>
    <t>5295</t>
  </si>
  <si>
    <t xml:space="preserve"> 00-0034103</t>
  </si>
  <si>
    <t>De'Mornay</t>
  </si>
  <si>
    <t>Pierson-El</t>
  </si>
  <si>
    <t>demornaypiersonel</t>
  </si>
  <si>
    <t>William Stanback</t>
  </si>
  <si>
    <t>4485</t>
  </si>
  <si>
    <t xml:space="preserve"> 00-0033508</t>
  </si>
  <si>
    <t>Stanback</t>
  </si>
  <si>
    <t>williamstanback</t>
  </si>
  <si>
    <t>1994-07-06</t>
  </si>
  <si>
    <t>Richard Mullaney</t>
  </si>
  <si>
    <t>3732</t>
  </si>
  <si>
    <t>Mullaney</t>
  </si>
  <si>
    <t>richardmullaney</t>
  </si>
  <si>
    <t>Landon Rice</t>
  </si>
  <si>
    <t>8026</t>
  </si>
  <si>
    <t>landonrice</t>
  </si>
  <si>
    <t>Daniel Helm</t>
  </si>
  <si>
    <t>6089</t>
  </si>
  <si>
    <t xml:space="preserve"> 00-0035428</t>
  </si>
  <si>
    <t>Helm</t>
  </si>
  <si>
    <t>danielhelm</t>
  </si>
  <si>
    <t>1995-04-20</t>
  </si>
  <si>
    <t>Amon-Ra</t>
  </si>
  <si>
    <t>amonrastbrown</t>
  </si>
  <si>
    <t>1999-10-24</t>
  </si>
  <si>
    <t>Jacob Kibodi</t>
  </si>
  <si>
    <t>11900</t>
  </si>
  <si>
    <t>Kibodi</t>
  </si>
  <si>
    <t>jacobkibodi</t>
  </si>
  <si>
    <t>1998-10-04</t>
  </si>
  <si>
    <t>Oladokun</t>
  </si>
  <si>
    <t>chrisoladokun</t>
  </si>
  <si>
    <t>Dylan Drummond</t>
  </si>
  <si>
    <t>11474</t>
  </si>
  <si>
    <t>Drummond</t>
  </si>
  <si>
    <t>dylandrummond</t>
  </si>
  <si>
    <t>2000-01-17</t>
  </si>
  <si>
    <t>Darius Lassiter</t>
  </si>
  <si>
    <t>13063</t>
  </si>
  <si>
    <t>dariuslassiter</t>
  </si>
  <si>
    <t>2000-08-10</t>
  </si>
  <si>
    <t>Steven Scheu</t>
  </si>
  <si>
    <t>3504</t>
  </si>
  <si>
    <t>Scheu</t>
  </si>
  <si>
    <t>stevenscheu</t>
  </si>
  <si>
    <t>1992-07-07</t>
  </si>
  <si>
    <t>1111</t>
  </si>
  <si>
    <t>00-0029668</t>
  </si>
  <si>
    <t>Luck</t>
  </si>
  <si>
    <t>andrewluck</t>
  </si>
  <si>
    <t>Daylen Baldwin</t>
  </si>
  <si>
    <t>8928</t>
  </si>
  <si>
    <t>Daylen</t>
  </si>
  <si>
    <t>daylenbaldwin</t>
  </si>
  <si>
    <t>1999-11-24</t>
  </si>
  <si>
    <t>Jimmy Bell</t>
  </si>
  <si>
    <t>12834</t>
  </si>
  <si>
    <t>jimmybell</t>
  </si>
  <si>
    <t>82</t>
  </si>
  <si>
    <t>Brayden Lenius</t>
  </si>
  <si>
    <t>8105</t>
  </si>
  <si>
    <t>Lenius</t>
  </si>
  <si>
    <t>braydenlenius</t>
  </si>
  <si>
    <t>1996-12-19</t>
  </si>
  <si>
    <t>Austin Roberts</t>
  </si>
  <si>
    <t>5751</t>
  </si>
  <si>
    <t>00-0034784</t>
  </si>
  <si>
    <t>austinroberts</t>
  </si>
  <si>
    <t>Trishton Jackson</t>
  </si>
  <si>
    <t>7009</t>
  </si>
  <si>
    <t>Trishton</t>
  </si>
  <si>
    <t>trishtonjackson</t>
  </si>
  <si>
    <t>1998-03-09</t>
  </si>
  <si>
    <t>Josiah Price</t>
  </si>
  <si>
    <t>4409</t>
  </si>
  <si>
    <t>00-0033332</t>
  </si>
  <si>
    <t>Josiah</t>
  </si>
  <si>
    <t>josiahprice</t>
  </si>
  <si>
    <t>1993-07-19</t>
  </si>
  <si>
    <t>Joe Sommers</t>
  </si>
  <si>
    <t>3686</t>
  </si>
  <si>
    <t>Sommers</t>
  </si>
  <si>
    <t>joesommers</t>
  </si>
  <si>
    <t>1993-03-03</t>
  </si>
  <si>
    <t>Papi White</t>
  </si>
  <si>
    <t>6364</t>
  </si>
  <si>
    <t xml:space="preserve"> 00-0035376</t>
  </si>
  <si>
    <t>168</t>
  </si>
  <si>
    <t>Papi</t>
  </si>
  <si>
    <t>papiwhite</t>
  </si>
  <si>
    <t>1996-07-19</t>
  </si>
  <si>
    <t>cyrusallen</t>
  </si>
  <si>
    <t>2003-02-11</t>
  </si>
  <si>
    <t>Mose Frazier</t>
  </si>
  <si>
    <t>3622</t>
  </si>
  <si>
    <t>00-0032488</t>
  </si>
  <si>
    <t>Mose</t>
  </si>
  <si>
    <t>mosefrazier</t>
  </si>
  <si>
    <t>1993-08-30</t>
  </si>
  <si>
    <t xml:space="preserve"> 00-0035592</t>
  </si>
  <si>
    <t>Fulgham</t>
  </si>
  <si>
    <t>travisfulgham</t>
  </si>
  <si>
    <t>1995-09-13</t>
  </si>
  <si>
    <t>Rex Ryan</t>
  </si>
  <si>
    <t>3084</t>
  </si>
  <si>
    <t>rexryan</t>
  </si>
  <si>
    <t>Coleman Owen</t>
  </si>
  <si>
    <t>12829</t>
  </si>
  <si>
    <t>colemanowen</t>
  </si>
  <si>
    <t>2001-03-23</t>
  </si>
  <si>
    <t>Noah Short</t>
  </si>
  <si>
    <t>13677</t>
  </si>
  <si>
    <t>Short</t>
  </si>
  <si>
    <t>noahshort</t>
  </si>
  <si>
    <t>Christian Ponder</t>
  </si>
  <si>
    <t>941</t>
  </si>
  <si>
    <t>Ponder</t>
  </si>
  <si>
    <t>christianponder</t>
  </si>
  <si>
    <t>1988-02-25</t>
  </si>
  <si>
    <t>1935</t>
  </si>
  <si>
    <t>Mettenberger</t>
  </si>
  <si>
    <t>zachmettenberger</t>
  </si>
  <si>
    <t>1991-07-16</t>
  </si>
  <si>
    <t>Michael Young</t>
  </si>
  <si>
    <t>8828</t>
  </si>
  <si>
    <t>michaelyoung</t>
  </si>
  <si>
    <t>1999-02-11</t>
  </si>
  <si>
    <t>DJ Uiagalelei</t>
  </si>
  <si>
    <t>12773</t>
  </si>
  <si>
    <t>Uiagalelei</t>
  </si>
  <si>
    <t>djuiagalelei</t>
  </si>
  <si>
    <t>Kyle Miller</t>
  </si>
  <si>
    <t>1299</t>
  </si>
  <si>
    <t>kylemiller</t>
  </si>
  <si>
    <t>1988-04-18</t>
  </si>
  <si>
    <t>Caleb Repp</t>
  </si>
  <si>
    <t>7176</t>
  </si>
  <si>
    <t>Repp</t>
  </si>
  <si>
    <t>calebrepp</t>
  </si>
  <si>
    <t>1997-03-06</t>
  </si>
  <si>
    <t>83</t>
  </si>
  <si>
    <t>00-0026289</t>
  </si>
  <si>
    <t>timhightower</t>
  </si>
  <si>
    <t>1986-05-23</t>
  </si>
  <si>
    <t>Logan Kilgore</t>
  </si>
  <si>
    <t>2206</t>
  </si>
  <si>
    <t>Kilgore</t>
  </si>
  <si>
    <t>logankilgore</t>
  </si>
  <si>
    <t>Billy Cundiff</t>
  </si>
  <si>
    <t>500</t>
  </si>
  <si>
    <t>Cundiff</t>
  </si>
  <si>
    <t>billycundiff</t>
  </si>
  <si>
    <t>1980-03-30</t>
  </si>
  <si>
    <t>Jerome Simpson</t>
  </si>
  <si>
    <t>321</t>
  </si>
  <si>
    <t>jeromesimpson</t>
  </si>
  <si>
    <t>1986-02-04</t>
  </si>
  <si>
    <t>Konata</t>
  </si>
  <si>
    <t>Mumpfield</t>
  </si>
  <si>
    <t>konatamumpfield</t>
  </si>
  <si>
    <t>2002-10-24</t>
  </si>
  <si>
    <t>2024</t>
  </si>
  <si>
    <t>00-0030668</t>
  </si>
  <si>
    <t>Charcandrick</t>
  </si>
  <si>
    <t>charcandrickwest</t>
  </si>
  <si>
    <t>1991-06-02</t>
  </si>
  <si>
    <t>J.t. Luper</t>
  </si>
  <si>
    <t>5291</t>
  </si>
  <si>
    <t>J.t.</t>
  </si>
  <si>
    <t>Luper</t>
  </si>
  <si>
    <t>jtluper</t>
  </si>
  <si>
    <t>Musgrave</t>
  </si>
  <si>
    <t>lukemusgrave</t>
  </si>
  <si>
    <t>2000-09-02</t>
  </si>
  <si>
    <t>Brian Gutekunst</t>
  </si>
  <si>
    <t>4885</t>
  </si>
  <si>
    <t>Gutekunst</t>
  </si>
  <si>
    <t>briangutekunst</t>
  </si>
  <si>
    <t>Camren McDonald</t>
  </si>
  <si>
    <t>11213</t>
  </si>
  <si>
    <t>Camren</t>
  </si>
  <si>
    <t>camrenmcdonald</t>
  </si>
  <si>
    <t>1999-05-30</t>
  </si>
  <si>
    <t>00-0025418</t>
  </si>
  <si>
    <t>Olsen</t>
  </si>
  <si>
    <t>gregolsen</t>
  </si>
  <si>
    <t>1985-03-11</t>
  </si>
  <si>
    <t>Jaydn Ott</t>
  </si>
  <si>
    <t>13419</t>
  </si>
  <si>
    <t>Jaydn</t>
  </si>
  <si>
    <t>Ott</t>
  </si>
  <si>
    <t>jaydnott</t>
  </si>
  <si>
    <t>2002-12-16</t>
  </si>
  <si>
    <t>Taj Williams</t>
  </si>
  <si>
    <t>5224</t>
  </si>
  <si>
    <t>Taj</t>
  </si>
  <si>
    <t>tajwilliams</t>
  </si>
  <si>
    <t>Noel Thomas</t>
  </si>
  <si>
    <t>4600</t>
  </si>
  <si>
    <t>Noel</t>
  </si>
  <si>
    <t>noelthomas</t>
  </si>
  <si>
    <t>1994-09-18</t>
  </si>
  <si>
    <t>00-0034440</t>
  </si>
  <si>
    <t>justinjackson</t>
  </si>
  <si>
    <t>1996-04-22</t>
  </si>
  <si>
    <t>1636</t>
  </si>
  <si>
    <t>00-0029878</t>
  </si>
  <si>
    <t>MarQueis</t>
  </si>
  <si>
    <t>marqueisgray</t>
  </si>
  <si>
    <t>1989-11-07</t>
  </si>
  <si>
    <t>Cory Carter</t>
  </si>
  <si>
    <t>3980</t>
  </si>
  <si>
    <t>00-0033201</t>
  </si>
  <si>
    <t>Cory</t>
  </si>
  <si>
    <t>corycarter</t>
  </si>
  <si>
    <t>1994-03-05</t>
  </si>
  <si>
    <t>Anthony Tyus</t>
  </si>
  <si>
    <t>12939</t>
  </si>
  <si>
    <t>Tyus</t>
  </si>
  <si>
    <t>anthonytyus</t>
  </si>
  <si>
    <t>2003-03-20</t>
  </si>
  <si>
    <t>Aaron Dykes</t>
  </si>
  <si>
    <t>11548</t>
  </si>
  <si>
    <t>Dykes</t>
  </si>
  <si>
    <t>aarondykes</t>
  </si>
  <si>
    <t>Bug Howard</t>
  </si>
  <si>
    <t>4326</t>
  </si>
  <si>
    <t>00-0033261</t>
  </si>
  <si>
    <t>Bug</t>
  </si>
  <si>
    <t>bughoward</t>
  </si>
  <si>
    <t>1994-11-28</t>
  </si>
  <si>
    <t>1123</t>
  </si>
  <si>
    <t>00-0029683</t>
  </si>
  <si>
    <t>Hillman</t>
  </si>
  <si>
    <t>ronniehillman</t>
  </si>
  <si>
    <t>1991-09-14</t>
  </si>
  <si>
    <t>Malcolm Perry</t>
  </si>
  <si>
    <t>7109</t>
  </si>
  <si>
    <t>malcolmperry</t>
  </si>
  <si>
    <t>Dominique Williams</t>
  </si>
  <si>
    <t>2165</t>
  </si>
  <si>
    <t>dominiquewilliams</t>
  </si>
  <si>
    <t>Lorenzo Lingard</t>
  </si>
  <si>
    <t>12226</t>
  </si>
  <si>
    <t>Lingard</t>
  </si>
  <si>
    <t>lorenzolingard</t>
  </si>
  <si>
    <t>Dameon</t>
  </si>
  <si>
    <t>dameonpierce</t>
  </si>
  <si>
    <t>Eric Decosta</t>
  </si>
  <si>
    <t>4883</t>
  </si>
  <si>
    <t>Decosta</t>
  </si>
  <si>
    <t>ericdecosta</t>
  </si>
  <si>
    <t>Britton Colquitt</t>
  </si>
  <si>
    <t>385</t>
  </si>
  <si>
    <t>00-0026516</t>
  </si>
  <si>
    <t>Britton</t>
  </si>
  <si>
    <t>Colquitt</t>
  </si>
  <si>
    <t>brittoncolquitt</t>
  </si>
  <si>
    <t>1985-03-20</t>
  </si>
  <si>
    <t>2803</t>
  </si>
  <si>
    <t>00-0031818</t>
  </si>
  <si>
    <t>bradleymarquez</t>
  </si>
  <si>
    <t>Taylor Bertolet</t>
  </si>
  <si>
    <t>3467</t>
  </si>
  <si>
    <t>00-0032669</t>
  </si>
  <si>
    <t>Bertolet</t>
  </si>
  <si>
    <t>taylorbertolet</t>
  </si>
  <si>
    <t>2380</t>
  </si>
  <si>
    <t>00-0032148</t>
  </si>
  <si>
    <t>garrettgrayson</t>
  </si>
  <si>
    <t>1991-05-29</t>
  </si>
  <si>
    <t>3573</t>
  </si>
  <si>
    <t>00-0032593</t>
  </si>
  <si>
    <t>Wilds</t>
  </si>
  <si>
    <t>brandonwilds</t>
  </si>
  <si>
    <t>Greg Joseph</t>
  </si>
  <si>
    <t>5272</t>
  </si>
  <si>
    <t>00-0034450</t>
  </si>
  <si>
    <t>gregjoseph</t>
  </si>
  <si>
    <t>1994-08-04</t>
  </si>
  <si>
    <t>Brian Tyms</t>
  </si>
  <si>
    <t>1699</t>
  </si>
  <si>
    <t>Tyms</t>
  </si>
  <si>
    <t>briantyms</t>
  </si>
  <si>
    <t>1989-02-21</t>
  </si>
  <si>
    <t>John Mitchell</t>
  </si>
  <si>
    <t>8685</t>
  </si>
  <si>
    <t>johnmitchell</t>
  </si>
  <si>
    <t>1998-04-03</t>
  </si>
  <si>
    <t>Pat Devlin</t>
  </si>
  <si>
    <t>802</t>
  </si>
  <si>
    <t>Pat</t>
  </si>
  <si>
    <t>Devlin</t>
  </si>
  <si>
    <t>patdevlin</t>
  </si>
  <si>
    <t>1988-04-12</t>
  </si>
  <si>
    <t>Jordyn</t>
  </si>
  <si>
    <t>Tyson</t>
  </si>
  <si>
    <t>jordyntyson</t>
  </si>
  <si>
    <t>2004-08-12</t>
  </si>
  <si>
    <t>Thomas Hennigan</t>
  </si>
  <si>
    <t>8437</t>
  </si>
  <si>
    <t>Hennigan</t>
  </si>
  <si>
    <t>thomashennigan</t>
  </si>
  <si>
    <t>1998-08-18</t>
  </si>
  <si>
    <t>James Burnip</t>
  </si>
  <si>
    <t>13029</t>
  </si>
  <si>
    <t>Burnip</t>
  </si>
  <si>
    <t>jamesburnip</t>
  </si>
  <si>
    <t>Devlin Hodges</t>
  </si>
  <si>
    <t>6595</t>
  </si>
  <si>
    <t xml:space="preserve"> 00-0035577</t>
  </si>
  <si>
    <t>devlinhodges</t>
  </si>
  <si>
    <t>1996-04-12</t>
  </si>
  <si>
    <t>ZaQuandre White</t>
  </si>
  <si>
    <t>8173</t>
  </si>
  <si>
    <t>ZaQuandre</t>
  </si>
  <si>
    <t>zaquandrewhite</t>
  </si>
  <si>
    <t>1998-12-21</t>
  </si>
  <si>
    <t>DeAndre Torrey</t>
  </si>
  <si>
    <t>8243</t>
  </si>
  <si>
    <t>deandretorrey</t>
  </si>
  <si>
    <t>1998-12-23</t>
  </si>
  <si>
    <t>MarShawn</t>
  </si>
  <si>
    <t>marshawnlloyd</t>
  </si>
  <si>
    <t>2001-01-05</t>
  </si>
  <si>
    <t>Klubnik</t>
  </si>
  <si>
    <t>cadeklubnik</t>
  </si>
  <si>
    <t>2003-10-10</t>
  </si>
  <si>
    <t>Arthur Lynch</t>
  </si>
  <si>
    <t>1827</t>
  </si>
  <si>
    <t>Arthur</t>
  </si>
  <si>
    <t>arthurlynch</t>
  </si>
  <si>
    <t>Tim Tebow</t>
  </si>
  <si>
    <t>559</t>
  </si>
  <si>
    <t>Tebow</t>
  </si>
  <si>
    <t>timtebow</t>
  </si>
  <si>
    <t>1987-08-14</t>
  </si>
  <si>
    <t>A.J. Hines</t>
  </si>
  <si>
    <t>7074</t>
  </si>
  <si>
    <t>Hines</t>
  </si>
  <si>
    <t>ajhines</t>
  </si>
  <si>
    <t>Jaeden Graham</t>
  </si>
  <si>
    <t>5754</t>
  </si>
  <si>
    <t>00-0034788</t>
  </si>
  <si>
    <t>Jaeden</t>
  </si>
  <si>
    <t>jaedengraham</t>
  </si>
  <si>
    <t>1995-10-10</t>
  </si>
  <si>
    <t>Jack Coan</t>
  </si>
  <si>
    <t>8201</t>
  </si>
  <si>
    <t>Coan</t>
  </si>
  <si>
    <t>jackcoan</t>
  </si>
  <si>
    <t>Cameron Dorner</t>
  </si>
  <si>
    <t>13962</t>
  </si>
  <si>
    <t>Dorner</t>
  </si>
  <si>
    <t>camerondorner</t>
  </si>
  <si>
    <t>Kevin Stefanski</t>
  </si>
  <si>
    <t>4904</t>
  </si>
  <si>
    <t>Stefanski</t>
  </si>
  <si>
    <t>kevinstefanski</t>
  </si>
  <si>
    <t>00-0034364</t>
  </si>
  <si>
    <t>Akins</t>
  </si>
  <si>
    <t>jordanakins</t>
  </si>
  <si>
    <t>1992-04-19</t>
  </si>
  <si>
    <t>00-0033891</t>
  </si>
  <si>
    <t>zayjones</t>
  </si>
  <si>
    <t>00-0033526</t>
  </si>
  <si>
    <t>Samaje</t>
  </si>
  <si>
    <t>samajeperine</t>
  </si>
  <si>
    <t>1995-09-16</t>
  </si>
  <si>
    <t>Redford</t>
  </si>
  <si>
    <t>redfordjones</t>
  </si>
  <si>
    <t>1994-07-25</t>
  </si>
  <si>
    <t>Lavance Taylor</t>
  </si>
  <si>
    <t>3032</t>
  </si>
  <si>
    <t>Lavance</t>
  </si>
  <si>
    <t>lavancetaylor</t>
  </si>
  <si>
    <t>Eliot Wolf</t>
  </si>
  <si>
    <t>4002</t>
  </si>
  <si>
    <t>Eliot</t>
  </si>
  <si>
    <t>eliotwolf</t>
  </si>
  <si>
    <t>2562</t>
  </si>
  <si>
    <t>johncrockett</t>
  </si>
  <si>
    <t>1992-02-16</t>
  </si>
  <si>
    <t>Malick Meiga</t>
  </si>
  <si>
    <t>14058</t>
  </si>
  <si>
    <t>Malick</t>
  </si>
  <si>
    <t>Meiga</t>
  </si>
  <si>
    <t>malickmeiga</t>
  </si>
  <si>
    <t>2001-03-25</t>
  </si>
  <si>
    <t>4997</t>
  </si>
  <si>
    <t>00-0034679</t>
  </si>
  <si>
    <t>Walton</t>
  </si>
  <si>
    <t>markwalton</t>
  </si>
  <si>
    <t>1997-03-29</t>
  </si>
  <si>
    <t>Mekale McKay</t>
  </si>
  <si>
    <t>3418</t>
  </si>
  <si>
    <t>00-0032351</t>
  </si>
  <si>
    <t>Mekale</t>
  </si>
  <si>
    <t>McKay</t>
  </si>
  <si>
    <t>mekalemckay</t>
  </si>
  <si>
    <t>1993-08-04</t>
  </si>
  <si>
    <t>Bart Houston</t>
  </si>
  <si>
    <t>4728</t>
  </si>
  <si>
    <t>Bart</t>
  </si>
  <si>
    <t>barthouston</t>
  </si>
  <si>
    <t>1992-12-16</t>
  </si>
  <si>
    <t>T.J. Luther</t>
  </si>
  <si>
    <t>11312</t>
  </si>
  <si>
    <t>tjluther</t>
  </si>
  <si>
    <t>Eddie Czaplicki</t>
  </si>
  <si>
    <t>12807</t>
  </si>
  <si>
    <t>Czaplicki</t>
  </si>
  <si>
    <t>eddieczaplicki</t>
  </si>
  <si>
    <t>bradycook</t>
  </si>
  <si>
    <t>2001-10-12</t>
  </si>
  <si>
    <t>Cyril Grayson</t>
  </si>
  <si>
    <t>4050</t>
  </si>
  <si>
    <t>00-0033215</t>
  </si>
  <si>
    <t>Cyril</t>
  </si>
  <si>
    <t>cyrilgrayson</t>
  </si>
  <si>
    <t>1993-12-05</t>
  </si>
  <si>
    <t>Jamie Gillan</t>
  </si>
  <si>
    <t>6452</t>
  </si>
  <si>
    <t xml:space="preserve"> 00-0035042</t>
  </si>
  <si>
    <t>Gillan</t>
  </si>
  <si>
    <t>jamiegillan</t>
  </si>
  <si>
    <t>Anthony McCoy</t>
  </si>
  <si>
    <t>640</t>
  </si>
  <si>
    <t>anthonymccoy</t>
  </si>
  <si>
    <t>1987-12-28</t>
  </si>
  <si>
    <t>Jordan Waters</t>
  </si>
  <si>
    <t>13010</t>
  </si>
  <si>
    <t>Waters</t>
  </si>
  <si>
    <t>jordanwaters</t>
  </si>
  <si>
    <t>2000-12-18</t>
  </si>
  <si>
    <t>Kene</t>
  </si>
  <si>
    <t>Nwangwu</t>
  </si>
  <si>
    <t>kenenwangwu</t>
  </si>
  <si>
    <t>John Elway</t>
  </si>
  <si>
    <t>4759</t>
  </si>
  <si>
    <t>Elway</t>
  </si>
  <si>
    <t>johnelway</t>
  </si>
  <si>
    <t>Henry Pearson</t>
  </si>
  <si>
    <t>11209</t>
  </si>
  <si>
    <t>henrypearson</t>
  </si>
  <si>
    <t>Jaelen Gill</t>
  </si>
  <si>
    <t>11867</t>
  </si>
  <si>
    <t>Gill</t>
  </si>
  <si>
    <t>jaelengill</t>
  </si>
  <si>
    <t>1999-11-17</t>
  </si>
  <si>
    <t>Jalen Virgil</t>
  </si>
  <si>
    <t>8416</t>
  </si>
  <si>
    <t>Virgil</t>
  </si>
  <si>
    <t>jalenvirgil</t>
  </si>
  <si>
    <t>1998-07-13</t>
  </si>
  <si>
    <t>Garrett Walston</t>
  </si>
  <si>
    <t>8621</t>
  </si>
  <si>
    <t>Walston</t>
  </si>
  <si>
    <t>garrettwalston</t>
  </si>
  <si>
    <t>5126</t>
  </si>
  <si>
    <t>00-0034442</t>
  </si>
  <si>
    <t>austinproehl</t>
  </si>
  <si>
    <t>1996-06-17</t>
  </si>
  <si>
    <t>Ketron Jackson</t>
  </si>
  <si>
    <t>13193</t>
  </si>
  <si>
    <t>Ketron</t>
  </si>
  <si>
    <t>ketronjackson</t>
  </si>
  <si>
    <t>2073</t>
  </si>
  <si>
    <t>00-0030968</t>
  </si>
  <si>
    <t>keithsmith</t>
  </si>
  <si>
    <t>1992-04-08</t>
  </si>
  <si>
    <t>Camden Brown</t>
  </si>
  <si>
    <t>13726</t>
  </si>
  <si>
    <t>camdenbrown</t>
  </si>
  <si>
    <t>Julian Allen</t>
  </si>
  <si>
    <t>5566</t>
  </si>
  <si>
    <t>julianallen</t>
  </si>
  <si>
    <t>6973</t>
  </si>
  <si>
    <t>jjtaylor</t>
  </si>
  <si>
    <t>1998-01-04</t>
  </si>
  <si>
    <t>Elijah Marks</t>
  </si>
  <si>
    <t>5548</t>
  </si>
  <si>
    <t>elijahmarks</t>
  </si>
  <si>
    <t>1995-12-29</t>
  </si>
  <si>
    <t>272</t>
  </si>
  <si>
    <t>00-0026164</t>
  </si>
  <si>
    <t>chrisjohnson</t>
  </si>
  <si>
    <t>1985-09-23</t>
  </si>
  <si>
    <t>1512</t>
  </si>
  <si>
    <t>Marquess</t>
  </si>
  <si>
    <t>marquesswilson</t>
  </si>
  <si>
    <t>1992-09-14</t>
  </si>
  <si>
    <t>Tony Brooks-James</t>
  </si>
  <si>
    <t>6585</t>
  </si>
  <si>
    <t xml:space="preserve"> 00-0035551</t>
  </si>
  <si>
    <t>Brooks-James</t>
  </si>
  <si>
    <t>tonybrooksjames</t>
  </si>
  <si>
    <t>Matt Linehan</t>
  </si>
  <si>
    <t>5208</t>
  </si>
  <si>
    <t>mattlinehan</t>
  </si>
  <si>
    <t>Anthony Denham</t>
  </si>
  <si>
    <t>1948</t>
  </si>
  <si>
    <t>00-0031140</t>
  </si>
  <si>
    <t>Denham</t>
  </si>
  <si>
    <t>anthonydenham</t>
  </si>
  <si>
    <t>762</t>
  </si>
  <si>
    <t>Starks</t>
  </si>
  <si>
    <t>jamesstarks</t>
  </si>
  <si>
    <t>1986-02-25</t>
  </si>
  <si>
    <t>jaylinnoel</t>
  </si>
  <si>
    <t>2002-09-04</t>
  </si>
  <si>
    <t>1357</t>
  </si>
  <si>
    <t>00-0030422</t>
  </si>
  <si>
    <t>dionsims</t>
  </si>
  <si>
    <t>1991-02-18</t>
  </si>
  <si>
    <t>Toby Baker</t>
  </si>
  <si>
    <t>4729</t>
  </si>
  <si>
    <t>tobybaker</t>
  </si>
  <si>
    <t>1993-09-18</t>
  </si>
  <si>
    <t>Beau Corrales</t>
  </si>
  <si>
    <t>12314</t>
  </si>
  <si>
    <t>Corrales</t>
  </si>
  <si>
    <t>beaucorrales</t>
  </si>
  <si>
    <t>ericgray</t>
  </si>
  <si>
    <t>1999-11-04</t>
  </si>
  <si>
    <t>Kenny Yeboah</t>
  </si>
  <si>
    <t>7597</t>
  </si>
  <si>
    <t>Yeboah</t>
  </si>
  <si>
    <t>kennyyeboah</t>
  </si>
  <si>
    <t>1998-10-30</t>
  </si>
  <si>
    <t>3213</t>
  </si>
  <si>
    <t>00-0032462</t>
  </si>
  <si>
    <t>Trevone</t>
  </si>
  <si>
    <t>trevoneboykin</t>
  </si>
  <si>
    <t>1993-08-22</t>
  </si>
  <si>
    <t>patbryant</t>
  </si>
  <si>
    <t>2002-12-10</t>
  </si>
  <si>
    <t>Josh Hammond</t>
  </si>
  <si>
    <t>7287</t>
  </si>
  <si>
    <t>joshhammond</t>
  </si>
  <si>
    <t>1998-07-24</t>
  </si>
  <si>
    <t>Kmet</t>
  </si>
  <si>
    <t>colekmet</t>
  </si>
  <si>
    <t>L.J. Scott</t>
  </si>
  <si>
    <t>6161</t>
  </si>
  <si>
    <t xml:space="preserve"> 00-0035546</t>
  </si>
  <si>
    <t>L.J.</t>
  </si>
  <si>
    <t>ljscott</t>
  </si>
  <si>
    <t>1956</t>
  </si>
  <si>
    <t>00-0031085</t>
  </si>
  <si>
    <t>Prosch</t>
  </si>
  <si>
    <t>jayprosch</t>
  </si>
  <si>
    <t>1992-08-21</t>
  </si>
  <si>
    <t>Sam Wiglusz</t>
  </si>
  <si>
    <t>12134</t>
  </si>
  <si>
    <t>Wiglusz</t>
  </si>
  <si>
    <t>samwiglusz</t>
  </si>
  <si>
    <t>1999-07-24</t>
  </si>
  <si>
    <t>Robert Foster</t>
  </si>
  <si>
    <t>5250</t>
  </si>
  <si>
    <t>00-0034510</t>
  </si>
  <si>
    <t>robertfoster</t>
  </si>
  <si>
    <t>zachmiller</t>
  </si>
  <si>
    <t>1985-12-11</t>
  </si>
  <si>
    <t>749</t>
  </si>
  <si>
    <t>00-0027125</t>
  </si>
  <si>
    <t>1984-10-04</t>
  </si>
  <si>
    <t>814</t>
  </si>
  <si>
    <t>00-0027994</t>
  </si>
  <si>
    <t>Vereen</t>
  </si>
  <si>
    <t>shanevereen</t>
  </si>
  <si>
    <t>1989-03-02</t>
  </si>
  <si>
    <t>Ryan Langford</t>
  </si>
  <si>
    <t>4836</t>
  </si>
  <si>
    <t>ryanlangford</t>
  </si>
  <si>
    <t>1993-06-10</t>
  </si>
  <si>
    <t>Tetairoa</t>
  </si>
  <si>
    <t>tetairoamcmillan</t>
  </si>
  <si>
    <t>2528</t>
  </si>
  <si>
    <t>00-0032139</t>
  </si>
  <si>
    <t>Koyack</t>
  </si>
  <si>
    <t>benkoyack</t>
  </si>
  <si>
    <t>1993-04-09</t>
  </si>
  <si>
    <t>Sam Brown</t>
  </si>
  <si>
    <t>13225</t>
  </si>
  <si>
    <t>sambrown</t>
  </si>
  <si>
    <t>2002-08-15</t>
  </si>
  <si>
    <t>5199</t>
  </si>
  <si>
    <t>00-0034297</t>
  </si>
  <si>
    <t>Pringle</t>
  </si>
  <si>
    <t>byronpringle</t>
  </si>
  <si>
    <t>1993-11-17</t>
  </si>
  <si>
    <t>Jamie Childers</t>
  </si>
  <si>
    <t>1760</t>
  </si>
  <si>
    <t>Childers</t>
  </si>
  <si>
    <t>jamiechilders</t>
  </si>
  <si>
    <t>Cole Kelley</t>
  </si>
  <si>
    <t>8224</t>
  </si>
  <si>
    <t>colekelley</t>
  </si>
  <si>
    <t>1997-10-27</t>
  </si>
  <si>
    <t>Brandon Jacobs</t>
  </si>
  <si>
    <t>brandonjacobs</t>
  </si>
  <si>
    <t>1982-07-06</t>
  </si>
  <si>
    <t>Sammis Reyes</t>
  </si>
  <si>
    <t>7622</t>
  </si>
  <si>
    <t>Sammis</t>
  </si>
  <si>
    <t>Reyes</t>
  </si>
  <si>
    <t>sammisreyes</t>
  </si>
  <si>
    <t>1995-10-19</t>
  </si>
  <si>
    <t>Devwah Whaley</t>
  </si>
  <si>
    <t>7236</t>
  </si>
  <si>
    <t>Devwah</t>
  </si>
  <si>
    <t>devwahwhaley</t>
  </si>
  <si>
    <t>Dustin Colquitt</t>
  </si>
  <si>
    <t>330</t>
  </si>
  <si>
    <t>00-0023534</t>
  </si>
  <si>
    <t>dustincolquitt</t>
  </si>
  <si>
    <t>T.J. Rahming</t>
  </si>
  <si>
    <t>6401</t>
  </si>
  <si>
    <t xml:space="preserve"> 00-0034927</t>
  </si>
  <si>
    <t>Rahming</t>
  </si>
  <si>
    <t>tjrahming</t>
  </si>
  <si>
    <t>Blake Grupe</t>
  </si>
  <si>
    <t>11058</t>
  </si>
  <si>
    <t>156</t>
  </si>
  <si>
    <t>Grupe</t>
  </si>
  <si>
    <t>blakegrupe</t>
  </si>
  <si>
    <t>2394</t>
  </si>
  <si>
    <t>00-0032245</t>
  </si>
  <si>
    <t>Mannion</t>
  </si>
  <si>
    <t>seanmannion</t>
  </si>
  <si>
    <t>1992-04-25</t>
  </si>
  <si>
    <t>Makai Polk</t>
  </si>
  <si>
    <t>8209</t>
  </si>
  <si>
    <t>Makai</t>
  </si>
  <si>
    <t>Polk</t>
  </si>
  <si>
    <t>makaipolk</t>
  </si>
  <si>
    <t>2001-08-04</t>
  </si>
  <si>
    <t>Donte Foster</t>
  </si>
  <si>
    <t>2158</t>
  </si>
  <si>
    <t>Donte</t>
  </si>
  <si>
    <t>dontefoster</t>
  </si>
  <si>
    <t>Andrew Vollert</t>
  </si>
  <si>
    <t>5156</t>
  </si>
  <si>
    <t>00-0034491</t>
  </si>
  <si>
    <t>Vollert</t>
  </si>
  <si>
    <t>andrewvollert</t>
  </si>
  <si>
    <t>Omar</t>
  </si>
  <si>
    <t>omarcooper</t>
  </si>
  <si>
    <t>2003-12-14</t>
  </si>
  <si>
    <t>Elijah Young</t>
  </si>
  <si>
    <t>12818</t>
  </si>
  <si>
    <t>elijahyoung</t>
  </si>
  <si>
    <t>2001-09-14</t>
  </si>
  <si>
    <t>Sam Martin</t>
  </si>
  <si>
    <t>1516</t>
  </si>
  <si>
    <t>00-0030092</t>
  </si>
  <si>
    <t>sammartin</t>
  </si>
  <si>
    <t>1990-02-27</t>
  </si>
  <si>
    <t>Santana Moss</t>
  </si>
  <si>
    <t>Santana</t>
  </si>
  <si>
    <t>santanamoss</t>
  </si>
  <si>
    <t>1979-06-01</t>
  </si>
  <si>
    <t>Nate Wieting</t>
  </si>
  <si>
    <t>7245</t>
  </si>
  <si>
    <t>Wieting</t>
  </si>
  <si>
    <t>natewieting</t>
  </si>
  <si>
    <t>1997-02-20</t>
  </si>
  <si>
    <t>Malik Heath</t>
  </si>
  <si>
    <t>11210</t>
  </si>
  <si>
    <t>Heath</t>
  </si>
  <si>
    <t>malikheath</t>
  </si>
  <si>
    <t>2000-03-31</t>
  </si>
  <si>
    <t>Lenard Tillery</t>
  </si>
  <si>
    <t>4636</t>
  </si>
  <si>
    <t>00-0033762</t>
  </si>
  <si>
    <t>Lenard</t>
  </si>
  <si>
    <t>Tillery</t>
  </si>
  <si>
    <t>lenardtillery</t>
  </si>
  <si>
    <t>1993-12-09</t>
  </si>
  <si>
    <t>Nick DeGennaro</t>
  </si>
  <si>
    <t>13963</t>
  </si>
  <si>
    <t>DeGennaro</t>
  </si>
  <si>
    <t>nickdegennaro</t>
  </si>
  <si>
    <t>Sal Cannella</t>
  </si>
  <si>
    <t>8089</t>
  </si>
  <si>
    <t>Sal</t>
  </si>
  <si>
    <t>Cannella</t>
  </si>
  <si>
    <t>salcannella</t>
  </si>
  <si>
    <t>3457</t>
  </si>
  <si>
    <t>00-0032621</t>
  </si>
  <si>
    <t>Rashawn</t>
  </si>
  <si>
    <t>rashawnscott</t>
  </si>
  <si>
    <t>00-0032741</t>
  </si>
  <si>
    <t>Barber</t>
  </si>
  <si>
    <t>peytonbarber</t>
  </si>
  <si>
    <t>1994-06-27</t>
  </si>
  <si>
    <t>Nick Eubanks</t>
  </si>
  <si>
    <t>7859</t>
  </si>
  <si>
    <t>Eubanks</t>
  </si>
  <si>
    <t>nickeubanks</t>
  </si>
  <si>
    <t>Mike Thomas</t>
  </si>
  <si>
    <t>3652</t>
  </si>
  <si>
    <t>00-0033114</t>
  </si>
  <si>
    <t>mikethomas</t>
  </si>
  <si>
    <t>1994-08-16</t>
  </si>
  <si>
    <t>Naz Bohannon</t>
  </si>
  <si>
    <t>8890</t>
  </si>
  <si>
    <t>Naz</t>
  </si>
  <si>
    <t>Bohannon</t>
  </si>
  <si>
    <t>nazbohannon</t>
  </si>
  <si>
    <t>111</t>
  </si>
  <si>
    <t>00-0024243</t>
  </si>
  <si>
    <t>Marcedes</t>
  </si>
  <si>
    <t>marcedeslewis</t>
  </si>
  <si>
    <t>1984-05-19</t>
  </si>
  <si>
    <t>Warren Jackson</t>
  </si>
  <si>
    <t>7550</t>
  </si>
  <si>
    <t>warrenjackson</t>
  </si>
  <si>
    <t>Austin Pettis</t>
  </si>
  <si>
    <t>966</t>
  </si>
  <si>
    <t>austinpettis</t>
  </si>
  <si>
    <t>1988-05-07</t>
  </si>
  <si>
    <t>Justin Lockhart</t>
  </si>
  <si>
    <t>13152</t>
  </si>
  <si>
    <t>Lockhart</t>
  </si>
  <si>
    <t>justinlockhart</t>
  </si>
  <si>
    <t>Tru Edwards</t>
  </si>
  <si>
    <t>13003</t>
  </si>
  <si>
    <t>Tru</t>
  </si>
  <si>
    <t>truedwards</t>
  </si>
  <si>
    <t>Yurosek</t>
  </si>
  <si>
    <t>benyurosek</t>
  </si>
  <si>
    <t>gabedavis</t>
  </si>
  <si>
    <t>1999-04-01</t>
  </si>
  <si>
    <t>Jeremiah Briscoe</t>
  </si>
  <si>
    <t>5356</t>
  </si>
  <si>
    <t>Briscoe</t>
  </si>
  <si>
    <t>jeremiahbriscoe</t>
  </si>
  <si>
    <t>00-0032569</t>
  </si>
  <si>
    <t>Wil</t>
  </si>
  <si>
    <t>willutz</t>
  </si>
  <si>
    <t>1984</t>
  </si>
  <si>
    <t>00-0030821</t>
  </si>
  <si>
    <t>Hurns</t>
  </si>
  <si>
    <t>allenhurns</t>
  </si>
  <si>
    <t>1991-11-12</t>
  </si>
  <si>
    <t>Jaden Bradley</t>
  </si>
  <si>
    <t>13760</t>
  </si>
  <si>
    <t>jadenbradley</t>
  </si>
  <si>
    <t>Jaaron Hayek</t>
  </si>
  <si>
    <t>12170</t>
  </si>
  <si>
    <t>Jaaron</t>
  </si>
  <si>
    <t>Hayek</t>
  </si>
  <si>
    <t>jaaronhayek</t>
  </si>
  <si>
    <t>2001-06-06</t>
  </si>
  <si>
    <t>Hue Jackson</t>
  </si>
  <si>
    <t>3071</t>
  </si>
  <si>
    <t>Hue</t>
  </si>
  <si>
    <t>huejackson</t>
  </si>
  <si>
    <t>Seth Green</t>
  </si>
  <si>
    <t>8539</t>
  </si>
  <si>
    <t>sethgreen</t>
  </si>
  <si>
    <t>1998-02-14</t>
  </si>
  <si>
    <t>Cortrelle Simpson</t>
  </si>
  <si>
    <t>6605</t>
  </si>
  <si>
    <t xml:space="preserve"> 00-0035479</t>
  </si>
  <si>
    <t>Cortrelle</t>
  </si>
  <si>
    <t>cortrellesimpson</t>
  </si>
  <si>
    <t>1996-08-30</t>
  </si>
  <si>
    <t>7551</t>
  </si>
  <si>
    <t>deonjackson</t>
  </si>
  <si>
    <t>1999-02-18</t>
  </si>
  <si>
    <t>Ricky Ortiz</t>
  </si>
  <si>
    <t>4350</t>
  </si>
  <si>
    <t>00-0033374</t>
  </si>
  <si>
    <t>Ortiz</t>
  </si>
  <si>
    <t>rickyortiz</t>
  </si>
  <si>
    <t>1994-04-15</t>
  </si>
  <si>
    <t>Zach Laskey</t>
  </si>
  <si>
    <t>2880</t>
  </si>
  <si>
    <t>Laskey</t>
  </si>
  <si>
    <t>zachlaskey</t>
  </si>
  <si>
    <t>1992-07-08</t>
  </si>
  <si>
    <t>1514</t>
  </si>
  <si>
    <t>coreyfuller</t>
  </si>
  <si>
    <t>1990-06-28</t>
  </si>
  <si>
    <t>4635</t>
  </si>
  <si>
    <t>00-0033760</t>
  </si>
  <si>
    <t>justindavis</t>
  </si>
  <si>
    <t>1995-11-11</t>
  </si>
  <si>
    <t>Justice Shelton-Mosley</t>
  </si>
  <si>
    <t>7299</t>
  </si>
  <si>
    <t>Shelton-Mosley</t>
  </si>
  <si>
    <t>justicesheltonmosley</t>
  </si>
  <si>
    <t>1997-03-01</t>
  </si>
  <si>
    <t>Connor Wedington</t>
  </si>
  <si>
    <t>7954</t>
  </si>
  <si>
    <t>Wedington</t>
  </si>
  <si>
    <t>connorwedington</t>
  </si>
  <si>
    <t>Tyrie Cleveland</t>
  </si>
  <si>
    <t>7032</t>
  </si>
  <si>
    <t>Tyrie</t>
  </si>
  <si>
    <t>Cleveland</t>
  </si>
  <si>
    <t>tyriecleveland</t>
  </si>
  <si>
    <t>1997-09-20</t>
  </si>
  <si>
    <t>Tejhaun Palmer</t>
  </si>
  <si>
    <t>11802</t>
  </si>
  <si>
    <t>Tejhaun</t>
  </si>
  <si>
    <t>tejhaunpalmer</t>
  </si>
  <si>
    <t>Boobie Dixon</t>
  </si>
  <si>
    <t>3027</t>
  </si>
  <si>
    <t>Boobie</t>
  </si>
  <si>
    <t>boobiedixon</t>
  </si>
  <si>
    <t>Bo</t>
  </si>
  <si>
    <t>bonix</t>
  </si>
  <si>
    <t>00-0031588</t>
  </si>
  <si>
    <t>Stefon</t>
  </si>
  <si>
    <t>Diggs</t>
  </si>
  <si>
    <t>stefondiggs</t>
  </si>
  <si>
    <t>1993-11-29</t>
  </si>
  <si>
    <t>Hunter Thedford</t>
  </si>
  <si>
    <t>7522</t>
  </si>
  <si>
    <t>Thedford</t>
  </si>
  <si>
    <t>hunterthedford</t>
  </si>
  <si>
    <t>Gainwell</t>
  </si>
  <si>
    <t>kennygainwell</t>
  </si>
  <si>
    <t>DeAndre Thompkins</t>
  </si>
  <si>
    <t>6540</t>
  </si>
  <si>
    <t xml:space="preserve"> 00-0035385</t>
  </si>
  <si>
    <t>deandrethompkins</t>
  </si>
  <si>
    <t>1995-10-01</t>
  </si>
  <si>
    <t>Allen Reisner</t>
  </si>
  <si>
    <t>942</t>
  </si>
  <si>
    <t>Reisner</t>
  </si>
  <si>
    <t>allenreisner</t>
  </si>
  <si>
    <t>1988-09-29</t>
  </si>
  <si>
    <t>travisetienne</t>
  </si>
  <si>
    <t>1999-01-26</t>
  </si>
  <si>
    <t>Shawn Bowman</t>
  </si>
  <si>
    <t>12217</t>
  </si>
  <si>
    <t>shawnbowman</t>
  </si>
  <si>
    <t>Kansei Matsuzawa</t>
  </si>
  <si>
    <t>13804</t>
  </si>
  <si>
    <t>Kansei</t>
  </si>
  <si>
    <t>Matsuzawa</t>
  </si>
  <si>
    <t>kanseimatsuzawa</t>
  </si>
  <si>
    <t>1999-01-08</t>
  </si>
  <si>
    <t>Racey McMath</t>
  </si>
  <si>
    <t>7793</t>
  </si>
  <si>
    <t>Racey</t>
  </si>
  <si>
    <t>McMath</t>
  </si>
  <si>
    <t>raceymcmath</t>
  </si>
  <si>
    <t>1999-06-14</t>
  </si>
  <si>
    <t>Curtis Hodges</t>
  </si>
  <si>
    <t>8192</t>
  </si>
  <si>
    <t>curtishodges</t>
  </si>
  <si>
    <t>1999-07-03</t>
  </si>
  <si>
    <t>1575</t>
  </si>
  <si>
    <t>00-0030287</t>
  </si>
  <si>
    <t>andreellington</t>
  </si>
  <si>
    <t>1989-02-03</t>
  </si>
  <si>
    <t>Brian Cobbs</t>
  </si>
  <si>
    <t>11502</t>
  </si>
  <si>
    <t>Cobbs</t>
  </si>
  <si>
    <t>briancobbs</t>
  </si>
  <si>
    <t>5139</t>
  </si>
  <si>
    <t>00-0034339</t>
  </si>
  <si>
    <t>treyquinn</t>
  </si>
  <si>
    <t>3043</t>
  </si>
  <si>
    <t>00-0032004</t>
  </si>
  <si>
    <t>Tye</t>
  </si>
  <si>
    <t>willtye</t>
  </si>
  <si>
    <t>1991-11-04</t>
  </si>
  <si>
    <t xml:space="preserve"> 00-0035631</t>
  </si>
  <si>
    <t>drewsample</t>
  </si>
  <si>
    <t>1996-04-16</t>
  </si>
  <si>
    <t>Stephen Houston</t>
  </si>
  <si>
    <t>1841</t>
  </si>
  <si>
    <t>stephenhouston</t>
  </si>
  <si>
    <t>1991-10-28</t>
  </si>
  <si>
    <t>Jordan Smallwood</t>
  </si>
  <si>
    <t>5590</t>
  </si>
  <si>
    <t>00-0034330</t>
  </si>
  <si>
    <t>Smallwood</t>
  </si>
  <si>
    <t>jordansmallwood</t>
  </si>
  <si>
    <t>Kylin</t>
  </si>
  <si>
    <t>kylinhill</t>
  </si>
  <si>
    <t>719</t>
  </si>
  <si>
    <t>00-0027265</t>
  </si>
  <si>
    <t>victorcruz</t>
  </si>
  <si>
    <t>Nick Stevens</t>
  </si>
  <si>
    <t>5745</t>
  </si>
  <si>
    <t>nickstevens</t>
  </si>
  <si>
    <t>00-0031325</t>
  </si>
  <si>
    <t>Sammy</t>
  </si>
  <si>
    <t>sammywatkins</t>
  </si>
  <si>
    <t>1993-06-14</t>
  </si>
  <si>
    <t>Kobe McCrary</t>
  </si>
  <si>
    <t>5801</t>
  </si>
  <si>
    <t>00-0034893</t>
  </si>
  <si>
    <t>McCrary</t>
  </si>
  <si>
    <t>kobemccrary</t>
  </si>
  <si>
    <t>3824</t>
  </si>
  <si>
    <t>00-0032864</t>
  </si>
  <si>
    <t>alexellis</t>
  </si>
  <si>
    <t>1993-02-10</t>
  </si>
  <si>
    <t>Skowronek</t>
  </si>
  <si>
    <t>benskowronek</t>
  </si>
  <si>
    <t>1997-06-27</t>
  </si>
  <si>
    <t>Stevie Scott</t>
  </si>
  <si>
    <t>7904</t>
  </si>
  <si>
    <t>Stevie</t>
  </si>
  <si>
    <t>steviescott</t>
  </si>
  <si>
    <t>Jack Tabb</t>
  </si>
  <si>
    <t>2950</t>
  </si>
  <si>
    <t>Tabb</t>
  </si>
  <si>
    <t>jacktabb</t>
  </si>
  <si>
    <t>1992-07-29</t>
  </si>
  <si>
    <t>Colton Theaker</t>
  </si>
  <si>
    <t>12404</t>
  </si>
  <si>
    <t>Theaker</t>
  </si>
  <si>
    <t>coltontheaker</t>
  </si>
  <si>
    <t>Stone Smartt</t>
  </si>
  <si>
    <t>8583</t>
  </si>
  <si>
    <t>Smartt</t>
  </si>
  <si>
    <t>stonesmartt</t>
  </si>
  <si>
    <t>Tyler Moore</t>
  </si>
  <si>
    <t>14062</t>
  </si>
  <si>
    <t>tylermoore</t>
  </si>
  <si>
    <t>4323</t>
  </si>
  <si>
    <t>00-0033258</t>
  </si>
  <si>
    <t>darrelldaniels</t>
  </si>
  <si>
    <t>1994-11-22</t>
  </si>
  <si>
    <t>Alek Torgersen</t>
  </si>
  <si>
    <t>4307</t>
  </si>
  <si>
    <t>Alek</t>
  </si>
  <si>
    <t>Torgersen</t>
  </si>
  <si>
    <t>alektorgersen</t>
  </si>
  <si>
    <t>1995-01-13</t>
  </si>
  <si>
    <t>3396</t>
  </si>
  <si>
    <t>00-0032959</t>
  </si>
  <si>
    <t>Charone</t>
  </si>
  <si>
    <t>Peake</t>
  </si>
  <si>
    <t>charonepeake</t>
  </si>
  <si>
    <t>1992-10-16</t>
  </si>
  <si>
    <t>00-0023096</t>
  </si>
  <si>
    <t>Novak</t>
  </si>
  <si>
    <t>nicknovak</t>
  </si>
  <si>
    <t>1981-08-21</t>
  </si>
  <si>
    <t>Vinny Anthony</t>
  </si>
  <si>
    <t>13343</t>
  </si>
  <si>
    <t>Vinny</t>
  </si>
  <si>
    <t>vinnyanthony</t>
  </si>
  <si>
    <t>1386</t>
  </si>
  <si>
    <t>00-0030456</t>
  </si>
  <si>
    <t>Giovani</t>
  </si>
  <si>
    <t>giovanibernard</t>
  </si>
  <si>
    <t>Donovan</t>
  </si>
  <si>
    <t>Peoples-Jones</t>
  </si>
  <si>
    <t>donovanpeoplesjones</t>
  </si>
  <si>
    <t>1999-02-19</t>
  </si>
  <si>
    <t>Daniel Rodriguez</t>
  </si>
  <si>
    <t>2817</t>
  </si>
  <si>
    <t>danielrodriguez</t>
  </si>
  <si>
    <t>1988-01-08</t>
  </si>
  <si>
    <t>Colton Schmidt</t>
  </si>
  <si>
    <t>1713</t>
  </si>
  <si>
    <t>00-0030551</t>
  </si>
  <si>
    <t>Schmidt</t>
  </si>
  <si>
    <t>coltonschmidt</t>
  </si>
  <si>
    <t>1990-10-27</t>
  </si>
  <si>
    <t>Da'Ron Brown</t>
  </si>
  <si>
    <t>2532</t>
  </si>
  <si>
    <t>00-0031960</t>
  </si>
  <si>
    <t>Da'Ron</t>
  </si>
  <si>
    <t>daronbrown</t>
  </si>
  <si>
    <t>1991-09-21</t>
  </si>
  <si>
    <t>00-0023436</t>
  </si>
  <si>
    <t>alexsmith</t>
  </si>
  <si>
    <t>1984-05-07</t>
  </si>
  <si>
    <t>661</t>
  </si>
  <si>
    <t>1982-05-22</t>
  </si>
  <si>
    <t>Blewitt</t>
  </si>
  <si>
    <t>chrisblewitt</t>
  </si>
  <si>
    <t>Robert Malone</t>
  </si>
  <si>
    <t>746</t>
  </si>
  <si>
    <t>robertmalone</t>
  </si>
  <si>
    <t>1988-02-04</t>
  </si>
  <si>
    <t>3491</t>
  </si>
  <si>
    <t>00-0032964</t>
  </si>
  <si>
    <t>byronmarshall</t>
  </si>
  <si>
    <t>1994-02-13</t>
  </si>
  <si>
    <t>Tevaun Smith</t>
  </si>
  <si>
    <t>3583</t>
  </si>
  <si>
    <t>00-0032358</t>
  </si>
  <si>
    <t>Tevaun</t>
  </si>
  <si>
    <t>tevaunsmith</t>
  </si>
  <si>
    <t>Steve Spagnuolo</t>
  </si>
  <si>
    <t>3119</t>
  </si>
  <si>
    <t>Spagnuolo</t>
  </si>
  <si>
    <t>stevespagnuolo</t>
  </si>
  <si>
    <t>Jeff Thomas</t>
  </si>
  <si>
    <t>7076</t>
  </si>
  <si>
    <t>jeffthomas</t>
  </si>
  <si>
    <t>1997-06-17</t>
  </si>
  <si>
    <t>Pierre Thomas</t>
  </si>
  <si>
    <t>34</t>
  </si>
  <si>
    <t>pierrethomas</t>
  </si>
  <si>
    <t>1984-12-18</t>
  </si>
  <si>
    <t>Zion Bowens</t>
  </si>
  <si>
    <t>11159</t>
  </si>
  <si>
    <t>Zion</t>
  </si>
  <si>
    <t>Bowens</t>
  </si>
  <si>
    <t>zionbowens</t>
  </si>
  <si>
    <t>1999-08-17</t>
  </si>
  <si>
    <t>6109</t>
  </si>
  <si>
    <t xml:space="preserve"> 00-0035125</t>
  </si>
  <si>
    <t>Ingold</t>
  </si>
  <si>
    <t>alecingold</t>
  </si>
  <si>
    <t>1418</t>
  </si>
  <si>
    <t>00-0030521</t>
  </si>
  <si>
    <t>justinhunter</t>
  </si>
  <si>
    <t>1991-05-20</t>
  </si>
  <si>
    <t>Nate Iese</t>
  </si>
  <si>
    <t>4803</t>
  </si>
  <si>
    <t>Iese</t>
  </si>
  <si>
    <t>nateiese</t>
  </si>
  <si>
    <t>1994-09-25</t>
  </si>
  <si>
    <t xml:space="preserve"> 00-0035246</t>
  </si>
  <si>
    <t>Arcega-Whiteside</t>
  </si>
  <si>
    <t>jjarcegawhiteside</t>
  </si>
  <si>
    <t>1996-12-31</t>
  </si>
  <si>
    <t>Tom Cable</t>
  </si>
  <si>
    <t>3987</t>
  </si>
  <si>
    <t>Cable</t>
  </si>
  <si>
    <t>tomcable</t>
  </si>
  <si>
    <t>Coleman Bennett</t>
  </si>
  <si>
    <t>13844</t>
  </si>
  <si>
    <t>colemanbennett</t>
  </si>
  <si>
    <t>949</t>
  </si>
  <si>
    <t>00-0028083</t>
  </si>
  <si>
    <t>Jacquizz</t>
  </si>
  <si>
    <t>jacquizzrodgers</t>
  </si>
  <si>
    <t>1990-02-06</t>
  </si>
  <si>
    <t>Austin Mack</t>
  </si>
  <si>
    <t>6873</t>
  </si>
  <si>
    <t>austinmack</t>
  </si>
  <si>
    <t>Jalen Parmele</t>
  </si>
  <si>
    <t>479</t>
  </si>
  <si>
    <t>Parmele</t>
  </si>
  <si>
    <t>jalenparmele</t>
  </si>
  <si>
    <t>1985-12-30</t>
  </si>
  <si>
    <t>00-0021206</t>
  </si>
  <si>
    <t>McCown</t>
  </si>
  <si>
    <t>joshmccown</t>
  </si>
  <si>
    <t>1979-07-04</t>
  </si>
  <si>
    <t>Davis Cheek</t>
  </si>
  <si>
    <t>8560</t>
  </si>
  <si>
    <t>Cheek</t>
  </si>
  <si>
    <t>davischeek</t>
  </si>
  <si>
    <t>1999-02-26</t>
  </si>
  <si>
    <t>Andre Caldwell</t>
  </si>
  <si>
    <t>148</t>
  </si>
  <si>
    <t>andrecaldwell</t>
  </si>
  <si>
    <t>1985-04-15</t>
  </si>
  <si>
    <t>Dippre</t>
  </si>
  <si>
    <t>cjdippre</t>
  </si>
  <si>
    <t>2002-04-29</t>
  </si>
  <si>
    <t>brandonwright</t>
  </si>
  <si>
    <t>1029</t>
  </si>
  <si>
    <t>00-0029567</t>
  </si>
  <si>
    <t>Foles</t>
  </si>
  <si>
    <t>nickfoles</t>
  </si>
  <si>
    <t>1989-01-20</t>
  </si>
  <si>
    <t>Jaylen Johnson</t>
  </si>
  <si>
    <t>11874</t>
  </si>
  <si>
    <t>jaylenjohnson</t>
  </si>
  <si>
    <t>Tyjae</t>
  </si>
  <si>
    <t>tyjaespears</t>
  </si>
  <si>
    <t>2001-06-15</t>
  </si>
  <si>
    <t>Rasheen</t>
  </si>
  <si>
    <t>rasheenali</t>
  </si>
  <si>
    <t>2001-02-16</t>
  </si>
  <si>
    <t>kylemonangai</t>
  </si>
  <si>
    <t>2205</t>
  </si>
  <si>
    <t>00-0030807</t>
  </si>
  <si>
    <t>Seantavius</t>
  </si>
  <si>
    <t>seantaviusjones</t>
  </si>
  <si>
    <t>C.J. Board</t>
  </si>
  <si>
    <t>4344</t>
  </si>
  <si>
    <t>00-0033367</t>
  </si>
  <si>
    <t>Board</t>
  </si>
  <si>
    <t>cjboard</t>
  </si>
  <si>
    <t>1993-12-12</t>
  </si>
  <si>
    <t>Jarveon Howard</t>
  </si>
  <si>
    <t>12150</t>
  </si>
  <si>
    <t>Jarveon</t>
  </si>
  <si>
    <t>jarveonhoward</t>
  </si>
  <si>
    <t>1999-12-13</t>
  </si>
  <si>
    <t>Ronnie Rivers</t>
  </si>
  <si>
    <t>8195</t>
  </si>
  <si>
    <t>ronnierivers</t>
  </si>
  <si>
    <t>Nate Stanley</t>
  </si>
  <si>
    <t>6892</t>
  </si>
  <si>
    <t>natestanley</t>
  </si>
  <si>
    <t>1997-08-26</t>
  </si>
  <si>
    <t>Michael Briscoe</t>
  </si>
  <si>
    <t>13890</t>
  </si>
  <si>
    <t>michaelbriscoe</t>
  </si>
  <si>
    <t>4218</t>
  </si>
  <si>
    <t>00-0033292</t>
  </si>
  <si>
    <t>trenttaylor</t>
  </si>
  <si>
    <t xml:space="preserve"> 00-0035148</t>
  </si>
  <si>
    <t>Darwin</t>
  </si>
  <si>
    <t>darwinthompson</t>
  </si>
  <si>
    <t>1997-02-12</t>
  </si>
  <si>
    <t>Donald Brown</t>
  </si>
  <si>
    <t>377</t>
  </si>
  <si>
    <t>Donald</t>
  </si>
  <si>
    <t>donaldbrown</t>
  </si>
  <si>
    <t>1987-04-11</t>
  </si>
  <si>
    <t>Messiah Swinson</t>
  </si>
  <si>
    <t>12154</t>
  </si>
  <si>
    <t>Messiah</t>
  </si>
  <si>
    <t>Swinson</t>
  </si>
  <si>
    <t>messiahswinson</t>
  </si>
  <si>
    <t>2000-04-20</t>
  </si>
  <si>
    <t>1642</t>
  </si>
  <si>
    <t>00-0030443</t>
  </si>
  <si>
    <t>Levine</t>
  </si>
  <si>
    <t>Toilolo</t>
  </si>
  <si>
    <t>levinetoilolo</t>
  </si>
  <si>
    <t>1991-07-30</t>
  </si>
  <si>
    <t>1675</t>
  </si>
  <si>
    <t>00-0030400</t>
  </si>
  <si>
    <t>marlonbrown</t>
  </si>
  <si>
    <t>Matthew Caldwell</t>
  </si>
  <si>
    <t>13597</t>
  </si>
  <si>
    <t>matthewcaldwell</t>
  </si>
  <si>
    <t>2003-05-23</t>
  </si>
  <si>
    <t>Tanner Conner</t>
  </si>
  <si>
    <t>8849</t>
  </si>
  <si>
    <t>tannerconner</t>
  </si>
  <si>
    <t>1998-03-20</t>
  </si>
  <si>
    <t>Ridder</t>
  </si>
  <si>
    <t>desmondridder</t>
  </si>
  <si>
    <t>1999-08-31</t>
  </si>
  <si>
    <t>448</t>
  </si>
  <si>
    <t>joshfreeman</t>
  </si>
  <si>
    <t>1988-01-13</t>
  </si>
  <si>
    <t>Evan Royster</t>
  </si>
  <si>
    <t>920</t>
  </si>
  <si>
    <t>Royster</t>
  </si>
  <si>
    <t>evanroyster</t>
  </si>
  <si>
    <t>1987-11-26</t>
  </si>
  <si>
    <t>2751</t>
  </si>
  <si>
    <t>00-0032098</t>
  </si>
  <si>
    <t>danielbrown</t>
  </si>
  <si>
    <t>1992-05-26</t>
  </si>
  <si>
    <t>Cam Worthy</t>
  </si>
  <si>
    <t>2938</t>
  </si>
  <si>
    <t>camworthy</t>
  </si>
  <si>
    <t>1992-04-06</t>
  </si>
  <si>
    <t>Lamar Atkins</t>
  </si>
  <si>
    <t>4895</t>
  </si>
  <si>
    <t>Atkins</t>
  </si>
  <si>
    <t>lamaratkins</t>
  </si>
  <si>
    <t>1750</t>
  </si>
  <si>
    <t>00-0028907</t>
  </si>
  <si>
    <t>Giorgio</t>
  </si>
  <si>
    <t>Tavecchio</t>
  </si>
  <si>
    <t>giorgiotavecchio</t>
  </si>
  <si>
    <t>1990-07-16</t>
  </si>
  <si>
    <t>David Reeves</t>
  </si>
  <si>
    <t>3554</t>
  </si>
  <si>
    <t>Reeves</t>
  </si>
  <si>
    <t>davidreeves</t>
  </si>
  <si>
    <t>1992-12-15</t>
  </si>
  <si>
    <t>00-0031237</t>
  </si>
  <si>
    <t>Teddy</t>
  </si>
  <si>
    <t>teddybridgewater</t>
  </si>
  <si>
    <t>1992-11-10</t>
  </si>
  <si>
    <t>3385</t>
  </si>
  <si>
    <t>00-0032801</t>
  </si>
  <si>
    <t>Braverman</t>
  </si>
  <si>
    <t>danielbraverman</t>
  </si>
  <si>
    <t>2001</t>
  </si>
  <si>
    <t>00-0031102</t>
  </si>
  <si>
    <t>Kapri</t>
  </si>
  <si>
    <t>Bibbs</t>
  </si>
  <si>
    <t>kapribibbs</t>
  </si>
  <si>
    <t>1993-01-10</t>
  </si>
  <si>
    <t>Shaun Beyer</t>
  </si>
  <si>
    <t>8018</t>
  </si>
  <si>
    <t>Beyer</t>
  </si>
  <si>
    <t>shaunbeyer</t>
  </si>
  <si>
    <t>1996-11-11</t>
  </si>
  <si>
    <t>3368</t>
  </si>
  <si>
    <t>00-0032441</t>
  </si>
  <si>
    <t>Burbridge</t>
  </si>
  <si>
    <t>aaronburbridge</t>
  </si>
  <si>
    <t>1993-12-23</t>
  </si>
  <si>
    <t>E.J. Horton</t>
  </si>
  <si>
    <t>13931</t>
  </si>
  <si>
    <t>ejhorton</t>
  </si>
  <si>
    <t>Tyler Varga</t>
  </si>
  <si>
    <t>2566</t>
  </si>
  <si>
    <t>Varga</t>
  </si>
  <si>
    <t>tylervarga</t>
  </si>
  <si>
    <t>Jack Heneghan</t>
  </si>
  <si>
    <t>5392</t>
  </si>
  <si>
    <t>00-0034074</t>
  </si>
  <si>
    <t>Heneghan</t>
  </si>
  <si>
    <t>jackheneghan</t>
  </si>
  <si>
    <t>1996-02-13</t>
  </si>
  <si>
    <t>Barion</t>
  </si>
  <si>
    <t>barionbrown</t>
  </si>
  <si>
    <t>Taylor Pontius</t>
  </si>
  <si>
    <t>2915</t>
  </si>
  <si>
    <t>Pontius</t>
  </si>
  <si>
    <t>taylorpontius</t>
  </si>
  <si>
    <t>Joel Dreessen</t>
  </si>
  <si>
    <t>52</t>
  </si>
  <si>
    <t>Dreessen</t>
  </si>
  <si>
    <t>joeldreessen</t>
  </si>
  <si>
    <t>1982-07-26</t>
  </si>
  <si>
    <t>Eddy Pineiro</t>
  </si>
  <si>
    <t>5189</t>
  </si>
  <si>
    <t>00-0034173</t>
  </si>
  <si>
    <t>Eddy</t>
  </si>
  <si>
    <t>Pineiro</t>
  </si>
  <si>
    <t>eddypineiro</t>
  </si>
  <si>
    <t>868</t>
  </si>
  <si>
    <t>00-0028142</t>
  </si>
  <si>
    <t>virgilgreen</t>
  </si>
  <si>
    <t>1988-08-03</t>
  </si>
  <si>
    <t>Zach Ojile</t>
  </si>
  <si>
    <t>11486</t>
  </si>
  <si>
    <t>Ojile</t>
  </si>
  <si>
    <t>zachojile</t>
  </si>
  <si>
    <t>1999-01-28</t>
  </si>
  <si>
    <t>Ricky Seale</t>
  </si>
  <si>
    <t>2600</t>
  </si>
  <si>
    <t>Seale</t>
  </si>
  <si>
    <t>rickyseale</t>
  </si>
  <si>
    <t>Bronson Rechsteiner</t>
  </si>
  <si>
    <t>7190</t>
  </si>
  <si>
    <t>Rechsteiner</t>
  </si>
  <si>
    <t>bronsonrechsteiner</t>
  </si>
  <si>
    <t>1997-10-24</t>
  </si>
  <si>
    <t>1898</t>
  </si>
  <si>
    <t>00-0031291</t>
  </si>
  <si>
    <t>jameswright</t>
  </si>
  <si>
    <t>Ruston Webster</t>
  </si>
  <si>
    <t>3141</t>
  </si>
  <si>
    <t>Ruston</t>
  </si>
  <si>
    <t>Webster</t>
  </si>
  <si>
    <t>rustonwebster</t>
  </si>
  <si>
    <t>2140</t>
  </si>
  <si>
    <t>00-0031001</t>
  </si>
  <si>
    <t>Janis</t>
  </si>
  <si>
    <t>jeffjanis</t>
  </si>
  <si>
    <t>1991-06-24</t>
  </si>
  <si>
    <t>Emmett</t>
  </si>
  <si>
    <t>emmettjohnson</t>
  </si>
  <si>
    <t>Simmie Cobbs</t>
  </si>
  <si>
    <t>5164</t>
  </si>
  <si>
    <t>00-0034068</t>
  </si>
  <si>
    <t>Simmie</t>
  </si>
  <si>
    <t>simmiecobbs</t>
  </si>
  <si>
    <t>1995-08-25</t>
  </si>
  <si>
    <t>Larvadain</t>
  </si>
  <si>
    <t>gagelarvadain</t>
  </si>
  <si>
    <t>2002-01-03</t>
  </si>
  <si>
    <t>4646</t>
  </si>
  <si>
    <t>00-0033719</t>
  </si>
  <si>
    <t>shanesmith</t>
  </si>
  <si>
    <t>Teryl Austin</t>
  </si>
  <si>
    <t>3093</t>
  </si>
  <si>
    <t>Teryl</t>
  </si>
  <si>
    <t>terylaustin</t>
  </si>
  <si>
    <t>Noah Cain</t>
  </si>
  <si>
    <t>12061</t>
  </si>
  <si>
    <t>noahcain</t>
  </si>
  <si>
    <t>2000-12-17</t>
  </si>
  <si>
    <t>3582</t>
  </si>
  <si>
    <t>00-0032355</t>
  </si>
  <si>
    <t>Chester</t>
  </si>
  <si>
    <t>chesterrogers</t>
  </si>
  <si>
    <t>1994-01-12</t>
  </si>
  <si>
    <t>brianthomas</t>
  </si>
  <si>
    <t>2002-10-08</t>
  </si>
  <si>
    <t>Anthony Manzo-Lewis</t>
  </si>
  <si>
    <t>5358</t>
  </si>
  <si>
    <t>00-0034563</t>
  </si>
  <si>
    <t>Manzo-Lewis</t>
  </si>
  <si>
    <t>anthonymanzolewis</t>
  </si>
  <si>
    <t>1995-10-11</t>
  </si>
  <si>
    <t>Cody Chrest</t>
  </si>
  <si>
    <t>11523</t>
  </si>
  <si>
    <t>Chrest</t>
  </si>
  <si>
    <t>codychrest</t>
  </si>
  <si>
    <t>11284</t>
  </si>
  <si>
    <t>Austin Stogner</t>
  </si>
  <si>
    <t>12212</t>
  </si>
  <si>
    <t>Stogner</t>
  </si>
  <si>
    <t>austinstogner</t>
  </si>
  <si>
    <t>2000-01-12</t>
  </si>
  <si>
    <t>Pat O'Donnell</t>
  </si>
  <si>
    <t>2113</t>
  </si>
  <si>
    <t>00-0031079</t>
  </si>
  <si>
    <t>O'Donnell</t>
  </si>
  <si>
    <t>patodonnell</t>
  </si>
  <si>
    <t>1991-02-22</t>
  </si>
  <si>
    <t>Stephen Hill</t>
  </si>
  <si>
    <t>1054</t>
  </si>
  <si>
    <t>stephenhill</t>
  </si>
  <si>
    <t>1991-04-25</t>
  </si>
  <si>
    <t xml:space="preserve"> 00-0035685</t>
  </si>
  <si>
    <t>davidmontgomery</t>
  </si>
  <si>
    <t>2559</t>
  </si>
  <si>
    <t>00-0031968</t>
  </si>
  <si>
    <t>ejbibbs</t>
  </si>
  <si>
    <t>1991-08-28</t>
  </si>
  <si>
    <t>2514</t>
  </si>
  <si>
    <t>Kennard</t>
  </si>
  <si>
    <t>Backman</t>
  </si>
  <si>
    <t>kennardbackman</t>
  </si>
  <si>
    <t>1993-02-26</t>
  </si>
  <si>
    <t>George Atkinson</t>
  </si>
  <si>
    <t>2026</t>
  </si>
  <si>
    <t>00-0031158</t>
  </si>
  <si>
    <t>Atkinson</t>
  </si>
  <si>
    <t>georgeatkinson</t>
  </si>
  <si>
    <t>1992-11-29</t>
  </si>
  <si>
    <t>Dimitri Flowers</t>
  </si>
  <si>
    <t>5353</t>
  </si>
  <si>
    <t>00-0034225</t>
  </si>
  <si>
    <t>dimitriflowers</t>
  </si>
  <si>
    <t>1996-01-20</t>
  </si>
  <si>
    <t>James Smith</t>
  </si>
  <si>
    <t>8086</t>
  </si>
  <si>
    <t>jamessmith</t>
  </si>
  <si>
    <t>2477</t>
  </si>
  <si>
    <t>00-0031599</t>
  </si>
  <si>
    <t>Artis-Payne</t>
  </si>
  <si>
    <t>cameronartispayne</t>
  </si>
  <si>
    <t>Andrew Parchment</t>
  </si>
  <si>
    <t>8572</t>
  </si>
  <si>
    <t>Parchment</t>
  </si>
  <si>
    <t>andrewparchment</t>
  </si>
  <si>
    <t>Kaidon Salter</t>
  </si>
  <si>
    <t>13681</t>
  </si>
  <si>
    <t>Kaidon</t>
  </si>
  <si>
    <t>Salter</t>
  </si>
  <si>
    <t>kaidonsalter</t>
  </si>
  <si>
    <t>Omari Kelly</t>
  </si>
  <si>
    <t>13941</t>
  </si>
  <si>
    <t>omarikelly</t>
  </si>
  <si>
    <t>Hutson Mason</t>
  </si>
  <si>
    <t>2902</t>
  </si>
  <si>
    <t>Hutson</t>
  </si>
  <si>
    <t>hutsonmason</t>
  </si>
  <si>
    <t xml:space="preserve"> 00-0035268</t>
  </si>
  <si>
    <t>Ryquell</t>
  </si>
  <si>
    <t>Armstead</t>
  </si>
  <si>
    <t>ryquellarmstead</t>
  </si>
  <si>
    <t>1996-10-30</t>
  </si>
  <si>
    <t>3783</t>
  </si>
  <si>
    <t>00-0032841</t>
  </si>
  <si>
    <t>paulturner</t>
  </si>
  <si>
    <t>1993-05-10</t>
  </si>
  <si>
    <t>Colin Jeter</t>
  </si>
  <si>
    <t>4327</t>
  </si>
  <si>
    <t>00-0033262</t>
  </si>
  <si>
    <t>Jeter</t>
  </si>
  <si>
    <t>colinjeter</t>
  </si>
  <si>
    <t>1287</t>
  </si>
  <si>
    <t>00-0028787</t>
  </si>
  <si>
    <t>Forbath</t>
  </si>
  <si>
    <t>kaiforbath</t>
  </si>
  <si>
    <t>1987-09-02</t>
  </si>
  <si>
    <t>Scott Chandler</t>
  </si>
  <si>
    <t>768</t>
  </si>
  <si>
    <t>scottchandler</t>
  </si>
  <si>
    <t>1985-07-23</t>
  </si>
  <si>
    <t>Korey Robertson</t>
  </si>
  <si>
    <t>5210</t>
  </si>
  <si>
    <t>00-0034220</t>
  </si>
  <si>
    <t>Korey</t>
  </si>
  <si>
    <t>koreyrobertson</t>
  </si>
  <si>
    <t>3355</t>
  </si>
  <si>
    <t>00-0032795</t>
  </si>
  <si>
    <t>Core</t>
  </si>
  <si>
    <t>codycore</t>
  </si>
  <si>
    <t>1994-04-17</t>
  </si>
  <si>
    <t>Maximilian Mang</t>
  </si>
  <si>
    <t>13162</t>
  </si>
  <si>
    <t>Maximilian</t>
  </si>
  <si>
    <t>Mang</t>
  </si>
  <si>
    <t>maximilianmang</t>
  </si>
  <si>
    <t>2000-03-13</t>
  </si>
  <si>
    <t>Darrin Laufasa</t>
  </si>
  <si>
    <t>4365</t>
  </si>
  <si>
    <t>Laufasa</t>
  </si>
  <si>
    <t>darrinlaufasa</t>
  </si>
  <si>
    <t>1995-05-06</t>
  </si>
  <si>
    <t>David Cobb</t>
  </si>
  <si>
    <t>2441</t>
  </si>
  <si>
    <t>00-0032133</t>
  </si>
  <si>
    <t>davidcobb</t>
  </si>
  <si>
    <t>1993-06-03</t>
  </si>
  <si>
    <t>458</t>
  </si>
  <si>
    <t>Forsett</t>
  </si>
  <si>
    <t>justinforsett</t>
  </si>
  <si>
    <t>1985-10-14</t>
  </si>
  <si>
    <t>00-0031387</t>
  </si>
  <si>
    <t>Ebron</t>
  </si>
  <si>
    <t>ericebron</t>
  </si>
  <si>
    <t>Austin MacGinnis</t>
  </si>
  <si>
    <t>7095</t>
  </si>
  <si>
    <t>MacGinnis</t>
  </si>
  <si>
    <t>austinmacginnis</t>
  </si>
  <si>
    <t>1995-05-04</t>
  </si>
  <si>
    <t>James Morgan</t>
  </si>
  <si>
    <t>7081</t>
  </si>
  <si>
    <t>jamesmorgan</t>
  </si>
  <si>
    <t>Brian Flores</t>
  </si>
  <si>
    <t>4870</t>
  </si>
  <si>
    <t>Flores</t>
  </si>
  <si>
    <t>brianflores</t>
  </si>
  <si>
    <t>Tavonn Salter</t>
  </si>
  <si>
    <t>6755</t>
  </si>
  <si>
    <t>Tavonn</t>
  </si>
  <si>
    <t>tavonnsalter</t>
  </si>
  <si>
    <t>1996-03-01</t>
  </si>
  <si>
    <t xml:space="preserve"> 00-0035298</t>
  </si>
  <si>
    <t>scottymiller</t>
  </si>
  <si>
    <t>1997-07-31</t>
  </si>
  <si>
    <t>dariuscooper</t>
  </si>
  <si>
    <t>Tyler Murphy</t>
  </si>
  <si>
    <t>2773</t>
  </si>
  <si>
    <t>tylermurphy</t>
  </si>
  <si>
    <t>1992-01-12</t>
  </si>
  <si>
    <t>Ryan Santoso</t>
  </si>
  <si>
    <t>5692</t>
  </si>
  <si>
    <t>00-0034648</t>
  </si>
  <si>
    <t>Santoso</t>
  </si>
  <si>
    <t>ryansantoso</t>
  </si>
  <si>
    <t>1995-08-26</t>
  </si>
  <si>
    <t>carloswashington</t>
  </si>
  <si>
    <t>Jonathon</t>
  </si>
  <si>
    <t>jonathonbrooks</t>
  </si>
  <si>
    <t>2003-07-21</t>
  </si>
  <si>
    <t>Gabriel Plascencia</t>
  </si>
  <si>
    <t>13710</t>
  </si>
  <si>
    <t>Plascencia</t>
  </si>
  <si>
    <t>gabrielplascencia</t>
  </si>
  <si>
    <t>Devin Phelps</t>
  </si>
  <si>
    <t>7396</t>
  </si>
  <si>
    <t>Phelps</t>
  </si>
  <si>
    <t>devinphelps</t>
  </si>
  <si>
    <t>1996-10-15</t>
  </si>
  <si>
    <t>00-0034577</t>
  </si>
  <si>
    <t>kyleallen</t>
  </si>
  <si>
    <t>Kris Leach</t>
  </si>
  <si>
    <t>11447</t>
  </si>
  <si>
    <t>Leach</t>
  </si>
  <si>
    <t>krisleach</t>
  </si>
  <si>
    <t>toryhorton</t>
  </si>
  <si>
    <t>2002-11-29</t>
  </si>
  <si>
    <t>Sergio Bailey</t>
  </si>
  <si>
    <t>5408</t>
  </si>
  <si>
    <t>00-0034609</t>
  </si>
  <si>
    <t>sergiobailey</t>
  </si>
  <si>
    <t>Sampson</t>
  </si>
  <si>
    <t>dylansampson</t>
  </si>
  <si>
    <t>2004-09-14</t>
  </si>
  <si>
    <t>Dan Light</t>
  </si>
  <si>
    <t>3020</t>
  </si>
  <si>
    <t>Light</t>
  </si>
  <si>
    <t>danlight</t>
  </si>
  <si>
    <t>1993-05-05</t>
  </si>
  <si>
    <t>Isiah Ferguson</t>
  </si>
  <si>
    <t>2879</t>
  </si>
  <si>
    <t>isiahferguson</t>
  </si>
  <si>
    <t>1991-01-08</t>
  </si>
  <si>
    <t>Ross Dwelley</t>
  </si>
  <si>
    <t>5285</t>
  </si>
  <si>
    <t>00-0034073</t>
  </si>
  <si>
    <t>Dwelley</t>
  </si>
  <si>
    <t>rossdwelley</t>
  </si>
  <si>
    <t>1603</t>
  </si>
  <si>
    <t>00-0030089</t>
  </si>
  <si>
    <t>Willson</t>
  </si>
  <si>
    <t>lukewillson</t>
  </si>
  <si>
    <t>1990-01-15</t>
  </si>
  <si>
    <t>Justin Tukes</t>
  </si>
  <si>
    <t>2930</t>
  </si>
  <si>
    <t>Tukes</t>
  </si>
  <si>
    <t>justintukes</t>
  </si>
  <si>
    <t>1991-11-13</t>
  </si>
  <si>
    <t>Austin Appleby</t>
  </si>
  <si>
    <t>4931</t>
  </si>
  <si>
    <t>Appleby</t>
  </si>
  <si>
    <t>austinappleby</t>
  </si>
  <si>
    <t>1993-06-04</t>
  </si>
  <si>
    <t>Franky Okafor</t>
  </si>
  <si>
    <t>3923</t>
  </si>
  <si>
    <t>Franky</t>
  </si>
  <si>
    <t>Okafor</t>
  </si>
  <si>
    <t>frankyokafor</t>
  </si>
  <si>
    <t>1993-07-28</t>
  </si>
  <si>
    <t>Rigoberto Sanchez</t>
  </si>
  <si>
    <t>4331</t>
  </si>
  <si>
    <t>00-0033269</t>
  </si>
  <si>
    <t>Rigoberto</t>
  </si>
  <si>
    <t>rigobertosanchez</t>
  </si>
  <si>
    <t>Kevin Shaa</t>
  </si>
  <si>
    <t>8697</t>
  </si>
  <si>
    <t>Shaa</t>
  </si>
  <si>
    <t>kevinshaa</t>
  </si>
  <si>
    <t>Kejon Owens</t>
  </si>
  <si>
    <t>13291</t>
  </si>
  <si>
    <t>Kejon</t>
  </si>
  <si>
    <t>kejonowens</t>
  </si>
  <si>
    <t>Tony Johnson</t>
  </si>
  <si>
    <t>2862</t>
  </si>
  <si>
    <t>tonyjohnson</t>
  </si>
  <si>
    <t>1991-09-09</t>
  </si>
  <si>
    <t>Dane Key</t>
  </si>
  <si>
    <t>13336</t>
  </si>
  <si>
    <t>Dane</t>
  </si>
  <si>
    <t>Key</t>
  </si>
  <si>
    <t>danekey</t>
  </si>
  <si>
    <t>2003-07-01</t>
  </si>
  <si>
    <t>Caden Prieskorn</t>
  </si>
  <si>
    <t>12933</t>
  </si>
  <si>
    <t>Prieskorn</t>
  </si>
  <si>
    <t>cadenprieskorn</t>
  </si>
  <si>
    <t>00-0033589</t>
  </si>
  <si>
    <t>davidmoore</t>
  </si>
  <si>
    <t>1995-01-15</t>
  </si>
  <si>
    <t>Ja'seem Reed</t>
  </si>
  <si>
    <t>13179</t>
  </si>
  <si>
    <t>Ja'seem</t>
  </si>
  <si>
    <t>jaseemreed</t>
  </si>
  <si>
    <t>1332</t>
  </si>
  <si>
    <t>Ifeanyi</t>
  </si>
  <si>
    <t>Momah</t>
  </si>
  <si>
    <t>ifeanyimomah</t>
  </si>
  <si>
    <t>1989-10-23</t>
  </si>
  <si>
    <t>Leddie Brown</t>
  </si>
  <si>
    <t>8217</t>
  </si>
  <si>
    <t>Leddie</t>
  </si>
  <si>
    <t>leddiebrown</t>
  </si>
  <si>
    <t>1147</t>
  </si>
  <si>
    <t>Hanna</t>
  </si>
  <si>
    <t>jameshanna</t>
  </si>
  <si>
    <t>1989-07-14</t>
  </si>
  <si>
    <t>zackmoss</t>
  </si>
  <si>
    <t>Nate Washington</t>
  </si>
  <si>
    <t>370</t>
  </si>
  <si>
    <t>natewashington</t>
  </si>
  <si>
    <t>1983-08-28</t>
  </si>
  <si>
    <t>Paul Lang</t>
  </si>
  <si>
    <t>3897</t>
  </si>
  <si>
    <t>paullang</t>
  </si>
  <si>
    <t>1992-05-24</t>
  </si>
  <si>
    <t>Tommy Doman</t>
  </si>
  <si>
    <t>13568</t>
  </si>
  <si>
    <t>Doman</t>
  </si>
  <si>
    <t>tommydoman</t>
  </si>
  <si>
    <t>2002-09-01</t>
  </si>
  <si>
    <t>Chris Coleman</t>
  </si>
  <si>
    <t>11366</t>
  </si>
  <si>
    <t>chriscoleman</t>
  </si>
  <si>
    <t>1999-04-03</t>
  </si>
  <si>
    <t>1390</t>
  </si>
  <si>
    <t>00-0030290</t>
  </si>
  <si>
    <t>Cobi</t>
  </si>
  <si>
    <t>cobihamilton</t>
  </si>
  <si>
    <t>1990-11-13</t>
  </si>
  <si>
    <t>Cody Hardy</t>
  </si>
  <si>
    <t>13834</t>
  </si>
  <si>
    <t>codyhardy</t>
  </si>
  <si>
    <t>Nate Becker</t>
  </si>
  <si>
    <t>6535</t>
  </si>
  <si>
    <t xml:space="preserve"> 00-0035322</t>
  </si>
  <si>
    <t>natebecker</t>
  </si>
  <si>
    <t>1996-03-24</t>
  </si>
  <si>
    <t>Jalon Daniels</t>
  </si>
  <si>
    <t>13425</t>
  </si>
  <si>
    <t>Jalon</t>
  </si>
  <si>
    <t>jalondaniels</t>
  </si>
  <si>
    <t>2002-10-29</t>
  </si>
  <si>
    <t>Tyler Renew</t>
  </si>
  <si>
    <t>4305</t>
  </si>
  <si>
    <t>Renew</t>
  </si>
  <si>
    <t>tylerrenew</t>
  </si>
  <si>
    <t>Alex Chisum</t>
  </si>
  <si>
    <t>3935</t>
  </si>
  <si>
    <t>Chisum</t>
  </si>
  <si>
    <t>alexchisum</t>
  </si>
  <si>
    <t>Ed Williams</t>
  </si>
  <si>
    <t>2876</t>
  </si>
  <si>
    <t>edwilliams</t>
  </si>
  <si>
    <t>1991-03-14</t>
  </si>
  <si>
    <t>00-0023564</t>
  </si>
  <si>
    <t>Sproles</t>
  </si>
  <si>
    <t>darrensproles</t>
  </si>
  <si>
    <t>1983-06-20</t>
  </si>
  <si>
    <t>00-0022787</t>
  </si>
  <si>
    <t>Schaub</t>
  </si>
  <si>
    <t>mattschaub</t>
  </si>
  <si>
    <t>1981-06-25</t>
  </si>
  <si>
    <t>CJ Verdell</t>
  </si>
  <si>
    <t>8187</t>
  </si>
  <si>
    <t>Verdell</t>
  </si>
  <si>
    <t>cjverdell</t>
  </si>
  <si>
    <t>1999-08-16</t>
  </si>
  <si>
    <t>jelaniwoods</t>
  </si>
  <si>
    <t>Rashaun Allen</t>
  </si>
  <si>
    <t>2268</t>
  </si>
  <si>
    <t>00-0031213</t>
  </si>
  <si>
    <t>rashaunallen</t>
  </si>
  <si>
    <t>1990-02-25</t>
  </si>
  <si>
    <t>Gehrig Dieter</t>
  </si>
  <si>
    <t>4489</t>
  </si>
  <si>
    <t>00-0033474</t>
  </si>
  <si>
    <t>Gehrig</t>
  </si>
  <si>
    <t>Dieter</t>
  </si>
  <si>
    <t>gehrigdieter</t>
  </si>
  <si>
    <t>Rueben Randle</t>
  </si>
  <si>
    <t>1164</t>
  </si>
  <si>
    <t>Rueben</t>
  </si>
  <si>
    <t>ruebenrandle</t>
  </si>
  <si>
    <t>Shi Smith</t>
  </si>
  <si>
    <t>7603</t>
  </si>
  <si>
    <t>Shi</t>
  </si>
  <si>
    <t>shismith</t>
  </si>
  <si>
    <t>1998-10-26</t>
  </si>
  <si>
    <t>Mike Smith</t>
  </si>
  <si>
    <t>3123</t>
  </si>
  <si>
    <t>mikesmith</t>
  </si>
  <si>
    <t>Dax Milne</t>
  </si>
  <si>
    <t>7751</t>
  </si>
  <si>
    <t>Milne</t>
  </si>
  <si>
    <t>daxmilne</t>
  </si>
  <si>
    <t>1999-06-23</t>
  </si>
  <si>
    <t>Donte Sylencieux</t>
  </si>
  <si>
    <t>8052</t>
  </si>
  <si>
    <t>Sylencieux</t>
  </si>
  <si>
    <t>dontesylencieux</t>
  </si>
  <si>
    <t>Shemar Bridges</t>
  </si>
  <si>
    <t>8731</t>
  </si>
  <si>
    <t>Shemar</t>
  </si>
  <si>
    <t>Bridges</t>
  </si>
  <si>
    <t>shemarbridges</t>
  </si>
  <si>
    <t>Mark Thompson</t>
  </si>
  <si>
    <t>5463</t>
  </si>
  <si>
    <t>00-0034200</t>
  </si>
  <si>
    <t>markthompson</t>
  </si>
  <si>
    <t>Eli Stove</t>
  </si>
  <si>
    <t>7935</t>
  </si>
  <si>
    <t>Stove</t>
  </si>
  <si>
    <t>elistove</t>
  </si>
  <si>
    <t>reggievirgil</t>
  </si>
  <si>
    <t>2004-05-14</t>
  </si>
  <si>
    <t>Isaiah Searight</t>
  </si>
  <si>
    <t>6618</t>
  </si>
  <si>
    <t xml:space="preserve"> 00-0035718</t>
  </si>
  <si>
    <t>Searight</t>
  </si>
  <si>
    <t>isaiahsearight</t>
  </si>
  <si>
    <t>00-0034838</t>
  </si>
  <si>
    <t>Royce</t>
  </si>
  <si>
    <t>roycefreeman</t>
  </si>
  <si>
    <t>1996-02-24</t>
  </si>
  <si>
    <t>Caleb Bluiett</t>
  </si>
  <si>
    <t>4621</t>
  </si>
  <si>
    <t>Bluiett</t>
  </si>
  <si>
    <t>calebbluiett</t>
  </si>
  <si>
    <t>1993-10-06</t>
  </si>
  <si>
    <t>Woerner</t>
  </si>
  <si>
    <t>charliewoerner</t>
  </si>
  <si>
    <t>1997-10-16</t>
  </si>
  <si>
    <t>1329</t>
  </si>
  <si>
    <t>00-0028237</t>
  </si>
  <si>
    <t>chrishogan</t>
  </si>
  <si>
    <t>1987-10-24</t>
  </si>
  <si>
    <t>gunnarhelm</t>
  </si>
  <si>
    <t>Rashod</t>
  </si>
  <si>
    <t>Bateman</t>
  </si>
  <si>
    <t>rashodbateman</t>
  </si>
  <si>
    <t>1999-11-29</t>
  </si>
  <si>
    <t>Kendric Pryor</t>
  </si>
  <si>
    <t>8783</t>
  </si>
  <si>
    <t>Kendric</t>
  </si>
  <si>
    <t>kendricpryor</t>
  </si>
  <si>
    <t>1998-01-06</t>
  </si>
  <si>
    <t>Jackson Harris</t>
  </si>
  <si>
    <t>6728</t>
  </si>
  <si>
    <t>jacksonharris</t>
  </si>
  <si>
    <t>Dan Herron</t>
  </si>
  <si>
    <t>1307</t>
  </si>
  <si>
    <t>Herron</t>
  </si>
  <si>
    <t>danherron</t>
  </si>
  <si>
    <t>Nick Keizer</t>
  </si>
  <si>
    <t>5465</t>
  </si>
  <si>
    <t>00-0034192</t>
  </si>
  <si>
    <t>Keizer</t>
  </si>
  <si>
    <t>nickkeizer</t>
  </si>
  <si>
    <t>River Cracraft</t>
  </si>
  <si>
    <t>4854</t>
  </si>
  <si>
    <t>00-0034054</t>
  </si>
  <si>
    <t>River</t>
  </si>
  <si>
    <t>Cracraft</t>
  </si>
  <si>
    <t>rivercracraft</t>
  </si>
  <si>
    <t>1994-11-01</t>
  </si>
  <si>
    <t>1601</t>
  </si>
  <si>
    <t>00-0030414</t>
  </si>
  <si>
    <t>spencerware</t>
  </si>
  <si>
    <t>Jeff Fisher</t>
  </si>
  <si>
    <t>3080</t>
  </si>
  <si>
    <t>Fisher</t>
  </si>
  <si>
    <t>jefffisher</t>
  </si>
  <si>
    <t>James Bettcher</t>
  </si>
  <si>
    <t>4875</t>
  </si>
  <si>
    <t>Bettcher</t>
  </si>
  <si>
    <t>jamesbettcher</t>
  </si>
  <si>
    <t>Kenzel Doe</t>
  </si>
  <si>
    <t>2783</t>
  </si>
  <si>
    <t>Kenzel</t>
  </si>
  <si>
    <t>Doe</t>
  </si>
  <si>
    <t>kenzeldoe</t>
  </si>
  <si>
    <t>1992-06-06</t>
  </si>
  <si>
    <t>Rico Gafford</t>
  </si>
  <si>
    <t>5197</t>
  </si>
  <si>
    <t>00-0034660</t>
  </si>
  <si>
    <t>Gafford</t>
  </si>
  <si>
    <t>ricogafford</t>
  </si>
  <si>
    <t>1996-05-23</t>
  </si>
  <si>
    <t>Jacoby Jones</t>
  </si>
  <si>
    <t>13120</t>
  </si>
  <si>
    <t>jacobyjones</t>
  </si>
  <si>
    <t>2001-07-18</t>
  </si>
  <si>
    <t>1984-07-11</t>
  </si>
  <si>
    <t>Jase McClellan</t>
  </si>
  <si>
    <t>11590</t>
  </si>
  <si>
    <t>Jase</t>
  </si>
  <si>
    <t>McClellan</t>
  </si>
  <si>
    <t>jasemcclellan</t>
  </si>
  <si>
    <t>2002-06-25</t>
  </si>
  <si>
    <t>Cole Burgess</t>
  </si>
  <si>
    <t>12210</t>
  </si>
  <si>
    <t>Burgess</t>
  </si>
  <si>
    <t>coleburgess</t>
  </si>
  <si>
    <t>2000-02-11</t>
  </si>
  <si>
    <t>Dallen</t>
  </si>
  <si>
    <t>Bentley</t>
  </si>
  <si>
    <t>dallenbentley</t>
  </si>
  <si>
    <t>2000-12-31</t>
  </si>
  <si>
    <t>Lance Mason</t>
  </si>
  <si>
    <t>13357</t>
  </si>
  <si>
    <t>lancemason</t>
  </si>
  <si>
    <t>Ben McCord</t>
  </si>
  <si>
    <t>3887</t>
  </si>
  <si>
    <t>McCord</t>
  </si>
  <si>
    <t>benmccord</t>
  </si>
  <si>
    <t>1992-06-30</t>
  </si>
  <si>
    <t>Brandon Zylstra</t>
  </si>
  <si>
    <t>4878</t>
  </si>
  <si>
    <t>00-0034052</t>
  </si>
  <si>
    <t>Zylstra</t>
  </si>
  <si>
    <t>brandonzylstra</t>
  </si>
  <si>
    <t>1993-03-25</t>
  </si>
  <si>
    <t>2040</t>
  </si>
  <si>
    <t>00-0031167</t>
  </si>
  <si>
    <t>Simonson</t>
  </si>
  <si>
    <t>scottsimonson</t>
  </si>
  <si>
    <t>Alize Mack</t>
  </si>
  <si>
    <t>5975</t>
  </si>
  <si>
    <t xml:space="preserve"> 00-0035309</t>
  </si>
  <si>
    <t>Alize</t>
  </si>
  <si>
    <t>alizemack</t>
  </si>
  <si>
    <t>Thomas Odukoya</t>
  </si>
  <si>
    <t>8924</t>
  </si>
  <si>
    <t>Odukoya</t>
  </si>
  <si>
    <t>thomasodukoya</t>
  </si>
  <si>
    <t>1997-05-05</t>
  </si>
  <si>
    <t>627</t>
  </si>
  <si>
    <t>00-0027691</t>
  </si>
  <si>
    <t>andreroberts</t>
  </si>
  <si>
    <t>1988-01-09</t>
  </si>
  <si>
    <t>Ainias Smith</t>
  </si>
  <si>
    <t>11615</t>
  </si>
  <si>
    <t>Ainias</t>
  </si>
  <si>
    <t>ainiassmith</t>
  </si>
  <si>
    <t>2001-05-31</t>
  </si>
  <si>
    <t>Matt Bosher</t>
  </si>
  <si>
    <t>944</t>
  </si>
  <si>
    <t>00-0028130</t>
  </si>
  <si>
    <t>Bosher</t>
  </si>
  <si>
    <t>mattbosher</t>
  </si>
  <si>
    <t>1987-10-18</t>
  </si>
  <si>
    <t>Taj McGowan</t>
  </si>
  <si>
    <t>6705</t>
  </si>
  <si>
    <t xml:space="preserve"> 00-0035658</t>
  </si>
  <si>
    <t>tajmcgowan</t>
  </si>
  <si>
    <t>1996-12-30</t>
  </si>
  <si>
    <t>Taye Barber</t>
  </si>
  <si>
    <t>11418</t>
  </si>
  <si>
    <t>Taye</t>
  </si>
  <si>
    <t>tayebarber</t>
  </si>
  <si>
    <t>Xavier Gipson</t>
  </si>
  <si>
    <t>11306</t>
  </si>
  <si>
    <t>Gipson</t>
  </si>
  <si>
    <t>xaviergipson</t>
  </si>
  <si>
    <t>4596</t>
  </si>
  <si>
    <t>Tion</t>
  </si>
  <si>
    <t>tiongreen</t>
  </si>
  <si>
    <t xml:space="preserve"> 00-0035659</t>
  </si>
  <si>
    <t>McLaurin</t>
  </si>
  <si>
    <t>terrymclaurin</t>
  </si>
  <si>
    <t>Kaleb Barker</t>
  </si>
  <si>
    <t>7096</t>
  </si>
  <si>
    <t>Barker</t>
  </si>
  <si>
    <t>kalebbarker</t>
  </si>
  <si>
    <t>McKitty</t>
  </si>
  <si>
    <t>tremckitty</t>
  </si>
  <si>
    <t>Tom Coughlin</t>
  </si>
  <si>
    <t>3086</t>
  </si>
  <si>
    <t>Coughlin</t>
  </si>
  <si>
    <t>tomcoughlin</t>
  </si>
  <si>
    <t>Samson Evans</t>
  </si>
  <si>
    <t>12308</t>
  </si>
  <si>
    <t>samsonevans</t>
  </si>
  <si>
    <t>Ishmael Hyman</t>
  </si>
  <si>
    <t>6209</t>
  </si>
  <si>
    <t xml:space="preserve"> 00-0034922</t>
  </si>
  <si>
    <t>Hyman</t>
  </si>
  <si>
    <t>ishmaelhyman</t>
  </si>
  <si>
    <t>1995-08-23</t>
  </si>
  <si>
    <t>Trace McSorley</t>
  </si>
  <si>
    <t>5974</t>
  </si>
  <si>
    <t xml:space="preserve"> 00-0035146</t>
  </si>
  <si>
    <t>Trace</t>
  </si>
  <si>
    <t>McSorley</t>
  </si>
  <si>
    <t>tracemcsorley</t>
  </si>
  <si>
    <t>Johnny Pascuzzi</t>
  </si>
  <si>
    <t>14029</t>
  </si>
  <si>
    <t>Pascuzzi</t>
  </si>
  <si>
    <t>johnnypascuzzi</t>
  </si>
  <si>
    <t>Larry Rose</t>
  </si>
  <si>
    <t>5618</t>
  </si>
  <si>
    <t>00-0034666</t>
  </si>
  <si>
    <t>larryrose</t>
  </si>
  <si>
    <t>00-0033293</t>
  </si>
  <si>
    <t>aaronjones</t>
  </si>
  <si>
    <t>B.J. Johnson</t>
  </si>
  <si>
    <t>4515</t>
  </si>
  <si>
    <t>bjjohnson</t>
  </si>
  <si>
    <t>1993-02-22</t>
  </si>
  <si>
    <t>Tim Semisch</t>
  </si>
  <si>
    <t>2595</t>
  </si>
  <si>
    <t>00-0032006</t>
  </si>
  <si>
    <t>Semisch</t>
  </si>
  <si>
    <t>timsemisch</t>
  </si>
  <si>
    <t>1991-09-18</t>
  </si>
  <si>
    <t>Dorian Baker</t>
  </si>
  <si>
    <t>6449</t>
  </si>
  <si>
    <t xml:space="preserve"> 00-0035038</t>
  </si>
  <si>
    <t>dorianbaker</t>
  </si>
  <si>
    <t xml:space="preserve"> 00-0035217</t>
  </si>
  <si>
    <t>Snell</t>
  </si>
  <si>
    <t>bennysnell</t>
  </si>
  <si>
    <t>1998-02-27</t>
  </si>
  <si>
    <t>00-0034775</t>
  </si>
  <si>
    <t>christiankirk</t>
  </si>
  <si>
    <t>1996-11-18</t>
  </si>
  <si>
    <t>Todd Downing</t>
  </si>
  <si>
    <t>3995</t>
  </si>
  <si>
    <t>Downing</t>
  </si>
  <si>
    <t>todddowning</t>
  </si>
  <si>
    <t>3150</t>
  </si>
  <si>
    <t>xavierrush</t>
  </si>
  <si>
    <t>1992-12-30</t>
  </si>
  <si>
    <t>Kano Dillon</t>
  </si>
  <si>
    <t>6399</t>
  </si>
  <si>
    <t>Kano</t>
  </si>
  <si>
    <t>kanodillon</t>
  </si>
  <si>
    <t>1777</t>
  </si>
  <si>
    <t>00-0030216</t>
  </si>
  <si>
    <t>joshhill</t>
  </si>
  <si>
    <t>1990-05-21</t>
  </si>
  <si>
    <t>Raheim</t>
  </si>
  <si>
    <t>raheimsanders</t>
  </si>
  <si>
    <t>2002-06-08</t>
  </si>
  <si>
    <t>Josh Hokit</t>
  </si>
  <si>
    <t>7420</t>
  </si>
  <si>
    <t>Hokit</t>
  </si>
  <si>
    <t>joshhokit</t>
  </si>
  <si>
    <t>1997-11-12</t>
  </si>
  <si>
    <t>Tobais Palmer</t>
  </si>
  <si>
    <t>1665</t>
  </si>
  <si>
    <t>Tobais</t>
  </si>
  <si>
    <t>tobaispalmer</t>
  </si>
  <si>
    <t>1990-02-20</t>
  </si>
  <si>
    <t>Brad Childress</t>
  </si>
  <si>
    <t>3127</t>
  </si>
  <si>
    <t>Childress</t>
  </si>
  <si>
    <t>bradchildress</t>
  </si>
  <si>
    <t>AJ Henning</t>
  </si>
  <si>
    <t>12865</t>
  </si>
  <si>
    <t>Henning</t>
  </si>
  <si>
    <t>ajhenning</t>
  </si>
  <si>
    <t>2001-09-09</t>
  </si>
  <si>
    <t>Braden Mann</t>
  </si>
  <si>
    <t>6950</t>
  </si>
  <si>
    <t>Braden</t>
  </si>
  <si>
    <t>Mann</t>
  </si>
  <si>
    <t>bradenmann</t>
  </si>
  <si>
    <t>jalencoker</t>
  </si>
  <si>
    <t>Eric Rivers</t>
  </si>
  <si>
    <t>13316</t>
  </si>
  <si>
    <t>ericrivers</t>
  </si>
  <si>
    <t>Chris Briggs</t>
  </si>
  <si>
    <t>4004</t>
  </si>
  <si>
    <t>Briggs</t>
  </si>
  <si>
    <t>chrisbriggs</t>
  </si>
  <si>
    <t>1992-11-09</t>
  </si>
  <si>
    <t>2507</t>
  </si>
  <si>
    <t>00-0031612</t>
  </si>
  <si>
    <t>Ripkowski</t>
  </si>
  <si>
    <t>aaronripkowski</t>
  </si>
  <si>
    <t>Mike Shula</t>
  </si>
  <si>
    <t>3096</t>
  </si>
  <si>
    <t>Shula</t>
  </si>
  <si>
    <t>mikeshula</t>
  </si>
  <si>
    <t>Dave Gettleman</t>
  </si>
  <si>
    <t>4762</t>
  </si>
  <si>
    <t>Dave</t>
  </si>
  <si>
    <t>Gettleman</t>
  </si>
  <si>
    <t>davegettleman</t>
  </si>
  <si>
    <t>2223</t>
  </si>
  <si>
    <t>00-0031390</t>
  </si>
  <si>
    <t>charlessims</t>
  </si>
  <si>
    <t>1990-09-19</t>
  </si>
  <si>
    <t>00-0033307</t>
  </si>
  <si>
    <t>Bourne</t>
  </si>
  <si>
    <t>kendrickbourne</t>
  </si>
  <si>
    <t>1995-08-04</t>
  </si>
  <si>
    <t>00-0024389</t>
  </si>
  <si>
    <t>Delanie</t>
  </si>
  <si>
    <t>delaniewalker</t>
  </si>
  <si>
    <t>1984-08-12</t>
  </si>
  <si>
    <t>Ryan Spadola</t>
  </si>
  <si>
    <t>1610</t>
  </si>
  <si>
    <t>Spadola</t>
  </si>
  <si>
    <t>ryanspadola</t>
  </si>
  <si>
    <t>1991-02-15</t>
  </si>
  <si>
    <t>masontaylor</t>
  </si>
  <si>
    <t>2004-05-08</t>
  </si>
  <si>
    <t>Lawrance Toafili</t>
  </si>
  <si>
    <t>13242</t>
  </si>
  <si>
    <t>Lawrance</t>
  </si>
  <si>
    <t>Toafili</t>
  </si>
  <si>
    <t>lawrancetoafili</t>
  </si>
  <si>
    <t>2001-11-30</t>
  </si>
  <si>
    <t>4085</t>
  </si>
  <si>
    <t>00-0033896</t>
  </si>
  <si>
    <t>Shaheen</t>
  </si>
  <si>
    <t>adamshaheen</t>
  </si>
  <si>
    <t>1994-10-24</t>
  </si>
  <si>
    <t>Skattebo</t>
  </si>
  <si>
    <t>camskattebo</t>
  </si>
  <si>
    <t>2002-02-05</t>
  </si>
  <si>
    <t>Jordan Williams-Lambert</t>
  </si>
  <si>
    <t>3621</t>
  </si>
  <si>
    <t>Williams-Lambert</t>
  </si>
  <si>
    <t>jordanwilliamslambert</t>
  </si>
  <si>
    <t>Marvin Lewis</t>
  </si>
  <si>
    <t>3113</t>
  </si>
  <si>
    <t>marvinlewis</t>
  </si>
  <si>
    <t>M.J. McFarland</t>
  </si>
  <si>
    <t>3880</t>
  </si>
  <si>
    <t>M.J.</t>
  </si>
  <si>
    <t>mjmcfarland</t>
  </si>
  <si>
    <t>Hutchinson</t>
  </si>
  <si>
    <t>xavierhutchinson</t>
  </si>
  <si>
    <t>Devontres Dukes</t>
  </si>
  <si>
    <t>8019</t>
  </si>
  <si>
    <t>Devontres</t>
  </si>
  <si>
    <t>Dukes</t>
  </si>
  <si>
    <t>devontresdukes</t>
  </si>
  <si>
    <t>Tyler Neville</t>
  </si>
  <si>
    <t>12850</t>
  </si>
  <si>
    <t>Neville</t>
  </si>
  <si>
    <t>tylerneville</t>
  </si>
  <si>
    <t>David Sills</t>
  </si>
  <si>
    <t>6154</t>
  </si>
  <si>
    <t xml:space="preserve"> 00-0035359</t>
  </si>
  <si>
    <t>Sills</t>
  </si>
  <si>
    <t>davidsills</t>
  </si>
  <si>
    <t>DeeJay</t>
  </si>
  <si>
    <t>deejaydallas</t>
  </si>
  <si>
    <t>1998-09-16</t>
  </si>
  <si>
    <t>Michael Dyer</t>
  </si>
  <si>
    <t>2597</t>
  </si>
  <si>
    <t>Dyer</t>
  </si>
  <si>
    <t>michaeldyer</t>
  </si>
  <si>
    <t>1990-10-13</t>
  </si>
  <si>
    <t>2731</t>
  </si>
  <si>
    <t>00-0031743</t>
  </si>
  <si>
    <t>Akeem</t>
  </si>
  <si>
    <t>akeemhunt</t>
  </si>
  <si>
    <t xml:space="preserve"> 00-0035529</t>
  </si>
  <si>
    <t>hakeembutler</t>
  </si>
  <si>
    <t>1996-05-16</t>
  </si>
  <si>
    <t>Whittington</t>
  </si>
  <si>
    <t>jordanwhittington</t>
  </si>
  <si>
    <t>2000-10-01</t>
  </si>
  <si>
    <t xml:space="preserve"> 00-0035527</t>
  </si>
  <si>
    <t>Isabella</t>
  </si>
  <si>
    <t>andyisabella</t>
  </si>
  <si>
    <t>Jamal Custis</t>
  </si>
  <si>
    <t>6097</t>
  </si>
  <si>
    <t>Custis</t>
  </si>
  <si>
    <t>jamalcustis</t>
  </si>
  <si>
    <t>Chase Rettig</t>
  </si>
  <si>
    <t>2145</t>
  </si>
  <si>
    <t>Rettig</t>
  </si>
  <si>
    <t>chaserettig</t>
  </si>
  <si>
    <t>2823</t>
  </si>
  <si>
    <t>Rannell</t>
  </si>
  <si>
    <t>rannellhall</t>
  </si>
  <si>
    <t>Riley Neal</t>
  </si>
  <si>
    <t>7158</t>
  </si>
  <si>
    <t>rileyneal</t>
  </si>
  <si>
    <t>6450</t>
  </si>
  <si>
    <t xml:space="preserve"> 00-0035040</t>
  </si>
  <si>
    <t>Blough</t>
  </si>
  <si>
    <t>davidblough</t>
  </si>
  <si>
    <t>1995-07-31</t>
  </si>
  <si>
    <t>Sewo Olonilua</t>
  </si>
  <si>
    <t>7055</t>
  </si>
  <si>
    <t>Sewo</t>
  </si>
  <si>
    <t>Olonilua</t>
  </si>
  <si>
    <t>sewoolonilua</t>
  </si>
  <si>
    <t>1997-11-27</t>
  </si>
  <si>
    <t>Jake Julien</t>
  </si>
  <si>
    <t>8723</t>
  </si>
  <si>
    <t>Julien</t>
  </si>
  <si>
    <t>jakejulien</t>
  </si>
  <si>
    <t>1998-09-10</t>
  </si>
  <si>
    <t>Corey Bojorquez</t>
  </si>
  <si>
    <t>5721</t>
  </si>
  <si>
    <t>00-0034721</t>
  </si>
  <si>
    <t>Bojorquez</t>
  </si>
  <si>
    <t>coreybojorquez</t>
  </si>
  <si>
    <t>1996-09-13</t>
  </si>
  <si>
    <t>2004</t>
  </si>
  <si>
    <t>00-0031344</t>
  </si>
  <si>
    <t>Latimer</t>
  </si>
  <si>
    <t>codylatimer</t>
  </si>
  <si>
    <t>1992-10-10</t>
  </si>
  <si>
    <t>2549</t>
  </si>
  <si>
    <t>00-0032156</t>
  </si>
  <si>
    <t>Siemian</t>
  </si>
  <si>
    <t>trevorsiemian</t>
  </si>
  <si>
    <t>1991-12-26</t>
  </si>
  <si>
    <t>Kaylon Geiger</t>
  </si>
  <si>
    <t>8863</t>
  </si>
  <si>
    <t>Geiger</t>
  </si>
  <si>
    <t>kaylongeiger</t>
  </si>
  <si>
    <t>1997-11-01</t>
  </si>
  <si>
    <t>00-0034365</t>
  </si>
  <si>
    <t>ianthomas</t>
  </si>
  <si>
    <t>1996-06-06</t>
  </si>
  <si>
    <t>00-0026345</t>
  </si>
  <si>
    <t>Garcon</t>
  </si>
  <si>
    <t>pierregarcon</t>
  </si>
  <si>
    <t>1986-08-08</t>
  </si>
  <si>
    <t>Carson Meier</t>
  </si>
  <si>
    <t>6365</t>
  </si>
  <si>
    <t xml:space="preserve"> 00-0035367</t>
  </si>
  <si>
    <t>Meier</t>
  </si>
  <si>
    <t>carsonmeier</t>
  </si>
  <si>
    <t>1995-06-29</t>
  </si>
  <si>
    <t>Ted Thompson</t>
  </si>
  <si>
    <t>3139</t>
  </si>
  <si>
    <t>tedthompson</t>
  </si>
  <si>
    <t>2082</t>
  </si>
  <si>
    <t>00-0031035</t>
  </si>
  <si>
    <t>Grimble</t>
  </si>
  <si>
    <t>xaviergrimble</t>
  </si>
  <si>
    <t>Ben Hartsock</t>
  </si>
  <si>
    <t>468</t>
  </si>
  <si>
    <t>Hartsock</t>
  </si>
  <si>
    <t>benhartsock</t>
  </si>
  <si>
    <t>Tank</t>
  </si>
  <si>
    <t>Bigsby</t>
  </si>
  <si>
    <t>tankbigsby</t>
  </si>
  <si>
    <t>2002-08-30</t>
  </si>
  <si>
    <t>Cam Sutton</t>
  </si>
  <si>
    <t>7218</t>
  </si>
  <si>
    <t>camsutton</t>
  </si>
  <si>
    <t>Ian Book</t>
  </si>
  <si>
    <t>7589</t>
  </si>
  <si>
    <t>Book</t>
  </si>
  <si>
    <t>ianbook</t>
  </si>
  <si>
    <t>Tyron Billy-Johnson</t>
  </si>
  <si>
    <t>6063</t>
  </si>
  <si>
    <t xml:space="preserve"> 00-0035457</t>
  </si>
  <si>
    <t>Tyron</t>
  </si>
  <si>
    <t>Billy-Johnson</t>
  </si>
  <si>
    <t>tyronbillyjohnson</t>
  </si>
  <si>
    <t>1996-01-08</t>
  </si>
  <si>
    <t>00-0033897</t>
  </si>
  <si>
    <t>Mixon</t>
  </si>
  <si>
    <t>joemixon</t>
  </si>
  <si>
    <t>Mitch Van Vooren</t>
  </si>
  <si>
    <t>13227</t>
  </si>
  <si>
    <t>Van Vooren</t>
  </si>
  <si>
    <t>mitchvanvooren</t>
  </si>
  <si>
    <t>Zavion</t>
  </si>
  <si>
    <t>zavionthomas</t>
  </si>
  <si>
    <t>2004-02-14</t>
  </si>
  <si>
    <t>00-0031547</t>
  </si>
  <si>
    <t>DeVante</t>
  </si>
  <si>
    <t>devanteparker</t>
  </si>
  <si>
    <t>1993-01-20</t>
  </si>
  <si>
    <t>ajbarner</t>
  </si>
  <si>
    <t>2002-05-03</t>
  </si>
  <si>
    <t>Carson Towt</t>
  </si>
  <si>
    <t>13407</t>
  </si>
  <si>
    <t>Towt</t>
  </si>
  <si>
    <t>carsontowt</t>
  </si>
  <si>
    <t>2001-06-01</t>
  </si>
  <si>
    <t>Logan Cooke</t>
  </si>
  <si>
    <t>5314</t>
  </si>
  <si>
    <t>00-0034437</t>
  </si>
  <si>
    <t>Cooke</t>
  </si>
  <si>
    <t>logancooke</t>
  </si>
  <si>
    <t>1995-07-28</t>
  </si>
  <si>
    <t>2555</t>
  </si>
  <si>
    <t>Gerald</t>
  </si>
  <si>
    <t>geraldchristian</t>
  </si>
  <si>
    <t>1991-08-26</t>
  </si>
  <si>
    <t>James Summers</t>
  </si>
  <si>
    <t>4533</t>
  </si>
  <si>
    <t>00-0033613</t>
  </si>
  <si>
    <t>Summers</t>
  </si>
  <si>
    <t>jamessummers</t>
  </si>
  <si>
    <t>1994-06-12</t>
  </si>
  <si>
    <t>Shakeir Ryan</t>
  </si>
  <si>
    <t>4721</t>
  </si>
  <si>
    <t>Shakeir</t>
  </si>
  <si>
    <t>shakeirryan</t>
  </si>
  <si>
    <t>1995-08-11</t>
  </si>
  <si>
    <t>Michael Jacobson</t>
  </si>
  <si>
    <t>8094</t>
  </si>
  <si>
    <t>Jacobson</t>
  </si>
  <si>
    <t>michaeljacobson</t>
  </si>
  <si>
    <t>1997-04-04</t>
  </si>
  <si>
    <t>2699</t>
  </si>
  <si>
    <t>00-0031912</t>
  </si>
  <si>
    <t>Meredith</t>
  </si>
  <si>
    <t>cameronmeredith</t>
  </si>
  <si>
    <t>J'Mari</t>
  </si>
  <si>
    <t>jmaritaylor</t>
  </si>
  <si>
    <t>2002-03-15</t>
  </si>
  <si>
    <t>4229</t>
  </si>
  <si>
    <t>00-0033798</t>
  </si>
  <si>
    <t>Schreck</t>
  </si>
  <si>
    <t>masonschreck</t>
  </si>
  <si>
    <t>1993-11-04</t>
  </si>
  <si>
    <t>Leon Johnson</t>
  </si>
  <si>
    <t>11863</t>
  </si>
  <si>
    <t>leonjohnson</t>
  </si>
  <si>
    <t>2001-06-12</t>
  </si>
  <si>
    <t>Jason Bean</t>
  </si>
  <si>
    <t>12190</t>
  </si>
  <si>
    <t>Bean</t>
  </si>
  <si>
    <t>jasonbean</t>
  </si>
  <si>
    <t>1999-06-09</t>
  </si>
  <si>
    <t>Kelvin McKnight</t>
  </si>
  <si>
    <t>6438</t>
  </si>
  <si>
    <t xml:space="preserve"> 00-0034949</t>
  </si>
  <si>
    <t>kelvinmcknight</t>
  </si>
  <si>
    <t>1997-04-25</t>
  </si>
  <si>
    <t>00-0026176</t>
  </si>
  <si>
    <t>Jordy</t>
  </si>
  <si>
    <t>jordynelson</t>
  </si>
  <si>
    <t>1985-05-31</t>
  </si>
  <si>
    <t>Molson</t>
  </si>
  <si>
    <t>jjmolson</t>
  </si>
  <si>
    <t>2039</t>
  </si>
  <si>
    <t>00-0031166</t>
  </si>
  <si>
    <t>sethroberts</t>
  </si>
  <si>
    <t>Andre Levrone</t>
  </si>
  <si>
    <t>5249</t>
  </si>
  <si>
    <t>00-0034196</t>
  </si>
  <si>
    <t>Levrone</t>
  </si>
  <si>
    <t>andrelevrone</t>
  </si>
  <si>
    <t>1995-03-09</t>
  </si>
  <si>
    <t>1214</t>
  </si>
  <si>
    <t xml:space="preserve"> 00-0029576</t>
  </si>
  <si>
    <t>Walsh</t>
  </si>
  <si>
    <t>blairwalsh</t>
  </si>
  <si>
    <t>Matt Wile</t>
  </si>
  <si>
    <t>3008</t>
  </si>
  <si>
    <t>00-0031876</t>
  </si>
  <si>
    <t>Wile</t>
  </si>
  <si>
    <t>mattwile</t>
  </si>
  <si>
    <t>1992-06-20</t>
  </si>
  <si>
    <t>Jamal Robinson</t>
  </si>
  <si>
    <t>3548</t>
  </si>
  <si>
    <t>jamalrobinson</t>
  </si>
  <si>
    <t>1993-01-13</t>
  </si>
  <si>
    <t>Kendre</t>
  </si>
  <si>
    <t>kendremiller</t>
  </si>
  <si>
    <t>2002-06-11</t>
  </si>
  <si>
    <t>joshuapalmer</t>
  </si>
  <si>
    <t>1999-09-22</t>
  </si>
  <si>
    <t>Rick Smith</t>
  </si>
  <si>
    <t>4867</t>
  </si>
  <si>
    <t>ricksmith</t>
  </si>
  <si>
    <t>Kendrick Rogers</t>
  </si>
  <si>
    <t>7035</t>
  </si>
  <si>
    <t>kendrickrogers</t>
  </si>
  <si>
    <t>1997-08-07</t>
  </si>
  <si>
    <t>Jason Cabinda</t>
  </si>
  <si>
    <t>5565</t>
  </si>
  <si>
    <t>00-0034171</t>
  </si>
  <si>
    <t>Cabinda</t>
  </si>
  <si>
    <t>jasoncabinda</t>
  </si>
  <si>
    <t>Justice Cunningham</t>
  </si>
  <si>
    <t>1436</t>
  </si>
  <si>
    <t>justicecunningham</t>
  </si>
  <si>
    <t>Luke Deal</t>
  </si>
  <si>
    <t>13205</t>
  </si>
  <si>
    <t>Deal</t>
  </si>
  <si>
    <t>lukedeal</t>
  </si>
  <si>
    <t>Garrett Gilbert</t>
  </si>
  <si>
    <t>2229</t>
  </si>
  <si>
    <t>00-0031395</t>
  </si>
  <si>
    <t>garrettgilbert</t>
  </si>
  <si>
    <t>1991-01-01</t>
  </si>
  <si>
    <t>Les Snead</t>
  </si>
  <si>
    <t>3165</t>
  </si>
  <si>
    <t>Les</t>
  </si>
  <si>
    <t>lessnead</t>
  </si>
  <si>
    <t>Amba Etta-Tawo</t>
  </si>
  <si>
    <t>4626</t>
  </si>
  <si>
    <t>00-0033687</t>
  </si>
  <si>
    <t>Amba</t>
  </si>
  <si>
    <t>Etta-Tawo</t>
  </si>
  <si>
    <t>ambaettatawo</t>
  </si>
  <si>
    <t>1993-11-10</t>
  </si>
  <si>
    <t>Austin Wolf</t>
  </si>
  <si>
    <t>5796</t>
  </si>
  <si>
    <t>austinwolf</t>
  </si>
  <si>
    <t>Jeff Badet</t>
  </si>
  <si>
    <t>5275</t>
  </si>
  <si>
    <t>00-0034207</t>
  </si>
  <si>
    <t>Badet</t>
  </si>
  <si>
    <t>jeffbadet</t>
  </si>
  <si>
    <t>1928</t>
  </si>
  <si>
    <t>antonioandrews</t>
  </si>
  <si>
    <t>1992-08-17</t>
  </si>
  <si>
    <t>Rhamondre</t>
  </si>
  <si>
    <t>rhamondrestevenson</t>
  </si>
  <si>
    <t>1998-02-23</t>
  </si>
  <si>
    <t>Junior Hemingway</t>
  </si>
  <si>
    <t>1330</t>
  </si>
  <si>
    <t>Junior</t>
  </si>
  <si>
    <t>Hemingway</t>
  </si>
  <si>
    <t>juniorhemingway</t>
  </si>
  <si>
    <t>1988-12-27</t>
  </si>
  <si>
    <t>Benson Browne</t>
  </si>
  <si>
    <t>3896</t>
  </si>
  <si>
    <t>Browne</t>
  </si>
  <si>
    <t>bensonbrowne</t>
  </si>
  <si>
    <t>2254</t>
  </si>
  <si>
    <t>Asante</t>
  </si>
  <si>
    <t>asantecleveland</t>
  </si>
  <si>
    <t>Damoun Patterson</t>
  </si>
  <si>
    <t>5125</t>
  </si>
  <si>
    <t>00-0034698</t>
  </si>
  <si>
    <t>Damoun</t>
  </si>
  <si>
    <t>damounpatterson</t>
  </si>
  <si>
    <t>Mark Vital</t>
  </si>
  <si>
    <t>8101</t>
  </si>
  <si>
    <t>Vital</t>
  </si>
  <si>
    <t>markvital</t>
  </si>
  <si>
    <t>Darrin Peterson</t>
  </si>
  <si>
    <t>3804</t>
  </si>
  <si>
    <t>darrinpeterson</t>
  </si>
  <si>
    <t>1994-07-14</t>
  </si>
  <si>
    <t>3333</t>
  </si>
  <si>
    <t>00-0033112</t>
  </si>
  <si>
    <t>Temarrick</t>
  </si>
  <si>
    <t>temarrickhemingway</t>
  </si>
  <si>
    <t>1993-07-30</t>
  </si>
  <si>
    <t>Stevie Donatell</t>
  </si>
  <si>
    <t>4747</t>
  </si>
  <si>
    <t>Donatell</t>
  </si>
  <si>
    <t>steviedonatell</t>
  </si>
  <si>
    <t>Chris Owusu</t>
  </si>
  <si>
    <t>7509</t>
  </si>
  <si>
    <t>chrisowusu</t>
  </si>
  <si>
    <t>1990-01-06</t>
  </si>
  <si>
    <t>3297</t>
  </si>
  <si>
    <t>00-0032778</t>
  </si>
  <si>
    <t>Tajae</t>
  </si>
  <si>
    <t>Sharpe</t>
  </si>
  <si>
    <t>tajaesharpe</t>
  </si>
  <si>
    <t>1994-12-23</t>
  </si>
  <si>
    <t>1138</t>
  </si>
  <si>
    <t>00-0029129</t>
  </si>
  <si>
    <t>Rod</t>
  </si>
  <si>
    <t>Streater</t>
  </si>
  <si>
    <t>rodstreater</t>
  </si>
  <si>
    <t>1988-02-09</t>
  </si>
  <si>
    <t>Tyler Hoppes</t>
  </si>
  <si>
    <t>5276</t>
  </si>
  <si>
    <t>00-0034214</t>
  </si>
  <si>
    <t>Hoppes</t>
  </si>
  <si>
    <t>tylerhoppes</t>
  </si>
  <si>
    <t>1995-05-08</t>
  </si>
  <si>
    <t>4239</t>
  </si>
  <si>
    <t>00-0033581</t>
  </si>
  <si>
    <t>De'Angelo</t>
  </si>
  <si>
    <t>deangelohenderson</t>
  </si>
  <si>
    <t>Daijun Edwards</t>
  </si>
  <si>
    <t>11857</t>
  </si>
  <si>
    <t>Daijun</t>
  </si>
  <si>
    <t>daijunedwards</t>
  </si>
  <si>
    <t>00-0027685</t>
  </si>
  <si>
    <t>emmanuelsanders</t>
  </si>
  <si>
    <t>1987-03-17</t>
  </si>
  <si>
    <t>00-0033466</t>
  </si>
  <si>
    <t>isaiahmckenzie</t>
  </si>
  <si>
    <t>1995-04-09</t>
  </si>
  <si>
    <t xml:space="preserve"> 00-0035657</t>
  </si>
  <si>
    <t>damienharris</t>
  </si>
  <si>
    <t>1997-02-11</t>
  </si>
  <si>
    <t>Solomon Patton</t>
  </si>
  <si>
    <t>2221</t>
  </si>
  <si>
    <t>Solomon</t>
  </si>
  <si>
    <t>solomonpatton</t>
  </si>
  <si>
    <t>1990-10-17</t>
  </si>
  <si>
    <t>Tarik Black</t>
  </si>
  <si>
    <t>8005</t>
  </si>
  <si>
    <t>tarikblack</t>
  </si>
  <si>
    <t>Roy Helu</t>
  </si>
  <si>
    <t>915</t>
  </si>
  <si>
    <t>Roy</t>
  </si>
  <si>
    <t>Helu</t>
  </si>
  <si>
    <t>royhelu</t>
  </si>
  <si>
    <t>1988-12-07</t>
  </si>
  <si>
    <t>Thomas Dimitroff</t>
  </si>
  <si>
    <t>3111</t>
  </si>
  <si>
    <t>Dimitroff</t>
  </si>
  <si>
    <t>thomasdimitroff</t>
  </si>
  <si>
    <t>Kyren</t>
  </si>
  <si>
    <t>kyrenwilliams</t>
  </si>
  <si>
    <t>2000-08-26</t>
  </si>
  <si>
    <t>Malcolm Epps</t>
  </si>
  <si>
    <t>12187</t>
  </si>
  <si>
    <t>Epps</t>
  </si>
  <si>
    <t>malcolmepps</t>
  </si>
  <si>
    <t>2000-01-13</t>
  </si>
  <si>
    <t>Doubs</t>
  </si>
  <si>
    <t>romeodoubs</t>
  </si>
  <si>
    <t>hassanhaskins</t>
  </si>
  <si>
    <t>1999-11-26</t>
  </si>
  <si>
    <t>Tim White</t>
  </si>
  <si>
    <t>4355</t>
  </si>
  <si>
    <t>00-0033379</t>
  </si>
  <si>
    <t>timwhite</t>
  </si>
  <si>
    <t>1994-07-15</t>
  </si>
  <si>
    <t>Bernhard Seikovits</t>
  </si>
  <si>
    <t>8033</t>
  </si>
  <si>
    <t>Bernhard</t>
  </si>
  <si>
    <t>Seikovits</t>
  </si>
  <si>
    <t>bernhardseikovits</t>
  </si>
  <si>
    <t>Jose Borregales</t>
  </si>
  <si>
    <t>7961</t>
  </si>
  <si>
    <t>Borregales</t>
  </si>
  <si>
    <t>joseborregales</t>
  </si>
  <si>
    <t>00-0032950</t>
  </si>
  <si>
    <t>Wentz</t>
  </si>
  <si>
    <t>carsonwentz</t>
  </si>
  <si>
    <t>00-0022803</t>
  </si>
  <si>
    <t>elimanning</t>
  </si>
  <si>
    <t>1981-01-03</t>
  </si>
  <si>
    <t>5111</t>
  </si>
  <si>
    <t>00-0034426</t>
  </si>
  <si>
    <t>Wims</t>
  </si>
  <si>
    <t>javonwims</t>
  </si>
  <si>
    <t>Gerald Holmes</t>
  </si>
  <si>
    <t>5791</t>
  </si>
  <si>
    <t>00-0034883</t>
  </si>
  <si>
    <t>geraldholmes</t>
  </si>
  <si>
    <t>Graham Mertz</t>
  </si>
  <si>
    <t>12705</t>
  </si>
  <si>
    <t>Mertz</t>
  </si>
  <si>
    <t>grahammertz</t>
  </si>
  <si>
    <t>2000-12-06</t>
  </si>
  <si>
    <t>Freiermuth</t>
  </si>
  <si>
    <t>patfreiermuth</t>
  </si>
  <si>
    <t>1998-10-25</t>
  </si>
  <si>
    <t>Dareke</t>
  </si>
  <si>
    <t>darekeyoung</t>
  </si>
  <si>
    <t>1999-06-04</t>
  </si>
  <si>
    <t>Moochie Dixon</t>
  </si>
  <si>
    <t>13026</t>
  </si>
  <si>
    <t>Moochie</t>
  </si>
  <si>
    <t>moochiedixon</t>
  </si>
  <si>
    <t>717</t>
  </si>
  <si>
    <t>00-0027531</t>
  </si>
  <si>
    <t>Ivory</t>
  </si>
  <si>
    <t>chrisivory</t>
  </si>
  <si>
    <t>1988-03-22</t>
  </si>
  <si>
    <t>Emari</t>
  </si>
  <si>
    <t>Demercado</t>
  </si>
  <si>
    <t>emaridemercado</t>
  </si>
  <si>
    <t>1999-01-20</t>
  </si>
  <si>
    <t xml:space="preserve"> 00-0035273</t>
  </si>
  <si>
    <t>Qadree</t>
  </si>
  <si>
    <t>Ollison</t>
  </si>
  <si>
    <t>qadreeollison</t>
  </si>
  <si>
    <t>Danny Davis</t>
  </si>
  <si>
    <t>8602</t>
  </si>
  <si>
    <t>dannydavis</t>
  </si>
  <si>
    <t>Javon Baker</t>
  </si>
  <si>
    <t>11645</t>
  </si>
  <si>
    <t>javonbaker</t>
  </si>
  <si>
    <t>2002-02-18</t>
  </si>
  <si>
    <t>John Morton</t>
  </si>
  <si>
    <t>4012</t>
  </si>
  <si>
    <t>johnmorton</t>
  </si>
  <si>
    <t>C Palmer</t>
  </si>
  <si>
    <t>3952</t>
  </si>
  <si>
    <t>C</t>
  </si>
  <si>
    <t>cpalmer</t>
  </si>
  <si>
    <t>Owen Daniels</t>
  </si>
  <si>
    <t>64</t>
  </si>
  <si>
    <t>owendaniels</t>
  </si>
  <si>
    <t>1982-11-09</t>
  </si>
  <si>
    <t>Damarr Aultman</t>
  </si>
  <si>
    <t>2672</t>
  </si>
  <si>
    <t>Damarr</t>
  </si>
  <si>
    <t>Aultman</t>
  </si>
  <si>
    <t>damarraultman</t>
  </si>
  <si>
    <t>Wease</t>
  </si>
  <si>
    <t>theowease</t>
  </si>
  <si>
    <t>2001-06-25</t>
  </si>
  <si>
    <t>Ken Zampese</t>
  </si>
  <si>
    <t>3122</t>
  </si>
  <si>
    <t>Zampese</t>
  </si>
  <si>
    <t>kenzampese</t>
  </si>
  <si>
    <t>00-0022921</t>
  </si>
  <si>
    <t>larryfitzgerald</t>
  </si>
  <si>
    <t>00-0022942</t>
  </si>
  <si>
    <t>Philip</t>
  </si>
  <si>
    <t>philiprivers</t>
  </si>
  <si>
    <t>1981-12-08</t>
  </si>
  <si>
    <t>SaRodorick Thompson</t>
  </si>
  <si>
    <t>11104</t>
  </si>
  <si>
    <t>SaRodorick</t>
  </si>
  <si>
    <t>sarodorickthompson</t>
  </si>
  <si>
    <t>Tamorrion Terry</t>
  </si>
  <si>
    <t>7604</t>
  </si>
  <si>
    <t>Tamorrion</t>
  </si>
  <si>
    <t>tamorrionterry</t>
  </si>
  <si>
    <t>1998-03-21</t>
  </si>
  <si>
    <t>Jordan Chunn</t>
  </si>
  <si>
    <t>5168</t>
  </si>
  <si>
    <t>00-0034551</t>
  </si>
  <si>
    <t>Chunn</t>
  </si>
  <si>
    <t>jordanchunn</t>
  </si>
  <si>
    <t>1995-01-02</t>
  </si>
  <si>
    <t>Fred Davis</t>
  </si>
  <si>
    <t>98</t>
  </si>
  <si>
    <t>freddavis</t>
  </si>
  <si>
    <t>1986-01-15</t>
  </si>
  <si>
    <t>601</t>
  </si>
  <si>
    <t>Quarless</t>
  </si>
  <si>
    <t>andrewquarless</t>
  </si>
  <si>
    <t>Cam Miller</t>
  </si>
  <si>
    <t>12688</t>
  </si>
  <si>
    <t>cammiller</t>
  </si>
  <si>
    <t>2001-06-18</t>
  </si>
  <si>
    <t>Brad Smelley</t>
  </si>
  <si>
    <t>1314</t>
  </si>
  <si>
    <t>Smelley</t>
  </si>
  <si>
    <t>bradsmelley</t>
  </si>
  <si>
    <t>1989-04-20</t>
  </si>
  <si>
    <t>Andre Debose</t>
  </si>
  <si>
    <t>2520</t>
  </si>
  <si>
    <t>Debose</t>
  </si>
  <si>
    <t>andredebose</t>
  </si>
  <si>
    <t>Alonzo Russell</t>
  </si>
  <si>
    <t>3420</t>
  </si>
  <si>
    <t>00-0032550</t>
  </si>
  <si>
    <t>Alonzo</t>
  </si>
  <si>
    <t>alonzorussell</t>
  </si>
  <si>
    <t>Garrett Scantling</t>
  </si>
  <si>
    <t>4922</t>
  </si>
  <si>
    <t>Scantling</t>
  </si>
  <si>
    <t>garrettscantling</t>
  </si>
  <si>
    <t>Nate Robinson</t>
  </si>
  <si>
    <t>3900</t>
  </si>
  <si>
    <t>naterobinson</t>
  </si>
  <si>
    <t>Dillon Gabriel</t>
  </si>
  <si>
    <t>12486</t>
  </si>
  <si>
    <t>dillongabriel</t>
  </si>
  <si>
    <t>Bryant Mitchell</t>
  </si>
  <si>
    <t>5831</t>
  </si>
  <si>
    <t xml:space="preserve"> 00-0034901</t>
  </si>
  <si>
    <t>bryantmitchell</t>
  </si>
  <si>
    <t>1992-08-16</t>
  </si>
  <si>
    <t>Josh Whyle</t>
  </si>
  <si>
    <t>10212</t>
  </si>
  <si>
    <t>Whyle</t>
  </si>
  <si>
    <t>joshwhyle</t>
  </si>
  <si>
    <t>Travis Vokolek</t>
  </si>
  <si>
    <t>11381</t>
  </si>
  <si>
    <t>Vokolek</t>
  </si>
  <si>
    <t>travisvokolek</t>
  </si>
  <si>
    <t>1998-06-04</t>
  </si>
  <si>
    <t>Andy Lee</t>
  </si>
  <si>
    <t>112</t>
  </si>
  <si>
    <t>00-0022824</t>
  </si>
  <si>
    <t>andylee</t>
  </si>
  <si>
    <t>1982-08-11</t>
  </si>
  <si>
    <t>Parker White</t>
  </si>
  <si>
    <t>8937</t>
  </si>
  <si>
    <t>parkerwhite</t>
  </si>
  <si>
    <t>Kassim Osgood</t>
  </si>
  <si>
    <t>670</t>
  </si>
  <si>
    <t>Kassim</t>
  </si>
  <si>
    <t>Osgood</t>
  </si>
  <si>
    <t>kassimosgood</t>
  </si>
  <si>
    <t>1980-05-20</t>
  </si>
  <si>
    <t>malikwillis</t>
  </si>
  <si>
    <t>1999-05-25</t>
  </si>
  <si>
    <t>Terry Swanson</t>
  </si>
  <si>
    <t>5201</t>
  </si>
  <si>
    <t>00-0034632</t>
  </si>
  <si>
    <t>terryswanson</t>
  </si>
  <si>
    <t>1996-08-06</t>
  </si>
  <si>
    <t>1559</t>
  </si>
  <si>
    <t>00-0030520</t>
  </si>
  <si>
    <t>Glennon</t>
  </si>
  <si>
    <t>mikeglennon</t>
  </si>
  <si>
    <t>Whop Philyor</t>
  </si>
  <si>
    <t>7558</t>
  </si>
  <si>
    <t>Whop</t>
  </si>
  <si>
    <t>Philyor</t>
  </si>
  <si>
    <t>whopphilyor</t>
  </si>
  <si>
    <t>1998-07-31</t>
  </si>
  <si>
    <t>00-0034777</t>
  </si>
  <si>
    <t>Chark</t>
  </si>
  <si>
    <t>djchark</t>
  </si>
  <si>
    <t>1996-09-23</t>
  </si>
  <si>
    <t>Sione Vaki</t>
  </si>
  <si>
    <t>11729</t>
  </si>
  <si>
    <t>Vaki</t>
  </si>
  <si>
    <t>sionevaki</t>
  </si>
  <si>
    <t>2001-07-30</t>
  </si>
  <si>
    <t>Ellis Merriweather</t>
  </si>
  <si>
    <t>11483</t>
  </si>
  <si>
    <t>Merriweather</t>
  </si>
  <si>
    <t>ellismerriweather</t>
  </si>
  <si>
    <t>jaylenwarren</t>
  </si>
  <si>
    <t>1998-11-01</t>
  </si>
  <si>
    <t>120</t>
  </si>
  <si>
    <t>00-0016919</t>
  </si>
  <si>
    <t>Vinatieri</t>
  </si>
  <si>
    <t>adamvinatieri</t>
  </si>
  <si>
    <t>1972-12-28</t>
  </si>
  <si>
    <t>Jhajuan Seales</t>
  </si>
  <si>
    <t>4786</t>
  </si>
  <si>
    <t>Jhajuan</t>
  </si>
  <si>
    <t>Seales</t>
  </si>
  <si>
    <t>jhajuanseales</t>
  </si>
  <si>
    <t>1993-11-26</t>
  </si>
  <si>
    <t>Cam Serigne</t>
  </si>
  <si>
    <t>5774</t>
  </si>
  <si>
    <t>00-0034863</t>
  </si>
  <si>
    <t>Serigne</t>
  </si>
  <si>
    <t>camserigne</t>
  </si>
  <si>
    <t>Isaiah Weston</t>
  </si>
  <si>
    <t>8229</t>
  </si>
  <si>
    <t>Weston</t>
  </si>
  <si>
    <t>isaiahweston</t>
  </si>
  <si>
    <t>1997-10-25</t>
  </si>
  <si>
    <t>Rattler</t>
  </si>
  <si>
    <t>spencerrattler</t>
  </si>
  <si>
    <t>2000-09-28</t>
  </si>
  <si>
    <t>Bronson Hill</t>
  </si>
  <si>
    <t>2599</t>
  </si>
  <si>
    <t>00-0032298</t>
  </si>
  <si>
    <t>bronsonhill</t>
  </si>
  <si>
    <t>1993-01-02</t>
  </si>
  <si>
    <t>tychandler</t>
  </si>
  <si>
    <t>1998-05-12</t>
  </si>
  <si>
    <t>Rob Chudzinski</t>
  </si>
  <si>
    <t>3066</t>
  </si>
  <si>
    <t>Chudzinski</t>
  </si>
  <si>
    <t>robchudzinski</t>
  </si>
  <si>
    <t>Damian Copeland</t>
  </si>
  <si>
    <t>1983</t>
  </si>
  <si>
    <t>Damian</t>
  </si>
  <si>
    <t>damiancopeland</t>
  </si>
  <si>
    <t xml:space="preserve"> 00-0035289</t>
  </si>
  <si>
    <t>Minshew</t>
  </si>
  <si>
    <t>gardnerminshew</t>
  </si>
  <si>
    <t>Tandon Doss</t>
  </si>
  <si>
    <t>822</t>
  </si>
  <si>
    <t>Tandon</t>
  </si>
  <si>
    <t>Doss</t>
  </si>
  <si>
    <t>tandondoss</t>
  </si>
  <si>
    <t>1989-09-22</t>
  </si>
  <si>
    <t>1107</t>
  </si>
  <si>
    <t>00-0029697</t>
  </si>
  <si>
    <t>Coby</t>
  </si>
  <si>
    <t>Fleener</t>
  </si>
  <si>
    <t>cobyfleener</t>
  </si>
  <si>
    <t>1988-09-20</t>
  </si>
  <si>
    <t>5089</t>
  </si>
  <si>
    <t>00-0034401</t>
  </si>
  <si>
    <t>mikewhite</t>
  </si>
  <si>
    <t>1995-03-25</t>
  </si>
  <si>
    <t>Tony Romo</t>
  </si>
  <si>
    <t>142</t>
  </si>
  <si>
    <t>00-0021678</t>
  </si>
  <si>
    <t>Romo</t>
  </si>
  <si>
    <t>tonyromo</t>
  </si>
  <si>
    <t>1980-04-21</t>
  </si>
  <si>
    <t>3296</t>
  </si>
  <si>
    <t>00-0033080</t>
  </si>
  <si>
    <t>DeValve</t>
  </si>
  <si>
    <t>sethdevalve</t>
  </si>
  <si>
    <t>Sirgeo Hoffman</t>
  </si>
  <si>
    <t>7393</t>
  </si>
  <si>
    <t>Sirgeo</t>
  </si>
  <si>
    <t>Hoffman</t>
  </si>
  <si>
    <t>sirgeohoffman</t>
  </si>
  <si>
    <t>Victor Bolden</t>
  </si>
  <si>
    <t>4453</t>
  </si>
  <si>
    <t>00-0033306</t>
  </si>
  <si>
    <t>victorbolden</t>
  </si>
  <si>
    <t>1995-04-04</t>
  </si>
  <si>
    <t>Colby Suits</t>
  </si>
  <si>
    <t>12268</t>
  </si>
  <si>
    <t>Suits</t>
  </si>
  <si>
    <t>colbysuits</t>
  </si>
  <si>
    <t>Larry Clark</t>
  </si>
  <si>
    <t>4680</t>
  </si>
  <si>
    <t>larryclark</t>
  </si>
  <si>
    <t>Raleigh Webb</t>
  </si>
  <si>
    <t>8732</t>
  </si>
  <si>
    <t>Raleigh</t>
  </si>
  <si>
    <t>raleighwebb</t>
  </si>
  <si>
    <t>Nick Truesdell</t>
  </si>
  <si>
    <t>3921</t>
  </si>
  <si>
    <t xml:space="preserve"> 00-0033149</t>
  </si>
  <si>
    <t>Truesdell</t>
  </si>
  <si>
    <t>nicktruesdell</t>
  </si>
  <si>
    <t>1990-03-14</t>
  </si>
  <si>
    <t>Mond</t>
  </si>
  <si>
    <t>kellenmond</t>
  </si>
  <si>
    <t>Frank Stephens</t>
  </si>
  <si>
    <t>5814</t>
  </si>
  <si>
    <t>frankstephens</t>
  </si>
  <si>
    <t xml:space="preserve"> 00-0035264</t>
  </si>
  <si>
    <t>Stidham</t>
  </si>
  <si>
    <t>jarrettstidham</t>
  </si>
  <si>
    <t>1996-08-08</t>
  </si>
  <si>
    <t>Mason Shipley</t>
  </si>
  <si>
    <t>13644</t>
  </si>
  <si>
    <t>masonshipley</t>
  </si>
  <si>
    <t>Cameron Posey</t>
  </si>
  <si>
    <t>4749</t>
  </si>
  <si>
    <t>cameronposey</t>
  </si>
  <si>
    <t>Michael Colubiale</t>
  </si>
  <si>
    <t>6590</t>
  </si>
  <si>
    <t xml:space="preserve"> 00-0035552</t>
  </si>
  <si>
    <t>Colubiale</t>
  </si>
  <si>
    <t>michaelcolubiale</t>
  </si>
  <si>
    <t>1995-02-09</t>
  </si>
  <si>
    <t>Jalen McCleskey</t>
  </si>
  <si>
    <t>7173</t>
  </si>
  <si>
    <t>McCleskey</t>
  </si>
  <si>
    <t>jalenmccleskey</t>
  </si>
  <si>
    <t>1997-08-06</t>
  </si>
  <si>
    <t>Chamon Metayer</t>
  </si>
  <si>
    <t>13280</t>
  </si>
  <si>
    <t>Chamon</t>
  </si>
  <si>
    <t>Metayer</t>
  </si>
  <si>
    <t>chamonmetayer</t>
  </si>
  <si>
    <t>Kevin Rader</t>
  </si>
  <si>
    <t>5171</t>
  </si>
  <si>
    <t>00-0034193</t>
  </si>
  <si>
    <t>Rader</t>
  </si>
  <si>
    <t>kevinrader</t>
  </si>
  <si>
    <t>1995-04-26</t>
  </si>
  <si>
    <t>Kyle McCord</t>
  </si>
  <si>
    <t>12494</t>
  </si>
  <si>
    <t>kylemccord</t>
  </si>
  <si>
    <t>2002-09-19</t>
  </si>
  <si>
    <t>2478</t>
  </si>
  <si>
    <t>Mumphery</t>
  </si>
  <si>
    <t>keithmumphery</t>
  </si>
  <si>
    <t>1992-06-05</t>
  </si>
  <si>
    <t>Chris Naggar</t>
  </si>
  <si>
    <t>8042</t>
  </si>
  <si>
    <t>Naggar</t>
  </si>
  <si>
    <t>chrisnaggar</t>
  </si>
  <si>
    <t>2219</t>
  </si>
  <si>
    <t>patrickmurray</t>
  </si>
  <si>
    <t>1991-06-22</t>
  </si>
  <si>
    <t>Sahmir Hagans</t>
  </si>
  <si>
    <t>13929</t>
  </si>
  <si>
    <t>Sahmir</t>
  </si>
  <si>
    <t>Hagans</t>
  </si>
  <si>
    <t>sahmirhagans</t>
  </si>
  <si>
    <t>3492</t>
  </si>
  <si>
    <t xml:space="preserve"> 00-0032694</t>
  </si>
  <si>
    <t>jalinmarshall</t>
  </si>
  <si>
    <t>Dave Zastudil</t>
  </si>
  <si>
    <t>Zastudil</t>
  </si>
  <si>
    <t>davezastudil</t>
  </si>
  <si>
    <t>1978-10-26</t>
  </si>
  <si>
    <t>4942</t>
  </si>
  <si>
    <t>00-0034747</t>
  </si>
  <si>
    <t>Marcell</t>
  </si>
  <si>
    <t>Ateman</t>
  </si>
  <si>
    <t>marcellateman</t>
  </si>
  <si>
    <t>Legette</t>
  </si>
  <si>
    <t>xavierlegette</t>
  </si>
  <si>
    <t>00-0033839</t>
  </si>
  <si>
    <t>Dede</t>
  </si>
  <si>
    <t>dedewestbrook</t>
  </si>
  <si>
    <t>Carson Steele</t>
  </si>
  <si>
    <t>11582</t>
  </si>
  <si>
    <t>Steele</t>
  </si>
  <si>
    <t>carsonsteele</t>
  </si>
  <si>
    <t>2002-10-21</t>
  </si>
  <si>
    <t>keoncoleman</t>
  </si>
  <si>
    <t>2003-05-17</t>
  </si>
  <si>
    <t>Antonio Nunn</t>
  </si>
  <si>
    <t>7744</t>
  </si>
  <si>
    <t>Nunn</t>
  </si>
  <si>
    <t>antonionunn</t>
  </si>
  <si>
    <t>1996-09-14</t>
  </si>
  <si>
    <t>Sterling Hofrichter</t>
  </si>
  <si>
    <t>7141</t>
  </si>
  <si>
    <t>Hofrichter</t>
  </si>
  <si>
    <t>sterlinghofrichter</t>
  </si>
  <si>
    <t>1996-12-05</t>
  </si>
  <si>
    <t>2196</t>
  </si>
  <si>
    <t>00-0030801</t>
  </si>
  <si>
    <t>Physically Unable to Perform</t>
  </si>
  <si>
    <t>brandoncoleman</t>
  </si>
  <si>
    <t>1992-06-22</t>
  </si>
  <si>
    <t>91</t>
  </si>
  <si>
    <t>00-0021429</t>
  </si>
  <si>
    <t>carsonpalmer</t>
  </si>
  <si>
    <t>1979-12-27</t>
  </si>
  <si>
    <t>Shorter</t>
  </si>
  <si>
    <t>justinshorter</t>
  </si>
  <si>
    <t>2000-04-17</t>
  </si>
  <si>
    <t>Josh Babicz</t>
  </si>
  <si>
    <t>8559</t>
  </si>
  <si>
    <t>Babicz</t>
  </si>
  <si>
    <t>joshbabicz</t>
  </si>
  <si>
    <t>5116</t>
  </si>
  <si>
    <t>00-0034433</t>
  </si>
  <si>
    <t>Bawden</t>
  </si>
  <si>
    <t>nickbawden</t>
  </si>
  <si>
    <t>Zach Heins</t>
  </si>
  <si>
    <t>11864</t>
  </si>
  <si>
    <t>Heins</t>
  </si>
  <si>
    <t>zachheins</t>
  </si>
  <si>
    <t>2000-04-21</t>
  </si>
  <si>
    <t>2428</t>
  </si>
  <si>
    <t>00-0032188</t>
  </si>
  <si>
    <t>Mayle</t>
  </si>
  <si>
    <t>vincemayle</t>
  </si>
  <si>
    <t>TE,WR</t>
  </si>
  <si>
    <t>1991-06-12</t>
  </si>
  <si>
    <t>Koziol</t>
  </si>
  <si>
    <t>tannerkoziol</t>
  </si>
  <si>
    <t>2004-01-28</t>
  </si>
  <si>
    <t>Jake Briningstool</t>
  </si>
  <si>
    <t>12817</t>
  </si>
  <si>
    <t>Briningstool</t>
  </si>
  <si>
    <t>jakebriningstool</t>
  </si>
  <si>
    <t>2002-12-09</t>
  </si>
  <si>
    <t>Robert Martin</t>
  </si>
  <si>
    <t>5700</t>
  </si>
  <si>
    <t>00-0034708</t>
  </si>
  <si>
    <t>robertmartin</t>
  </si>
  <si>
    <t>1995-09-04</t>
  </si>
  <si>
    <t>Ben Ellefson</t>
  </si>
  <si>
    <t>7288</t>
  </si>
  <si>
    <t>Ellefson</t>
  </si>
  <si>
    <t>benellefson</t>
  </si>
  <si>
    <t>1996-09-01</t>
  </si>
  <si>
    <t xml:space="preserve"> 00-0035644</t>
  </si>
  <si>
    <t>Fant</t>
  </si>
  <si>
    <t>noahfant</t>
  </si>
  <si>
    <t>Oscar Draguicevich</t>
  </si>
  <si>
    <t>7871</t>
  </si>
  <si>
    <t>Draguicevich</t>
  </si>
  <si>
    <t>oscardraguicevich</t>
  </si>
  <si>
    <t>1969-08-19</t>
  </si>
  <si>
    <t>Ben Sauls</t>
  </si>
  <si>
    <t>13066</t>
  </si>
  <si>
    <t>Sauls</t>
  </si>
  <si>
    <t>bensauls</t>
  </si>
  <si>
    <t>2001-07-31</t>
  </si>
  <si>
    <t>Luke Lachey</t>
  </si>
  <si>
    <t>12725</t>
  </si>
  <si>
    <t>Lachey</t>
  </si>
  <si>
    <t>lukelachey</t>
  </si>
  <si>
    <t>Ewers</t>
  </si>
  <si>
    <t>quinnewers</t>
  </si>
  <si>
    <t>Jordan Ta'amu</t>
  </si>
  <si>
    <t>6730</t>
  </si>
  <si>
    <t xml:space="preserve"> 00-0035735</t>
  </si>
  <si>
    <t>Ta'amu</t>
  </si>
  <si>
    <t>jordantaamu</t>
  </si>
  <si>
    <t>Rashad Medaris</t>
  </si>
  <si>
    <t>7395</t>
  </si>
  <si>
    <t>Medaris</t>
  </si>
  <si>
    <t>rashadmedaris</t>
  </si>
  <si>
    <t>Ryan Willis</t>
  </si>
  <si>
    <t>8103</t>
  </si>
  <si>
    <t>ryanwillis</t>
  </si>
  <si>
    <t>1996-09-28</t>
  </si>
  <si>
    <t>Dick Lebeau</t>
  </si>
  <si>
    <t>3132</t>
  </si>
  <si>
    <t>Dick</t>
  </si>
  <si>
    <t>Lebeau</t>
  </si>
  <si>
    <t>dicklebeau</t>
  </si>
  <si>
    <t>Ben Wooldridge</t>
  </si>
  <si>
    <t>13065</t>
  </si>
  <si>
    <t>Wooldridge</t>
  </si>
  <si>
    <t>benwooldridge</t>
  </si>
  <si>
    <t>491</t>
  </si>
  <si>
    <t>00-0026035</t>
  </si>
  <si>
    <t>Amendola</t>
  </si>
  <si>
    <t>dannyamendola</t>
  </si>
  <si>
    <t>1985-11-02</t>
  </si>
  <si>
    <t>Trent Sherfield</t>
  </si>
  <si>
    <t>5154</t>
  </si>
  <si>
    <t>00-0034487</t>
  </si>
  <si>
    <t>Sherfield</t>
  </si>
  <si>
    <t>trentsherfield</t>
  </si>
  <si>
    <t>1996-02-25</t>
  </si>
  <si>
    <t>5118</t>
  </si>
  <si>
    <t>00-0034416</t>
  </si>
  <si>
    <t>tannerlee</t>
  </si>
  <si>
    <t>1995-02-14</t>
  </si>
  <si>
    <t>3347</t>
  </si>
  <si>
    <t>00-0032431</t>
  </si>
  <si>
    <t>Rudock</t>
  </si>
  <si>
    <t>jakerudock</t>
  </si>
  <si>
    <t>1993-01-21</t>
  </si>
  <si>
    <t>3273</t>
  </si>
  <si>
    <t>00-0032400</t>
  </si>
  <si>
    <t>malcolmmitchell</t>
  </si>
  <si>
    <t>1993-07-20</t>
  </si>
  <si>
    <t>chasebrown</t>
  </si>
  <si>
    <t>2000-03-21</t>
  </si>
  <si>
    <t>Ryan Green</t>
  </si>
  <si>
    <t>5352</t>
  </si>
  <si>
    <t>ryangreen</t>
  </si>
  <si>
    <t>1994-04-19</t>
  </si>
  <si>
    <t>Levi Wentz</t>
  </si>
  <si>
    <t>13889</t>
  </si>
  <si>
    <t>leviwentz</t>
  </si>
  <si>
    <t>Xavier Restrepo</t>
  </si>
  <si>
    <t>12520</t>
  </si>
  <si>
    <t>Restrepo</t>
  </si>
  <si>
    <t>xavierrestrepo</t>
  </si>
  <si>
    <t>2002-04-12</t>
  </si>
  <si>
    <t>Ricardo Lockette</t>
  </si>
  <si>
    <t>992</t>
  </si>
  <si>
    <t>Lockette</t>
  </si>
  <si>
    <t>ricardolockette</t>
  </si>
  <si>
    <t>Shaleak Knotts</t>
  </si>
  <si>
    <t>13624</t>
  </si>
  <si>
    <t>Shaleak</t>
  </si>
  <si>
    <t>Knotts</t>
  </si>
  <si>
    <t>shaleakknotts</t>
  </si>
  <si>
    <t>Melton</t>
  </si>
  <si>
    <t>bomelton</t>
  </si>
  <si>
    <t>Thayer Thomas</t>
  </si>
  <si>
    <t>11073</t>
  </si>
  <si>
    <t>Thayer</t>
  </si>
  <si>
    <t>thayerthomas</t>
  </si>
  <si>
    <t>1998-05-20</t>
  </si>
  <si>
    <t>Colbie</t>
  </si>
  <si>
    <t>colbieyoung</t>
  </si>
  <si>
    <t>2002-07-24</t>
  </si>
  <si>
    <t>Arroyo</t>
  </si>
  <si>
    <t>elijaharroyo</t>
  </si>
  <si>
    <t>Shawn Bane</t>
  </si>
  <si>
    <t>6357</t>
  </si>
  <si>
    <t xml:space="preserve"> 00-0035194</t>
  </si>
  <si>
    <t>Bane</t>
  </si>
  <si>
    <t>shawnbane</t>
  </si>
  <si>
    <t>1995-06-09</t>
  </si>
  <si>
    <t>5094</t>
  </si>
  <si>
    <t>00-0034270</t>
  </si>
  <si>
    <t>Izzo</t>
  </si>
  <si>
    <t>ryanizzo</t>
  </si>
  <si>
    <t>Glen Coffee</t>
  </si>
  <si>
    <t>4914</t>
  </si>
  <si>
    <t>Glen</t>
  </si>
  <si>
    <t>Coffee</t>
  </si>
  <si>
    <t>glencoffee</t>
  </si>
  <si>
    <t>1987-05-01</t>
  </si>
  <si>
    <t>Jason Avant</t>
  </si>
  <si>
    <t>Avant</t>
  </si>
  <si>
    <t>jasonavant</t>
  </si>
  <si>
    <t>1983-04-20</t>
  </si>
  <si>
    <t>James Williams</t>
  </si>
  <si>
    <t>6169</t>
  </si>
  <si>
    <t>jameswilliams</t>
  </si>
  <si>
    <t>1996-05-17</t>
  </si>
  <si>
    <t>Ja'Quinden Jackson</t>
  </si>
  <si>
    <t>12479</t>
  </si>
  <si>
    <t>Ja'Quinden</t>
  </si>
  <si>
    <t>jaquindenjackson</t>
  </si>
  <si>
    <t>2001-09-12</t>
  </si>
  <si>
    <t>Nic Shimonek</t>
  </si>
  <si>
    <t>5265</t>
  </si>
  <si>
    <t>00-0034574</t>
  </si>
  <si>
    <t>Shimonek</t>
  </si>
  <si>
    <t>nicshimonek</t>
  </si>
  <si>
    <t>1994-08-22</t>
  </si>
  <si>
    <t>00-0034753</t>
  </si>
  <si>
    <t>markandrews</t>
  </si>
  <si>
    <t>1995-09-06</t>
  </si>
  <si>
    <t>Tre Harbison</t>
  </si>
  <si>
    <t>8027</t>
  </si>
  <si>
    <t>Harbison</t>
  </si>
  <si>
    <t>treharbison</t>
  </si>
  <si>
    <t>jaydenhiggins</t>
  </si>
  <si>
    <t>2002-12-15</t>
  </si>
  <si>
    <t>Jaivon Heiligh</t>
  </si>
  <si>
    <t>8234</t>
  </si>
  <si>
    <t>Jaivon</t>
  </si>
  <si>
    <t>Heiligh</t>
  </si>
  <si>
    <t>jaivonheiligh</t>
  </si>
  <si>
    <t>Tylan</t>
  </si>
  <si>
    <t>tylanwallace</t>
  </si>
  <si>
    <t>Michael Wortham</t>
  </si>
  <si>
    <t>13645</t>
  </si>
  <si>
    <t>Wortham</t>
  </si>
  <si>
    <t>michaelwortham</t>
  </si>
  <si>
    <t xml:space="preserve"> 00-0035329</t>
  </si>
  <si>
    <t>donaldparham</t>
  </si>
  <si>
    <t>1997-08-16</t>
  </si>
  <si>
    <t>Nussmeier</t>
  </si>
  <si>
    <t>garrettnussmeier</t>
  </si>
  <si>
    <t>Antwan Goodley</t>
  </si>
  <si>
    <t>2593</t>
  </si>
  <si>
    <t>Antwan</t>
  </si>
  <si>
    <t>Goodley</t>
  </si>
  <si>
    <t>antwangoodley</t>
  </si>
  <si>
    <t>1991-09-06</t>
  </si>
  <si>
    <t>Ian Bunting</t>
  </si>
  <si>
    <t>6308</t>
  </si>
  <si>
    <t xml:space="preserve"> 00-0035067</t>
  </si>
  <si>
    <t>Bunting</t>
  </si>
  <si>
    <t>ianbunting</t>
  </si>
  <si>
    <t>1996-02-10</t>
  </si>
  <si>
    <t>Cornelius Johnson</t>
  </si>
  <si>
    <t>11815</t>
  </si>
  <si>
    <t>corneliusjohnson</t>
  </si>
  <si>
    <t>2000-11-29</t>
  </si>
  <si>
    <t>Jalen Williams</t>
  </si>
  <si>
    <t>4934</t>
  </si>
  <si>
    <t>jalenwilliams</t>
  </si>
  <si>
    <t>Lincoln Victor</t>
  </si>
  <si>
    <t>12077</t>
  </si>
  <si>
    <t>lincolnvictor</t>
  </si>
  <si>
    <t>Brett Kern</t>
  </si>
  <si>
    <t>497</t>
  </si>
  <si>
    <t>00-0025825</t>
  </si>
  <si>
    <t>Kern</t>
  </si>
  <si>
    <t>brettkern</t>
  </si>
  <si>
    <t>1986-02-17</t>
  </si>
  <si>
    <t>Kendall Hunter</t>
  </si>
  <si>
    <t>978</t>
  </si>
  <si>
    <t>kendallhunter</t>
  </si>
  <si>
    <t>1988-09-16</t>
  </si>
  <si>
    <t>2093</t>
  </si>
  <si>
    <t>00-0031068</t>
  </si>
  <si>
    <t>ryangrant</t>
  </si>
  <si>
    <t>1990-12-19</t>
  </si>
  <si>
    <t>Taylor Russolino</t>
  </si>
  <si>
    <t>7518</t>
  </si>
  <si>
    <t>Russolino</t>
  </si>
  <si>
    <t>taylorrussolino</t>
  </si>
  <si>
    <t>1989-05-23</t>
  </si>
  <si>
    <t>Colson Yankoff</t>
  </si>
  <si>
    <t>11942</t>
  </si>
  <si>
    <t>Colson</t>
  </si>
  <si>
    <t>Yankoff</t>
  </si>
  <si>
    <t>colsonyankoff</t>
  </si>
  <si>
    <t>Kentrel Bullock</t>
  </si>
  <si>
    <t>13436</t>
  </si>
  <si>
    <t>Kentrel</t>
  </si>
  <si>
    <t>kentrelbullock</t>
  </si>
  <si>
    <t>2002-03-31</t>
  </si>
  <si>
    <t>00-0032392</t>
  </si>
  <si>
    <t>Hooper</t>
  </si>
  <si>
    <t>austinhooper</t>
  </si>
  <si>
    <t>1994-10-29</t>
  </si>
  <si>
    <t>3336</t>
  </si>
  <si>
    <t>00-0032341</t>
  </si>
  <si>
    <t>Moritz</t>
  </si>
  <si>
    <t>Bohringer</t>
  </si>
  <si>
    <t>moritzbohringer</t>
  </si>
  <si>
    <t>1993-10-16</t>
  </si>
  <si>
    <t>justinjefferson</t>
  </si>
  <si>
    <t>391</t>
  </si>
  <si>
    <t>00-0026968</t>
  </si>
  <si>
    <t>Succop</t>
  </si>
  <si>
    <t>ryansuccop</t>
  </si>
  <si>
    <t>1986-09-19</t>
  </si>
  <si>
    <t>Jonathan Kim</t>
  </si>
  <si>
    <t>12750</t>
  </si>
  <si>
    <t>Kim</t>
  </si>
  <si>
    <t>jonathankim</t>
  </si>
  <si>
    <t>2004-03-25</t>
  </si>
  <si>
    <t>Kelvin Fisher Jr</t>
  </si>
  <si>
    <t>3956</t>
  </si>
  <si>
    <t>Fisher Jr</t>
  </si>
  <si>
    <t>kelvinfisherjr</t>
  </si>
  <si>
    <t>2529</t>
  </si>
  <si>
    <t>00-0031959</t>
  </si>
  <si>
    <t>marcusmurphy</t>
  </si>
  <si>
    <t>Bryce Brown</t>
  </si>
  <si>
    <t>1026</t>
  </si>
  <si>
    <t>brycebrown</t>
  </si>
  <si>
    <t>1991-05-14</t>
  </si>
  <si>
    <t>Jordan Byrd</t>
  </si>
  <si>
    <t>11089</t>
  </si>
  <si>
    <t>jordanbyrd</t>
  </si>
  <si>
    <t>Issac Blakeney</t>
  </si>
  <si>
    <t>2904</t>
  </si>
  <si>
    <t>Issac</t>
  </si>
  <si>
    <t>Blakeney</t>
  </si>
  <si>
    <t>issacblakeney</t>
  </si>
  <si>
    <t>1992-11-18</t>
  </si>
  <si>
    <t>Shavers</t>
  </si>
  <si>
    <t>tyrellshavers</t>
  </si>
  <si>
    <t>1999-08-18</t>
  </si>
  <si>
    <t>Terry Pegula</t>
  </si>
  <si>
    <t>4481</t>
  </si>
  <si>
    <t>Pegula</t>
  </si>
  <si>
    <t>terrypegula</t>
  </si>
  <si>
    <t>Mitch Wishnowsky</t>
  </si>
  <si>
    <t>6173</t>
  </si>
  <si>
    <t xml:space="preserve"> 00-0034941</t>
  </si>
  <si>
    <t>Wishnowsky</t>
  </si>
  <si>
    <t>mitchwishnowsky</t>
  </si>
  <si>
    <t>Daniel Arias</t>
  </si>
  <si>
    <t>11184</t>
  </si>
  <si>
    <t>Arias</t>
  </si>
  <si>
    <t>danielarias</t>
  </si>
  <si>
    <t>1998-09-02</t>
  </si>
  <si>
    <t>Manasseh Bailey</t>
  </si>
  <si>
    <t>7400</t>
  </si>
  <si>
    <t>Manasseh</t>
  </si>
  <si>
    <t>manassehbailey</t>
  </si>
  <si>
    <t>Riley Lees</t>
  </si>
  <si>
    <t>7988</t>
  </si>
  <si>
    <t>Lees</t>
  </si>
  <si>
    <t>rileylees</t>
  </si>
  <si>
    <t>Xavier Ubosi</t>
  </si>
  <si>
    <t>6322</t>
  </si>
  <si>
    <t xml:space="preserve"> 00-0035182</t>
  </si>
  <si>
    <t>Ubosi</t>
  </si>
  <si>
    <t>xavierubosi</t>
  </si>
  <si>
    <t>Devon Allen</t>
  </si>
  <si>
    <t>8411</t>
  </si>
  <si>
    <t>devonallen</t>
  </si>
  <si>
    <t>2611</t>
  </si>
  <si>
    <t>00-0032250</t>
  </si>
  <si>
    <t>Kasen</t>
  </si>
  <si>
    <t>kasenwilliams</t>
  </si>
  <si>
    <t>James Butler</t>
  </si>
  <si>
    <t>3019</t>
  </si>
  <si>
    <t>jamesbutler</t>
  </si>
  <si>
    <t>5785</t>
  </si>
  <si>
    <t>00-0034870</t>
  </si>
  <si>
    <t>Mark Weisman</t>
  </si>
  <si>
    <t>2943</t>
  </si>
  <si>
    <t>Weisman</t>
  </si>
  <si>
    <t>markweisman</t>
  </si>
  <si>
    <t>Matt Bushman</t>
  </si>
  <si>
    <t>7992</t>
  </si>
  <si>
    <t>Bushman</t>
  </si>
  <si>
    <t>mattbushman</t>
  </si>
  <si>
    <t>1995-11-03</t>
  </si>
  <si>
    <t>Seneca Wallace</t>
  </si>
  <si>
    <t>662</t>
  </si>
  <si>
    <t>Seneca</t>
  </si>
  <si>
    <t>senecawallace</t>
  </si>
  <si>
    <t>1980-08-06</t>
  </si>
  <si>
    <t>Michael Woods</t>
  </si>
  <si>
    <t>8202</t>
  </si>
  <si>
    <t>michaelwoods</t>
  </si>
  <si>
    <t>2000-03-19</t>
  </si>
  <si>
    <t>00-0029293</t>
  </si>
  <si>
    <t>marvinjones</t>
  </si>
  <si>
    <t>1990-03-12</t>
  </si>
  <si>
    <t>323</t>
  </si>
  <si>
    <t xml:space="preserve"> 00-0026213</t>
  </si>
  <si>
    <t>jamaalcharles</t>
  </si>
  <si>
    <t>1986-12-27</t>
  </si>
  <si>
    <t>00-0032128</t>
  </si>
  <si>
    <t>chrisconley</t>
  </si>
  <si>
    <t>1992-10-25</t>
  </si>
  <si>
    <t>4557</t>
  </si>
  <si>
    <t>freddiestevenson</t>
  </si>
  <si>
    <t>Jimmy Haslam</t>
  </si>
  <si>
    <t>4857</t>
  </si>
  <si>
    <t>Haslam</t>
  </si>
  <si>
    <t>jimmyhaslam</t>
  </si>
  <si>
    <t>Ja'Tavion</t>
  </si>
  <si>
    <t>jatavionsanders</t>
  </si>
  <si>
    <t>2003-03-27</t>
  </si>
  <si>
    <t>Sefo Liufau</t>
  </si>
  <si>
    <t>4475</t>
  </si>
  <si>
    <t>Sefo</t>
  </si>
  <si>
    <t>Liufau</t>
  </si>
  <si>
    <t>sefoliufau</t>
  </si>
  <si>
    <t>3532</t>
  </si>
  <si>
    <t>00-0032902</t>
  </si>
  <si>
    <t>Farrow</t>
  </si>
  <si>
    <t>kennethfarrow</t>
  </si>
  <si>
    <t>Jason Campbell</t>
  </si>
  <si>
    <t>673</t>
  </si>
  <si>
    <t>jasoncampbell</t>
  </si>
  <si>
    <t>1981-12-31</t>
  </si>
  <si>
    <t>Brian Vogler</t>
  </si>
  <si>
    <t>2917</t>
  </si>
  <si>
    <t>Vogler</t>
  </si>
  <si>
    <t>brianvogler</t>
  </si>
  <si>
    <t>1992-03-07</t>
  </si>
  <si>
    <t>00-0027029</t>
  </si>
  <si>
    <t>LeSean</t>
  </si>
  <si>
    <t>leseanmccoy</t>
  </si>
  <si>
    <t>1988-07-12</t>
  </si>
  <si>
    <t>Isaac Rex</t>
  </si>
  <si>
    <t>12126</t>
  </si>
  <si>
    <t>isaacrex</t>
  </si>
  <si>
    <t>Andy Borregales</t>
  </si>
  <si>
    <t>12713</t>
  </si>
  <si>
    <t>andyborregales</t>
  </si>
  <si>
    <t>2003-01-02</t>
  </si>
  <si>
    <t>Austin Walter</t>
  </si>
  <si>
    <t>6553</t>
  </si>
  <si>
    <t xml:space="preserve"> 00-0035187</t>
  </si>
  <si>
    <t>austinwalter</t>
  </si>
  <si>
    <t>1996-08-17</t>
  </si>
  <si>
    <t xml:space="preserve"> 00-0035311</t>
  </si>
  <si>
    <t>Gaskin</t>
  </si>
  <si>
    <t>mylesgaskin</t>
  </si>
  <si>
    <t>1997-02-15</t>
  </si>
  <si>
    <t>Marty Mornhinweg</t>
  </si>
  <si>
    <t>3979</t>
  </si>
  <si>
    <t>Mornhinweg</t>
  </si>
  <si>
    <t>martymornhinweg</t>
  </si>
  <si>
    <t>00-0031228</t>
  </si>
  <si>
    <t>taylorgabriel</t>
  </si>
  <si>
    <t>1991-02-17</t>
  </si>
  <si>
    <t>McKee</t>
  </si>
  <si>
    <t>tannermckee</t>
  </si>
  <si>
    <t>2000-04-27</t>
  </si>
  <si>
    <t>00-0034798</t>
  </si>
  <si>
    <t>Smythe</t>
  </si>
  <si>
    <t>durhamsmythe</t>
  </si>
  <si>
    <t>Andrew Furney</t>
  </si>
  <si>
    <t>2286</t>
  </si>
  <si>
    <t>Furney</t>
  </si>
  <si>
    <t>andrewfurney</t>
  </si>
  <si>
    <t>1991-06-23</t>
  </si>
  <si>
    <t>Ventell Bryant</t>
  </si>
  <si>
    <t>6628</t>
  </si>
  <si>
    <t xml:space="preserve"> 00-0035548</t>
  </si>
  <si>
    <t>Ventell</t>
  </si>
  <si>
    <t>ventellbryant</t>
  </si>
  <si>
    <t>1996-08-24</t>
  </si>
  <si>
    <t>Vernon Adams</t>
  </si>
  <si>
    <t>3801</t>
  </si>
  <si>
    <t>vernonadams</t>
  </si>
  <si>
    <t>Armani Rogers</t>
  </si>
  <si>
    <t>8665</t>
  </si>
  <si>
    <t>Armani</t>
  </si>
  <si>
    <t>armanirogers</t>
  </si>
  <si>
    <t>Mohamed Ibrahim</t>
  </si>
  <si>
    <t>10651</t>
  </si>
  <si>
    <t>Ibrahim</t>
  </si>
  <si>
    <t>mohamedibrahim</t>
  </si>
  <si>
    <t>4160</t>
  </si>
  <si>
    <t>00-0033859</t>
  </si>
  <si>
    <t>joshmalone</t>
  </si>
  <si>
    <t>1996-03-21</t>
  </si>
  <si>
    <t>Kyle Shurmur</t>
  </si>
  <si>
    <t>6269</t>
  </si>
  <si>
    <t xml:space="preserve"> 00-0035163</t>
  </si>
  <si>
    <t>Shurmur</t>
  </si>
  <si>
    <t>kyleshurmur</t>
  </si>
  <si>
    <t>Chase Reynolds</t>
  </si>
  <si>
    <t>1704</t>
  </si>
  <si>
    <t>chasereynolds</t>
  </si>
  <si>
    <t>1987-10-22</t>
  </si>
  <si>
    <t>Javess Blue</t>
  </si>
  <si>
    <t>2939</t>
  </si>
  <si>
    <t>Javess</t>
  </si>
  <si>
    <t>javessblue</t>
  </si>
  <si>
    <t>Eberle</t>
  </si>
  <si>
    <t>dominikeberle</t>
  </si>
  <si>
    <t>1996-07-04</t>
  </si>
  <si>
    <t>Will Tukuafu</t>
  </si>
  <si>
    <t>782</t>
  </si>
  <si>
    <t>Tukuafu</t>
  </si>
  <si>
    <t>willtukuafu</t>
  </si>
  <si>
    <t>1984-01-03</t>
  </si>
  <si>
    <t>Quentin</t>
  </si>
  <si>
    <t>Johnston</t>
  </si>
  <si>
    <t>quentinjohnston</t>
  </si>
  <si>
    <t>2001-09-06</t>
  </si>
  <si>
    <t>Tommy Townsend</t>
  </si>
  <si>
    <t>7307</t>
  </si>
  <si>
    <t>Townsend</t>
  </si>
  <si>
    <t>tommytownsend</t>
  </si>
  <si>
    <t>Josh Crockett</t>
  </si>
  <si>
    <t>5760</t>
  </si>
  <si>
    <t>00-0034819</t>
  </si>
  <si>
    <t>joshcrockett</t>
  </si>
  <si>
    <t>Jordan Nubin</t>
  </si>
  <si>
    <t>14018</t>
  </si>
  <si>
    <t>Nubin</t>
  </si>
  <si>
    <t>jordannubin</t>
  </si>
  <si>
    <t>5112</t>
  </si>
  <si>
    <t>00-0034432</t>
  </si>
  <si>
    <t>Scarbrough</t>
  </si>
  <si>
    <t>boscarbrough</t>
  </si>
  <si>
    <t>1996-09-29</t>
  </si>
  <si>
    <t>00-0032063</t>
  </si>
  <si>
    <t>mikedavis</t>
  </si>
  <si>
    <t>1993-02-19</t>
  </si>
  <si>
    <t>Edwin Baker</t>
  </si>
  <si>
    <t>1324</t>
  </si>
  <si>
    <t>Edwin</t>
  </si>
  <si>
    <t>edwinbaker</t>
  </si>
  <si>
    <t>1991-06-01</t>
  </si>
  <si>
    <t>Nicholas</t>
  </si>
  <si>
    <t>Singleton</t>
  </si>
  <si>
    <t>nicholassingleton</t>
  </si>
  <si>
    <t>2004-01-06</t>
  </si>
  <si>
    <t>Trent Steelman</t>
  </si>
  <si>
    <t>2752</t>
  </si>
  <si>
    <t>Steelman</t>
  </si>
  <si>
    <t>trentsteelman</t>
  </si>
  <si>
    <t>Justin Stockton</t>
  </si>
  <si>
    <t>5800</t>
  </si>
  <si>
    <t>00-0034890</t>
  </si>
  <si>
    <t>Stockton</t>
  </si>
  <si>
    <t>justinstockton</t>
  </si>
  <si>
    <t>1995-07-06</t>
  </si>
  <si>
    <t>Eric Mangini</t>
  </si>
  <si>
    <t>3125</t>
  </si>
  <si>
    <t>Mangini</t>
  </si>
  <si>
    <t>ericmangini</t>
  </si>
  <si>
    <t>Zach Conque</t>
  </si>
  <si>
    <t>4607</t>
  </si>
  <si>
    <t xml:space="preserve"> 00-0033766</t>
  </si>
  <si>
    <t>Conque</t>
  </si>
  <si>
    <t>zachconque</t>
  </si>
  <si>
    <t>1994-04-22</t>
  </si>
  <si>
    <t>Xavier Wade</t>
  </si>
  <si>
    <t>12363</t>
  </si>
  <si>
    <t>xavierwade</t>
  </si>
  <si>
    <t>Sean Brown</t>
  </si>
  <si>
    <t>13867</t>
  </si>
  <si>
    <t>seanbrown</t>
  </si>
  <si>
    <t>Michael Ezeike</t>
  </si>
  <si>
    <t>11126</t>
  </si>
  <si>
    <t>Ezeike</t>
  </si>
  <si>
    <t>michaelezeike</t>
  </si>
  <si>
    <t>2000-09-17</t>
  </si>
  <si>
    <t>Shonn Greene</t>
  </si>
  <si>
    <t>348</t>
  </si>
  <si>
    <t>Shonn</t>
  </si>
  <si>
    <t>shonngreene</t>
  </si>
  <si>
    <t>1985-08-21</t>
  </si>
  <si>
    <t>Pepper Johnson</t>
  </si>
  <si>
    <t>3981</t>
  </si>
  <si>
    <t>Pepper</t>
  </si>
  <si>
    <t>pepperjohnson</t>
  </si>
  <si>
    <t>D.J. Montgomery</t>
  </si>
  <si>
    <t>6453</t>
  </si>
  <si>
    <t xml:space="preserve"> 00-0035045</t>
  </si>
  <si>
    <t>djmontgomery</t>
  </si>
  <si>
    <t>Chris Warren</t>
  </si>
  <si>
    <t>5587</t>
  </si>
  <si>
    <t>00-0034315</t>
  </si>
  <si>
    <t>chriswarren</t>
  </si>
  <si>
    <t>Bond</t>
  </si>
  <si>
    <t>isaiahbond</t>
  </si>
  <si>
    <t>2004-03-15</t>
  </si>
  <si>
    <t>David Wells</t>
  </si>
  <si>
    <t>5235</t>
  </si>
  <si>
    <t>00-0034575</t>
  </si>
  <si>
    <t>davidwells</t>
  </si>
  <si>
    <t>John Franklin</t>
  </si>
  <si>
    <t>5705</t>
  </si>
  <si>
    <t>00-0034705</t>
  </si>
  <si>
    <t>johnfranklin</t>
  </si>
  <si>
    <t>Hayden Hatten</t>
  </si>
  <si>
    <t>11607</t>
  </si>
  <si>
    <t>Hatten</t>
  </si>
  <si>
    <t>haydenhatten</t>
  </si>
  <si>
    <t>2000-06-06</t>
  </si>
  <si>
    <t>Dillon Johnson</t>
  </si>
  <si>
    <t>11580</t>
  </si>
  <si>
    <t>dillonjohnson</t>
  </si>
  <si>
    <t>3177</t>
  </si>
  <si>
    <t>00-0032966</t>
  </si>
  <si>
    <t>coreycoleman</t>
  </si>
  <si>
    <t>659</t>
  </si>
  <si>
    <t>Peerman</t>
  </si>
  <si>
    <t>cedricpeerman</t>
  </si>
  <si>
    <t>1986-10-10</t>
  </si>
  <si>
    <t>1020</t>
  </si>
  <si>
    <t>00-0028825</t>
  </si>
  <si>
    <t>Terrelle</t>
  </si>
  <si>
    <t>terrellepryor</t>
  </si>
  <si>
    <t>1989-06-20</t>
  </si>
  <si>
    <t>Jordan Johnson</t>
  </si>
  <si>
    <t>4537</t>
  </si>
  <si>
    <t>jordanjohnson</t>
  </si>
  <si>
    <t>Rashad Lawrence</t>
  </si>
  <si>
    <t>2095</t>
  </si>
  <si>
    <t>rashadlawrence</t>
  </si>
  <si>
    <t>1992-06-10</t>
  </si>
  <si>
    <t>Chad Beebe</t>
  </si>
  <si>
    <t>5570</t>
  </si>
  <si>
    <t>00-0034309</t>
  </si>
  <si>
    <t>Beebe</t>
  </si>
  <si>
    <t>chadbeebe</t>
  </si>
  <si>
    <t>Winston Wright</t>
  </si>
  <si>
    <t>13238</t>
  </si>
  <si>
    <t>winstonwright</t>
  </si>
  <si>
    <t>Luke Drzewiecki</t>
  </si>
  <si>
    <t>13731</t>
  </si>
  <si>
    <t>Drzewiecki</t>
  </si>
  <si>
    <t>lukedrzewiecki</t>
  </si>
  <si>
    <t>Nowakowski</t>
  </si>
  <si>
    <t>rileynowakowski</t>
  </si>
  <si>
    <t>2002-06-30</t>
  </si>
  <si>
    <t>Drake Dabney</t>
  </si>
  <si>
    <t>13210</t>
  </si>
  <si>
    <t>Dabney</t>
  </si>
  <si>
    <t>drakedabney</t>
  </si>
  <si>
    <t>2002-05-14</t>
  </si>
  <si>
    <t xml:space="preserve"> 00-0025708</t>
  </si>
  <si>
    <t>mattmoore</t>
  </si>
  <si>
    <t>1984-08-09</t>
  </si>
  <si>
    <t>Ahmad Bradshaw</t>
  </si>
  <si>
    <t>Bradshaw</t>
  </si>
  <si>
    <t>ahmadbradshaw</t>
  </si>
  <si>
    <t>1986-03-19</t>
  </si>
  <si>
    <t>Jon Hilliman</t>
  </si>
  <si>
    <t>6446</t>
  </si>
  <si>
    <t xml:space="preserve"> 00-0035013</t>
  </si>
  <si>
    <t>Hilliman</t>
  </si>
  <si>
    <t>jonhilliman</t>
  </si>
  <si>
    <t>Mitchell Wilcox</t>
  </si>
  <si>
    <t>6894</t>
  </si>
  <si>
    <t>Wilcox</t>
  </si>
  <si>
    <t>mitchellwilcox</t>
  </si>
  <si>
    <t>Demitrius Bronson</t>
  </si>
  <si>
    <t>2293</t>
  </si>
  <si>
    <t>Demitrius</t>
  </si>
  <si>
    <t>demitriusbronson</t>
  </si>
  <si>
    <t>1990-03-06</t>
  </si>
  <si>
    <t>Anthony Landphere</t>
  </si>
  <si>
    <t>12786</t>
  </si>
  <si>
    <t>Landphere</t>
  </si>
  <si>
    <t>anthonylandphere</t>
  </si>
  <si>
    <t>Josh Woodrum</t>
  </si>
  <si>
    <t>3440</t>
  </si>
  <si>
    <t>00-0032658</t>
  </si>
  <si>
    <t>Woodrum</t>
  </si>
  <si>
    <t>joshwoodrum</t>
  </si>
  <si>
    <t>1992-11-07</t>
  </si>
  <si>
    <t>326</t>
  </si>
  <si>
    <t>00-0026144</t>
  </si>
  <si>
    <t>McFadden</t>
  </si>
  <si>
    <t>darrenmcfadden</t>
  </si>
  <si>
    <t>1987-08-27</t>
  </si>
  <si>
    <t>Kyle Prater</t>
  </si>
  <si>
    <t>2848</t>
  </si>
  <si>
    <t>kyleprater</t>
  </si>
  <si>
    <t>1992-06-21</t>
  </si>
  <si>
    <t>Brandon Radcliff</t>
  </si>
  <si>
    <t>4806</t>
  </si>
  <si>
    <t>00-0033268</t>
  </si>
  <si>
    <t>Radcliff</t>
  </si>
  <si>
    <t>brandonradcliff</t>
  </si>
  <si>
    <t>1993-03-18</t>
  </si>
  <si>
    <t>Micah Simon</t>
  </si>
  <si>
    <t>7618</t>
  </si>
  <si>
    <t>Simon</t>
  </si>
  <si>
    <t>micahsimon</t>
  </si>
  <si>
    <t>Adonai</t>
  </si>
  <si>
    <t>adonaimitchell</t>
  </si>
  <si>
    <t>Dane Evans</t>
  </si>
  <si>
    <t>4767</t>
  </si>
  <si>
    <t>daneevans</t>
  </si>
  <si>
    <t>Ken Whisenhunt</t>
  </si>
  <si>
    <t>3065</t>
  </si>
  <si>
    <t>Whisenhunt</t>
  </si>
  <si>
    <t>kenwhisenhunt</t>
  </si>
  <si>
    <t>Hayden Rucci</t>
  </si>
  <si>
    <t>12389</t>
  </si>
  <si>
    <t>Rucci</t>
  </si>
  <si>
    <t>haydenrucci</t>
  </si>
  <si>
    <t>Deante' Gray</t>
  </si>
  <si>
    <t>4610</t>
  </si>
  <si>
    <t>Deante'</t>
  </si>
  <si>
    <t>deantegray</t>
  </si>
  <si>
    <t>1994-02-27</t>
  </si>
  <si>
    <t>Kayaune Ross</t>
  </si>
  <si>
    <t>5747</t>
  </si>
  <si>
    <t>00-0034761</t>
  </si>
  <si>
    <t>Kayaune</t>
  </si>
  <si>
    <t>kayauneross</t>
  </si>
  <si>
    <t>La'Michael Pettway</t>
  </si>
  <si>
    <t>11540</t>
  </si>
  <si>
    <t>La'Michael</t>
  </si>
  <si>
    <t>lamichaelpettway</t>
  </si>
  <si>
    <t>1997-03-20</t>
  </si>
  <si>
    <t>Devin Mahina</t>
  </si>
  <si>
    <t>2922</t>
  </si>
  <si>
    <t>Mahina</t>
  </si>
  <si>
    <t>devinmahina</t>
  </si>
  <si>
    <t>1989-01-06</t>
  </si>
  <si>
    <t>camakers</t>
  </si>
  <si>
    <t>Will Hastings</t>
  </si>
  <si>
    <t>7367</t>
  </si>
  <si>
    <t>Hastings</t>
  </si>
  <si>
    <t>willhastings</t>
  </si>
  <si>
    <t>1996-07-30</t>
  </si>
  <si>
    <t>Reggie Bell</t>
  </si>
  <si>
    <t>2638</t>
  </si>
  <si>
    <t>reggiebell</t>
  </si>
  <si>
    <t>1992-05-06</t>
  </si>
  <si>
    <t>Malik Knowles</t>
  </si>
  <si>
    <t>11080</t>
  </si>
  <si>
    <t>Knowles</t>
  </si>
  <si>
    <t>malikknowles</t>
  </si>
  <si>
    <t>2000-08-17</t>
  </si>
  <si>
    <t>Tony Poljan</t>
  </si>
  <si>
    <t>7972</t>
  </si>
  <si>
    <t>Poljan</t>
  </si>
  <si>
    <t>tonypoljan</t>
  </si>
  <si>
    <t>4198</t>
  </si>
  <si>
    <t>00-0033572</t>
  </si>
  <si>
    <t>jamalagnew</t>
  </si>
  <si>
    <t>Speedy Noil</t>
  </si>
  <si>
    <t>4938</t>
  </si>
  <si>
    <t>Speedy</t>
  </si>
  <si>
    <t>Noil</t>
  </si>
  <si>
    <t>speedynoil</t>
  </si>
  <si>
    <t>1995-10-14</t>
  </si>
  <si>
    <t>Germie</t>
  </si>
  <si>
    <t>germiebernard</t>
  </si>
  <si>
    <t>Malik Henry</t>
  </si>
  <si>
    <t>6552</t>
  </si>
  <si>
    <t xml:space="preserve"> 00-0035031</t>
  </si>
  <si>
    <t>malikhenry</t>
  </si>
  <si>
    <t>Clint Ratkovich</t>
  </si>
  <si>
    <t>8934</t>
  </si>
  <si>
    <t>Clint</t>
  </si>
  <si>
    <t>Ratkovich</t>
  </si>
  <si>
    <t>clintratkovich</t>
  </si>
  <si>
    <t>1997-09-16</t>
  </si>
  <si>
    <t>Collin Mooney</t>
  </si>
  <si>
    <t>1304</t>
  </si>
  <si>
    <t>collinmooney</t>
  </si>
  <si>
    <t>1986-04-03</t>
  </si>
  <si>
    <t>Tahj Washington</t>
  </si>
  <si>
    <t>11821</t>
  </si>
  <si>
    <t>tahjwashington</t>
  </si>
  <si>
    <t>2001-05-16</t>
  </si>
  <si>
    <t>2182</t>
  </si>
  <si>
    <t>00-0031359</t>
  </si>
  <si>
    <t>kelvinbenjamin</t>
  </si>
  <si>
    <t>1991-02-05</t>
  </si>
  <si>
    <t>1485</t>
  </si>
  <si>
    <t>00-0030544</t>
  </si>
  <si>
    <t>Escobar</t>
  </si>
  <si>
    <t>gavinescobar</t>
  </si>
  <si>
    <t>1991-02-03</t>
  </si>
  <si>
    <t>1455</t>
  </si>
  <si>
    <t>Zac</t>
  </si>
  <si>
    <t>Dysert</t>
  </si>
  <si>
    <t>zacdysert</t>
  </si>
  <si>
    <t>Jordan Berry</t>
  </si>
  <si>
    <t>2975</t>
  </si>
  <si>
    <t>00-0031502</t>
  </si>
  <si>
    <t>jordanberry</t>
  </si>
  <si>
    <t>1991-03-18</t>
  </si>
  <si>
    <t>Reggie Diggs</t>
  </si>
  <si>
    <t>3655</t>
  </si>
  <si>
    <t>reggiediggs</t>
  </si>
  <si>
    <t>T.J. Pledger</t>
  </si>
  <si>
    <t>8407</t>
  </si>
  <si>
    <t>Pledger</t>
  </si>
  <si>
    <t>tjpledger</t>
  </si>
  <si>
    <t>Mario Hull</t>
  </si>
  <si>
    <t>2800</t>
  </si>
  <si>
    <t>mariohull</t>
  </si>
  <si>
    <t>Derrick Kelly II</t>
  </si>
  <si>
    <t>6752</t>
  </si>
  <si>
    <t>Kelly II</t>
  </si>
  <si>
    <t>derrickkellyii</t>
  </si>
  <si>
    <t>Jaret Patterson</t>
  </si>
  <si>
    <t>7537</t>
  </si>
  <si>
    <t>Jaret</t>
  </si>
  <si>
    <t>jaretpatterson</t>
  </si>
  <si>
    <t>Giddens</t>
  </si>
  <si>
    <t>djgiddens</t>
  </si>
  <si>
    <t>jordanjames</t>
  </si>
  <si>
    <t>Beau Gardner</t>
  </si>
  <si>
    <t>2909</t>
  </si>
  <si>
    <t>beaugardner</t>
  </si>
  <si>
    <t>1989-12-27</t>
  </si>
  <si>
    <t>Andrew Berry</t>
  </si>
  <si>
    <t>6766</t>
  </si>
  <si>
    <t>andrewberry</t>
  </si>
  <si>
    <t xml:space="preserve"> 00-0035256</t>
  </si>
  <si>
    <t>brycelove</t>
  </si>
  <si>
    <t>1997-07-08</t>
  </si>
  <si>
    <t>Matt Spaeth</t>
  </si>
  <si>
    <t>Spaeth</t>
  </si>
  <si>
    <t>mattspaeth</t>
  </si>
  <si>
    <t>1983-11-24</t>
  </si>
  <si>
    <t>Jorvorskie Lane</t>
  </si>
  <si>
    <t>1235</t>
  </si>
  <si>
    <t>Jorvorskie</t>
  </si>
  <si>
    <t>jorvorskielane</t>
  </si>
  <si>
    <t>1987-02-04</t>
  </si>
  <si>
    <t>Mandel Dixon</t>
  </si>
  <si>
    <t>3905</t>
  </si>
  <si>
    <t>Mandel</t>
  </si>
  <si>
    <t>mandeldixon</t>
  </si>
  <si>
    <t>1993-04-21</t>
  </si>
  <si>
    <t>Devante Davis</t>
  </si>
  <si>
    <t>2577</t>
  </si>
  <si>
    <t>devantedavis</t>
  </si>
  <si>
    <t>1992-10-13</t>
  </si>
  <si>
    <t>Doug McNeil</t>
  </si>
  <si>
    <t>2615</t>
  </si>
  <si>
    <t>McNeil</t>
  </si>
  <si>
    <t>dougmcneil</t>
  </si>
  <si>
    <t>1988-07-22</t>
  </si>
  <si>
    <t>Chris Lacy</t>
  </si>
  <si>
    <t>5661</t>
  </si>
  <si>
    <t>00-0034593</t>
  </si>
  <si>
    <t>chrislacy</t>
  </si>
  <si>
    <t>1996-01-28</t>
  </si>
  <si>
    <t>Hale Hentges</t>
  </si>
  <si>
    <t>6439</t>
  </si>
  <si>
    <t xml:space="preserve"> 00-0035025</t>
  </si>
  <si>
    <t>Hentges</t>
  </si>
  <si>
    <t>halehentges</t>
  </si>
  <si>
    <t>1996-08-19</t>
  </si>
  <si>
    <t>Jerome Smith</t>
  </si>
  <si>
    <t>2177</t>
  </si>
  <si>
    <t>jeromesmith</t>
  </si>
  <si>
    <t>1991-04-06</t>
  </si>
  <si>
    <t>Erik Ezukanma</t>
  </si>
  <si>
    <t>8114</t>
  </si>
  <si>
    <t>Ezukanma</t>
  </si>
  <si>
    <t>erikezukanma</t>
  </si>
  <si>
    <t>2000-01-25</t>
  </si>
  <si>
    <t>00-0032626</t>
  </si>
  <si>
    <t>Geronimo</t>
  </si>
  <si>
    <t>Allison</t>
  </si>
  <si>
    <t>geronimoallison</t>
  </si>
  <si>
    <t>1994-01-18</t>
  </si>
  <si>
    <t>Olave</t>
  </si>
  <si>
    <t>chrisolave</t>
  </si>
  <si>
    <t>2000-06-27</t>
  </si>
  <si>
    <t>mikewashington</t>
  </si>
  <si>
    <t>2003-07-03</t>
  </si>
  <si>
    <t>Brenden Rice</t>
  </si>
  <si>
    <t>11621</t>
  </si>
  <si>
    <t>brendenrice</t>
  </si>
  <si>
    <t>Chris Myarick</t>
  </si>
  <si>
    <t>6529</t>
  </si>
  <si>
    <t xml:space="preserve"> 00-0035345</t>
  </si>
  <si>
    <t>Myarick</t>
  </si>
  <si>
    <t>chrismyarick</t>
  </si>
  <si>
    <t>Kai Kroeger</t>
  </si>
  <si>
    <t>13215</t>
  </si>
  <si>
    <t>Kroeger</t>
  </si>
  <si>
    <t>kaikroeger</t>
  </si>
  <si>
    <t>00-0034857</t>
  </si>
  <si>
    <t>joshallen</t>
  </si>
  <si>
    <t>1996-05-21</t>
  </si>
  <si>
    <t>11053</t>
  </si>
  <si>
    <t>antoinegreen</t>
  </si>
  <si>
    <t>1999-11-15</t>
  </si>
  <si>
    <t>Kyle Orton</t>
  </si>
  <si>
    <t>388</t>
  </si>
  <si>
    <t>kyleorton</t>
  </si>
  <si>
    <t>1982-11-14</t>
  </si>
  <si>
    <t>Maurice Ffrench</t>
  </si>
  <si>
    <t>7234</t>
  </si>
  <si>
    <t>Ffrench</t>
  </si>
  <si>
    <t>mauriceffrench</t>
  </si>
  <si>
    <t>1998-01-01</t>
  </si>
  <si>
    <t>00-0031062</t>
  </si>
  <si>
    <t>jameswhite</t>
  </si>
  <si>
    <t>1992-02-03</t>
  </si>
  <si>
    <t>Jackson Meeks</t>
  </si>
  <si>
    <t>12938</t>
  </si>
  <si>
    <t>Meeks</t>
  </si>
  <si>
    <t>jacksonmeeks</t>
  </si>
  <si>
    <t>2003-03-24</t>
  </si>
  <si>
    <t>Austin Watkins</t>
  </si>
  <si>
    <t>7579</t>
  </si>
  <si>
    <t>austinwatkins</t>
  </si>
  <si>
    <t>1998-02-16</t>
  </si>
  <si>
    <t>Tommy Thomas</t>
  </si>
  <si>
    <t>14005</t>
  </si>
  <si>
    <t>tommythomas</t>
  </si>
  <si>
    <t>Tyler Harrell</t>
  </si>
  <si>
    <t>12029</t>
  </si>
  <si>
    <t>tylerharrell</t>
  </si>
  <si>
    <t>Jacob Maxwell</t>
  </si>
  <si>
    <t>2124</t>
  </si>
  <si>
    <t>Maxwell</t>
  </si>
  <si>
    <t>jacobmaxwell</t>
  </si>
  <si>
    <t>1991-01-04</t>
  </si>
  <si>
    <t>Khalil McClain</t>
  </si>
  <si>
    <t>7580</t>
  </si>
  <si>
    <t>khalilmcclain</t>
  </si>
  <si>
    <t>Johnny Townsend</t>
  </si>
  <si>
    <t>5381</t>
  </si>
  <si>
    <t>00-0034684</t>
  </si>
  <si>
    <t>johnnytownsend</t>
  </si>
  <si>
    <t>Al Riles</t>
  </si>
  <si>
    <t>4937</t>
  </si>
  <si>
    <t>Al</t>
  </si>
  <si>
    <t>Riles</t>
  </si>
  <si>
    <t>alriles</t>
  </si>
  <si>
    <t>1993-09-17</t>
  </si>
  <si>
    <t>Quentin Skinner</t>
  </si>
  <si>
    <t>12907</t>
  </si>
  <si>
    <t>quentinskinner</t>
  </si>
  <si>
    <t>2001-12-24</t>
  </si>
  <si>
    <t>650</t>
  </si>
  <si>
    <t>00-0025565</t>
  </si>
  <si>
    <t>Folk</t>
  </si>
  <si>
    <t>nickfolk</t>
  </si>
  <si>
    <t>1984-11-05</t>
  </si>
  <si>
    <t>3595</t>
  </si>
  <si>
    <t>00-0032745</t>
  </si>
  <si>
    <t>Cross</t>
  </si>
  <si>
    <t>alancross</t>
  </si>
  <si>
    <t>1993-07-02</t>
  </si>
  <si>
    <t>Jerome Lane</t>
  </si>
  <si>
    <t>4328</t>
  </si>
  <si>
    <t>jeromelane</t>
  </si>
  <si>
    <t>00-0027944</t>
  </si>
  <si>
    <t>Julio</t>
  </si>
  <si>
    <t>juliojones</t>
  </si>
  <si>
    <t>1989-02-08</t>
  </si>
  <si>
    <t>1937</t>
  </si>
  <si>
    <t>Bishop</t>
  </si>
  <si>
    <t>Sankey</t>
  </si>
  <si>
    <t>bishopsankey</t>
  </si>
  <si>
    <t>1992-09-15</t>
  </si>
  <si>
    <t>1957</t>
  </si>
  <si>
    <t>00-0031064</t>
  </si>
  <si>
    <t>Savage</t>
  </si>
  <si>
    <t>tomsavage</t>
  </si>
  <si>
    <t>Reggie White</t>
  </si>
  <si>
    <t>6261</t>
  </si>
  <si>
    <t xml:space="preserve"> 00-0035019</t>
  </si>
  <si>
    <t>reggiewhite</t>
  </si>
  <si>
    <t>1996-03-10</t>
  </si>
  <si>
    <t>Jhamon Ausbon</t>
  </si>
  <si>
    <t>7582</t>
  </si>
  <si>
    <t>Jhamon</t>
  </si>
  <si>
    <t>Ausbon</t>
  </si>
  <si>
    <t>jhamonausbon</t>
  </si>
  <si>
    <t>1999-09-03</t>
  </si>
  <si>
    <t>Downs</t>
  </si>
  <si>
    <t>joshdowns</t>
  </si>
  <si>
    <t>anthonygould</t>
  </si>
  <si>
    <t>Kylen</t>
  </si>
  <si>
    <t>Granson</t>
  </si>
  <si>
    <t>kylengranson</t>
  </si>
  <si>
    <t>Kalel Mullings</t>
  </si>
  <si>
    <t>12516</t>
  </si>
  <si>
    <t>Kalel</t>
  </si>
  <si>
    <t>Mullings</t>
  </si>
  <si>
    <t>kalelmullings</t>
  </si>
  <si>
    <t>Nolan Cooney</t>
  </si>
  <si>
    <t>7909</t>
  </si>
  <si>
    <t>Cooney</t>
  </si>
  <si>
    <t>nolancooney</t>
  </si>
  <si>
    <t>1996-09-18</t>
  </si>
  <si>
    <t>1564</t>
  </si>
  <si>
    <t>00-0029795</t>
  </si>
  <si>
    <t>bennycunningham</t>
  </si>
  <si>
    <t>1990-07-07</t>
  </si>
  <si>
    <t>David Martin-Robinson</t>
  </si>
  <si>
    <t>12357</t>
  </si>
  <si>
    <t>Martin-Robinson</t>
  </si>
  <si>
    <t>davidmartinrobinson</t>
  </si>
  <si>
    <t>1999-12-26</t>
  </si>
  <si>
    <t>Joshua Perkins</t>
  </si>
  <si>
    <t>3668</t>
  </si>
  <si>
    <t>00-0032599</t>
  </si>
  <si>
    <t>joshuaperkins</t>
  </si>
  <si>
    <t>1993-08-05</t>
  </si>
  <si>
    <t>Jim Irsay</t>
  </si>
  <si>
    <t>4007</t>
  </si>
  <si>
    <t>Irsay</t>
  </si>
  <si>
    <t>jimirsay</t>
  </si>
  <si>
    <t>Christian Trahan</t>
  </si>
  <si>
    <t>11231</t>
  </si>
  <si>
    <t>Trahan</t>
  </si>
  <si>
    <t>christiantrahan</t>
  </si>
  <si>
    <t>1998-10-22</t>
  </si>
  <si>
    <t>Pokey Wilson</t>
  </si>
  <si>
    <t>11130</t>
  </si>
  <si>
    <t>Pokey</t>
  </si>
  <si>
    <t>pokeywilson</t>
  </si>
  <si>
    <t>1411</t>
  </si>
  <si>
    <t>00-0030524</t>
  </si>
  <si>
    <t>landryjones</t>
  </si>
  <si>
    <t>1989-04-04</t>
  </si>
  <si>
    <t>Jon Brown</t>
  </si>
  <si>
    <t>3805</t>
  </si>
  <si>
    <t>00-0032835</t>
  </si>
  <si>
    <t>jonbrown</t>
  </si>
  <si>
    <t>1992-12-07</t>
  </si>
  <si>
    <t>Jordan Ellis</t>
  </si>
  <si>
    <t>6318</t>
  </si>
  <si>
    <t xml:space="preserve"> 00-0035396</t>
  </si>
  <si>
    <t>jordanellis</t>
  </si>
  <si>
    <t>Dean Connors</t>
  </si>
  <si>
    <t>13315</t>
  </si>
  <si>
    <t>Connors</t>
  </si>
  <si>
    <t>deanconnors</t>
  </si>
  <si>
    <t>2003-08-29</t>
  </si>
  <si>
    <t>1048</t>
  </si>
  <si>
    <t>00-0029615</t>
  </si>
  <si>
    <t>lamarmiller</t>
  </si>
  <si>
    <t>5010</t>
  </si>
  <si>
    <t>00-0034159</t>
  </si>
  <si>
    <t>Dissly</t>
  </si>
  <si>
    <t>willdissly</t>
  </si>
  <si>
    <t>1996-07-08</t>
  </si>
  <si>
    <t xml:space="preserve"> 00-0035537</t>
  </si>
  <si>
    <t>tyjohnson</t>
  </si>
  <si>
    <t>1997-09-17</t>
  </si>
  <si>
    <t>Aiyuk</t>
  </si>
  <si>
    <t>brandonaiyuk</t>
  </si>
  <si>
    <t>1998-03-17</t>
  </si>
  <si>
    <t>John Peters</t>
  </si>
  <si>
    <t>2928</t>
  </si>
  <si>
    <t>Peters</t>
  </si>
  <si>
    <t>johnpeters</t>
  </si>
  <si>
    <t>6'8"</t>
  </si>
  <si>
    <t>Chuck Jacobs</t>
  </si>
  <si>
    <t>1691</t>
  </si>
  <si>
    <t>chuckjacobs</t>
  </si>
  <si>
    <t>1990-05-11</t>
  </si>
  <si>
    <t>Vincent Brown</t>
  </si>
  <si>
    <t>891</t>
  </si>
  <si>
    <t>vincentbrown</t>
  </si>
  <si>
    <t>1989-01-25</t>
  </si>
  <si>
    <t>LeQuint</t>
  </si>
  <si>
    <t>lequintallen</t>
  </si>
  <si>
    <t>2004-08-05</t>
  </si>
  <si>
    <t>Chris Smith</t>
  </si>
  <si>
    <t>11249</t>
  </si>
  <si>
    <t>chrissmith</t>
  </si>
  <si>
    <t>zayflowers</t>
  </si>
  <si>
    <t>Ryan Heicher</t>
  </si>
  <si>
    <t>12825</t>
  </si>
  <si>
    <t>Heicher</t>
  </si>
  <si>
    <t>ryanheicher</t>
  </si>
  <si>
    <t>Mike Pettine</t>
  </si>
  <si>
    <t>3076</t>
  </si>
  <si>
    <t>Pettine</t>
  </si>
  <si>
    <t>mikepettine</t>
  </si>
  <si>
    <t>Keelan Doss</t>
  </si>
  <si>
    <t>6032</t>
  </si>
  <si>
    <t xml:space="preserve"> 00-0035120</t>
  </si>
  <si>
    <t>keelandoss</t>
  </si>
  <si>
    <t>Aaron Smith</t>
  </si>
  <si>
    <t>7512</t>
  </si>
  <si>
    <t>aaronsmith</t>
  </si>
  <si>
    <t>0'0"</t>
  </si>
  <si>
    <t>Squirrel White</t>
  </si>
  <si>
    <t>13943</t>
  </si>
  <si>
    <t>Squirrel</t>
  </si>
  <si>
    <t>squirrelwhite</t>
  </si>
  <si>
    <t>Jon Robinson</t>
  </si>
  <si>
    <t>3121</t>
  </si>
  <si>
    <t>jonrobinson</t>
  </si>
  <si>
    <t>Jimmay Mundine</t>
  </si>
  <si>
    <t>2722</t>
  </si>
  <si>
    <t>Jimmay</t>
  </si>
  <si>
    <t>Mundine</t>
  </si>
  <si>
    <t>jimmaymundine</t>
  </si>
  <si>
    <t>Dulcich</t>
  </si>
  <si>
    <t>gregdulcich</t>
  </si>
  <si>
    <t>Steve Underwood</t>
  </si>
  <si>
    <t>3138</t>
  </si>
  <si>
    <t>Underwood</t>
  </si>
  <si>
    <t>steveunderwood</t>
  </si>
  <si>
    <t>Sam Cotton</t>
  </si>
  <si>
    <t>4730</t>
  </si>
  <si>
    <t>Cotton</t>
  </si>
  <si>
    <t>samcotton</t>
  </si>
  <si>
    <t>1994-01-27</t>
  </si>
  <si>
    <t>Kody Case</t>
  </si>
  <si>
    <t>11359</t>
  </si>
  <si>
    <t>Kody</t>
  </si>
  <si>
    <t>kodycase</t>
  </si>
  <si>
    <t>416</t>
  </si>
  <si>
    <t>Cutler</t>
  </si>
  <si>
    <t>jaycutler</t>
  </si>
  <si>
    <t>1983-04-29</t>
  </si>
  <si>
    <t>Matt Flynn</t>
  </si>
  <si>
    <t>144</t>
  </si>
  <si>
    <t>Flynn</t>
  </si>
  <si>
    <t>mattflynn</t>
  </si>
  <si>
    <t>Chris Finke</t>
  </si>
  <si>
    <t>7092</t>
  </si>
  <si>
    <t>Finke</t>
  </si>
  <si>
    <t>chrisfinke</t>
  </si>
  <si>
    <t>1996-05-02</t>
  </si>
  <si>
    <t>Ify Umodu</t>
  </si>
  <si>
    <t>2916</t>
  </si>
  <si>
    <t>Ify</t>
  </si>
  <si>
    <t>Umodu</t>
  </si>
  <si>
    <t>ifyumodu</t>
  </si>
  <si>
    <t>1992-07-22</t>
  </si>
  <si>
    <t>Jadon Janke</t>
  </si>
  <si>
    <t>12398</t>
  </si>
  <si>
    <t>Jadon</t>
  </si>
  <si>
    <t>jadonjanke</t>
  </si>
  <si>
    <t>Chris Polk</t>
  </si>
  <si>
    <t>1033</t>
  </si>
  <si>
    <t>chrispolk</t>
  </si>
  <si>
    <t>zachevans</t>
  </si>
  <si>
    <t>Sage Surratt</t>
  </si>
  <si>
    <t>7576</t>
  </si>
  <si>
    <t>Sage</t>
  </si>
  <si>
    <t>Surratt</t>
  </si>
  <si>
    <t>sagesurratt</t>
  </si>
  <si>
    <t>1998-04-13</t>
  </si>
  <si>
    <t>Brock Rechsteiner</t>
  </si>
  <si>
    <t>14034</t>
  </si>
  <si>
    <t>brockrechsteiner</t>
  </si>
  <si>
    <t>Fannin</t>
  </si>
  <si>
    <t>haroldfannin</t>
  </si>
  <si>
    <t>2004-07-20</t>
  </si>
  <si>
    <t>Jonathan Adams</t>
  </si>
  <si>
    <t>7613</t>
  </si>
  <si>
    <t>jonathanadams</t>
  </si>
  <si>
    <t>Paul Geelen</t>
  </si>
  <si>
    <t>13990</t>
  </si>
  <si>
    <t>Geelen</t>
  </si>
  <si>
    <t>paulgeelen</t>
  </si>
  <si>
    <t>00-0032054</t>
  </si>
  <si>
    <t>Breshad</t>
  </si>
  <si>
    <t>Perriman</t>
  </si>
  <si>
    <t>breshadperriman</t>
  </si>
  <si>
    <t>1993-09-10</t>
  </si>
  <si>
    <t>Geordon Porter</t>
  </si>
  <si>
    <t>12093</t>
  </si>
  <si>
    <t>Geordon</t>
  </si>
  <si>
    <t>geordonporter</t>
  </si>
  <si>
    <t>E.J. Perry</t>
  </si>
  <si>
    <t>8193</t>
  </si>
  <si>
    <t>ejperry</t>
  </si>
  <si>
    <t>Quentin Moore</t>
  </si>
  <si>
    <t>13870</t>
  </si>
  <si>
    <t>quentinmoore</t>
  </si>
  <si>
    <t>Ryan Miller</t>
  </si>
  <si>
    <t>11421</t>
  </si>
  <si>
    <t>ryanmiller</t>
  </si>
  <si>
    <t>2000-02-20</t>
  </si>
  <si>
    <t>Chris Streveler</t>
  </si>
  <si>
    <t>6778</t>
  </si>
  <si>
    <t>Streveler</t>
  </si>
  <si>
    <t>chrisstreveler</t>
  </si>
  <si>
    <t>1995-01-06</t>
  </si>
  <si>
    <t>Oscar Chapman</t>
  </si>
  <si>
    <t>12926</t>
  </si>
  <si>
    <t>oscarchapman</t>
  </si>
  <si>
    <t>1999-03-28</t>
  </si>
  <si>
    <t>7050</t>
  </si>
  <si>
    <t>Deguara</t>
  </si>
  <si>
    <t>josiahdeguara</t>
  </si>
  <si>
    <t>1997-02-14</t>
  </si>
  <si>
    <t>Briley Moore</t>
  </si>
  <si>
    <t>7903</t>
  </si>
  <si>
    <t>Briley</t>
  </si>
  <si>
    <t>brileymoore</t>
  </si>
  <si>
    <t>Montell Owens</t>
  </si>
  <si>
    <t>Montell</t>
  </si>
  <si>
    <t>montellowens</t>
  </si>
  <si>
    <t>1984-05-04</t>
  </si>
  <si>
    <t>Shaun Wilson</t>
  </si>
  <si>
    <t>5395</t>
  </si>
  <si>
    <t>00-0034621</t>
  </si>
  <si>
    <t>shaunwilson</t>
  </si>
  <si>
    <t>1995-12-02</t>
  </si>
  <si>
    <t>Kehinde Oginni</t>
  </si>
  <si>
    <t>8706</t>
  </si>
  <si>
    <t>Kehinde</t>
  </si>
  <si>
    <t>Oginni</t>
  </si>
  <si>
    <t>kehindeoginni</t>
  </si>
  <si>
    <t>De'Lance Turner</t>
  </si>
  <si>
    <t>5464</t>
  </si>
  <si>
    <t>00-0034201</t>
  </si>
  <si>
    <t>De'Lance</t>
  </si>
  <si>
    <t>delanceturner</t>
  </si>
  <si>
    <t>00-0033858</t>
  </si>
  <si>
    <t>Jonnu</t>
  </si>
  <si>
    <t>jonnusmith</t>
  </si>
  <si>
    <t>1995-08-22</t>
  </si>
  <si>
    <t>Jack Plummer</t>
  </si>
  <si>
    <t>12009</t>
  </si>
  <si>
    <t>Plummer</t>
  </si>
  <si>
    <t>jackplummer</t>
  </si>
  <si>
    <t>denzelboston</t>
  </si>
  <si>
    <t>2003-12-06</t>
  </si>
  <si>
    <t>Wan'Dale</t>
  </si>
  <si>
    <t>wandalerobinson</t>
  </si>
  <si>
    <t>Keilan Robinson</t>
  </si>
  <si>
    <t>11773</t>
  </si>
  <si>
    <t>Keilan</t>
  </si>
  <si>
    <t>keilanrobinson</t>
  </si>
  <si>
    <t>2000-02-16</t>
  </si>
  <si>
    <t>Max Wittek</t>
  </si>
  <si>
    <t>3551</t>
  </si>
  <si>
    <t>Wittek</t>
  </si>
  <si>
    <t>maxwittek</t>
  </si>
  <si>
    <t>1993-07-01</t>
  </si>
  <si>
    <t>Krull</t>
  </si>
  <si>
    <t>lucaskrull</t>
  </si>
  <si>
    <t>1998-07-11</t>
  </si>
  <si>
    <t>Hayden Large</t>
  </si>
  <si>
    <t>13712</t>
  </si>
  <si>
    <t>Large</t>
  </si>
  <si>
    <t>haydenlarge</t>
  </si>
  <si>
    <t>Brandon Bogotay</t>
  </si>
  <si>
    <t>1397</t>
  </si>
  <si>
    <t>Bogotay</t>
  </si>
  <si>
    <t>brandonbogotay</t>
  </si>
  <si>
    <t>1989-05-08</t>
  </si>
  <si>
    <t>Luke Lundy</t>
  </si>
  <si>
    <t>2914</t>
  </si>
  <si>
    <t>Lundy</t>
  </si>
  <si>
    <t>lukelundy</t>
  </si>
  <si>
    <t>1988-08-23</t>
  </si>
  <si>
    <t>jonahcoleman</t>
  </si>
  <si>
    <t>xaviersmith</t>
  </si>
  <si>
    <t>1997-09-21</t>
  </si>
  <si>
    <t>Van</t>
  </si>
  <si>
    <t>vanjefferson</t>
  </si>
  <si>
    <t>1996-07-26</t>
  </si>
  <si>
    <t>Andrew Mevis</t>
  </si>
  <si>
    <t>8775</t>
  </si>
  <si>
    <t>Mevis</t>
  </si>
  <si>
    <t>andrewmevis</t>
  </si>
  <si>
    <t>1998-10-12</t>
  </si>
  <si>
    <t>Jeff Smith</t>
  </si>
  <si>
    <t>6557</t>
  </si>
  <si>
    <t xml:space="preserve"> 00-0035510</t>
  </si>
  <si>
    <t>jeffsmith</t>
  </si>
  <si>
    <t>1997-04-21</t>
  </si>
  <si>
    <t>Austin Rehkow</t>
  </si>
  <si>
    <t>4540</t>
  </si>
  <si>
    <t>austinrehkow</t>
  </si>
  <si>
    <t>1995-03-17</t>
  </si>
  <si>
    <t>Henry Hynoski</t>
  </si>
  <si>
    <t>910</t>
  </si>
  <si>
    <t>Hynoski</t>
  </si>
  <si>
    <t>henryhynoski</t>
  </si>
  <si>
    <t>1988-12-30</t>
  </si>
  <si>
    <t>3168</t>
  </si>
  <si>
    <t>00-0032953</t>
  </si>
  <si>
    <t>Hackenberg</t>
  </si>
  <si>
    <t>christianhackenberg</t>
  </si>
  <si>
    <t>Michael Koenen</t>
  </si>
  <si>
    <t>Koenen</t>
  </si>
  <si>
    <t>michaelkoenen</t>
  </si>
  <si>
    <t>1982-07-13</t>
  </si>
  <si>
    <t>Ja'Kobi</t>
  </si>
  <si>
    <t>jakobilane</t>
  </si>
  <si>
    <t>2004-05-05</t>
  </si>
  <si>
    <t>Wayne Taulapapa</t>
  </si>
  <si>
    <t>11537</t>
  </si>
  <si>
    <t>Taulapapa</t>
  </si>
  <si>
    <t>waynetaulapapa</t>
  </si>
  <si>
    <t>1998-03-22</t>
  </si>
  <si>
    <t>Jimmie Hunt</t>
  </si>
  <si>
    <t>2771</t>
  </si>
  <si>
    <t>Jimmie</t>
  </si>
  <si>
    <t>jimmiehunt</t>
  </si>
  <si>
    <t>1990-09-04</t>
  </si>
  <si>
    <t>Tajh Boyd</t>
  </si>
  <si>
    <t>1850</t>
  </si>
  <si>
    <t>Tajh</t>
  </si>
  <si>
    <t>tajhboyd</t>
  </si>
  <si>
    <t>1990-09-25</t>
  </si>
  <si>
    <t>drewogletree</t>
  </si>
  <si>
    <t>Lamar Jordan</t>
  </si>
  <si>
    <t>5239</t>
  </si>
  <si>
    <t>00-0034144</t>
  </si>
  <si>
    <t>lamarjordan</t>
  </si>
  <si>
    <t>1994-10-02</t>
  </si>
  <si>
    <t>Kyle Coleman</t>
  </si>
  <si>
    <t>3891</t>
  </si>
  <si>
    <t>00-0033086</t>
  </si>
  <si>
    <t>kylecoleman</t>
  </si>
  <si>
    <t>1993-09-30</t>
  </si>
  <si>
    <t>Dennis Houston</t>
  </si>
  <si>
    <t>8801</t>
  </si>
  <si>
    <t>dennishouston</t>
  </si>
  <si>
    <t>Kye Robichaux</t>
  </si>
  <si>
    <t>12954</t>
  </si>
  <si>
    <t>Kye</t>
  </si>
  <si>
    <t>Robichaux</t>
  </si>
  <si>
    <t>kyerobichaux</t>
  </si>
  <si>
    <t>2002-10-06</t>
  </si>
  <si>
    <t>Ra'Shaun Henry</t>
  </si>
  <si>
    <t>8571</t>
  </si>
  <si>
    <t>Ra'Shaun</t>
  </si>
  <si>
    <t>rashaunhenry</t>
  </si>
  <si>
    <t>1998-02-04</t>
  </si>
  <si>
    <t>2430</t>
  </si>
  <si>
    <t>00-0031577</t>
  </si>
  <si>
    <t>Javorius</t>
  </si>
  <si>
    <t>javoriusallen</t>
  </si>
  <si>
    <t>1991-08-27</t>
  </si>
  <si>
    <t>Michael Wiley</t>
  </si>
  <si>
    <t>11943</t>
  </si>
  <si>
    <t>michaelwiley</t>
  </si>
  <si>
    <t>2001-11-10</t>
  </si>
  <si>
    <t>Malik Taylor</t>
  </si>
  <si>
    <t>6239</t>
  </si>
  <si>
    <t xml:space="preserve"> 00-0035480</t>
  </si>
  <si>
    <t>maliktaylor</t>
  </si>
  <si>
    <t>LaDainian Tomlinson</t>
  </si>
  <si>
    <t>654</t>
  </si>
  <si>
    <t>LaDainian</t>
  </si>
  <si>
    <t>ladainiantomlinson</t>
  </si>
  <si>
    <t>1979-06-23</t>
  </si>
  <si>
    <t>Dallas Daniels</t>
  </si>
  <si>
    <t>11438</t>
  </si>
  <si>
    <t>dallasdaniels</t>
  </si>
  <si>
    <t>4451</t>
  </si>
  <si>
    <t>00-0033449</t>
  </si>
  <si>
    <t>Whitney</t>
  </si>
  <si>
    <t>isaacwhitney</t>
  </si>
  <si>
    <t>1994-06-22</t>
  </si>
  <si>
    <t>1308</t>
  </si>
  <si>
    <t>00-0029492</t>
  </si>
  <si>
    <t>Jamize</t>
  </si>
  <si>
    <t>Olawale</t>
  </si>
  <si>
    <t>jamizeolawale</t>
  </si>
  <si>
    <t>BenJarvus Green-Ellis</t>
  </si>
  <si>
    <t>5820</t>
  </si>
  <si>
    <t>BenJarvus</t>
  </si>
  <si>
    <t>Green-Ellis</t>
  </si>
  <si>
    <t>benjarvusgreenellis</t>
  </si>
  <si>
    <t>2276</t>
  </si>
  <si>
    <t>kevinnorwood</t>
  </si>
  <si>
    <t>1989-09-23</t>
  </si>
  <si>
    <t>Porter Wilson</t>
  </si>
  <si>
    <t>12176</t>
  </si>
  <si>
    <t>porterwilson</t>
  </si>
  <si>
    <t>Cameron Nizialek</t>
  </si>
  <si>
    <t>6739</t>
  </si>
  <si>
    <t>Nizialek</t>
  </si>
  <si>
    <t>cameronnizialek</t>
  </si>
  <si>
    <t>1995-03-10</t>
  </si>
  <si>
    <t>Jerrion Ealy</t>
  </si>
  <si>
    <t>8120</t>
  </si>
  <si>
    <t>Jerrion</t>
  </si>
  <si>
    <t>Ealy</t>
  </si>
  <si>
    <t>jerrionealy</t>
  </si>
  <si>
    <t>2000-08-19</t>
  </si>
  <si>
    <t>Sherman Badie</t>
  </si>
  <si>
    <t>5752</t>
  </si>
  <si>
    <t>00-0034786</t>
  </si>
  <si>
    <t>shermanbadie</t>
  </si>
  <si>
    <t>Ruggs</t>
  </si>
  <si>
    <t>henryruggs</t>
  </si>
  <si>
    <t>1999-01-24</t>
  </si>
  <si>
    <t>D Colquitt</t>
  </si>
  <si>
    <t>3955</t>
  </si>
  <si>
    <t>D</t>
  </si>
  <si>
    <t>dcolquitt</t>
  </si>
  <si>
    <t>Josh Stewart</t>
  </si>
  <si>
    <t>1938</t>
  </si>
  <si>
    <t>joshstewart</t>
  </si>
  <si>
    <t>1992-10-22</t>
  </si>
  <si>
    <t>1471</t>
  </si>
  <si>
    <t>00-0030516</t>
  </si>
  <si>
    <t>Brice</t>
  </si>
  <si>
    <t>bricebutler</t>
  </si>
  <si>
    <t>1990-01-29</t>
  </si>
  <si>
    <t>Carter Bradley</t>
  </si>
  <si>
    <t>11851</t>
  </si>
  <si>
    <t>carterbradley</t>
  </si>
  <si>
    <t>397</t>
  </si>
  <si>
    <t>Myers</t>
  </si>
  <si>
    <t>brandonmyers</t>
  </si>
  <si>
    <t>1985-09-04</t>
  </si>
  <si>
    <t>Parker Romo</t>
  </si>
  <si>
    <t>8670</t>
  </si>
  <si>
    <t>parkerromo</t>
  </si>
  <si>
    <t xml:space="preserve"> 00-0035192</t>
  </si>
  <si>
    <t>Slye</t>
  </si>
  <si>
    <t>joeyslye</t>
  </si>
  <si>
    <t>1996-04-10</t>
  </si>
  <si>
    <t>Samori</t>
  </si>
  <si>
    <t>samoritoure</t>
  </si>
  <si>
    <t>Carter Runyon</t>
  </si>
  <si>
    <t>13122</t>
  </si>
  <si>
    <t>Runyon</t>
  </si>
  <si>
    <t>carterrunyon</t>
  </si>
  <si>
    <t>2001-07-23</t>
  </si>
  <si>
    <t>Skyy</t>
  </si>
  <si>
    <t>skyymoore</t>
  </si>
  <si>
    <t>2446</t>
  </si>
  <si>
    <t>00-0031585</t>
  </si>
  <si>
    <t>MyCole</t>
  </si>
  <si>
    <t>Pruitt</t>
  </si>
  <si>
    <t>mycolepruitt</t>
  </si>
  <si>
    <t>1992-03-24</t>
  </si>
  <si>
    <t>Bryan Bennett</t>
  </si>
  <si>
    <t>2567</t>
  </si>
  <si>
    <t>bryanbennett</t>
  </si>
  <si>
    <t>Garett Maag</t>
  </si>
  <si>
    <t>11528</t>
  </si>
  <si>
    <t>Garett</t>
  </si>
  <si>
    <t>Maag</t>
  </si>
  <si>
    <t>garettmaag</t>
  </si>
  <si>
    <t>2000-01-01</t>
  </si>
  <si>
    <t>Marcus Rosemy-Jacksaint</t>
  </si>
  <si>
    <t>11946</t>
  </si>
  <si>
    <t>Rosemy-Jacksaint</t>
  </si>
  <si>
    <t>marcusrosemyjacksaint</t>
  </si>
  <si>
    <t>2002-01-08</t>
  </si>
  <si>
    <t>Keevan Lucas</t>
  </si>
  <si>
    <t>4823</t>
  </si>
  <si>
    <t>Keevan</t>
  </si>
  <si>
    <t>keevanlucas</t>
  </si>
  <si>
    <t>00-0034348</t>
  </si>
  <si>
    <t>Courtland</t>
  </si>
  <si>
    <t>courtlandsutton</t>
  </si>
  <si>
    <t>Nolan Henderson</t>
  </si>
  <si>
    <t>11388</t>
  </si>
  <si>
    <t>nolanhenderson</t>
  </si>
  <si>
    <t>1998-06-26</t>
  </si>
  <si>
    <t>Hyatt</t>
  </si>
  <si>
    <t>jalinhyatt</t>
  </si>
  <si>
    <t>Nathaniel Hackett</t>
  </si>
  <si>
    <t>3966</t>
  </si>
  <si>
    <t>Hackett</t>
  </si>
  <si>
    <t>nathanielhackett</t>
  </si>
  <si>
    <t>1379</t>
  </si>
  <si>
    <t>00-0029892</t>
  </si>
  <si>
    <t>Juszczyk</t>
  </si>
  <si>
    <t>kylejuszczyk</t>
  </si>
  <si>
    <t>1991-04-23</t>
  </si>
  <si>
    <t>Charles Jones</t>
  </si>
  <si>
    <t>6591</t>
  </si>
  <si>
    <t xml:space="preserve"> 00-0035553</t>
  </si>
  <si>
    <t>charlesjones</t>
  </si>
  <si>
    <t>1996-08-05</t>
  </si>
  <si>
    <t>Chris Rowland</t>
  </si>
  <si>
    <t>7175</t>
  </si>
  <si>
    <t>Rowland</t>
  </si>
  <si>
    <t>chrisrowland</t>
  </si>
  <si>
    <t>1997-12-19</t>
  </si>
  <si>
    <t>769</t>
  </si>
  <si>
    <t>jordannorwood</t>
  </si>
  <si>
    <t>1986-09-28</t>
  </si>
  <si>
    <t>9492</t>
  </si>
  <si>
    <t>treypalmer</t>
  </si>
  <si>
    <t>De'Mard Llorens</t>
  </si>
  <si>
    <t>4774</t>
  </si>
  <si>
    <t>De'Mard</t>
  </si>
  <si>
    <t>Llorens</t>
  </si>
  <si>
    <t>demardllorens</t>
  </si>
  <si>
    <t>3934</t>
  </si>
  <si>
    <t>00-0033164</t>
  </si>
  <si>
    <t>Troymaine</t>
  </si>
  <si>
    <t>Pope</t>
  </si>
  <si>
    <t>troymainepope</t>
  </si>
  <si>
    <t>Steve Sarkisian</t>
  </si>
  <si>
    <t>4021</t>
  </si>
  <si>
    <t>Sarkisian</t>
  </si>
  <si>
    <t>stevesarkisian</t>
  </si>
  <si>
    <t>3653</t>
  </si>
  <si>
    <t>brandonwilliams</t>
  </si>
  <si>
    <t>1987-10-12</t>
  </si>
  <si>
    <t>Cooper Helfet</t>
  </si>
  <si>
    <t>1715</t>
  </si>
  <si>
    <t>Helfet</t>
  </si>
  <si>
    <t>cooperhelfet</t>
  </si>
  <si>
    <t>Ray Horton</t>
  </si>
  <si>
    <t>3124</t>
  </si>
  <si>
    <t>rayhorton</t>
  </si>
  <si>
    <t>Jody Fortson</t>
  </si>
  <si>
    <t>6665</t>
  </si>
  <si>
    <t xml:space="preserve"> 00-0035547</t>
  </si>
  <si>
    <t>Jody</t>
  </si>
  <si>
    <t>Fortson</t>
  </si>
  <si>
    <t>jodyfortson</t>
  </si>
  <si>
    <t>Courtney Jackson</t>
  </si>
  <si>
    <t>12772</t>
  </si>
  <si>
    <t>courtneyjackson</t>
  </si>
  <si>
    <t>2001-03-13</t>
  </si>
  <si>
    <t>3552</t>
  </si>
  <si>
    <t>Wendall</t>
  </si>
  <si>
    <t>wendallwilliams</t>
  </si>
  <si>
    <t>1990-09-18</t>
  </si>
  <si>
    <t>Derek Wright</t>
  </si>
  <si>
    <t>8570</t>
  </si>
  <si>
    <t>derekwright</t>
  </si>
  <si>
    <t>1998-08-13</t>
  </si>
  <si>
    <t>Vonta Leach</t>
  </si>
  <si>
    <t>63</t>
  </si>
  <si>
    <t>Vonta</t>
  </si>
  <si>
    <t>vontaleach</t>
  </si>
  <si>
    <t>1981-11-06</t>
  </si>
  <si>
    <t>Zonovan</t>
  </si>
  <si>
    <t>zonovanknight</t>
  </si>
  <si>
    <t>Chuba</t>
  </si>
  <si>
    <t>Hubbard</t>
  </si>
  <si>
    <t>chubahubbard</t>
  </si>
  <si>
    <t>1999-06-11</t>
  </si>
  <si>
    <t>DJ Smith</t>
  </si>
  <si>
    <t>933</t>
  </si>
  <si>
    <t>djsmith</t>
  </si>
  <si>
    <t>1989-02-24</t>
  </si>
  <si>
    <t>5120</t>
  </si>
  <si>
    <t>00-0034423</t>
  </si>
  <si>
    <t>Etling</t>
  </si>
  <si>
    <t>dannyetling</t>
  </si>
  <si>
    <t>1994-07-22</t>
  </si>
  <si>
    <t>Shahid Khan</t>
  </si>
  <si>
    <t>3963</t>
  </si>
  <si>
    <t>Shahid</t>
  </si>
  <si>
    <t>Khan</t>
  </si>
  <si>
    <t>shahidkhan</t>
  </si>
  <si>
    <t>Trindon Holliday</t>
  </si>
  <si>
    <t>1003</t>
  </si>
  <si>
    <t>159</t>
  </si>
  <si>
    <t>Trindon</t>
  </si>
  <si>
    <t>Holliday</t>
  </si>
  <si>
    <t>trindonholliday</t>
  </si>
  <si>
    <t>5'5"</t>
  </si>
  <si>
    <t>1986-04-27</t>
  </si>
  <si>
    <t>Chris Givens</t>
  </si>
  <si>
    <t>1201</t>
  </si>
  <si>
    <t>Givens</t>
  </si>
  <si>
    <t>chrisgivens</t>
  </si>
  <si>
    <t>1989-12-06</t>
  </si>
  <si>
    <t>Jerod Evans</t>
  </si>
  <si>
    <t>4853</t>
  </si>
  <si>
    <t>Jerod</t>
  </si>
  <si>
    <t>jerodevans</t>
  </si>
  <si>
    <t>1994-01-16</t>
  </si>
  <si>
    <t>Pat Shurmur</t>
  </si>
  <si>
    <t>3129</t>
  </si>
  <si>
    <t>patshurmur</t>
  </si>
  <si>
    <t>Jason Croom</t>
  </si>
  <si>
    <t>4536</t>
  </si>
  <si>
    <t>00-0033627</t>
  </si>
  <si>
    <t>Croom</t>
  </si>
  <si>
    <t>jasoncroom</t>
  </si>
  <si>
    <t>1994-02-28</t>
  </si>
  <si>
    <t>DeSean Smith</t>
  </si>
  <si>
    <t>4940</t>
  </si>
  <si>
    <t>deseansmith</t>
  </si>
  <si>
    <t>1994-11-02</t>
  </si>
  <si>
    <t>Quartney Davis</t>
  </si>
  <si>
    <t>6879</t>
  </si>
  <si>
    <t>Quartney</t>
  </si>
  <si>
    <t>quartneydavis</t>
  </si>
  <si>
    <t>1347</t>
  </si>
  <si>
    <t>Gragg</t>
  </si>
  <si>
    <t>chrisgragg</t>
  </si>
  <si>
    <t>1990-06-30</t>
  </si>
  <si>
    <t>Princeton Fant</t>
  </si>
  <si>
    <t>11508</t>
  </si>
  <si>
    <t>Princeton</t>
  </si>
  <si>
    <t>princetonfant</t>
  </si>
  <si>
    <t>1999-03-11</t>
  </si>
  <si>
    <t>LaQuvionte Gonzalez</t>
  </si>
  <si>
    <t>5427</t>
  </si>
  <si>
    <t>LaQuvionte</t>
  </si>
  <si>
    <t>laquviontegonzalez</t>
  </si>
  <si>
    <t>3852</t>
  </si>
  <si>
    <t>00-0033006</t>
  </si>
  <si>
    <t>Mickens</t>
  </si>
  <si>
    <t>jaydonmickens</t>
  </si>
  <si>
    <t>1994-04-21</t>
  </si>
  <si>
    <t>Devaughn</t>
  </si>
  <si>
    <t>Vele</t>
  </si>
  <si>
    <t>devaughnvele</t>
  </si>
  <si>
    <t>1997-12-12</t>
  </si>
  <si>
    <t>730</t>
  </si>
  <si>
    <t>00-0027325</t>
  </si>
  <si>
    <t>LeGarrette</t>
  </si>
  <si>
    <t>Blount</t>
  </si>
  <si>
    <t>legarretteblount</t>
  </si>
  <si>
    <t>1986-12-05</t>
  </si>
  <si>
    <t>Timothy Wright</t>
  </si>
  <si>
    <t>1635</t>
  </si>
  <si>
    <t>00-0029910</t>
  </si>
  <si>
    <t>timothywright</t>
  </si>
  <si>
    <t>Miles Shuler</t>
  </si>
  <si>
    <t>3858</t>
  </si>
  <si>
    <t>milesshuler</t>
  </si>
  <si>
    <t>1993-09-26</t>
  </si>
  <si>
    <t>Daniel Marx</t>
  </si>
  <si>
    <t>5240</t>
  </si>
  <si>
    <t>00-0034148</t>
  </si>
  <si>
    <t>Marx</t>
  </si>
  <si>
    <t>danielmarx</t>
  </si>
  <si>
    <t>1995-10-07</t>
  </si>
  <si>
    <t>Tom Flacco</t>
  </si>
  <si>
    <t>7099</t>
  </si>
  <si>
    <t>tomflacco</t>
  </si>
  <si>
    <t>Ross Scheuerman</t>
  </si>
  <si>
    <t>2981</t>
  </si>
  <si>
    <t>Scheuerman</t>
  </si>
  <si>
    <t>rossscheuerman</t>
  </si>
  <si>
    <t>Joshua Karty</t>
  </si>
  <si>
    <t>11789</t>
  </si>
  <si>
    <t>Karty</t>
  </si>
  <si>
    <t>joshuakarty</t>
  </si>
  <si>
    <t>2002-03-07</t>
  </si>
  <si>
    <t>Kyrese Rowan</t>
  </si>
  <si>
    <t>13208</t>
  </si>
  <si>
    <t>Kyrese</t>
  </si>
  <si>
    <t>Rowan</t>
  </si>
  <si>
    <t>kyreserowan</t>
  </si>
  <si>
    <t>Quincy Adeboyejo</t>
  </si>
  <si>
    <t>4342</t>
  </si>
  <si>
    <t>00-0033366</t>
  </si>
  <si>
    <t>Adeboyejo</t>
  </si>
  <si>
    <t>quincyadeboyejo</t>
  </si>
  <si>
    <t>Quron Pratt</t>
  </si>
  <si>
    <t>1801</t>
  </si>
  <si>
    <t>Quron</t>
  </si>
  <si>
    <t>quronpratt</t>
  </si>
  <si>
    <t>Josh Pearson</t>
  </si>
  <si>
    <t>7452</t>
  </si>
  <si>
    <t>joshpearson</t>
  </si>
  <si>
    <t>1997-06-13</t>
  </si>
  <si>
    <t>Ray Lawry</t>
  </si>
  <si>
    <t>5252</t>
  </si>
  <si>
    <t>00-0034535</t>
  </si>
  <si>
    <t>Lawry</t>
  </si>
  <si>
    <t>raylawry</t>
  </si>
  <si>
    <t>Jordan Murray</t>
  </si>
  <si>
    <t>11493</t>
  </si>
  <si>
    <t>jordanmurray</t>
  </si>
  <si>
    <t>Bear Pascoe</t>
  </si>
  <si>
    <t>502</t>
  </si>
  <si>
    <t>Bear</t>
  </si>
  <si>
    <t>Pascoe</t>
  </si>
  <si>
    <t>bearpascoe</t>
  </si>
  <si>
    <t>1986-02-23</t>
  </si>
  <si>
    <t>Markese Stepp</t>
  </si>
  <si>
    <t>12341</t>
  </si>
  <si>
    <t>Markese</t>
  </si>
  <si>
    <t>Stepp</t>
  </si>
  <si>
    <t>markesestepp</t>
  </si>
  <si>
    <t>Jake Roh</t>
  </si>
  <si>
    <t>5246</t>
  </si>
  <si>
    <t>Roh</t>
  </si>
  <si>
    <t>jakeroh</t>
  </si>
  <si>
    <t>1994-09-24</t>
  </si>
  <si>
    <t>Bob Quinn</t>
  </si>
  <si>
    <t>3112</t>
  </si>
  <si>
    <t>bobquinn</t>
  </si>
  <si>
    <t>Maurice Jones-Drew</t>
  </si>
  <si>
    <t>293</t>
  </si>
  <si>
    <t>Jones-Drew</t>
  </si>
  <si>
    <t>mauricejonesdrew</t>
  </si>
  <si>
    <t>1985-03-23</t>
  </si>
  <si>
    <t>Miles Austin</t>
  </si>
  <si>
    <t>122</t>
  </si>
  <si>
    <t>milesaustin</t>
  </si>
  <si>
    <t>1984-06-30</t>
  </si>
  <si>
    <t>DT Sheffield</t>
  </si>
  <si>
    <t>13326</t>
  </si>
  <si>
    <t>DT</t>
  </si>
  <si>
    <t>Sheffield</t>
  </si>
  <si>
    <t>dtsheffield</t>
  </si>
  <si>
    <t>2001-02-25</t>
  </si>
  <si>
    <t>Jimmy Williams</t>
  </si>
  <si>
    <t>5254</t>
  </si>
  <si>
    <t>jimmywilliams</t>
  </si>
  <si>
    <t>1995-02-24</t>
  </si>
  <si>
    <t>Thomas Howard</t>
  </si>
  <si>
    <t>thomashoward</t>
  </si>
  <si>
    <t>1983-07-14</t>
  </si>
  <si>
    <t>George Godsey</t>
  </si>
  <si>
    <t>3999</t>
  </si>
  <si>
    <t>Godsey</t>
  </si>
  <si>
    <t>georgegodsey</t>
  </si>
  <si>
    <t>3348</t>
  </si>
  <si>
    <t>Kolby</t>
  </si>
  <si>
    <t>Listenbee</t>
  </si>
  <si>
    <t>kolbylistenbee</t>
  </si>
  <si>
    <t>3701</t>
  </si>
  <si>
    <t>Eagan</t>
  </si>
  <si>
    <t>edeagan</t>
  </si>
  <si>
    <t>1993-06-19</t>
  </si>
  <si>
    <t>Keith Ford</t>
  </si>
  <si>
    <t>5624</t>
  </si>
  <si>
    <t>00-0034509</t>
  </si>
  <si>
    <t>keithford</t>
  </si>
  <si>
    <t>harrisonbryant</t>
  </si>
  <si>
    <t>5096</t>
  </si>
  <si>
    <t>00-0034407</t>
  </si>
  <si>
    <t>Ray-Ray</t>
  </si>
  <si>
    <t>McCloud</t>
  </si>
  <si>
    <t>rayraymccloud</t>
  </si>
  <si>
    <t xml:space="preserve"> 00-0034909</t>
  </si>
  <si>
    <t>Tristan</t>
  </si>
  <si>
    <t>Vizcaino</t>
  </si>
  <si>
    <t>tristanvizcaino</t>
  </si>
  <si>
    <t>1996-07-31</t>
  </si>
  <si>
    <t>Alstevis Squirewell</t>
  </si>
  <si>
    <t>3811</t>
  </si>
  <si>
    <t>Alstevis</t>
  </si>
  <si>
    <t>Squirewell</t>
  </si>
  <si>
    <t>alstevissquirewell</t>
  </si>
  <si>
    <t>Derrick Dillon</t>
  </si>
  <si>
    <t>7100</t>
  </si>
  <si>
    <t>derrickdillon</t>
  </si>
  <si>
    <t>1995-10-28</t>
  </si>
  <si>
    <t>00-0033923</t>
  </si>
  <si>
    <t>Kareem</t>
  </si>
  <si>
    <t>kareemhunt</t>
  </si>
  <si>
    <t>Mike Sullivan</t>
  </si>
  <si>
    <t>4880</t>
  </si>
  <si>
    <t>mikesullivan</t>
  </si>
  <si>
    <t>Greg Little</t>
  </si>
  <si>
    <t>835</t>
  </si>
  <si>
    <t>00-0027997</t>
  </si>
  <si>
    <t>greglittle</t>
  </si>
  <si>
    <t>Skyler</t>
  </si>
  <si>
    <t>skylerbell</t>
  </si>
  <si>
    <t>Kolar</t>
  </si>
  <si>
    <t>charliekolar</t>
  </si>
  <si>
    <t>Dave Toub</t>
  </si>
  <si>
    <t>3983</t>
  </si>
  <si>
    <t>Toub</t>
  </si>
  <si>
    <t>davetoub</t>
  </si>
  <si>
    <t>Zach Hocker</t>
  </si>
  <si>
    <t>2094</t>
  </si>
  <si>
    <t>Hocker</t>
  </si>
  <si>
    <t>zachhocker</t>
  </si>
  <si>
    <t>1991-08-23</t>
  </si>
  <si>
    <t>3509</t>
  </si>
  <si>
    <t>00-0032499</t>
  </si>
  <si>
    <t>glenngronkowski</t>
  </si>
  <si>
    <t>Lawrence Keys</t>
  </si>
  <si>
    <t>12001</t>
  </si>
  <si>
    <t>Keys</t>
  </si>
  <si>
    <t>lawrencekeys</t>
  </si>
  <si>
    <t>Joshua Simon</t>
  </si>
  <si>
    <t>12883</t>
  </si>
  <si>
    <t>joshuasimon</t>
  </si>
  <si>
    <t>2000-11-27</t>
  </si>
  <si>
    <t>James Turner</t>
  </si>
  <si>
    <t>12156</t>
  </si>
  <si>
    <t>jamesturner</t>
  </si>
  <si>
    <t>2000-11-22</t>
  </si>
  <si>
    <t>John Lunsford</t>
  </si>
  <si>
    <t>3574</t>
  </si>
  <si>
    <t>Lunsford</t>
  </si>
  <si>
    <t>johnlunsford</t>
  </si>
  <si>
    <t>1993-11-14</t>
  </si>
  <si>
    <t>5103</t>
  </si>
  <si>
    <t>00-0034409</t>
  </si>
  <si>
    <t>Cantrell</t>
  </si>
  <si>
    <t>dylancantrell</t>
  </si>
  <si>
    <t>1994-06-29</t>
  </si>
  <si>
    <t>00-0032385</t>
  </si>
  <si>
    <t>sterlingshepard</t>
  </si>
  <si>
    <t>00-0033895</t>
  </si>
  <si>
    <t>Everett</t>
  </si>
  <si>
    <t>geraldeverett</t>
  </si>
  <si>
    <t>Dre Miller</t>
  </si>
  <si>
    <t>8760</t>
  </si>
  <si>
    <t>Dre</t>
  </si>
  <si>
    <t>dremiller</t>
  </si>
  <si>
    <t>1998-04-18</t>
  </si>
  <si>
    <t>2671</t>
  </si>
  <si>
    <t>00-0032087</t>
  </si>
  <si>
    <t>Lambo</t>
  </si>
  <si>
    <t>joshlambo</t>
  </si>
  <si>
    <t>Jared Smart</t>
  </si>
  <si>
    <t>8418</t>
  </si>
  <si>
    <t>Smart</t>
  </si>
  <si>
    <t>jaredsmart</t>
  </si>
  <si>
    <t>Kerrith Whyte</t>
  </si>
  <si>
    <t>6175</t>
  </si>
  <si>
    <t xml:space="preserve"> 00-0035596</t>
  </si>
  <si>
    <t>Kerrith</t>
  </si>
  <si>
    <t>Whyte</t>
  </si>
  <si>
    <t>kerrithwhyte</t>
  </si>
  <si>
    <t>1996-10-31</t>
  </si>
  <si>
    <t>3878</t>
  </si>
  <si>
    <t>00-0033043</t>
  </si>
  <si>
    <t>Traylor</t>
  </si>
  <si>
    <t>austintraylor</t>
  </si>
  <si>
    <t>E.J. Warner</t>
  </si>
  <si>
    <t>13989</t>
  </si>
  <si>
    <t>Warner</t>
  </si>
  <si>
    <t>ejwarner</t>
  </si>
  <si>
    <t>2390</t>
  </si>
  <si>
    <t>00-0032214</t>
  </si>
  <si>
    <t>Kroft</t>
  </si>
  <si>
    <t>tylerkroft</t>
  </si>
  <si>
    <t>2341</t>
  </si>
  <si>
    <t>00-0032209</t>
  </si>
  <si>
    <t>Yeldon</t>
  </si>
  <si>
    <t>tjyeldon</t>
  </si>
  <si>
    <t>Devin Fuller</t>
  </si>
  <si>
    <t>3393</t>
  </si>
  <si>
    <t>devinfuller</t>
  </si>
  <si>
    <t>1994-01-29</t>
  </si>
  <si>
    <t>Kameron Brown</t>
  </si>
  <si>
    <t>8888</t>
  </si>
  <si>
    <t>kameronbrown</t>
  </si>
  <si>
    <t>00-0033854</t>
  </si>
  <si>
    <t>Dare</t>
  </si>
  <si>
    <t>Ogunbowale</t>
  </si>
  <si>
    <t>dareogunbowale</t>
  </si>
  <si>
    <t>Blake Haubeil</t>
  </si>
  <si>
    <t>7855</t>
  </si>
  <si>
    <t>Haubeil</t>
  </si>
  <si>
    <t>blakehaubeil</t>
  </si>
  <si>
    <t>Chase Garbers</t>
  </si>
  <si>
    <t>8431</t>
  </si>
  <si>
    <t>chasegarbers</t>
  </si>
  <si>
    <t>Ihmir Smith-Marsette</t>
  </si>
  <si>
    <t>7559</t>
  </si>
  <si>
    <t>Ihmir</t>
  </si>
  <si>
    <t>Smith-Marsette</t>
  </si>
  <si>
    <t>ihmirsmithmarsette</t>
  </si>
  <si>
    <t>1999-08-29</t>
  </si>
  <si>
    <t>Milton Wright</t>
  </si>
  <si>
    <t>11536</t>
  </si>
  <si>
    <t>miltonwright</t>
  </si>
  <si>
    <t>Blake Jackson</t>
  </si>
  <si>
    <t>5779</t>
  </si>
  <si>
    <t>00-0034864</t>
  </si>
  <si>
    <t>blakejackson</t>
  </si>
  <si>
    <t>Jay Lee</t>
  </si>
  <si>
    <t>3520</t>
  </si>
  <si>
    <t>jaylee</t>
  </si>
  <si>
    <t>1993-06-29</t>
  </si>
  <si>
    <t>00-0031806</t>
  </si>
  <si>
    <t>malcolmbrown</t>
  </si>
  <si>
    <t>1993-05-15</t>
  </si>
  <si>
    <t>Kyle Brindza</t>
  </si>
  <si>
    <t>2649</t>
  </si>
  <si>
    <t>Brindza</t>
  </si>
  <si>
    <t>kylebrindza</t>
  </si>
  <si>
    <t>Jerry Richardson</t>
  </si>
  <si>
    <t>4763</t>
  </si>
  <si>
    <t>jerryrichardson</t>
  </si>
  <si>
    <t>George Aston</t>
  </si>
  <si>
    <t>6435</t>
  </si>
  <si>
    <t xml:space="preserve"> 00-0034946</t>
  </si>
  <si>
    <t>Aston</t>
  </si>
  <si>
    <t>georgeaston</t>
  </si>
  <si>
    <t>Bub</t>
  </si>
  <si>
    <t>Means</t>
  </si>
  <si>
    <t>bubmeans</t>
  </si>
  <si>
    <t>Eldridge Massington</t>
  </si>
  <si>
    <t>5744</t>
  </si>
  <si>
    <t>Eldridge</t>
  </si>
  <si>
    <t>Massington</t>
  </si>
  <si>
    <t>eldridgemassington</t>
  </si>
  <si>
    <t>Terrell Jennings</t>
  </si>
  <si>
    <t>12412</t>
  </si>
  <si>
    <t>terrelljennings</t>
  </si>
  <si>
    <t>2001-03-01</t>
  </si>
  <si>
    <t>Kevin Austin</t>
  </si>
  <si>
    <t>8200</t>
  </si>
  <si>
    <t>kevinaustin</t>
  </si>
  <si>
    <t>2000-03-30</t>
  </si>
  <si>
    <t>886</t>
  </si>
  <si>
    <t>00-0028063</t>
  </si>
  <si>
    <t>Taiwan</t>
  </si>
  <si>
    <t>taiwanjones</t>
  </si>
  <si>
    <t>1988-07-26</t>
  </si>
  <si>
    <t>380</t>
  </si>
  <si>
    <t>rashadjennings</t>
  </si>
  <si>
    <t>1985-03-26</t>
  </si>
  <si>
    <t>Najee</t>
  </si>
  <si>
    <t>najeeharris</t>
  </si>
  <si>
    <t>Dominic Richardson</t>
  </si>
  <si>
    <t>13725</t>
  </si>
  <si>
    <t>dominicrichardson</t>
  </si>
  <si>
    <t>896</t>
  </si>
  <si>
    <t>Tolzien</t>
  </si>
  <si>
    <t>scotttolzien</t>
  </si>
  <si>
    <t>1987-09-04</t>
  </si>
  <si>
    <t>Lance McCutcheon</t>
  </si>
  <si>
    <t>8745</t>
  </si>
  <si>
    <t>McCutcheon</t>
  </si>
  <si>
    <t>lancemccutcheon</t>
  </si>
  <si>
    <t>Tyler Loop</t>
  </si>
  <si>
    <t>12711</t>
  </si>
  <si>
    <t>Loop</t>
  </si>
  <si>
    <t>tylerloop</t>
  </si>
  <si>
    <t>Jeff Cotton</t>
  </si>
  <si>
    <t>7319</t>
  </si>
  <si>
    <t>jeffcotton</t>
  </si>
  <si>
    <t>1997-04-17</t>
  </si>
  <si>
    <t>3840</t>
  </si>
  <si>
    <t>00-0032937</t>
  </si>
  <si>
    <t>maxmccaffrey</t>
  </si>
  <si>
    <t>2686</t>
  </si>
  <si>
    <t>00-0031922</t>
  </si>
  <si>
    <t>kharilee</t>
  </si>
  <si>
    <t>1992-01-16</t>
  </si>
  <si>
    <t>8255</t>
  </si>
  <si>
    <t>Blackshear</t>
  </si>
  <si>
    <t>raheemblackshear</t>
  </si>
  <si>
    <t>1998-06-05</t>
  </si>
  <si>
    <t>Drew Plitt</t>
  </si>
  <si>
    <t>8915</t>
  </si>
  <si>
    <t>Plitt</t>
  </si>
  <si>
    <t>drewplitt</t>
  </si>
  <si>
    <t>1998-01-09</t>
  </si>
  <si>
    <t>Mayer</t>
  </si>
  <si>
    <t>michaelmayer</t>
  </si>
  <si>
    <t>2001-07-06</t>
  </si>
  <si>
    <t>Greg Jennings</t>
  </si>
  <si>
    <t>gregjennings</t>
  </si>
  <si>
    <t>1983-09-21</t>
  </si>
  <si>
    <t>Terry Robiskie</t>
  </si>
  <si>
    <t>3126</t>
  </si>
  <si>
    <t>Robiskie</t>
  </si>
  <si>
    <t>terryrobiskie</t>
  </si>
  <si>
    <t>Slade Bolden</t>
  </si>
  <si>
    <t>8191</t>
  </si>
  <si>
    <t>Slade</t>
  </si>
  <si>
    <t>sladebolden</t>
  </si>
  <si>
    <t>Michael Egnew</t>
  </si>
  <si>
    <t>1256</t>
  </si>
  <si>
    <t>Egnew</t>
  </si>
  <si>
    <t>michaelegnew</t>
  </si>
  <si>
    <t>1989-11-01</t>
  </si>
  <si>
    <t>00-0022924</t>
  </si>
  <si>
    <t>Roethlisberger</t>
  </si>
  <si>
    <t>benroethlisberger</t>
  </si>
  <si>
    <t>4526</t>
  </si>
  <si>
    <t>00-0033604</t>
  </si>
  <si>
    <t>Krishawn</t>
  </si>
  <si>
    <t>krishawnhogan</t>
  </si>
  <si>
    <t>1995-05-12</t>
  </si>
  <si>
    <t>Alonzo Harris</t>
  </si>
  <si>
    <t>2766</t>
  </si>
  <si>
    <t>alonzoharris</t>
  </si>
  <si>
    <t>1912</t>
  </si>
  <si>
    <t>00-0031375</t>
  </si>
  <si>
    <t>terrancewest</t>
  </si>
  <si>
    <t>1991-01-28</t>
  </si>
  <si>
    <t>Tanner Mordecai</t>
  </si>
  <si>
    <t>11924</t>
  </si>
  <si>
    <t>Mordecai</t>
  </si>
  <si>
    <t>tannermordecai</t>
  </si>
  <si>
    <t>1999-11-08</t>
  </si>
  <si>
    <t>2020</t>
  </si>
  <si>
    <t>00-0031203</t>
  </si>
  <si>
    <t>Cairo</t>
  </si>
  <si>
    <t>Santos</t>
  </si>
  <si>
    <t>cairosantos</t>
  </si>
  <si>
    <t>3412</t>
  </si>
  <si>
    <t>devonjohnson</t>
  </si>
  <si>
    <t>Luke Benson</t>
  </si>
  <si>
    <t>11862</t>
  </si>
  <si>
    <t>lukebenson</t>
  </si>
  <si>
    <t>2001-04-26</t>
  </si>
  <si>
    <t>Andre Lindsey</t>
  </si>
  <si>
    <t>6617</t>
  </si>
  <si>
    <t>andrelindsey</t>
  </si>
  <si>
    <t>Steve Smith</t>
  </si>
  <si>
    <t>stevesmith</t>
  </si>
  <si>
    <t>1979-05-12</t>
  </si>
  <si>
    <t>Joe Walker</t>
  </si>
  <si>
    <t>6727</t>
  </si>
  <si>
    <t xml:space="preserve"> 00-0035733</t>
  </si>
  <si>
    <t>joewalker</t>
  </si>
  <si>
    <t>1996-01-12</t>
  </si>
  <si>
    <t>Bass</t>
  </si>
  <si>
    <t>tylerbass</t>
  </si>
  <si>
    <t>Derrick Johnson</t>
  </si>
  <si>
    <t>1842</t>
  </si>
  <si>
    <t>derrickjohnson</t>
  </si>
  <si>
    <t>3204</t>
  </si>
  <si>
    <t>00-0032393</t>
  </si>
  <si>
    <t>Prosise</t>
  </si>
  <si>
    <t>cjprosise</t>
  </si>
  <si>
    <t>1994-05-20</t>
  </si>
  <si>
    <t>Robert Hughes</t>
  </si>
  <si>
    <t>1292</t>
  </si>
  <si>
    <t>roberthughes</t>
  </si>
  <si>
    <t>malikdavis</t>
  </si>
  <si>
    <t>1998-11-26</t>
  </si>
  <si>
    <t>John Harbaugh</t>
  </si>
  <si>
    <t>3110</t>
  </si>
  <si>
    <t>johnharbaugh</t>
  </si>
  <si>
    <t>Bruce Gradkowski</t>
  </si>
  <si>
    <t>393</t>
  </si>
  <si>
    <t>Gradkowski</t>
  </si>
  <si>
    <t>brucegradkowski</t>
  </si>
  <si>
    <t>1983-01-27</t>
  </si>
  <si>
    <t>Nick Ralston</t>
  </si>
  <si>
    <t>7941</t>
  </si>
  <si>
    <t>Ralston</t>
  </si>
  <si>
    <t>nickralston</t>
  </si>
  <si>
    <t>Easop Winston</t>
  </si>
  <si>
    <t>7337</t>
  </si>
  <si>
    <t>Easop</t>
  </si>
  <si>
    <t>easopwinston</t>
  </si>
  <si>
    <t>1996-12-17</t>
  </si>
  <si>
    <t>Trayvon Rudolph</t>
  </si>
  <si>
    <t>14038</t>
  </si>
  <si>
    <t>Trayvon</t>
  </si>
  <si>
    <t>trayvonrudolph</t>
  </si>
  <si>
    <t>Anthony Firkser</t>
  </si>
  <si>
    <t>4435</t>
  </si>
  <si>
    <t>00-0033455</t>
  </si>
  <si>
    <t>Firkser</t>
  </si>
  <si>
    <t>anthonyfirkser</t>
  </si>
  <si>
    <t>Dallas Clark</t>
  </si>
  <si>
    <t>5</t>
  </si>
  <si>
    <t>dallasclark</t>
  </si>
  <si>
    <t>1979-06-12</t>
  </si>
  <si>
    <t>Taiwan Deal</t>
  </si>
  <si>
    <t>6106</t>
  </si>
  <si>
    <t>taiwandeal</t>
  </si>
  <si>
    <t>3332</t>
  </si>
  <si>
    <t>00-0032956</t>
  </si>
  <si>
    <t>Janovich</t>
  </si>
  <si>
    <t>andyjanovich</t>
  </si>
  <si>
    <t>Cameron Johnston</t>
  </si>
  <si>
    <t>4654</t>
  </si>
  <si>
    <t>00-0033729</t>
  </si>
  <si>
    <t>cameronjohnston</t>
  </si>
  <si>
    <t>1992-02-24</t>
  </si>
  <si>
    <t>Klare</t>
  </si>
  <si>
    <t>maxklare</t>
  </si>
  <si>
    <t>2003-07-08</t>
  </si>
  <si>
    <t>Luke Grimm</t>
  </si>
  <si>
    <t>12803</t>
  </si>
  <si>
    <t>Grimm</t>
  </si>
  <si>
    <t>lukegrimm</t>
  </si>
  <si>
    <t>2001-08-08</t>
  </si>
  <si>
    <t>Rakeem Boyd</t>
  </si>
  <si>
    <t>7532</t>
  </si>
  <si>
    <t>Rakeem</t>
  </si>
  <si>
    <t>rakeemboyd</t>
  </si>
  <si>
    <t>Sam Hartman</t>
  </si>
  <si>
    <t>11558</t>
  </si>
  <si>
    <t>Hartman</t>
  </si>
  <si>
    <t>samhartman</t>
  </si>
  <si>
    <t>1999-07-29</t>
  </si>
  <si>
    <t>Randy Fichtner</t>
  </si>
  <si>
    <t>4889</t>
  </si>
  <si>
    <t>Fichtner</t>
  </si>
  <si>
    <t>randyfichtner</t>
  </si>
  <si>
    <t>130</t>
  </si>
  <si>
    <t>Weems</t>
  </si>
  <si>
    <t>ericweems</t>
  </si>
  <si>
    <t>1985-07-04</t>
  </si>
  <si>
    <t>JC Copeland</t>
  </si>
  <si>
    <t>2060</t>
  </si>
  <si>
    <t>JC</t>
  </si>
  <si>
    <t>jccopeland</t>
  </si>
  <si>
    <t>Talolo Limi-Jones</t>
  </si>
  <si>
    <t>8573</t>
  </si>
  <si>
    <t>Talolo</t>
  </si>
  <si>
    <t>Limi-Jones</t>
  </si>
  <si>
    <t>talololimijones</t>
  </si>
  <si>
    <t>1997-11-16</t>
  </si>
  <si>
    <t>1065</t>
  </si>
  <si>
    <t>00-0029414</t>
  </si>
  <si>
    <t>Orson</t>
  </si>
  <si>
    <t>orsoncharles</t>
  </si>
  <si>
    <t>1477</t>
  </si>
  <si>
    <t>Mychal</t>
  </si>
  <si>
    <t>Rivera</t>
  </si>
  <si>
    <t>mychalrivera</t>
  </si>
  <si>
    <t>Ricky Person</t>
  </si>
  <si>
    <t>8239</t>
  </si>
  <si>
    <t>Person</t>
  </si>
  <si>
    <t>rickyperson</t>
  </si>
  <si>
    <t>1999-11-12</t>
  </si>
  <si>
    <t>A.T.</t>
  </si>
  <si>
    <t>atperry</t>
  </si>
  <si>
    <t>Xavier Johnson</t>
  </si>
  <si>
    <t>11969</t>
  </si>
  <si>
    <t>xavierjohnson</t>
  </si>
  <si>
    <t>1290</t>
  </si>
  <si>
    <t>00-0029159</t>
  </si>
  <si>
    <t>Kearse</t>
  </si>
  <si>
    <t>jermainekearse</t>
  </si>
  <si>
    <t>Roschon</t>
  </si>
  <si>
    <t>roschonjohnson</t>
  </si>
  <si>
    <t>Luke McCown</t>
  </si>
  <si>
    <t>lukemccown</t>
  </si>
  <si>
    <t>1981-07-12</t>
  </si>
  <si>
    <t>De'Veon Smith</t>
  </si>
  <si>
    <t>4398</t>
  </si>
  <si>
    <t>00-0033413</t>
  </si>
  <si>
    <t>De'Veon</t>
  </si>
  <si>
    <t>deveonsmith</t>
  </si>
  <si>
    <t>1994-11-08</t>
  </si>
  <si>
    <t>Junior Bergen</t>
  </si>
  <si>
    <t>12743</t>
  </si>
  <si>
    <t>juniorbergen</t>
  </si>
  <si>
    <t>2002-10-23</t>
  </si>
  <si>
    <t>00-0032726</t>
  </si>
  <si>
    <t>Ka'imi</t>
  </si>
  <si>
    <t>Fairbairn</t>
  </si>
  <si>
    <t>kaimifairbairn</t>
  </si>
  <si>
    <t>Bill Lazor</t>
  </si>
  <si>
    <t>4852</t>
  </si>
  <si>
    <t>Lazor</t>
  </si>
  <si>
    <t>billlazor</t>
  </si>
  <si>
    <t>2074</t>
  </si>
  <si>
    <t>Street</t>
  </si>
  <si>
    <t>devinstreet</t>
  </si>
  <si>
    <t>1991-03-30</t>
  </si>
  <si>
    <t>00-0032951</t>
  </si>
  <si>
    <t>Laquon</t>
  </si>
  <si>
    <t>Treadwell</t>
  </si>
  <si>
    <t>laquontreadwell</t>
  </si>
  <si>
    <t>1995-06-14</t>
  </si>
  <si>
    <t>Jacob Sirmon</t>
  </si>
  <si>
    <t>12278</t>
  </si>
  <si>
    <t>Sirmon</t>
  </si>
  <si>
    <t>jacobsirmon</t>
  </si>
  <si>
    <t>samhowell</t>
  </si>
  <si>
    <t>2000-09-16</t>
  </si>
  <si>
    <t>calebwilliams</t>
  </si>
  <si>
    <t>2001-11-18</t>
  </si>
  <si>
    <t>2247</t>
  </si>
  <si>
    <t>walterpowell</t>
  </si>
  <si>
    <t>Kacmarek</t>
  </si>
  <si>
    <t>willkacmarek</t>
  </si>
  <si>
    <t>2003-02-12</t>
  </si>
  <si>
    <t>Ty Fryfogle</t>
  </si>
  <si>
    <t>8196</t>
  </si>
  <si>
    <t>Fryfogle</t>
  </si>
  <si>
    <t>tyfryfogle</t>
  </si>
  <si>
    <t>Keshawn Hill</t>
  </si>
  <si>
    <t>2927</t>
  </si>
  <si>
    <t>keshawnhill</t>
  </si>
  <si>
    <t>1993-03-17</t>
  </si>
  <si>
    <t>1247</t>
  </si>
  <si>
    <t>Griff</t>
  </si>
  <si>
    <t>griffwhalen</t>
  </si>
  <si>
    <t>1990-03-01</t>
  </si>
  <si>
    <t>Matt Haack</t>
  </si>
  <si>
    <t>4390</t>
  </si>
  <si>
    <t>00-0033400</t>
  </si>
  <si>
    <t>Haack</t>
  </si>
  <si>
    <t>matthaack</t>
  </si>
  <si>
    <t xml:space="preserve"> 00-0035594</t>
  </si>
  <si>
    <t>Homer</t>
  </si>
  <si>
    <t>travishomer</t>
  </si>
  <si>
    <t>tylerscott</t>
  </si>
  <si>
    <t>560</t>
  </si>
  <si>
    <t>00-0027874</t>
  </si>
  <si>
    <t>Demaryius</t>
  </si>
  <si>
    <t>demaryiusthomas</t>
  </si>
  <si>
    <t>1987-12-25</t>
  </si>
  <si>
    <t>Master Teague</t>
  </si>
  <si>
    <t>8149</t>
  </si>
  <si>
    <t>Master</t>
  </si>
  <si>
    <t>Teague</t>
  </si>
  <si>
    <t>masterteague</t>
  </si>
  <si>
    <t>2476</t>
  </si>
  <si>
    <t>00-0031951</t>
  </si>
  <si>
    <t>O'Shaughnessy</t>
  </si>
  <si>
    <t>jamesoshaughnessy</t>
  </si>
  <si>
    <t>00-0034686</t>
  </si>
  <si>
    <t>Auden</t>
  </si>
  <si>
    <t>audentate</t>
  </si>
  <si>
    <t>1997-02-03</t>
  </si>
  <si>
    <t>2104</t>
  </si>
  <si>
    <t>Ka'Deem</t>
  </si>
  <si>
    <t>kadeemcarey</t>
  </si>
  <si>
    <t>Ryan Broyles</t>
  </si>
  <si>
    <t>1154</t>
  </si>
  <si>
    <t>Broyles</t>
  </si>
  <si>
    <t>ryanbroyles</t>
  </si>
  <si>
    <t>1988-04-09</t>
  </si>
  <si>
    <t>Terry McDonough</t>
  </si>
  <si>
    <t>4011</t>
  </si>
  <si>
    <t>McDonough</t>
  </si>
  <si>
    <t>terrymcdonough</t>
  </si>
  <si>
    <t>00-0025430</t>
  </si>
  <si>
    <t>drewstanton</t>
  </si>
  <si>
    <t>4349</t>
  </si>
  <si>
    <t>00-0033373</t>
  </si>
  <si>
    <t>Taquan</t>
  </si>
  <si>
    <t>Mizzell</t>
  </si>
  <si>
    <t>taquanmizzell</t>
  </si>
  <si>
    <t>1993-10-21</t>
  </si>
  <si>
    <t>913</t>
  </si>
  <si>
    <t>00-0028202</t>
  </si>
  <si>
    <t>Draughn</t>
  </si>
  <si>
    <t>shaundraughn</t>
  </si>
  <si>
    <t>1987-12-07</t>
  </si>
  <si>
    <t>Dan Vitale</t>
  </si>
  <si>
    <t>3353</t>
  </si>
  <si>
    <t>00-0032794</t>
  </si>
  <si>
    <t>Vitale</t>
  </si>
  <si>
    <t>danvitale</t>
  </si>
  <si>
    <t>1993-10-26</t>
  </si>
  <si>
    <t>00-0031787</t>
  </si>
  <si>
    <t>Kumerow</t>
  </si>
  <si>
    <t>jakekumerow</t>
  </si>
  <si>
    <t>1992-02-17</t>
  </si>
  <si>
    <t>971</t>
  </si>
  <si>
    <t>Housler</t>
  </si>
  <si>
    <t>robhousler</t>
  </si>
  <si>
    <t>Reagor</t>
  </si>
  <si>
    <t>jalenreagor</t>
  </si>
  <si>
    <t>Kent Taylor</t>
  </si>
  <si>
    <t>4861</t>
  </si>
  <si>
    <t>kenttaylor</t>
  </si>
  <si>
    <t>Justin Hall</t>
  </si>
  <si>
    <t>8441</t>
  </si>
  <si>
    <t>justinhall</t>
  </si>
  <si>
    <t>1999-01-29</t>
  </si>
  <si>
    <t>Spencer Schnell</t>
  </si>
  <si>
    <t>6593</t>
  </si>
  <si>
    <t xml:space="preserve"> 00-0035587</t>
  </si>
  <si>
    <t>Schnell</t>
  </si>
  <si>
    <t>spencerschnell</t>
  </si>
  <si>
    <t>C.J. Worton</t>
  </si>
  <si>
    <t>6359</t>
  </si>
  <si>
    <t xml:space="preserve"> 00-0035206</t>
  </si>
  <si>
    <t>Worton</t>
  </si>
  <si>
    <t>cjworton</t>
  </si>
  <si>
    <t>Kirk Merritt</t>
  </si>
  <si>
    <t>7351</t>
  </si>
  <si>
    <t>Merritt</t>
  </si>
  <si>
    <t>kirkmerritt</t>
  </si>
  <si>
    <t>1997-01-05</t>
  </si>
  <si>
    <t>Vick Ballard</t>
  </si>
  <si>
    <t>1106</t>
  </si>
  <si>
    <t>Ballard</t>
  </si>
  <si>
    <t>vickballard</t>
  </si>
  <si>
    <t>Paul Butler</t>
  </si>
  <si>
    <t>5588</t>
  </si>
  <si>
    <t>00-0034313</t>
  </si>
  <si>
    <t>paulbutler</t>
  </si>
  <si>
    <t>1993-04-26</t>
  </si>
  <si>
    <t>Max Tomczak</t>
  </si>
  <si>
    <t>13698</t>
  </si>
  <si>
    <t>Tomczak</t>
  </si>
  <si>
    <t>maxtomczak</t>
  </si>
  <si>
    <t>Josh Reese</t>
  </si>
  <si>
    <t>2905</t>
  </si>
  <si>
    <t>joshreese</t>
  </si>
  <si>
    <t>1991-01-03</t>
  </si>
  <si>
    <t>Ramon Jefferson</t>
  </si>
  <si>
    <t>12402</t>
  </si>
  <si>
    <t>Ramon</t>
  </si>
  <si>
    <t>ramonjefferson</t>
  </si>
  <si>
    <t>2000-01-10</t>
  </si>
  <si>
    <t>Jace Davis</t>
  </si>
  <si>
    <t>1867</t>
  </si>
  <si>
    <t>jacedavis</t>
  </si>
  <si>
    <t>John Hurst</t>
  </si>
  <si>
    <t>7455</t>
  </si>
  <si>
    <t>johnhurst</t>
  </si>
  <si>
    <t>1996-11-02</t>
  </si>
  <si>
    <t>Shane Zylstra</t>
  </si>
  <si>
    <t>8041</t>
  </si>
  <si>
    <t>shanezylstra</t>
  </si>
  <si>
    <t>1996-11-16</t>
  </si>
  <si>
    <t>00-0033906</t>
  </si>
  <si>
    <t>Alvin</t>
  </si>
  <si>
    <t>Kamara</t>
  </si>
  <si>
    <t>alvinkamara</t>
  </si>
  <si>
    <t>John Pagano</t>
  </si>
  <si>
    <t>4006</t>
  </si>
  <si>
    <t>johnpagano</t>
  </si>
  <si>
    <t>Gabe Nabers</t>
  </si>
  <si>
    <t>7318</t>
  </si>
  <si>
    <t>gabenabers</t>
  </si>
  <si>
    <t>D.J. Williams</t>
  </si>
  <si>
    <t>11989</t>
  </si>
  <si>
    <t>1441</t>
  </si>
  <si>
    <t>00-0030117</t>
  </si>
  <si>
    <t>Kerwynn</t>
  </si>
  <si>
    <t>kerwynnwilliams</t>
  </si>
  <si>
    <t>Jerry Lovelocke</t>
  </si>
  <si>
    <t>2557</t>
  </si>
  <si>
    <t>Lovelocke</t>
  </si>
  <si>
    <t>jerrylovelocke</t>
  </si>
  <si>
    <t>1992-10-08</t>
  </si>
  <si>
    <t>Ryan Davis</t>
  </si>
  <si>
    <t>6036</t>
  </si>
  <si>
    <t xml:space="preserve"> 00-0034965</t>
  </si>
  <si>
    <t>ryandavis</t>
  </si>
  <si>
    <t>1997-04-12</t>
  </si>
  <si>
    <t>Jalan McClendon</t>
  </si>
  <si>
    <t>6596</t>
  </si>
  <si>
    <t>Jalan</t>
  </si>
  <si>
    <t>McClendon</t>
  </si>
  <si>
    <t>jalanmcclendon</t>
  </si>
  <si>
    <t>3464</t>
  </si>
  <si>
    <t>North</t>
  </si>
  <si>
    <t>marqueznorth</t>
  </si>
  <si>
    <t>1995-04-21</t>
  </si>
  <si>
    <t>Tre Nixon</t>
  </si>
  <si>
    <t>7546</t>
  </si>
  <si>
    <t>trenixon</t>
  </si>
  <si>
    <t>1998-01-26</t>
  </si>
  <si>
    <t>Kenny Cook</t>
  </si>
  <si>
    <t>2836</t>
  </si>
  <si>
    <t>kennycook</t>
  </si>
  <si>
    <t>Jarquez</t>
  </si>
  <si>
    <t>jarquezhunter</t>
  </si>
  <si>
    <t>2002-12-29</t>
  </si>
  <si>
    <t>Sean Renfree</t>
  </si>
  <si>
    <t>1544</t>
  </si>
  <si>
    <t>Renfree</t>
  </si>
  <si>
    <t>seanrenfree</t>
  </si>
  <si>
    <t>1990-04-28</t>
  </si>
  <si>
    <t>Armanti Foreman</t>
  </si>
  <si>
    <t>5401</t>
  </si>
  <si>
    <t>Armanti</t>
  </si>
  <si>
    <t>armantiforeman</t>
  </si>
  <si>
    <t>Joshua Cephus</t>
  </si>
  <si>
    <t>12114</t>
  </si>
  <si>
    <t>joshuacephus</t>
  </si>
  <si>
    <t>2001-03-05</t>
  </si>
  <si>
    <t>Mike Nolan</t>
  </si>
  <si>
    <t>4014</t>
  </si>
  <si>
    <t>mikenolan</t>
  </si>
  <si>
    <t>Michael Carrizosa</t>
  </si>
  <si>
    <t>5537</t>
  </si>
  <si>
    <t>Carrizosa</t>
  </si>
  <si>
    <t>michaelcarrizosa</t>
  </si>
  <si>
    <t>1995-09-18</t>
  </si>
  <si>
    <t>Henry Poggi</t>
  </si>
  <si>
    <t>5586</t>
  </si>
  <si>
    <t>00-0034314</t>
  </si>
  <si>
    <t>Poggi</t>
  </si>
  <si>
    <t>henrypoggi</t>
  </si>
  <si>
    <t>1994-08-09</t>
  </si>
  <si>
    <t>Pig Howard</t>
  </si>
  <si>
    <t>4805</t>
  </si>
  <si>
    <t>Pig</t>
  </si>
  <si>
    <t>pighoward</t>
  </si>
  <si>
    <t>1993-03-09</t>
  </si>
  <si>
    <t>Toriano Clinton</t>
  </si>
  <si>
    <t>11538</t>
  </si>
  <si>
    <t>Toriano</t>
  </si>
  <si>
    <t>Clinton</t>
  </si>
  <si>
    <t>torianoclinton</t>
  </si>
  <si>
    <t>3803</t>
  </si>
  <si>
    <t>00-0032813</t>
  </si>
  <si>
    <t>Elijhaa</t>
  </si>
  <si>
    <t>elijhaapenny</t>
  </si>
  <si>
    <t>1993-08-17</t>
  </si>
  <si>
    <t>Bruce Arians</t>
  </si>
  <si>
    <t>3947</t>
  </si>
  <si>
    <t>Arians</t>
  </si>
  <si>
    <t>brucearians</t>
  </si>
  <si>
    <t>Pete Guerriero</t>
  </si>
  <si>
    <t>7079</t>
  </si>
  <si>
    <t>Pete</t>
  </si>
  <si>
    <t>Guerriero</t>
  </si>
  <si>
    <t>peteguerriero</t>
  </si>
  <si>
    <t>Luis Perez</t>
  </si>
  <si>
    <t>5709</t>
  </si>
  <si>
    <t>00-0034737</t>
  </si>
  <si>
    <t>Luis</t>
  </si>
  <si>
    <t>Perez</t>
  </si>
  <si>
    <t>luisperez</t>
  </si>
  <si>
    <t>Julian Diaz</t>
  </si>
  <si>
    <t>8935</t>
  </si>
  <si>
    <t>Diaz</t>
  </si>
  <si>
    <t>juliandiaz</t>
  </si>
  <si>
    <t>1999-06-18</t>
  </si>
  <si>
    <t>Jonathan Krause</t>
  </si>
  <si>
    <t>1906</t>
  </si>
  <si>
    <t>Krause</t>
  </si>
  <si>
    <t>jonathankrause</t>
  </si>
  <si>
    <t>1992-01-18</t>
  </si>
  <si>
    <t>Jacob Breeland</t>
  </si>
  <si>
    <t>7015</t>
  </si>
  <si>
    <t>Breeland</t>
  </si>
  <si>
    <t>jacobbreeland</t>
  </si>
  <si>
    <t>Nikko</t>
  </si>
  <si>
    <t>Remigio</t>
  </si>
  <si>
    <t>nikkoremigio</t>
  </si>
  <si>
    <t>4644</t>
  </si>
  <si>
    <t>00-0033717</t>
  </si>
  <si>
    <t>travisrudolph</t>
  </si>
  <si>
    <t>Bauer</t>
  </si>
  <si>
    <t>bauersharp</t>
  </si>
  <si>
    <t>2003-05-03</t>
  </si>
  <si>
    <t>Ayir Asante</t>
  </si>
  <si>
    <t>12097</t>
  </si>
  <si>
    <t>Ayir</t>
  </si>
  <si>
    <t>ayirasante</t>
  </si>
  <si>
    <t>Tip</t>
  </si>
  <si>
    <t>Reiman</t>
  </si>
  <si>
    <t>tipreiman</t>
  </si>
  <si>
    <t>2001-09-17</t>
  </si>
  <si>
    <t>2653</t>
  </si>
  <si>
    <t>00-0032089</t>
  </si>
  <si>
    <t>brianparker</t>
  </si>
  <si>
    <t>Derrick Gore</t>
  </si>
  <si>
    <t>6753</t>
  </si>
  <si>
    <t>derrickgore</t>
  </si>
  <si>
    <t>1994-12-13</t>
  </si>
  <si>
    <t>1990</t>
  </si>
  <si>
    <t>stephenmorris</t>
  </si>
  <si>
    <t>1992-08-27</t>
  </si>
  <si>
    <t>Delp</t>
  </si>
  <si>
    <t>oscardelp</t>
  </si>
  <si>
    <t>2003-08-04</t>
  </si>
  <si>
    <t>Reggie Begelton</t>
  </si>
  <si>
    <t>6763</t>
  </si>
  <si>
    <t>Begelton</t>
  </si>
  <si>
    <t>reggiebegelton</t>
  </si>
  <si>
    <t>1993-08-31</t>
  </si>
  <si>
    <t>Trey Potts</t>
  </si>
  <si>
    <t>12166</t>
  </si>
  <si>
    <t>Potts</t>
  </si>
  <si>
    <t>treypotts</t>
  </si>
  <si>
    <t>Eric Dungey</t>
  </si>
  <si>
    <t>6443</t>
  </si>
  <si>
    <t>Dungey</t>
  </si>
  <si>
    <t>ericdungey</t>
  </si>
  <si>
    <t>503</t>
  </si>
  <si>
    <t>00-0026858</t>
  </si>
  <si>
    <t>Gano</t>
  </si>
  <si>
    <t>grahamgano</t>
  </si>
  <si>
    <t>1987-04-09</t>
  </si>
  <si>
    <t>DeShon Williams</t>
  </si>
  <si>
    <t>8102</t>
  </si>
  <si>
    <t>DeShon</t>
  </si>
  <si>
    <t>deshonwilliams</t>
  </si>
  <si>
    <t xml:space="preserve"> 00-0034418</t>
  </si>
  <si>
    <t>Cedrick</t>
  </si>
  <si>
    <t>cedrickwilson</t>
  </si>
  <si>
    <t>1995-11-20</t>
  </si>
  <si>
    <t>Flournoy</t>
  </si>
  <si>
    <t>ryanflournoy</t>
  </si>
  <si>
    <t>1999-10-27</t>
  </si>
  <si>
    <t>Treyvhon Saunders</t>
  </si>
  <si>
    <t>13862</t>
  </si>
  <si>
    <t>Treyvhon</t>
  </si>
  <si>
    <t>treyvhonsaunders</t>
  </si>
  <si>
    <t>Joel Honigford</t>
  </si>
  <si>
    <t>11197</t>
  </si>
  <si>
    <t>Honigford</t>
  </si>
  <si>
    <t>joelhonigford</t>
  </si>
  <si>
    <t>1998-04-27</t>
  </si>
  <si>
    <t>2633</t>
  </si>
  <si>
    <t>00-0031531</t>
  </si>
  <si>
    <t>treywilliams</t>
  </si>
  <si>
    <t>Jerry Reese</t>
  </si>
  <si>
    <t>3098</t>
  </si>
  <si>
    <t>jerryreese</t>
  </si>
  <si>
    <t>Pat McAfee</t>
  </si>
  <si>
    <t>378</t>
  </si>
  <si>
    <t>McAfee</t>
  </si>
  <si>
    <t>patmcafee</t>
  </si>
  <si>
    <t>Anthony Turner</t>
  </si>
  <si>
    <t>8813</t>
  </si>
  <si>
    <t>anthonyturner</t>
  </si>
  <si>
    <t>Mike Harley</t>
  </si>
  <si>
    <t>8421</t>
  </si>
  <si>
    <t>Harley</t>
  </si>
  <si>
    <t>mikeharley</t>
  </si>
  <si>
    <t>1997-12-13</t>
  </si>
  <si>
    <t>Donatella Luckett</t>
  </si>
  <si>
    <t>2570</t>
  </si>
  <si>
    <t>Donatella</t>
  </si>
  <si>
    <t>Luckett</t>
  </si>
  <si>
    <t>donatellaluckett</t>
  </si>
  <si>
    <t>1991-02-01</t>
  </si>
  <si>
    <t>Brandon Ross</t>
  </si>
  <si>
    <t>3570</t>
  </si>
  <si>
    <t>brandonross</t>
  </si>
  <si>
    <t>00-0032870</t>
  </si>
  <si>
    <t>Rosas</t>
  </si>
  <si>
    <t>aldrickrosas</t>
  </si>
  <si>
    <t>Justin Brown</t>
  </si>
  <si>
    <t>1409</t>
  </si>
  <si>
    <t>justinbrown</t>
  </si>
  <si>
    <t>1991-03-10</t>
  </si>
  <si>
    <t>Colin Granger</t>
  </si>
  <si>
    <t>12551</t>
  </si>
  <si>
    <t>Granger</t>
  </si>
  <si>
    <t>colingranger</t>
  </si>
  <si>
    <t>Jeff Foreman</t>
  </si>
  <si>
    <t>11850</t>
  </si>
  <si>
    <t>jeffforeman</t>
  </si>
  <si>
    <t>Jake Fromm</t>
  </si>
  <si>
    <t>6822</t>
  </si>
  <si>
    <t>Fromm</t>
  </si>
  <si>
    <t>jakefromm</t>
  </si>
  <si>
    <t>Kade Warner</t>
  </si>
  <si>
    <t>11419</t>
  </si>
  <si>
    <t>Kade</t>
  </si>
  <si>
    <t>kadewarner</t>
  </si>
  <si>
    <t>Keric Wheatfall</t>
  </si>
  <si>
    <t>8892</t>
  </si>
  <si>
    <t>Keric</t>
  </si>
  <si>
    <t>Wheatfall</t>
  </si>
  <si>
    <t>kericwheatfall</t>
  </si>
  <si>
    <t>429</t>
  </si>
  <si>
    <t>Percy</t>
  </si>
  <si>
    <t>percyharvin</t>
  </si>
  <si>
    <t>1988-05-28</t>
  </si>
  <si>
    <t>Justyn</t>
  </si>
  <si>
    <t>justynross</t>
  </si>
  <si>
    <t>1720</t>
  </si>
  <si>
    <t>Khiry</t>
  </si>
  <si>
    <t>khiryrobinson</t>
  </si>
  <si>
    <t>1989-12-28</t>
  </si>
  <si>
    <t>Vance Joseph</t>
  </si>
  <si>
    <t>3116</t>
  </si>
  <si>
    <t>vancejoseph</t>
  </si>
  <si>
    <t>Kelly Bryant</t>
  </si>
  <si>
    <t>7110</t>
  </si>
  <si>
    <t>kellybryant</t>
  </si>
  <si>
    <t>1996-09-25</t>
  </si>
  <si>
    <t>Grant DuBose</t>
  </si>
  <si>
    <t>11024</t>
  </si>
  <si>
    <t>DuBose</t>
  </si>
  <si>
    <t>grantdubose</t>
  </si>
  <si>
    <t>2001-06-20</t>
  </si>
  <si>
    <t>3362</t>
  </si>
  <si>
    <t>00-0032436</t>
  </si>
  <si>
    <t>Driskel</t>
  </si>
  <si>
    <t>jeffdriskel</t>
  </si>
  <si>
    <t>1993-04-23</t>
  </si>
  <si>
    <t>Spencer Larsen</t>
  </si>
  <si>
    <t>Larsen</t>
  </si>
  <si>
    <t>spencerlarsen</t>
  </si>
  <si>
    <t>1984-03-04</t>
  </si>
  <si>
    <t>3253</t>
  </si>
  <si>
    <t>00-0033060</t>
  </si>
  <si>
    <t>Leonte</t>
  </si>
  <si>
    <t>Carroo</t>
  </si>
  <si>
    <t>leontecarroo</t>
  </si>
  <si>
    <t>1994-01-24</t>
  </si>
  <si>
    <t>Sone Ntoh</t>
  </si>
  <si>
    <t>13022</t>
  </si>
  <si>
    <t>Sone</t>
  </si>
  <si>
    <t>Ntoh</t>
  </si>
  <si>
    <t>sonentoh</t>
  </si>
  <si>
    <t>Kyle Sloter</t>
  </si>
  <si>
    <t>4588</t>
  </si>
  <si>
    <t>00-0033672</t>
  </si>
  <si>
    <t>Sloter</t>
  </si>
  <si>
    <t>kylesloter</t>
  </si>
  <si>
    <t>Aaron Bailey</t>
  </si>
  <si>
    <t>4683</t>
  </si>
  <si>
    <t>aaronbailey</t>
  </si>
  <si>
    <t>Ethan Sanchez</t>
  </si>
  <si>
    <t>13842</t>
  </si>
  <si>
    <t>ethansanchez</t>
  </si>
  <si>
    <t>2002-04-14</t>
  </si>
  <si>
    <t>Schoonmaker</t>
  </si>
  <si>
    <t>lukeschoonmaker</t>
  </si>
  <si>
    <t>1998-09-28</t>
  </si>
  <si>
    <t>Trent Baalke</t>
  </si>
  <si>
    <t>3120</t>
  </si>
  <si>
    <t>Baalke</t>
  </si>
  <si>
    <t>trentbaalke</t>
  </si>
  <si>
    <t>Siaosi Mariner</t>
  </si>
  <si>
    <t>7309</t>
  </si>
  <si>
    <t>Siaosi</t>
  </si>
  <si>
    <t>Mariner</t>
  </si>
  <si>
    <t>siaosimariner</t>
  </si>
  <si>
    <t>1997-01-25</t>
  </si>
  <si>
    <t>Jaylen Smith</t>
  </si>
  <si>
    <t>6155</t>
  </si>
  <si>
    <t xml:space="preserve"> 00-0035121</t>
  </si>
  <si>
    <t>jaylensmith</t>
  </si>
  <si>
    <t>Montana Lemonious-Craig</t>
  </si>
  <si>
    <t>13222</t>
  </si>
  <si>
    <t>Montana</t>
  </si>
  <si>
    <t>Lemonious-Craig</t>
  </si>
  <si>
    <t>montanalemoniouscraig</t>
  </si>
  <si>
    <t>2002-07-29</t>
  </si>
  <si>
    <t>1223</t>
  </si>
  <si>
    <t>00-0028903</t>
  </si>
  <si>
    <t>garrettcelek</t>
  </si>
  <si>
    <t>1988-05-29</t>
  </si>
  <si>
    <t>936</t>
  </si>
  <si>
    <t>00-0028198</t>
  </si>
  <si>
    <t>Asiata</t>
  </si>
  <si>
    <t>mattasiata</t>
  </si>
  <si>
    <t>1987-07-24</t>
  </si>
  <si>
    <t>Ross Martin</t>
  </si>
  <si>
    <t>3460</t>
  </si>
  <si>
    <t>rossmartin</t>
  </si>
  <si>
    <t>1993-07-03</t>
  </si>
  <si>
    <t>emanuelwilson</t>
  </si>
  <si>
    <t>1999-05-08</t>
  </si>
  <si>
    <t>00-0023682</t>
  </si>
  <si>
    <t>ryanfitzpatrick</t>
  </si>
  <si>
    <t>1982-11-24</t>
  </si>
  <si>
    <t>JP Richardson</t>
  </si>
  <si>
    <t>12746</t>
  </si>
  <si>
    <t>JP</t>
  </si>
  <si>
    <t>jprichardson</t>
  </si>
  <si>
    <t>2002-03-23</t>
  </si>
  <si>
    <t>00-0031492</t>
  </si>
  <si>
    <t>jasonmyers</t>
  </si>
  <si>
    <t>1991-05-12</t>
  </si>
  <si>
    <t>Devon Garrison</t>
  </si>
  <si>
    <t>12443</t>
  </si>
  <si>
    <t>Garrison</t>
  </si>
  <si>
    <t>devongarrison</t>
  </si>
  <si>
    <t>00-0033119</t>
  </si>
  <si>
    <t>Brissett</t>
  </si>
  <si>
    <t>jacobybrissett</t>
  </si>
  <si>
    <t>L'Damian Washington</t>
  </si>
  <si>
    <t>2076</t>
  </si>
  <si>
    <t>L'Damian</t>
  </si>
  <si>
    <t>ldamianwashington</t>
  </si>
  <si>
    <t>1985-11-15</t>
  </si>
  <si>
    <t>Michael Badgley</t>
  </si>
  <si>
    <t>5230</t>
  </si>
  <si>
    <t>00-0034084</t>
  </si>
  <si>
    <t>Badgley</t>
  </si>
  <si>
    <t>michaelbadgley</t>
  </si>
  <si>
    <t xml:space="preserve"> 00-0035299</t>
  </si>
  <si>
    <t>rodneyanderson</t>
  </si>
  <si>
    <t>Shermari Jones</t>
  </si>
  <si>
    <t>8242</t>
  </si>
  <si>
    <t>Shermari</t>
  </si>
  <si>
    <t>shermarijones</t>
  </si>
  <si>
    <t>1232</t>
  </si>
  <si>
    <t>00-0029273</t>
  </si>
  <si>
    <t>Turbin</t>
  </si>
  <si>
    <t>robertturbin</t>
  </si>
  <si>
    <t>Mario Manningham</t>
  </si>
  <si>
    <t>Manningham</t>
  </si>
  <si>
    <t>mariomanningham</t>
  </si>
  <si>
    <t>1986-05-25</t>
  </si>
  <si>
    <t>Chad Kanoff</t>
  </si>
  <si>
    <t>5237</t>
  </si>
  <si>
    <t>00-0034478</t>
  </si>
  <si>
    <t>Kanoff</t>
  </si>
  <si>
    <t>chadkanoff</t>
  </si>
  <si>
    <t>Stroud</t>
  </si>
  <si>
    <t>cjstroud</t>
  </si>
  <si>
    <t>2001-10-03</t>
  </si>
  <si>
    <t>Dustin Keller</t>
  </si>
  <si>
    <t>315</t>
  </si>
  <si>
    <t>Keller</t>
  </si>
  <si>
    <t>dustinkeller</t>
  </si>
  <si>
    <t>1984-09-25</t>
  </si>
  <si>
    <t>Luke McNitt</t>
  </si>
  <si>
    <t>5145</t>
  </si>
  <si>
    <t>00-0034149</t>
  </si>
  <si>
    <t>McNitt</t>
  </si>
  <si>
    <t>lukemcnitt</t>
  </si>
  <si>
    <t>1994-04-20</t>
  </si>
  <si>
    <t>00-0032765</t>
  </si>
  <si>
    <t>michaelthomas</t>
  </si>
  <si>
    <t>Michael Palardy</t>
  </si>
  <si>
    <t>2818</t>
  </si>
  <si>
    <t>00-0031363</t>
  </si>
  <si>
    <t>Palardy</t>
  </si>
  <si>
    <t>michaelpalardy</t>
  </si>
  <si>
    <t>1992-07-06</t>
  </si>
  <si>
    <t>Junior Vandeross</t>
  </si>
  <si>
    <t>13351</t>
  </si>
  <si>
    <t>Vandeross</t>
  </si>
  <si>
    <t>juniorvandeross</t>
  </si>
  <si>
    <t>elijahhiggins</t>
  </si>
  <si>
    <t>2000-10-27</t>
  </si>
  <si>
    <t>Isaiah Coulter</t>
  </si>
  <si>
    <t>7085</t>
  </si>
  <si>
    <t>Coulter</t>
  </si>
  <si>
    <t>isaiahcoulter</t>
  </si>
  <si>
    <t>1998-09-18</t>
  </si>
  <si>
    <t>Tayon Fleet-Davis</t>
  </si>
  <si>
    <t>8707</t>
  </si>
  <si>
    <t>Tayon</t>
  </si>
  <si>
    <t>Fleet-Davis</t>
  </si>
  <si>
    <t>tayonfleetdavis</t>
  </si>
  <si>
    <t>4186</t>
  </si>
  <si>
    <t>00-0033789</t>
  </si>
  <si>
    <t>tjlogan</t>
  </si>
  <si>
    <t>1975</t>
  </si>
  <si>
    <t>00-0030854</t>
  </si>
  <si>
    <t>Swoope</t>
  </si>
  <si>
    <t>erikswoope</t>
  </si>
  <si>
    <t>Kadarius Calloway</t>
  </si>
  <si>
    <t>14021</t>
  </si>
  <si>
    <t>Calloway</t>
  </si>
  <si>
    <t>kadariuscalloway</t>
  </si>
  <si>
    <t>00-0034771</t>
  </si>
  <si>
    <t>masonrudolph</t>
  </si>
  <si>
    <t>Kobe Lewis</t>
  </si>
  <si>
    <t>12026</t>
  </si>
  <si>
    <t>kobelewis</t>
  </si>
  <si>
    <t>2000-06-14</t>
  </si>
  <si>
    <t>Giles Jackson</t>
  </si>
  <si>
    <t>13153</t>
  </si>
  <si>
    <t>Giles</t>
  </si>
  <si>
    <t>gilesjackson</t>
  </si>
  <si>
    <t>2001-12-11</t>
  </si>
  <si>
    <t>2683</t>
  </si>
  <si>
    <t>andrewfranks</t>
  </si>
  <si>
    <t>1993-01-11</t>
  </si>
  <si>
    <t>Jerrod Johnson</t>
  </si>
  <si>
    <t>3106</t>
  </si>
  <si>
    <t>Jerrod</t>
  </si>
  <si>
    <t>jerrodjohnson</t>
  </si>
  <si>
    <t>Shaquan Davis</t>
  </si>
  <si>
    <t>11105</t>
  </si>
  <si>
    <t>Shaquan</t>
  </si>
  <si>
    <t>shaquandavis</t>
  </si>
  <si>
    <t>2000-02-08</t>
  </si>
  <si>
    <t>Swayze Waters</t>
  </si>
  <si>
    <t>3146</t>
  </si>
  <si>
    <t>Swayze</t>
  </si>
  <si>
    <t>swayzewaters</t>
  </si>
  <si>
    <t>Branden Mack</t>
  </si>
  <si>
    <t>8021</t>
  </si>
  <si>
    <t>brandenmack</t>
  </si>
  <si>
    <t>1998-08-23</t>
  </si>
  <si>
    <t>Jamel Johnson</t>
  </si>
  <si>
    <t>3078</t>
  </si>
  <si>
    <t>Jamel</t>
  </si>
  <si>
    <t>jameljohnson</t>
  </si>
  <si>
    <t>1991-07-09</t>
  </si>
  <si>
    <t>3210</t>
  </si>
  <si>
    <t>00-0033098</t>
  </si>
  <si>
    <t>Cardale</t>
  </si>
  <si>
    <t>cardalejones</t>
  </si>
  <si>
    <t>3203</t>
  </si>
  <si>
    <t>00-0033069</t>
  </si>
  <si>
    <t>braxtonmiller</t>
  </si>
  <si>
    <t>1992-11-30</t>
  </si>
  <si>
    <t>Anas Hasic</t>
  </si>
  <si>
    <t>4928</t>
  </si>
  <si>
    <t>Anas</t>
  </si>
  <si>
    <t>Hasic</t>
  </si>
  <si>
    <t>anashasic</t>
  </si>
  <si>
    <t>Skye Dawson</t>
  </si>
  <si>
    <t>1627</t>
  </si>
  <si>
    <t>Skye</t>
  </si>
  <si>
    <t>skyedawson</t>
  </si>
  <si>
    <t>1990-12-02</t>
  </si>
  <si>
    <t>312</t>
  </si>
  <si>
    <t>00-0026293</t>
  </si>
  <si>
    <t>Slater</t>
  </si>
  <si>
    <t>matthewslater</t>
  </si>
  <si>
    <t>1985-09-09</t>
  </si>
  <si>
    <t>Artavis Pierce</t>
  </si>
  <si>
    <t>7227</t>
  </si>
  <si>
    <t>Artavis</t>
  </si>
  <si>
    <t>artavispierce</t>
  </si>
  <si>
    <t>Israel</t>
  </si>
  <si>
    <t>Abanikanda</t>
  </si>
  <si>
    <t>israelabanikanda</t>
  </si>
  <si>
    <t>Marcus Cooper</t>
  </si>
  <si>
    <t>11222</t>
  </si>
  <si>
    <t>marcuscooper</t>
  </si>
  <si>
    <t>Kevorian Barnes</t>
  </si>
  <si>
    <t>13831</t>
  </si>
  <si>
    <t>Kevorian</t>
  </si>
  <si>
    <t>kevorianbarnes</t>
  </si>
  <si>
    <t>Dontae Strickland</t>
  </si>
  <si>
    <t>6592</t>
  </si>
  <si>
    <t xml:space="preserve"> 00-0035569</t>
  </si>
  <si>
    <t>Strickland</t>
  </si>
  <si>
    <t>dontaestrickland</t>
  </si>
  <si>
    <t>1997-03-22</t>
  </si>
  <si>
    <t>Lincoln Sefcik</t>
  </si>
  <si>
    <t>12237</t>
  </si>
  <si>
    <t>Sefcik</t>
  </si>
  <si>
    <t>lincolnsefcik</t>
  </si>
  <si>
    <t>1999-07-14</t>
  </si>
  <si>
    <t>1530</t>
  </si>
  <si>
    <t>00-0030113</t>
  </si>
  <si>
    <t>charlesjohnson</t>
  </si>
  <si>
    <t>1989-02-27</t>
  </si>
  <si>
    <t>Jared Pinkney</t>
  </si>
  <si>
    <t>6834</t>
  </si>
  <si>
    <t>Pinkney</t>
  </si>
  <si>
    <t>jaredpinkney</t>
  </si>
  <si>
    <t>1997-08-21</t>
  </si>
  <si>
    <t>3380</t>
  </si>
  <si>
    <t>00-0032447</t>
  </si>
  <si>
    <t>Lucien</t>
  </si>
  <si>
    <t>devinlucien</t>
  </si>
  <si>
    <t>1993-06-26</t>
  </si>
  <si>
    <t>James McCourt</t>
  </si>
  <si>
    <t>8577</t>
  </si>
  <si>
    <t>McCourt</t>
  </si>
  <si>
    <t>jamesmccourt</t>
  </si>
  <si>
    <t>1997-11-09</t>
  </si>
  <si>
    <t>Johnny Johnson</t>
  </si>
  <si>
    <t>8185</t>
  </si>
  <si>
    <t>johnnyjohnson</t>
  </si>
  <si>
    <t>1999-05-04</t>
  </si>
  <si>
    <t>Justin Sumpter</t>
  </si>
  <si>
    <t>6384</t>
  </si>
  <si>
    <t>Sumpter</t>
  </si>
  <si>
    <t>justinsumpter</t>
  </si>
  <si>
    <t>1996-05-22</t>
  </si>
  <si>
    <t>Dobson Collins</t>
  </si>
  <si>
    <t>3914</t>
  </si>
  <si>
    <t>dobsoncollins</t>
  </si>
  <si>
    <t>1987-07-12</t>
  </si>
  <si>
    <t>Joel Wilson</t>
  </si>
  <si>
    <t>11113</t>
  </si>
  <si>
    <t>joelwilson</t>
  </si>
  <si>
    <t>2000-06-21</t>
  </si>
  <si>
    <t>Drake Stoops</t>
  </si>
  <si>
    <t>12133</t>
  </si>
  <si>
    <t>Stoops</t>
  </si>
  <si>
    <t>drakestoops</t>
  </si>
  <si>
    <t xml:space="preserve"> 00-0035500</t>
  </si>
  <si>
    <t>Dortch</t>
  </si>
  <si>
    <t>gregdortch</t>
  </si>
  <si>
    <t>1998-05-29</t>
  </si>
  <si>
    <t>Terrell Sinkfield</t>
  </si>
  <si>
    <t>1652</t>
  </si>
  <si>
    <t>Sinkfield</t>
  </si>
  <si>
    <t>terrellsinkfield</t>
  </si>
  <si>
    <t xml:space="preserve"> 00-0035070</t>
  </si>
  <si>
    <t>emanuelhall</t>
  </si>
  <si>
    <t>3378</t>
  </si>
  <si>
    <t>Doughty</t>
  </si>
  <si>
    <t>brandondoughty</t>
  </si>
  <si>
    <t>1991-10-06</t>
  </si>
  <si>
    <t>Deshon Foxx</t>
  </si>
  <si>
    <t>2931</t>
  </si>
  <si>
    <t>Deshon</t>
  </si>
  <si>
    <t>Foxx</t>
  </si>
  <si>
    <t>deshonfoxx</t>
  </si>
  <si>
    <t>1992-11-27</t>
  </si>
  <si>
    <t>Kamryn Pettway</t>
  </si>
  <si>
    <t>5273</t>
  </si>
  <si>
    <t>Kamryn</t>
  </si>
  <si>
    <t>kamrynpettway</t>
  </si>
  <si>
    <t>Chase Harrell</t>
  </si>
  <si>
    <t>7481</t>
  </si>
  <si>
    <t>chaseharrell</t>
  </si>
  <si>
    <t>Arryn Siposs</t>
  </si>
  <si>
    <t>7261</t>
  </si>
  <si>
    <t>Arryn</t>
  </si>
  <si>
    <t>Siposs</t>
  </si>
  <si>
    <t>arrynsiposs</t>
  </si>
  <si>
    <t>1992-11-25</t>
  </si>
  <si>
    <t>J.T. Barrett</t>
  </si>
  <si>
    <t>5228</t>
  </si>
  <si>
    <t>00-0034126</t>
  </si>
  <si>
    <t>J.T.</t>
  </si>
  <si>
    <t>jtbarrett</t>
  </si>
  <si>
    <t>3465</t>
  </si>
  <si>
    <t>00-0032661</t>
  </si>
  <si>
    <t>Braunecker</t>
  </si>
  <si>
    <t>benbraunecker</t>
  </si>
  <si>
    <t>Da'Quan Felton</t>
  </si>
  <si>
    <t>12892</t>
  </si>
  <si>
    <t>Da'Quan</t>
  </si>
  <si>
    <t>daquanfelton</t>
  </si>
  <si>
    <t>2001-01-13</t>
  </si>
  <si>
    <t>Paul Depodesta</t>
  </si>
  <si>
    <t>3104</t>
  </si>
  <si>
    <t>Depodesta</t>
  </si>
  <si>
    <t>pauldepodesta</t>
  </si>
  <si>
    <t>Nick Caserio</t>
  </si>
  <si>
    <t>4872</t>
  </si>
  <si>
    <t>Caserio</t>
  </si>
  <si>
    <t>nickcaserio</t>
  </si>
  <si>
    <t>mylesprice</t>
  </si>
  <si>
    <t>Rasheed Bailey</t>
  </si>
  <si>
    <t>2753</t>
  </si>
  <si>
    <t>00-0031645</t>
  </si>
  <si>
    <t>rasheedbailey</t>
  </si>
  <si>
    <t>Trent Howland</t>
  </si>
  <si>
    <t>13996</t>
  </si>
  <si>
    <t>trenthowland</t>
  </si>
  <si>
    <t>Jakob Johnson</t>
  </si>
  <si>
    <t>6202</t>
  </si>
  <si>
    <t xml:space="preserve"> 00-0035726</t>
  </si>
  <si>
    <t>Jakob</t>
  </si>
  <si>
    <t>jakobjohnson</t>
  </si>
  <si>
    <t>1994-12-15</t>
  </si>
  <si>
    <t>A.J. Hughes</t>
  </si>
  <si>
    <t>4912</t>
  </si>
  <si>
    <t>ajhughes</t>
  </si>
  <si>
    <t>2412</t>
  </si>
  <si>
    <t>00-0031570</t>
  </si>
  <si>
    <t>justinhardy</t>
  </si>
  <si>
    <t>1991-12-18</t>
  </si>
  <si>
    <t>Eric Frohnapfel</t>
  </si>
  <si>
    <t>2932</t>
  </si>
  <si>
    <t>Frohnapfel</t>
  </si>
  <si>
    <t>ericfrohnapfel</t>
  </si>
  <si>
    <t>1992-10-19</t>
  </si>
  <si>
    <t>2312</t>
  </si>
  <si>
    <t>00-0031545</t>
  </si>
  <si>
    <t>kevinwhite</t>
  </si>
  <si>
    <t>1992-06-25</t>
  </si>
  <si>
    <t>Hamler</t>
  </si>
  <si>
    <t>kjhamler</t>
  </si>
  <si>
    <t>Adkins</t>
  </si>
  <si>
    <t>nateadkins</t>
  </si>
  <si>
    <t>1999-07-09</t>
  </si>
  <si>
    <t>Josh Pederson</t>
  </si>
  <si>
    <t>7733</t>
  </si>
  <si>
    <t>joshpederson</t>
  </si>
  <si>
    <t>1997-09-22</t>
  </si>
  <si>
    <t>Akeem Judd</t>
  </si>
  <si>
    <t>4707</t>
  </si>
  <si>
    <t>Judd</t>
  </si>
  <si>
    <t>akeemjudd</t>
  </si>
  <si>
    <t>Jordon Vaughn</t>
  </si>
  <si>
    <t>13930</t>
  </si>
  <si>
    <t>Jordon</t>
  </si>
  <si>
    <t>jordonvaughn</t>
  </si>
  <si>
    <t>Dell</t>
  </si>
  <si>
    <t>tankdell</t>
  </si>
  <si>
    <t>1999-10-29</t>
  </si>
  <si>
    <t>00-0024333</t>
  </si>
  <si>
    <t>Gostkowski</t>
  </si>
  <si>
    <t>stephengostkowski</t>
  </si>
  <si>
    <t>1984-01-28</t>
  </si>
  <si>
    <t>Tre'Shaun Harrison</t>
  </si>
  <si>
    <t>11456</t>
  </si>
  <si>
    <t>Tre'Shaun</t>
  </si>
  <si>
    <t>treshaunharrison</t>
  </si>
  <si>
    <t>2000-06-26</t>
  </si>
  <si>
    <t>trevormoore</t>
  </si>
  <si>
    <t>1994-10-31</t>
  </si>
  <si>
    <t>D'Eriq King</t>
  </si>
  <si>
    <t>8199</t>
  </si>
  <si>
    <t>D'Eriq</t>
  </si>
  <si>
    <t>deriqking</t>
  </si>
  <si>
    <t>Pat Conroy</t>
  </si>
  <si>
    <t>13014</t>
  </si>
  <si>
    <t>Conroy</t>
  </si>
  <si>
    <t>patconroy</t>
  </si>
  <si>
    <t>Tulu Griffin</t>
  </si>
  <si>
    <t>11886</t>
  </si>
  <si>
    <t>Tulu</t>
  </si>
  <si>
    <t>tulugriffin</t>
  </si>
  <si>
    <t>2001-01-23</t>
  </si>
  <si>
    <t>00-0032268</t>
  </si>
  <si>
    <t>Mariota</t>
  </si>
  <si>
    <t>marcusmariota</t>
  </si>
  <si>
    <t>1993-10-30</t>
  </si>
  <si>
    <t>Braylon Sanders</t>
  </si>
  <si>
    <t>8178</t>
  </si>
  <si>
    <t>braylonsanders</t>
  </si>
  <si>
    <t>00-0033856</t>
  </si>
  <si>
    <t>Fournette</t>
  </si>
  <si>
    <t>leonardfournette</t>
  </si>
  <si>
    <t>Jake Bates</t>
  </si>
  <si>
    <t>11539</t>
  </si>
  <si>
    <t>jakebates</t>
  </si>
  <si>
    <t>Jared Wayne</t>
  </si>
  <si>
    <t>11056</t>
  </si>
  <si>
    <t>jaredwayne</t>
  </si>
  <si>
    <t>2000-10-07</t>
  </si>
  <si>
    <t>00-0030506</t>
  </si>
  <si>
    <t>Kelce</t>
  </si>
  <si>
    <t>traviskelce</t>
  </si>
  <si>
    <t>1989-10-05</t>
  </si>
  <si>
    <t>Mike DiLiello</t>
  </si>
  <si>
    <t>11932</t>
  </si>
  <si>
    <t>DiLiello</t>
  </si>
  <si>
    <t>mikediliello</t>
  </si>
  <si>
    <t>JJ Galbreath</t>
  </si>
  <si>
    <t>12975</t>
  </si>
  <si>
    <t>Galbreath</t>
  </si>
  <si>
    <t>jjgalbreath</t>
  </si>
  <si>
    <t>2001-08-05</t>
  </si>
  <si>
    <t>Ben Turk</t>
  </si>
  <si>
    <t>4890</t>
  </si>
  <si>
    <t>benturk</t>
  </si>
  <si>
    <t>1990-06-05</t>
  </si>
  <si>
    <t>Anthony Mahoungou</t>
  </si>
  <si>
    <t>5612</t>
  </si>
  <si>
    <t>Mahoungou</t>
  </si>
  <si>
    <t>anthonymahoungou</t>
  </si>
  <si>
    <t>Alex Larson</t>
  </si>
  <si>
    <t>12340</t>
  </si>
  <si>
    <t>Larson</t>
  </si>
  <si>
    <t>alexlarson</t>
  </si>
  <si>
    <t>Jordan Mims</t>
  </si>
  <si>
    <t>11378</t>
  </si>
  <si>
    <t>jordanmims</t>
  </si>
  <si>
    <t xml:space="preserve"> 00-0035535</t>
  </si>
  <si>
    <t>Slayton</t>
  </si>
  <si>
    <t>dariusslayton</t>
  </si>
  <si>
    <t>1868</t>
  </si>
  <si>
    <t>Gillmore</t>
  </si>
  <si>
    <t>crockettgillmore</t>
  </si>
  <si>
    <t>1991-11-16</t>
  </si>
  <si>
    <t xml:space="preserve"> 00-0035002</t>
  </si>
  <si>
    <t>dillonmitchell</t>
  </si>
  <si>
    <t>1997-05-16</t>
  </si>
  <si>
    <t>K.J. Maye</t>
  </si>
  <si>
    <t>3515</t>
  </si>
  <si>
    <t>00-0032653</t>
  </si>
  <si>
    <t>Maye</t>
  </si>
  <si>
    <t>kjmaye</t>
  </si>
  <si>
    <t>Brian Callahan</t>
  </si>
  <si>
    <t>4896</t>
  </si>
  <si>
    <t>Callahan</t>
  </si>
  <si>
    <t>briancallahan</t>
  </si>
  <si>
    <t>Seth Lobato</t>
  </si>
  <si>
    <t>1967</t>
  </si>
  <si>
    <t>Lobato</t>
  </si>
  <si>
    <t>sethlobato</t>
  </si>
  <si>
    <t>coleturner</t>
  </si>
  <si>
    <t>ShunDerrick Powell</t>
  </si>
  <si>
    <t>13145</t>
  </si>
  <si>
    <t>ShunDerrick</t>
  </si>
  <si>
    <t>shunderrickpowell</t>
  </si>
  <si>
    <t>Riley Ferguson</t>
  </si>
  <si>
    <t>5270</t>
  </si>
  <si>
    <t>rileyferguson</t>
  </si>
  <si>
    <t>Jibri Blount</t>
  </si>
  <si>
    <t>8039</t>
  </si>
  <si>
    <t>Jibri</t>
  </si>
  <si>
    <t>jibriblount</t>
  </si>
  <si>
    <t>1996-10-21</t>
  </si>
  <si>
    <t>Michael Williams</t>
  </si>
  <si>
    <t>1520</t>
  </si>
  <si>
    <t>304</t>
  </si>
  <si>
    <t>michaelwilliams</t>
  </si>
  <si>
    <t>Brian Riley</t>
  </si>
  <si>
    <t>4815</t>
  </si>
  <si>
    <t>brianriley</t>
  </si>
  <si>
    <t>Eric Kettani</t>
  </si>
  <si>
    <t>1726</t>
  </si>
  <si>
    <t>Kettani</t>
  </si>
  <si>
    <t>erickettani</t>
  </si>
  <si>
    <t>1987-03-26</t>
  </si>
  <si>
    <t>00-0033948</t>
  </si>
  <si>
    <t>jamaalwilliams</t>
  </si>
  <si>
    <t>Josh McDaniels</t>
  </si>
  <si>
    <t>3097</t>
  </si>
  <si>
    <t>McDaniels</t>
  </si>
  <si>
    <t>joshmcdaniels</t>
  </si>
  <si>
    <t>2214</t>
  </si>
  <si>
    <t>00-0031273</t>
  </si>
  <si>
    <t>Brate</t>
  </si>
  <si>
    <t>cameronbrate</t>
  </si>
  <si>
    <t>1991-07-03</t>
  </si>
  <si>
    <t>2413</t>
  </si>
  <si>
    <t>00-0032130</t>
  </si>
  <si>
    <t>Jalston</t>
  </si>
  <si>
    <t>jalstonfowler</t>
  </si>
  <si>
    <t>1990-07-26</t>
  </si>
  <si>
    <t>Matt Hasselbeck</t>
  </si>
  <si>
    <t>36</t>
  </si>
  <si>
    <t>Hasselbeck</t>
  </si>
  <si>
    <t>matthasselbeck</t>
  </si>
  <si>
    <t>1975-09-25</t>
  </si>
  <si>
    <t>Tommy Streeter</t>
  </si>
  <si>
    <t>1060</t>
  </si>
  <si>
    <t>Streeter</t>
  </si>
  <si>
    <t>tommystreeter</t>
  </si>
  <si>
    <t>1989-10-07</t>
  </si>
  <si>
    <t>499</t>
  </si>
  <si>
    <t>00-0026138</t>
  </si>
  <si>
    <t>Barth</t>
  </si>
  <si>
    <t>connorbarth</t>
  </si>
  <si>
    <t>1986-04-11</t>
  </si>
  <si>
    <t>00-0033537</t>
  </si>
  <si>
    <t>deshaunwatson</t>
  </si>
  <si>
    <t>00-0033319</t>
  </si>
  <si>
    <t>Mullens</t>
  </si>
  <si>
    <t>nickmullens</t>
  </si>
  <si>
    <t>1995-03-21</t>
  </si>
  <si>
    <t>Brennan Presley</t>
  </si>
  <si>
    <t>13011</t>
  </si>
  <si>
    <t>brennanpresley</t>
  </si>
  <si>
    <t>2002-02-02</t>
  </si>
  <si>
    <t>00-0034772</t>
  </si>
  <si>
    <t>Callaway</t>
  </si>
  <si>
    <t>antoniocallaway</t>
  </si>
  <si>
    <t>1997-01-09</t>
  </si>
  <si>
    <t>Brelan Chancellor</t>
  </si>
  <si>
    <t>2044</t>
  </si>
  <si>
    <t>Brelan</t>
  </si>
  <si>
    <t>Chancellor</t>
  </si>
  <si>
    <t>brelanchancellor</t>
  </si>
  <si>
    <t>1992-08-06</t>
  </si>
  <si>
    <t>701</t>
  </si>
  <si>
    <t>00-0027675</t>
  </si>
  <si>
    <t>eddickson</t>
  </si>
  <si>
    <t>1987-07-25</t>
  </si>
  <si>
    <t>malikbenson</t>
  </si>
  <si>
    <t>2002-10-17</t>
  </si>
  <si>
    <t>Adam Zaruba</t>
  </si>
  <si>
    <t>4768</t>
  </si>
  <si>
    <t>Zaruba</t>
  </si>
  <si>
    <t>adamzaruba</t>
  </si>
  <si>
    <t>1991-03-03</t>
  </si>
  <si>
    <t>Zamir</t>
  </si>
  <si>
    <t>zamirwhite</t>
  </si>
  <si>
    <t>1999-09-18</t>
  </si>
  <si>
    <t>Jawhar</t>
  </si>
  <si>
    <t>jawharjordan</t>
  </si>
  <si>
    <t>5095</t>
  </si>
  <si>
    <t>00-0034161</t>
  </si>
  <si>
    <t>danielcarlson</t>
  </si>
  <si>
    <t>1849</t>
  </si>
  <si>
    <t>00-0031042</t>
  </si>
  <si>
    <t>Amaro</t>
  </si>
  <si>
    <t>jaceamaro</t>
  </si>
  <si>
    <t>1992-06-26</t>
  </si>
  <si>
    <t>902</t>
  </si>
  <si>
    <t>00-0028114</t>
  </si>
  <si>
    <t>dwayneharris</t>
  </si>
  <si>
    <t>1987-09-16</t>
  </si>
  <si>
    <t>Ty'Son</t>
  </si>
  <si>
    <t>tysonwilliams</t>
  </si>
  <si>
    <t>Earl Bennett</t>
  </si>
  <si>
    <t>415</t>
  </si>
  <si>
    <t>earlbennett</t>
  </si>
  <si>
    <t>1987-03-23</t>
  </si>
  <si>
    <t>JaVonta Payton</t>
  </si>
  <si>
    <t>8632</t>
  </si>
  <si>
    <t>JaVonta</t>
  </si>
  <si>
    <t>javontapayton</t>
  </si>
  <si>
    <t>1998-10-07</t>
  </si>
  <si>
    <t>Urban Meyer</t>
  </si>
  <si>
    <t>6761</t>
  </si>
  <si>
    <t>Urban</t>
  </si>
  <si>
    <t>urbanmeyer</t>
  </si>
  <si>
    <t>Avery Williams</t>
  </si>
  <si>
    <t>7809</t>
  </si>
  <si>
    <t>averywilliams</t>
  </si>
  <si>
    <t>1998-07-15</t>
  </si>
  <si>
    <t>365</t>
  </si>
  <si>
    <t>00-0026901</t>
  </si>
  <si>
    <t>mikewallace</t>
  </si>
  <si>
    <t>1986-08-01</t>
  </si>
  <si>
    <t>Devon Bell</t>
  </si>
  <si>
    <t>3890</t>
  </si>
  <si>
    <t>devonbell</t>
  </si>
  <si>
    <t>Evan Svoboda</t>
  </si>
  <si>
    <t>13630</t>
  </si>
  <si>
    <t>Svoboda</t>
  </si>
  <si>
    <t>evansvoboda</t>
  </si>
  <si>
    <t>EJ Smith</t>
  </si>
  <si>
    <t>13778</t>
  </si>
  <si>
    <t>EJ</t>
  </si>
  <si>
    <t>ejsmith</t>
  </si>
  <si>
    <t>2002-05-15</t>
  </si>
  <si>
    <t>Milroe</t>
  </si>
  <si>
    <t>jalenmilroe</t>
  </si>
  <si>
    <t>2002-12-13</t>
  </si>
  <si>
    <t>Dennis Dixon</t>
  </si>
  <si>
    <t>665</t>
  </si>
  <si>
    <t>dennisdixon</t>
  </si>
  <si>
    <t>1985-01-11</t>
  </si>
  <si>
    <t>Eni Falayi</t>
  </si>
  <si>
    <t>13772</t>
  </si>
  <si>
    <t>Eni</t>
  </si>
  <si>
    <t>Falayi</t>
  </si>
  <si>
    <t>enifalayi</t>
  </si>
  <si>
    <t>Brandon Peters</t>
  </si>
  <si>
    <t>8579</t>
  </si>
  <si>
    <t>brandonpeters</t>
  </si>
  <si>
    <t>Dave Deguglielmo</t>
  </si>
  <si>
    <t>6722</t>
  </si>
  <si>
    <t>Deguglielmo</t>
  </si>
  <si>
    <t>davedeguglielmo</t>
  </si>
  <si>
    <t>00-0031610</t>
  </si>
  <si>
    <t>Waller</t>
  </si>
  <si>
    <t>darrenwaller</t>
  </si>
  <si>
    <t>1992-09-13</t>
  </si>
  <si>
    <t>2422</t>
  </si>
  <si>
    <t>00-0032062</t>
  </si>
  <si>
    <t>blakebell</t>
  </si>
  <si>
    <t>1991-08-07</t>
  </si>
  <si>
    <t>Dom Capers</t>
  </si>
  <si>
    <t>4010</t>
  </si>
  <si>
    <t>domcapers</t>
  </si>
  <si>
    <t>Collier</t>
  </si>
  <si>
    <t>chriscollier</t>
  </si>
  <si>
    <t>2000-03-24</t>
  </si>
  <si>
    <t>Chan Gailey</t>
  </si>
  <si>
    <t>3971</t>
  </si>
  <si>
    <t>Chan</t>
  </si>
  <si>
    <t>Gailey</t>
  </si>
  <si>
    <t>changailey</t>
  </si>
  <si>
    <t>Kendall Gaskins</t>
  </si>
  <si>
    <t>1671</t>
  </si>
  <si>
    <t>Gaskins</t>
  </si>
  <si>
    <t>kendallgaskins</t>
  </si>
  <si>
    <t>1990-11-04</t>
  </si>
  <si>
    <t>Desmond Reid</t>
  </si>
  <si>
    <t>13327</t>
  </si>
  <si>
    <t>desmondreid</t>
  </si>
  <si>
    <t>2004-07-29</t>
  </si>
  <si>
    <t>00-0030564</t>
  </si>
  <si>
    <t>deandrehopkins</t>
  </si>
  <si>
    <t>3614</t>
  </si>
  <si>
    <t>00-0032881</t>
  </si>
  <si>
    <t>Tommylee</t>
  </si>
  <si>
    <t>tommyleelewis</t>
  </si>
  <si>
    <t>Jalen Jackson</t>
  </si>
  <si>
    <t>12218</t>
  </si>
  <si>
    <t>jalenjackson</t>
  </si>
  <si>
    <t>Ron Rivera</t>
  </si>
  <si>
    <t>3145</t>
  </si>
  <si>
    <t>Ron</t>
  </si>
  <si>
    <t>ronrivera</t>
  </si>
  <si>
    <t>Elijah Dotson</t>
  </si>
  <si>
    <t>11114</t>
  </si>
  <si>
    <t>elijahdotson</t>
  </si>
  <si>
    <t>1999-01-19</t>
  </si>
  <si>
    <t>Godwin Igwebuike</t>
  </si>
  <si>
    <t>5220</t>
  </si>
  <si>
    <t>00-0034614</t>
  </si>
  <si>
    <t>Igwebuike</t>
  </si>
  <si>
    <t>godwinigwebuike</t>
  </si>
  <si>
    <t>4651</t>
  </si>
  <si>
    <t>00-0033725</t>
  </si>
  <si>
    <t>Clement</t>
  </si>
  <si>
    <t>coreyclement</t>
  </si>
  <si>
    <t>jalenbrooks</t>
  </si>
  <si>
    <t>2000-05-07</t>
  </si>
  <si>
    <t>Jack Westover</t>
  </si>
  <si>
    <t>12045</t>
  </si>
  <si>
    <t>Westover</t>
  </si>
  <si>
    <t>jackwestover</t>
  </si>
  <si>
    <t>TJ Sheffield</t>
  </si>
  <si>
    <t>13191</t>
  </si>
  <si>
    <t>tjsheffield</t>
  </si>
  <si>
    <t>Kevin Cone</t>
  </si>
  <si>
    <t>945</t>
  </si>
  <si>
    <t>Cone</t>
  </si>
  <si>
    <t>kevincone</t>
  </si>
  <si>
    <t>Mike Estes</t>
  </si>
  <si>
    <t>4807</t>
  </si>
  <si>
    <t>Estes</t>
  </si>
  <si>
    <t>mikeestes</t>
  </si>
  <si>
    <t>Stephen Carlson</t>
  </si>
  <si>
    <t>6451</t>
  </si>
  <si>
    <t xml:space="preserve"> 00-0035039</t>
  </si>
  <si>
    <t>stephencarlson</t>
  </si>
  <si>
    <t>1996-12-12</t>
  </si>
  <si>
    <t>Chig</t>
  </si>
  <si>
    <t>Okonkwo</t>
  </si>
  <si>
    <t>chigokonkwo</t>
  </si>
  <si>
    <t xml:space="preserve"> 00-0035243</t>
  </si>
  <si>
    <t>milessanders</t>
  </si>
  <si>
    <t>1997-05-01</t>
  </si>
  <si>
    <t>KeAndre</t>
  </si>
  <si>
    <t>Lambert-Smith</t>
  </si>
  <si>
    <t>keandrelambertsmith</t>
  </si>
  <si>
    <t>Lance Lenoir</t>
  </si>
  <si>
    <t>4750</t>
  </si>
  <si>
    <t>00-0033992</t>
  </si>
  <si>
    <t>lancelenoir</t>
  </si>
  <si>
    <t>Isaiah Bowser</t>
  </si>
  <si>
    <t>11431</t>
  </si>
  <si>
    <t>Bowser</t>
  </si>
  <si>
    <t>isaiahbowser</t>
  </si>
  <si>
    <t>Kyle Lewis</t>
  </si>
  <si>
    <t>5236</t>
  </si>
  <si>
    <t>00-0034642</t>
  </si>
  <si>
    <t>kylelewis</t>
  </si>
  <si>
    <t>1995-04-22</t>
  </si>
  <si>
    <t>Zach Davidson</t>
  </si>
  <si>
    <t>7943</t>
  </si>
  <si>
    <t>zachdavidson</t>
  </si>
  <si>
    <t>Taylen</t>
  </si>
  <si>
    <t>taylengreen</t>
  </si>
  <si>
    <t>2002-10-18</t>
  </si>
  <si>
    <t>Tyrone Broden</t>
  </si>
  <si>
    <t>13034</t>
  </si>
  <si>
    <t>Broden</t>
  </si>
  <si>
    <t>tyronebroden</t>
  </si>
  <si>
    <t>4996</t>
  </si>
  <si>
    <t>00-0034369</t>
  </si>
  <si>
    <t>Lauletta</t>
  </si>
  <si>
    <t>kylelauletta</t>
  </si>
  <si>
    <t>Bagent</t>
  </si>
  <si>
    <t>tysonbagent</t>
  </si>
  <si>
    <t>2000-06-08</t>
  </si>
  <si>
    <t>Dylan Thompson</t>
  </si>
  <si>
    <t>2586</t>
  </si>
  <si>
    <t>dylanthompson</t>
  </si>
  <si>
    <t>00-0030332</t>
  </si>
  <si>
    <t>Maher</t>
  </si>
  <si>
    <t>brettmaher</t>
  </si>
  <si>
    <t>J. Michael Sturdivant</t>
  </si>
  <si>
    <t>13770</t>
  </si>
  <si>
    <t>J. Michael</t>
  </si>
  <si>
    <t>Sturdivant</t>
  </si>
  <si>
    <t>jmichaelsturdivant</t>
  </si>
  <si>
    <t>Wes Pahl</t>
  </si>
  <si>
    <t>13748</t>
  </si>
  <si>
    <t>Pahl</t>
  </si>
  <si>
    <t>wespahl</t>
  </si>
  <si>
    <t>2002-05-18</t>
  </si>
  <si>
    <t xml:space="preserve"> 00-0035350</t>
  </si>
  <si>
    <t>prestonwilliams</t>
  </si>
  <si>
    <t>Jeff Yurk</t>
  </si>
  <si>
    <t>14010</t>
  </si>
  <si>
    <t>Yurk</t>
  </si>
  <si>
    <t>jeffyurk</t>
  </si>
  <si>
    <t>E.J. Manuel</t>
  </si>
  <si>
    <t>1349</t>
  </si>
  <si>
    <t>00-0030526</t>
  </si>
  <si>
    <t>Manuel</t>
  </si>
  <si>
    <t>ejmanuel</t>
  </si>
  <si>
    <t>1990-03-19</t>
  </si>
  <si>
    <t>Jalin Moore</t>
  </si>
  <si>
    <t>5961</t>
  </si>
  <si>
    <t xml:space="preserve"> 00-0035505</t>
  </si>
  <si>
    <t>jalinmoore</t>
  </si>
  <si>
    <t>1995-11-28</t>
  </si>
  <si>
    <t>Marcus Leak</t>
  </si>
  <si>
    <t>3584</t>
  </si>
  <si>
    <t>Leak</t>
  </si>
  <si>
    <t>marcusleak</t>
  </si>
  <si>
    <t>1992-11-19</t>
  </si>
  <si>
    <t>00-0034272</t>
  </si>
  <si>
    <t>Valdes-Scantling</t>
  </si>
  <si>
    <t>marquezvaldesscantling</t>
  </si>
  <si>
    <t>1994-10-10</t>
  </si>
  <si>
    <t>Brad Robbins</t>
  </si>
  <si>
    <t>11010</t>
  </si>
  <si>
    <t>bradrobbins</t>
  </si>
  <si>
    <t>1998-10-06</t>
  </si>
  <si>
    <t>Blake Watson</t>
  </si>
  <si>
    <t>11568</t>
  </si>
  <si>
    <t>blakewatson</t>
  </si>
  <si>
    <t>1999-10-14</t>
  </si>
  <si>
    <t>Malik Rutherford</t>
  </si>
  <si>
    <t>13702</t>
  </si>
  <si>
    <t>Rutherford</t>
  </si>
  <si>
    <t>malikrutherford</t>
  </si>
  <si>
    <t>Rivaldo Fairweather</t>
  </si>
  <si>
    <t>12851</t>
  </si>
  <si>
    <t>Rivaldo</t>
  </si>
  <si>
    <t>Fairweather</t>
  </si>
  <si>
    <t>rivaldofairweather</t>
  </si>
  <si>
    <t>2002-07-19</t>
  </si>
  <si>
    <t>Kellen Moore</t>
  </si>
  <si>
    <t>1158</t>
  </si>
  <si>
    <t>kellenmoore</t>
  </si>
  <si>
    <t>1988-07-05</t>
  </si>
  <si>
    <t>Lou Hedley</t>
  </si>
  <si>
    <t>11107</t>
  </si>
  <si>
    <t>Hedley</t>
  </si>
  <si>
    <t>louhedley</t>
  </si>
  <si>
    <t>Jeshaun</t>
  </si>
  <si>
    <t>jeshaunjones</t>
  </si>
  <si>
    <t>1999-12-22</t>
  </si>
  <si>
    <t>00-0029822</t>
  </si>
  <si>
    <t>McManus</t>
  </si>
  <si>
    <t>brandonmcmanus</t>
  </si>
  <si>
    <t>1991-07-25</t>
  </si>
  <si>
    <t>Wyatt Houston</t>
  </si>
  <si>
    <t>4490</t>
  </si>
  <si>
    <t>wyatthouston</t>
  </si>
  <si>
    <t>Zakhari Franklin</t>
  </si>
  <si>
    <t>13161</t>
  </si>
  <si>
    <t>Zakhari</t>
  </si>
  <si>
    <t>zakharifranklin</t>
  </si>
  <si>
    <t>Damond Powell</t>
  </si>
  <si>
    <t>2937</t>
  </si>
  <si>
    <t>Damond</t>
  </si>
  <si>
    <t>damondpowell</t>
  </si>
  <si>
    <t>1992-10-31</t>
  </si>
  <si>
    <t>Corey Acosta</t>
  </si>
  <si>
    <t>2802</t>
  </si>
  <si>
    <t>Acosta</t>
  </si>
  <si>
    <t>coreyacosta</t>
  </si>
  <si>
    <t>1991-07-12</t>
  </si>
  <si>
    <t>Jalen Saunders</t>
  </si>
  <si>
    <t>1862</t>
  </si>
  <si>
    <t>jalensaunders</t>
  </si>
  <si>
    <t>1992-09-30</t>
  </si>
  <si>
    <t>Richard Smith</t>
  </si>
  <si>
    <t>4022</t>
  </si>
  <si>
    <t>richardsmith</t>
  </si>
  <si>
    <t>00-0020531</t>
  </si>
  <si>
    <t>Brees</t>
  </si>
  <si>
    <t>drewbrees</t>
  </si>
  <si>
    <t>1979-01-15</t>
  </si>
  <si>
    <t>1231</t>
  </si>
  <si>
    <t>Scruggs</t>
  </si>
  <si>
    <t>gregscruggs</t>
  </si>
  <si>
    <t>1990-08-17</t>
  </si>
  <si>
    <t>Bryce Ford-Wheaton</t>
  </si>
  <si>
    <t>9499</t>
  </si>
  <si>
    <t>Ford-Wheaton</t>
  </si>
  <si>
    <t>brycefordwheaton</t>
  </si>
  <si>
    <t>Patrick Laird</t>
  </si>
  <si>
    <t>6311</t>
  </si>
  <si>
    <t xml:space="preserve"> 00-0035342</t>
  </si>
  <si>
    <t>Laird</t>
  </si>
  <si>
    <t>patricklaird</t>
  </si>
  <si>
    <t>1995-08-17</t>
  </si>
  <si>
    <t>Mitchell Henry</t>
  </si>
  <si>
    <t>2772</t>
  </si>
  <si>
    <t>mitchellhenry</t>
  </si>
  <si>
    <t>00-0026281</t>
  </si>
  <si>
    <t>Barnidge</t>
  </si>
  <si>
    <t>garybarnidge</t>
  </si>
  <si>
    <t>1985-09-22</t>
  </si>
  <si>
    <t>Clay Burton</t>
  </si>
  <si>
    <t>2947</t>
  </si>
  <si>
    <t>clayburton</t>
  </si>
  <si>
    <t>3391</t>
  </si>
  <si>
    <t>00-0032450</t>
  </si>
  <si>
    <t>dwaynewashington</t>
  </si>
  <si>
    <t>1994-04-24</t>
  </si>
  <si>
    <t>1262</t>
  </si>
  <si>
    <t>00-0029623</t>
  </si>
  <si>
    <t>Tanney</t>
  </si>
  <si>
    <t>alextanney</t>
  </si>
  <si>
    <t>1987-11-11</t>
  </si>
  <si>
    <t>tedhurst</t>
  </si>
  <si>
    <t>2004-07-02</t>
  </si>
  <si>
    <t>Ryan McDaniel</t>
  </si>
  <si>
    <t>8891</t>
  </si>
  <si>
    <t>McDaniel</t>
  </si>
  <si>
    <t>ryanmcdaniel</t>
  </si>
  <si>
    <t>Joe Barry</t>
  </si>
  <si>
    <t>3988</t>
  </si>
  <si>
    <t>Barry</t>
  </si>
  <si>
    <t>joebarry</t>
  </si>
  <si>
    <t>Noah Togiai</t>
  </si>
  <si>
    <t>7404</t>
  </si>
  <si>
    <t>Togiai</t>
  </si>
  <si>
    <t>noahtogiai</t>
  </si>
  <si>
    <t>Neal Johnson</t>
  </si>
  <si>
    <t>12135</t>
  </si>
  <si>
    <t>nealjohnson</t>
  </si>
  <si>
    <t>Royer</t>
  </si>
  <si>
    <t>joeroyer</t>
  </si>
  <si>
    <t>2002-02-25</t>
  </si>
  <si>
    <t>Arthur Williams</t>
  </si>
  <si>
    <t>3031</t>
  </si>
  <si>
    <t>arthurwilliams</t>
  </si>
  <si>
    <t>4150</t>
  </si>
  <si>
    <t>00-0033950</t>
  </si>
  <si>
    <t>Gallman</t>
  </si>
  <si>
    <t>waynegallman</t>
  </si>
  <si>
    <t>1994-10-01</t>
  </si>
  <si>
    <t>Mekhi Sargent</t>
  </si>
  <si>
    <t>8085</t>
  </si>
  <si>
    <t>Sargent</t>
  </si>
  <si>
    <t>mekhisargent</t>
  </si>
  <si>
    <t>1997-10-08</t>
  </si>
  <si>
    <t>Logan Stokes</t>
  </si>
  <si>
    <t>2996</t>
  </si>
  <si>
    <t>Stokes</t>
  </si>
  <si>
    <t>loganstokes</t>
  </si>
  <si>
    <t>1992-12-04</t>
  </si>
  <si>
    <t>Sam Pitz</t>
  </si>
  <si>
    <t>13158</t>
  </si>
  <si>
    <t>Pitz</t>
  </si>
  <si>
    <t>sampitz</t>
  </si>
  <si>
    <t>Brandon Smith</t>
  </si>
  <si>
    <t>7865</t>
  </si>
  <si>
    <t>brandonsmith</t>
  </si>
  <si>
    <t>B.T. Potter</t>
  </si>
  <si>
    <t>11092</t>
  </si>
  <si>
    <t>B.T.</t>
  </si>
  <si>
    <t>Potter</t>
  </si>
  <si>
    <t>btpotter</t>
  </si>
  <si>
    <t>2000-02-21</t>
  </si>
  <si>
    <t>Cedric O'Neal</t>
  </si>
  <si>
    <t>3780</t>
  </si>
  <si>
    <t>O'Neal</t>
  </si>
  <si>
    <t>cedriconeal</t>
  </si>
  <si>
    <t>Aaron Peck</t>
  </si>
  <si>
    <t>4384</t>
  </si>
  <si>
    <t>Peck</t>
  </si>
  <si>
    <t>aaronpeck</t>
  </si>
  <si>
    <t>Ty Zentner</t>
  </si>
  <si>
    <t>11277</t>
  </si>
  <si>
    <t>Zentner</t>
  </si>
  <si>
    <t>tyzentner</t>
  </si>
  <si>
    <t>1998-06-07</t>
  </si>
  <si>
    <t>3280</t>
  </si>
  <si>
    <t>00-0032404</t>
  </si>
  <si>
    <t>tylerervin</t>
  </si>
  <si>
    <t>marquezcallaway</t>
  </si>
  <si>
    <t>Carsen Ryan</t>
  </si>
  <si>
    <t>13580</t>
  </si>
  <si>
    <t>Carsen</t>
  </si>
  <si>
    <t>carsenryan</t>
  </si>
  <si>
    <t>2003-08-21</t>
  </si>
  <si>
    <t>1236</t>
  </si>
  <si>
    <t>00-0029048</t>
  </si>
  <si>
    <t>Banyard</t>
  </si>
  <si>
    <t>joebanyard</t>
  </si>
  <si>
    <t>1988-11-12</t>
  </si>
  <si>
    <t>Jadon Haselwood</t>
  </si>
  <si>
    <t>9498</t>
  </si>
  <si>
    <t>Haselwood</t>
  </si>
  <si>
    <t>jadonhaselwood</t>
  </si>
  <si>
    <t>2001-04-15</t>
  </si>
  <si>
    <t>Ethan Conner</t>
  </si>
  <si>
    <t>13661</t>
  </si>
  <si>
    <t>ethanconner</t>
  </si>
  <si>
    <t>Jake Bentley</t>
  </si>
  <si>
    <t>7073</t>
  </si>
  <si>
    <t>jakebentley</t>
  </si>
  <si>
    <t>Neil Pau'u</t>
  </si>
  <si>
    <t>8436</t>
  </si>
  <si>
    <t>Neil</t>
  </si>
  <si>
    <t>Pau'u</t>
  </si>
  <si>
    <t>neilpauu</t>
  </si>
  <si>
    <t>Howie Roseman</t>
  </si>
  <si>
    <t>3083</t>
  </si>
  <si>
    <t>Howie</t>
  </si>
  <si>
    <t>Roseman</t>
  </si>
  <si>
    <t>howieroseman</t>
  </si>
  <si>
    <t xml:space="preserve"> 00-0035700</t>
  </si>
  <si>
    <t>joshjacobs</t>
  </si>
  <si>
    <t>1998-02-11</t>
  </si>
  <si>
    <t>Julian Williams</t>
  </si>
  <si>
    <t>5804</t>
  </si>
  <si>
    <t>00-0034894</t>
  </si>
  <si>
    <t>julianwilliams</t>
  </si>
  <si>
    <t>Sidney Rice</t>
  </si>
  <si>
    <t>14</t>
  </si>
  <si>
    <t>Sidney</t>
  </si>
  <si>
    <t>sidneyrice</t>
  </si>
  <si>
    <t>1986-09-01</t>
  </si>
  <si>
    <t>2890</t>
  </si>
  <si>
    <t>Farmer</t>
  </si>
  <si>
    <t>georgefarmer</t>
  </si>
  <si>
    <t>Emory Blake</t>
  </si>
  <si>
    <t>1605</t>
  </si>
  <si>
    <t>emoryblake</t>
  </si>
  <si>
    <t>1991-07-18</t>
  </si>
  <si>
    <t>Zach Von Rosenberg</t>
  </si>
  <si>
    <t>8035</t>
  </si>
  <si>
    <t>Von Rosenberg</t>
  </si>
  <si>
    <t>zachvonrosenberg</t>
  </si>
  <si>
    <t>Charbonnet</t>
  </si>
  <si>
    <t>zachcharbonnet</t>
  </si>
  <si>
    <t>Trevor Harman</t>
  </si>
  <si>
    <t>2838</t>
  </si>
  <si>
    <t>Harman</t>
  </si>
  <si>
    <t>trevorharman</t>
  </si>
  <si>
    <t>25</t>
  </si>
  <si>
    <t>jeromefelton</t>
  </si>
  <si>
    <t>1986-07-03</t>
  </si>
  <si>
    <t>Qadir Ismail</t>
  </si>
  <si>
    <t>12267</t>
  </si>
  <si>
    <t>Qadir</t>
  </si>
  <si>
    <t>Ismail</t>
  </si>
  <si>
    <t>qadirismail</t>
  </si>
  <si>
    <t>2000-02-17</t>
  </si>
  <si>
    <t>899</t>
  </si>
  <si>
    <t>00-0028660</t>
  </si>
  <si>
    <t>danbailey</t>
  </si>
  <si>
    <t>1988-01-26</t>
  </si>
  <si>
    <t>Bud Sasser</t>
  </si>
  <si>
    <t>2502</t>
  </si>
  <si>
    <t>Bud</t>
  </si>
  <si>
    <t>Sasser</t>
  </si>
  <si>
    <t>budsasser</t>
  </si>
  <si>
    <t>Jack Fox</t>
  </si>
  <si>
    <t>6523</t>
  </si>
  <si>
    <t xml:space="preserve"> 00-0035156</t>
  </si>
  <si>
    <t>jackfox</t>
  </si>
  <si>
    <t>Artayvious Lynn</t>
  </si>
  <si>
    <t>7864</t>
  </si>
  <si>
    <t>Artayvious</t>
  </si>
  <si>
    <t>artayviouslynn</t>
  </si>
  <si>
    <t>1996-03-13</t>
  </si>
  <si>
    <t>adrianmartinez</t>
  </si>
  <si>
    <t xml:space="preserve"> 00-0035639</t>
  </si>
  <si>
    <t>Parris</t>
  </si>
  <si>
    <t>parriscampbell</t>
  </si>
  <si>
    <t>1997-07-16</t>
  </si>
  <si>
    <t>Corey Knox</t>
  </si>
  <si>
    <t>2933</t>
  </si>
  <si>
    <t>coreyknox</t>
  </si>
  <si>
    <t>Jake Retzlaff</t>
  </si>
  <si>
    <t>13685</t>
  </si>
  <si>
    <t>Retzlaff</t>
  </si>
  <si>
    <t>jakeretzlaff</t>
  </si>
  <si>
    <t>2003-03-28</t>
  </si>
  <si>
    <t>Greg Olson</t>
  </si>
  <si>
    <t>3965</t>
  </si>
  <si>
    <t>gregolson</t>
  </si>
  <si>
    <t>00-0033246</t>
  </si>
  <si>
    <t>Mundt</t>
  </si>
  <si>
    <t>johnnymundt</t>
  </si>
  <si>
    <t>1994-11-23</t>
  </si>
  <si>
    <t>macjones</t>
  </si>
  <si>
    <t>1998-09-05</t>
  </si>
  <si>
    <t>Cullen Gillaspia</t>
  </si>
  <si>
    <t>6293</t>
  </si>
  <si>
    <t xml:space="preserve"> 00-0035304</t>
  </si>
  <si>
    <t>Cullen</t>
  </si>
  <si>
    <t>Gillaspia</t>
  </si>
  <si>
    <t>cullengillaspia</t>
  </si>
  <si>
    <t>Khalid Hill</t>
  </si>
  <si>
    <t>5560</t>
  </si>
  <si>
    <t>00-0034237</t>
  </si>
  <si>
    <t>khalidhill</t>
  </si>
  <si>
    <t>Braylon Heard</t>
  </si>
  <si>
    <t>2768</t>
  </si>
  <si>
    <t>Heard</t>
  </si>
  <si>
    <t>braylonheard</t>
  </si>
  <si>
    <t>1991-10-11</t>
  </si>
  <si>
    <t>Matt Lauter</t>
  </si>
  <si>
    <t>13806</t>
  </si>
  <si>
    <t>Lauter</t>
  </si>
  <si>
    <t>mattlauter</t>
  </si>
  <si>
    <t>Ben Malena</t>
  </si>
  <si>
    <t>2065</t>
  </si>
  <si>
    <t>Malena</t>
  </si>
  <si>
    <t>benmalena</t>
  </si>
  <si>
    <t>1992-05-29</t>
  </si>
  <si>
    <t>David Wallis</t>
  </si>
  <si>
    <t>12421</t>
  </si>
  <si>
    <t>Wallis</t>
  </si>
  <si>
    <t>davidwallis</t>
  </si>
  <si>
    <t>Jesse Matthews</t>
  </si>
  <si>
    <t>11452</t>
  </si>
  <si>
    <t>jessematthews</t>
  </si>
  <si>
    <t>Joe Fagnano</t>
  </si>
  <si>
    <t>13350</t>
  </si>
  <si>
    <t>Fagnano</t>
  </si>
  <si>
    <t>joefagnano</t>
  </si>
  <si>
    <t>2001-03-31</t>
  </si>
  <si>
    <t>Deuce</t>
  </si>
  <si>
    <t>deucevaughn</t>
  </si>
  <si>
    <t>2001-11-02</t>
  </si>
  <si>
    <t>862</t>
  </si>
  <si>
    <t>00-0027948</t>
  </si>
  <si>
    <t>Blaine</t>
  </si>
  <si>
    <t>blainegabbert</t>
  </si>
  <si>
    <t>1989-10-15</t>
  </si>
  <si>
    <t>Romello Brinson</t>
  </si>
  <si>
    <t>13818</t>
  </si>
  <si>
    <t>Brinson</t>
  </si>
  <si>
    <t>romellobrinson</t>
  </si>
  <si>
    <t xml:space="preserve"> 00-0034921</t>
  </si>
  <si>
    <t>Fry</t>
  </si>
  <si>
    <t>elliottfry</t>
  </si>
  <si>
    <t>00-0031285</t>
  </si>
  <si>
    <t>Devonta</t>
  </si>
  <si>
    <t>devontafreeman</t>
  </si>
  <si>
    <t>1992-03-15</t>
  </si>
  <si>
    <t>00-0032141</t>
  </si>
  <si>
    <t>Geoff</t>
  </si>
  <si>
    <t>Swaim</t>
  </si>
  <si>
    <t>geoffswaim</t>
  </si>
  <si>
    <t>John Schneider</t>
  </si>
  <si>
    <t>3906</t>
  </si>
  <si>
    <t>Schneider</t>
  </si>
  <si>
    <t>johnschneider</t>
  </si>
  <si>
    <t>Tim Cook</t>
  </si>
  <si>
    <t>4623</t>
  </si>
  <si>
    <t>00-0033683</t>
  </si>
  <si>
    <t>timcook</t>
  </si>
  <si>
    <t>Wetjen</t>
  </si>
  <si>
    <t>kadenwetjen</t>
  </si>
  <si>
    <t>2002-03-09</t>
  </si>
  <si>
    <t>Josh Love</t>
  </si>
  <si>
    <t>7157</t>
  </si>
  <si>
    <t>joshlove</t>
  </si>
  <si>
    <t>Allar</t>
  </si>
  <si>
    <t>drewallar</t>
  </si>
  <si>
    <t>2004-03-08</t>
  </si>
  <si>
    <t>Pete Carroll</t>
  </si>
  <si>
    <t>3910</t>
  </si>
  <si>
    <t>Carroll</t>
  </si>
  <si>
    <t>petecarroll</t>
  </si>
  <si>
    <t xml:space="preserve"> 00-0034970</t>
  </si>
  <si>
    <t>irvsmith</t>
  </si>
  <si>
    <t>3797</t>
  </si>
  <si>
    <t>00-0032724</t>
  </si>
  <si>
    <t>Treggs</t>
  </si>
  <si>
    <t>brycetreggs</t>
  </si>
  <si>
    <t>Tony Washington</t>
  </si>
  <si>
    <t>1978</t>
  </si>
  <si>
    <t>tonywashington</t>
  </si>
  <si>
    <t>LB,WR</t>
  </si>
  <si>
    <t>Keene</t>
  </si>
  <si>
    <t>daltonkeene</t>
  </si>
  <si>
    <t>1999-04-14</t>
  </si>
  <si>
    <t>brockbowers</t>
  </si>
  <si>
    <t>Steve Keim</t>
  </si>
  <si>
    <t>4908</t>
  </si>
  <si>
    <t>Keim</t>
  </si>
  <si>
    <t>stevekeim</t>
  </si>
  <si>
    <t>Mike Maccagnan</t>
  </si>
  <si>
    <t>4953</t>
  </si>
  <si>
    <t>Maccagnan</t>
  </si>
  <si>
    <t>mikemaccagnan</t>
  </si>
  <si>
    <t>Ulysses Bentley</t>
  </si>
  <si>
    <t>12826</t>
  </si>
  <si>
    <t>Ulysses</t>
  </si>
  <si>
    <t>ulyssesbentley</t>
  </si>
  <si>
    <t>2000-12-30</t>
  </si>
  <si>
    <t>jaydendaniels</t>
  </si>
  <si>
    <t>Zach Pascal</t>
  </si>
  <si>
    <t>4319</t>
  </si>
  <si>
    <t>00-0033251</t>
  </si>
  <si>
    <t>Pascal</t>
  </si>
  <si>
    <t>zachpascal</t>
  </si>
  <si>
    <t>Tom Kennedy</t>
  </si>
  <si>
    <t>6588</t>
  </si>
  <si>
    <t xml:space="preserve"> 00-0035544</t>
  </si>
  <si>
    <t>tomkennedy</t>
  </si>
  <si>
    <t>1996-07-29</t>
  </si>
  <si>
    <t>Matt Ammendola</t>
  </si>
  <si>
    <t>7617</t>
  </si>
  <si>
    <t>Ammendola</t>
  </si>
  <si>
    <t>mattammendola</t>
  </si>
  <si>
    <t>Chandler Cox</t>
  </si>
  <si>
    <t>6298</t>
  </si>
  <si>
    <t xml:space="preserve"> 00-0035310</t>
  </si>
  <si>
    <t>chandlercox</t>
  </si>
  <si>
    <t>kevincoleman</t>
  </si>
  <si>
    <t>2003-09-10</t>
  </si>
  <si>
    <t>Gunnar Oakes</t>
  </si>
  <si>
    <t>13251</t>
  </si>
  <si>
    <t>Oakes</t>
  </si>
  <si>
    <t>gunnaroakes</t>
  </si>
  <si>
    <t>Jarveon Williams</t>
  </si>
  <si>
    <t>4372</t>
  </si>
  <si>
    <t>00-0033348</t>
  </si>
  <si>
    <t>jarveonwilliams</t>
  </si>
  <si>
    <t>4265</t>
  </si>
  <si>
    <t>00-0033975</t>
  </si>
  <si>
    <t>Hood</t>
  </si>
  <si>
    <t>elijahhood</t>
  </si>
  <si>
    <t>Roush</t>
  </si>
  <si>
    <t>samroush</t>
  </si>
  <si>
    <t>366</t>
  </si>
  <si>
    <t>00-0027006</t>
  </si>
  <si>
    <t>Britt</t>
  </si>
  <si>
    <t>kennybritt</t>
  </si>
  <si>
    <t>1988-09-19</t>
  </si>
  <si>
    <t>2685</t>
  </si>
  <si>
    <t>00-0031697</t>
  </si>
  <si>
    <t>jordantaylor</t>
  </si>
  <si>
    <t>John Carlson</t>
  </si>
  <si>
    <t>143</t>
  </si>
  <si>
    <t>johncarlson</t>
  </si>
  <si>
    <t>1984-05-12</t>
  </si>
  <si>
    <t>Harrison Mevis</t>
  </si>
  <si>
    <t>12015</t>
  </si>
  <si>
    <t>harrisonmevis</t>
  </si>
  <si>
    <t>Javontee Herndon</t>
  </si>
  <si>
    <t>2049</t>
  </si>
  <si>
    <t>Javontee</t>
  </si>
  <si>
    <t>javonteeherndon</t>
  </si>
  <si>
    <t>J Talley</t>
  </si>
  <si>
    <t>1772</t>
  </si>
  <si>
    <t>J</t>
  </si>
  <si>
    <t>Talley</t>
  </si>
  <si>
    <t>jtalley</t>
  </si>
  <si>
    <t>1989-06-09</t>
  </si>
  <si>
    <t>Jake Waters</t>
  </si>
  <si>
    <t>2569</t>
  </si>
  <si>
    <t>jakewaters</t>
  </si>
  <si>
    <t>1655</t>
  </si>
  <si>
    <t>Kenbrell</t>
  </si>
  <si>
    <t>kenbrellthompkins</t>
  </si>
  <si>
    <t>1988-07-29</t>
  </si>
  <si>
    <t>Jeret Smith</t>
  </si>
  <si>
    <t>2920</t>
  </si>
  <si>
    <t>Jeret</t>
  </si>
  <si>
    <t>jeretsmith</t>
  </si>
  <si>
    <t>1916</t>
  </si>
  <si>
    <t>00-0031373</t>
  </si>
  <si>
    <t>Martavis</t>
  </si>
  <si>
    <t>martavisbryant</t>
  </si>
  <si>
    <t>1991-12-20</t>
  </si>
  <si>
    <t>Anthony Ratliff-Williams</t>
  </si>
  <si>
    <t>5984</t>
  </si>
  <si>
    <t xml:space="preserve"> 00-0035520</t>
  </si>
  <si>
    <t>Ratliff-Williams</t>
  </si>
  <si>
    <t>anthonyratliffwilliams</t>
  </si>
  <si>
    <t>Jermiah Braswell</t>
  </si>
  <si>
    <t>7394</t>
  </si>
  <si>
    <t>Jermiah</t>
  </si>
  <si>
    <t>Braswell</t>
  </si>
  <si>
    <t>jermiahbraswell</t>
  </si>
  <si>
    <t>Spencer Shrader</t>
  </si>
  <si>
    <t>12185</t>
  </si>
  <si>
    <t>Shrader</t>
  </si>
  <si>
    <t>spencershrader</t>
  </si>
  <si>
    <t>1999-05-19</t>
  </si>
  <si>
    <t>Christian Scotland-Williamson</t>
  </si>
  <si>
    <t>5468</t>
  </si>
  <si>
    <t>00-0034340</t>
  </si>
  <si>
    <t>Scotland-Williamson</t>
  </si>
  <si>
    <t>christianscotlandwilliamson</t>
  </si>
  <si>
    <t>81</t>
  </si>
  <si>
    <t>1993-07-05</t>
  </si>
  <si>
    <t>Rakim Jarrett</t>
  </si>
  <si>
    <t>9495</t>
  </si>
  <si>
    <t>Rakim</t>
  </si>
  <si>
    <t>rakimjarrett</t>
  </si>
  <si>
    <t>2001-01-24</t>
  </si>
  <si>
    <t>Michael Bennett</t>
  </si>
  <si>
    <t>2969</t>
  </si>
  <si>
    <t>michaelbennett</t>
  </si>
  <si>
    <t>Luke Altmyer</t>
  </si>
  <si>
    <t>13314</t>
  </si>
  <si>
    <t>Altmyer</t>
  </si>
  <si>
    <t>lukealtmyer</t>
  </si>
  <si>
    <t>Malik Cunningham</t>
  </si>
  <si>
    <t>10860</t>
  </si>
  <si>
    <t>malikcunningham</t>
  </si>
  <si>
    <t>Lex Hilliard</t>
  </si>
  <si>
    <t>340</t>
  </si>
  <si>
    <t>Lex</t>
  </si>
  <si>
    <t>lexhilliard</t>
  </si>
  <si>
    <t>1984-07-30</t>
  </si>
  <si>
    <t>Josh Bellamy</t>
  </si>
  <si>
    <t>1312</t>
  </si>
  <si>
    <t>00-0029319</t>
  </si>
  <si>
    <t>joshbellamy</t>
  </si>
  <si>
    <t>2460</t>
  </si>
  <si>
    <t>00-0032134</t>
  </si>
  <si>
    <t>Uzomah</t>
  </si>
  <si>
    <t>cjuzomah</t>
  </si>
  <si>
    <t>1993-01-14</t>
  </si>
  <si>
    <t>Levi Lewis</t>
  </si>
  <si>
    <t>8429</t>
  </si>
  <si>
    <t>levilewis</t>
  </si>
  <si>
    <t>1998-05-09</t>
  </si>
  <si>
    <t>Sean Riley</t>
  </si>
  <si>
    <t>7368</t>
  </si>
  <si>
    <t>seanriley</t>
  </si>
  <si>
    <t>1997-10-31</t>
  </si>
  <si>
    <t>2560</t>
  </si>
  <si>
    <t>00-0031665</t>
  </si>
  <si>
    <t>Zenner</t>
  </si>
  <si>
    <t>zachzenner</t>
  </si>
  <si>
    <t>Erik Lorig</t>
  </si>
  <si>
    <t>747</t>
  </si>
  <si>
    <t>Lorig</t>
  </si>
  <si>
    <t>eriklorig</t>
  </si>
  <si>
    <t>1986-11-17</t>
  </si>
  <si>
    <t>dannygray</t>
  </si>
  <si>
    <t>Travin Dural</t>
  </si>
  <si>
    <t>4520</t>
  </si>
  <si>
    <t>00-0033517</t>
  </si>
  <si>
    <t>Travin</t>
  </si>
  <si>
    <t>Dural</t>
  </si>
  <si>
    <t>travindural</t>
  </si>
  <si>
    <t>Terry Williams</t>
  </si>
  <si>
    <t>3929</t>
  </si>
  <si>
    <t>terrywilliams</t>
  </si>
  <si>
    <t>00-0031339</t>
  </si>
  <si>
    <t>Moncrief</t>
  </si>
  <si>
    <t>dontemoncrief</t>
  </si>
  <si>
    <t>1993-08-06</t>
  </si>
  <si>
    <t>Bisi Johnson</t>
  </si>
  <si>
    <t>Bisi</t>
  </si>
  <si>
    <t>bisijohnson</t>
  </si>
  <si>
    <t>Teo Redding</t>
  </si>
  <si>
    <t>5255</t>
  </si>
  <si>
    <t>00-0034647</t>
  </si>
  <si>
    <t>Teo</t>
  </si>
  <si>
    <t>teoredding</t>
  </si>
  <si>
    <t>1358</t>
  </si>
  <si>
    <t>00-0030390</t>
  </si>
  <si>
    <t>Sturgis</t>
  </si>
  <si>
    <t>calebsturgis</t>
  </si>
  <si>
    <t>1989-08-09</t>
  </si>
  <si>
    <t>Tanner Knue</t>
  </si>
  <si>
    <t>12395</t>
  </si>
  <si>
    <t>Knue</t>
  </si>
  <si>
    <t>tannerknue</t>
  </si>
  <si>
    <t>00-0034383</t>
  </si>
  <si>
    <t>Schultz</t>
  </si>
  <si>
    <t>daltonschultz</t>
  </si>
  <si>
    <t>1996-07-11</t>
  </si>
  <si>
    <t>jaylenwright</t>
  </si>
  <si>
    <t>2003-04-01</t>
  </si>
  <si>
    <t>Clemens</t>
  </si>
  <si>
    <t>kellenclemens</t>
  </si>
  <si>
    <t>1983-06-06</t>
  </si>
  <si>
    <t>Trevon Wesco</t>
  </si>
  <si>
    <t>6181</t>
  </si>
  <si>
    <t xml:space="preserve"> 00-0035259</t>
  </si>
  <si>
    <t>Wesco</t>
  </si>
  <si>
    <t>trevonwesco</t>
  </si>
  <si>
    <t>00-0033871</t>
  </si>
  <si>
    <t>coreydavis</t>
  </si>
  <si>
    <t>1995-01-11</t>
  </si>
  <si>
    <t>Tanner Arkin</t>
  </si>
  <si>
    <t>13827</t>
  </si>
  <si>
    <t>Arkin</t>
  </si>
  <si>
    <t>tannerarkin</t>
  </si>
  <si>
    <t>2003-07-07</t>
  </si>
  <si>
    <t>Hawes</t>
  </si>
  <si>
    <t>jacksonhawes</t>
  </si>
  <si>
    <t>Rex Grossman</t>
  </si>
  <si>
    <t>679</t>
  </si>
  <si>
    <t>Grossman</t>
  </si>
  <si>
    <t>rexgrossman</t>
  </si>
  <si>
    <t>1980-08-23</t>
  </si>
  <si>
    <t>John Wolford</t>
  </si>
  <si>
    <t>5806</t>
  </si>
  <si>
    <t>00-0034899</t>
  </si>
  <si>
    <t>Wolford</t>
  </si>
  <si>
    <t>johnwolford</t>
  </si>
  <si>
    <t>1995-10-16</t>
  </si>
  <si>
    <t>Demetris Robertson</t>
  </si>
  <si>
    <t>8439</t>
  </si>
  <si>
    <t>Demetris</t>
  </si>
  <si>
    <t>demetrisrobertson</t>
  </si>
  <si>
    <t>John Samuel Shenker</t>
  </si>
  <si>
    <t>11467</t>
  </si>
  <si>
    <t>John Samuel</t>
  </si>
  <si>
    <t>Shenker</t>
  </si>
  <si>
    <t>johnsamuelshenker</t>
  </si>
  <si>
    <t>Jack Strand</t>
  </si>
  <si>
    <t>13602</t>
  </si>
  <si>
    <t>Strand</t>
  </si>
  <si>
    <t>jackstrand</t>
  </si>
  <si>
    <t>2004-06-23</t>
  </si>
  <si>
    <t>William Thompson</t>
  </si>
  <si>
    <t>12324</t>
  </si>
  <si>
    <t>williamthompson</t>
  </si>
  <si>
    <t>Will Sheppard</t>
  </si>
  <si>
    <t>12788</t>
  </si>
  <si>
    <t>Sheppard</t>
  </si>
  <si>
    <t>willsheppard</t>
  </si>
  <si>
    <t>2002-02-11</t>
  </si>
  <si>
    <t>Kobe Prentice</t>
  </si>
  <si>
    <t>13708</t>
  </si>
  <si>
    <t>kobeprentice</t>
  </si>
  <si>
    <t>2004-03-10</t>
  </si>
  <si>
    <t>Josh Pitsenburger</t>
  </si>
  <si>
    <t>13768</t>
  </si>
  <si>
    <t>Pitsenburger</t>
  </si>
  <si>
    <t>joshpitsenburger</t>
  </si>
  <si>
    <t>Troy Mangen</t>
  </si>
  <si>
    <t>5245</t>
  </si>
  <si>
    <t>00-0034146</t>
  </si>
  <si>
    <t>Mangen</t>
  </si>
  <si>
    <t>troymangen</t>
  </si>
  <si>
    <t>686</t>
  </si>
  <si>
    <t>shaunhill</t>
  </si>
  <si>
    <t>1980-01-09</t>
  </si>
  <si>
    <t>Brandon Polk</t>
  </si>
  <si>
    <t>7340</t>
  </si>
  <si>
    <t>brandonpolk</t>
  </si>
  <si>
    <t>Luke Wysong</t>
  </si>
  <si>
    <t>13617</t>
  </si>
  <si>
    <t>Wysong</t>
  </si>
  <si>
    <t>lukewysong</t>
  </si>
  <si>
    <t>2003-05-29</t>
  </si>
  <si>
    <t>Jalen Moreno-Cropper</t>
  </si>
  <si>
    <t>11506</t>
  </si>
  <si>
    <t>Moreno-Cropper</t>
  </si>
  <si>
    <t>jalenmorenocropper</t>
  </si>
  <si>
    <t>2001-05-03</t>
  </si>
  <si>
    <t>00-0033893</t>
  </si>
  <si>
    <t>Dalvin</t>
  </si>
  <si>
    <t>dalvincook</t>
  </si>
  <si>
    <t>Ahmani Marshall</t>
  </si>
  <si>
    <t>12797</t>
  </si>
  <si>
    <t>Ahmani</t>
  </si>
  <si>
    <t>ahmanimarshall</t>
  </si>
  <si>
    <t>Laith Marjan</t>
  </si>
  <si>
    <t>13813</t>
  </si>
  <si>
    <t>Laith</t>
  </si>
  <si>
    <t>Marjan</t>
  </si>
  <si>
    <t>laithmarjan</t>
  </si>
  <si>
    <t>Javon McKinley</t>
  </si>
  <si>
    <t>7890</t>
  </si>
  <si>
    <t>McKinley</t>
  </si>
  <si>
    <t>javonmckinley</t>
  </si>
  <si>
    <t>TJ Harden</t>
  </si>
  <si>
    <t>13750</t>
  </si>
  <si>
    <t>Harden</t>
  </si>
  <si>
    <t>tjharden</t>
  </si>
  <si>
    <t>2004-04-23</t>
  </si>
  <si>
    <t>00-0034386</t>
  </si>
  <si>
    <t>justinwatson</t>
  </si>
  <si>
    <t>1996-04-04</t>
  </si>
  <si>
    <t>Trenton Gill</t>
  </si>
  <si>
    <t>8508</t>
  </si>
  <si>
    <t>trentongill</t>
  </si>
  <si>
    <t>2231</t>
  </si>
  <si>
    <t>tremason</t>
  </si>
  <si>
    <t>Antwane Grant</t>
  </si>
  <si>
    <t>3690</t>
  </si>
  <si>
    <t>antwanegrant</t>
  </si>
  <si>
    <t>1992-08-14</t>
  </si>
  <si>
    <t>Ja'Lynn</t>
  </si>
  <si>
    <t>jalynnpolk</t>
  </si>
  <si>
    <t>2002-04-11</t>
  </si>
  <si>
    <t>Isaiah Washington</t>
  </si>
  <si>
    <t>11982</t>
  </si>
  <si>
    <t>isaiahwashington</t>
  </si>
  <si>
    <t>2001-05-04</t>
  </si>
  <si>
    <t>jordanaddison</t>
  </si>
  <si>
    <t>2002-01-27</t>
  </si>
  <si>
    <t>Tom Obarski</t>
  </si>
  <si>
    <t>2834</t>
  </si>
  <si>
    <t>Obarski</t>
  </si>
  <si>
    <t>tomobarski</t>
  </si>
  <si>
    <t>1993-03-12</t>
  </si>
  <si>
    <t>Larry Rountree</t>
  </si>
  <si>
    <t>7574</t>
  </si>
  <si>
    <t>Rountree</t>
  </si>
  <si>
    <t>larryrountree</t>
  </si>
  <si>
    <t>1999-02-13</t>
  </si>
  <si>
    <t>1097</t>
  </si>
  <si>
    <t>00-0029708</t>
  </si>
  <si>
    <t>kendallwright</t>
  </si>
  <si>
    <t>1989-11-12</t>
  </si>
  <si>
    <t>Thomas Morstead</t>
  </si>
  <si>
    <t>445</t>
  </si>
  <si>
    <t>00-0027114</t>
  </si>
  <si>
    <t>Morstead</t>
  </si>
  <si>
    <t>thomasmorstead</t>
  </si>
  <si>
    <t>1986-03-08</t>
  </si>
  <si>
    <t>Troy Williams</t>
  </si>
  <si>
    <t>5281</t>
  </si>
  <si>
    <t>troywilliams</t>
  </si>
  <si>
    <t>Saalim Hakim</t>
  </si>
  <si>
    <t>1322</t>
  </si>
  <si>
    <t>Saalim</t>
  </si>
  <si>
    <t>Hakim</t>
  </si>
  <si>
    <t>saalimhakim</t>
  </si>
  <si>
    <t>1990-02-01</t>
  </si>
  <si>
    <t>00-0033885</t>
  </si>
  <si>
    <t>Njoku</t>
  </si>
  <si>
    <t>davidnjoku</t>
  </si>
  <si>
    <t>1996-07-10</t>
  </si>
  <si>
    <t>Dillon Bell</t>
  </si>
  <si>
    <t>13621</t>
  </si>
  <si>
    <t>dillonbell</t>
  </si>
  <si>
    <t>2003-11-06</t>
  </si>
  <si>
    <t>00-0033951</t>
  </si>
  <si>
    <t>marlonmack</t>
  </si>
  <si>
    <t>1996-03-07</t>
  </si>
  <si>
    <t>Bryson Green</t>
  </si>
  <si>
    <t>12799</t>
  </si>
  <si>
    <t>brysongreen</t>
  </si>
  <si>
    <t>2002-12-30</t>
  </si>
  <si>
    <t>Kurt Warner</t>
  </si>
  <si>
    <t>7</t>
  </si>
  <si>
    <t>kurtwarner</t>
  </si>
  <si>
    <t>1971-06-22</t>
  </si>
  <si>
    <t>Matt Hibner</t>
  </si>
  <si>
    <t>13324</t>
  </si>
  <si>
    <t>Hibner</t>
  </si>
  <si>
    <t>matthibner</t>
  </si>
  <si>
    <t>Darion Griswold</t>
  </si>
  <si>
    <t>3497</t>
  </si>
  <si>
    <t>Griswold</t>
  </si>
  <si>
    <t>dariongriswold</t>
  </si>
  <si>
    <t>Dontez Ford</t>
  </si>
  <si>
    <t>4595</t>
  </si>
  <si>
    <t>00-0033747</t>
  </si>
  <si>
    <t>dontezford</t>
  </si>
  <si>
    <t>1994-02-03</t>
  </si>
  <si>
    <t>Cecil Shorts</t>
  </si>
  <si>
    <t>866</t>
  </si>
  <si>
    <t>Cecil</t>
  </si>
  <si>
    <t>cecilshorts</t>
  </si>
  <si>
    <t>1987-12-22</t>
  </si>
  <si>
    <t>Fred Ross</t>
  </si>
  <si>
    <t>4360</t>
  </si>
  <si>
    <t>00-0033412</t>
  </si>
  <si>
    <t>fredross</t>
  </si>
  <si>
    <t>1995-05-19</t>
  </si>
  <si>
    <t>Artavis Scott</t>
  </si>
  <si>
    <t>4670</t>
  </si>
  <si>
    <t>00-0033706</t>
  </si>
  <si>
    <t>artavisscott</t>
  </si>
  <si>
    <t>3564</t>
  </si>
  <si>
    <t>00-0032472</t>
  </si>
  <si>
    <t>Madden</t>
  </si>
  <si>
    <t>tremadden</t>
  </si>
  <si>
    <t>1993-08-16</t>
  </si>
  <si>
    <t>Concepcion</t>
  </si>
  <si>
    <t>kcconcepcion</t>
  </si>
  <si>
    <t>2004-09-23</t>
  </si>
  <si>
    <t>Willis McGahee</t>
  </si>
  <si>
    <t>McGahee</t>
  </si>
  <si>
    <t>willismcgahee</t>
  </si>
  <si>
    <t>1981-10-21</t>
  </si>
  <si>
    <t>Daniel Fells</t>
  </si>
  <si>
    <t>danielfells</t>
  </si>
  <si>
    <t>1983-09-23</t>
  </si>
  <si>
    <t>Sam Scott</t>
  </si>
  <si>
    <t>13873</t>
  </si>
  <si>
    <t>samscott</t>
  </si>
  <si>
    <t>Daniel Sobkowicz</t>
  </si>
  <si>
    <t>13861</t>
  </si>
  <si>
    <t>Sobkowicz</t>
  </si>
  <si>
    <t>danielsobkowicz</t>
  </si>
  <si>
    <t>2002-09-16</t>
  </si>
  <si>
    <t>691</t>
  </si>
  <si>
    <t xml:space="preserve"> 00-0023645</t>
  </si>
  <si>
    <t>derekanderson</t>
  </si>
  <si>
    <t>1983-06-15</t>
  </si>
  <si>
    <t>Ademola Faleye</t>
  </si>
  <si>
    <t>13777</t>
  </si>
  <si>
    <t>Ademola</t>
  </si>
  <si>
    <t>Faleye</t>
  </si>
  <si>
    <t>ademolafaleye</t>
  </si>
  <si>
    <t>Ty Scott</t>
  </si>
  <si>
    <t>9491</t>
  </si>
  <si>
    <t>tyscott</t>
  </si>
  <si>
    <t>1999-03-27</t>
  </si>
  <si>
    <t>Allenzae Staggers</t>
  </si>
  <si>
    <t>5802</t>
  </si>
  <si>
    <t>Allenzae</t>
  </si>
  <si>
    <t>Staggers</t>
  </si>
  <si>
    <t>allenzaestaggers</t>
  </si>
  <si>
    <t>Dominique Dafney</t>
  </si>
  <si>
    <t>7502</t>
  </si>
  <si>
    <t>Dafney</t>
  </si>
  <si>
    <t>dominiquedafney</t>
  </si>
  <si>
    <t>Connor Slomka</t>
  </si>
  <si>
    <t>7464</t>
  </si>
  <si>
    <t>Slomka</t>
  </si>
  <si>
    <t>connorslomka</t>
  </si>
  <si>
    <t>1997-05-30</t>
  </si>
  <si>
    <t>Cole Stoudt</t>
  </si>
  <si>
    <t>2582</t>
  </si>
  <si>
    <t>Stoudt</t>
  </si>
  <si>
    <t>colestoudt</t>
  </si>
  <si>
    <t>1992-10-23</t>
  </si>
  <si>
    <t>2729</t>
  </si>
  <si>
    <t>00-0031731</t>
  </si>
  <si>
    <t>coreygrant</t>
  </si>
  <si>
    <t>CJ Marable</t>
  </si>
  <si>
    <t>7549</t>
  </si>
  <si>
    <t>Marable</t>
  </si>
  <si>
    <t>cjmarable</t>
  </si>
  <si>
    <t>1997-02-02</t>
  </si>
  <si>
    <t xml:space="preserve"> 00-0035228</t>
  </si>
  <si>
    <t>Kyler</t>
  </si>
  <si>
    <t>kylermurray</t>
  </si>
  <si>
    <t>Raylen Sharpe</t>
  </si>
  <si>
    <t>13783</t>
  </si>
  <si>
    <t>Raylen</t>
  </si>
  <si>
    <t>raylensharpe</t>
  </si>
  <si>
    <t>00-0034613</t>
  </si>
  <si>
    <t>tannerhudson</t>
  </si>
  <si>
    <t>1994-11-12</t>
  </si>
  <si>
    <t>Wesley Grimes</t>
  </si>
  <si>
    <t>13663</t>
  </si>
  <si>
    <t>wesleygrimes</t>
  </si>
  <si>
    <t>2004-03-09</t>
  </si>
  <si>
    <t>Aeneas Dennis</t>
  </si>
  <si>
    <t>12361</t>
  </si>
  <si>
    <t>Aeneas</t>
  </si>
  <si>
    <t>aeneasdennis</t>
  </si>
  <si>
    <t>1296</t>
  </si>
  <si>
    <t>Harkey</t>
  </si>
  <si>
    <t>coryharkey</t>
  </si>
  <si>
    <t>Beaux</t>
  </si>
  <si>
    <t>beauxcollins</t>
  </si>
  <si>
    <t>Baylor Cupp</t>
  </si>
  <si>
    <t>12256</t>
  </si>
  <si>
    <t>Cupp</t>
  </si>
  <si>
    <t>baylorcupp</t>
  </si>
  <si>
    <t>2000-05-10</t>
  </si>
  <si>
    <t>Andre Baccellia</t>
  </si>
  <si>
    <t>7233</t>
  </si>
  <si>
    <t>Baccellia</t>
  </si>
  <si>
    <t>andrebaccellia</t>
  </si>
  <si>
    <t>346</t>
  </si>
  <si>
    <t>00-0027057</t>
  </si>
  <si>
    <t>brandontate</t>
  </si>
  <si>
    <t>1987-10-05</t>
  </si>
  <si>
    <t>2556</t>
  </si>
  <si>
    <t>00-0031768</t>
  </si>
  <si>
    <t>terrencemagee</t>
  </si>
  <si>
    <t>587</t>
  </si>
  <si>
    <t>00-0027215</t>
  </si>
  <si>
    <t>Paulsen</t>
  </si>
  <si>
    <t>loganpaulsen</t>
  </si>
  <si>
    <t>Pro Wells</t>
  </si>
  <si>
    <t>7985</t>
  </si>
  <si>
    <t>Pro</t>
  </si>
  <si>
    <t>prowells</t>
  </si>
  <si>
    <t>tylerjohnson</t>
  </si>
  <si>
    <t>1998-08-25</t>
  </si>
  <si>
    <t>Greg Roman</t>
  </si>
  <si>
    <t>3959</t>
  </si>
  <si>
    <t>gregroman</t>
  </si>
  <si>
    <t>Tinsley</t>
  </si>
  <si>
    <t>mitchtinsley</t>
  </si>
  <si>
    <t>1999-09-15</t>
  </si>
  <si>
    <t>Seth Vernon</t>
  </si>
  <si>
    <t>8655</t>
  </si>
  <si>
    <t>sethvernon</t>
  </si>
  <si>
    <t>1999-04-06</t>
  </si>
  <si>
    <t>1215</t>
  </si>
  <si>
    <t>00-0029572</t>
  </si>
  <si>
    <t>Jarius</t>
  </si>
  <si>
    <t>jariuswright</t>
  </si>
  <si>
    <t>1989-11-25</t>
  </si>
  <si>
    <t>Damian Williams</t>
  </si>
  <si>
    <t>541</t>
  </si>
  <si>
    <t>damianwilliams</t>
  </si>
  <si>
    <t>1988-05-26</t>
  </si>
  <si>
    <t>4252</t>
  </si>
  <si>
    <t>00-0033471</t>
  </si>
  <si>
    <t>isaiahford</t>
  </si>
  <si>
    <t>Pittman</t>
  </si>
  <si>
    <t>michaelpittman</t>
  </si>
  <si>
    <t>3300</t>
  </si>
  <si>
    <t>00-0032940</t>
  </si>
  <si>
    <t>deandrewashington</t>
  </si>
  <si>
    <t>raydavis</t>
  </si>
  <si>
    <t>Earnest Edwards</t>
  </si>
  <si>
    <t>7334</t>
  </si>
  <si>
    <t>earnestedwards</t>
  </si>
  <si>
    <t>Kendal Thompson</t>
  </si>
  <si>
    <t>3917</t>
  </si>
  <si>
    <t>00-0033143</t>
  </si>
  <si>
    <t>Kendal</t>
  </si>
  <si>
    <t>kendalthompson</t>
  </si>
  <si>
    <t>Patrick Murtagh</t>
  </si>
  <si>
    <t>11245</t>
  </si>
  <si>
    <t>Murtagh</t>
  </si>
  <si>
    <t>patrickmurtagh</t>
  </si>
  <si>
    <t>Dowell Loggains</t>
  </si>
  <si>
    <t>3115</t>
  </si>
  <si>
    <t>Loggains</t>
  </si>
  <si>
    <t>dowellloggains</t>
  </si>
  <si>
    <t>Bernard Pierce</t>
  </si>
  <si>
    <t>1263</t>
  </si>
  <si>
    <t>bernardpierce</t>
  </si>
  <si>
    <t>1991-05-10</t>
  </si>
  <si>
    <t>Zac Stacy</t>
  </si>
  <si>
    <t>1573</t>
  </si>
  <si>
    <t>zacstacy</t>
  </si>
  <si>
    <t>1991-04-09</t>
  </si>
  <si>
    <t>juwanjohnson</t>
  </si>
  <si>
    <t>Ryan Allen</t>
  </si>
  <si>
    <t>1694</t>
  </si>
  <si>
    <t>00-0029984</t>
  </si>
  <si>
    <t>ryanallen</t>
  </si>
  <si>
    <t>1990-02-28</t>
  </si>
  <si>
    <t>Tez</t>
  </si>
  <si>
    <t>tezjohnson</t>
  </si>
  <si>
    <t>Tucker Fisk</t>
  </si>
  <si>
    <t>8885</t>
  </si>
  <si>
    <t>Fisk</t>
  </si>
  <si>
    <t>tuckerfisk</t>
  </si>
  <si>
    <t>Kolbe Katsis</t>
  </si>
  <si>
    <t>13981</t>
  </si>
  <si>
    <t>Kolbe</t>
  </si>
  <si>
    <t>Katsis</t>
  </si>
  <si>
    <t>kolbekatsis</t>
  </si>
  <si>
    <t>2001-12-28</t>
  </si>
  <si>
    <t>Damion Willis</t>
  </si>
  <si>
    <t>6549</t>
  </si>
  <si>
    <t xml:space="preserve"> 00-0035401</t>
  </si>
  <si>
    <t>damionwillis</t>
  </si>
  <si>
    <t>3895</t>
  </si>
  <si>
    <t>00-0033094</t>
  </si>
  <si>
    <t>marvinhall</t>
  </si>
  <si>
    <t>3354</t>
  </si>
  <si>
    <t>00-0032897</t>
  </si>
  <si>
    <t>Watt</t>
  </si>
  <si>
    <t>derekwatt</t>
  </si>
  <si>
    <t>Jermaine Burton</t>
  </si>
  <si>
    <t>11640</t>
  </si>
  <si>
    <t>jermaineburton</t>
  </si>
  <si>
    <t>2001-06-28</t>
  </si>
  <si>
    <t>Lewis Bond</t>
  </si>
  <si>
    <t>13541</t>
  </si>
  <si>
    <t>lewisbond</t>
  </si>
  <si>
    <t>Heath Miller</t>
  </si>
  <si>
    <t>310</t>
  </si>
  <si>
    <t>heathmiller</t>
  </si>
  <si>
    <t>1982-10-22</t>
  </si>
  <si>
    <t>Patrick Gurd</t>
  </si>
  <si>
    <t>13913</t>
  </si>
  <si>
    <t>Gurd</t>
  </si>
  <si>
    <t>patrickgurd</t>
  </si>
  <si>
    <t>Jason Garrett</t>
  </si>
  <si>
    <t>4019</t>
  </si>
  <si>
    <t>jasongarrett</t>
  </si>
  <si>
    <t>Mafah</t>
  </si>
  <si>
    <t>philmafah</t>
  </si>
  <si>
    <t>Nsimba Webster</t>
  </si>
  <si>
    <t>6387</t>
  </si>
  <si>
    <t xml:space="preserve"> 00-0035621</t>
  </si>
  <si>
    <t>Nsimba</t>
  </si>
  <si>
    <t>nsimbawebster</t>
  </si>
  <si>
    <t>1996-01-27</t>
  </si>
  <si>
    <t>3402</t>
  </si>
  <si>
    <t>zacbrooks</t>
  </si>
  <si>
    <t>1993-02-01</t>
  </si>
  <si>
    <t>Nick DeLuca</t>
  </si>
  <si>
    <t>5670</t>
  </si>
  <si>
    <t>00-0034655</t>
  </si>
  <si>
    <t>DeLuca</t>
  </si>
  <si>
    <t>nickdeluca</t>
  </si>
  <si>
    <t>LB,TE</t>
  </si>
  <si>
    <t>Aaron Hernandez</t>
  </si>
  <si>
    <t>516</t>
  </si>
  <si>
    <t>Hernandez</t>
  </si>
  <si>
    <t>aaronhernandez</t>
  </si>
  <si>
    <t>1989-11-06</t>
  </si>
  <si>
    <t>Amy Adams-Strunk</t>
  </si>
  <si>
    <t>3153</t>
  </si>
  <si>
    <t>Amy</t>
  </si>
  <si>
    <t>Adams-Strunk</t>
  </si>
  <si>
    <t>amyadamsstrunk</t>
  </si>
  <si>
    <t>Sam James</t>
  </si>
  <si>
    <t>9496</t>
  </si>
  <si>
    <t>samjames</t>
  </si>
  <si>
    <t>1999-10-31</t>
  </si>
  <si>
    <t>1061</t>
  </si>
  <si>
    <t>00-0029388</t>
  </si>
  <si>
    <t>deontethompson</t>
  </si>
  <si>
    <t>1989-02-14</t>
  </si>
  <si>
    <t>Ray Gene smith</t>
  </si>
  <si>
    <t>6691</t>
  </si>
  <si>
    <t>Ray Gene</t>
  </si>
  <si>
    <t>smith</t>
  </si>
  <si>
    <t>raygenesmith</t>
  </si>
  <si>
    <t>Matt Simms</t>
  </si>
  <si>
    <t>1807</t>
  </si>
  <si>
    <t xml:space="preserve"> 00-0029151</t>
  </si>
  <si>
    <t>mattsimms</t>
  </si>
  <si>
    <t>1988-09-27</t>
  </si>
  <si>
    <t>4139</t>
  </si>
  <si>
    <t>00-0033937</t>
  </si>
  <si>
    <t>Amara</t>
  </si>
  <si>
    <t>Darboh</t>
  </si>
  <si>
    <t>amaradarboh</t>
  </si>
  <si>
    <t>Trevontae Hights</t>
  </si>
  <si>
    <t>7217</t>
  </si>
  <si>
    <t>Trevontae</t>
  </si>
  <si>
    <t>Hights</t>
  </si>
  <si>
    <t>trevontaehights</t>
  </si>
  <si>
    <t>1997-02-07</t>
  </si>
  <si>
    <t>Napoleon Maxwell</t>
  </si>
  <si>
    <t>7475</t>
  </si>
  <si>
    <t>Napoleon</t>
  </si>
  <si>
    <t>napoleonmaxwell</t>
  </si>
  <si>
    <t>Kivon Cartwright</t>
  </si>
  <si>
    <t>3596</t>
  </si>
  <si>
    <t>Kivon</t>
  </si>
  <si>
    <t>Cartwright</t>
  </si>
  <si>
    <t>kivoncartwright</t>
  </si>
  <si>
    <t>Kazmeir Allen</t>
  </si>
  <si>
    <t>11070</t>
  </si>
  <si>
    <t>Kazmeir</t>
  </si>
  <si>
    <t>kazmeirallen</t>
  </si>
  <si>
    <t xml:space="preserve"> 00-0035640</t>
  </si>
  <si>
    <t>DK</t>
  </si>
  <si>
    <t>Metcalf</t>
  </si>
  <si>
    <t>dkmetcalf</t>
  </si>
  <si>
    <t>Matthew Eaton</t>
  </si>
  <si>
    <t>6468</t>
  </si>
  <si>
    <t xml:space="preserve"> 00-0035078</t>
  </si>
  <si>
    <t>Eaton</t>
  </si>
  <si>
    <t>mattheweaton</t>
  </si>
  <si>
    <t>1995-12-09</t>
  </si>
  <si>
    <t>Breece</t>
  </si>
  <si>
    <t>breecehall</t>
  </si>
  <si>
    <t>Reggie Roberson</t>
  </si>
  <si>
    <t>8175</t>
  </si>
  <si>
    <t>reggieroberson</t>
  </si>
  <si>
    <t>1998-10-14</t>
  </si>
  <si>
    <t>Jonathon Rumph</t>
  </si>
  <si>
    <t>2934</t>
  </si>
  <si>
    <t>Rumph</t>
  </si>
  <si>
    <t>jonathonrumph</t>
  </si>
  <si>
    <t>1991-10-24</t>
  </si>
  <si>
    <t>Laviska</t>
  </si>
  <si>
    <t>Shenault</t>
  </si>
  <si>
    <t>laviskashenault</t>
  </si>
  <si>
    <t>1998-10-05</t>
  </si>
  <si>
    <t>1892</t>
  </si>
  <si>
    <t>00-0031301</t>
  </si>
  <si>
    <t>jeremyhill</t>
  </si>
  <si>
    <t>Hunter Niswander</t>
  </si>
  <si>
    <t>7516</t>
  </si>
  <si>
    <t>Niswander</t>
  </si>
  <si>
    <t>hunterniswander</t>
  </si>
  <si>
    <t>1994-11-26</t>
  </si>
  <si>
    <t>Binjimen Victor</t>
  </si>
  <si>
    <t>6939</t>
  </si>
  <si>
    <t>Binjimen</t>
  </si>
  <si>
    <t>binjimenvictor</t>
  </si>
  <si>
    <t>1997-01-15</t>
  </si>
  <si>
    <t>Mikey Daniel</t>
  </si>
  <si>
    <t>7172</t>
  </si>
  <si>
    <t>Mikey</t>
  </si>
  <si>
    <t>mikeydaniel</t>
  </si>
  <si>
    <t>1996-11-03</t>
  </si>
  <si>
    <t>Nick Harwell</t>
  </si>
  <si>
    <t>2788</t>
  </si>
  <si>
    <t>Harwell</t>
  </si>
  <si>
    <t>nickharwell</t>
  </si>
  <si>
    <t>1991-01-21</t>
  </si>
  <si>
    <t>John Fox</t>
  </si>
  <si>
    <t>3970</t>
  </si>
  <si>
    <t>johnfox</t>
  </si>
  <si>
    <t>Jameson Geers</t>
  </si>
  <si>
    <t>13879</t>
  </si>
  <si>
    <t>Geers</t>
  </si>
  <si>
    <t>jamesongeers</t>
  </si>
  <si>
    <t>2002-12-05</t>
  </si>
  <si>
    <t>Robert Herron</t>
  </si>
  <si>
    <t>2217</t>
  </si>
  <si>
    <t>robertherron</t>
  </si>
  <si>
    <t>Reggie Bush</t>
  </si>
  <si>
    <t>Bush</t>
  </si>
  <si>
    <t>reggiebush</t>
  </si>
  <si>
    <t>1985-03-02</t>
  </si>
  <si>
    <t>Rashod Owens</t>
  </si>
  <si>
    <t>12760</t>
  </si>
  <si>
    <t>rashodowens</t>
  </si>
  <si>
    <t>James Quick</t>
  </si>
  <si>
    <t>4320</t>
  </si>
  <si>
    <t>jamesquick</t>
  </si>
  <si>
    <t>Noah Whittington</t>
  </si>
  <si>
    <t>13437</t>
  </si>
  <si>
    <t>noahwhittington</t>
  </si>
  <si>
    <t>322</t>
  </si>
  <si>
    <t>00-0021547</t>
  </si>
  <si>
    <t>Gates</t>
  </si>
  <si>
    <t>antoniogates</t>
  </si>
  <si>
    <t>Cody Fajardo</t>
  </si>
  <si>
    <t>2576</t>
  </si>
  <si>
    <t>Fajardo</t>
  </si>
  <si>
    <t>codyfajardo</t>
  </si>
  <si>
    <t>1992-03-29</t>
  </si>
  <si>
    <t>Ray Hamilton</t>
  </si>
  <si>
    <t>2870</t>
  </si>
  <si>
    <t>rayhamilton</t>
  </si>
  <si>
    <t>1992-10-28</t>
  </si>
  <si>
    <t>Reece Horn</t>
  </si>
  <si>
    <t>3893</t>
  </si>
  <si>
    <t xml:space="preserve"> 00-0033092</t>
  </si>
  <si>
    <t>reecehorn</t>
  </si>
  <si>
    <t>R.J. Shelton</t>
  </si>
  <si>
    <t>4411</t>
  </si>
  <si>
    <t>R.J.</t>
  </si>
  <si>
    <t>rjshelton</t>
  </si>
  <si>
    <t>1994-05-06</t>
  </si>
  <si>
    <t>Jakobie Keeney-James</t>
  </si>
  <si>
    <t>12935</t>
  </si>
  <si>
    <t>Jakobie</t>
  </si>
  <si>
    <t>Keeney-James</t>
  </si>
  <si>
    <t>jakobiekeeneyjames</t>
  </si>
  <si>
    <t>Devron Harper</t>
  </si>
  <si>
    <t>11913</t>
  </si>
  <si>
    <t>Devron</t>
  </si>
  <si>
    <t>devronharper</t>
  </si>
  <si>
    <t>JohnnieLee Higgins</t>
  </si>
  <si>
    <t>308</t>
  </si>
  <si>
    <t>JohnnieLee</t>
  </si>
  <si>
    <t>johnnieleehiggins</t>
  </si>
  <si>
    <t>1983-09-08</t>
  </si>
  <si>
    <t>Michael Warren</t>
  </si>
  <si>
    <t>6992</t>
  </si>
  <si>
    <t>michaelwarren</t>
  </si>
  <si>
    <t>Todd Haley</t>
  </si>
  <si>
    <t>3143</t>
  </si>
  <si>
    <t>Haley</t>
  </si>
  <si>
    <t>toddhaley</t>
  </si>
  <si>
    <t>Roc Taylor</t>
  </si>
  <si>
    <t>12972</t>
  </si>
  <si>
    <t>roctaylor</t>
  </si>
  <si>
    <t>2002-08-26</t>
  </si>
  <si>
    <t>johnbates</t>
  </si>
  <si>
    <t>1997-11-06</t>
  </si>
  <si>
    <t>00-0031549</t>
  </si>
  <si>
    <t>Agholor</t>
  </si>
  <si>
    <t>nelsonagholor</t>
  </si>
  <si>
    <t>1993-05-24</t>
  </si>
  <si>
    <t>1567</t>
  </si>
  <si>
    <t>00-0030525</t>
  </si>
  <si>
    <t>Tavon</t>
  </si>
  <si>
    <t>tavonaustin</t>
  </si>
  <si>
    <t>Konrad Reuland</t>
  </si>
  <si>
    <t>984</t>
  </si>
  <si>
    <t>Konrad</t>
  </si>
  <si>
    <t>Reuland</t>
  </si>
  <si>
    <t>konradreuland</t>
  </si>
  <si>
    <t>1987-04-04</t>
  </si>
  <si>
    <t>Brogan Roback</t>
  </si>
  <si>
    <t>5597</t>
  </si>
  <si>
    <t>00-0034697</t>
  </si>
  <si>
    <t>Brogan</t>
  </si>
  <si>
    <t>Roback</t>
  </si>
  <si>
    <t>broganroback</t>
  </si>
  <si>
    <t>1994-08-29</t>
  </si>
  <si>
    <t>Freddie Swain</t>
  </si>
  <si>
    <t>7135</t>
  </si>
  <si>
    <t>Swain</t>
  </si>
  <si>
    <t>freddieswain</t>
  </si>
  <si>
    <t>Joe Bacci</t>
  </si>
  <si>
    <t>4731</t>
  </si>
  <si>
    <t>Bacci</t>
  </si>
  <si>
    <t>joebacci</t>
  </si>
  <si>
    <t>Bill Musgrave</t>
  </si>
  <si>
    <t>3994</t>
  </si>
  <si>
    <t>billmusgrave</t>
  </si>
  <si>
    <t xml:space="preserve"> 00-0035671</t>
  </si>
  <si>
    <t>Sternberger</t>
  </si>
  <si>
    <t>jacesternberger</t>
  </si>
  <si>
    <t>Khalil Tate</t>
  </si>
  <si>
    <t>7401</t>
  </si>
  <si>
    <t>khaliltate</t>
  </si>
  <si>
    <t>Durron Neal</t>
  </si>
  <si>
    <t>3630</t>
  </si>
  <si>
    <t>Durron</t>
  </si>
  <si>
    <t>durronneal</t>
  </si>
  <si>
    <t>Ryan Eckley</t>
  </si>
  <si>
    <t>13553</t>
  </si>
  <si>
    <t>Eckley</t>
  </si>
  <si>
    <t>ryaneckley</t>
  </si>
  <si>
    <t>2004-02-16</t>
  </si>
  <si>
    <t>2598</t>
  </si>
  <si>
    <t>00-0031793</t>
  </si>
  <si>
    <t>terrellwatson</t>
  </si>
  <si>
    <t>Payton Thorne</t>
  </si>
  <si>
    <t>12762</t>
  </si>
  <si>
    <t>Thorne</t>
  </si>
  <si>
    <t>paytonthorne</t>
  </si>
  <si>
    <t>deionburks</t>
  </si>
  <si>
    <t>Damon Bankston</t>
  </si>
  <si>
    <t>13949</t>
  </si>
  <si>
    <t>Bankston</t>
  </si>
  <si>
    <t>damonbankston</t>
  </si>
  <si>
    <t>2003-04-25</t>
  </si>
  <si>
    <t>Roydell Williams</t>
  </si>
  <si>
    <t>14064</t>
  </si>
  <si>
    <t>Roydell</t>
  </si>
  <si>
    <t>roydellwilliams</t>
  </si>
  <si>
    <t>2001-12-08</t>
  </si>
  <si>
    <t>Jack Del Rio</t>
  </si>
  <si>
    <t>4025</t>
  </si>
  <si>
    <t>Del Rio</t>
  </si>
  <si>
    <t>jackdelrio</t>
  </si>
  <si>
    <t>Kenneth Harper</t>
  </si>
  <si>
    <t>2730</t>
  </si>
  <si>
    <t>kennethharper</t>
  </si>
  <si>
    <t>Trent Edwards</t>
  </si>
  <si>
    <t>739</t>
  </si>
  <si>
    <t>trentedwards</t>
  </si>
  <si>
    <t>Mason Stokke</t>
  </si>
  <si>
    <t>7868</t>
  </si>
  <si>
    <t>Stokke</t>
  </si>
  <si>
    <t>masonstokke</t>
  </si>
  <si>
    <t>Manasseh Garner</t>
  </si>
  <si>
    <t>2604</t>
  </si>
  <si>
    <t>00-0031996</t>
  </si>
  <si>
    <t>Garner</t>
  </si>
  <si>
    <t>manassehgarner</t>
  </si>
  <si>
    <t>1992-03-11</t>
  </si>
  <si>
    <t>Jack Colletto</t>
  </si>
  <si>
    <t>11174</t>
  </si>
  <si>
    <t>Colletto</t>
  </si>
  <si>
    <t>jackcolletto</t>
  </si>
  <si>
    <t>1998-11-19</t>
  </si>
  <si>
    <t>Herb Waters</t>
  </si>
  <si>
    <t>3729</t>
  </si>
  <si>
    <t>00-0032652</t>
  </si>
  <si>
    <t>Herb</t>
  </si>
  <si>
    <t>herbwaters</t>
  </si>
  <si>
    <t>Zach D'Orazio</t>
  </si>
  <si>
    <t>2962</t>
  </si>
  <si>
    <t>D'Orazio</t>
  </si>
  <si>
    <t>zachdorazio</t>
  </si>
  <si>
    <t>Shaq Roland</t>
  </si>
  <si>
    <t>5638</t>
  </si>
  <si>
    <t>shaqroland</t>
  </si>
  <si>
    <t>Bostick</t>
  </si>
  <si>
    <t>brandonbostick</t>
  </si>
  <si>
    <t>1989-05-03</t>
  </si>
  <si>
    <t>Nick Guggemos</t>
  </si>
  <si>
    <t>8038</t>
  </si>
  <si>
    <t>Guggemos</t>
  </si>
  <si>
    <t>nickguggemos</t>
  </si>
  <si>
    <t>1995-12-17</t>
  </si>
  <si>
    <t>Ben Bryant</t>
  </si>
  <si>
    <t>12433</t>
  </si>
  <si>
    <t>benbryant</t>
  </si>
  <si>
    <t>1999-09-17</t>
  </si>
  <si>
    <t>Micah Bernard</t>
  </si>
  <si>
    <t>13125</t>
  </si>
  <si>
    <t>micahbernard</t>
  </si>
  <si>
    <t>Colin Thompson</t>
  </si>
  <si>
    <t>4647</t>
  </si>
  <si>
    <t>00-0033720</t>
  </si>
  <si>
    <t>colinthompson</t>
  </si>
  <si>
    <t>K.J. Brent</t>
  </si>
  <si>
    <t>3834</t>
  </si>
  <si>
    <t>00-0032926</t>
  </si>
  <si>
    <t>kjbrent</t>
  </si>
  <si>
    <t>Dontario Drummond</t>
  </si>
  <si>
    <t>8166</t>
  </si>
  <si>
    <t>Dontario</t>
  </si>
  <si>
    <t>dontariodrummond</t>
  </si>
  <si>
    <t>1997-08-22</t>
  </si>
  <si>
    <t xml:space="preserve"> 00-0035021</t>
  </si>
  <si>
    <t>Dulin</t>
  </si>
  <si>
    <t>ashtondulin</t>
  </si>
  <si>
    <t>Anthony Torres</t>
  </si>
  <si>
    <t>13005</t>
  </si>
  <si>
    <t>Torres</t>
  </si>
  <si>
    <t>anthonytorres</t>
  </si>
  <si>
    <t>J.K.</t>
  </si>
  <si>
    <t>Dobbins</t>
  </si>
  <si>
    <t>jkdobbins</t>
  </si>
  <si>
    <t>1998-12-17</t>
  </si>
  <si>
    <t>Jarvion Franklin</t>
  </si>
  <si>
    <t>5278</t>
  </si>
  <si>
    <t>00-0034205</t>
  </si>
  <si>
    <t>Jarvion</t>
  </si>
  <si>
    <t>jarvionfranklin</t>
  </si>
  <si>
    <t>Tayvion Robinson</t>
  </si>
  <si>
    <t>11962</t>
  </si>
  <si>
    <t>Tayvion</t>
  </si>
  <si>
    <t>tayvionrobinson</t>
  </si>
  <si>
    <t>Pooka Williams</t>
  </si>
  <si>
    <t>7560</t>
  </si>
  <si>
    <t>Pooka</t>
  </si>
  <si>
    <t>pookawilliams</t>
  </si>
  <si>
    <t>1999-06-19</t>
  </si>
  <si>
    <t>jonathantaylor</t>
  </si>
  <si>
    <t>drakemaye</t>
  </si>
  <si>
    <t>Key'Shawn Smith</t>
  </si>
  <si>
    <t>13194</t>
  </si>
  <si>
    <t>Key'Shawn</t>
  </si>
  <si>
    <t>keyshawnsmith</t>
  </si>
  <si>
    <t>00-0032780</t>
  </si>
  <si>
    <t>jordanhoward</t>
  </si>
  <si>
    <t>Josh Kattus</t>
  </si>
  <si>
    <t>13312</t>
  </si>
  <si>
    <t>Kattus</t>
  </si>
  <si>
    <t>joshkattus</t>
  </si>
  <si>
    <t>Trevon Bradford</t>
  </si>
  <si>
    <t>8581</t>
  </si>
  <si>
    <t>trevonbradford</t>
  </si>
  <si>
    <t>Bra'Lon Cherry</t>
  </si>
  <si>
    <t>4779</t>
  </si>
  <si>
    <t>Bra'Lon</t>
  </si>
  <si>
    <t>Cherry</t>
  </si>
  <si>
    <t>braloncherry</t>
  </si>
  <si>
    <t>1995-07-24</t>
  </si>
  <si>
    <t>Joe Morgan</t>
  </si>
  <si>
    <t>958</t>
  </si>
  <si>
    <t>joemorgan</t>
  </si>
  <si>
    <t>1988-03-28</t>
  </si>
  <si>
    <t>ajdillon</t>
  </si>
  <si>
    <t>Clyde Gates</t>
  </si>
  <si>
    <t>804</t>
  </si>
  <si>
    <t>clydegates</t>
  </si>
  <si>
    <t>1986-06-13</t>
  </si>
  <si>
    <t>Ethan Evans</t>
  </si>
  <si>
    <t>11051</t>
  </si>
  <si>
    <t>ethanevans</t>
  </si>
  <si>
    <t>2001-07-19</t>
  </si>
  <si>
    <t>Cole Fotheringham</t>
  </si>
  <si>
    <t>8840</t>
  </si>
  <si>
    <t>Fotheringham</t>
  </si>
  <si>
    <t>colefotheringham</t>
  </si>
  <si>
    <t>1997-10-11</t>
  </si>
  <si>
    <t>Marlon Williams</t>
  </si>
  <si>
    <t>7545</t>
  </si>
  <si>
    <t>marlonwilliams</t>
  </si>
  <si>
    <t xml:space="preserve"> 00-0035590</t>
  </si>
  <si>
    <t>rileyridley</t>
  </si>
  <si>
    <t>1996-07-21</t>
  </si>
  <si>
    <t>Marcel Jensen</t>
  </si>
  <si>
    <t>1985</t>
  </si>
  <si>
    <t>Jensen</t>
  </si>
  <si>
    <t>marceljensen</t>
  </si>
  <si>
    <t>Colton Spangler</t>
  </si>
  <si>
    <t>12265</t>
  </si>
  <si>
    <t>Spangler</t>
  </si>
  <si>
    <t>coltonspangler</t>
  </si>
  <si>
    <t>Alonzo Moore</t>
  </si>
  <si>
    <t>4494</t>
  </si>
  <si>
    <t>alonzomoore</t>
  </si>
  <si>
    <t>Hollywood Smothers</t>
  </si>
  <si>
    <t>13283</t>
  </si>
  <si>
    <t>Hollywood</t>
  </si>
  <si>
    <t>Smothers</t>
  </si>
  <si>
    <t>hollywoodsmothers</t>
  </si>
  <si>
    <t>Anthony Jones</t>
  </si>
  <si>
    <t>7424</t>
  </si>
  <si>
    <t>anthonyjones</t>
  </si>
  <si>
    <t>Gary Kubiak</t>
  </si>
  <si>
    <t>3962</t>
  </si>
  <si>
    <t>Kubiak</t>
  </si>
  <si>
    <t>garykubiak</t>
  </si>
  <si>
    <t>5124</t>
  </si>
  <si>
    <t>00-0034732</t>
  </si>
  <si>
    <t>McGough</t>
  </si>
  <si>
    <t>alexmcgough</t>
  </si>
  <si>
    <t>1995-11-19</t>
  </si>
  <si>
    <t>00-0034011</t>
  </si>
  <si>
    <t>Arnold</t>
  </si>
  <si>
    <t>danarnold</t>
  </si>
  <si>
    <t>Omar Bayless</t>
  </si>
  <si>
    <t>7080</t>
  </si>
  <si>
    <t>Bayless</t>
  </si>
  <si>
    <t>omarbayless</t>
  </si>
  <si>
    <t>Jamarius Way</t>
  </si>
  <si>
    <t>6713</t>
  </si>
  <si>
    <t xml:space="preserve"> 00-0035706</t>
  </si>
  <si>
    <t>Jamarius</t>
  </si>
  <si>
    <t>jamariusway</t>
  </si>
  <si>
    <t>1996-11-25</t>
  </si>
  <si>
    <t>Tanner Taula</t>
  </si>
  <si>
    <t>11415</t>
  </si>
  <si>
    <t>Taula</t>
  </si>
  <si>
    <t>tannertaula</t>
  </si>
  <si>
    <t>1998-12-06</t>
  </si>
  <si>
    <t>Marquette King</t>
  </si>
  <si>
    <t>1253</t>
  </si>
  <si>
    <t>00-0029123</t>
  </si>
  <si>
    <t>Marquette</t>
  </si>
  <si>
    <t>marquetteking</t>
  </si>
  <si>
    <t>1988-10-26</t>
  </si>
  <si>
    <t>Talik Keaton</t>
  </si>
  <si>
    <t>12074</t>
  </si>
  <si>
    <t>Talik</t>
  </si>
  <si>
    <t>talikkeaton</t>
  </si>
  <si>
    <t>Dymere Miller</t>
  </si>
  <si>
    <t>13143</t>
  </si>
  <si>
    <t>Dymere</t>
  </si>
  <si>
    <t>dymeremiller</t>
  </si>
  <si>
    <t>Joe Reed</t>
  </si>
  <si>
    <t>6913</t>
  </si>
  <si>
    <t>joereed</t>
  </si>
  <si>
    <t>Jalon Calhoun</t>
  </si>
  <si>
    <t>12129</t>
  </si>
  <si>
    <t>Calhoun</t>
  </si>
  <si>
    <t>jaloncalhoun</t>
  </si>
  <si>
    <t>2000-12-16</t>
  </si>
  <si>
    <t>Culp</t>
  </si>
  <si>
    <t>devinculp</t>
  </si>
  <si>
    <t>2000-02-02</t>
  </si>
  <si>
    <t>Chris Swain</t>
  </si>
  <si>
    <t>3443</t>
  </si>
  <si>
    <t>chrisswain</t>
  </si>
  <si>
    <t>1992-11-17</t>
  </si>
  <si>
    <t>1449</t>
  </si>
  <si>
    <t>Denard</t>
  </si>
  <si>
    <t>denardrobinson</t>
  </si>
  <si>
    <t>Joseph Manjack</t>
  </si>
  <si>
    <t>13743</t>
  </si>
  <si>
    <t>Manjack</t>
  </si>
  <si>
    <t>josephmanjack</t>
  </si>
  <si>
    <t>Javonte</t>
  </si>
  <si>
    <t>javontewilliams</t>
  </si>
  <si>
    <t>2000-04-25</t>
  </si>
  <si>
    <t>Andrew Opoku</t>
  </si>
  <si>
    <t>3948</t>
  </si>
  <si>
    <t>Opoku</t>
  </si>
  <si>
    <t>andrewopoku</t>
  </si>
  <si>
    <t>Cyrus Gray</t>
  </si>
  <si>
    <t>1130</t>
  </si>
  <si>
    <t>cyrusgray</t>
  </si>
  <si>
    <t>1989-11-18</t>
  </si>
  <si>
    <t>00-0034681</t>
  </si>
  <si>
    <t>Edmonds</t>
  </si>
  <si>
    <t>chaseedmonds</t>
  </si>
  <si>
    <t>1996-04-13</t>
  </si>
  <si>
    <t>Michael Preston</t>
  </si>
  <si>
    <t>1313</t>
  </si>
  <si>
    <t>michaelpreston</t>
  </si>
  <si>
    <t>1989-06-01</t>
  </si>
  <si>
    <t>Bill Belichick</t>
  </si>
  <si>
    <t>4016</t>
  </si>
  <si>
    <t>Belichick</t>
  </si>
  <si>
    <t>billbelichick</t>
  </si>
  <si>
    <t>3717</t>
  </si>
  <si>
    <t>00-0032630</t>
  </si>
  <si>
    <t>joecallahan</t>
  </si>
  <si>
    <t>Mitchell Paige</t>
  </si>
  <si>
    <t>4727</t>
  </si>
  <si>
    <t>Paige</t>
  </si>
  <si>
    <t>mitchellpaige</t>
  </si>
  <si>
    <t>Rodney Williams</t>
  </si>
  <si>
    <t>8757</t>
  </si>
  <si>
    <t>rodneywilliams</t>
  </si>
  <si>
    <t>1998-04-08</t>
  </si>
  <si>
    <t>7741</t>
  </si>
  <si>
    <t>calebhuntley</t>
  </si>
  <si>
    <t>2621</t>
  </si>
  <si>
    <t>Terron</t>
  </si>
  <si>
    <t>terronward</t>
  </si>
  <si>
    <t>1992-02-15</t>
  </si>
  <si>
    <t>Evan Rodriguez</t>
  </si>
  <si>
    <t>1152</t>
  </si>
  <si>
    <t>evanrodriguez</t>
  </si>
  <si>
    <t>Terrell Bynum</t>
  </si>
  <si>
    <t>11115</t>
  </si>
  <si>
    <t>Bynum</t>
  </si>
  <si>
    <t>terrellbynum</t>
  </si>
  <si>
    <t>00-0034370</t>
  </si>
  <si>
    <t>DaeSean</t>
  </si>
  <si>
    <t>daeseanhamilton</t>
  </si>
  <si>
    <t>Ryan Anderson</t>
  </si>
  <si>
    <t>6504</t>
  </si>
  <si>
    <t>ryananderson</t>
  </si>
  <si>
    <t>Stover</t>
  </si>
  <si>
    <t>cadestover</t>
  </si>
  <si>
    <t>2000-06-12</t>
  </si>
  <si>
    <t>4243</t>
  </si>
  <si>
    <t>00-0033305</t>
  </si>
  <si>
    <t>Dupre</t>
  </si>
  <si>
    <t>malachidupre</t>
  </si>
  <si>
    <t>1995-10-12</t>
  </si>
  <si>
    <t>Tyquan</t>
  </si>
  <si>
    <t>tyquanthornton</t>
  </si>
  <si>
    <t>2000-08-07</t>
  </si>
  <si>
    <t>Ben Mason</t>
  </si>
  <si>
    <t>7808</t>
  </si>
  <si>
    <t>benmason</t>
  </si>
  <si>
    <t>Christian Blake</t>
  </si>
  <si>
    <t>5241</t>
  </si>
  <si>
    <t>00-0034132</t>
  </si>
  <si>
    <t>christianblake</t>
  </si>
  <si>
    <t>1996-06-08</t>
  </si>
  <si>
    <t>Wellock</t>
  </si>
  <si>
    <t>andrewwellock</t>
  </si>
  <si>
    <t>Kaare Vedvik</t>
  </si>
  <si>
    <t>5460</t>
  </si>
  <si>
    <t>00-0034202</t>
  </si>
  <si>
    <t>Kaare</t>
  </si>
  <si>
    <t>Vedvik</t>
  </si>
  <si>
    <t>kaarevedvik</t>
  </si>
  <si>
    <t>2602</t>
  </si>
  <si>
    <t>00-0031972</t>
  </si>
  <si>
    <t>dariusjennings</t>
  </si>
  <si>
    <t>Skyler Howard</t>
  </si>
  <si>
    <t>4936</t>
  </si>
  <si>
    <t>skylerhoward</t>
  </si>
  <si>
    <t>1994-11-06</t>
  </si>
  <si>
    <t>Brian Hartline</t>
  </si>
  <si>
    <t>339</t>
  </si>
  <si>
    <t>brianhartline</t>
  </si>
  <si>
    <t>1986-11-22</t>
  </si>
  <si>
    <t>Ryan Malleck</t>
  </si>
  <si>
    <t>3506</t>
  </si>
  <si>
    <t>00-0032650</t>
  </si>
  <si>
    <t>Malleck</t>
  </si>
  <si>
    <t>ryanmalleck</t>
  </si>
  <si>
    <t>Aaron Parker</t>
  </si>
  <si>
    <t>7091</t>
  </si>
  <si>
    <t>aaronparker</t>
  </si>
  <si>
    <t>C.J. Johnson</t>
  </si>
  <si>
    <t>9759</t>
  </si>
  <si>
    <t>cjjohnson</t>
  </si>
  <si>
    <t>2000-11-04</t>
  </si>
  <si>
    <t>2334</t>
  </si>
  <si>
    <t>00-0032208</t>
  </si>
  <si>
    <t>Dorsett</t>
  </si>
  <si>
    <t>phillipdorsett</t>
  </si>
  <si>
    <t>1987</t>
  </si>
  <si>
    <t>00-0031431</t>
  </si>
  <si>
    <t>Marqise</t>
  </si>
  <si>
    <t>marqiselee</t>
  </si>
  <si>
    <t>1991-11-25</t>
  </si>
  <si>
    <t>2345</t>
  </si>
  <si>
    <t>00-0032218</t>
  </si>
  <si>
    <t>Dorial</t>
  </si>
  <si>
    <t>Green-Beckham</t>
  </si>
  <si>
    <t>dorialgreenbeckham</t>
  </si>
  <si>
    <t>1993-04-12</t>
  </si>
  <si>
    <t>Derek Keaton</t>
  </si>
  <si>
    <t>3684</t>
  </si>
  <si>
    <t>derekkeaton</t>
  </si>
  <si>
    <t>1994-04-10</t>
  </si>
  <si>
    <t>Xavier White</t>
  </si>
  <si>
    <t>12189</t>
  </si>
  <si>
    <t>xavierwhite</t>
  </si>
  <si>
    <t>1999-12-05</t>
  </si>
  <si>
    <t>Anthony Ezeakunne</t>
  </si>
  <si>
    <t>2971</t>
  </si>
  <si>
    <t>Ezeakunne</t>
  </si>
  <si>
    <t>anthonyezeakunne</t>
  </si>
  <si>
    <t>1126</t>
  </si>
  <si>
    <t>00-0029682</t>
  </si>
  <si>
    <t>Osweiler</t>
  </si>
  <si>
    <t>brockosweiler</t>
  </si>
  <si>
    <t>1990-11-22</t>
  </si>
  <si>
    <t>Malik Flowers</t>
  </si>
  <si>
    <t>11192</t>
  </si>
  <si>
    <t>malikflowers</t>
  </si>
  <si>
    <t>Brandon Fields</t>
  </si>
  <si>
    <t>brandonfields</t>
  </si>
  <si>
    <t>1984-05-21</t>
  </si>
  <si>
    <t>Parkinson</t>
  </si>
  <si>
    <t>colbyparkinson</t>
  </si>
  <si>
    <t>Blake Sims</t>
  </si>
  <si>
    <t>3957</t>
  </si>
  <si>
    <t>blakesims</t>
  </si>
  <si>
    <t>Lemon</t>
  </si>
  <si>
    <t>makailemon</t>
  </si>
  <si>
    <t>2004-06-02</t>
  </si>
  <si>
    <t>Kevin Kassis</t>
  </si>
  <si>
    <t>8876</t>
  </si>
  <si>
    <t>Kassis</t>
  </si>
  <si>
    <t>kevinkassis</t>
  </si>
  <si>
    <t>1997-09-19</t>
  </si>
  <si>
    <t>James Jones</t>
  </si>
  <si>
    <t>jamesjones</t>
  </si>
  <si>
    <t>1984-03-31</t>
  </si>
  <si>
    <t>Mike Kafka</t>
  </si>
  <si>
    <t>586</t>
  </si>
  <si>
    <t>Kafka</t>
  </si>
  <si>
    <t>mikekafka</t>
  </si>
  <si>
    <t>Jackie Battle</t>
  </si>
  <si>
    <t>47</t>
  </si>
  <si>
    <t>Jackie</t>
  </si>
  <si>
    <t>jackiebattle</t>
  </si>
  <si>
    <t>1983-10-01</t>
  </si>
  <si>
    <t>donovanedwards</t>
  </si>
  <si>
    <t>2003-02-25</t>
  </si>
  <si>
    <t>Dwayne Bowe</t>
  </si>
  <si>
    <t>Bowe</t>
  </si>
  <si>
    <t>dwaynebowe</t>
  </si>
  <si>
    <t>Matt Sokol</t>
  </si>
  <si>
    <t>6233</t>
  </si>
  <si>
    <t xml:space="preserve"> 00-0035436</t>
  </si>
  <si>
    <t>Sokol</t>
  </si>
  <si>
    <t>mattsokol</t>
  </si>
  <si>
    <t>10216</t>
  </si>
  <si>
    <t>McIntosh</t>
  </si>
  <si>
    <t>kennymcintosh</t>
  </si>
  <si>
    <t>2000-03-03</t>
  </si>
  <si>
    <t>Rodrigo</t>
  </si>
  <si>
    <t>Blankenship</t>
  </si>
  <si>
    <t>rodrigoblankenship</t>
  </si>
  <si>
    <t>1997-01-29</t>
  </si>
  <si>
    <t>Riley Patterson</t>
  </si>
  <si>
    <t>7922</t>
  </si>
  <si>
    <t>rileypatterson</t>
  </si>
  <si>
    <t>1999-09-07</t>
  </si>
  <si>
    <t>Nate Noel</t>
  </si>
  <si>
    <t>12859</t>
  </si>
  <si>
    <t>natenoel</t>
  </si>
  <si>
    <t>2002-04-04</t>
  </si>
  <si>
    <t>Tyler Rutenbeck</t>
  </si>
  <si>
    <t>2910</t>
  </si>
  <si>
    <t>Rutenbeck</t>
  </si>
  <si>
    <t>tylerrutenbeck</t>
  </si>
  <si>
    <t>Royals</t>
  </si>
  <si>
    <t>jalenroyals</t>
  </si>
  <si>
    <t>2003-02-18</t>
  </si>
  <si>
    <t>Daryl Virgies</t>
  </si>
  <si>
    <t>4917</t>
  </si>
  <si>
    <t>Virgies</t>
  </si>
  <si>
    <t>darylvirgies</t>
  </si>
  <si>
    <t>matthewgolden</t>
  </si>
  <si>
    <t>2003-08-01</t>
  </si>
  <si>
    <t>Todd Monken</t>
  </si>
  <si>
    <t>3140</t>
  </si>
  <si>
    <t>Monken</t>
  </si>
  <si>
    <t>toddmonken</t>
  </si>
  <si>
    <t>3309</t>
  </si>
  <si>
    <t>00-0032782</t>
  </si>
  <si>
    <t>Wendell</t>
  </si>
  <si>
    <t>wendellsmallwood</t>
  </si>
  <si>
    <t>1994-01-20</t>
  </si>
  <si>
    <t>00-0033118</t>
  </si>
  <si>
    <t>Kenyan</t>
  </si>
  <si>
    <t>kenyandrake</t>
  </si>
  <si>
    <t>1994-01-26</t>
  </si>
  <si>
    <t>De'Montre Tuggle</t>
  </si>
  <si>
    <t>8721</t>
  </si>
  <si>
    <t>De'Montre</t>
  </si>
  <si>
    <t>Tuggle</t>
  </si>
  <si>
    <t>demontretuggle</t>
  </si>
  <si>
    <t>1999-03-29</t>
  </si>
  <si>
    <t>Zach Olstad</t>
  </si>
  <si>
    <t>5697</t>
  </si>
  <si>
    <t>Olstad</t>
  </si>
  <si>
    <t>zacholstad</t>
  </si>
  <si>
    <t>1993-12-06</t>
  </si>
  <si>
    <t>Law</t>
  </si>
  <si>
    <t>kendricklaw</t>
  </si>
  <si>
    <t>2003-06-13</t>
  </si>
  <si>
    <t>Jordan Westerkamp</t>
  </si>
  <si>
    <t>4787</t>
  </si>
  <si>
    <t>Westerkamp</t>
  </si>
  <si>
    <t>jordanwesterkamp</t>
  </si>
  <si>
    <t>1994-06-23</t>
  </si>
  <si>
    <t>Kevin Kolb</t>
  </si>
  <si>
    <t>Kolb</t>
  </si>
  <si>
    <t>kevinkolb</t>
  </si>
  <si>
    <t>1984-08-24</t>
  </si>
  <si>
    <t>Reggie Corbin</t>
  </si>
  <si>
    <t>6978</t>
  </si>
  <si>
    <t>reggiecorbin</t>
  </si>
  <si>
    <t>Marcelias Sutton</t>
  </si>
  <si>
    <t>6700</t>
  </si>
  <si>
    <t>Marcelias</t>
  </si>
  <si>
    <t>marceliassutton</t>
  </si>
  <si>
    <t>Sam Sloman</t>
  </si>
  <si>
    <t>7152</t>
  </si>
  <si>
    <t>Sloman</t>
  </si>
  <si>
    <t>samsloman</t>
  </si>
  <si>
    <t>Kalija Lipscomb</t>
  </si>
  <si>
    <t>6832</t>
  </si>
  <si>
    <t>Kalija</t>
  </si>
  <si>
    <t>Lipscomb</t>
  </si>
  <si>
    <t>kalijalipscomb</t>
  </si>
  <si>
    <t>Darius Anderson</t>
  </si>
  <si>
    <t>7038</t>
  </si>
  <si>
    <t>dariusanderson</t>
  </si>
  <si>
    <t>1997-09-10</t>
  </si>
  <si>
    <t>Jeremy Crawshaw</t>
  </si>
  <si>
    <t>12693</t>
  </si>
  <si>
    <t>Crawshaw</t>
  </si>
  <si>
    <t>jeremycrawshaw</t>
  </si>
  <si>
    <t>2001-05-22</t>
  </si>
  <si>
    <t>4401</t>
  </si>
  <si>
    <t>00-0033417</t>
  </si>
  <si>
    <t>Damore'ea</t>
  </si>
  <si>
    <t>Stringfellow</t>
  </si>
  <si>
    <t>damoreeastringfellow</t>
  </si>
  <si>
    <t>1994-10-18</t>
  </si>
  <si>
    <t>Darius Hagans</t>
  </si>
  <si>
    <t>11283</t>
  </si>
  <si>
    <t>dariushagans</t>
  </si>
  <si>
    <t>1999-07-11</t>
  </si>
  <si>
    <t>Xavier Turner</t>
  </si>
  <si>
    <t>6372</t>
  </si>
  <si>
    <t xml:space="preserve"> 00-0035494</t>
  </si>
  <si>
    <t>xavierturner</t>
  </si>
  <si>
    <t>1994-12-24</t>
  </si>
  <si>
    <t>Nick Kasa</t>
  </si>
  <si>
    <t>1473</t>
  </si>
  <si>
    <t>Kasa</t>
  </si>
  <si>
    <t>nickkasa</t>
  </si>
  <si>
    <t>Nate McCrary</t>
  </si>
  <si>
    <t>8058</t>
  </si>
  <si>
    <t>natemccrary</t>
  </si>
  <si>
    <t>1999-04-09</t>
  </si>
  <si>
    <t>00-0029269</t>
  </si>
  <si>
    <t>travisbenjamin</t>
  </si>
  <si>
    <t>1989-12-29</t>
  </si>
  <si>
    <t>3371</t>
  </si>
  <si>
    <t>00-0033049</t>
  </si>
  <si>
    <t>dariusjackson</t>
  </si>
  <si>
    <t>00-0031260</t>
  </si>
  <si>
    <t>loganthomas</t>
  </si>
  <si>
    <t>4234</t>
  </si>
  <si>
    <t>00-0033591</t>
  </si>
  <si>
    <t>noahbrown</t>
  </si>
  <si>
    <t>John Hall</t>
  </si>
  <si>
    <t>11223</t>
  </si>
  <si>
    <t>johnhall</t>
  </si>
  <si>
    <t>1997-12-07</t>
  </si>
  <si>
    <t>Charles Holland</t>
  </si>
  <si>
    <t>6643</t>
  </si>
  <si>
    <t>charlesholland</t>
  </si>
  <si>
    <t>Janarion Grant</t>
  </si>
  <si>
    <t>5567</t>
  </si>
  <si>
    <t>00-0034307</t>
  </si>
  <si>
    <t>Janarion</t>
  </si>
  <si>
    <t>janariongrant</t>
  </si>
  <si>
    <t>1993-11-20</t>
  </si>
  <si>
    <t>John Robinson-Woodgett</t>
  </si>
  <si>
    <t>4504</t>
  </si>
  <si>
    <t>Robinson-Woodgett</t>
  </si>
  <si>
    <t>johnrobinsonwoodgett</t>
  </si>
  <si>
    <t>1993-08-01</t>
  </si>
  <si>
    <t>1185</t>
  </si>
  <si>
    <t>00-0029205</t>
  </si>
  <si>
    <t>Travaris</t>
  </si>
  <si>
    <t>Cadet</t>
  </si>
  <si>
    <t>travariscadet</t>
  </si>
  <si>
    <t>1989-02-01</t>
  </si>
  <si>
    <t>Alec Bloom</t>
  </si>
  <si>
    <t>5385</t>
  </si>
  <si>
    <t>00-0034472</t>
  </si>
  <si>
    <t>Bloom</t>
  </si>
  <si>
    <t>alecbloom</t>
  </si>
  <si>
    <t>1996-04-03</t>
  </si>
  <si>
    <t>663</t>
  </si>
  <si>
    <t>00-0022943</t>
  </si>
  <si>
    <t>benjaminwatson</t>
  </si>
  <si>
    <t>1980-12-18</t>
  </si>
  <si>
    <t>Quincy McDuffie</t>
  </si>
  <si>
    <t>4910</t>
  </si>
  <si>
    <t>quincymcduffie</t>
  </si>
  <si>
    <t>918</t>
  </si>
  <si>
    <t>00-0028093</t>
  </si>
  <si>
    <t>Niles</t>
  </si>
  <si>
    <t>nilespaul</t>
  </si>
  <si>
    <t>Greg Ward</t>
  </si>
  <si>
    <t>6744</t>
  </si>
  <si>
    <t>00-0033733</t>
  </si>
  <si>
    <t>gregward</t>
  </si>
  <si>
    <t>1995-07-12</t>
  </si>
  <si>
    <t>Dave Caldwell</t>
  </si>
  <si>
    <t>3992</t>
  </si>
  <si>
    <t>davecaldwell</t>
  </si>
  <si>
    <t>Retained</t>
  </si>
  <si>
    <t>Jonny</t>
  </si>
  <si>
    <t>PASS</t>
  </si>
  <si>
    <t>Hollywood Brown</t>
  </si>
  <si>
    <t>Cameron Ward</t>
  </si>
  <si>
    <t>Pick 1.07 (from demboys26)</t>
  </si>
  <si>
    <t>Pick 1.08 (from cthultu)</t>
  </si>
  <si>
    <t>Pick 2.04 (from mcmahanwich)</t>
  </si>
  <si>
    <t>Pick 2.06 (from joe9alt)</t>
  </si>
  <si>
    <t>Pick 2.08 (from cthultu)</t>
  </si>
  <si>
    <t>Pick 3.03 (from docopp)</t>
  </si>
  <si>
    <t>Pick 3.05 (from GentlemanBrewer)</t>
  </si>
  <si>
    <t>Pick 3.06 (from joe9alt)</t>
  </si>
  <si>
    <t>Pick 3.07 (from demboys26)</t>
  </si>
  <si>
    <t>Pick 3.08 (from cthultu)</t>
  </si>
  <si>
    <t>Pick 3.09 (from zombull)</t>
  </si>
  <si>
    <t>Pick 4.02 (from Jonnymaxed)</t>
  </si>
  <si>
    <t>Pick 4.03 (from docopp)</t>
  </si>
  <si>
    <t>13360</t>
  </si>
  <si>
    <t>Emmanuel McNeil-Warren</t>
  </si>
  <si>
    <t>Pick 4.06 (from joe9alt)</t>
  </si>
  <si>
    <t>13385</t>
  </si>
  <si>
    <t>Mansoor Delane</t>
  </si>
  <si>
    <t>Pick 4.08 (from cthultu)</t>
  </si>
  <si>
    <t>13368</t>
  </si>
  <si>
    <t>Jermod McCoy</t>
  </si>
  <si>
    <t>Pick 4.09 (from zombull)</t>
  </si>
  <si>
    <t>13376</t>
  </si>
  <si>
    <t>Caleb Downs</t>
  </si>
  <si>
    <t>Pick 5.02 (from Jonnymaxed)</t>
  </si>
  <si>
    <t>13992</t>
  </si>
  <si>
    <t>Paul Manning</t>
  </si>
  <si>
    <t>13367</t>
  </si>
  <si>
    <t>Colton Hood</t>
  </si>
  <si>
    <t>Pick 5.04 (from mcmahanwich)</t>
  </si>
  <si>
    <t>13382</t>
  </si>
  <si>
    <t>Keionte Scott</t>
  </si>
  <si>
    <t>13370</t>
  </si>
  <si>
    <t>14052</t>
  </si>
  <si>
    <t>Jai'Onte' McMillan</t>
  </si>
  <si>
    <t>14060</t>
  </si>
  <si>
    <t>Blake Cotton</t>
  </si>
  <si>
    <t>13397</t>
  </si>
  <si>
    <t>Keith Abney</t>
  </si>
  <si>
    <t>Pick 5.10 (from hellj85)</t>
  </si>
  <si>
    <t>13371</t>
  </si>
  <si>
    <t>Dillon Thieneman</t>
  </si>
  <si>
    <t>Pick 6.02 (from Jonnymaxed)</t>
  </si>
  <si>
    <t>13393</t>
  </si>
  <si>
    <t>Brent Austin</t>
  </si>
  <si>
    <t>13406</t>
  </si>
  <si>
    <t>Kamari Ramsey</t>
  </si>
  <si>
    <t>13386</t>
  </si>
  <si>
    <t>D'Angelo Ponds</t>
  </si>
  <si>
    <t>Pick 6.06 (from joe9alt)</t>
  </si>
  <si>
    <t>14033</t>
  </si>
  <si>
    <t>Larry Worth</t>
  </si>
  <si>
    <t>14045</t>
  </si>
  <si>
    <t>Marlon Jones</t>
  </si>
  <si>
    <t>14016</t>
  </si>
  <si>
    <t>DQ Smith</t>
  </si>
  <si>
    <t>13369</t>
  </si>
  <si>
    <t>Brandon Cisse</t>
  </si>
  <si>
    <t>13384</t>
  </si>
  <si>
    <t>AJ Haulcy</t>
  </si>
  <si>
    <t>Pick 7.02 (from Jonnymaxed)</t>
  </si>
  <si>
    <t>13398</t>
  </si>
  <si>
    <t>Treydan Stukes</t>
  </si>
  <si>
    <t>13389</t>
  </si>
  <si>
    <t>Avieon Terrell</t>
  </si>
  <si>
    <t>13396</t>
  </si>
  <si>
    <t>Julian Neal</t>
  </si>
  <si>
    <t>14025</t>
  </si>
  <si>
    <t>Peter Manuma</t>
  </si>
  <si>
    <t>14042</t>
  </si>
  <si>
    <t>Tamon Lynum</t>
  </si>
  <si>
    <t>14012</t>
  </si>
  <si>
    <t>Jahari Rogers</t>
  </si>
  <si>
    <t>13399</t>
  </si>
  <si>
    <t>Genesis Smith</t>
  </si>
  <si>
    <t>13986</t>
  </si>
  <si>
    <t>Parker Robertson</t>
  </si>
  <si>
    <t>Pick 1.08 (from Jonnymaxed)</t>
  </si>
  <si>
    <t>Pick 3.08 (from Jonnymaxed)</t>
  </si>
  <si>
    <t>Pick 4.10 (from joe9alt)</t>
  </si>
  <si>
    <t>Pick 7.10 (from joe9alt)</t>
  </si>
  <si>
    <t>Pick 3.03 (from hellj85)</t>
  </si>
  <si>
    <t>12604</t>
  </si>
  <si>
    <t>Andrew Mukuba</t>
  </si>
  <si>
    <t>12565</t>
  </si>
  <si>
    <t>12591</t>
  </si>
  <si>
    <t>Xavier Watts</t>
  </si>
  <si>
    <t>12596</t>
  </si>
  <si>
    <t>Maxwell Hairston</t>
  </si>
  <si>
    <t>Pick 1.02 (from BobbyBaby)</t>
  </si>
  <si>
    <t>Pick 4.02 (from BobbyBaby)</t>
  </si>
  <si>
    <t>12588</t>
  </si>
  <si>
    <t>Kevin Winston</t>
  </si>
  <si>
    <t>13203</t>
  </si>
  <si>
    <t>Jeremiah Walker</t>
  </si>
  <si>
    <t>Pick 3.02 (from BobbyBaby)</t>
  </si>
  <si>
    <t>Pick 4.07 (from docopp)</t>
  </si>
  <si>
    <t>Pick 5.01 (from zombull)</t>
  </si>
  <si>
    <t>12597</t>
  </si>
  <si>
    <t>Nick Emmanwori</t>
  </si>
  <si>
    <t>12557</t>
  </si>
  <si>
    <t>Jahdae Barron</t>
  </si>
  <si>
    <t>Pick 4.01 (from zombull)</t>
  </si>
  <si>
    <t>Pick 4.03 (from hellj85)</t>
  </si>
  <si>
    <t>Pick 5.08 (from Jonnymaxed)</t>
  </si>
  <si>
    <t>Pick 7.08 (from Jonnymaxed)</t>
  </si>
  <si>
    <t>Pick 2.03 (from hellj85)</t>
  </si>
  <si>
    <t>Pick 3.07 (from docopp)</t>
  </si>
  <si>
    <t>Pick 5.03 (from hellj85)</t>
  </si>
  <si>
    <t>Pick 7.02 (from BobbyBaby)</t>
  </si>
  <si>
    <t>Pick 6.03 (from hellj85)</t>
  </si>
  <si>
    <t>Pick 7.03 (from hellj85)</t>
  </si>
  <si>
    <t>Pick 1.09 (from GentlemanBrewer)</t>
  </si>
  <si>
    <t>Pick 4.08 (from Jonnymaxed)</t>
  </si>
  <si>
    <t>Pick 1.03 (from hellj85)</t>
  </si>
  <si>
    <t>Pick 1.04 (from cthultu)</t>
  </si>
  <si>
    <t>Pick 2.04 (from cthultu)</t>
  </si>
  <si>
    <t>Pick 3.09 (from GentlemanBrewer)</t>
  </si>
  <si>
    <t>13049</t>
  </si>
  <si>
    <t>Alijah Huzzie</t>
  </si>
  <si>
    <t>12567</t>
  </si>
  <si>
    <t>Malaki Starks</t>
  </si>
  <si>
    <t>Rostered?</t>
  </si>
  <si>
    <t>Pick 1.04 (from BobbyBaby)</t>
  </si>
  <si>
    <t>Pick 2.04 (from BobbyBaby)</t>
  </si>
  <si>
    <t>Pick 2.07 (from cthultu)</t>
  </si>
  <si>
    <t>Pick 2.08 (from Jonnymaxed)</t>
  </si>
  <si>
    <t>Pick 2.09 (from GentlemanBrewer)</t>
  </si>
  <si>
    <t>Pick 3.04 (from BobbyBaby)</t>
  </si>
  <si>
    <t>Pick 4.01 (from docopp)</t>
  </si>
  <si>
    <t>Pick 4.02 (from zombull)</t>
  </si>
  <si>
    <t>Pick 4.04 (from BobbyBaby)</t>
  </si>
  <si>
    <t>11678</t>
  </si>
  <si>
    <t>Cooper DeJean</t>
  </si>
  <si>
    <t>Pick 5.04 (from BobbyBaby)</t>
  </si>
  <si>
    <t>Pick 5.09 (from GentlemanBrewer)</t>
  </si>
  <si>
    <t>11662</t>
  </si>
  <si>
    <t>Quinyon Mitchell</t>
  </si>
  <si>
    <t>Pick 6.02 (from zombull)</t>
  </si>
  <si>
    <t>Pick 6.04 (from BobbyBaby)</t>
  </si>
  <si>
    <t>11686</t>
  </si>
  <si>
    <t>Javon Bullard</t>
  </si>
  <si>
    <t>11682</t>
  </si>
  <si>
    <t>Cole Bishop</t>
  </si>
  <si>
    <t>11675</t>
  </si>
  <si>
    <t>Kool-Aid McKinstry</t>
  </si>
  <si>
    <t>11993</t>
  </si>
  <si>
    <t>Tyrek Funderburk</t>
  </si>
  <si>
    <t>Pick 6.10 (from joe9alt)</t>
  </si>
  <si>
    <t>12052</t>
  </si>
  <si>
    <t>Shyheim Battle</t>
  </si>
  <si>
    <t>11661</t>
  </si>
  <si>
    <t>Terrion Arnold</t>
  </si>
  <si>
    <t>12178</t>
  </si>
  <si>
    <t>Don Callis</t>
  </si>
  <si>
    <t>12290</t>
  </si>
  <si>
    <t>Brandon Bishop</t>
  </si>
  <si>
    <t>Pick 7.04 (from BobbyBaby)</t>
  </si>
  <si>
    <t>11656</t>
  </si>
  <si>
    <t>Nate Wiggins</t>
  </si>
  <si>
    <t>11676</t>
  </si>
  <si>
    <t>Mike Sainristil</t>
  </si>
  <si>
    <t>11689</t>
  </si>
  <si>
    <t>Ennis Rakestraw</t>
  </si>
  <si>
    <t>11674</t>
  </si>
  <si>
    <t>Tyler Nubin</t>
  </si>
  <si>
    <t>roster_id</t>
  </si>
  <si>
    <t>source</t>
  </si>
  <si>
    <t>Roster</t>
  </si>
  <si>
    <t>GOOD</t>
  </si>
  <si>
    <t>(GOOD / MANUAL)</t>
  </si>
  <si>
    <t>IN_SEASON</t>
  </si>
  <si>
    <t>(TRUE = Post FA Draft through Regular Season, FALSE = Offseason until FA draft)</t>
  </si>
  <si>
    <t>SEASON</t>
  </si>
  <si>
    <t>Swiches to upcoming season when offseason starts post superbowl</t>
  </si>
  <si>
    <t>RAISES_ENABLED</t>
  </si>
  <si>
    <t>draft_type</t>
  </si>
  <si>
    <t>draft_id</t>
  </si>
  <si>
    <t>rookie</t>
  </si>
  <si>
    <t>412322101316296704</t>
  </si>
  <si>
    <t>412322101093998592</t>
  </si>
  <si>
    <t>518286976965267457</t>
  </si>
  <si>
    <t>518286976965267456</t>
  </si>
  <si>
    <t>652742106946842625</t>
  </si>
  <si>
    <t>652742106946842624</t>
  </si>
  <si>
    <t>auction</t>
  </si>
  <si>
    <t>728708838529818624</t>
  </si>
  <si>
    <t>800951514440007681</t>
  </si>
  <si>
    <t>800951514440007680</t>
  </si>
  <si>
    <t>863233455331364864</t>
  </si>
  <si>
    <t>923424821059383297</t>
  </si>
  <si>
    <t>923424821059383000</t>
  </si>
  <si>
    <t>997276079377223680</t>
  </si>
  <si>
    <t>1053393060270350337</t>
  </si>
  <si>
    <t>1053393060270350336</t>
  </si>
  <si>
    <t>1128763072539230208</t>
  </si>
  <si>
    <t>1186902623096819713</t>
  </si>
  <si>
    <t>1186902623096819712</t>
  </si>
  <si>
    <t>1259710137875042304</t>
  </si>
  <si>
    <t>1313750925998817280</t>
  </si>
  <si>
    <t>1313750925990460000</t>
  </si>
  <si>
    <t>RFA Eligible?</t>
  </si>
  <si>
    <t>Drew Biber</t>
  </si>
  <si>
    <t>14068</t>
  </si>
  <si>
    <t>Biber</t>
  </si>
  <si>
    <t>drewbiber</t>
  </si>
  <si>
    <t>Jeff Weimer</t>
  </si>
  <si>
    <t>14067</t>
  </si>
  <si>
    <t>Weimer</t>
  </si>
  <si>
    <t>jeffweimer</t>
  </si>
  <si>
    <t>Montrell Washington WR, HOU - hellj85</t>
  </si>
  <si>
    <t>Raheem Blackshear RB, DET - GentlemanBrewer</t>
  </si>
  <si>
    <t>Raheem Blackshear RB, DET - mcmahanwich</t>
  </si>
  <si>
    <t>Elijah Cooks WR, CAR - hellj85</t>
  </si>
  <si>
    <t>Evan Hull RB, ARI - mcmahanwich</t>
  </si>
  <si>
    <t>Evan Hull RB, ARI - joe9alt</t>
  </si>
  <si>
    <t>Ja'Lynn Polk WR, FA - Jonnymaxed</t>
  </si>
  <si>
    <t>Ja'Lynn Polk WR, FA - hellj85</t>
  </si>
  <si>
    <t>Evan Hull RB, ARI - GentlemanBrewer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</si>
</sst>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  <numFmt numFmtId="166" formatCode="0.0%"/>
    <numFmt numFmtId="167" formatCode="0.000"/>
    <numFmt numFmtId="168" formatCode="_(&quot;$&quot;* #,##0.0_);_(&quot;$&quot;* \(#,##0.0\);_(&quot;$&quot;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1F7ED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2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98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0" borderId="2" xfId="0" applyBorder="1"/>
    <xf numFmtId="0" fontId="0" fillId="0" borderId="3" xfId="0" applyBorder="1"/>
    <xf numFmtId="0" fontId="2" fillId="3" borderId="2" xfId="0" applyFont="1" applyFill="1" applyBorder="1"/>
    <xf numFmtId="0" fontId="2" fillId="3" borderId="5" xfId="0" applyFont="1" applyFill="1" applyBorder="1"/>
    <xf numFmtId="49" fontId="2" fillId="3" borderId="4" xfId="0" applyNumberFormat="1" applyFont="1" applyFill="1" applyBorder="1"/>
    <xf numFmtId="49" fontId="2" fillId="3" borderId="2" xfId="0" applyNumberFormat="1" applyFont="1" applyFill="1" applyBorder="1"/>
    <xf numFmtId="0" fontId="0" fillId="4" borderId="4" xfId="0" applyFill="1" applyBorder="1"/>
    <xf numFmtId="0" fontId="0" fillId="4" borderId="2" xfId="0" applyFill="1" applyBorder="1"/>
    <xf numFmtId="0" fontId="0" fillId="4" borderId="5" xfId="0" applyFill="1" applyBorder="1"/>
    <xf numFmtId="0" fontId="4" fillId="4" borderId="5" xfId="0" applyFont="1" applyFill="1" applyBorder="1"/>
    <xf numFmtId="0" fontId="0" fillId="4" borderId="6" xfId="0" applyFill="1" applyBorder="1"/>
    <xf numFmtId="0" fontId="0" fillId="4" borderId="3" xfId="0" applyFill="1" applyBorder="1"/>
    <xf numFmtId="0" fontId="2" fillId="3" borderId="3" xfId="0" applyFont="1" applyFill="1" applyBorder="1"/>
    <xf numFmtId="0" fontId="0" fillId="4" borderId="7" xfId="0" applyFill="1" applyBorder="1"/>
    <xf numFmtId="0" fontId="5" fillId="4" borderId="5" xfId="0" applyFont="1" applyFill="1" applyBorder="1"/>
    <xf numFmtId="0" fontId="5" fillId="4" borderId="2" xfId="0" applyFont="1" applyFill="1" applyBorder="1"/>
    <xf numFmtId="0" fontId="0" fillId="4" borderId="0" xfId="0" applyFill="1"/>
    <xf numFmtId="0" fontId="0" fillId="4" borderId="8" xfId="0" applyFill="1" applyBorder="1"/>
    <xf numFmtId="0" fontId="4" fillId="4" borderId="8" xfId="0" applyFont="1" applyFill="1" applyBorder="1"/>
    <xf numFmtId="0" fontId="0" fillId="4" borderId="9" xfId="0" applyFill="1" applyBorder="1"/>
    <xf numFmtId="0" fontId="0" fillId="4" borderId="10" xfId="0" applyFill="1" applyBorder="1"/>
    <xf numFmtId="164" fontId="1" fillId="0" borderId="0" xfId="1" applyNumberFormat="1"/>
    <xf numFmtId="2" fontId="0" fillId="0" borderId="0" xfId="0" applyNumberFormat="1"/>
    <xf numFmtId="0" fontId="0" fillId="0" borderId="11" xfId="0" applyBorder="1"/>
    <xf numFmtId="2" fontId="0" fillId="0" borderId="11" xfId="0" applyNumberFormat="1" applyBorder="1"/>
    <xf numFmtId="2" fontId="0" fillId="0" borderId="1" xfId="0" applyNumberFormat="1" applyBorder="1"/>
    <xf numFmtId="44" fontId="6" fillId="0" borderId="0" xfId="0" applyNumberFormat="1" applyFont="1"/>
    <xf numFmtId="0" fontId="0" fillId="0" borderId="1" xfId="0" applyBorder="1"/>
    <xf numFmtId="44" fontId="0" fillId="0" borderId="0" xfId="0" applyNumberFormat="1"/>
    <xf numFmtId="164" fontId="0" fillId="0" borderId="1" xfId="1" applyNumberFormat="1" applyFont="1" applyBorder="1"/>
    <xf numFmtId="0" fontId="0" fillId="0" borderId="12" xfId="0" applyBorder="1"/>
    <xf numFmtId="2" fontId="0" fillId="0" borderId="12" xfId="0" applyNumberFormat="1" applyBorder="1"/>
    <xf numFmtId="0" fontId="1" fillId="0" borderId="0" xfId="0" applyFont="1"/>
    <xf numFmtId="0" fontId="0" fillId="0" borderId="0" xfId="0" quotePrefix="1"/>
    <xf numFmtId="2" fontId="1" fillId="0" borderId="0" xfId="0" applyNumberFormat="1" applyFont="1"/>
    <xf numFmtId="0" fontId="3" fillId="0" borderId="0" xfId="0" applyFont="1"/>
    <xf numFmtId="0" fontId="0" fillId="5" borderId="0" xfId="0" applyFill="1"/>
    <xf numFmtId="0" fontId="1" fillId="6" borderId="0" xfId="0" applyFont="1" applyFill="1"/>
    <xf numFmtId="0" fontId="7" fillId="0" borderId="0" xfId="0" applyFont="1"/>
    <xf numFmtId="1" fontId="1" fillId="0" borderId="0" xfId="0" applyNumberFormat="1" applyFont="1"/>
    <xf numFmtId="0" fontId="1" fillId="5" borderId="0" xfId="0" applyFont="1" applyFill="1"/>
    <xf numFmtId="0" fontId="8" fillId="0" borderId="0" xfId="3"/>
    <xf numFmtId="2" fontId="6" fillId="0" borderId="0" xfId="0" applyNumberFormat="1" applyFont="1"/>
    <xf numFmtId="44" fontId="1" fillId="0" borderId="0" xfId="1"/>
    <xf numFmtId="2" fontId="3" fillId="0" borderId="0" xfId="0" applyNumberFormat="1" applyFont="1"/>
    <xf numFmtId="0" fontId="1" fillId="0" borderId="0" xfId="2" applyNumberFormat="1"/>
    <xf numFmtId="1" fontId="0" fillId="0" borderId="0" xfId="0" applyNumberFormat="1"/>
    <xf numFmtId="164" fontId="1" fillId="0" borderId="0" xfId="0" applyNumberFormat="1" applyFont="1"/>
    <xf numFmtId="44" fontId="6" fillId="0" borderId="0" xfId="1" applyFont="1"/>
    <xf numFmtId="44" fontId="1" fillId="0" borderId="0" xfId="0" applyNumberFormat="1" applyFont="1"/>
    <xf numFmtId="9" fontId="1" fillId="0" borderId="0" xfId="2"/>
    <xf numFmtId="9" fontId="6" fillId="0" borderId="0" xfId="2" applyFont="1"/>
    <xf numFmtId="164" fontId="0" fillId="0" borderId="0" xfId="0" applyNumberFormat="1"/>
    <xf numFmtId="164" fontId="0" fillId="0" borderId="0" xfId="1" applyNumberFormat="1" applyFont="1"/>
    <xf numFmtId="0" fontId="3" fillId="0" borderId="0" xfId="2" applyNumberFormat="1" applyFont="1"/>
    <xf numFmtId="0" fontId="9" fillId="0" borderId="0" xfId="0" applyFont="1"/>
    <xf numFmtId="0" fontId="2" fillId="3" borderId="13" xfId="0" applyFont="1" applyFill="1" applyBorder="1"/>
    <xf numFmtId="0" fontId="3" fillId="0" borderId="1" xfId="0" applyFont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0" fontId="0" fillId="0" borderId="0" xfId="0" applyAlignment="1">
      <alignment wrapText="1"/>
    </xf>
    <xf numFmtId="0" fontId="11" fillId="0" borderId="0" xfId="0" applyFont="1" applyAlignment="1" applyProtection="1">
      <alignment horizontal="center"/>
      <protection locked="0"/>
    </xf>
    <xf numFmtId="165" fontId="11" fillId="0" borderId="0" xfId="0" applyNumberFormat="1" applyFont="1" applyAlignment="1" applyProtection="1">
      <alignment horizontal="center"/>
      <protection locked="0"/>
    </xf>
    <xf numFmtId="166" fontId="11" fillId="0" borderId="0" xfId="0" applyNumberFormat="1" applyFont="1" applyAlignment="1" applyProtection="1">
      <alignment horizontal="center"/>
      <protection locked="0"/>
    </xf>
    <xf numFmtId="0" fontId="12" fillId="0" borderId="0" xfId="0" applyFont="1"/>
    <xf numFmtId="1" fontId="12" fillId="0" borderId="0" xfId="0" applyNumberFormat="1" applyFont="1"/>
    <xf numFmtId="0" fontId="12" fillId="7" borderId="0" xfId="0" applyFont="1" applyFill="1"/>
    <xf numFmtId="165" fontId="12" fillId="7" borderId="0" xfId="0" applyNumberFormat="1" applyFont="1" applyFill="1"/>
    <xf numFmtId="165" fontId="12" fillId="0" borderId="0" xfId="0" applyNumberFormat="1" applyFont="1"/>
    <xf numFmtId="2" fontId="12" fillId="0" borderId="0" xfId="0" applyNumberFormat="1" applyFont="1"/>
    <xf numFmtId="0" fontId="12" fillId="7" borderId="1" xfId="0" applyFont="1" applyFill="1" applyBorder="1"/>
    <xf numFmtId="0" fontId="12" fillId="9" borderId="0" xfId="0" applyFont="1" applyFill="1"/>
    <xf numFmtId="0" fontId="2" fillId="10" borderId="15" xfId="0" applyFont="1" applyFill="1" applyBorder="1"/>
    <xf numFmtId="0" fontId="2" fillId="10" borderId="16" xfId="0" applyFont="1" applyFill="1" applyBorder="1"/>
    <xf numFmtId="0" fontId="2" fillId="10" borderId="17" xfId="0" applyFont="1" applyFill="1" applyBorder="1"/>
    <xf numFmtId="167" fontId="12" fillId="8" borderId="0" xfId="0" applyNumberFormat="1" applyFont="1" applyFill="1"/>
    <xf numFmtId="0" fontId="12" fillId="7" borderId="12" xfId="0" applyFont="1" applyFill="1" applyBorder="1"/>
    <xf numFmtId="2" fontId="12" fillId="7" borderId="0" xfId="2" applyNumberFormat="1" applyFont="1" applyFill="1" applyBorder="1" applyAlignment="1"/>
    <xf numFmtId="2" fontId="12" fillId="7" borderId="0" xfId="2" applyNumberFormat="1" applyFont="1" applyFill="1" applyAlignment="1"/>
    <xf numFmtId="9" fontId="1" fillId="0" borderId="0" xfId="2" applyFont="1"/>
    <xf numFmtId="165" fontId="0" fillId="0" borderId="0" xfId="0" applyNumberFormat="1"/>
    <xf numFmtId="49" fontId="9" fillId="0" borderId="0" xfId="0" applyNumberFormat="1" applyFont="1"/>
    <xf numFmtId="166" fontId="1" fillId="0" borderId="0" xfId="2" applyNumberFormat="1" applyFont="1"/>
    <xf numFmtId="0" fontId="0" fillId="0" borderId="18" xfId="0" applyBorder="1"/>
    <xf numFmtId="0" fontId="0" fillId="0" borderId="19" xfId="0" applyBorder="1"/>
    <xf numFmtId="0" fontId="0" fillId="0" borderId="14" xfId="0" applyBorder="1"/>
    <xf numFmtId="0" fontId="0" fillId="11" borderId="15" xfId="0" applyFill="1" applyBorder="1"/>
    <xf numFmtId="0" fontId="0" fillId="11" borderId="16" xfId="0" applyFill="1" applyBorder="1"/>
    <xf numFmtId="0" fontId="0" fillId="11" borderId="17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68" fontId="0" fillId="0" borderId="0" xfId="0" applyNumberFormat="1"/>
    <xf numFmtId="164" fontId="0" fillId="0" borderId="0" xfId="1" applyNumberFormat="1" applyFont="1" applyFill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207"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rgb="FF8EA9DB"/>
        </top>
      </border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rgb="FF8EA9DB"/>
        </top>
      </border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/>
        <top style="thin">
          <color theme="4"/>
        </top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rgb="FF8EA9DB"/>
        </top>
      </border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rgb="FF8EA9DB"/>
        </top>
      </border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rgb="FF8EA9DB"/>
        </top>
      </border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27" formatCode="m/d/yyyy\ h:mm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000000"/>
          <bgColor rgb="FFF1F7ED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rgb="FF000000"/>
          <bgColor rgb="FFF1F7E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rgb="FF000000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7" formatCode="0.000"/>
      <fill>
        <patternFill patternType="solid">
          <fgColor rgb="FF000000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" formatCode="0.00"/>
      <fill>
        <patternFill patternType="solid">
          <fgColor rgb="FF000000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0.0"/>
      <fill>
        <patternFill patternType="solid">
          <fgColor rgb="FF000000"/>
          <bgColor rgb="FFF1F7E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000000"/>
          <bgColor rgb="FFF1F7E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000000"/>
          <bgColor rgb="FFF1F7E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000000"/>
          <bgColor rgb="FFF1F7E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000000"/>
          <bgColor rgb="FFF1F7E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(&quot;$&quot;* #,##0_);_(&quot;$&quot;* \(#,##0\);_(&quot;$&quot;* &quot;-&quot;??_);_(@_)"/>
      <fill>
        <patternFill patternType="none">
          <fgColor indexed="64"/>
          <bgColor indexed="65"/>
        </patternFill>
      </fill>
    </dxf>
    <dxf>
      <numFmt numFmtId="164" formatCode="_(&quot;$&quot;* #,##0_);_(&quot;$&quot;* \(#,##0\);_(&quot;$&quot;* &quot;-&quot;??_);_(@_)"/>
      <fill>
        <patternFill patternType="none">
          <fgColor indexed="64"/>
          <bgColor indexed="65"/>
        </patternFill>
      </fill>
    </dxf>
    <dxf>
      <numFmt numFmtId="164" formatCode="_(&quot;$&quot;* #,##0_);_(&quot;$&quot;* \(#,##0\);_(&quot;$&quot;* &quot;-&quot;??_);_(@_)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0.0"/>
      <fill>
        <patternFill patternType="none">
          <fgColor indexed="64"/>
          <bgColor indexed="65"/>
        </patternFill>
      </fill>
    </dxf>
    <dxf>
      <numFmt numFmtId="165" formatCode="0.0"/>
      <fill>
        <patternFill patternType="none">
          <fgColor indexed="64"/>
          <bgColor indexed="65"/>
        </patternFill>
      </fill>
    </dxf>
    <dxf>
      <numFmt numFmtId="165" formatCode="0.0"/>
      <fill>
        <patternFill patternType="none">
          <fgColor indexed="64"/>
          <bgColor indexed="65"/>
        </patternFill>
      </fill>
    </dxf>
    <dxf>
      <numFmt numFmtId="165" formatCode="0.0"/>
      <fill>
        <patternFill patternType="none">
          <fgColor indexed="64"/>
          <bgColor indexed="65"/>
        </patternFill>
      </fill>
    </dxf>
    <dxf>
      <numFmt numFmtId="165" formatCode="0.0"/>
      <fill>
        <patternFill patternType="none">
          <fgColor indexed="64"/>
          <bgColor indexed="65"/>
        </patternFill>
      </fill>
    </dxf>
    <dxf>
      <numFmt numFmtId="165" formatCode="0.0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border>
        <left style="thin">
          <color rgb="FF000000"/>
        </left>
      </border>
    </dxf>
    <dxf>
      <border>
        <left style="thin">
          <color rgb="FF000000"/>
        </left>
      </border>
    </dxf>
    <dxf>
      <border>
        <top style="thin">
          <color rgb="FF000000"/>
        </top>
      </border>
    </dxf>
    <dxf>
      <border>
        <top style="thin">
          <color rgb="FF000000"/>
        </top>
      </border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1" defaultTableStyle="TableStyleMedium2" defaultPivotStyle="PivotStyleLight16">
    <tableStyle name="TableStyleLight8 2" pivot="0" count="9" xr9:uid="{3E81641A-F1BE-4C8C-937E-4C6F855F3FD4}">
      <tableStyleElement type="wholeTable" dxfId="206"/>
      <tableStyleElement type="headerRow" dxfId="205"/>
      <tableStyleElement type="totalRow" dxfId="204"/>
      <tableStyleElement type="firstColumn" dxfId="203"/>
      <tableStyleElement type="lastColumn" dxfId="202"/>
      <tableStyleElement type="firstRowStripe" dxfId="201"/>
      <tableStyleElement type="secondRowStripe" dxfId="200"/>
      <tableStyleElement type="firstColumnStripe" dxfId="199"/>
      <tableStyleElement type="secondColumnStripe" dxfId="198"/>
    </tableStyle>
  </tableStyles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microsoft.com/office/2017/10/relationships/person" Target="persons/person.xml"/><Relationship Id="rId45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46" Type="http://schemas.openxmlformats.org/officeDocument/2006/relationships/customXml" Target="../customXml/item5.xml"/><Relationship Id="rId20" Type="http://schemas.openxmlformats.org/officeDocument/2006/relationships/worksheet" Target="worksheets/sheet20.xml"/><Relationship Id="rId41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516468</xdr:colOff>
      <xdr:row>13</xdr:row>
      <xdr:rowOff>177800</xdr:rowOff>
    </xdr:from>
    <xdr:to>
      <xdr:col>36</xdr:col>
      <xdr:colOff>127000</xdr:colOff>
      <xdr:row>16</xdr:row>
      <xdr:rowOff>16933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1888450" y="2654300"/>
          <a:ext cx="0" cy="410633"/>
        </a:xfrm>
        <a:prstGeom prst="wedgeRectCallout">
          <a:avLst>
            <a:gd name="adj1" fmla="val 22023"/>
            <a:gd name="adj2" fmla="val -120858"/>
          </a:avLst>
        </a:prstGeom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This must be &lt;=</a:t>
          </a:r>
          <a:r>
            <a:rPr lang="en-US" sz="1600" b="1" baseline="0">
              <a:solidFill>
                <a:sysClr val="windowText" lastClr="000000"/>
              </a:solidFill>
            </a:rPr>
            <a:t> 24</a:t>
          </a:r>
        </a:p>
      </xdr:txBody>
    </xdr:sp>
    <xdr:clientData/>
  </xdr:twoCellAnchor>
  <xdr:twoCellAnchor>
    <xdr:from>
      <xdr:col>38</xdr:col>
      <xdr:colOff>93133</xdr:colOff>
      <xdr:row>14</xdr:row>
      <xdr:rowOff>16934</xdr:rowOff>
    </xdr:from>
    <xdr:to>
      <xdr:col>40</xdr:col>
      <xdr:colOff>657224</xdr:colOff>
      <xdr:row>16</xdr:row>
      <xdr:rowOff>25400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4153283" y="2683934"/>
          <a:ext cx="2202391" cy="389466"/>
        </a:xfrm>
        <a:prstGeom prst="wedgeRectCallout">
          <a:avLst>
            <a:gd name="adj1" fmla="val -24837"/>
            <a:gd name="adj2" fmla="val -134860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This must be &lt;=</a:t>
          </a:r>
          <a:r>
            <a:rPr lang="en-US" sz="1600" b="1" baseline="0">
              <a:solidFill>
                <a:sysClr val="windowText" lastClr="000000"/>
              </a:solidFill>
            </a:rPr>
            <a:t> $300</a:t>
          </a:r>
        </a:p>
      </xdr:txBody>
    </xdr:sp>
    <xdr:clientData/>
  </xdr:twoCellAnchor>
  <xdr:twoCellAnchor>
    <xdr:from>
      <xdr:col>34</xdr:col>
      <xdr:colOff>209551</xdr:colOff>
      <xdr:row>18</xdr:row>
      <xdr:rowOff>158749</xdr:rowOff>
    </xdr:from>
    <xdr:to>
      <xdr:col>42</xdr:col>
      <xdr:colOff>220134</xdr:colOff>
      <xdr:row>29</xdr:row>
      <xdr:rowOff>161924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9145251" y="3587749"/>
          <a:ext cx="5868458" cy="2098675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0"/>
            <a:t>Change keeper "K" status (column M) to change who you keep, who you think others will keep.  Watch </a:t>
          </a:r>
          <a:r>
            <a:rPr lang="en-US" sz="1200" b="0" baseline="0"/>
            <a:t>inflation change accordingly as you play with salaries &amp; keeper data.</a:t>
          </a:r>
        </a:p>
        <a:p>
          <a:pPr algn="l"/>
          <a:endParaRPr lang="en-US" sz="1200" b="1"/>
        </a:p>
        <a:p>
          <a:pPr algn="l"/>
          <a:r>
            <a:rPr lang="en-US" sz="1200" b="1"/>
            <a:t>BEFORE TUESDAY 8/04 @ MIDNIGHT DO ONE OF THESE:</a:t>
          </a:r>
        </a:p>
        <a:p>
          <a:pPr algn="l"/>
          <a:endParaRPr lang="en-US" sz="1200" b="1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(preferred) Drop players in Sleeper to match roster with your Keepers in the Excel</a:t>
          </a:r>
          <a:endParaRPr lang="en-US" sz="1200">
            <a:effectLst/>
          </a:endParaRPr>
        </a:p>
        <a:p>
          <a:pPr algn="l"/>
          <a:r>
            <a:rPr lang="en-US" sz="1200" b="0" baseline="0"/>
            <a:t>* DM/Text/email your final roster to Adam, he can handle the rest</a:t>
          </a:r>
        </a:p>
        <a:p>
          <a:pPr algn="l"/>
          <a:endParaRPr lang="en-US" sz="1200" b="0" baseline="0"/>
        </a:p>
        <a:p>
          <a:pPr algn="l"/>
          <a:r>
            <a:rPr lang="en-US" sz="1200" b="1" baseline="0"/>
            <a:t>ALSO BY WEDNESDAY 8/04 @ MIDNIGHT:</a:t>
          </a:r>
        </a:p>
        <a:p>
          <a:pPr algn="l"/>
          <a:r>
            <a:rPr lang="en-US" sz="1200" b="0" baseline="0"/>
            <a:t>DM/text/email Adam your RFA player nominations</a:t>
          </a:r>
        </a:p>
      </xdr:txBody>
    </xdr:sp>
    <xdr:clientData/>
  </xdr:twoCellAnchor>
  <xdr:twoCellAnchor>
    <xdr:from>
      <xdr:col>34</xdr:col>
      <xdr:colOff>112185</xdr:colOff>
      <xdr:row>30</xdr:row>
      <xdr:rowOff>124884</xdr:rowOff>
    </xdr:from>
    <xdr:to>
      <xdr:col>42</xdr:col>
      <xdr:colOff>122768</xdr:colOff>
      <xdr:row>36</xdr:row>
      <xdr:rowOff>57150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9047885" y="5839884"/>
          <a:ext cx="5868458" cy="1075266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C00000"/>
              </a:solidFill>
            </a:rPr>
            <a:t>Dropping players after</a:t>
          </a:r>
          <a:r>
            <a:rPr lang="en-US" sz="2000" b="1" baseline="0">
              <a:solidFill>
                <a:srgbClr val="C00000"/>
              </a:solidFill>
            </a:rPr>
            <a:t> the 8/04 MIDNIGHT deadline will result in a salary cap penalty</a:t>
          </a:r>
          <a:endParaRPr lang="en-US" sz="2000" b="1">
            <a:solidFill>
              <a:srgbClr val="C0000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0" xr16:uid="{00000000-0016-0000-0200-000001000000}" autoFormatId="16" applyNumberFormats="0" applyBorderFormats="0" applyFontFormats="0" applyPatternFormats="0" applyAlignmentFormats="0" applyWidthHeightFormats="0">
  <queryTableRefresh nextId="5">
    <queryTableFields count="4">
      <queryTableField id="1" name="user_id" tableColumnId="1"/>
      <queryTableField id="2" name="team_name" tableColumnId="2"/>
      <queryTableField id="3" name="league_id" tableColumnId="3"/>
      <queryTableField id="4" name="display_nam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2" xr16:uid="{00000000-0016-0000-0500-000000000000}" autoFormatId="16" applyNumberFormats="0" applyBorderFormats="0" applyFontFormats="0" applyPatternFormats="0" applyAlignmentFormats="0" applyWidthHeightFormats="0">
  <queryTableRefresh nextId="35" unboundColumnsRight="4">
    <queryTableFields count="14">
      <queryTableField id="25" name="Player" tableColumnId="1"/>
      <queryTableField id="3" name="Team" tableColumnId="3"/>
      <queryTableField id="2" name="Pos" tableColumnId="2"/>
      <queryTableField id="26" name="POS RK" tableColumnId="4"/>
      <queryTableField id="27" name="FPTS" tableColumnId="5"/>
      <queryTableField id="28" name="VORP" tableColumnId="6"/>
      <queryTableField id="29" name="VARG" tableColumnId="7"/>
      <queryTableField id="30" name="MG FPTS" tableColumnId="11"/>
      <queryTableField id="31" name="MG VORP" tableColumnId="12"/>
      <queryTableField id="32" name="MG VARG" tableColumnId="13"/>
      <queryTableField id="19" dataBound="0" tableColumnId="19"/>
      <queryTableField id="24" dataBound="0" tableColumnId="10"/>
      <queryTableField id="20" dataBound="0" tableColumnId="8"/>
      <queryTableField id="21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7" xr16:uid="{00000000-0016-0000-0600-000002000000}" autoFormatId="16" applyNumberFormats="0" applyBorderFormats="0" applyFontFormats="0" applyPatternFormats="0" applyAlignmentFormats="0" applyWidthHeightFormats="0">
  <queryTableRefresh nextId="14">
    <queryTableFields count="13">
      <queryTableField id="1" name="Player" tableColumnId="1"/>
      <queryTableField id="2" name="Team" tableColumnId="2"/>
      <queryTableField id="3" name="Pos" tableColumnId="3"/>
      <queryTableField id="4" name="POS RK" tableColumnId="4"/>
      <queryTableField id="5" name="FPTS" tableColumnId="5"/>
      <queryTableField id="6" name="VORP" tableColumnId="6"/>
      <queryTableField id="7" name="VARG" tableColumnId="7"/>
      <queryTableField id="8" name="MG FPTS" tableColumnId="8"/>
      <queryTableField id="9" name="MG VORP" tableColumnId="9"/>
      <queryTableField id="10" name="MG VARG" tableColumnId="10"/>
      <queryTableField id="11" name="full_name" tableColumnId="11"/>
      <queryTableField id="12" name="sleeper_id" tableColumnId="12"/>
      <queryTableField id="13" name="years_exp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45" xr16:uid="{00000000-0016-0000-0700-000003000000}" autoFormatId="16" applyNumberFormats="0" applyBorderFormats="0" applyFontFormats="0" applyPatternFormats="0" applyAlignmentFormats="0" applyWidthHeightFormats="0">
  <queryTableRefresh nextId="29">
    <queryTableFields count="6">
      <queryTableField id="1" name="season" tableColumnId="1"/>
      <queryTableField id="3" name="week" tableColumnId="3"/>
      <queryTableField id="23" name="date" tableColumnId="23"/>
      <queryTableField id="27" name="draft_picks" tableColumnId="24"/>
      <queryTableField id="20" name="added_players" tableColumnId="20"/>
      <queryTableField id="19" name="dropped_players" tableColumnId="1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" xr16:uid="{00000000-0016-0000-0800-000004000000}" autoFormatId="16" applyNumberFormats="0" applyBorderFormats="0" applyFontFormats="0" applyPatternFormats="0" applyAlignmentFormats="0" applyWidthHeightFormats="0">
  <queryTableRefresh nextId="7">
    <queryTableFields count="6">
      <queryTableField id="1" name="season" tableColumnId="1"/>
      <queryTableField id="2" name="week" tableColumnId="2"/>
      <queryTableField id="3" name="type" tableColumnId="3"/>
      <queryTableField id="4" name="display_name" tableColumnId="4"/>
      <queryTableField id="5" name="dropped_players" tableColumnId="5"/>
      <queryTableField id="6" name="added_players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7" xr16:uid="{00000000-0016-0000-0900-000005000000}" autoFormatId="16" applyNumberFormats="0" applyBorderFormats="0" applyFontFormats="0" applyPatternFormats="0" applyAlignmentFormats="0" applyWidthHeightFormats="0">
  <queryTableRefresh nextId="15">
    <queryTableFields count="14">
      <queryTableField id="1" name="season" tableColumnId="1"/>
      <queryTableField id="2" name="round" tableColumnId="2"/>
      <queryTableField id="3" name="pick" tableColumnId="3"/>
      <queryTableField id="4" name="ordinal" tableColumnId="4"/>
      <queryTableField id="5" name="owner_roster_id" tableColumnId="5"/>
      <queryTableField id="6" name="owner" tableColumnId="6"/>
      <queryTableField id="7" name="original_owner" tableColumnId="7"/>
      <queryTableField id="8" name="pick_name" tableColumnId="8"/>
      <queryTableField id="9" name="placeholder_name" tableColumnId="9"/>
      <queryTableField id="10" name="salary" tableColumnId="10"/>
      <queryTableField id="11" name="player_id" tableColumnId="11"/>
      <queryTableField id="12" name="team" tableColumnId="12"/>
      <queryTableField id="13" name="position" tableColumnId="13"/>
      <queryTableField id="14" name="full_name" tableColumnId="1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6" xr16:uid="{00000000-0016-0000-0C00-000006000000}" autoFormatId="16" applyNumberFormats="0" applyBorderFormats="0" applyFontFormats="0" applyPatternFormats="0" applyAlignmentFormats="0" applyWidthHeightFormats="0">
  <queryTableRefresh nextId="15">
    <queryTableFields count="14">
      <queryTableField id="1" name="season" tableColumnId="1"/>
      <queryTableField id="2" name="round" tableColumnId="2"/>
      <queryTableField id="3" name="pick" tableColumnId="3"/>
      <queryTableField id="4" name="ordinal" tableColumnId="4"/>
      <queryTableField id="5" name="owner_roster_id" tableColumnId="5"/>
      <queryTableField id="6" name="owner" tableColumnId="6"/>
      <queryTableField id="7" name="original_owner" tableColumnId="7"/>
      <queryTableField id="8" name="pick_name" tableColumnId="8"/>
      <queryTableField id="9" name="placeholder_name" tableColumnId="9"/>
      <queryTableField id="10" name="salary" tableColumnId="10"/>
      <queryTableField id="11" name="player_id" tableColumnId="11"/>
      <queryTableField id="12" name="team" tableColumnId="12"/>
      <queryTableField id="13" name="position" tableColumnId="13"/>
      <queryTableField id="14" name="full_name" tableColumnId="1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5" xr16:uid="{00000000-0016-0000-1100-000007000000}" autoFormatId="16" applyNumberFormats="0" applyBorderFormats="0" applyFontFormats="0" applyPatternFormats="0" applyAlignmentFormats="0" applyWidthHeightFormats="0">
  <queryTableRefresh nextId="18">
    <queryTableFields count="14">
      <queryTableField id="1" name="season" tableColumnId="1"/>
      <queryTableField id="2" name="round" tableColumnId="2"/>
      <queryTableField id="3" name="pick" tableColumnId="3"/>
      <queryTableField id="4" name="ordinal" tableColumnId="4"/>
      <queryTableField id="5" name="owner_roster_id" tableColumnId="5"/>
      <queryTableField id="6" name="owner" tableColumnId="6"/>
      <queryTableField id="7" name="original_owner" tableColumnId="7"/>
      <queryTableField id="8" name="pick_name" tableColumnId="8"/>
      <queryTableField id="9" name="placeholder_name" tableColumnId="9"/>
      <queryTableField id="10" name="salary" tableColumnId="10"/>
      <queryTableField id="16" name="player_id" tableColumnId="15"/>
      <queryTableField id="11" name="team" tableColumnId="11"/>
      <queryTableField id="12" name="position" tableColumnId="12"/>
      <queryTableField id="13" name="full_name" tableColumnId="1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4" xr16:uid="{00000000-0016-0000-1200-000008000000}" autoFormatId="16" applyNumberFormats="0" applyBorderFormats="0" applyFontFormats="0" applyPatternFormats="0" applyAlignmentFormats="0" applyWidthHeightFormats="0">
  <queryTableRefresh nextId="18">
    <queryTableFields count="14">
      <queryTableField id="1" name="season" tableColumnId="1"/>
      <queryTableField id="2" name="round" tableColumnId="2"/>
      <queryTableField id="3" name="pick" tableColumnId="3"/>
      <queryTableField id="4" name="ordinal" tableColumnId="4"/>
      <queryTableField id="5" name="owner_roster_id" tableColumnId="5"/>
      <queryTableField id="6" name="owner" tableColumnId="6"/>
      <queryTableField id="7" name="original_owner" tableColumnId="7"/>
      <queryTableField id="8" name="pick_name" tableColumnId="8"/>
      <queryTableField id="9" name="placeholder_name" tableColumnId="9"/>
      <queryTableField id="10" name="salary" tableColumnId="10"/>
      <queryTableField id="16" name="player_id" tableColumnId="15"/>
      <queryTableField id="11" name="team" tableColumnId="11"/>
      <queryTableField id="12" name="position" tableColumnId="12"/>
      <queryTableField id="13" name="full_name" tableColumnId="1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3" xr16:uid="{00000000-0016-0000-1300-000009000000}" autoFormatId="16" applyNumberFormats="0" applyBorderFormats="0" applyFontFormats="0" applyPatternFormats="0" applyAlignmentFormats="0" applyWidthHeightFormats="0">
  <queryTableRefresh nextId="20">
    <queryTableFields count="14">
      <queryTableField id="1" name="season" tableColumnId="1"/>
      <queryTableField id="4" name="round" tableColumnId="2"/>
      <queryTableField id="5" name="pick" tableColumnId="3"/>
      <queryTableField id="6" name="ordinal" tableColumnId="4"/>
      <queryTableField id="7" name="owner_roster_id" tableColumnId="5"/>
      <queryTableField id="8" name="owner" tableColumnId="6"/>
      <queryTableField id="9" name="original_owner" tableColumnId="7"/>
      <queryTableField id="10" name="pick_name" tableColumnId="8"/>
      <queryTableField id="11" name="placeholder_name" tableColumnId="9"/>
      <queryTableField id="12" name="salary" tableColumnId="10"/>
      <queryTableField id="18" name="player_id" tableColumnId="15"/>
      <queryTableField id="13" name="team" tableColumnId="11"/>
      <queryTableField id="14" name="position" tableColumnId="12"/>
      <queryTableField id="15" name="full_name" tableColumnId="1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1" xr16:uid="{00000000-0016-0000-1800-00000A000000}" autoFormatId="16" applyNumberFormats="0" applyBorderFormats="0" applyFontFormats="0" applyPatternFormats="0" applyAlignmentFormats="0" applyWidthHeightFormats="0">
  <queryTableRefresh nextId="74">
    <queryTableFields count="23">
      <queryTableField id="15" name="full_name" tableColumnId="15"/>
      <queryTableField id="53" name="Count" tableColumnId="22"/>
      <queryTableField id="1" name="sleeper_id" tableColumnId="1"/>
      <queryTableField id="3" name="position" tableColumnId="3"/>
      <queryTableField id="10" name="gsis_id" tableColumnId="10"/>
      <queryTableField id="21" name="status" tableColumnId="21"/>
      <queryTableField id="5" name="number" tableColumnId="5"/>
      <queryTableField id="2" name="weight" tableColumnId="2"/>
      <queryTableField id="6" name="player_id" tableColumnId="6"/>
      <queryTableField id="9" name="fantasy_data_id" tableColumnId="9"/>
      <queryTableField id="17" name="years_exp" tableColumnId="17"/>
      <queryTableField id="7" name="first_name" tableColumnId="7"/>
      <queryTableField id="8" name="last_name" tableColumnId="8"/>
      <queryTableField id="13" name="age" tableColumnId="13"/>
      <queryTableField id="38" name="search_full_name" tableColumnId="12"/>
      <queryTableField id="14" name="fantasy_positions" tableColumnId="14"/>
      <queryTableField id="4" name="injury_status" tableColumnId="4"/>
      <queryTableField id="20" name="espn_id" tableColumnId="20"/>
      <queryTableField id="19" name="depth_chart_order" tableColumnId="19"/>
      <queryTableField id="18" name="height" tableColumnId="18"/>
      <queryTableField id="11" name="team" tableColumnId="11"/>
      <queryTableField id="16" name="birth_date" tableColumnId="16"/>
      <queryTableField id="57" name="yahoo_id" tableColumnId="2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0" xr16:uid="{00000000-0016-0000-1C00-00000B000000}" autoFormatId="16" applyNumberFormats="0" applyBorderFormats="0" applyFontFormats="0" applyPatternFormats="0" applyAlignmentFormats="0" applyWidthHeightFormats="0">
  <queryTableRefresh nextId="15">
    <queryTableFields count="14">
      <queryTableField id="1" name="season" tableColumnId="1"/>
      <queryTableField id="2" name="round" tableColumnId="2"/>
      <queryTableField id="3" name="pick" tableColumnId="3"/>
      <queryTableField id="4" name="ordinal" tableColumnId="4"/>
      <queryTableField id="5" name="owner_roster_id" tableColumnId="5"/>
      <queryTableField id="6" name="owner" tableColumnId="6"/>
      <queryTableField id="7" name="original_owner" tableColumnId="7"/>
      <queryTableField id="8" name="pick_name" tableColumnId="8"/>
      <queryTableField id="9" name="placeholder_name" tableColumnId="9"/>
      <queryTableField id="10" name="salary" tableColumnId="10"/>
      <queryTableField id="11" name="player_id" tableColumnId="11"/>
      <queryTableField id="12" name="team" tableColumnId="12"/>
      <queryTableField id="13" name="position" tableColumnId="13"/>
      <queryTableField id="14" name="full_name" tableColumnId="1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9" xr16:uid="{00000000-0016-0000-1D00-00000C000000}" autoFormatId="16" applyNumberFormats="0" applyBorderFormats="0" applyFontFormats="0" applyPatternFormats="0" applyAlignmentFormats="0" applyWidthHeightFormats="0">
  <queryTableRefresh nextId="15">
    <queryTableFields count="14">
      <queryTableField id="1" name="season" tableColumnId="1"/>
      <queryTableField id="2" name="round" tableColumnId="2"/>
      <queryTableField id="3" name="pick" tableColumnId="3"/>
      <queryTableField id="4" name="ordinal" tableColumnId="4"/>
      <queryTableField id="5" name="owner_roster_id" tableColumnId="5"/>
      <queryTableField id="6" name="owner" tableColumnId="6"/>
      <queryTableField id="7" name="original_owner" tableColumnId="7"/>
      <queryTableField id="8" name="pick_name" tableColumnId="8"/>
      <queryTableField id="9" name="placeholder_name" tableColumnId="9"/>
      <queryTableField id="10" name="salary" tableColumnId="10"/>
      <queryTableField id="11" name="player_id" tableColumnId="11"/>
      <queryTableField id="12" name="team" tableColumnId="12"/>
      <queryTableField id="13" name="position" tableColumnId="13"/>
      <queryTableField id="14" name="full_name" tableColumnId="1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8" xr16:uid="{00000000-0016-0000-1E00-00000D000000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season" tableColumnId="1"/>
      <queryTableField id="2" name="round" tableColumnId="2"/>
      <queryTableField id="3" name="pick" tableColumnId="3"/>
      <queryTableField id="4" name="ordinal" tableColumnId="4"/>
      <queryTableField id="5" name="owner_roster_id" tableColumnId="5"/>
      <queryTableField id="6" name="owner" tableColumnId="6"/>
      <queryTableField id="7" name="original_owner" tableColumnId="7"/>
      <queryTableField id="8" name="pick_name" tableColumnId="8"/>
      <queryTableField id="9" name="placeholder_name" tableColumnId="9"/>
      <queryTableField id="10" name="salary" tableColumnId="10"/>
      <queryTableField id="11" name="player_id" tableColumnId="11"/>
      <queryTableField id="12" name="team" tableColumnId="12"/>
      <queryTableField id="13" name="position" tableColumnId="13"/>
      <queryTableField id="14" name="full_name" tableColumnId="14"/>
      <queryTableField id="15" dataBound="0" tableColumnId="15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00000000-0016-0000-1F00-00000E000000}" autoFormatId="16" applyNumberFormats="0" applyBorderFormats="0" applyFontFormats="0" applyPatternFormats="0" applyAlignmentFormats="0" applyWidthHeightFormats="0">
  <queryTableRefresh nextId="36">
    <queryTableFields count="8">
      <queryTableField id="21" name="sleeper_id" tableColumnId="1"/>
      <queryTableField id="11" name="display_name" tableColumnId="11"/>
      <queryTableField id="12" name="full_name" tableColumnId="12"/>
      <queryTableField id="14" name="team" tableColumnId="14"/>
      <queryTableField id="15" name="position" tableColumnId="15"/>
      <queryTableField id="10" name="roster_id" tableColumnId="10"/>
      <queryTableField id="24" name="team_name" tableColumnId="3"/>
      <queryTableField id="13" name="source" tableColumnId="13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2" xr16:uid="{00000000-0016-0000-2100-00000F000000}" autoFormatId="16" applyNumberFormats="0" applyBorderFormats="0" applyFontFormats="0" applyPatternFormats="0" applyAlignmentFormats="0" applyWidthHeightFormats="0">
  <queryTableRefresh nextId="35">
    <queryTableFields count="18">
      <queryTableField id="1" name="roster_id" tableColumnId="1"/>
      <queryTableField id="31" name="team_name" tableColumnId="25"/>
      <queryTableField id="32" name="display_name" tableColumnId="26"/>
      <queryTableField id="8" name="first_name" tableColumnId="8"/>
      <queryTableField id="9" name="last_name" tableColumnId="9"/>
      <queryTableField id="4" name="position" tableColumnId="4"/>
      <queryTableField id="12" name="team" tableColumnId="12"/>
      <queryTableField id="3" name="weight" tableColumnId="3"/>
      <queryTableField id="5" name="injury_status" tableColumnId="5"/>
      <queryTableField id="6" name="number" tableColumnId="6"/>
      <queryTableField id="14" name="age" tableColumnId="14"/>
      <queryTableField id="15" name="fantasy_positions" tableColumnId="15"/>
      <queryTableField id="16" name="full_name" tableColumnId="16"/>
      <queryTableField id="17" name="birth_date" tableColumnId="17"/>
      <queryTableField id="18" name="years_exp" tableColumnId="18"/>
      <queryTableField id="19" name="height" tableColumnId="19"/>
      <queryTableField id="20" name="depth_chart_order" tableColumnId="20"/>
      <queryTableField id="22" name="status" tableColumnId="2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5BF05B-A909-4713-853C-7841A4DDA0D5}" name="Proj2018" displayName="Proj2018" ref="A1:Z939" totalsRowShown="0" dataDxfId="182" tableBorderDxfId="181">
  <autoFilter ref="A1:Z939" xr:uid="{00000000-0009-0000-0100-000013000000}"/>
  <sortState xmlns:xlrd2="http://schemas.microsoft.com/office/spreadsheetml/2017/richdata2" ref="A2:Z937">
    <sortCondition descending="1" ref="P1:P939"/>
  </sortState>
  <tableColumns count="26">
    <tableColumn id="1" xr3:uid="{FCBCDD76-6AF8-4F68-A2C9-ABBE316BCF27}" name="Year" dataDxfId="180"/>
    <tableColumn id="2" xr3:uid="{5F91B2A9-0DBA-4C25-80A0-36E5DFF06E21}" name="PLAYER" dataDxfId="179"/>
    <tableColumn id="3" xr3:uid="{DA36B3A0-EEE3-4971-9C93-141FA75E3CAB}" name="TEAM" dataDxfId="178"/>
    <tableColumn id="4" xr3:uid="{094A24B7-1611-4669-A78F-FEB5676946C6}" name="POS" dataDxfId="177"/>
    <tableColumn id="5" xr3:uid="{CBDA7C01-079A-4516-A3FF-03708A547784}" name="PASSING COMP" dataDxfId="176"/>
    <tableColumn id="6" xr3:uid="{AD46F422-CDF6-4811-8054-DEB3BC20969A}" name="PASSING ATT" dataDxfId="175"/>
    <tableColumn id="7" xr3:uid="{C7C5DBF9-E613-49FD-B8B0-6D59204186E9}" name="PASSING YDS" dataDxfId="174"/>
    <tableColumn id="8" xr3:uid="{4EDE09D3-FC5C-42A9-82E9-C650CC818E41}" name="PASSING TD" dataDxfId="173"/>
    <tableColumn id="9" xr3:uid="{C62B4376-C0C3-4484-9AE4-7D8C4365079E}" name="PASSING INT" dataDxfId="172"/>
    <tableColumn id="10" xr3:uid="{648F5117-4D58-4510-9F7E-34C32E9F7C13}" name="RUSH ATT" dataDxfId="171"/>
    <tableColumn id="11" xr3:uid="{C2E28B57-3B08-4DAF-BC3A-8D13CC8305D7}" name="RUSH YDS" dataDxfId="170"/>
    <tableColumn id="12" xr3:uid="{D8532D29-66E5-44A7-B5F1-221FEB375E24}" name="RUSH TD" dataDxfId="169"/>
    <tableColumn id="13" xr3:uid="{2CF52BC0-8780-4BA5-B832-7D87D3CFD863}" name="REC" dataDxfId="168"/>
    <tableColumn id="14" xr3:uid="{F6B5E4B0-85FB-4057-8845-B5BCB14483A8}" name="REC YDS" dataDxfId="167"/>
    <tableColumn id="15" xr3:uid="{39CB3200-14CF-4105-8916-97420CDC4C2D}" name="REC TD" dataDxfId="166"/>
    <tableColumn id="16" xr3:uid="{A7330946-A5F9-43D1-9EF4-236477BC49E9}" name="PROJ TOTAL PTS" dataDxfId="165"/>
    <tableColumn id="17" xr3:uid="{8E5387D7-A893-480B-BE63-844E71195CB0}" name="ReplacementValue" dataDxfId="164"/>
    <tableColumn id="18" xr3:uid="{11DD7D24-9EA1-47A6-ABBC-A056FD2B295C}" name="VAR" dataDxfId="163"/>
    <tableColumn id="19" xr3:uid="{CBDBBF47-4CFC-49D1-A2A2-054A1DE8E04A}" name="VAR/G" dataDxfId="162"/>
    <tableColumn id="20" xr3:uid="{93A4F13F-1303-4799-B98C-F7A7F90221B7}" name="Rookie" dataDxfId="161"/>
    <tableColumn id="21" xr3:uid="{8ECCF593-0EC8-47E6-AE16-EE8C4511C5E1}" name="LastProj" dataDxfId="160"/>
    <tableColumn id="22" xr3:uid="{39BA914C-B326-4339-A3DE-72B80F346ADB}" name="VAR/G CHG" dataDxfId="159">
      <calculatedColumnFormula>IF(ABS(Proj2018[[#This Row],[LastProj]]-Proj2018[[#This Row],[PROJ TOTAL PTS]])&lt;0.5,"",(Proj2018[[#This Row],[PROJ TOTAL PTS]]-Proj2018[[#This Row],[LastProj]])/16)</calculatedColumnFormula>
    </tableColumn>
    <tableColumn id="23" xr3:uid="{51F6E3BC-3F26-475F-953B-6CBAE7107C78}" name="Keeper?" dataDxfId="158"/>
    <tableColumn id="25" xr3:uid="{3BFF04B5-03B6-47C3-B0CA-29F42D3B8C70}" name="RFA?" dataDxfId="157"/>
    <tableColumn id="24" xr3:uid="{CFB27B6C-D632-436B-8CB5-2ED9097DB4F9}" name="VAWG" dataDxfId="156">
      <calculatedColumnFormula>IF(Proj2018[[#This Row],[POS]]="K",-100,Proj2018[[#This Row],[VAR/G]]+1.5)</calculatedColumnFormula>
    </tableColumn>
    <tableColumn id="26" xr3:uid="{68AD6026-BE74-45DE-82BD-54BA2D5CB8C9}" name="VAWG $" dataDxfId="155">
      <calculatedColumnFormula>ROUND(MAX(Proj2018[[#This Row],[VAWG]],0)*$AC$9,0)+1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C5C2960-B757-4CB7-B785-B135B06D98EA}" name="ESPNTeams" displayName="ESPNTeams" ref="A1:C11" totalsRowShown="0">
  <autoFilter ref="A1:C11" xr:uid="{00000000-0009-0000-0100-00001B000000}"/>
  <tableColumns count="3">
    <tableColumn id="1" xr3:uid="{6E6DADE9-B27F-4F10-8BAF-E2FF0DE36355}" name="Team ID"/>
    <tableColumn id="2" xr3:uid="{58602F22-2CCE-44DB-B92A-0A7FA7700A3C}" name="Team" dataDxfId="154"/>
    <tableColumn id="3" xr3:uid="{A6EE9F61-4268-46B0-BE7A-3ECA8C81C3E9}" name="Owner" dataDxfId="15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D34853F-7E13-4584-B967-0378699B42BA}" name="owners" displayName="owners" ref="A1:D12" tableType="queryTable" totalsRowShown="0">
  <autoFilter ref="A1:D12" xr:uid="{656270AD-F875-438F-BAB5-422C4BBD7CDF}"/>
  <tableColumns count="4">
    <tableColumn id="1" xr3:uid="{3BB70AD4-7141-4C5E-A9A9-1A52C1987AEA}" uniqueName="1" name="user_id" queryTableFieldId="1"/>
    <tableColumn id="2" xr3:uid="{1E70DCDC-374A-4B80-9A51-9A4037DED05D}" uniqueName="2" name="team_name" queryTableFieldId="2"/>
    <tableColumn id="3" xr3:uid="{DBDF9381-C5DC-4643-88DC-E0A4567B6170}" uniqueName="3" name="league_id" queryTableFieldId="3"/>
    <tableColumn id="4" xr3:uid="{E018E606-0017-40FD-A74E-A357B97DD37F}" uniqueName="4" name="display_nam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97E89A0-3E80-4C48-B453-B93EE8675B7C}" name="RosterPlan25" displayName="RosterPlan25" ref="A1:AC208">
  <autoFilter ref="A1:AC208" xr:uid="{00000000-0009-0000-0100-000018000000}"/>
  <sortState xmlns:xlrd2="http://schemas.microsoft.com/office/spreadsheetml/2017/richdata2" ref="A2:AC208">
    <sortCondition ref="B1:B208"/>
  </sortState>
  <tableColumns count="29">
    <tableColumn id="6" xr3:uid="{A27D2BD7-E2FC-48A9-83D3-7FACE1A663E2}" name="player_id" dataDxfId="152"/>
    <tableColumn id="21" xr3:uid="{4E50BEC1-E2A2-4FC4-A575-07B9379A957F}" name="OWNER" totalsRowDxfId="151"/>
    <tableColumn id="23" xr3:uid="{27A54450-66FC-40D8-972B-AEDDE1FB33E2}" name="PLAYER" totalsRowDxfId="150"/>
    <tableColumn id="9" xr3:uid="{46B1E234-77CD-43EE-80B0-58315361EB30}" name="RosterIndex" dataDxfId="149" totalsRowDxfId="148">
      <calculatedColumnFormula>_xlfn.IFNA(MATCH(RosterPlan25[[#This Row],[player_id]],CompositeRoster[sleeper_id],0),  MATCH(RosterPlan25[[#This Row],[PLAYER]],CompositeRoster[full_name],0))</calculatedColumnFormula>
    </tableColumn>
    <tableColumn id="10" xr3:uid="{F4DDC611-EAF1-4FD3-B894-6DD520EB7CBF}" name="DraftIndex" dataDxfId="147" totalsRowDxfId="146">
      <calculatedColumnFormula>MATCH(RosterPlan25[[#This Row],[player_id]],Draft2025[sleeper_id],0)</calculatedColumnFormula>
    </tableColumn>
    <tableColumn id="24" xr3:uid="{9DD4484B-0A5D-40A2-AAF5-57972F8C8FAC}" name="TEAM" dataDxfId="145" totalsRowDxfId="144">
      <calculatedColumnFormula>INDEX(CompositeRoster[team],RosterPlan25[[#This Row],[RosterIndex]])&amp;""</calculatedColumnFormula>
    </tableColumn>
    <tableColumn id="25" xr3:uid="{BC8A061B-319D-428C-981D-A9E998562BEF}" name="POS" dataDxfId="143" totalsRowDxfId="142">
      <calculatedColumnFormula>INDEX(CompositeRoster[position],RosterPlan25[[#This Row],[RosterIndex]])&amp;""</calculatedColumnFormula>
    </tableColumn>
    <tableColumn id="2" xr3:uid="{B17DFD1F-CBB1-4156-A63C-BE3C7FA57DB4}" name="SOURCE" dataDxfId="141" totalsRowDxfId="140">
      <calculatedColumnFormula>INDEX(CompositeRoster[source],RosterPlan25[[#This Row],[RosterIndex]])</calculatedColumnFormula>
    </tableColumn>
    <tableColumn id="7" xr3:uid="{E7175D65-C207-4FD7-AA7C-C4B72200622B}" name="$ PREV" dataDxfId="139">
      <calculatedColumnFormula>_xlfn.IFNA(INDEX(Draft2025[PRICE],RosterPlan25[[#This Row],[DraftIndex]]),0)</calculatedColumnFormula>
    </tableColumn>
    <tableColumn id="18" xr3:uid="{D8874531-10DB-4EB7-AE9D-41A3CD9EAC47}" name="Contract" dataDxfId="138">
      <calculatedColumnFormula>IF(RosterPlan25[[#This Row],[SOURCE]]="Rookie","Rookie",_xlfn.IFNA(INDEX(Draft2025[Current Contract],RosterPlan25[[#This Row],[DraftIndex]]),"Undrafted"))</calculatedColumnFormula>
    </tableColumn>
    <tableColumn id="20" xr3:uid="{59F32C63-5D02-4D8E-9E60-3850F89E8173}" name="Contract Year" dataDxfId="137">
      <calculatedColumnFormula array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calculatedColumnFormula>
    </tableColumn>
    <tableColumn id="27" xr3:uid="{43C4CFE0-2BC3-4034-8383-28BF15B09FB5}" name="RFA Eligible?" dataDxfId="136">
      <calculatedColumnFormula>IF(_xlfn.IFNA(INDEX(Draft2025[KEEPER],RosterPlan25[[#This Row],[DraftIndex]]),"")="K","Yes","")</calculatedColumnFormula>
    </tableColumn>
    <tableColumn id="22" xr3:uid="{E2D08997-186B-4D06-B79F-611A3AFC1192}" name="FFA Year" dataDxfId="135">
      <calculatedColumnFormula array="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calculatedColumnFormula>
    </tableColumn>
    <tableColumn id="15" xr3:uid="{A2483AF5-A5E0-4318-8863-C36EBFF72B6C}" name="$↑ VAR" dataDxfId="134">
      <calculatedColumnFormula>ROUNDDOWN(RosterPlan25[[#This Row],[Optimal $]]*IF(RosterPlan25[[#This Row],[Contract]]="Rookie",0.3,0.15),0)</calculatedColumnFormula>
    </tableColumn>
    <tableColumn id="39" xr3:uid="{47B1DA00-F9D0-473B-B305-D0DD22209D8F}" name="$ CURR" dataDxfId="133">
      <calculatedColumnFormula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calculatedColumnFormula>
    </tableColumn>
    <tableColumn id="1" xr3:uid="{F4449021-8000-4BB1-AF4C-B4C3F8145E11}" name="VAR/G" dataDxfId="132">
      <calculatedColumnFormula>IF(VARG="MANUAL",RosterPlan25[[#This Row],[ManualVARG]],IF(VARG="GOOD",RosterPlan25[[#This Row],[GoodVARG]],"ERR"))</calculatedColumnFormula>
    </tableColumn>
    <tableColumn id="26" xr3:uid="{0D6B49D0-BCBA-443B-BAB4-C0B170714BF3}" name="GoodVARG" dataDxfId="131" totalsRowDxfId="130">
      <calculatedColumnFormula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calculatedColumnFormula>
    </tableColumn>
    <tableColumn id="17" xr3:uid="{45B12BD6-7B21-449E-A322-B7A34E65EF5D}" name="ManualVARG" dataDxfId="129" totalsRowDxfId="128">
      <calculatedColumnFormula>_xlfn.IFNA(INDEX(ALL_Athletic[VARG], MATCH(RosterPlan25[[#This Row],[player_id]],ALL_Athletic[SleeperID],0)),
IF(RosterPlan25[[#This Row],[POS]]="QB",-12,IF(RosterPlan25[[#This Row],[POS]]="RB",-8,IF(RosterPlan25[[#This Row],[POS]]="WR",-8,-5))))</calculatedColumnFormula>
    </tableColumn>
    <tableColumn id="37" xr3:uid="{454CCF44-0EDA-4F63-AF7C-C8A0B1F54B6D}" name="KEEPER / RFA" dataDxfId="127"/>
    <tableColumn id="19" xr3:uid="{EC09A68C-CD42-42B9-82DB-7308BED572BC}" name="Net Keeper Count" dataDxfId="126">
      <calculatedColumnFormula>_xlfn.IFNA(INDEX(Draft2025[Net Keeper Count],RosterPlan25[[#This Row],[DraftIndex]]),0)+IF(RosterPlan25[[#This Row],[KEEPER / RFA]]="K",1,0)</calculatedColumnFormula>
    </tableColumn>
    <tableColumn id="11" xr3:uid="{243B9E1B-1E10-404D-9F6F-513E98AEA6C0}" name="RFA $" dataDxfId="125">
      <calculatedColumnFormula>IF(RosterPlan25[[#This Row],[KEEPER / RFA]]="RFA",RosterPlan25[[#This Row],[Pure Inflated $]],"")</calculatedColumnFormula>
    </tableColumn>
    <tableColumn id="5" xr3:uid="{3218F974-3ED7-4BC6-9B2E-BDDD9F3290AB}" name="Optimal $" dataDxfId="124">
      <calculatedColumnFormula>IF(RosterPlan25[[#This Row],[VAR/G]]&gt;0,
ROUND(IF(VARG="GOOD",$AG$29,IF(VARG="ATHLETIC",$AH$29,99999999999))*RosterPlan25[[#This Row],[VAR/G]],0),
0) + 1</calculatedColumnFormula>
    </tableColumn>
    <tableColumn id="3" xr3:uid="{AA9827AB-C789-4065-9474-C0A4E4FA12B8}" name="Opt Value" dataDxfId="123">
      <calculatedColumnFormula>RosterPlan25[[#This Row],[Optimal $]]-RosterPlan25[[#This Row],[$ CURR]]</calculatedColumnFormula>
    </tableColumn>
    <tableColumn id="13" xr3:uid="{BCCC3E93-71FA-4015-A4C5-5F8B09657439}" name="VAW/G" dataDxfId="122">
      <calculatedColumnFormula>IF(OR(RosterPlan25[[#This Row],[SOURCE]]="Rookie",RosterPlan25[[#This Row],[POS]]="K"),0,RosterPlan25[[#This Row],[VAR/G]]+3.3)</calculatedColumnFormula>
    </tableColumn>
    <tableColumn id="16" xr3:uid="{FD058F0D-B5E3-441E-834F-41253A58BCE4}" name="VAWG Market $" dataDxfId="121">
      <calculatedColumnFormula>IF(RosterPlan25[[#This Row],[VAW/G]]&gt;0,ROUND(RosterPlan25[[#This Row],[VAW/G]]*$AG$56,0)+1,1)</calculatedColumnFormula>
    </tableColumn>
    <tableColumn id="14" xr3:uid="{53765CD4-D3B9-443A-BBB9-5759239A78E8}" name="VAWG Value" dataDxfId="120">
      <calculatedColumnFormula>RosterPlan25[[#This Row],[VAWG Market $]]-_xlfn.IFNA(RosterPlan25[[#This Row],[$ CURR]],1)</calculatedColumnFormula>
    </tableColumn>
    <tableColumn id="4" xr3:uid="{78172CAB-FA5E-4E1D-B85E-34E37744B397}" name="Pure Inflated $" dataDxfId="119">
      <calculatedColumnFormula>IF(RosterPlan25[[#This Row],[VAR/G]]&gt;0,1+ROUND(RosterPlan25[[#This Row],[VAR/G]]*IF(RosterPlan25[[#This Row],[KEEPER / RFA]]="K",($AG$34+RosterPlan25[[#This Row],[$ CURR]]-1)/($AG$23+RosterPlan25[[#This Row],[VAR/G]]),$AG$35),0),1)</calculatedColumnFormula>
    </tableColumn>
    <tableColumn id="8" xr3:uid="{27EDB8B3-2072-499C-A0AE-82E7C9725DFB}" name="Inflated Value" dataDxfId="118">
      <calculatedColumnFormula>RosterPlan25[[#This Row],[Pure Inflated $]]-RosterPlan25[[#This Row],[$ CURR]]</calculatedColumnFormula>
    </tableColumn>
    <tableColumn id="12" xr3:uid="{335CA68B-5231-411F-B481-6BF2DE8AA958}" name="Age" dataDxfId="117">
      <calculatedColumnFormula>INDEX(players[age],MATCH(RosterPlan25[[#This Row],[player_id]],players[sleeper_id],0))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520DD8BE-84FE-42AD-B23C-0AB51641CEC9}" name="ALL_Athletic" displayName="ALL_Athletic" ref="E1:O400" totalsRowShown="0" headerRowDxfId="116" dataDxfId="115">
  <autoFilter ref="E1:O400" xr:uid="{520DD8BE-84FE-42AD-B23C-0AB51641CEC9}"/>
  <sortState xmlns:xlrd2="http://schemas.microsoft.com/office/spreadsheetml/2017/richdata2" ref="E2:O400">
    <sortCondition descending="1" ref="L1:L400"/>
  </sortState>
  <tableColumns count="11">
    <tableColumn id="1" xr3:uid="{5E7AC443-981E-45AE-B76B-E29C7B2B075B}" name="POS" dataDxfId="114"/>
    <tableColumn id="2" xr3:uid="{1C12CF27-2C2B-4D76-ADB6-8EC90DE42AD2}" name="RK" dataDxfId="113"/>
    <tableColumn id="3" xr3:uid="{C04606CC-5CE5-4AC2-A4D8-B527F58F2A18}" name="OVR RK" dataDxfId="112"/>
    <tableColumn id="4" xr3:uid="{13F0F64B-821D-40E0-B087-812CA5AEBE28}" name="OVERALL PLAYER" dataDxfId="111"/>
    <tableColumn id="5" xr3:uid="{F9662D3B-A207-441E-88AA-E3491A43A026}" name="POS RK" dataDxfId="110"/>
    <tableColumn id="6" xr3:uid="{94AA024F-04E6-4BB1-8099-88E8250E7215}" name="BYE" dataDxfId="109"/>
    <tableColumn id="7" xr3:uid="{6565FCEA-0F46-4275-A3BE-8DA3F3155BC4}" name="FPTs" dataDxfId="108"/>
    <tableColumn id="8" xr3:uid="{75E4CBD1-010D-4A55-833D-60F325A043E4}" name="VORP" dataDxfId="107" dataCellStyle="Percent"/>
    <tableColumn id="9" xr3:uid="{54B6C243-0193-4AD4-84B8-FFF05ED54CFD}" name="VARG" dataDxfId="106"/>
    <tableColumn id="10" xr3:uid="{33B77B4C-31E5-409A-932F-D9F24C2C0CE7}" name="SleeperID" dataDxfId="105">
      <calculatedColumnFormula>_xlfn.IFNA(_xlfn.XLOOKUP(ALL_Athletic[[#This Row],[OVERALL PLAYER]],AthleticNameFixer[Name],AthleticNameFixer[SleeperID]),_xlfn.XLOOKUP(ALL_Athletic[[#This Row],[OVERALL PLAYER]],players[full_name],players[sleeper_id]))</calculatedColumnFormula>
    </tableColumn>
    <tableColumn id="11" xr3:uid="{21CD5C8E-7757-4E57-97BC-F413FE673608}" name="Years Exp" dataDxfId="104">
      <calculatedColumnFormula>_xlfn.XLOOKUP(ALL_Athletic[[#This Row],[SleeperID]],players[sleeper_id],players[years_exp])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BD3D5B6A-0E82-4266-A652-8800D5991865}" name="ReplacementValue" displayName="ReplacementValue" ref="B1:C5" totalsRowShown="0" headerRowDxfId="103">
  <autoFilter ref="B1:C5" xr:uid="{BD3D5B6A-0E82-4266-A652-8800D5991865}"/>
  <tableColumns count="2">
    <tableColumn id="1" xr3:uid="{630187B1-7D81-4079-95BD-216495B7A779}" name="Pos" dataDxfId="102"/>
    <tableColumn id="2" xr3:uid="{A28009DC-2646-4D97-B363-AE4D5FDF0CB2}" name="Calc" dataDxfId="101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D45C6CF-B9E4-4558-A30F-3DCBF5982F80}" name="AthleticNameFixer" displayName="AthleticNameFixer" ref="Q1:R7" totalsRowShown="0" headerRowDxfId="100">
  <autoFilter ref="Q1:R7" xr:uid="{7D45C6CF-B9E4-4558-A30F-3DCBF5982F80}"/>
  <tableColumns count="2">
    <tableColumn id="1" xr3:uid="{FD54C7DC-703D-4035-9B33-8D062B0BF1B3}" name="Name" dataDxfId="99"/>
    <tableColumn id="2" xr3:uid="{7AD006C4-481B-425E-BFC3-927F1210BE8B}" name="SleeperID" dataDxfId="98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F84409E-3FBD-4F87-8A43-D6356DB4370F}" name="Free_Agents" displayName="Free_Agents" ref="A1:N349" tableType="queryTable" totalsRowShown="0" dataDxfId="197">
  <autoFilter ref="A1:N349" xr:uid="{754AD3B5-AEDC-446E-9FDF-295BF4903CBD}"/>
  <sortState xmlns:xlrd2="http://schemas.microsoft.com/office/spreadsheetml/2017/richdata2" ref="A2:N349">
    <sortCondition ref="K1:K349"/>
  </sortState>
  <tableColumns count="14">
    <tableColumn id="1" xr3:uid="{EE6997FD-2E2F-4A09-BFA6-F9E814B06ECE}" uniqueName="1" name="Player" queryTableFieldId="25" dataDxfId="196"/>
    <tableColumn id="3" xr3:uid="{C2E41B10-9E6B-48A3-BAF4-13271EFCAE0C}" uniqueName="3" name="Team" queryTableFieldId="3" dataDxfId="195"/>
    <tableColumn id="2" xr3:uid="{C702D405-5218-4710-AD7D-588178D98183}" uniqueName="2" name="Pos" queryTableFieldId="2" dataDxfId="194"/>
    <tableColumn id="4" xr3:uid="{CEFF79EF-DD13-4F5D-8B3B-145AB0747EA9}" uniqueName="4" name="POS RK" queryTableFieldId="26" dataDxfId="193"/>
    <tableColumn id="5" xr3:uid="{8FEF5448-83D8-4484-860E-140C2D039DED}" uniqueName="5" name="FPTS" queryTableFieldId="27" dataDxfId="192"/>
    <tableColumn id="6" xr3:uid="{0C2DC207-46D4-40A4-9348-81D63546A147}" uniqueName="6" name="VORP" queryTableFieldId="28" dataDxfId="191"/>
    <tableColumn id="7" xr3:uid="{ECEC869E-1D0D-4917-8B83-9F1A2388309C}" uniqueName="7" name="VARG" queryTableFieldId="29" dataDxfId="190"/>
    <tableColumn id="11" xr3:uid="{9C0B101A-1FD6-492D-BD8A-694FC03A41CF}" uniqueName="11" name="MG FPTS" queryTableFieldId="30" dataDxfId="189"/>
    <tableColumn id="12" xr3:uid="{B21CDA08-4B79-43A0-B598-63CC24A54E3A}" uniqueName="12" name="MG VORP" queryTableFieldId="31" dataDxfId="188"/>
    <tableColumn id="13" xr3:uid="{19CA223C-5405-4B0E-808F-1DEE7FDA87F4}" uniqueName="13" name="MG VARG" queryTableFieldId="32" dataDxfId="187"/>
    <tableColumn id="19" xr3:uid="{E25D00A0-CA01-4B21-B838-405C2614E46A}" uniqueName="19" name="RFA Order" queryTableFieldId="19" dataDxfId="186">
      <calculatedColumnFormula>_xlfn.XLOOKUP(Free_Agents[[#This Row],[Player]],$T$2:$T$21,$U$2:$U$21)</calculatedColumnFormula>
    </tableColumn>
    <tableColumn id="10" xr3:uid="{E3D15017-6ABE-4EEA-8505-5E5726E92F8A}" uniqueName="10" name="$OPT" queryTableFieldId="24" dataDxfId="185">
      <calculatedColumnFormula>MAX(Free_Agents[[#This Row],[MG VARG]]*'Full Roster'!$AG$29,0)+1</calculatedColumnFormula>
    </tableColumn>
    <tableColumn id="8" xr3:uid="{D878D274-53CA-46B5-9F62-DFEFE0F3C807}" uniqueName="8" name="$INF" queryTableFieldId="20" dataDxfId="184">
      <calculatedColumnFormula>MAX(Free_Agents[[#This Row],[MG VARG]]*$Q$11,0)+1</calculatedColumnFormula>
    </tableColumn>
    <tableColumn id="9" xr3:uid="{519B71B8-0C53-4392-9518-7EAB7107C5F5}" uniqueName="9" name="Actual" queryTableFieldId="21" dataDxfId="183" dataCellStyle="Currency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7CDF756-AD1C-4B8B-977C-F2AA34AB4182}" name="Table32" displayName="Table32" ref="S1:V21" totalsRowShown="0">
  <autoFilter ref="S1:V21" xr:uid="{87CDF756-AD1C-4B8B-977C-F2AA34AB4182}"/>
  <tableColumns count="4">
    <tableColumn id="1" xr3:uid="{7E173B69-3FC5-46B1-95AF-FC21712A3017}" name="Owner"/>
    <tableColumn id="2" xr3:uid="{BE8DF153-F359-4986-B214-87DC9435B115}" name="Player"/>
    <tableColumn id="3" xr3:uid="{B257E452-F59D-4B32-9FCD-BB286132A428}" name="Order"/>
    <tableColumn id="4" xr3:uid="{36C2E6B8-FD89-45ED-AD1A-54D144C22289}" name="Column1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2B2FC40-FD55-4721-B606-F3C77431A198}" name="GoodSheets" displayName="GoodSheets" ref="A1:M554" tableType="queryTable" totalsRowShown="0">
  <autoFilter ref="A1:M554" xr:uid="{02B2FC40-FD55-4721-B606-F3C77431A198}"/>
  <sortState xmlns:xlrd2="http://schemas.microsoft.com/office/spreadsheetml/2017/richdata2" ref="A2:M554">
    <sortCondition descending="1" ref="J1:J554"/>
  </sortState>
  <tableColumns count="13">
    <tableColumn id="1" xr3:uid="{2F9F933A-7ED3-45E3-AD9C-F9F0CF7AD58E}" uniqueName="1" name="Player" queryTableFieldId="1" dataDxfId="97"/>
    <tableColumn id="2" xr3:uid="{AEFD8B10-DC70-45AF-9727-C2734AC0CDBC}" uniqueName="2" name="Team" queryTableFieldId="2" dataDxfId="96"/>
    <tableColumn id="3" xr3:uid="{3F3D96BE-5671-458B-BE27-FE59E8B432B8}" uniqueName="3" name="Pos" queryTableFieldId="3" dataDxfId="95"/>
    <tableColumn id="4" xr3:uid="{7C281E29-5C62-4FBE-B484-FD83B7A76C99}" uniqueName="4" name="POS RK" queryTableFieldId="4" dataDxfId="94"/>
    <tableColumn id="5" xr3:uid="{BAE53A0C-DBC7-4472-B20C-240399570CEC}" uniqueName="5" name="FPTS" queryTableFieldId="5" dataDxfId="93"/>
    <tableColumn id="6" xr3:uid="{590E82C6-A814-4DA7-AA7D-EE94632B53B6}" uniqueName="6" name="VORP" queryTableFieldId="6" dataDxfId="92"/>
    <tableColumn id="7" xr3:uid="{AC5F5846-85E8-47F3-A964-ACB359D77581}" uniqueName="7" name="VARG" queryTableFieldId="7" dataDxfId="91"/>
    <tableColumn id="8" xr3:uid="{79E70FC3-7E2C-49EB-9560-E5E969E489A3}" uniqueName="8" name="MG FPTS" queryTableFieldId="8" dataDxfId="90"/>
    <tableColumn id="9" xr3:uid="{F4CA60D4-5559-4FEE-B818-4B63C2080059}" uniqueName="9" name="MG VORP" queryTableFieldId="9" dataDxfId="89"/>
    <tableColumn id="10" xr3:uid="{17E0AF10-7CA0-43ED-8080-5CC83DE73EC1}" uniqueName="10" name="MG VARG" queryTableFieldId="10" dataDxfId="88"/>
    <tableColumn id="11" xr3:uid="{15E2D990-0AA0-46F0-90A3-C4B664C17E48}" uniqueName="11" name="full_name" queryTableFieldId="11"/>
    <tableColumn id="12" xr3:uid="{A4A10D10-65AF-4755-AA0C-65FCAD0C0F5F}" uniqueName="12" name="sleeper_id" queryTableFieldId="12"/>
    <tableColumn id="13" xr3:uid="{AC714631-E912-4278-AB07-D6C2336C83A3}" uniqueName="13" name="years_exp" queryTableFieldId="1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E1E8A33-75B7-4074-9744-D487BFC8240D}" name="Trade_History" displayName="Trade_History" ref="A1:F111" tableType="queryTable" totalsRowShown="0">
  <autoFilter ref="A1:F111" xr:uid="{06837D14-AFED-4446-B4D1-A435CA676BC2}"/>
  <tableColumns count="6">
    <tableColumn id="1" xr3:uid="{70E9B8BB-5CA1-4E94-8D8C-6831255FDE17}" uniqueName="1" name="season" queryTableFieldId="1" dataDxfId="87"/>
    <tableColumn id="3" xr3:uid="{8C47BB5E-D90E-4F0C-9F5E-7E833DDAE05D}" uniqueName="3" name="week" queryTableFieldId="3" dataDxfId="86"/>
    <tableColumn id="23" xr3:uid="{76702178-DF8E-48AD-B945-7487AE19CFD7}" uniqueName="23" name="date" queryTableFieldId="23" dataDxfId="85"/>
    <tableColumn id="24" xr3:uid="{BEB9B09D-8976-4B71-85E6-F2A4756F4561}" uniqueName="24" name="draft_picks" queryTableFieldId="27" dataDxfId="84"/>
    <tableColumn id="20" xr3:uid="{19A4775B-8CE1-4E0A-A2B1-365BEA5A6637}" uniqueName="20" name="added_players" queryTableFieldId="20" dataDxfId="83"/>
    <tableColumn id="19" xr3:uid="{56349EB0-C38F-499E-989F-79D40DD4E147}" uniqueName="19" name="dropped_players" queryTableFieldId="19" dataDxfId="8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C7278D4-C760-4232-8C02-8C2218DB4F1F}" name="Add_Drop_History" displayName="Add_Drop_History" ref="A1:F3172" tableType="queryTable" totalsRowShown="0">
  <autoFilter ref="A1:F3172" xr:uid="{8E1A80BA-22AE-4157-8E06-F374E1998F1A}"/>
  <tableColumns count="6">
    <tableColumn id="1" xr3:uid="{1C6D11A4-B4D9-4DD6-8EEC-D536051956CA}" uniqueName="1" name="season" queryTableFieldId="1"/>
    <tableColumn id="2" xr3:uid="{6B3F6841-98DC-42D5-A114-790062642476}" uniqueName="2" name="week" queryTableFieldId="2"/>
    <tableColumn id="3" xr3:uid="{7812F377-983E-4D45-BF04-AF6CBE16AF2F}" uniqueName="3" name="type" queryTableFieldId="3"/>
    <tableColumn id="4" xr3:uid="{43E888D2-88FF-4890-8E3C-FED5F87B5C5D}" uniqueName="4" name="display_name" queryTableFieldId="4"/>
    <tableColumn id="5" xr3:uid="{8EC61EB9-C188-4682-88A1-2BDA1E8F55F3}" uniqueName="5" name="dropped_players" queryTableFieldId="5" dataDxfId="81"/>
    <tableColumn id="6" xr3:uid="{6CD64FD6-C5F9-44DC-84E5-FC450741BDA9}" uniqueName="6" name="added_players" queryTableFieldId="6" dataDxfId="80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6AEA9B1-A5F3-441E-91BE-7E260595C5B5}" name="Rookies2023" displayName="Rookies2023" ref="A1:N71" tableType="queryTable" totalsRowShown="0">
  <autoFilter ref="A1:N71" xr:uid="{26AEA9B1-A5F3-441E-91BE-7E260595C5B5}"/>
  <tableColumns count="14">
    <tableColumn id="1" xr3:uid="{801128EC-2DCC-4D46-9CF3-76B8B41C904F}" uniqueName="1" name="season" queryTableFieldId="1"/>
    <tableColumn id="2" xr3:uid="{4E3AA6B4-7D40-4E2B-B9EC-A273EC890C30}" uniqueName="2" name="round" queryTableFieldId="2"/>
    <tableColumn id="3" xr3:uid="{C05B22AB-31E2-4124-96D1-6687CF386BD5}" uniqueName="3" name="pick" queryTableFieldId="3"/>
    <tableColumn id="4" xr3:uid="{36778498-630B-4575-9EBE-041AA4C77A42}" uniqueName="4" name="ordinal" queryTableFieldId="4"/>
    <tableColumn id="5" xr3:uid="{5DAD9BDC-5FF8-405A-8643-E317F9A50211}" uniqueName="5" name="owner_roster_id" queryTableFieldId="5"/>
    <tableColumn id="6" xr3:uid="{A7D01B99-BAE8-45D3-81CB-F8E2DE9D401A}" uniqueName="6" name="owner" queryTableFieldId="6"/>
    <tableColumn id="7" xr3:uid="{A7DEC712-68B1-46FF-9BFF-4F381D6FDF8E}" uniqueName="7" name="original_owner" queryTableFieldId="7"/>
    <tableColumn id="8" xr3:uid="{ED24A839-19ED-4C69-B428-EA67895E3199}" uniqueName="8" name="pick_name" queryTableFieldId="8"/>
    <tableColumn id="9" xr3:uid="{BEA2ECEE-DE93-4D61-9062-5DDCAFE6FEAB}" uniqueName="9" name="placeholder_name" queryTableFieldId="9"/>
    <tableColumn id="10" xr3:uid="{94D2FCA6-B5EE-463C-A00E-768A17E80EF0}" uniqueName="10" name="salary" queryTableFieldId="10"/>
    <tableColumn id="11" xr3:uid="{59A0A1AE-D100-4A30-8607-B9D0344A7982}" uniqueName="11" name="player_id" queryTableFieldId="11"/>
    <tableColumn id="12" xr3:uid="{92485A40-64CC-4E5B-840E-AF2A8EF2941A}" uniqueName="12" name="team" queryTableFieldId="12"/>
    <tableColumn id="13" xr3:uid="{C344C949-8272-4666-987E-9C8B31C4C63E}" uniqueName="13" name="position" queryTableFieldId="13"/>
    <tableColumn id="14" xr3:uid="{9D66FB3A-D058-4462-8BA0-93A8BEEB918B}" uniqueName="14" name="full_name" queryTableFieldId="14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C921911-9BFB-4CFA-A6FC-E5CF960B16C0}" name="Draft2023" displayName="Draft2023" ref="C2:N242" totalsRowShown="0" headerRowDxfId="79" headerRowBorderDxfId="78" tableBorderDxfId="77">
  <autoFilter ref="C2:N242" xr:uid="{79746EA5-93AC-4B09-802F-9619AFA7565F}"/>
  <sortState xmlns:xlrd2="http://schemas.microsoft.com/office/spreadsheetml/2017/richdata2" ref="C3:N242">
    <sortCondition ref="D2:D242"/>
  </sortState>
  <tableColumns count="12">
    <tableColumn id="1" xr3:uid="{B813C6B7-B49E-4832-85C8-021CB6AC1AC0}" name="PICK"/>
    <tableColumn id="2" xr3:uid="{0EABEDDA-04B0-41E7-A5EA-3ADC72C3A830}" name="OWNER"/>
    <tableColumn id="3" xr3:uid="{02FBD844-6131-45CD-8555-18844EDEF8BC}" name="PLAYER"/>
    <tableColumn id="4" xr3:uid="{B0F7DB5F-31B9-451A-A84B-354FBEA639AE}" name="sleeper_id"/>
    <tableColumn id="5" xr3:uid="{1001DA4A-67AF-468F-A304-BA28EFECC7D4}" name="TEAM"/>
    <tableColumn id="6" xr3:uid="{03F57CE8-F81E-4B10-9647-BF369E1F8520}" name="POS"/>
    <tableColumn id="7" xr3:uid="{55951751-AFA5-4C49-A07B-69374BF4AA4C}" name="PRICE"/>
    <tableColumn id="8" xr3:uid="{24C91C77-E48F-4580-AC4F-FD9F50340F47}" name="KEEPER"/>
    <tableColumn id="9" xr3:uid="{98E02FF3-8668-4D9C-95D8-5D84342AE1F9}" name="Last Contract" dataDxfId="76">
      <calculatedColumnFormula>IF(Draft2023[[#This Row],[KEEPER]]="K",_xlfn.IFNA(INDEX(Draft2022[Current Contract],MATCH(Draft2023[[#This Row],[sleeper_id]],Draft2022[sleeper_id],0)),"Undrafted"),"")</calculatedColumnFormula>
    </tableColumn>
    <tableColumn id="10" xr3:uid="{AE907A8E-FFE7-4620-B229-72DD2E098224}" name="Current Contract" dataDxfId="75">
      <calculatedColumnFormula>IF(Draft2023[[#This Row],[KEEPER]]="K",Draft2023[[#This Row],[Last Contract]],IF(ISNA(VLOOKUP(Draft2023[[#This Row],[sleeper_id]],Rookies2023[player_id],1,FALSE)),"Auction","Rookie"))</calculatedColumnFormula>
    </tableColumn>
    <tableColumn id="12" xr3:uid="{777E9103-AD49-4ECD-AAE1-9E73A5E40508}" name="Contract Year" dataDxfId="74">
      <calculatedColumnFormula>2023-Draft2023[[#This Row],[Net Keeper Count]]</calculatedColumnFormula>
    </tableColumn>
    <tableColumn id="11" xr3:uid="{7393A832-3430-4CF5-BB7A-06479E6E2649}" name="Net Keeper Count" dataDxfId="73">
      <calculatedColumnFormula>IF(Draft2023[[#This Row],[KEEPER]]="K",1+_xlfn.IFNA(INDEX(Draft2022[Net Keeper Count],MATCH(Draft2023[[#This Row],[PLAYER]],Draft2022[PLAYER],0)),0),0)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A17812B-63F9-4EF6-B26F-8FFF414FD506}" name="Draft2022" displayName="Draft2022" ref="C2:N242" totalsRowShown="0" headerRowDxfId="72" headerRowBorderDxfId="71" tableBorderDxfId="70">
  <autoFilter ref="C2:N242" xr:uid="{79746EA5-93AC-4B09-802F-9619AFA7565F}"/>
  <sortState xmlns:xlrd2="http://schemas.microsoft.com/office/spreadsheetml/2017/richdata2" ref="C3:N242">
    <sortCondition ref="D2:D242"/>
  </sortState>
  <tableColumns count="12">
    <tableColumn id="1" xr3:uid="{D05E1FF5-3E6D-48D8-AA93-317BF4D693A8}" name="PICK"/>
    <tableColumn id="2" xr3:uid="{0E961715-4248-48F5-8567-859C74A939DB}" name="OWNER"/>
    <tableColumn id="3" xr3:uid="{CEDDE00B-D779-4363-9ACA-83AB3AB8EC39}" name="PLAYER"/>
    <tableColumn id="4" xr3:uid="{7BC4B43B-8728-4A45-B721-21F5BCA2D56D}" name="sleeper_id"/>
    <tableColumn id="5" xr3:uid="{075AFB44-C160-4FCE-A78C-3EF2B9B09CBC}" name="TEAM"/>
    <tableColumn id="6" xr3:uid="{AB79E808-A949-42FA-A4E1-E47BF3353942}" name="POS"/>
    <tableColumn id="7" xr3:uid="{BA701E13-274D-4032-823D-4ABE05C876B6}" name="PRICE"/>
    <tableColumn id="8" xr3:uid="{57646C96-7F76-40CE-90BF-2DCDD1F77D7D}" name="KEEPER"/>
    <tableColumn id="9" xr3:uid="{BD89CF76-BDF1-4AF8-AD52-A74F067FC50A}" name="Last Contract" dataDxfId="69">
      <calculatedColumnFormula>IF(Draft2022[[#This Row],[KEEPER]]="K",_xlfn.IFNA(INDEX(Draft2021[Current Contract],MATCH(Draft2022[[#This Row],[sleeper_id]],Draft2021[sleeper_id],0)),"Undrafted"),"")</calculatedColumnFormula>
    </tableColumn>
    <tableColumn id="10" xr3:uid="{69027224-598A-4790-8092-71F3A9986288}" name="Current Contract" dataDxfId="68">
      <calculatedColumnFormula>IF(Draft2022[[#This Row],[KEEPER]]="K",Draft2022[[#This Row],[Last Contract]],IF(ISNA(VLOOKUP(Draft2022[[#This Row],[sleeper_id]],Rookies2022[player_id],1,FALSE)),"Auction","Rookie"))</calculatedColumnFormula>
    </tableColumn>
    <tableColumn id="12" xr3:uid="{D6B4F1A1-C062-4D56-9452-781BBBAD608A}" name="Contract Year" dataDxfId="67">
      <calculatedColumnFormula>2022-Draft2022[[#This Row],[Net Keeper Count]]</calculatedColumnFormula>
    </tableColumn>
    <tableColumn id="11" xr3:uid="{110FBB8E-C5E1-4172-BCD1-4C5A20C18910}" name="Net Keeper Count" dataDxfId="66">
      <calculatedColumnFormula>IF(Draft2022[[#This Row],[KEEPER]]="K",1+_xlfn.IFNA(INDEX(Draft2021[Net Keeper Count],MATCH(Draft2022[[#This Row],[PLAYER]],Draft2021[PLAYER],0)),0),0)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412963E-2009-4190-9106-48BA2772210D}" name="Rookies2022" displayName="Rookies2022" ref="A1:N71" tableType="queryTable" totalsRowShown="0">
  <autoFilter ref="A1:N71" xr:uid="{B412963E-2009-4190-9106-48BA2772210D}"/>
  <tableColumns count="14">
    <tableColumn id="1" xr3:uid="{F386BBF4-934C-46CC-8436-32DC63D00751}" uniqueName="1" name="season" queryTableFieldId="1"/>
    <tableColumn id="2" xr3:uid="{A511364E-4D7E-43EE-9296-1EA62A7D6B4C}" uniqueName="2" name="round" queryTableFieldId="2"/>
    <tableColumn id="3" xr3:uid="{C8111242-63EB-4725-96C0-3FE5CEEB1ACE}" uniqueName="3" name="pick" queryTableFieldId="3"/>
    <tableColumn id="4" xr3:uid="{C9193E7E-DA55-4EEC-81FD-AB39D261DC66}" uniqueName="4" name="ordinal" queryTableFieldId="4"/>
    <tableColumn id="5" xr3:uid="{1F56D57A-6F38-4E5D-83B5-738A58AE2127}" uniqueName="5" name="owner_roster_id" queryTableFieldId="5"/>
    <tableColumn id="6" xr3:uid="{607AC786-31A9-4836-A259-3049E4730809}" uniqueName="6" name="owner" queryTableFieldId="6"/>
    <tableColumn id="7" xr3:uid="{454D532D-BCA5-4E50-BCFA-437BB31C90B4}" uniqueName="7" name="original_owner" queryTableFieldId="7"/>
    <tableColumn id="8" xr3:uid="{981F8D78-8F1D-40D8-A645-0A35D255BF43}" uniqueName="8" name="pick_name" queryTableFieldId="8"/>
    <tableColumn id="9" xr3:uid="{191B1939-918D-4BEA-912E-BC4A06895CFF}" uniqueName="9" name="placeholder_name" queryTableFieldId="9"/>
    <tableColumn id="10" xr3:uid="{4922A349-53DB-4ADB-A8F8-0B0539451A80}" uniqueName="10" name="salary" queryTableFieldId="10"/>
    <tableColumn id="11" xr3:uid="{60456DF5-B09C-47BA-9350-F37B42A286EA}" uniqueName="11" name="player_id" queryTableFieldId="11"/>
    <tableColumn id="12" xr3:uid="{DA731663-E5DA-402C-8ECF-7610EECBDE21}" uniqueName="12" name="team" queryTableFieldId="12"/>
    <tableColumn id="13" xr3:uid="{7B264CEC-26E6-4493-990C-E272F5EC997F}" uniqueName="13" name="position" queryTableFieldId="13"/>
    <tableColumn id="14" xr3:uid="{BBBB6EB4-0DF3-4D22-B064-F379893740E5}" uniqueName="14" name="full_name" queryTableFieldId="14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D77346D-3F26-43BD-AD57-58E14FA934AB}" name="Draft2021" displayName="Draft2021" ref="C2:N242" totalsRowShown="0" headerRowDxfId="65" headerRowBorderDxfId="64" tableBorderDxfId="63">
  <autoFilter ref="C2:N242" xr:uid="{79746EA5-93AC-4B09-802F-9619AFA7565F}"/>
  <sortState xmlns:xlrd2="http://schemas.microsoft.com/office/spreadsheetml/2017/richdata2" ref="C3:N242">
    <sortCondition ref="D2:D242"/>
  </sortState>
  <tableColumns count="12">
    <tableColumn id="1" xr3:uid="{6D4FFE8C-969C-4A4F-A39D-51CCBF36C99C}" name="PICK"/>
    <tableColumn id="2" xr3:uid="{76C72DFA-CD64-49EA-9390-111CD38BAC9C}" name="OWNER"/>
    <tableColumn id="3" xr3:uid="{6F5CE51A-9C8B-45A7-9BAD-185BDC5698A9}" name="PLAYER"/>
    <tableColumn id="4" xr3:uid="{15A2D4B7-4B64-43A0-992F-8A9BC58CE5FA}" name="sleeper_id"/>
    <tableColumn id="5" xr3:uid="{29E4B52D-6408-47BB-984A-E03A24E930E3}" name="TEAM"/>
    <tableColumn id="6" xr3:uid="{8B0966A5-ED0A-440C-9BF6-CACAA523A702}" name="POS"/>
    <tableColumn id="7" xr3:uid="{6190AF41-DE36-4EEF-8248-6A546694C98D}" name="PRICE"/>
    <tableColumn id="8" xr3:uid="{689D9EFB-F073-4BD2-9F44-46A3DEF3F437}" name="KEEPER"/>
    <tableColumn id="9" xr3:uid="{B0BA58F6-4AB8-4839-86C8-AE79FB65EAB0}" name="Last Contract" dataDxfId="62">
      <calculatedColumnFormula>IF(Draft2021[[#This Row],[KEEPER]]="K",_xlfn.IFNA(INDEX(Draft2020[Current Contract],MATCH(Draft2021[[#This Row],[sleeper_id]],Draft2020[sleeper_id],0)),"Undrafted"),"")</calculatedColumnFormula>
    </tableColumn>
    <tableColumn id="10" xr3:uid="{D4987D89-A6E6-4251-AFB4-6998391556E7}" name="Current Contract" dataDxfId="61">
      <calculatedColumnFormula>IF(Draft2021[[#This Row],[KEEPER]]="K",Draft2021[[#This Row],[Last Contract]],IF(ISNA(VLOOKUP(Draft2021[[#This Row],[sleeper_id]],Rookies2021[player_id],1,FALSE)),"Auction","Rookie"))</calculatedColumnFormula>
    </tableColumn>
    <tableColumn id="12" xr3:uid="{93C0090D-57FD-4F1C-9001-6D04C43A403E}" name="Contract Year" dataDxfId="60">
      <calculatedColumnFormula>2021-Draft2021[[#This Row],[Net Keeper Count]]</calculatedColumnFormula>
    </tableColumn>
    <tableColumn id="11" xr3:uid="{0AD06D2C-95F2-4A58-AB05-AA9E9837FCAE}" name="Net Keeper Count" dataDxfId="59">
      <calculatedColumnFormula>IF(Draft2021[[#This Row],[KEEPER]]="K",1+_xlfn.IFNA(INDEX(Draft2020[Net Keeper Count],MATCH(Draft2021[[#This Row],[PLAYER]],Draft2020[PLAYER],0)),0),0)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11DB04C-9F1D-4E54-A061-72E478971541}" name="Draft2020" displayName="Draft2020" ref="C2:M242" totalsRowShown="0" headerRowDxfId="58" headerRowBorderDxfId="57" tableBorderDxfId="56">
  <autoFilter ref="C2:M242" xr:uid="{79746EA5-93AC-4B09-802F-9619AFA7565F}"/>
  <sortState xmlns:xlrd2="http://schemas.microsoft.com/office/spreadsheetml/2017/richdata2" ref="C3:M242">
    <sortCondition ref="D2:D242"/>
  </sortState>
  <tableColumns count="11">
    <tableColumn id="1" xr3:uid="{E5A1080B-0A2E-410E-939B-180B162BD2A4}" name="PICK"/>
    <tableColumn id="2" xr3:uid="{66951AAF-9242-4E97-8FAF-85BF07726D96}" name="OWNER"/>
    <tableColumn id="3" xr3:uid="{1851DB3D-B2DF-4252-A413-422C74F7C605}" name="PLAYER"/>
    <tableColumn id="4" xr3:uid="{3ADBBB22-0A69-4506-B716-6627FCCC666B}" name="sleeper_id"/>
    <tableColumn id="5" xr3:uid="{40F45A0D-FCD6-4CEC-8B6C-8541021662E7}" name="TEAM"/>
    <tableColumn id="6" xr3:uid="{273403FF-C289-4963-A67B-562607755D0F}" name="POS"/>
    <tableColumn id="7" xr3:uid="{57D517D0-B192-40DB-993F-EE1D38E74E6F}" name="PRICE"/>
    <tableColumn id="8" xr3:uid="{AF6EFB84-67A4-479E-AB27-D4DC367BF497}" name="KEEPER"/>
    <tableColumn id="9" xr3:uid="{F992976D-055F-484D-851F-C0BB9A78269D}" name="Last Contract" dataDxfId="55">
      <calculatedColumnFormula>IF(Draft2020[[#This Row],[KEEPER]]="K",_xlfn.IFNA(INDEX(Draft2019[Current Contract],MATCH(Draft2020[[#This Row],[sleeper_id]],Draft2019[sleeper_id],0)),"Undrafted"),"")</calculatedColumnFormula>
    </tableColumn>
    <tableColumn id="10" xr3:uid="{78AE3B76-E18C-4934-A80C-00BE14875EDD}" name="Current Contract" dataDxfId="54">
      <calculatedColumnFormula>IF(Draft2020[[#This Row],[KEEPER]]="K",Draft2020[[#This Row],[Last Contract]],IF(ISNA(VLOOKUP(Draft2020[[#This Row],[sleeper_id]],Rookies2020[player_id],1,FALSE)),"Auction","Rookie"))</calculatedColumnFormula>
    </tableColumn>
    <tableColumn id="11" xr3:uid="{2A0599D5-7979-439A-8EF7-222B35824E82}" name="Net Keeper Count" dataDxfId="53">
      <calculatedColumnFormula>IF(Draft2020[[#This Row],[KEEPER]]="K",1+_xlfn.IFNA(INDEX(Draft2019[Net Keeper Count],MATCH(Draft2020[[#This Row],[PLAYER]],Draft2019[PLAYER],0)),0),0)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96B013-40DA-4FB9-A9F0-A34913F2C1D0}" name="Draft2019" displayName="Draft2019" ref="D5:N245" totalsRowShown="0" headerRowDxfId="52" tableBorderDxfId="51">
  <autoFilter ref="D5:N245" xr:uid="{85060D7A-F5FD-4C1A-B77B-3C258CA59012}"/>
  <tableColumns count="11">
    <tableColumn id="1" xr3:uid="{49C69491-DBBD-401E-B9DF-4C9ABAEA1FFF}" name="PICK"/>
    <tableColumn id="2" xr3:uid="{A70DE88E-AAF3-445C-92A8-209EAA53E5F4}" name="OWNER"/>
    <tableColumn id="3" xr3:uid="{6C489D5B-61EF-4417-8367-BECC69736CFC}" name="PLAYER"/>
    <tableColumn id="4" xr3:uid="{1FE3838B-E55C-455E-B0D6-60377DEF6C5F}" name="sleeper_id"/>
    <tableColumn id="5" xr3:uid="{65E18E63-6977-420B-B1BD-BEF97AD5D574}" name="TEAM"/>
    <tableColumn id="6" xr3:uid="{93161570-810F-4484-89BA-FEDD66143F87}" name="POS"/>
    <tableColumn id="7" xr3:uid="{173BD3EC-51F7-4CC9-A902-6C4DD6DEEA70}" name="PRICE"/>
    <tableColumn id="8" xr3:uid="{C2BECEC6-E9C0-490B-86B4-4BFB59FE7ABA}" name="KEEPER"/>
    <tableColumn id="9" xr3:uid="{41A82F44-9E4C-4702-9BE3-EB2D29A3A10A}" name="Last Contract">
      <calculatedColumnFormula>IF(Draft2019[[#This Row],[KEEPER]]="K",_xlfn.IFNA(INDEX(Draft2018[Current Contract],MATCH(Draft2019[[#This Row],[PLAYER]],Draft2018[PLAYER],0)),"Undrafted"),"")</calculatedColumnFormula>
    </tableColumn>
    <tableColumn id="10" xr3:uid="{33BAA209-5C1A-4BAC-97EB-0177C1417E4D}" name="Current Contract">
      <calculatedColumnFormula>IF(Draft2019[[#This Row],[KEEPER]]="K",Draft2019[[#This Row],[Last Contract]],IF(ISNA(VLOOKUP(Draft2019[[#This Row],[PLAYER]],Rookies2019[full_name],1,FALSE)),"Auction","Rookie"))</calculatedColumnFormula>
    </tableColumn>
    <tableColumn id="11" xr3:uid="{8C3A34C5-D082-4B28-82E2-8F98BFAFC529}" name="Net Keeper Count">
      <calculatedColumnFormula>IF(Draft2019[[#This Row],[KEEPER]]="K",1+_xlfn.IFNA(INDEX(Draft2018[Net Keeper Count],MATCH(Draft2019[[#This Row],[PLAYER]],Draft2018[PLAYER],0)),0),0)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E196EE0-29D3-484E-9832-ABDB68D7311D}" name="Draft2018" displayName="Draft2018" ref="A1:L241" totalsRowShown="0">
  <autoFilter ref="A1:L241" xr:uid="{F0431B53-F40E-4E4F-9C0A-14F831898EAF}"/>
  <sortState xmlns:xlrd2="http://schemas.microsoft.com/office/spreadsheetml/2017/richdata2" ref="A2:L241">
    <sortCondition ref="C1:C241"/>
  </sortState>
  <tableColumns count="12">
    <tableColumn id="2" xr3:uid="{5088FDB4-95F2-48F9-B890-E86B56A09B4D}" name="TeamID"/>
    <tableColumn id="3" xr3:uid="{DD46183C-5731-4284-9E24-9E8DB8C4BA19}" name="OWNER"/>
    <tableColumn id="4" xr3:uid="{96D0B2FD-529A-4E14-B422-923982F0E2F6}" name="PICK"/>
    <tableColumn id="5" xr3:uid="{41A63696-E85E-4139-916D-B11D72836935}" name="PLAYER, TEAM" dataDxfId="50"/>
    <tableColumn id="6" xr3:uid="{A69042D3-2198-4351-B984-CF82E65B3D38}" name="PLAYER" dataDxfId="49"/>
    <tableColumn id="7" xr3:uid="{FABC142F-41CF-4119-8118-F0B04FFFB8FC}" name="TEAM" dataDxfId="48"/>
    <tableColumn id="8" xr3:uid="{B910BA16-C7EB-45F7-B0A1-5BFCF5839D0E}" name="POS" dataDxfId="47"/>
    <tableColumn id="9" xr3:uid="{28573E67-E9DE-40BA-960E-0AD47EE51FDE}" name="PRICE"/>
    <tableColumn id="10" xr3:uid="{E6177F9D-83FB-446B-9F0B-FD340717E21E}" name="KEEPER" dataDxfId="46"/>
    <tableColumn id="11" xr3:uid="{ED4983FB-9196-4864-AB9A-56B374E5D1E2}" name="Last Contract" dataDxfId="45">
      <calculatedColumnFormula>IF(Draft2018[[#This Row],[KEEPER]]="K",_xlfn.IFNA(INDEX(Draft2017[Current Contract],MATCH(Draft2018[[#This Row],[PLAYER]],Draft2017[PLAYER],0)),"Undrafted"),"")</calculatedColumnFormula>
    </tableColumn>
    <tableColumn id="12" xr3:uid="{6C930357-97DF-473E-9669-7652D4205317}" name="Current Contract" dataDxfId="44">
      <calculatedColumnFormula>IF(Draft2018[[#This Row],[KEEPER]]="K",Draft2018[[#This Row],[Last Contract]],IF(ISNA(VLOOKUP(Draft2018[[#This Row],[PLAYER]],Rookies2018[Player],1,FALSE)),"Auction","Rookie"))</calculatedColumnFormula>
    </tableColumn>
    <tableColumn id="13" xr3:uid="{0202D9C5-FFE5-4A18-B69C-4BBB4B550762}" name="Net Keeper Count" dataDxfId="43">
      <calculatedColumnFormula>IF(Draft2018[[#This Row],[KEEPER]]="K",1+_xlfn.IFNA(INDEX(Draft2017[Net Keeper Count],MATCH(Draft2018[[#This Row],[PLAYER]],Draft2017[PLAYER],0)),0),0)</calculatedColumnFormula>
    </tableColumn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956CEFC-3AA2-456F-A6E3-24976B09BD32}" name="Rookies2021" displayName="Rookies2021" ref="A1:N71" tableType="queryTable" totalsRowShown="0">
  <autoFilter ref="A1:N71" xr:uid="{8D3782E8-A38A-4CB0-96A3-EFD84487D173}"/>
  <tableColumns count="14">
    <tableColumn id="1" xr3:uid="{04F7D131-A18F-454B-B98A-E50DE0B476AA}" uniqueName="1" name="season" queryTableFieldId="1"/>
    <tableColumn id="2" xr3:uid="{1363CCFC-9739-47D3-B535-47FDD60372FA}" uniqueName="2" name="round" queryTableFieldId="2"/>
    <tableColumn id="3" xr3:uid="{4BB657A2-3945-403B-852E-DF039A3302F4}" uniqueName="3" name="pick" queryTableFieldId="3"/>
    <tableColumn id="4" xr3:uid="{DF50B08B-644F-43FE-BA31-0D0B3DB5798C}" uniqueName="4" name="ordinal" queryTableFieldId="4"/>
    <tableColumn id="5" xr3:uid="{3CD33690-96DC-4DC0-84AF-662B0B6F76AE}" uniqueName="5" name="owner_roster_id" queryTableFieldId="5"/>
    <tableColumn id="6" xr3:uid="{9DBE4F34-82AC-4EFF-8CE9-5C0905F2C204}" uniqueName="6" name="owner" queryTableFieldId="6"/>
    <tableColumn id="7" xr3:uid="{DEF6BDE3-06DC-4B5D-A72A-A4C3397F809A}" uniqueName="7" name="original_owner" queryTableFieldId="7"/>
    <tableColumn id="8" xr3:uid="{A4D030AA-A2DC-48D9-B8B5-4E65ED0E22C0}" uniqueName="8" name="pick_name" queryTableFieldId="8"/>
    <tableColumn id="9" xr3:uid="{DB1B1AB9-580E-42DB-8AA9-75CF6B29132B}" uniqueName="9" name="placeholder_name" queryTableFieldId="9"/>
    <tableColumn id="10" xr3:uid="{E42A63A7-4855-4AB2-BD1D-2B1FC790F735}" uniqueName="10" name="salary" queryTableFieldId="10"/>
    <tableColumn id="15" xr3:uid="{91B0AC55-F3B0-42BE-BC94-E955C36D0F3B}" uniqueName="15" name="player_id" queryTableFieldId="16"/>
    <tableColumn id="11" xr3:uid="{459B1E45-786C-4006-99BD-FEA8433F4AEC}" uniqueName="11" name="team" queryTableFieldId="11"/>
    <tableColumn id="12" xr3:uid="{7217C335-3CE5-48B1-B418-49B94F63D2F3}" uniqueName="12" name="position" queryTableFieldId="12"/>
    <tableColumn id="13" xr3:uid="{A8652305-CCE5-4515-BA6F-9D790BB729BB}" uniqueName="13" name="full_name" queryTableFieldId="13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5A5F27C-EEAE-4BBA-ADFA-C6A7B9179474}" name="Rookies2020" displayName="Rookies2020" ref="A1:N71" tableType="queryTable" totalsRowShown="0">
  <autoFilter ref="A1:N71" xr:uid="{D649F0F8-42EB-49AE-A1E6-93669DAC96B6}"/>
  <tableColumns count="14">
    <tableColumn id="1" xr3:uid="{384D4156-9D81-44C0-960E-DC44882A1892}" uniqueName="1" name="season" queryTableFieldId="1"/>
    <tableColumn id="2" xr3:uid="{12F8B931-8111-4390-A291-0F2B0E6DBD5D}" uniqueName="2" name="round" queryTableFieldId="2"/>
    <tableColumn id="3" xr3:uid="{E75E3A2F-655C-484E-80BA-AA78EFFDDABC}" uniqueName="3" name="pick" queryTableFieldId="3"/>
    <tableColumn id="4" xr3:uid="{61492438-6A5B-43E2-BCE5-B4009E85308E}" uniqueName="4" name="ordinal" queryTableFieldId="4"/>
    <tableColumn id="5" xr3:uid="{7085955D-F79F-4B9F-AE07-132EC6053CB4}" uniqueName="5" name="owner_roster_id" queryTableFieldId="5"/>
    <tableColumn id="6" xr3:uid="{0B0F68EC-BBAB-4239-8DA1-FAA117A2AE1B}" uniqueName="6" name="owner" queryTableFieldId="6"/>
    <tableColumn id="7" xr3:uid="{78CD9992-4C58-4107-97B3-336275697175}" uniqueName="7" name="original_owner" queryTableFieldId="7"/>
    <tableColumn id="8" xr3:uid="{2845AC71-4056-4E77-A094-184BF8208CC3}" uniqueName="8" name="pick_name" queryTableFieldId="8"/>
    <tableColumn id="9" xr3:uid="{45DEAAB6-0F4C-4ADB-9DB0-6A54446C5809}" uniqueName="9" name="placeholder_name" queryTableFieldId="9"/>
    <tableColumn id="10" xr3:uid="{510CFEDE-8036-4557-95E1-42673250424A}" uniqueName="10" name="salary" queryTableFieldId="10"/>
    <tableColumn id="15" xr3:uid="{C26E53E6-005B-49C2-949A-C8844448D440}" uniqueName="15" name="player_id" queryTableFieldId="16"/>
    <tableColumn id="11" xr3:uid="{E29FA498-664C-45CA-8549-CAB910254229}" uniqueName="11" name="team" queryTableFieldId="11"/>
    <tableColumn id="12" xr3:uid="{5E89C939-E461-4F1D-A148-1619A2F822BC}" uniqueName="12" name="position" queryTableFieldId="12"/>
    <tableColumn id="13" xr3:uid="{DCC4C5AB-47F0-42EF-B1DE-4574504F31AD}" uniqueName="13" name="full_name" queryTableFieldId="13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B9C4CC4-2562-45EB-9903-95241345FD97}" name="Rookies2019" displayName="Rookies2019" ref="A1:N71" tableType="queryTable" totalsRowShown="0">
  <autoFilter ref="A1:N71" xr:uid="{02A315AB-A4F8-4484-9407-499D391DD2EB}"/>
  <sortState xmlns:xlrd2="http://schemas.microsoft.com/office/spreadsheetml/2017/richdata2" ref="A2:N71">
    <sortCondition ref="D1:D71"/>
  </sortState>
  <tableColumns count="14">
    <tableColumn id="1" xr3:uid="{C05742DE-273F-4466-80A1-0B55D3E4FBAC}" uniqueName="1" name="season" queryTableFieldId="1"/>
    <tableColumn id="2" xr3:uid="{0B7B8C42-4D06-45A5-A8B5-0F6D016993B8}" uniqueName="2" name="round" queryTableFieldId="4"/>
    <tableColumn id="3" xr3:uid="{642F7E06-1B01-4088-9228-43F701847E50}" uniqueName="3" name="pick" queryTableFieldId="5"/>
    <tableColumn id="4" xr3:uid="{A9963054-6624-4852-8572-CA300AC85EC4}" uniqueName="4" name="ordinal" queryTableFieldId="6"/>
    <tableColumn id="5" xr3:uid="{96E600CD-BFA9-45F5-945D-4BE1458994BF}" uniqueName="5" name="owner_roster_id" queryTableFieldId="7"/>
    <tableColumn id="6" xr3:uid="{0375A64A-9720-4A4B-851C-CCF5EE7928C0}" uniqueName="6" name="owner" queryTableFieldId="8"/>
    <tableColumn id="7" xr3:uid="{6BD90AB2-8FA7-4706-B461-60C9F26708C8}" uniqueName="7" name="original_owner" queryTableFieldId="9"/>
    <tableColumn id="8" xr3:uid="{BD708819-3897-4095-8A20-B3D7BAF033DA}" uniqueName="8" name="pick_name" queryTableFieldId="10"/>
    <tableColumn id="9" xr3:uid="{36B6F880-883E-4B95-9EAA-AD8F0CD6FF2E}" uniqueName="9" name="placeholder_name" queryTableFieldId="11"/>
    <tableColumn id="10" xr3:uid="{D8F4E230-7E35-4F9B-B7EB-363A16C2DF77}" uniqueName="10" name="salary" queryTableFieldId="12"/>
    <tableColumn id="15" xr3:uid="{402FEC18-9F5E-49FD-BB5E-B47CC82AA695}" uniqueName="15" name="player_id" queryTableFieldId="18"/>
    <tableColumn id="11" xr3:uid="{B787A431-A38A-41B2-A69B-4A634DEA8736}" uniqueName="11" name="team" queryTableFieldId="13"/>
    <tableColumn id="12" xr3:uid="{4D7E78D5-C5C3-4421-8490-4911EE8AC52B}" uniqueName="12" name="position" queryTableFieldId="14"/>
    <tableColumn id="13" xr3:uid="{8B7840B1-4E56-4C98-A4B9-00F43663FE57}" uniqueName="13" name="full_name" queryTableFieldId="15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F82142B-DE56-4F6B-96F2-DE186148F75D}" name="Rookies2018" displayName="Rookies2018" ref="C3:L73" totalsRowShown="0">
  <autoFilter ref="C3:L73" xr:uid="{00000000-0009-0000-0100-00000E000000}"/>
  <tableColumns count="10">
    <tableColumn id="7" xr3:uid="{E5A68B11-9858-4C1A-8B11-43A49E3EC723}" name="Round" dataDxfId="42"/>
    <tableColumn id="6" xr3:uid="{B991AFDE-8FE5-4B52-A86C-D03772C9E85C}" name="Pick" dataDxfId="41"/>
    <tableColumn id="1" xr3:uid="{A28B4F84-16D5-4B1D-ADDB-C93A82BD1037}" name="PickName" dataDxfId="40">
      <calculatedColumnFormula>TEXT(Rookies2018[[#This Row],[Round]],"0")&amp;"."&amp;TEXT(D4,"00")</calculatedColumnFormula>
    </tableColumn>
    <tableColumn id="2" xr3:uid="{D149DC17-71A8-458D-A9AB-8A2F2273AD11}" name="Owner"/>
    <tableColumn id="11" xr3:uid="{8CD3D811-0878-499A-B67E-C8130E05D087}" name="Player"/>
    <tableColumn id="4" xr3:uid="{F94540F1-A86E-4C58-8F04-7638A5035D7C}" name="Team" dataDxfId="39"/>
    <tableColumn id="5" xr3:uid="{1D0DB065-9F1A-4622-803A-456B3F9D0A84}" name="Pos" dataDxfId="38">
      <calculatedColumnFormula>IF(Rookies2018[[#This Row],[Player]]="pass","",INDEX(Proj2018[POS],MATCH(Rookies2018[[#This Row],[Player]],Proj2018[[PLAYER]:[PLAYER]],0)))</calculatedColumnFormula>
    </tableColumn>
    <tableColumn id="8" xr3:uid="{C030ED38-D627-44A2-B80E-E0C0EF4F70CD}" name="Salary" dataDxfId="37">
      <calculatedColumnFormula>CHOOSE(Rookies2018[[#This Row],[Round]],IF(Rookies2018[[#This Row],[Pick]]&lt;6,6,5),4,3,2,1,1,1)</calculatedColumnFormula>
    </tableColumn>
    <tableColumn id="9" xr3:uid="{47EB2A3A-5303-4508-A8F2-C2D274578F55}" name="TeamID">
      <calculatedColumnFormula>VLOOKUP(Rookies2018[[#This Row],[Owner]],TeamNames1617[],2,FALSE)</calculatedColumnFormula>
    </tableColumn>
    <tableColumn id="10" xr3:uid="{E3C6E271-0B5E-4AC5-A814-FF6C45C91E95}" name="TeamName" dataDxfId="36">
      <calculatedColumnFormula>INDEX(ESPNTeams[Team],MATCH(Rookies2018[[#This Row],[TeamID]],ESPNTeams[Team ID],0))</calculatedColumnFormula>
    </tableColumn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84C986C-F14D-44B4-AAFA-E1036DD6B26B}" name="TeamNames1617" displayName="TeamNames1617" ref="N16:O26" totalsRowShown="0">
  <autoFilter ref="N16:O26" xr:uid="{00000000-0009-0000-0100-000010000000}"/>
  <tableColumns count="2">
    <tableColumn id="1" xr3:uid="{BE580680-4526-41ED-98FE-5AA3700313AB}" name="Owner"/>
    <tableColumn id="2" xr3:uid="{0A036B1B-2D29-4EC6-BFCC-C06110C15295}" name="TeamID"/>
  </tableColumns>
  <tableStyleInfo name="TableStyleMedium3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2A97E2-001C-4826-825C-5086CDEE6FD1}" name="Rookies2017" displayName="Rookies2017" ref="C3:L40" totalsRowShown="0">
  <autoFilter ref="C3:L40" xr:uid="{00000000-0009-0000-0100-000004000000}"/>
  <sortState xmlns:xlrd2="http://schemas.microsoft.com/office/spreadsheetml/2017/richdata2" ref="C4:L40">
    <sortCondition ref="D3:D40"/>
  </sortState>
  <tableColumns count="10">
    <tableColumn id="1" xr3:uid="{183200A8-5C9D-41C6-8452-984B4688B284}" name="PickName" dataDxfId="35"/>
    <tableColumn id="7" xr3:uid="{A2680723-46AE-46D5-AAF9-73ED72E383C2}" name="Round" dataDxfId="34"/>
    <tableColumn id="6" xr3:uid="{75F71CF4-9C50-4976-8D32-EEE9391D2693}" name="Pick" dataDxfId="33"/>
    <tableColumn id="2" xr3:uid="{069FAC00-C073-4F44-9D1C-2AC148500CB2}" name="Owner"/>
    <tableColumn id="3" xr3:uid="{838DE4AA-3ABA-48F7-9323-EE3A17CDE3FF}" name="Player"/>
    <tableColumn id="4" xr3:uid="{50C6D149-4DEC-4933-A61D-46353AE1C2CB}" name="Pos"/>
    <tableColumn id="5" xr3:uid="{44AFC82E-1BD3-429A-B19F-3596697C94FD}" name="Team"/>
    <tableColumn id="8" xr3:uid="{BB0A1AAC-82FF-4972-B2FC-08A87EA7125E}" name="Salary" dataDxfId="32">
      <calculatedColumnFormula>_xlfn.SWITCH(Rookies2017[[#This Row],[Round]],1,IF(Rookies2017[[#This Row],[Pick]]&lt;6,6,5),2,4,3)</calculatedColumnFormula>
    </tableColumn>
    <tableColumn id="9" xr3:uid="{9E983B2D-B13F-49E4-B5F3-36483970C2D1}" name="TeamID"/>
    <tableColumn id="10" xr3:uid="{547F3AFC-8527-4D7D-994E-5D78CB53B607}" name="TeamName" dataDxfId="31">
      <calculatedColumnFormula>VLOOKUP(Rookies2017[[#This Row],[TeamID]],TeamNames[],2,FALSE)</calculatedColumnFormula>
    </tableColumn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205C58-216F-4BF4-84D0-555D51F276A9}" name="TeamNames" displayName="TeamNames" ref="N3:O13" totalsRowShown="0">
  <autoFilter ref="N3:O13" xr:uid="{00000000-0009-0000-0100-000009000000}"/>
  <tableColumns count="2">
    <tableColumn id="1" xr3:uid="{940D28F9-F193-49E6-8F15-A52979DB4906}" name="TeamID"/>
    <tableColumn id="2" xr3:uid="{0BD889DC-17F9-48E2-A499-011B408E7C37}" name="TeamName"/>
  </tableColumns>
  <tableStyleInfo name="TableStyleMedium3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4BE0F1-DDBA-4F11-9FEC-5E41B9C2AD2E}" name="Draft2017" displayName="Draft2017" ref="A1:L241" totalsRowShown="0">
  <autoFilter ref="A1:L241" xr:uid="{00000000-0009-0000-0100-000008000000}"/>
  <tableColumns count="12">
    <tableColumn id="1" xr3:uid="{D015EA4F-5F6B-43AA-9FC0-E19322500D84}" name="TeamID"/>
    <tableColumn id="2" xr3:uid="{C722E92A-D945-4AB7-BEFC-F46D082CB956}" name="OWNER"/>
    <tableColumn id="3" xr3:uid="{47465432-69EE-4385-A843-A038D55124D9}" name="PICK"/>
    <tableColumn id="4" xr3:uid="{CE56146E-A786-4846-A27A-5DC864D7F132}" name="PLAYER, TEAM" dataDxfId="30"/>
    <tableColumn id="5" xr3:uid="{8814867D-B485-4BB8-A9BF-0FF4CD39F5DD}" name="PLAYER" dataDxfId="29"/>
    <tableColumn id="6" xr3:uid="{9E300F00-6D5A-44D9-B488-CC2A8CCD7CD3}" name="TEAM" dataDxfId="28"/>
    <tableColumn id="7" xr3:uid="{E87EB307-EBFC-49BC-8CAF-AA67F485FA72}" name="POS" dataDxfId="27"/>
    <tableColumn id="8" xr3:uid="{96CC5E96-3C26-496E-9CEE-EEBD3578E3ED}" name="PRICE"/>
    <tableColumn id="9" xr3:uid="{13B69E40-26E9-41B6-9A07-552F806D9EDE}" name="KEEPER" dataDxfId="26"/>
    <tableColumn id="10" xr3:uid="{02D24F50-84F9-464F-88D8-FA5C46AA3764}" name="Last Contract" dataDxfId="25"/>
    <tableColumn id="11" xr3:uid="{69CF69A2-4B29-4FE7-BD92-2BEB500FA2F2}" name="Current Contract" dataDxfId="24"/>
    <tableColumn id="12" xr3:uid="{C8744FC2-41BD-4953-B988-A9A58ADFF201}" name="Net Keeper Count" dataDxfId="23">
      <calculatedColumnFormula>IF(Draft2017[[#This Row],[KEEPER]]="K",1,0)</calculatedColumnFormula>
    </tableColumn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4E8A0F-B021-45A5-8A2D-8F096CCB7F40}" name="Draft2016" displayName="Draft2016" ref="D2:K242" totalsRowShown="0">
  <autoFilter ref="D2:K242" xr:uid="{00000000-0009-0000-0100-000003000000}"/>
  <sortState xmlns:xlrd2="http://schemas.microsoft.com/office/spreadsheetml/2017/richdata2" ref="D3:J242">
    <sortCondition ref="D3:D242"/>
    <sortCondition descending="1" ref="F3:F242"/>
  </sortState>
  <tableColumns count="8">
    <tableColumn id="1" xr3:uid="{48AB40D2-B66F-4BD2-80B6-42057EE6D0D2}" name="Fantasy Team"/>
    <tableColumn id="3" xr3:uid="{2AC9AE01-0285-4833-A49E-150AEB788421}" name="Player Name"/>
    <tableColumn id="2" xr3:uid="{8C879381-95B3-4FD9-BDCD-803529FA0FB3}" name="Value"/>
    <tableColumn id="4" xr3:uid="{2DBA9FF9-68EE-4430-9911-B35A9E6E6040}" name="Player Position"/>
    <tableColumn id="5" xr3:uid="{3ECB27DE-3150-427F-9C97-F4B8E4A1132D}" name="Player Team"/>
    <tableColumn id="6" xr3:uid="{9F5F5DB0-0F27-48D2-AFF3-E35A37477257}" name="Keeper"/>
    <tableColumn id="7" xr3:uid="{4B4D4408-E52B-4FDF-B7C6-969B810BEA54}" name="Starter"/>
    <tableColumn id="8" xr3:uid="{8F1CEE11-C4ED-4D52-A815-AB49FA96BF9B}" name="Current Contract" dataDxfId="22">
      <calculatedColumnFormula>IF(Draft2016[[#This Row],[Keeper]],"Rookie","Auction")</calculatedColumnFormula>
    </tableColumn>
  </tableColumns>
  <tableStyleInfo name="TableStyleMedium3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18C9B2-711A-4EEE-B339-5C73AE64F9FA}" name="players" displayName="players" ref="A1:W4731" tableType="queryTable" totalsRowShown="0">
  <autoFilter ref="A1:W4731" xr:uid="{0ABB2C4F-E562-4DFD-9500-B840CD53E713}"/>
  <tableColumns count="23">
    <tableColumn id="15" xr3:uid="{E02C75C4-3B94-4ED6-A5D8-536D0B48AA25}" uniqueName="15" name="full_name" queryTableFieldId="15"/>
    <tableColumn id="22" xr3:uid="{5AB350FF-7FD6-4F87-854D-6DD2B44E5281}" uniqueName="22" name="Count" queryTableFieldId="53"/>
    <tableColumn id="1" xr3:uid="{52D2CA12-2955-4527-AE5D-18D5AFF7C2AD}" uniqueName="1" name="sleeper_id" queryTableFieldId="1" dataDxfId="21"/>
    <tableColumn id="3" xr3:uid="{BF729A3E-1182-47BF-98E0-E9E6AB593533}" uniqueName="3" name="position" queryTableFieldId="3"/>
    <tableColumn id="10" xr3:uid="{FC8EABB0-09E2-483B-B48D-84D9AAD475A8}" uniqueName="10" name="gsis_id" queryTableFieldId="10"/>
    <tableColumn id="21" xr3:uid="{96191903-6F70-4459-B35C-08D1F10E6A69}" uniqueName="21" name="status" queryTableFieldId="21"/>
    <tableColumn id="5" xr3:uid="{36DAFAD9-12CE-4E25-A070-3330F4A4AB72}" uniqueName="5" name="number" queryTableFieldId="5"/>
    <tableColumn id="2" xr3:uid="{A416E620-472D-4F8F-9492-04BF914299C5}" uniqueName="2" name="weight" queryTableFieldId="2"/>
    <tableColumn id="6" xr3:uid="{359AC9A6-8846-4732-AA65-B66BC8383AEF}" uniqueName="6" name="player_id" queryTableFieldId="6"/>
    <tableColumn id="9" xr3:uid="{C412EDA7-96D5-4C58-B9F4-46AADD1D5030}" uniqueName="9" name="fantasy_data_id" queryTableFieldId="9"/>
    <tableColumn id="17" xr3:uid="{224C8CFC-6BFC-4A2C-A8B4-09C2694B7E8F}" uniqueName="17" name="years_exp" queryTableFieldId="17"/>
    <tableColumn id="7" xr3:uid="{B6A292B1-BF15-40D8-8079-9CD175C3F5EE}" uniqueName="7" name="first_name" queryTableFieldId="7"/>
    <tableColumn id="8" xr3:uid="{51DA0728-CD98-4A69-848F-76BDE0E66199}" uniqueName="8" name="last_name" queryTableFieldId="8"/>
    <tableColumn id="13" xr3:uid="{933629A9-D110-4201-B4DA-84087B646FCD}" uniqueName="13" name="age" queryTableFieldId="13"/>
    <tableColumn id="12" xr3:uid="{5EB8BA13-2C74-4F92-96BF-3CF068DAE091}" uniqueName="12" name="search_full_name" queryTableFieldId="38"/>
    <tableColumn id="14" xr3:uid="{E63BBF61-11B9-4DF9-8161-80463109859F}" uniqueName="14" name="fantasy_positions" queryTableFieldId="14" dataDxfId="20"/>
    <tableColumn id="4" xr3:uid="{E1AB08E3-1F7B-4A59-BA9F-5DF6E121611F}" uniqueName="4" name="injury_status" queryTableFieldId="4"/>
    <tableColumn id="20" xr3:uid="{0429F3B9-9A6E-4547-BFF1-7F86E9A821BB}" uniqueName="20" name="espn_id" queryTableFieldId="20"/>
    <tableColumn id="19" xr3:uid="{7782774F-2B05-425F-87F9-B0A91FE50034}" uniqueName="19" name="depth_chart_order" queryTableFieldId="19"/>
    <tableColumn id="18" xr3:uid="{ACD8F757-612F-49C5-A1B1-4E2F4DE66BED}" uniqueName="18" name="height" queryTableFieldId="18"/>
    <tableColumn id="11" xr3:uid="{215D342E-181D-4454-B696-EC9D72C566FF}" uniqueName="11" name="team" queryTableFieldId="11"/>
    <tableColumn id="16" xr3:uid="{350BCB96-86FF-4078-80AF-CE040ECE0FAF}" uniqueName="16" name="birth_date" queryTableFieldId="16"/>
    <tableColumn id="24" xr3:uid="{88ACE82D-BAF1-4563-AE54-D0A785C36652}" uniqueName="24" name="yahoo_id" queryTableFieldId="57" dataDxfId="19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8509BCF-E2E0-4E2B-8CA9-412985B33634}" name="Draft2025" displayName="Draft2025" ref="C2:N242" totalsRowShown="0" headerRowDxfId="18" headerRowBorderDxfId="17" tableBorderDxfId="16">
  <autoFilter ref="C2:N242" xr:uid="{79746EA5-93AC-4B09-802F-9619AFA7565F}"/>
  <sortState xmlns:xlrd2="http://schemas.microsoft.com/office/spreadsheetml/2017/richdata2" ref="C3:N242">
    <sortCondition ref="D2:D242"/>
  </sortState>
  <tableColumns count="12">
    <tableColumn id="1" xr3:uid="{D5BDC5FE-268D-4E74-B6EE-17FF09AB9298}" name="PICK"/>
    <tableColumn id="2" xr3:uid="{886D41D0-BA52-42A4-9FD3-F7DD82BD7151}" name="OWNER"/>
    <tableColumn id="3" xr3:uid="{56C98E50-539C-48D6-AEB8-255AEB555B11}" name="PLAYER"/>
    <tableColumn id="4" xr3:uid="{F474BE1C-E17A-430A-94AC-87227D13AED3}" name="sleeper_id"/>
    <tableColumn id="5" xr3:uid="{A92DFA7E-E7D3-4394-863A-5053C49C2F41}" name="TEAM"/>
    <tableColumn id="6" xr3:uid="{43501695-0DF3-4E13-BFD9-E7EDFE46FB20}" name="POS"/>
    <tableColumn id="7" xr3:uid="{2C85970D-37EA-425E-8AA8-232F73C0E93E}" name="PRICE"/>
    <tableColumn id="8" xr3:uid="{77F4366B-F072-476E-90D4-6281B5E3705B}" name="KEEPER"/>
    <tableColumn id="9" xr3:uid="{76E986F6-BA6E-45DC-BC16-CD60D2A7C844}" name="Last Contract" dataDxfId="15">
      <calculatedColumnFormula>IF(Draft2025[[#This Row],[KEEPER]]="K",_xlfn.IFNA(INDEX(Draft2024[Current Contract],MATCH(Draft2025[[#This Row],[sleeper_id]],Draft2024[sleeper_id],0)),"Undrafted"),"")</calculatedColumnFormula>
    </tableColumn>
    <tableColumn id="10" xr3:uid="{F56B1EF0-C001-49C5-8679-0CCEE6323CA2}" name="Current Contract" dataDxfId="14">
      <calculatedColumnFormula>IF(Draft2025[[#This Row],[KEEPER]]="K",Draft2025[[#This Row],[Last Contract]],IF(ISNA(VLOOKUP(Draft2025[[#This Row],[sleeper_id]],Rookies2025[player_id],1,FALSE)),"Auction","Rookie"))</calculatedColumnFormula>
    </tableColumn>
    <tableColumn id="12" xr3:uid="{3403FD6E-EE7E-45F0-A597-2E7D581649DF}" name="Contract Year" dataDxfId="13">
      <calculatedColumnFormula>2025-Draft2025[[#This Row],[Net Keeper Count]]</calculatedColumnFormula>
    </tableColumn>
    <tableColumn id="11" xr3:uid="{12DACF8A-C83C-499C-B525-C5C7D2A68235}" name="Net Keeper Count" dataDxfId="12">
      <calculatedColumnFormula>IF(Draft2025[[#This Row],[KEEPER]]="K",1+_xlfn.IFNA(INDEX(Draft2024[Net Keeper Count],MATCH(Draft2025[[#This Row],[PLAYER]],Draft2024[PLAYER],0)),0),0)</calculatedColumnFormula>
    </tableColumn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7E2607EF-71F4-4642-808A-E780874F5D28}" name="Table3237" displayName="Table3237" ref="T9:W29" totalsRowShown="0">
  <autoFilter ref="T9:W29" xr:uid="{7E2607EF-71F4-4642-808A-E780874F5D28}"/>
  <tableColumns count="4">
    <tableColumn id="1" xr3:uid="{284A897A-7884-447D-B59B-855B350E1EE4}" name="Owner"/>
    <tableColumn id="2" xr3:uid="{61923CC1-66F8-46B8-857E-AAC2FB085162}" name="Player"/>
    <tableColumn id="3" xr3:uid="{C3C8FA81-2660-4295-A460-A9633729D617}" name="Order"/>
    <tableColumn id="4" xr3:uid="{5DE0EB31-7057-489D-8FEC-15F1B296D81D}" name="Column1"/>
  </tableColumns>
  <tableStyleInfo name="TableStyleMedium4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9DB36F6-A457-4FB7-AA0C-B151377FE645}" name="Draft2024" displayName="Draft2024" ref="C2:N242" totalsRowShown="0" headerRowDxfId="11" headerRowBorderDxfId="10" tableBorderDxfId="9">
  <autoFilter ref="C2:N242" xr:uid="{79746EA5-93AC-4B09-802F-9619AFA7565F}"/>
  <sortState xmlns:xlrd2="http://schemas.microsoft.com/office/spreadsheetml/2017/richdata2" ref="C3:N242">
    <sortCondition ref="D2:D242"/>
  </sortState>
  <tableColumns count="12">
    <tableColumn id="1" xr3:uid="{E247A4E5-D562-4658-8269-C6544F0199D6}" name="PICK"/>
    <tableColumn id="2" xr3:uid="{587B5A1F-85E6-4E4B-96F6-95646C8BDC3D}" name="OWNER"/>
    <tableColumn id="3" xr3:uid="{C32593BF-4A78-44CC-ACA1-12771467BD6E}" name="PLAYER"/>
    <tableColumn id="4" xr3:uid="{EC9718DD-A3D4-4590-8858-F5853FB04F3F}" name="sleeper_id"/>
    <tableColumn id="5" xr3:uid="{F012C0EC-E5B1-4F5F-B936-209D1F201CA2}" name="TEAM"/>
    <tableColumn id="6" xr3:uid="{3A6AE08A-1E69-4BD2-95AC-C7D5A1A46FE1}" name="POS"/>
    <tableColumn id="7" xr3:uid="{DA3800A0-6F85-4DCD-A602-1100E4E23CEE}" name="PRICE"/>
    <tableColumn id="8" xr3:uid="{8B1A312D-BCC9-4552-A01A-20D6308E55F1}" name="KEEPER"/>
    <tableColumn id="9" xr3:uid="{13D42638-DC2E-48FF-91FE-B55A1248724B}" name="Last Contract" dataDxfId="8">
      <calculatedColumnFormula>IF(Draft2024[[#This Row],[KEEPER]]="K",_xlfn.IFNA(INDEX(Draft2023[Current Contract],MATCH(Draft2024[[#This Row],[sleeper_id]],Draft2023[sleeper_id],0)),"Undrafted"),"")</calculatedColumnFormula>
    </tableColumn>
    <tableColumn id="10" xr3:uid="{AE01696D-29FB-4394-BC2E-13EC83055030}" name="Current Contract" dataDxfId="7">
      <calculatedColumnFormula>IF(Draft2024[[#This Row],[KEEPER]]="K",Draft2024[[#This Row],[Last Contract]],IF(ISNA(VLOOKUP(Draft2024[[#This Row],[sleeper_id]],Rookies2024[player_id],1,FALSE)),"Auction","Rookie"))</calculatedColumnFormula>
    </tableColumn>
    <tableColumn id="12" xr3:uid="{63F14F43-588D-4C8D-BC62-1934DBD2EB7F}" name="Contract Year" dataDxfId="6">
      <calculatedColumnFormula>2024-Draft2024[[#This Row],[Net Keeper Count]]</calculatedColumnFormula>
    </tableColumn>
    <tableColumn id="11" xr3:uid="{3BF2322D-ED8F-43AD-88C7-39AF550AE400}" name="Net Keeper Count" dataDxfId="5">
      <calculatedColumnFormula>IF(Draft2024[[#This Row],[KEEPER]]="K",1+_xlfn.IFNA(INDEX(Draft2023[Net Keeper Count],MATCH(Draft2024[[#This Row],[PLAYER]],Draft2023[PLAYER],0)),0),0)</calculatedColumnFormula>
    </tableColumn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B282A7D-3372-4056-8619-4CCF944483A8}" name="Rookies2026" displayName="Rookies2026" ref="A1:N71" tableType="queryTable" totalsRowShown="0">
  <autoFilter ref="A1:N71" xr:uid="{FF1FE190-F402-4070-B8A0-B75513226F79}"/>
  <sortState xmlns:xlrd2="http://schemas.microsoft.com/office/spreadsheetml/2017/richdata2" ref="A2:N71">
    <sortCondition ref="D1:D71"/>
  </sortState>
  <tableColumns count="14">
    <tableColumn id="1" xr3:uid="{B4BEEBA3-DC29-4BF5-83D2-21B2996D41A8}" uniqueName="1" name="season" queryTableFieldId="1"/>
    <tableColumn id="2" xr3:uid="{F22E097A-EACE-46A2-B75E-D4AA0F424FE2}" uniqueName="2" name="round" queryTableFieldId="2"/>
    <tableColumn id="3" xr3:uid="{2C08CDF0-AA23-4A2A-9815-C4D9A53009F4}" uniqueName="3" name="pick" queryTableFieldId="3"/>
    <tableColumn id="4" xr3:uid="{BB4AD2B0-27C3-47E5-8BAF-EB9B84B7DBAF}" uniqueName="4" name="ordinal" queryTableFieldId="4"/>
    <tableColumn id="5" xr3:uid="{6899090E-B8CE-4273-B26B-4E5705DD531C}" uniqueName="5" name="owner_roster_id" queryTableFieldId="5"/>
    <tableColumn id="6" xr3:uid="{917E3F71-B976-4313-BAA8-C243A5636E58}" uniqueName="6" name="owner" queryTableFieldId="6"/>
    <tableColumn id="7" xr3:uid="{3BF7E4A6-EB47-4DC5-9DEE-DE35E6081683}" uniqueName="7" name="original_owner" queryTableFieldId="7"/>
    <tableColumn id="8" xr3:uid="{655D1D35-D2F6-44AB-967A-496E4493D85B}" uniqueName="8" name="pick_name" queryTableFieldId="8"/>
    <tableColumn id="9" xr3:uid="{D436AD4A-27A9-4397-A7D4-883907EF7BBA}" uniqueName="9" name="placeholder_name" queryTableFieldId="9"/>
    <tableColumn id="10" xr3:uid="{3A79B69B-E29E-4E71-B9AC-CCCF6C7AA908}" uniqueName="10" name="salary" queryTableFieldId="10"/>
    <tableColumn id="11" xr3:uid="{0C7410D6-B445-448B-BD6C-49608AD41FA6}" uniqueName="11" name="player_id" queryTableFieldId="11"/>
    <tableColumn id="12" xr3:uid="{34CE455C-9FE6-4550-AEE7-4DAA6E33F844}" uniqueName="12" name="team" queryTableFieldId="12"/>
    <tableColumn id="13" xr3:uid="{FD9775D6-565A-427B-B350-6F12E30C6D9C}" uniqueName="13" name="position" queryTableFieldId="13"/>
    <tableColumn id="14" xr3:uid="{F60551C9-AC54-407E-BB92-0113165E7FFD}" uniqueName="14" name="full_name" queryTableFieldId="14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F1FE190-F402-4070-B8A0-B75513226F79}" name="Rookies2025" displayName="Rookies2025" ref="A1:N71" tableType="queryTable" totalsRowShown="0">
  <autoFilter ref="A1:N71" xr:uid="{FF1FE190-F402-4070-B8A0-B75513226F79}"/>
  <sortState xmlns:xlrd2="http://schemas.microsoft.com/office/spreadsheetml/2017/richdata2" ref="A2:N71">
    <sortCondition ref="F1:F71"/>
  </sortState>
  <tableColumns count="14">
    <tableColumn id="1" xr3:uid="{4ABF395F-E4F7-4970-BCA2-255DA3AB05E2}" uniqueName="1" name="season" queryTableFieldId="1"/>
    <tableColumn id="2" xr3:uid="{D9963057-01CD-44FB-A259-83D3E184D3BC}" uniqueName="2" name="round" queryTableFieldId="2"/>
    <tableColumn id="3" xr3:uid="{1A313777-FCFA-4E96-8B41-4E3DFCF91B18}" uniqueName="3" name="pick" queryTableFieldId="3"/>
    <tableColumn id="4" xr3:uid="{3255F748-30A1-44D5-B295-367E986F0675}" uniqueName="4" name="ordinal" queryTableFieldId="4"/>
    <tableColumn id="5" xr3:uid="{1FAAA189-05C2-4106-9484-AA9EC85BD180}" uniqueName="5" name="owner_roster_id" queryTableFieldId="5"/>
    <tableColumn id="6" xr3:uid="{4ED1E7BB-E7A4-4338-BC04-DE74C381110A}" uniqueName="6" name="owner" queryTableFieldId="6"/>
    <tableColumn id="7" xr3:uid="{C7574C82-E32B-4D85-94B7-DB96C20AF72A}" uniqueName="7" name="original_owner" queryTableFieldId="7"/>
    <tableColumn id="8" xr3:uid="{72ACCAA1-F325-4F86-8C77-C0A8166E8AFF}" uniqueName="8" name="pick_name" queryTableFieldId="8"/>
    <tableColumn id="9" xr3:uid="{5B9E26A6-9CAC-4E45-9B76-D7308AEA407B}" uniqueName="9" name="placeholder_name" queryTableFieldId="9"/>
    <tableColumn id="10" xr3:uid="{5F1E80B3-64C4-4FA6-A7F8-C10C745A5E5E}" uniqueName="10" name="salary" queryTableFieldId="10"/>
    <tableColumn id="11" xr3:uid="{3E561570-387D-49BA-92F3-9A826829E363}" uniqueName="11" name="player_id" queryTableFieldId="11"/>
    <tableColumn id="12" xr3:uid="{479AD007-9820-4168-8060-B7087BB27CA4}" uniqueName="12" name="team" queryTableFieldId="12"/>
    <tableColumn id="13" xr3:uid="{A8FBF592-1E98-4717-9344-4EE21D7C77F8}" uniqueName="13" name="position" queryTableFieldId="13"/>
    <tableColumn id="14" xr3:uid="{187A285A-9FA8-4CA4-B278-7CCF94E37BC1}" uniqueName="14" name="full_name" queryTableFieldId="14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78BE886-22F1-42B0-8E37-2D9D11338B20}" name="Rookies2024" displayName="Rookies2024" ref="A1:O71" tableType="queryTable" totalsRowShown="0">
  <autoFilter ref="A1:O71" xr:uid="{278BE886-22F1-42B0-8E37-2D9D11338B20}">
    <filterColumn colId="12">
      <filters>
        <filter val="QB"/>
        <filter val="RB"/>
        <filter val="TE"/>
        <filter val="WR"/>
      </filters>
    </filterColumn>
  </autoFilter>
  <tableColumns count="15">
    <tableColumn id="1" xr3:uid="{804C0572-C371-4DE2-96B5-CFE6D11F88A4}" uniqueName="1" name="season" queryTableFieldId="1"/>
    <tableColumn id="2" xr3:uid="{BB004E1B-31BA-449D-BD3A-BFA5A660B912}" uniqueName="2" name="round" queryTableFieldId="2"/>
    <tableColumn id="3" xr3:uid="{F8DE240C-EAA0-4A63-84F4-E0C4E1C9EA3C}" uniqueName="3" name="pick" queryTableFieldId="3"/>
    <tableColumn id="4" xr3:uid="{BE30A70F-2472-4285-BE89-62965298A8DD}" uniqueName="4" name="ordinal" queryTableFieldId="4"/>
    <tableColumn id="5" xr3:uid="{B66D18BA-9395-41B3-8D93-BECFD7A0DDC4}" uniqueName="5" name="owner_roster_id" queryTableFieldId="5"/>
    <tableColumn id="6" xr3:uid="{3DF84143-BE6B-4B8A-9284-7270884EB301}" uniqueName="6" name="owner" queryTableFieldId="6"/>
    <tableColumn id="7" xr3:uid="{F08F2ED0-DC14-485F-9E83-4A12374DB3DE}" uniqueName="7" name="original_owner" queryTableFieldId="7"/>
    <tableColumn id="8" xr3:uid="{3AA086EC-F7DB-42C4-BD89-906CD6FDEFD1}" uniqueName="8" name="pick_name" queryTableFieldId="8"/>
    <tableColumn id="9" xr3:uid="{9AA8F847-41CC-452C-896C-E97FBC9D50A6}" uniqueName="9" name="placeholder_name" queryTableFieldId="9"/>
    <tableColumn id="10" xr3:uid="{D013A883-77EA-4C82-9579-7EBF2F1AD689}" uniqueName="10" name="salary" queryTableFieldId="10"/>
    <tableColumn id="11" xr3:uid="{60A6B69A-139E-4C6D-B724-702C3BFA5111}" uniqueName="11" name="player_id" queryTableFieldId="11"/>
    <tableColumn id="12" xr3:uid="{7C2CCC84-6BB0-4EA7-8C08-0D05F1750E0F}" uniqueName="12" name="team" queryTableFieldId="12"/>
    <tableColumn id="13" xr3:uid="{0513CAFA-C34B-4EB5-A613-200FBCA7A97E}" uniqueName="13" name="position" queryTableFieldId="13"/>
    <tableColumn id="14" xr3:uid="{587D3BBD-BB4F-4FE8-A367-140A4603DEEF}" uniqueName="14" name="full_name" queryTableFieldId="14"/>
    <tableColumn id="15" xr3:uid="{38351ACD-C6B0-447D-ABFE-A9D2D5643A27}" uniqueName="15" name="Rostered?" queryTableFieldId="15" dataDxfId="4">
      <calculatedColumnFormula>NOT(ISERROR(MATCH(Rookies2024[[#This Row],[full_name]],CompositeRoster[full_name],0)))</calculatedColumnFormula>
    </tableColumn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D2ABA30-98D0-46CC-9BDE-A9BE5E976F8B}" name="CompositeRoster" displayName="CompositeRoster" ref="A1:H208" tableType="queryTable" totalsRowShown="0">
  <autoFilter ref="A1:H208" xr:uid="{35B30639-2AC1-4F86-870E-F91791EAE1AF}"/>
  <sortState xmlns:xlrd2="http://schemas.microsoft.com/office/spreadsheetml/2017/richdata2" ref="A2:H208">
    <sortCondition ref="B1:B208"/>
  </sortState>
  <tableColumns count="8">
    <tableColumn id="1" xr3:uid="{B0AC6ECC-D4BF-4CE4-9E31-9F7B1E017309}" uniqueName="1" name="sleeper_id" queryTableFieldId="21" dataDxfId="3"/>
    <tableColumn id="11" xr3:uid="{765C6C8E-9D82-4AB7-A6F2-8C79AC412017}" uniqueName="11" name="display_name" queryTableFieldId="11"/>
    <tableColumn id="12" xr3:uid="{ECF6FC8D-8A87-4FE4-B4FB-F7A671739688}" uniqueName="12" name="full_name" queryTableFieldId="12"/>
    <tableColumn id="14" xr3:uid="{595935F2-705B-407C-8F90-9FB402B63DF4}" uniqueName="14" name="team" queryTableFieldId="14"/>
    <tableColumn id="15" xr3:uid="{BFD533BD-A45A-4FBE-BDD0-3C008FCDCFB8}" uniqueName="15" name="position" queryTableFieldId="15"/>
    <tableColumn id="10" xr3:uid="{416BEFD1-C463-4645-B733-F28919A5F866}" uniqueName="10" name="roster_id" queryTableFieldId="10"/>
    <tableColumn id="3" xr3:uid="{45E49066-DBD7-4068-BE93-985DF0F744D8}" uniqueName="3" name="team_name" queryTableFieldId="24"/>
    <tableColumn id="13" xr3:uid="{3FC0AB14-05AA-4B12-9214-DDC2460B86F7}" uniqueName="13" name="source" queryTableFieldId="13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935B2C3-7C0D-4916-B719-32301DD635D6}" name="draft_list" displayName="draft_list" ref="B6:E19" totalsRowShown="0">
  <autoFilter ref="B6:E19" xr:uid="{6AAD423B-2B8A-4F75-A56D-E5D4C888A952}"/>
  <tableColumns count="4">
    <tableColumn id="1" xr3:uid="{50C385C0-9EAD-443F-B94B-67E3FB9D0D10}" name="season"/>
    <tableColumn id="2" xr3:uid="{B5FD18A5-2037-48FD-A098-86191AA0901E}" name="draft_type"/>
    <tableColumn id="3" xr3:uid="{728E8DB8-63EB-419F-8711-05DEC72DAB34}" name="draft_id" dataDxfId="2"/>
    <tableColumn id="4" xr3:uid="{A6BF63E3-9A75-48EC-8537-33AD8CE98A28}" name="league_id" dataDxfId="1"/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972B82-51A0-4C0C-9BDD-C0D24AC7C6B8}" name="roster_player_detailed" displayName="roster_player_detailed" ref="A1:R209" tableType="queryTable" totalsRowShown="0">
  <autoFilter ref="A1:R209" xr:uid="{961627C9-DB11-4040-8B08-56594CE58346}"/>
  <sortState xmlns:xlrd2="http://schemas.microsoft.com/office/spreadsheetml/2017/richdata2" ref="A2:R209">
    <sortCondition ref="C1:C209"/>
  </sortState>
  <tableColumns count="18">
    <tableColumn id="1" xr3:uid="{9F6B4723-017C-48C3-A97F-E28FFEAFDF80}" uniqueName="1" name="roster_id" queryTableFieldId="1"/>
    <tableColumn id="25" xr3:uid="{C1F7F81D-5A44-43AF-BD76-697AEF6D9A9A}" uniqueName="25" name="team_name" queryTableFieldId="31"/>
    <tableColumn id="26" xr3:uid="{86984F0C-09CB-49B8-887E-A2A65AF0D7BC}" uniqueName="26" name="display_name" queryTableFieldId="32"/>
    <tableColumn id="8" xr3:uid="{8CA73823-2B96-4D6B-9DE2-1B569E8EF917}" uniqueName="8" name="first_name" queryTableFieldId="8"/>
    <tableColumn id="9" xr3:uid="{64FD78FA-2184-41FB-B487-FACF4C87156E}" uniqueName="9" name="last_name" queryTableFieldId="9"/>
    <tableColumn id="4" xr3:uid="{590C3B32-AA8A-4D91-AECA-CB71F4E1EF2C}" uniqueName="4" name="position" queryTableFieldId="4"/>
    <tableColumn id="12" xr3:uid="{8900A686-74BA-4A55-99B1-78C3A9B75FB3}" uniqueName="12" name="team" queryTableFieldId="12"/>
    <tableColumn id="3" xr3:uid="{33F6E6D1-CBF8-4AC8-BF45-65B51CD41297}" uniqueName="3" name="weight" queryTableFieldId="3"/>
    <tableColumn id="5" xr3:uid="{6FDA5120-0C21-45F1-9487-D6A48A26F7B8}" uniqueName="5" name="injury_status" queryTableFieldId="5"/>
    <tableColumn id="6" xr3:uid="{FC8FA1B3-58F4-4D4F-9ECF-C305CC74F44E}" uniqueName="6" name="number" queryTableFieldId="6"/>
    <tableColumn id="14" xr3:uid="{F6B620E1-7061-42C4-94CF-23E5E4D24F50}" uniqueName="14" name="age" queryTableFieldId="14"/>
    <tableColumn id="15" xr3:uid="{8C8FF01F-73A8-4E2F-B0D9-A991FE67E33D}" uniqueName="15" name="fantasy_positions" queryTableFieldId="15" dataDxfId="0"/>
    <tableColumn id="16" xr3:uid="{028A8F37-9C94-430B-9659-10B11A6103D0}" uniqueName="16" name="full_name" queryTableFieldId="16"/>
    <tableColumn id="17" xr3:uid="{E4A04CB5-0D87-4BD3-B425-0FE21CF5F05B}" uniqueName="17" name="birth_date" queryTableFieldId="17"/>
    <tableColumn id="18" xr3:uid="{A45AB624-1AF7-4730-AF10-6682ACE50227}" uniqueName="18" name="years_exp" queryTableFieldId="18"/>
    <tableColumn id="19" xr3:uid="{052A97AA-216D-4388-99EB-335952DDE96A}" uniqueName="19" name="height" queryTableFieldId="19"/>
    <tableColumn id="20" xr3:uid="{3BEE0E80-02CA-436B-8F9C-8FD658434175}" uniqueName="20" name="depth_chart_order" queryTableFieldId="20"/>
    <tableColumn id="22" xr3:uid="{FC37C983-52DB-472D-AE1E-5743F4388300}" uniqueName="22" name="status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3.bin"/><Relationship Id="rId5" Type="http://schemas.openxmlformats.org/officeDocument/2006/relationships/comments" Target="../comments1.xml"/><Relationship Id="rId4" Type="http://schemas.openxmlformats.org/officeDocument/2006/relationships/table" Target="../tables/table32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0474-A0A6-4620-B0FB-3FB70215CB4A}">
  <sheetPr codeName="Sheet2"/>
  <dimension ref="A1:AC939"/>
  <sheetViews>
    <sheetView workbookViewId="0">
      <selection activeCell="D28" sqref="D28"/>
    </sheetView>
  </sheetViews>
  <sheetFormatPr defaultRowHeight="15" x14ac:dyDescent="0.25"/>
  <cols>
    <col min="2" max="2" width="24.28515625" bestFit="1" customWidth="1"/>
    <col min="3" max="3" width="16.7109375" customWidth="1"/>
    <col min="4" max="5" width="14.5703125" customWidth="1"/>
    <col min="6" max="6" width="13.5703125" customWidth="1"/>
    <col min="7" max="7" width="14.42578125" customWidth="1"/>
    <col min="8" max="9" width="11.5703125" customWidth="1"/>
    <col min="10" max="10" width="10.7109375" customWidth="1"/>
    <col min="11" max="11" width="9.140625" customWidth="1"/>
    <col min="12" max="12" width="10.140625" customWidth="1"/>
    <col min="13" max="13" width="9.140625" customWidth="1"/>
    <col min="14" max="14" width="17.140625" customWidth="1"/>
    <col min="15" max="15" width="20" customWidth="1"/>
    <col min="16" max="16" width="18.28515625" customWidth="1"/>
    <col min="17" max="17" width="20.42578125" customWidth="1"/>
    <col min="18" max="19" width="11" customWidth="1"/>
    <col min="21" max="21" width="10.7109375" customWidth="1"/>
    <col min="22" max="22" width="15.42578125" customWidth="1"/>
    <col min="26" max="26" width="8.42578125" customWidth="1"/>
    <col min="28" max="28" width="20.28515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t="s">
        <v>26</v>
      </c>
      <c r="AC1" s="24">
        <v>2760</v>
      </c>
    </row>
    <row r="2" spans="1:29" x14ac:dyDescent="0.25">
      <c r="A2">
        <v>2018</v>
      </c>
      <c r="B2" t="s">
        <v>27</v>
      </c>
      <c r="C2" t="s">
        <v>28</v>
      </c>
      <c r="D2" t="s">
        <v>29</v>
      </c>
      <c r="E2">
        <v>361</v>
      </c>
      <c r="F2">
        <v>566</v>
      </c>
      <c r="G2">
        <v>4024</v>
      </c>
      <c r="H2">
        <v>34</v>
      </c>
      <c r="I2">
        <v>9</v>
      </c>
      <c r="J2">
        <v>58</v>
      </c>
      <c r="K2">
        <v>309</v>
      </c>
      <c r="L2">
        <v>2</v>
      </c>
      <c r="M2">
        <v>0</v>
      </c>
      <c r="N2">
        <v>0</v>
      </c>
      <c r="O2">
        <v>0</v>
      </c>
      <c r="P2" s="25">
        <v>321.86</v>
      </c>
      <c r="Q2" s="25">
        <v>278.68</v>
      </c>
      <c r="R2" s="25">
        <v>43.180000000000007</v>
      </c>
      <c r="S2" s="25">
        <v>2.6987500000000004</v>
      </c>
      <c r="T2" s="26" t="s">
        <v>30</v>
      </c>
      <c r="U2" s="27">
        <v>321.86</v>
      </c>
      <c r="V2" s="27" t="str">
        <f>IF(ABS(Proj2018[[#This Row],[LastProj]]-Proj2018[[#This Row],[PROJ TOTAL PTS]])&lt;0.5,"",(Proj2018[[#This Row],[PROJ TOTAL PTS]]-Proj2018[[#This Row],[LastProj]])/16)</f>
        <v/>
      </c>
      <c r="W2" s="28" t="s">
        <v>31</v>
      </c>
      <c r="X2" s="27"/>
      <c r="Y2" s="27">
        <f>IF(Proj2018[[#This Row],[POS]]="K",-100,Proj2018[[#This Row],[VAR/G]]+1.5)</f>
        <v>4.1987500000000004</v>
      </c>
      <c r="Z2" s="27">
        <f>ROUND(MAX(Proj2018[[#This Row],[VAWG]],0)*$AC$9,0)+1</f>
        <v>483</v>
      </c>
      <c r="AB2" t="s">
        <v>32</v>
      </c>
      <c r="AC2" s="29">
        <v>12.194044358045419</v>
      </c>
    </row>
    <row r="3" spans="1:29" x14ac:dyDescent="0.25">
      <c r="A3">
        <v>2018</v>
      </c>
      <c r="B3" t="s">
        <v>33</v>
      </c>
      <c r="C3" t="s">
        <v>34</v>
      </c>
      <c r="D3" t="s">
        <v>29</v>
      </c>
      <c r="E3">
        <v>391</v>
      </c>
      <c r="F3">
        <v>606</v>
      </c>
      <c r="G3">
        <v>4729</v>
      </c>
      <c r="H3">
        <v>33</v>
      </c>
      <c r="I3">
        <v>8</v>
      </c>
      <c r="J3">
        <v>30</v>
      </c>
      <c r="K3">
        <v>30</v>
      </c>
      <c r="L3">
        <v>2</v>
      </c>
      <c r="M3">
        <v>0</v>
      </c>
      <c r="N3">
        <v>0</v>
      </c>
      <c r="O3">
        <v>0</v>
      </c>
      <c r="P3" s="25">
        <v>320.15999999999997</v>
      </c>
      <c r="Q3" s="25">
        <v>278.68</v>
      </c>
      <c r="R3" s="25">
        <v>41.479999999999961</v>
      </c>
      <c r="S3" s="25">
        <v>2.5924999999999976</v>
      </c>
      <c r="T3" s="30" t="s">
        <v>30</v>
      </c>
      <c r="U3" s="28">
        <v>320.15999999999997</v>
      </c>
      <c r="V3" s="28" t="str">
        <f>IF(ABS(Proj2018[[#This Row],[LastProj]]-Proj2018[[#This Row],[PROJ TOTAL PTS]])&lt;0.5,"",(Proj2018[[#This Row],[PROJ TOTAL PTS]]-Proj2018[[#This Row],[LastProj]])/16)</f>
        <v/>
      </c>
      <c r="W3" s="28" t="s">
        <v>31</v>
      </c>
      <c r="X3" s="28"/>
      <c r="Y3" s="28">
        <f>IF(Proj2018[[#This Row],[POS]]="K",-100,Proj2018[[#This Row],[VAR/G]]+1.5)</f>
        <v>4.0924999999999976</v>
      </c>
      <c r="Z3" s="28">
        <f>ROUND(MAX(Proj2018[[#This Row],[VAWG]],0)*$AC$9,0)+1</f>
        <v>471</v>
      </c>
    </row>
    <row r="4" spans="1:29" x14ac:dyDescent="0.25">
      <c r="A4">
        <v>2018</v>
      </c>
      <c r="B4" t="s">
        <v>35</v>
      </c>
      <c r="C4" t="s">
        <v>36</v>
      </c>
      <c r="D4" t="s">
        <v>29</v>
      </c>
      <c r="E4">
        <v>313</v>
      </c>
      <c r="F4">
        <v>530</v>
      </c>
      <c r="G4">
        <v>3761</v>
      </c>
      <c r="H4">
        <v>22</v>
      </c>
      <c r="I4">
        <v>14</v>
      </c>
      <c r="J4">
        <v>128</v>
      </c>
      <c r="K4">
        <v>627</v>
      </c>
      <c r="L4">
        <v>6</v>
      </c>
      <c r="M4">
        <v>0</v>
      </c>
      <c r="N4">
        <v>0</v>
      </c>
      <c r="O4">
        <v>0</v>
      </c>
      <c r="P4" s="25">
        <v>309.14</v>
      </c>
      <c r="Q4" s="25">
        <v>278.68</v>
      </c>
      <c r="R4" s="25">
        <v>30.45999999999998</v>
      </c>
      <c r="S4" s="25">
        <v>1.9037499999999987</v>
      </c>
      <c r="T4" s="30" t="s">
        <v>30</v>
      </c>
      <c r="U4" s="28">
        <v>309.14</v>
      </c>
      <c r="V4" s="28" t="str">
        <f>IF(ABS(Proj2018[[#This Row],[LastProj]]-Proj2018[[#This Row],[PROJ TOTAL PTS]])&lt;0.5,"",(Proj2018[[#This Row],[PROJ TOTAL PTS]]-Proj2018[[#This Row],[LastProj]])/16)</f>
        <v/>
      </c>
      <c r="W4" s="28" t="s">
        <v>31</v>
      </c>
      <c r="X4" s="28"/>
      <c r="Y4" s="28">
        <f>IF(Proj2018[[#This Row],[POS]]="K",-100,Proj2018[[#This Row],[VAR/G]]+1.5)</f>
        <v>3.4037499999999987</v>
      </c>
      <c r="Z4" s="28">
        <f>ROUND(MAX(Proj2018[[#This Row],[VAWG]],0)*$AC$9,0)+1</f>
        <v>392</v>
      </c>
      <c r="AB4" t="s">
        <v>37</v>
      </c>
      <c r="AC4" s="31">
        <v>12.194044358045419</v>
      </c>
    </row>
    <row r="5" spans="1:29" x14ac:dyDescent="0.25">
      <c r="A5">
        <v>2018</v>
      </c>
      <c r="B5" t="s">
        <v>38</v>
      </c>
      <c r="C5" t="s">
        <v>39</v>
      </c>
      <c r="D5" t="s">
        <v>29</v>
      </c>
      <c r="E5">
        <v>358</v>
      </c>
      <c r="F5">
        <v>578</v>
      </c>
      <c r="G5">
        <v>4148</v>
      </c>
      <c r="H5">
        <v>30</v>
      </c>
      <c r="I5">
        <v>12</v>
      </c>
      <c r="J5">
        <v>70</v>
      </c>
      <c r="K5">
        <v>272</v>
      </c>
      <c r="L5">
        <v>3</v>
      </c>
      <c r="M5">
        <v>0</v>
      </c>
      <c r="N5">
        <v>0</v>
      </c>
      <c r="O5">
        <v>0</v>
      </c>
      <c r="P5" s="25">
        <v>307.12</v>
      </c>
      <c r="Q5" s="25">
        <v>278.68</v>
      </c>
      <c r="R5" s="25">
        <v>28.439999999999998</v>
      </c>
      <c r="S5" s="25">
        <v>1.7774999999999999</v>
      </c>
      <c r="T5" s="30" t="s">
        <v>30</v>
      </c>
      <c r="U5" s="28">
        <v>307.12</v>
      </c>
      <c r="V5" s="28" t="str">
        <f>IF(ABS(Proj2018[[#This Row],[LastProj]]-Proj2018[[#This Row],[PROJ TOTAL PTS]])&lt;0.5,"",(Proj2018[[#This Row],[PROJ TOTAL PTS]]-Proj2018[[#This Row],[LastProj]])/16)</f>
        <v/>
      </c>
      <c r="W5" s="28" t="s">
        <v>31</v>
      </c>
      <c r="X5" s="28"/>
      <c r="Y5" s="28">
        <f>IF(Proj2018[[#This Row],[POS]]="K",-100,Proj2018[[#This Row],[VAR/G]]+1.5)</f>
        <v>3.2774999999999999</v>
      </c>
      <c r="Z5" s="28">
        <f>ROUND(MAX(Proj2018[[#This Row],[VAWG]],0)*$AC$9,0)+1</f>
        <v>377</v>
      </c>
    </row>
    <row r="6" spans="1:29" x14ac:dyDescent="0.25">
      <c r="A6">
        <v>2018</v>
      </c>
      <c r="B6" t="s">
        <v>40</v>
      </c>
      <c r="C6" t="s">
        <v>41</v>
      </c>
      <c r="D6" t="s">
        <v>29</v>
      </c>
      <c r="E6">
        <v>322</v>
      </c>
      <c r="F6">
        <v>521</v>
      </c>
      <c r="G6">
        <v>3826</v>
      </c>
      <c r="H6">
        <v>27</v>
      </c>
      <c r="I6">
        <v>11</v>
      </c>
      <c r="J6">
        <v>92</v>
      </c>
      <c r="K6">
        <v>484</v>
      </c>
      <c r="L6">
        <v>2</v>
      </c>
      <c r="M6">
        <v>0</v>
      </c>
      <c r="N6">
        <v>0</v>
      </c>
      <c r="O6">
        <v>0</v>
      </c>
      <c r="P6" s="25">
        <v>299.43999999999994</v>
      </c>
      <c r="Q6" s="25">
        <v>278.68</v>
      </c>
      <c r="R6" s="25">
        <v>20.759999999999934</v>
      </c>
      <c r="S6" s="25">
        <v>1.2974999999999959</v>
      </c>
      <c r="T6" s="30" t="s">
        <v>30</v>
      </c>
      <c r="U6" s="28">
        <v>299.43999999999994</v>
      </c>
      <c r="V6" s="28" t="str">
        <f>IF(ABS(Proj2018[[#This Row],[LastProj]]-Proj2018[[#This Row],[PROJ TOTAL PTS]])&lt;0.5,"",(Proj2018[[#This Row],[PROJ TOTAL PTS]]-Proj2018[[#This Row],[LastProj]])/16)</f>
        <v/>
      </c>
      <c r="W6" s="28" t="s">
        <v>31</v>
      </c>
      <c r="X6" s="28"/>
      <c r="Y6" s="28">
        <f>IF(Proj2018[[#This Row],[POS]]="K",-100,Proj2018[[#This Row],[VAR/G]]+1.5)</f>
        <v>2.7974999999999959</v>
      </c>
      <c r="Z6" s="28">
        <f>ROUND(MAX(Proj2018[[#This Row],[VAWG]],0)*$AC$9,0)+1</f>
        <v>322</v>
      </c>
      <c r="AB6" t="s">
        <v>42</v>
      </c>
      <c r="AC6">
        <f>AC1/AC4</f>
        <v>226.34</v>
      </c>
    </row>
    <row r="7" spans="1:29" x14ac:dyDescent="0.25">
      <c r="A7">
        <v>2018</v>
      </c>
      <c r="B7" s="1" t="s">
        <v>43</v>
      </c>
      <c r="C7" t="s">
        <v>44</v>
      </c>
      <c r="D7" t="s">
        <v>29</v>
      </c>
      <c r="E7">
        <v>366</v>
      </c>
      <c r="F7">
        <v>585</v>
      </c>
      <c r="G7">
        <v>4294</v>
      </c>
      <c r="H7">
        <v>29</v>
      </c>
      <c r="I7">
        <v>16</v>
      </c>
      <c r="J7">
        <v>60</v>
      </c>
      <c r="K7">
        <v>285</v>
      </c>
      <c r="L7">
        <v>2</v>
      </c>
      <c r="M7">
        <v>0</v>
      </c>
      <c r="N7">
        <v>0</v>
      </c>
      <c r="O7">
        <v>0</v>
      </c>
      <c r="P7" s="25">
        <v>296.26</v>
      </c>
      <c r="Q7" s="25">
        <v>278.68</v>
      </c>
      <c r="R7" s="25">
        <v>17.579999999999984</v>
      </c>
      <c r="S7" s="25">
        <v>1.098749999999999</v>
      </c>
      <c r="T7" s="30" t="s">
        <v>30</v>
      </c>
      <c r="U7" s="28">
        <v>296.26</v>
      </c>
      <c r="V7" s="28" t="str">
        <f>IF(ABS(Proj2018[[#This Row],[LastProj]]-Proj2018[[#This Row],[PROJ TOTAL PTS]])&lt;0.5,"",(Proj2018[[#This Row],[PROJ TOTAL PTS]]-Proj2018[[#This Row],[LastProj]])/16)</f>
        <v/>
      </c>
      <c r="W7" s="28" t="s">
        <v>31</v>
      </c>
      <c r="X7" s="28"/>
      <c r="Y7" s="28">
        <f>IF(Proj2018[[#This Row],[POS]]="K",-100,Proj2018[[#This Row],[VAR/G]]+1.5)</f>
        <v>2.598749999999999</v>
      </c>
      <c r="Z7" s="32">
        <f>ROUND(MAX(Proj2018[[#This Row],[VAWG]],0)*$AC$9,0)+1</f>
        <v>299</v>
      </c>
      <c r="AB7" t="s">
        <v>45</v>
      </c>
      <c r="AC7">
        <f>SUMIFS(Proj2018[VAWG],Proj2018[VAWG],"&gt;0",Proj2018[Keeper?],"")</f>
        <v>24.043750000000006</v>
      </c>
    </row>
    <row r="8" spans="1:29" x14ac:dyDescent="0.25">
      <c r="A8">
        <v>2018</v>
      </c>
      <c r="B8" t="s">
        <v>46</v>
      </c>
      <c r="C8" t="s">
        <v>47</v>
      </c>
      <c r="D8" t="s">
        <v>29</v>
      </c>
      <c r="E8">
        <v>359</v>
      </c>
      <c r="F8">
        <v>557</v>
      </c>
      <c r="G8">
        <v>4142</v>
      </c>
      <c r="H8">
        <v>24</v>
      </c>
      <c r="I8">
        <v>8</v>
      </c>
      <c r="J8">
        <v>57</v>
      </c>
      <c r="K8">
        <v>300</v>
      </c>
      <c r="L8">
        <v>2</v>
      </c>
      <c r="M8">
        <v>0</v>
      </c>
      <c r="N8">
        <v>0</v>
      </c>
      <c r="O8">
        <v>0</v>
      </c>
      <c r="P8" s="25">
        <v>287.68</v>
      </c>
      <c r="Q8" s="25">
        <v>278.68</v>
      </c>
      <c r="R8" s="25">
        <v>9</v>
      </c>
      <c r="S8" s="25">
        <v>0.5625</v>
      </c>
      <c r="T8" s="30" t="s">
        <v>30</v>
      </c>
      <c r="U8" s="28">
        <v>287.68</v>
      </c>
      <c r="V8" s="28" t="str">
        <f>IF(ABS(Proj2018[[#This Row],[LastProj]]-Proj2018[[#This Row],[PROJ TOTAL PTS]])&lt;0.5,"",(Proj2018[[#This Row],[PROJ TOTAL PTS]]-Proj2018[[#This Row],[LastProj]])/16)</f>
        <v/>
      </c>
      <c r="W8" s="28" t="s">
        <v>31</v>
      </c>
      <c r="X8" s="28"/>
      <c r="Y8" s="28">
        <f>IF(Proj2018[[#This Row],[POS]]="K",-100,Proj2018[[#This Row],[VAR/G]]+1.5)</f>
        <v>2.0625</v>
      </c>
      <c r="Z8" s="28">
        <f>ROUND(MAX(Proj2018[[#This Row],[VAWG]],0)*$AC$9,0)+1</f>
        <v>238</v>
      </c>
    </row>
    <row r="9" spans="1:29" x14ac:dyDescent="0.25">
      <c r="A9">
        <v>2018</v>
      </c>
      <c r="B9" t="s">
        <v>48</v>
      </c>
      <c r="C9" t="s">
        <v>49</v>
      </c>
      <c r="D9" t="s">
        <v>29</v>
      </c>
      <c r="E9">
        <v>309</v>
      </c>
      <c r="F9">
        <v>514</v>
      </c>
      <c r="G9">
        <v>3722</v>
      </c>
      <c r="H9">
        <v>27</v>
      </c>
      <c r="I9">
        <v>17</v>
      </c>
      <c r="J9">
        <v>87</v>
      </c>
      <c r="K9">
        <v>444</v>
      </c>
      <c r="L9">
        <v>3</v>
      </c>
      <c r="M9">
        <v>0</v>
      </c>
      <c r="N9">
        <v>0</v>
      </c>
      <c r="O9">
        <v>0</v>
      </c>
      <c r="P9" s="25">
        <v>285.27999999999997</v>
      </c>
      <c r="Q9" s="25">
        <v>278.68</v>
      </c>
      <c r="R9" s="25">
        <v>6.5999999999999659</v>
      </c>
      <c r="S9" s="25">
        <v>0.41249999999999787</v>
      </c>
      <c r="T9" s="30" t="s">
        <v>30</v>
      </c>
      <c r="U9" s="28">
        <v>285.27999999999997</v>
      </c>
      <c r="V9" s="28" t="str">
        <f>IF(ABS(Proj2018[[#This Row],[LastProj]]-Proj2018[[#This Row],[PROJ TOTAL PTS]])&lt;0.5,"",(Proj2018[[#This Row],[PROJ TOTAL PTS]]-Proj2018[[#This Row],[LastProj]])/16)</f>
        <v/>
      </c>
      <c r="W9" s="28" t="s">
        <v>31</v>
      </c>
      <c r="X9" s="28"/>
      <c r="Y9" s="28">
        <f>IF(Proj2018[[#This Row],[POS]]="K",-100,Proj2018[[#This Row],[VAR/G]]+1.5)</f>
        <v>1.9124999999999979</v>
      </c>
      <c r="Z9" s="28">
        <f>ROUND(MAX(Proj2018[[#This Row],[VAWG]],0)*$AC$9,0)+1</f>
        <v>221</v>
      </c>
      <c r="AB9" t="s">
        <v>50</v>
      </c>
      <c r="AC9" s="31">
        <f>AC1/AC7</f>
        <v>114.79074603587208</v>
      </c>
    </row>
    <row r="10" spans="1:29" x14ac:dyDescent="0.25">
      <c r="A10">
        <v>2018</v>
      </c>
      <c r="B10" t="s">
        <v>51</v>
      </c>
      <c r="C10" t="s">
        <v>52</v>
      </c>
      <c r="D10" t="s">
        <v>29</v>
      </c>
      <c r="E10">
        <v>373</v>
      </c>
      <c r="F10">
        <v>575</v>
      </c>
      <c r="G10">
        <v>4392</v>
      </c>
      <c r="H10">
        <v>28</v>
      </c>
      <c r="I10">
        <v>11</v>
      </c>
      <c r="J10">
        <v>31</v>
      </c>
      <c r="K10">
        <v>104</v>
      </c>
      <c r="L10">
        <v>1</v>
      </c>
      <c r="M10">
        <v>0</v>
      </c>
      <c r="N10">
        <v>0</v>
      </c>
      <c r="O10">
        <v>0</v>
      </c>
      <c r="P10" s="25">
        <v>282.08</v>
      </c>
      <c r="Q10" s="25">
        <v>278.68</v>
      </c>
      <c r="R10" s="25">
        <v>3.3999999999999773</v>
      </c>
      <c r="S10" s="25">
        <v>0.21249999999999858</v>
      </c>
      <c r="T10" s="30" t="s">
        <v>30</v>
      </c>
      <c r="U10" s="28">
        <v>282.08</v>
      </c>
      <c r="V10" s="28" t="str">
        <f>IF(ABS(Proj2018[[#This Row],[LastProj]]-Proj2018[[#This Row],[PROJ TOTAL PTS]])&lt;0.5,"",(Proj2018[[#This Row],[PROJ TOTAL PTS]]-Proj2018[[#This Row],[LastProj]])/16)</f>
        <v/>
      </c>
      <c r="W10" s="28" t="s">
        <v>31</v>
      </c>
      <c r="X10" s="28"/>
      <c r="Y10" s="28">
        <f>IF(Proj2018[[#This Row],[POS]]="K",-100,Proj2018[[#This Row],[VAR/G]]+1.5)</f>
        <v>1.7124999999999986</v>
      </c>
      <c r="Z10" s="28">
        <f>ROUND(MAX(Proj2018[[#This Row],[VAWG]],0)*$AC$9,0)+1</f>
        <v>198</v>
      </c>
    </row>
    <row r="11" spans="1:29" x14ac:dyDescent="0.25">
      <c r="A11">
        <v>2018</v>
      </c>
      <c r="B11" t="s">
        <v>53</v>
      </c>
      <c r="C11" t="s">
        <v>54</v>
      </c>
      <c r="D11" t="s">
        <v>29</v>
      </c>
      <c r="E11">
        <v>386</v>
      </c>
      <c r="F11">
        <v>569</v>
      </c>
      <c r="G11">
        <v>4405</v>
      </c>
      <c r="H11">
        <v>28</v>
      </c>
      <c r="I11">
        <v>12</v>
      </c>
      <c r="J11">
        <v>27</v>
      </c>
      <c r="K11">
        <v>31</v>
      </c>
      <c r="L11">
        <v>2</v>
      </c>
      <c r="M11">
        <v>0</v>
      </c>
      <c r="N11">
        <v>0</v>
      </c>
      <c r="O11">
        <v>0</v>
      </c>
      <c r="P11" s="25">
        <v>279.30000000000007</v>
      </c>
      <c r="Q11" s="25">
        <v>278.68</v>
      </c>
      <c r="R11" s="25">
        <v>0.62000000000006139</v>
      </c>
      <c r="S11" s="25">
        <v>3.8750000000003837E-2</v>
      </c>
      <c r="T11" s="30" t="s">
        <v>30</v>
      </c>
      <c r="U11" s="28">
        <v>279.30000000000007</v>
      </c>
      <c r="V11" s="28" t="str">
        <f>IF(ABS(Proj2018[[#This Row],[LastProj]]-Proj2018[[#This Row],[PROJ TOTAL PTS]])&lt;0.5,"",(Proj2018[[#This Row],[PROJ TOTAL PTS]]-Proj2018[[#This Row],[LastProj]])/16)</f>
        <v/>
      </c>
      <c r="W11" s="28" t="s">
        <v>31</v>
      </c>
      <c r="X11" s="28"/>
      <c r="Y11" s="28">
        <f>IF(Proj2018[[#This Row],[POS]]="K",-100,Proj2018[[#This Row],[VAR/G]]+1.5)</f>
        <v>1.5387500000000038</v>
      </c>
      <c r="Z11" s="28">
        <f>ROUND(MAX(Proj2018[[#This Row],[VAWG]],0)*$AC$9,0)+1</f>
        <v>178</v>
      </c>
    </row>
    <row r="12" spans="1:29" x14ac:dyDescent="0.25">
      <c r="A12">
        <v>2018</v>
      </c>
      <c r="B12" t="s">
        <v>55</v>
      </c>
      <c r="C12" t="s">
        <v>56</v>
      </c>
      <c r="D12" t="s">
        <v>29</v>
      </c>
      <c r="E12">
        <v>376</v>
      </c>
      <c r="F12">
        <v>584</v>
      </c>
      <c r="G12">
        <v>4534</v>
      </c>
      <c r="H12">
        <v>29</v>
      </c>
      <c r="I12">
        <v>15</v>
      </c>
      <c r="J12">
        <v>28</v>
      </c>
      <c r="K12">
        <v>58</v>
      </c>
      <c r="L12">
        <v>1</v>
      </c>
      <c r="M12">
        <v>0</v>
      </c>
      <c r="N12">
        <v>0</v>
      </c>
      <c r="O12">
        <v>0</v>
      </c>
      <c r="P12" s="25">
        <v>279.16000000000003</v>
      </c>
      <c r="Q12" s="25">
        <v>278.68</v>
      </c>
      <c r="R12" s="25">
        <v>0.48000000000001819</v>
      </c>
      <c r="S12" s="25">
        <v>3.0000000000001137E-2</v>
      </c>
      <c r="T12" s="30" t="s">
        <v>30</v>
      </c>
      <c r="U12" s="28">
        <v>279.16000000000003</v>
      </c>
      <c r="V12" s="28" t="str">
        <f>IF(ABS(Proj2018[[#This Row],[LastProj]]-Proj2018[[#This Row],[PROJ TOTAL PTS]])&lt;0.5,"",(Proj2018[[#This Row],[PROJ TOTAL PTS]]-Proj2018[[#This Row],[LastProj]])/16)</f>
        <v/>
      </c>
      <c r="W12" s="28" t="s">
        <v>31</v>
      </c>
      <c r="X12" s="28"/>
      <c r="Y12" s="28">
        <f>IF(Proj2018[[#This Row],[POS]]="K",-100,Proj2018[[#This Row],[VAR/G]]+1.5)</f>
        <v>1.5300000000000011</v>
      </c>
      <c r="Z12" s="32">
        <f>ROUND(MAX(Proj2018[[#This Row],[VAWG]],0)*$AC$9,0)+1</f>
        <v>177</v>
      </c>
    </row>
    <row r="13" spans="1:29" x14ac:dyDescent="0.25">
      <c r="A13">
        <v>2018</v>
      </c>
      <c r="B13" t="s">
        <v>57</v>
      </c>
      <c r="C13" t="s">
        <v>58</v>
      </c>
      <c r="D13" t="s">
        <v>29</v>
      </c>
      <c r="E13">
        <v>373</v>
      </c>
      <c r="F13">
        <v>572</v>
      </c>
      <c r="G13">
        <v>4328</v>
      </c>
      <c r="H13">
        <v>27</v>
      </c>
      <c r="I13">
        <v>14</v>
      </c>
      <c r="J13">
        <v>47</v>
      </c>
      <c r="K13">
        <v>136</v>
      </c>
      <c r="L13">
        <v>2</v>
      </c>
      <c r="M13">
        <v>0</v>
      </c>
      <c r="N13">
        <v>0</v>
      </c>
      <c r="O13">
        <v>0</v>
      </c>
      <c r="P13" s="25">
        <v>278.72000000000003</v>
      </c>
      <c r="Q13" s="25">
        <v>278.68</v>
      </c>
      <c r="R13" s="25">
        <v>4.0000000000020464E-2</v>
      </c>
      <c r="S13" s="25">
        <v>2.500000000001279E-3</v>
      </c>
      <c r="T13" s="30" t="s">
        <v>30</v>
      </c>
      <c r="U13" s="28">
        <v>278.72000000000003</v>
      </c>
      <c r="V13" s="28" t="str">
        <f>IF(ABS(Proj2018[[#This Row],[LastProj]]-Proj2018[[#This Row],[PROJ TOTAL PTS]])&lt;0.5,"",(Proj2018[[#This Row],[PROJ TOTAL PTS]]-Proj2018[[#This Row],[LastProj]])/16)</f>
        <v/>
      </c>
      <c r="W13" s="28" t="s">
        <v>31</v>
      </c>
      <c r="X13" s="28"/>
      <c r="Y13" s="28">
        <f>IF(Proj2018[[#This Row],[POS]]="K",-100,Proj2018[[#This Row],[VAR/G]]+1.5)</f>
        <v>1.5025000000000013</v>
      </c>
      <c r="Z13" s="28">
        <f>ROUND(MAX(Proj2018[[#This Row],[VAWG]],0)*$AC$9,0)+1</f>
        <v>173</v>
      </c>
    </row>
    <row r="14" spans="1:29" x14ac:dyDescent="0.25">
      <c r="A14">
        <v>2018</v>
      </c>
      <c r="B14" t="s">
        <v>59</v>
      </c>
      <c r="C14" t="s">
        <v>60</v>
      </c>
      <c r="D14" t="s">
        <v>29</v>
      </c>
      <c r="E14">
        <v>326</v>
      </c>
      <c r="F14">
        <v>529</v>
      </c>
      <c r="G14">
        <v>3777</v>
      </c>
      <c r="H14">
        <v>24</v>
      </c>
      <c r="I14">
        <v>13</v>
      </c>
      <c r="J14">
        <v>67</v>
      </c>
      <c r="K14">
        <v>366</v>
      </c>
      <c r="L14">
        <v>3</v>
      </c>
      <c r="M14">
        <v>0</v>
      </c>
      <c r="N14">
        <v>0</v>
      </c>
      <c r="O14">
        <v>0</v>
      </c>
      <c r="P14" s="25">
        <v>275.68</v>
      </c>
      <c r="Q14" s="25">
        <v>278.68</v>
      </c>
      <c r="R14" s="25">
        <v>-3</v>
      </c>
      <c r="S14" s="25">
        <v>-0.1875</v>
      </c>
      <c r="T14" s="30" t="s">
        <v>30</v>
      </c>
      <c r="U14" s="28">
        <v>275.68</v>
      </c>
      <c r="V14" s="28" t="str">
        <f>IF(ABS(Proj2018[[#This Row],[LastProj]]-Proj2018[[#This Row],[PROJ TOTAL PTS]])&lt;0.5,"",(Proj2018[[#This Row],[PROJ TOTAL PTS]]-Proj2018[[#This Row],[LastProj]])/16)</f>
        <v/>
      </c>
      <c r="W14" s="28" t="s">
        <v>31</v>
      </c>
      <c r="X14" s="28"/>
      <c r="Y14" s="28">
        <f>IF(Proj2018[[#This Row],[POS]]="K",-100,Proj2018[[#This Row],[VAR/G]]+1.5)</f>
        <v>1.3125</v>
      </c>
      <c r="Z14" s="28">
        <f>ROUND(MAX(Proj2018[[#This Row],[VAWG]],0)*$AC$9,0)+1</f>
        <v>152</v>
      </c>
    </row>
    <row r="15" spans="1:29" x14ac:dyDescent="0.25">
      <c r="A15">
        <v>2018</v>
      </c>
      <c r="B15" t="s">
        <v>61</v>
      </c>
      <c r="C15" t="s">
        <v>62</v>
      </c>
      <c r="D15" t="s">
        <v>29</v>
      </c>
      <c r="E15">
        <v>344</v>
      </c>
      <c r="F15">
        <v>548</v>
      </c>
      <c r="G15">
        <v>4118</v>
      </c>
      <c r="H15">
        <v>22</v>
      </c>
      <c r="I15">
        <v>15</v>
      </c>
      <c r="J15">
        <v>66</v>
      </c>
      <c r="K15">
        <v>344</v>
      </c>
      <c r="L15">
        <v>3</v>
      </c>
      <c r="M15">
        <v>0</v>
      </c>
      <c r="N15">
        <v>0</v>
      </c>
      <c r="O15">
        <v>0</v>
      </c>
      <c r="P15" s="25">
        <v>275.12</v>
      </c>
      <c r="Q15" s="25">
        <v>278.68</v>
      </c>
      <c r="R15" s="25">
        <v>-3.5600000000000023</v>
      </c>
      <c r="S15" s="25">
        <v>-0.22250000000000014</v>
      </c>
      <c r="T15" s="30" t="s">
        <v>30</v>
      </c>
      <c r="U15" s="28">
        <v>275.12</v>
      </c>
      <c r="V15" s="28" t="str">
        <f>IF(ABS(Proj2018[[#This Row],[LastProj]]-Proj2018[[#This Row],[PROJ TOTAL PTS]])&lt;0.5,"",(Proj2018[[#This Row],[PROJ TOTAL PTS]]-Proj2018[[#This Row],[LastProj]])/16)</f>
        <v/>
      </c>
      <c r="W15" s="28" t="s">
        <v>31</v>
      </c>
      <c r="X15" s="28"/>
      <c r="Y15" s="28">
        <f>IF(Proj2018[[#This Row],[POS]]="K",-100,Proj2018[[#This Row],[VAR/G]]+1.5)</f>
        <v>1.2774999999999999</v>
      </c>
      <c r="Z15" s="28">
        <f>ROUND(MAX(Proj2018[[#This Row],[VAWG]],0)*$AC$9,0)+1</f>
        <v>148</v>
      </c>
    </row>
    <row r="16" spans="1:29" x14ac:dyDescent="0.25">
      <c r="A16">
        <v>2018</v>
      </c>
      <c r="B16" t="s">
        <v>63</v>
      </c>
      <c r="C16" t="s">
        <v>56</v>
      </c>
      <c r="D16" t="s">
        <v>64</v>
      </c>
      <c r="E16">
        <v>0</v>
      </c>
      <c r="F16">
        <v>0</v>
      </c>
      <c r="G16">
        <v>0</v>
      </c>
      <c r="H16">
        <v>0</v>
      </c>
      <c r="I16">
        <v>0</v>
      </c>
      <c r="J16">
        <v>307</v>
      </c>
      <c r="K16">
        <v>1319</v>
      </c>
      <c r="L16">
        <v>10</v>
      </c>
      <c r="M16">
        <v>79</v>
      </c>
      <c r="N16">
        <v>635</v>
      </c>
      <c r="O16">
        <v>3</v>
      </c>
      <c r="P16" s="25">
        <v>273.39999999999998</v>
      </c>
      <c r="Q16" s="25">
        <v>118.8</v>
      </c>
      <c r="R16" s="25">
        <v>154.59999999999997</v>
      </c>
      <c r="S16" s="25">
        <v>9.6624999999999979</v>
      </c>
      <c r="T16" s="30" t="s">
        <v>30</v>
      </c>
      <c r="U16" s="28">
        <v>273.39999999999998</v>
      </c>
      <c r="V16" s="28" t="str">
        <f>IF(ABS(Proj2018[[#This Row],[LastProj]]-Proj2018[[#This Row],[PROJ TOTAL PTS]])&lt;0.5,"",(Proj2018[[#This Row],[PROJ TOTAL PTS]]-Proj2018[[#This Row],[LastProj]])/16)</f>
        <v/>
      </c>
      <c r="W16" s="28" t="s">
        <v>31</v>
      </c>
      <c r="X16" s="28"/>
      <c r="Y16" s="28">
        <f>IF(Proj2018[[#This Row],[POS]]="K",-100,Proj2018[[#This Row],[VAR/G]]+1.5)</f>
        <v>11.162499999999998</v>
      </c>
      <c r="Z16" s="28">
        <f>ROUND(MAX(Proj2018[[#This Row],[VAWG]],0)*$AC$9,0)+1</f>
        <v>1282</v>
      </c>
    </row>
    <row r="17" spans="1:26" x14ac:dyDescent="0.25">
      <c r="A17">
        <v>2018</v>
      </c>
      <c r="B17" t="s">
        <v>65</v>
      </c>
      <c r="C17" t="s">
        <v>66</v>
      </c>
      <c r="D17" t="s">
        <v>29</v>
      </c>
      <c r="E17">
        <v>357</v>
      </c>
      <c r="F17">
        <v>550</v>
      </c>
      <c r="G17">
        <v>4307</v>
      </c>
      <c r="H17">
        <v>26</v>
      </c>
      <c r="I17">
        <v>10</v>
      </c>
      <c r="J17">
        <v>33</v>
      </c>
      <c r="K17">
        <v>108</v>
      </c>
      <c r="L17">
        <v>1</v>
      </c>
      <c r="M17">
        <v>0</v>
      </c>
      <c r="N17">
        <v>0</v>
      </c>
      <c r="O17">
        <v>0</v>
      </c>
      <c r="P17" s="25">
        <v>273.08</v>
      </c>
      <c r="Q17" s="25">
        <v>278.68</v>
      </c>
      <c r="R17" s="25">
        <v>-5.6000000000000227</v>
      </c>
      <c r="S17" s="25">
        <v>-0.35000000000000142</v>
      </c>
      <c r="T17" s="30" t="s">
        <v>30</v>
      </c>
      <c r="U17" s="28">
        <v>273.08</v>
      </c>
      <c r="V17" s="28" t="str">
        <f>IF(ABS(Proj2018[[#This Row],[LastProj]]-Proj2018[[#This Row],[PROJ TOTAL PTS]])&lt;0.5,"",(Proj2018[[#This Row],[PROJ TOTAL PTS]]-Proj2018[[#This Row],[LastProj]])/16)</f>
        <v/>
      </c>
      <c r="W17" s="28" t="s">
        <v>31</v>
      </c>
      <c r="X17" s="28"/>
      <c r="Y17" s="28">
        <f>IF(Proj2018[[#This Row],[POS]]="K",-100,Proj2018[[#This Row],[VAR/G]]+1.5)</f>
        <v>1.1499999999999986</v>
      </c>
      <c r="Z17" s="28">
        <f>ROUND(MAX(Proj2018[[#This Row],[VAWG]],0)*$AC$9,0)+1</f>
        <v>133</v>
      </c>
    </row>
    <row r="18" spans="1:26" x14ac:dyDescent="0.25">
      <c r="A18">
        <v>2018</v>
      </c>
      <c r="B18" t="s">
        <v>67</v>
      </c>
      <c r="C18" t="s">
        <v>68</v>
      </c>
      <c r="D18" t="s">
        <v>29</v>
      </c>
      <c r="E18">
        <v>377</v>
      </c>
      <c r="F18">
        <v>591</v>
      </c>
      <c r="G18">
        <v>4354</v>
      </c>
      <c r="H18">
        <v>24</v>
      </c>
      <c r="I18">
        <v>13</v>
      </c>
      <c r="J18">
        <v>43</v>
      </c>
      <c r="K18">
        <v>107</v>
      </c>
      <c r="L18">
        <v>2</v>
      </c>
      <c r="M18">
        <v>0</v>
      </c>
      <c r="N18">
        <v>0</v>
      </c>
      <c r="O18">
        <v>0</v>
      </c>
      <c r="P18" s="25">
        <v>266.85999999999996</v>
      </c>
      <c r="Q18" s="25">
        <v>278.68</v>
      </c>
      <c r="R18" s="25">
        <v>-11.82000000000005</v>
      </c>
      <c r="S18" s="25">
        <v>-0.73875000000000313</v>
      </c>
      <c r="T18" s="30" t="s">
        <v>30</v>
      </c>
      <c r="U18" s="28">
        <v>266.85999999999996</v>
      </c>
      <c r="V18" s="28" t="str">
        <f>IF(ABS(Proj2018[[#This Row],[LastProj]]-Proj2018[[#This Row],[PROJ TOTAL PTS]])&lt;0.5,"",(Proj2018[[#This Row],[PROJ TOTAL PTS]]-Proj2018[[#This Row],[LastProj]])/16)</f>
        <v/>
      </c>
      <c r="W18" s="28" t="s">
        <v>31</v>
      </c>
      <c r="X18" s="28"/>
      <c r="Y18" s="28">
        <f>IF(Proj2018[[#This Row],[POS]]="K",-100,Proj2018[[#This Row],[VAR/G]]+1.5)</f>
        <v>0.76124999999999687</v>
      </c>
      <c r="Z18" s="28">
        <f>ROUND(MAX(Proj2018[[#This Row],[VAWG]],0)*$AC$9,0)+1</f>
        <v>88</v>
      </c>
    </row>
    <row r="19" spans="1:26" x14ac:dyDescent="0.25">
      <c r="A19">
        <v>2018</v>
      </c>
      <c r="B19" t="s">
        <v>69</v>
      </c>
      <c r="C19" t="s">
        <v>70</v>
      </c>
      <c r="D19" t="s">
        <v>29</v>
      </c>
      <c r="E19">
        <v>362</v>
      </c>
      <c r="F19">
        <v>576</v>
      </c>
      <c r="G19">
        <v>4336</v>
      </c>
      <c r="H19">
        <v>28</v>
      </c>
      <c r="I19">
        <v>12</v>
      </c>
      <c r="J19">
        <v>24</v>
      </c>
      <c r="K19">
        <v>49</v>
      </c>
      <c r="L19">
        <v>0</v>
      </c>
      <c r="M19">
        <v>0</v>
      </c>
      <c r="N19">
        <v>0</v>
      </c>
      <c r="O19">
        <v>0</v>
      </c>
      <c r="P19" s="25">
        <v>266.33999999999997</v>
      </c>
      <c r="Q19" s="25">
        <v>278.68</v>
      </c>
      <c r="R19" s="25">
        <v>-12.340000000000032</v>
      </c>
      <c r="S19" s="25">
        <v>-0.77125000000000199</v>
      </c>
      <c r="T19" s="30" t="s">
        <v>30</v>
      </c>
      <c r="U19" s="28">
        <v>266.33999999999997</v>
      </c>
      <c r="V19" s="28" t="str">
        <f>IF(ABS(Proj2018[[#This Row],[LastProj]]-Proj2018[[#This Row],[PROJ TOTAL PTS]])&lt;0.5,"",(Proj2018[[#This Row],[PROJ TOTAL PTS]]-Proj2018[[#This Row],[LastProj]])/16)</f>
        <v/>
      </c>
      <c r="W19" s="28" t="s">
        <v>31</v>
      </c>
      <c r="X19" s="28"/>
      <c r="Y19" s="28">
        <f>IF(Proj2018[[#This Row],[POS]]="K",-100,Proj2018[[#This Row],[VAR/G]]+1.5)</f>
        <v>0.72874999999999801</v>
      </c>
      <c r="Z19" s="32">
        <f>ROUND(MAX(Proj2018[[#This Row],[VAWG]],0)*$AC$9,0)+1</f>
        <v>85</v>
      </c>
    </row>
    <row r="20" spans="1:26" x14ac:dyDescent="0.25">
      <c r="A20">
        <v>2018</v>
      </c>
      <c r="B20" t="s">
        <v>71</v>
      </c>
      <c r="C20" t="s">
        <v>72</v>
      </c>
      <c r="D20" t="s">
        <v>64</v>
      </c>
      <c r="E20">
        <v>0</v>
      </c>
      <c r="F20">
        <v>0</v>
      </c>
      <c r="G20">
        <v>0</v>
      </c>
      <c r="H20">
        <v>0</v>
      </c>
      <c r="I20">
        <v>0</v>
      </c>
      <c r="J20">
        <v>284</v>
      </c>
      <c r="K20">
        <v>1274</v>
      </c>
      <c r="L20">
        <v>10</v>
      </c>
      <c r="M20">
        <v>67</v>
      </c>
      <c r="N20">
        <v>595</v>
      </c>
      <c r="O20">
        <v>3</v>
      </c>
      <c r="P20" s="25">
        <v>264.89999999999998</v>
      </c>
      <c r="Q20" s="25">
        <v>118.8</v>
      </c>
      <c r="R20" s="25">
        <v>146.09999999999997</v>
      </c>
      <c r="S20" s="25">
        <v>9.1312499999999979</v>
      </c>
      <c r="T20" s="30" t="s">
        <v>30</v>
      </c>
      <c r="U20" s="28">
        <v>264.89999999999998</v>
      </c>
      <c r="V20" s="28" t="str">
        <f>IF(ABS(Proj2018[[#This Row],[LastProj]]-Proj2018[[#This Row],[PROJ TOTAL PTS]])&lt;0.5,"",(Proj2018[[#This Row],[PROJ TOTAL PTS]]-Proj2018[[#This Row],[LastProj]])/16)</f>
        <v/>
      </c>
      <c r="W20" s="28" t="s">
        <v>31</v>
      </c>
      <c r="X20" s="28"/>
      <c r="Y20" s="28">
        <f>IF(Proj2018[[#This Row],[POS]]="K",-100,Proj2018[[#This Row],[VAR/G]]+1.5)</f>
        <v>10.631249999999998</v>
      </c>
      <c r="Z20" s="28">
        <f>ROUND(MAX(Proj2018[[#This Row],[VAWG]],0)*$AC$9,0)+1</f>
        <v>1221</v>
      </c>
    </row>
    <row r="21" spans="1:26" x14ac:dyDescent="0.25">
      <c r="A21">
        <v>2018</v>
      </c>
      <c r="B21" t="s">
        <v>73</v>
      </c>
      <c r="C21" t="s">
        <v>74</v>
      </c>
      <c r="D21" t="s">
        <v>29</v>
      </c>
      <c r="E21">
        <v>347</v>
      </c>
      <c r="F21">
        <v>567</v>
      </c>
      <c r="G21">
        <v>3949</v>
      </c>
      <c r="H21">
        <v>23</v>
      </c>
      <c r="I21">
        <v>13</v>
      </c>
      <c r="J21">
        <v>63</v>
      </c>
      <c r="K21">
        <v>280</v>
      </c>
      <c r="L21">
        <v>2</v>
      </c>
      <c r="M21">
        <v>0</v>
      </c>
      <c r="N21">
        <v>0</v>
      </c>
      <c r="O21">
        <v>0</v>
      </c>
      <c r="P21" s="25">
        <v>263.96000000000004</v>
      </c>
      <c r="Q21" s="25">
        <v>278.68</v>
      </c>
      <c r="R21" s="25">
        <v>-14.71999999999997</v>
      </c>
      <c r="S21" s="25">
        <v>-0.91999999999999815</v>
      </c>
      <c r="T21" s="30" t="s">
        <v>30</v>
      </c>
      <c r="U21" s="28">
        <v>263.96000000000004</v>
      </c>
      <c r="V21" s="28" t="str">
        <f>IF(ABS(Proj2018[[#This Row],[LastProj]]-Proj2018[[#This Row],[PROJ TOTAL PTS]])&lt;0.5,"",(Proj2018[[#This Row],[PROJ TOTAL PTS]]-Proj2018[[#This Row],[LastProj]])/16)</f>
        <v/>
      </c>
      <c r="W21" s="28" t="s">
        <v>31</v>
      </c>
      <c r="X21" s="28"/>
      <c r="Y21" s="28">
        <f>IF(Proj2018[[#This Row],[POS]]="K",-100,Proj2018[[#This Row],[VAR/G]]+1.5)</f>
        <v>0.58000000000000185</v>
      </c>
      <c r="Z21" s="28">
        <f>ROUND(MAX(Proj2018[[#This Row],[VAWG]],0)*$AC$9,0)+1</f>
        <v>68</v>
      </c>
    </row>
    <row r="22" spans="1:26" x14ac:dyDescent="0.25">
      <c r="A22">
        <v>2018</v>
      </c>
      <c r="B22" t="s">
        <v>75</v>
      </c>
      <c r="C22" t="s">
        <v>72</v>
      </c>
      <c r="D22" t="s">
        <v>29</v>
      </c>
      <c r="E22">
        <v>338</v>
      </c>
      <c r="F22">
        <v>548</v>
      </c>
      <c r="G22">
        <v>4046</v>
      </c>
      <c r="H22">
        <v>26</v>
      </c>
      <c r="I22">
        <v>10</v>
      </c>
      <c r="J22">
        <v>31</v>
      </c>
      <c r="K22">
        <v>106</v>
      </c>
      <c r="L22">
        <v>1</v>
      </c>
      <c r="M22">
        <v>0</v>
      </c>
      <c r="N22">
        <v>0</v>
      </c>
      <c r="O22">
        <v>0</v>
      </c>
      <c r="P22" s="25">
        <v>262.44000000000005</v>
      </c>
      <c r="Q22" s="25">
        <v>278.68</v>
      </c>
      <c r="R22" s="25">
        <v>-16.239999999999952</v>
      </c>
      <c r="S22" s="25">
        <v>-1.014999999999997</v>
      </c>
      <c r="T22" s="30" t="s">
        <v>30</v>
      </c>
      <c r="U22" s="28">
        <v>262.44000000000005</v>
      </c>
      <c r="V22" s="28" t="str">
        <f>IF(ABS(Proj2018[[#This Row],[LastProj]]-Proj2018[[#This Row],[PROJ TOTAL PTS]])&lt;0.5,"",(Proj2018[[#This Row],[PROJ TOTAL PTS]]-Proj2018[[#This Row],[LastProj]])/16)</f>
        <v/>
      </c>
      <c r="W22" s="28" t="s">
        <v>31</v>
      </c>
      <c r="X22" s="28"/>
      <c r="Y22" s="28">
        <f>IF(Proj2018[[#This Row],[POS]]="K",-100,Proj2018[[#This Row],[VAR/G]]+1.5)</f>
        <v>0.48500000000000298</v>
      </c>
      <c r="Z22" s="28">
        <f>ROUND(MAX(Proj2018[[#This Row],[VAWG]],0)*$AC$9,0)+1</f>
        <v>57</v>
      </c>
    </row>
    <row r="23" spans="1:26" x14ac:dyDescent="0.25">
      <c r="A23">
        <v>2018</v>
      </c>
      <c r="B23" t="s">
        <v>76</v>
      </c>
      <c r="C23" t="s">
        <v>77</v>
      </c>
      <c r="D23" t="s">
        <v>29</v>
      </c>
      <c r="E23">
        <v>344</v>
      </c>
      <c r="F23">
        <v>558</v>
      </c>
      <c r="G23">
        <v>4009</v>
      </c>
      <c r="H23">
        <v>24</v>
      </c>
      <c r="I23">
        <v>11</v>
      </c>
      <c r="J23">
        <v>44</v>
      </c>
      <c r="K23">
        <v>154</v>
      </c>
      <c r="L23">
        <v>1</v>
      </c>
      <c r="M23">
        <v>0</v>
      </c>
      <c r="N23">
        <v>0</v>
      </c>
      <c r="O23">
        <v>0</v>
      </c>
      <c r="P23" s="25">
        <v>255.76000000000002</v>
      </c>
      <c r="Q23" s="25">
        <v>278.68</v>
      </c>
      <c r="R23" s="25">
        <v>-22.919999999999987</v>
      </c>
      <c r="S23" s="25">
        <v>-1.4324999999999992</v>
      </c>
      <c r="T23" s="30" t="s">
        <v>30</v>
      </c>
      <c r="U23" s="28">
        <v>255.76000000000002</v>
      </c>
      <c r="V23" s="28" t="str">
        <f>IF(ABS(Proj2018[[#This Row],[LastProj]]-Proj2018[[#This Row],[PROJ TOTAL PTS]])&lt;0.5,"",(Proj2018[[#This Row],[PROJ TOTAL PTS]]-Proj2018[[#This Row],[LastProj]])/16)</f>
        <v/>
      </c>
      <c r="W23" s="28" t="s">
        <v>31</v>
      </c>
      <c r="X23" s="28"/>
      <c r="Y23" s="28">
        <f>IF(Proj2018[[#This Row],[POS]]="K",-100,Proj2018[[#This Row],[VAR/G]]+1.5)</f>
        <v>6.7500000000000782E-2</v>
      </c>
      <c r="Z23" s="32">
        <f>ROUND(MAX(Proj2018[[#This Row],[VAWG]],0)*$AC$9,0)+1</f>
        <v>9</v>
      </c>
    </row>
    <row r="24" spans="1:26" x14ac:dyDescent="0.25">
      <c r="A24">
        <v>2018</v>
      </c>
      <c r="B24" t="s">
        <v>78</v>
      </c>
      <c r="C24" t="s">
        <v>79</v>
      </c>
      <c r="D24" t="s">
        <v>29</v>
      </c>
      <c r="E24">
        <v>364</v>
      </c>
      <c r="F24">
        <v>571</v>
      </c>
      <c r="G24">
        <v>4150</v>
      </c>
      <c r="H24">
        <v>23</v>
      </c>
      <c r="I24">
        <v>14</v>
      </c>
      <c r="J24">
        <v>41</v>
      </c>
      <c r="K24">
        <v>186</v>
      </c>
      <c r="L24">
        <v>1</v>
      </c>
      <c r="M24">
        <v>0</v>
      </c>
      <c r="N24">
        <v>0</v>
      </c>
      <c r="O24">
        <v>0</v>
      </c>
      <c r="P24" s="25">
        <v>254.6</v>
      </c>
      <c r="Q24" s="25">
        <v>278.68</v>
      </c>
      <c r="R24" s="25">
        <v>-24.080000000000013</v>
      </c>
      <c r="S24" s="25">
        <v>-1.5050000000000008</v>
      </c>
      <c r="T24" s="30" t="s">
        <v>30</v>
      </c>
      <c r="U24" s="28">
        <v>254.6</v>
      </c>
      <c r="V24" s="28" t="str">
        <f>IF(ABS(Proj2018[[#This Row],[LastProj]]-Proj2018[[#This Row],[PROJ TOTAL PTS]])&lt;0.5,"",(Proj2018[[#This Row],[PROJ TOTAL PTS]]-Proj2018[[#This Row],[LastProj]])/16)</f>
        <v/>
      </c>
      <c r="W24" s="28" t="s">
        <v>30</v>
      </c>
      <c r="X24" s="28"/>
      <c r="Y24" s="28">
        <f>IF(Proj2018[[#This Row],[POS]]="K",-100,Proj2018[[#This Row],[VAR/G]]+1.5)</f>
        <v>-5.0000000000007816E-3</v>
      </c>
      <c r="Z24" s="32">
        <f>ROUND(MAX(Proj2018[[#This Row],[VAWG]],0)*$AC$9,0)+1</f>
        <v>1</v>
      </c>
    </row>
    <row r="25" spans="1:26" x14ac:dyDescent="0.25">
      <c r="A25">
        <v>2018</v>
      </c>
      <c r="B25" t="s">
        <v>80</v>
      </c>
      <c r="C25" t="s">
        <v>81</v>
      </c>
      <c r="D25" t="s">
        <v>29</v>
      </c>
      <c r="E25">
        <v>325</v>
      </c>
      <c r="F25">
        <v>515</v>
      </c>
      <c r="G25">
        <v>3697</v>
      </c>
      <c r="H25">
        <v>21</v>
      </c>
      <c r="I25">
        <v>13</v>
      </c>
      <c r="J25">
        <v>56</v>
      </c>
      <c r="K25">
        <v>306</v>
      </c>
      <c r="L25">
        <v>3</v>
      </c>
      <c r="M25">
        <v>0</v>
      </c>
      <c r="N25">
        <v>0</v>
      </c>
      <c r="O25">
        <v>0</v>
      </c>
      <c r="P25" s="25">
        <v>254.48</v>
      </c>
      <c r="Q25" s="25">
        <v>278.68</v>
      </c>
      <c r="R25" s="25">
        <v>-24.200000000000017</v>
      </c>
      <c r="S25" s="25">
        <v>-1.5125000000000011</v>
      </c>
      <c r="T25" s="30" t="s">
        <v>30</v>
      </c>
      <c r="U25" s="28">
        <v>254.48</v>
      </c>
      <c r="V25" s="28" t="str">
        <f>IF(ABS(Proj2018[[#This Row],[LastProj]]-Proj2018[[#This Row],[PROJ TOTAL PTS]])&lt;0.5,"",(Proj2018[[#This Row],[PROJ TOTAL PTS]]-Proj2018[[#This Row],[LastProj]])/16)</f>
        <v/>
      </c>
      <c r="W25" s="28" t="s">
        <v>31</v>
      </c>
      <c r="X25" s="28"/>
      <c r="Y25" s="28">
        <f>IF(Proj2018[[#This Row],[POS]]="K",-100,Proj2018[[#This Row],[VAR/G]]+1.5)</f>
        <v>-1.2500000000001066E-2</v>
      </c>
      <c r="Z25" s="28">
        <f>ROUND(MAX(Proj2018[[#This Row],[VAWG]],0)*$AC$9,0)+1</f>
        <v>1</v>
      </c>
    </row>
    <row r="26" spans="1:26" x14ac:dyDescent="0.25">
      <c r="A26">
        <v>2018</v>
      </c>
      <c r="B26" t="s">
        <v>82</v>
      </c>
      <c r="C26" t="s">
        <v>83</v>
      </c>
      <c r="D26" t="s">
        <v>29</v>
      </c>
      <c r="E26">
        <v>324</v>
      </c>
      <c r="F26">
        <v>533</v>
      </c>
      <c r="G26">
        <v>3725</v>
      </c>
      <c r="H26">
        <v>20</v>
      </c>
      <c r="I26">
        <v>12</v>
      </c>
      <c r="J26">
        <v>58</v>
      </c>
      <c r="K26">
        <v>333</v>
      </c>
      <c r="L26">
        <v>2</v>
      </c>
      <c r="M26">
        <v>0</v>
      </c>
      <c r="N26">
        <v>0</v>
      </c>
      <c r="O26">
        <v>0</v>
      </c>
      <c r="P26" s="25">
        <v>250.3</v>
      </c>
      <c r="Q26" s="25">
        <v>278.68</v>
      </c>
      <c r="R26" s="25">
        <v>-28.379999999999995</v>
      </c>
      <c r="S26" s="25">
        <v>-1.7737499999999997</v>
      </c>
      <c r="T26" s="30" t="s">
        <v>30</v>
      </c>
      <c r="U26" s="28">
        <v>250.3</v>
      </c>
      <c r="V26" s="28" t="str">
        <f>IF(ABS(Proj2018[[#This Row],[LastProj]]-Proj2018[[#This Row],[PROJ TOTAL PTS]])&lt;0.5,"",(Proj2018[[#This Row],[PROJ TOTAL PTS]]-Proj2018[[#This Row],[LastProj]])/16)</f>
        <v/>
      </c>
      <c r="W26" s="28" t="s">
        <v>30</v>
      </c>
      <c r="X26" s="28"/>
      <c r="Y26" s="28">
        <f>IF(Proj2018[[#This Row],[POS]]="K",-100,Proj2018[[#This Row],[VAR/G]]+1.5)</f>
        <v>-0.27374999999999972</v>
      </c>
      <c r="Z26" s="28">
        <f>ROUND(MAX(Proj2018[[#This Row],[VAWG]],0)*$AC$9,0)+1</f>
        <v>1</v>
      </c>
    </row>
    <row r="27" spans="1:26" x14ac:dyDescent="0.25">
      <c r="A27">
        <v>2018</v>
      </c>
      <c r="B27" t="s">
        <v>84</v>
      </c>
      <c r="C27" t="s">
        <v>81</v>
      </c>
      <c r="D27" t="s">
        <v>64</v>
      </c>
      <c r="E27">
        <v>0</v>
      </c>
      <c r="F27">
        <v>0</v>
      </c>
      <c r="G27">
        <v>0</v>
      </c>
      <c r="H27">
        <v>0</v>
      </c>
      <c r="I27">
        <v>0</v>
      </c>
      <c r="J27">
        <v>324</v>
      </c>
      <c r="K27">
        <v>1404</v>
      </c>
      <c r="L27">
        <v>11</v>
      </c>
      <c r="M27">
        <v>44</v>
      </c>
      <c r="N27">
        <v>370</v>
      </c>
      <c r="O27">
        <v>1</v>
      </c>
      <c r="P27" s="25">
        <v>249.4</v>
      </c>
      <c r="Q27" s="25">
        <v>118.8</v>
      </c>
      <c r="R27" s="25">
        <v>130.60000000000002</v>
      </c>
      <c r="S27" s="25">
        <v>8.1625000000000014</v>
      </c>
      <c r="T27" s="30" t="s">
        <v>30</v>
      </c>
      <c r="U27" s="28">
        <v>249.4</v>
      </c>
      <c r="V27" s="28" t="str">
        <f>IF(ABS(Proj2018[[#This Row],[LastProj]]-Proj2018[[#This Row],[PROJ TOTAL PTS]])&lt;0.5,"",(Proj2018[[#This Row],[PROJ TOTAL PTS]]-Proj2018[[#This Row],[LastProj]])/16)</f>
        <v/>
      </c>
      <c r="W27" s="28" t="s">
        <v>31</v>
      </c>
      <c r="X27" s="28"/>
      <c r="Y27" s="28">
        <f>IF(Proj2018[[#This Row],[POS]]="K",-100,Proj2018[[#This Row],[VAR/G]]+1.5)</f>
        <v>9.6625000000000014</v>
      </c>
      <c r="Z27" s="28">
        <f>ROUND(MAX(Proj2018[[#This Row],[VAWG]],0)*$AC$9,0)+1</f>
        <v>1110</v>
      </c>
    </row>
    <row r="28" spans="1:26" x14ac:dyDescent="0.25">
      <c r="A28">
        <v>2018</v>
      </c>
      <c r="B28" t="s">
        <v>85</v>
      </c>
      <c r="C28" t="s">
        <v>86</v>
      </c>
      <c r="D28" t="s">
        <v>64</v>
      </c>
      <c r="E28">
        <v>0</v>
      </c>
      <c r="F28">
        <v>0</v>
      </c>
      <c r="G28">
        <v>0</v>
      </c>
      <c r="H28">
        <v>0</v>
      </c>
      <c r="I28">
        <v>0</v>
      </c>
      <c r="J28">
        <v>266</v>
      </c>
      <c r="K28">
        <v>1087</v>
      </c>
      <c r="L28">
        <v>8</v>
      </c>
      <c r="M28">
        <v>77</v>
      </c>
      <c r="N28">
        <v>739</v>
      </c>
      <c r="O28">
        <v>3</v>
      </c>
      <c r="P28" s="25">
        <v>248.6</v>
      </c>
      <c r="Q28" s="25">
        <v>118.8</v>
      </c>
      <c r="R28" s="25">
        <v>129.80000000000001</v>
      </c>
      <c r="S28" s="25">
        <v>8.1125000000000007</v>
      </c>
      <c r="T28" s="30" t="s">
        <v>30</v>
      </c>
      <c r="U28" s="28">
        <v>248.6</v>
      </c>
      <c r="V28" s="28" t="str">
        <f>IF(ABS(Proj2018[[#This Row],[LastProj]]-Proj2018[[#This Row],[PROJ TOTAL PTS]])&lt;0.5,"",(Proj2018[[#This Row],[PROJ TOTAL PTS]]-Proj2018[[#This Row],[LastProj]])/16)</f>
        <v/>
      </c>
      <c r="W28" s="28" t="s">
        <v>31</v>
      </c>
      <c r="X28" s="28"/>
      <c r="Y28" s="28">
        <f>IF(Proj2018[[#This Row],[POS]]="K",-100,Proj2018[[#This Row],[VAR/G]]+1.5)</f>
        <v>9.6125000000000007</v>
      </c>
      <c r="Z28" s="28">
        <f>ROUND(MAX(Proj2018[[#This Row],[VAWG]],0)*$AC$9,0)+1</f>
        <v>1104</v>
      </c>
    </row>
    <row r="29" spans="1:26" x14ac:dyDescent="0.25">
      <c r="A29">
        <v>2018</v>
      </c>
      <c r="B29" t="s">
        <v>87</v>
      </c>
      <c r="C29" t="s">
        <v>88</v>
      </c>
      <c r="D29" t="s">
        <v>29</v>
      </c>
      <c r="E29">
        <v>368</v>
      </c>
      <c r="F29">
        <v>588</v>
      </c>
      <c r="G29">
        <v>4092</v>
      </c>
      <c r="H29">
        <v>22</v>
      </c>
      <c r="I29">
        <v>12</v>
      </c>
      <c r="J29">
        <v>40</v>
      </c>
      <c r="K29">
        <v>144</v>
      </c>
      <c r="L29">
        <v>1</v>
      </c>
      <c r="M29">
        <v>0</v>
      </c>
      <c r="N29">
        <v>0</v>
      </c>
      <c r="O29">
        <v>0</v>
      </c>
      <c r="P29" s="25">
        <v>248.08</v>
      </c>
      <c r="Q29" s="25">
        <v>278.68</v>
      </c>
      <c r="R29" s="25">
        <v>-30.599999999999994</v>
      </c>
      <c r="S29" s="25">
        <v>-1.9124999999999996</v>
      </c>
      <c r="T29" s="30" t="s">
        <v>30</v>
      </c>
      <c r="U29" s="28">
        <v>248.08</v>
      </c>
      <c r="V29" s="28" t="str">
        <f>IF(ABS(Proj2018[[#This Row],[LastProj]]-Proj2018[[#This Row],[PROJ TOTAL PTS]])&lt;0.5,"",(Proj2018[[#This Row],[PROJ TOTAL PTS]]-Proj2018[[#This Row],[LastProj]])/16)</f>
        <v/>
      </c>
      <c r="W29" s="28" t="s">
        <v>30</v>
      </c>
      <c r="X29" s="28"/>
      <c r="Y29" s="28">
        <f>IF(Proj2018[[#This Row],[POS]]="K",-100,Proj2018[[#This Row],[VAR/G]]+1.5)</f>
        <v>-0.41249999999999964</v>
      </c>
      <c r="Z29" s="28">
        <f>ROUND(MAX(Proj2018[[#This Row],[VAWG]],0)*$AC$9,0)+1</f>
        <v>1</v>
      </c>
    </row>
    <row r="30" spans="1:26" x14ac:dyDescent="0.25">
      <c r="A30">
        <v>2018</v>
      </c>
      <c r="B30" t="s">
        <v>89</v>
      </c>
      <c r="C30" t="s">
        <v>90</v>
      </c>
      <c r="D30" t="s">
        <v>29</v>
      </c>
      <c r="E30">
        <v>352</v>
      </c>
      <c r="F30">
        <v>574</v>
      </c>
      <c r="G30">
        <v>3963</v>
      </c>
      <c r="H30">
        <v>24</v>
      </c>
      <c r="I30">
        <v>12</v>
      </c>
      <c r="J30">
        <v>32</v>
      </c>
      <c r="K30">
        <v>89</v>
      </c>
      <c r="L30">
        <v>1</v>
      </c>
      <c r="M30">
        <v>0</v>
      </c>
      <c r="N30">
        <v>0</v>
      </c>
      <c r="O30">
        <v>0</v>
      </c>
      <c r="P30" s="25">
        <v>245.42000000000002</v>
      </c>
      <c r="Q30" s="25">
        <v>278.68</v>
      </c>
      <c r="R30" s="25">
        <v>-33.259999999999991</v>
      </c>
      <c r="S30" s="25">
        <v>-2.0787499999999994</v>
      </c>
      <c r="T30" s="30" t="s">
        <v>30</v>
      </c>
      <c r="U30" s="28">
        <v>245.42000000000002</v>
      </c>
      <c r="V30" s="28" t="str">
        <f>IF(ABS(Proj2018[[#This Row],[LastProj]]-Proj2018[[#This Row],[PROJ TOTAL PTS]])&lt;0.5,"",(Proj2018[[#This Row],[PROJ TOTAL PTS]]-Proj2018[[#This Row],[LastProj]])/16)</f>
        <v/>
      </c>
      <c r="W30" s="28" t="s">
        <v>31</v>
      </c>
      <c r="X30" s="28"/>
      <c r="Y30" s="28">
        <f>IF(Proj2018[[#This Row],[POS]]="K",-100,Proj2018[[#This Row],[VAR/G]]+1.5)</f>
        <v>-0.57874999999999943</v>
      </c>
      <c r="Z30" s="28">
        <f>ROUND(MAX(Proj2018[[#This Row],[VAWG]],0)*$AC$9,0)+1</f>
        <v>1</v>
      </c>
    </row>
    <row r="31" spans="1:26" x14ac:dyDescent="0.25">
      <c r="A31">
        <v>2018</v>
      </c>
      <c r="B31" t="s">
        <v>91</v>
      </c>
      <c r="C31" t="s">
        <v>92</v>
      </c>
      <c r="D31" t="s">
        <v>29</v>
      </c>
      <c r="E31">
        <v>369</v>
      </c>
      <c r="F31">
        <v>598</v>
      </c>
      <c r="G31">
        <v>4107</v>
      </c>
      <c r="H31">
        <v>26</v>
      </c>
      <c r="I31">
        <v>15</v>
      </c>
      <c r="J31">
        <v>18</v>
      </c>
      <c r="K31">
        <v>27</v>
      </c>
      <c r="L31">
        <v>0</v>
      </c>
      <c r="M31">
        <v>0</v>
      </c>
      <c r="N31">
        <v>0</v>
      </c>
      <c r="O31">
        <v>0</v>
      </c>
      <c r="P31" s="25">
        <v>240.97999999999996</v>
      </c>
      <c r="Q31" s="25">
        <v>278.68</v>
      </c>
      <c r="R31" s="25">
        <v>-37.700000000000045</v>
      </c>
      <c r="S31" s="25">
        <v>-2.3562500000000028</v>
      </c>
      <c r="T31" s="30" t="s">
        <v>30</v>
      </c>
      <c r="U31" s="28">
        <v>240.97999999999996</v>
      </c>
      <c r="V31" s="28" t="str">
        <f>IF(ABS(Proj2018[[#This Row],[LastProj]]-Proj2018[[#This Row],[PROJ TOTAL PTS]])&lt;0.5,"",(Proj2018[[#This Row],[PROJ TOTAL PTS]]-Proj2018[[#This Row],[LastProj]])/16)</f>
        <v/>
      </c>
      <c r="W31" s="28" t="s">
        <v>30</v>
      </c>
      <c r="X31" s="28"/>
      <c r="Y31" s="28">
        <f>IF(Proj2018[[#This Row],[POS]]="K",-100,Proj2018[[#This Row],[VAR/G]]+1.5)</f>
        <v>-0.85625000000000284</v>
      </c>
      <c r="Z31" s="32">
        <f>ROUND(MAX(Proj2018[[#This Row],[VAWG]],0)*$AC$9,0)+1</f>
        <v>1</v>
      </c>
    </row>
    <row r="32" spans="1:26" x14ac:dyDescent="0.25">
      <c r="A32">
        <v>2018</v>
      </c>
      <c r="B32" t="s">
        <v>93</v>
      </c>
      <c r="C32" t="s">
        <v>94</v>
      </c>
      <c r="D32" t="s">
        <v>29</v>
      </c>
      <c r="E32">
        <v>290</v>
      </c>
      <c r="F32">
        <v>468</v>
      </c>
      <c r="G32">
        <v>3595</v>
      </c>
      <c r="H32">
        <v>23</v>
      </c>
      <c r="I32">
        <v>12</v>
      </c>
      <c r="J32">
        <v>38</v>
      </c>
      <c r="K32">
        <v>161</v>
      </c>
      <c r="L32">
        <v>1</v>
      </c>
      <c r="M32">
        <v>0</v>
      </c>
      <c r="N32">
        <v>0</v>
      </c>
      <c r="O32">
        <v>0</v>
      </c>
      <c r="P32" s="25">
        <v>233.9</v>
      </c>
      <c r="Q32" s="25">
        <v>278.68</v>
      </c>
      <c r="R32" s="25">
        <v>-44.78</v>
      </c>
      <c r="S32" s="25">
        <v>-2.7987500000000001</v>
      </c>
      <c r="T32" s="30" t="s">
        <v>30</v>
      </c>
      <c r="U32" s="28">
        <v>233.9</v>
      </c>
      <c r="V32" s="28" t="str">
        <f>IF(ABS(Proj2018[[#This Row],[LastProj]]-Proj2018[[#This Row],[PROJ TOTAL PTS]])&lt;0.5,"",(Proj2018[[#This Row],[PROJ TOTAL PTS]]-Proj2018[[#This Row],[LastProj]])/16)</f>
        <v/>
      </c>
      <c r="W32" s="28" t="s">
        <v>30</v>
      </c>
      <c r="X32" s="28"/>
      <c r="Y32" s="28">
        <f>IF(Proj2018[[#This Row],[POS]]="K",-100,Proj2018[[#This Row],[VAR/G]]+1.5)</f>
        <v>-1.2987500000000001</v>
      </c>
      <c r="Z32" s="28">
        <f>ROUND(MAX(Proj2018[[#This Row],[VAWG]],0)*$AC$9,0)+1</f>
        <v>1</v>
      </c>
    </row>
    <row r="33" spans="1:26" x14ac:dyDescent="0.25">
      <c r="A33">
        <v>2018</v>
      </c>
      <c r="B33" t="s">
        <v>95</v>
      </c>
      <c r="C33" t="s">
        <v>96</v>
      </c>
      <c r="D33" t="s">
        <v>29</v>
      </c>
      <c r="E33">
        <v>244</v>
      </c>
      <c r="F33">
        <v>395</v>
      </c>
      <c r="G33">
        <v>2764</v>
      </c>
      <c r="H33">
        <v>18</v>
      </c>
      <c r="I33">
        <v>6</v>
      </c>
      <c r="J33">
        <v>67</v>
      </c>
      <c r="K33">
        <v>384</v>
      </c>
      <c r="L33">
        <v>3</v>
      </c>
      <c r="M33">
        <v>0</v>
      </c>
      <c r="N33">
        <v>0</v>
      </c>
      <c r="O33">
        <v>0</v>
      </c>
      <c r="P33" s="25">
        <v>226.96</v>
      </c>
      <c r="Q33" s="25">
        <v>278.68</v>
      </c>
      <c r="R33" s="25">
        <v>-51.72</v>
      </c>
      <c r="S33" s="25">
        <v>-3.2324999999999999</v>
      </c>
      <c r="T33" s="30" t="s">
        <v>30</v>
      </c>
      <c r="U33" s="28">
        <v>226.96</v>
      </c>
      <c r="V33" s="28" t="str">
        <f>IF(ABS(Proj2018[[#This Row],[LastProj]]-Proj2018[[#This Row],[PROJ TOTAL PTS]])&lt;0.5,"",(Proj2018[[#This Row],[PROJ TOTAL PTS]]-Proj2018[[#This Row],[LastProj]])/16)</f>
        <v/>
      </c>
      <c r="W33" s="28" t="s">
        <v>30</v>
      </c>
      <c r="X33" s="28"/>
      <c r="Y33" s="28">
        <f>IF(Proj2018[[#This Row],[POS]]="K",-100,Proj2018[[#This Row],[VAR/G]]+1.5)</f>
        <v>-1.7324999999999999</v>
      </c>
      <c r="Z33" s="28">
        <f>ROUND(MAX(Proj2018[[#This Row],[VAWG]],0)*$AC$9,0)+1</f>
        <v>1</v>
      </c>
    </row>
    <row r="34" spans="1:26" x14ac:dyDescent="0.25">
      <c r="A34">
        <v>2018</v>
      </c>
      <c r="B34" t="s">
        <v>97</v>
      </c>
      <c r="C34" t="s">
        <v>92</v>
      </c>
      <c r="D34" t="s">
        <v>64</v>
      </c>
      <c r="E34">
        <v>0</v>
      </c>
      <c r="F34">
        <v>0</v>
      </c>
      <c r="G34">
        <v>0</v>
      </c>
      <c r="H34">
        <v>0</v>
      </c>
      <c r="I34">
        <v>0</v>
      </c>
      <c r="J34">
        <v>258</v>
      </c>
      <c r="K34">
        <v>1133</v>
      </c>
      <c r="L34">
        <v>7</v>
      </c>
      <c r="M34">
        <v>60</v>
      </c>
      <c r="N34">
        <v>533</v>
      </c>
      <c r="O34">
        <v>3</v>
      </c>
      <c r="P34" s="25">
        <v>226.60000000000002</v>
      </c>
      <c r="Q34" s="25">
        <v>118.8</v>
      </c>
      <c r="R34" s="25">
        <v>107.80000000000003</v>
      </c>
      <c r="S34" s="25">
        <v>6.7375000000000016</v>
      </c>
      <c r="T34" s="30" t="s">
        <v>19</v>
      </c>
      <c r="U34" s="28">
        <v>226.60000000000002</v>
      </c>
      <c r="V34" s="28" t="str">
        <f>IF(ABS(Proj2018[[#This Row],[LastProj]]-Proj2018[[#This Row],[PROJ TOTAL PTS]])&lt;0.5,"",(Proj2018[[#This Row],[PROJ TOTAL PTS]]-Proj2018[[#This Row],[LastProj]])/16)</f>
        <v/>
      </c>
      <c r="W34" s="28" t="s">
        <v>31</v>
      </c>
      <c r="X34" s="28"/>
      <c r="Y34" s="28">
        <f>IF(Proj2018[[#This Row],[POS]]="K",-100,Proj2018[[#This Row],[VAR/G]]+1.5)</f>
        <v>8.2375000000000007</v>
      </c>
      <c r="Z34" s="28">
        <f>ROUND(MAX(Proj2018[[#This Row],[VAWG]],0)*$AC$9,0)+1</f>
        <v>947</v>
      </c>
    </row>
    <row r="35" spans="1:26" x14ac:dyDescent="0.25">
      <c r="A35">
        <v>2018</v>
      </c>
      <c r="B35" t="s">
        <v>98</v>
      </c>
      <c r="C35" t="s">
        <v>54</v>
      </c>
      <c r="D35" t="s">
        <v>64</v>
      </c>
      <c r="E35">
        <v>0</v>
      </c>
      <c r="F35">
        <v>0</v>
      </c>
      <c r="G35">
        <v>0</v>
      </c>
      <c r="H35">
        <v>0</v>
      </c>
      <c r="I35">
        <v>0</v>
      </c>
      <c r="J35">
        <v>186</v>
      </c>
      <c r="K35">
        <v>843</v>
      </c>
      <c r="L35">
        <v>8</v>
      </c>
      <c r="M35">
        <v>74</v>
      </c>
      <c r="N35">
        <v>716</v>
      </c>
      <c r="O35">
        <v>3</v>
      </c>
      <c r="P35" s="25">
        <v>221.90000000000003</v>
      </c>
      <c r="Q35" s="25">
        <v>118.8</v>
      </c>
      <c r="R35" s="25">
        <v>103.10000000000004</v>
      </c>
      <c r="S35" s="25">
        <v>6.4437500000000023</v>
      </c>
      <c r="T35" s="30" t="s">
        <v>30</v>
      </c>
      <c r="U35" s="28">
        <v>221.90000000000003</v>
      </c>
      <c r="V35" s="28" t="str">
        <f>IF(ABS(Proj2018[[#This Row],[LastProj]]-Proj2018[[#This Row],[PROJ TOTAL PTS]])&lt;0.5,"",(Proj2018[[#This Row],[PROJ TOTAL PTS]]-Proj2018[[#This Row],[LastProj]])/16)</f>
        <v/>
      </c>
      <c r="W35" s="28" t="s">
        <v>31</v>
      </c>
      <c r="X35" s="28"/>
      <c r="Y35" s="28">
        <f>IF(Proj2018[[#This Row],[POS]]="K",-100,Proj2018[[#This Row],[VAR/G]]+1.5)</f>
        <v>7.9437500000000023</v>
      </c>
      <c r="Z35" s="28">
        <f>ROUND(MAX(Proj2018[[#This Row],[VAWG]],0)*$AC$9,0)+1</f>
        <v>913</v>
      </c>
    </row>
    <row r="36" spans="1:26" x14ac:dyDescent="0.25">
      <c r="A36">
        <v>2018</v>
      </c>
      <c r="B36" t="s">
        <v>99</v>
      </c>
      <c r="C36" t="s">
        <v>83</v>
      </c>
      <c r="D36" t="s">
        <v>64</v>
      </c>
      <c r="E36">
        <v>0</v>
      </c>
      <c r="F36">
        <v>0</v>
      </c>
      <c r="G36">
        <v>0</v>
      </c>
      <c r="H36">
        <v>0</v>
      </c>
      <c r="I36">
        <v>0</v>
      </c>
      <c r="J36">
        <v>310</v>
      </c>
      <c r="K36">
        <v>1202</v>
      </c>
      <c r="L36">
        <v>10</v>
      </c>
      <c r="M36">
        <v>40</v>
      </c>
      <c r="N36">
        <v>329</v>
      </c>
      <c r="O36">
        <v>1</v>
      </c>
      <c r="P36" s="25">
        <v>219.1</v>
      </c>
      <c r="Q36" s="25">
        <v>118.8</v>
      </c>
      <c r="R36" s="25">
        <v>100.3</v>
      </c>
      <c r="S36" s="25">
        <v>6.2687499999999998</v>
      </c>
      <c r="T36" s="30" t="s">
        <v>30</v>
      </c>
      <c r="U36" s="28">
        <v>219.1</v>
      </c>
      <c r="V36" s="28" t="str">
        <f>IF(ABS(Proj2018[[#This Row],[LastProj]]-Proj2018[[#This Row],[PROJ TOTAL PTS]])&lt;0.5,"",(Proj2018[[#This Row],[PROJ TOTAL PTS]]-Proj2018[[#This Row],[LastProj]])/16)</f>
        <v/>
      </c>
      <c r="W36" s="28" t="s">
        <v>31</v>
      </c>
      <c r="X36" s="28"/>
      <c r="Y36" s="28">
        <f>IF(Proj2018[[#This Row],[POS]]="K",-100,Proj2018[[#This Row],[VAR/G]]+1.5)</f>
        <v>7.7687499999999998</v>
      </c>
      <c r="Z36" s="28">
        <f>ROUND(MAX(Proj2018[[#This Row],[VAWG]],0)*$AC$9,0)+1</f>
        <v>893</v>
      </c>
    </row>
    <row r="37" spans="1:26" x14ac:dyDescent="0.25">
      <c r="A37">
        <v>2018</v>
      </c>
      <c r="B37" t="s">
        <v>100</v>
      </c>
      <c r="C37" t="s">
        <v>58</v>
      </c>
      <c r="D37" t="s">
        <v>64</v>
      </c>
      <c r="E37">
        <v>0</v>
      </c>
      <c r="F37">
        <v>0</v>
      </c>
      <c r="G37">
        <v>0</v>
      </c>
      <c r="H37">
        <v>0</v>
      </c>
      <c r="I37">
        <v>0</v>
      </c>
      <c r="J37">
        <v>261</v>
      </c>
      <c r="K37">
        <v>1108</v>
      </c>
      <c r="L37">
        <v>7</v>
      </c>
      <c r="M37">
        <v>54</v>
      </c>
      <c r="N37">
        <v>500</v>
      </c>
      <c r="O37">
        <v>2</v>
      </c>
      <c r="P37" s="25">
        <v>214.8</v>
      </c>
      <c r="Q37" s="25">
        <v>118.8</v>
      </c>
      <c r="R37" s="25">
        <v>96.000000000000014</v>
      </c>
      <c r="S37" s="25">
        <v>6.0000000000000009</v>
      </c>
      <c r="T37" s="30" t="s">
        <v>30</v>
      </c>
      <c r="U37" s="28">
        <v>214.8</v>
      </c>
      <c r="V37" s="28" t="str">
        <f>IF(ABS(Proj2018[[#This Row],[LastProj]]-Proj2018[[#This Row],[PROJ TOTAL PTS]])&lt;0.5,"",(Proj2018[[#This Row],[PROJ TOTAL PTS]]-Proj2018[[#This Row],[LastProj]])/16)</f>
        <v/>
      </c>
      <c r="W37" s="28" t="s">
        <v>31</v>
      </c>
      <c r="X37" s="28"/>
      <c r="Y37" s="28">
        <f>IF(Proj2018[[#This Row],[POS]]="K",-100,Proj2018[[#This Row],[VAR/G]]+1.5)</f>
        <v>7.5000000000000009</v>
      </c>
      <c r="Z37" s="28">
        <f>ROUND(MAX(Proj2018[[#This Row],[VAWG]],0)*$AC$9,0)+1</f>
        <v>862</v>
      </c>
    </row>
    <row r="38" spans="1:26" x14ac:dyDescent="0.25">
      <c r="A38">
        <v>2018</v>
      </c>
      <c r="B38" t="s">
        <v>101</v>
      </c>
      <c r="C38" t="s">
        <v>56</v>
      </c>
      <c r="D38" t="s">
        <v>102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110</v>
      </c>
      <c r="N38">
        <v>1576</v>
      </c>
      <c r="O38">
        <v>9</v>
      </c>
      <c r="P38" s="25">
        <v>211.60000000000002</v>
      </c>
      <c r="Q38" s="25">
        <v>117.7</v>
      </c>
      <c r="R38" s="25">
        <v>93.90000000000002</v>
      </c>
      <c r="S38" s="25">
        <v>5.8687500000000012</v>
      </c>
      <c r="T38" s="30" t="s">
        <v>30</v>
      </c>
      <c r="U38" s="28">
        <v>211.60000000000002</v>
      </c>
      <c r="V38" s="28" t="str">
        <f>IF(ABS(Proj2018[[#This Row],[LastProj]]-Proj2018[[#This Row],[PROJ TOTAL PTS]])&lt;0.5,"",(Proj2018[[#This Row],[PROJ TOTAL PTS]]-Proj2018[[#This Row],[LastProj]])/16)</f>
        <v/>
      </c>
      <c r="W38" s="28" t="s">
        <v>31</v>
      </c>
      <c r="X38" s="28"/>
      <c r="Y38" s="28">
        <f>IF(Proj2018[[#This Row],[POS]]="K",-100,Proj2018[[#This Row],[VAR/G]]+1.5)</f>
        <v>7.3687500000000012</v>
      </c>
      <c r="Z38" s="28">
        <f>ROUND(MAX(Proj2018[[#This Row],[VAWG]],0)*$AC$9,0)+1</f>
        <v>847</v>
      </c>
    </row>
    <row r="39" spans="1:26" x14ac:dyDescent="0.25">
      <c r="A39">
        <v>2018</v>
      </c>
      <c r="B39" t="s">
        <v>103</v>
      </c>
      <c r="C39" t="s">
        <v>62</v>
      </c>
      <c r="D39" t="s">
        <v>64</v>
      </c>
      <c r="E39">
        <v>0</v>
      </c>
      <c r="F39">
        <v>0</v>
      </c>
      <c r="G39">
        <v>0</v>
      </c>
      <c r="H39">
        <v>0</v>
      </c>
      <c r="I39">
        <v>0</v>
      </c>
      <c r="J39">
        <v>236</v>
      </c>
      <c r="K39">
        <v>999</v>
      </c>
      <c r="L39">
        <v>8</v>
      </c>
      <c r="M39">
        <v>56</v>
      </c>
      <c r="N39">
        <v>450</v>
      </c>
      <c r="O39">
        <v>2</v>
      </c>
      <c r="P39" s="25">
        <v>204.9</v>
      </c>
      <c r="Q39" s="25">
        <v>118.8</v>
      </c>
      <c r="R39" s="25">
        <v>86.100000000000009</v>
      </c>
      <c r="S39" s="25">
        <v>5.3812500000000005</v>
      </c>
      <c r="T39" s="30" t="s">
        <v>30</v>
      </c>
      <c r="U39" s="28">
        <v>204.9</v>
      </c>
      <c r="V39" s="28" t="str">
        <f>IF(ABS(Proj2018[[#This Row],[LastProj]]-Proj2018[[#This Row],[PROJ TOTAL PTS]])&lt;0.5,"",(Proj2018[[#This Row],[PROJ TOTAL PTS]]-Proj2018[[#This Row],[LastProj]])/16)</f>
        <v/>
      </c>
      <c r="W39" s="28" t="s">
        <v>31</v>
      </c>
      <c r="X39" s="28"/>
      <c r="Y39" s="28">
        <f>IF(Proj2018[[#This Row],[POS]]="K",-100,Proj2018[[#This Row],[VAR/G]]+1.5)</f>
        <v>6.8812500000000005</v>
      </c>
      <c r="Z39" s="28">
        <f>ROUND(MAX(Proj2018[[#This Row],[VAWG]],0)*$AC$9,0)+1</f>
        <v>791</v>
      </c>
    </row>
    <row r="40" spans="1:26" x14ac:dyDescent="0.25">
      <c r="A40">
        <v>2018</v>
      </c>
      <c r="B40" t="s">
        <v>104</v>
      </c>
      <c r="C40" t="s">
        <v>105</v>
      </c>
      <c r="D40" t="s">
        <v>29</v>
      </c>
      <c r="E40">
        <v>343</v>
      </c>
      <c r="F40">
        <v>546</v>
      </c>
      <c r="G40">
        <v>3528</v>
      </c>
      <c r="H40">
        <v>18</v>
      </c>
      <c r="I40">
        <v>11</v>
      </c>
      <c r="J40">
        <v>25</v>
      </c>
      <c r="K40">
        <v>46</v>
      </c>
      <c r="L40">
        <v>1</v>
      </c>
      <c r="M40">
        <v>0</v>
      </c>
      <c r="N40">
        <v>0</v>
      </c>
      <c r="O40">
        <v>0</v>
      </c>
      <c r="P40" s="25">
        <v>201.72</v>
      </c>
      <c r="Q40" s="25">
        <v>278.68</v>
      </c>
      <c r="R40" s="25">
        <v>-76.960000000000008</v>
      </c>
      <c r="S40" s="25">
        <v>-4.8100000000000005</v>
      </c>
      <c r="T40" s="30" t="s">
        <v>30</v>
      </c>
      <c r="U40" s="28">
        <v>201.72</v>
      </c>
      <c r="V40" s="28" t="str">
        <f>IF(ABS(Proj2018[[#This Row],[LastProj]]-Proj2018[[#This Row],[PROJ TOTAL PTS]])&lt;0.5,"",(Proj2018[[#This Row],[PROJ TOTAL PTS]]-Proj2018[[#This Row],[LastProj]])/16)</f>
        <v/>
      </c>
      <c r="W40" s="28" t="s">
        <v>30</v>
      </c>
      <c r="X40" s="28"/>
      <c r="Y40" s="28">
        <f>IF(Proj2018[[#This Row],[POS]]="K",-100,Proj2018[[#This Row],[VAR/G]]+1.5)</f>
        <v>-3.3100000000000005</v>
      </c>
      <c r="Z40" s="28">
        <f>ROUND(MAX(Proj2018[[#This Row],[VAWG]],0)*$AC$9,0)+1</f>
        <v>1</v>
      </c>
    </row>
    <row r="41" spans="1:26" x14ac:dyDescent="0.25">
      <c r="A41">
        <v>2018</v>
      </c>
      <c r="B41" s="1" t="s">
        <v>106</v>
      </c>
      <c r="C41" t="s">
        <v>107</v>
      </c>
      <c r="D41" t="s">
        <v>64</v>
      </c>
      <c r="E41">
        <v>0</v>
      </c>
      <c r="F41">
        <v>0</v>
      </c>
      <c r="G41">
        <v>0</v>
      </c>
      <c r="H41">
        <v>0</v>
      </c>
      <c r="I41">
        <v>0</v>
      </c>
      <c r="J41">
        <v>244</v>
      </c>
      <c r="K41">
        <v>1098</v>
      </c>
      <c r="L41">
        <v>6</v>
      </c>
      <c r="M41">
        <v>57</v>
      </c>
      <c r="N41">
        <v>437</v>
      </c>
      <c r="O41">
        <v>2</v>
      </c>
      <c r="P41" s="25">
        <v>201.5</v>
      </c>
      <c r="Q41" s="25">
        <v>118.8</v>
      </c>
      <c r="R41" s="25">
        <v>82.7</v>
      </c>
      <c r="S41" s="25">
        <v>5.1687500000000002</v>
      </c>
      <c r="T41" s="30" t="s">
        <v>30</v>
      </c>
      <c r="U41" s="28">
        <v>201.5</v>
      </c>
      <c r="V41" s="28" t="str">
        <f>IF(ABS(Proj2018[[#This Row],[LastProj]]-Proj2018[[#This Row],[PROJ TOTAL PTS]])&lt;0.5,"",(Proj2018[[#This Row],[PROJ TOTAL PTS]]-Proj2018[[#This Row],[LastProj]])/16)</f>
        <v/>
      </c>
      <c r="W41" s="28" t="s">
        <v>31</v>
      </c>
      <c r="X41" s="28" t="s">
        <v>108</v>
      </c>
      <c r="Y41" s="28">
        <f>IF(Proj2018[[#This Row],[POS]]="K",-100,Proj2018[[#This Row],[VAR/G]]+1.5)</f>
        <v>6.6687500000000002</v>
      </c>
      <c r="Z41" s="32">
        <f>ROUND(MAX(Proj2018[[#This Row],[VAWG]],0)*$AC$9,0)+1</f>
        <v>767</v>
      </c>
    </row>
    <row r="42" spans="1:26" x14ac:dyDescent="0.25">
      <c r="A42">
        <v>2018</v>
      </c>
      <c r="B42" t="s">
        <v>109</v>
      </c>
      <c r="C42" t="s">
        <v>70</v>
      </c>
      <c r="D42" t="s">
        <v>64</v>
      </c>
      <c r="E42">
        <v>0</v>
      </c>
      <c r="F42">
        <v>0</v>
      </c>
      <c r="G42">
        <v>0</v>
      </c>
      <c r="H42">
        <v>0</v>
      </c>
      <c r="I42">
        <v>0</v>
      </c>
      <c r="J42">
        <v>264</v>
      </c>
      <c r="K42">
        <v>1024</v>
      </c>
      <c r="L42">
        <v>6</v>
      </c>
      <c r="M42">
        <v>60</v>
      </c>
      <c r="N42">
        <v>502</v>
      </c>
      <c r="O42">
        <v>2</v>
      </c>
      <c r="P42" s="25">
        <v>200.60000000000002</v>
      </c>
      <c r="Q42" s="25">
        <v>118.8</v>
      </c>
      <c r="R42" s="25">
        <v>81.800000000000026</v>
      </c>
      <c r="S42" s="25">
        <v>5.1125000000000016</v>
      </c>
      <c r="T42" s="30" t="s">
        <v>30</v>
      </c>
      <c r="U42" s="28">
        <v>200.60000000000002</v>
      </c>
      <c r="V42" s="28" t="str">
        <f>IF(ABS(Proj2018[[#This Row],[LastProj]]-Proj2018[[#This Row],[PROJ TOTAL PTS]])&lt;0.5,"",(Proj2018[[#This Row],[PROJ TOTAL PTS]]-Proj2018[[#This Row],[LastProj]])/16)</f>
        <v/>
      </c>
      <c r="W42" s="28" t="s">
        <v>31</v>
      </c>
      <c r="X42" s="28"/>
      <c r="Y42" s="28">
        <f>IF(Proj2018[[#This Row],[POS]]="K",-100,Proj2018[[#This Row],[VAR/G]]+1.5)</f>
        <v>6.6125000000000016</v>
      </c>
      <c r="Z42" s="28">
        <f>ROUND(MAX(Proj2018[[#This Row],[VAWG]],0)*$AC$9,0)+1</f>
        <v>760</v>
      </c>
    </row>
    <row r="43" spans="1:26" x14ac:dyDescent="0.25">
      <c r="A43">
        <v>2018</v>
      </c>
      <c r="B43" s="1" t="s">
        <v>110</v>
      </c>
      <c r="C43" t="s">
        <v>66</v>
      </c>
      <c r="D43" t="s">
        <v>102</v>
      </c>
      <c r="E43">
        <v>0</v>
      </c>
      <c r="F43">
        <v>0</v>
      </c>
      <c r="G43">
        <v>0</v>
      </c>
      <c r="H43">
        <v>0</v>
      </c>
      <c r="I43">
        <v>0</v>
      </c>
      <c r="J43">
        <v>2</v>
      </c>
      <c r="K43">
        <v>12</v>
      </c>
      <c r="L43">
        <v>0</v>
      </c>
      <c r="M43">
        <v>94</v>
      </c>
      <c r="N43">
        <v>1486</v>
      </c>
      <c r="O43">
        <v>8</v>
      </c>
      <c r="P43" s="25">
        <v>197.79999999999998</v>
      </c>
      <c r="Q43" s="25">
        <v>117.7</v>
      </c>
      <c r="R43" s="25">
        <v>80.09999999999998</v>
      </c>
      <c r="S43" s="25">
        <v>5.0062499999999988</v>
      </c>
      <c r="T43" s="30" t="s">
        <v>30</v>
      </c>
      <c r="U43" s="28">
        <v>197.79999999999998</v>
      </c>
      <c r="V43" s="28" t="str">
        <f>IF(ABS(Proj2018[[#This Row],[LastProj]]-Proj2018[[#This Row],[PROJ TOTAL PTS]])&lt;0.5,"",(Proj2018[[#This Row],[PROJ TOTAL PTS]]-Proj2018[[#This Row],[LastProj]])/16)</f>
        <v/>
      </c>
      <c r="W43" s="28" t="s">
        <v>31</v>
      </c>
      <c r="X43" s="28" t="s">
        <v>108</v>
      </c>
      <c r="Y43" s="28">
        <f>IF(Proj2018[[#This Row],[POS]]="K",-100,Proj2018[[#This Row],[VAR/G]]+1.5)</f>
        <v>6.5062499999999988</v>
      </c>
      <c r="Z43" s="32">
        <f>ROUND(MAX(Proj2018[[#This Row],[VAWG]],0)*$AC$9,0)+1</f>
        <v>748</v>
      </c>
    </row>
    <row r="44" spans="1:26" x14ac:dyDescent="0.25">
      <c r="A44">
        <v>2018</v>
      </c>
      <c r="B44" t="s">
        <v>111</v>
      </c>
      <c r="C44" t="s">
        <v>49</v>
      </c>
      <c r="D44" t="s">
        <v>102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94</v>
      </c>
      <c r="N44">
        <v>1326</v>
      </c>
      <c r="O44">
        <v>10</v>
      </c>
      <c r="P44" s="25">
        <v>192.6</v>
      </c>
      <c r="Q44" s="25">
        <v>117.7</v>
      </c>
      <c r="R44" s="25">
        <v>74.899999999999991</v>
      </c>
      <c r="S44" s="25">
        <v>4.6812499999999995</v>
      </c>
      <c r="T44" s="30" t="s">
        <v>30</v>
      </c>
      <c r="U44" s="28">
        <v>192.6</v>
      </c>
      <c r="V44" s="28" t="str">
        <f>IF(ABS(Proj2018[[#This Row],[LastProj]]-Proj2018[[#This Row],[PROJ TOTAL PTS]])&lt;0.5,"",(Proj2018[[#This Row],[PROJ TOTAL PTS]]-Proj2018[[#This Row],[LastProj]])/16)</f>
        <v/>
      </c>
      <c r="W44" s="28" t="s">
        <v>31</v>
      </c>
      <c r="X44" s="28"/>
      <c r="Y44" s="28">
        <f>IF(Proj2018[[#This Row],[POS]]="K",-100,Proj2018[[#This Row],[VAR/G]]+1.5)</f>
        <v>6.1812499999999995</v>
      </c>
      <c r="Z44" s="28">
        <f>ROUND(MAX(Proj2018[[#This Row],[VAWG]],0)*$AC$9,0)+1</f>
        <v>711</v>
      </c>
    </row>
    <row r="45" spans="1:26" x14ac:dyDescent="0.25">
      <c r="A45">
        <v>2018</v>
      </c>
      <c r="B45" t="s">
        <v>112</v>
      </c>
      <c r="C45" t="s">
        <v>66</v>
      </c>
      <c r="D45" t="s">
        <v>64</v>
      </c>
      <c r="E45">
        <v>0</v>
      </c>
      <c r="F45">
        <v>0</v>
      </c>
      <c r="G45">
        <v>0</v>
      </c>
      <c r="H45">
        <v>0</v>
      </c>
      <c r="I45">
        <v>0</v>
      </c>
      <c r="J45">
        <v>223</v>
      </c>
      <c r="K45">
        <v>939</v>
      </c>
      <c r="L45">
        <v>8</v>
      </c>
      <c r="M45">
        <v>42</v>
      </c>
      <c r="N45">
        <v>360</v>
      </c>
      <c r="O45">
        <v>2</v>
      </c>
      <c r="P45" s="25">
        <v>189.9</v>
      </c>
      <c r="Q45" s="25">
        <v>118.8</v>
      </c>
      <c r="R45" s="25">
        <v>71.100000000000009</v>
      </c>
      <c r="S45" s="25">
        <v>4.4437500000000005</v>
      </c>
      <c r="T45" s="30" t="s">
        <v>30</v>
      </c>
      <c r="U45" s="28">
        <v>189.9</v>
      </c>
      <c r="V45" s="28" t="str">
        <f>IF(ABS(Proj2018[[#This Row],[LastProj]]-Proj2018[[#This Row],[PROJ TOTAL PTS]])&lt;0.5,"",(Proj2018[[#This Row],[PROJ TOTAL PTS]]-Proj2018[[#This Row],[LastProj]])/16)</f>
        <v/>
      </c>
      <c r="W45" s="28" t="s">
        <v>31</v>
      </c>
      <c r="X45" s="28"/>
      <c r="Y45" s="28">
        <f>IF(Proj2018[[#This Row],[POS]]="K",-100,Proj2018[[#This Row],[VAR/G]]+1.5)</f>
        <v>5.9437500000000005</v>
      </c>
      <c r="Z45" s="28">
        <f>ROUND(MAX(Proj2018[[#This Row],[VAWG]],0)*$AC$9,0)+1</f>
        <v>683</v>
      </c>
    </row>
    <row r="46" spans="1:26" x14ac:dyDescent="0.25">
      <c r="A46">
        <v>2018</v>
      </c>
      <c r="B46" t="s">
        <v>113</v>
      </c>
      <c r="C46" t="s">
        <v>92</v>
      </c>
      <c r="D46" t="s">
        <v>102</v>
      </c>
      <c r="E46">
        <v>0</v>
      </c>
      <c r="F46">
        <v>0</v>
      </c>
      <c r="G46">
        <v>0</v>
      </c>
      <c r="H46">
        <v>0</v>
      </c>
      <c r="I46">
        <v>0</v>
      </c>
      <c r="J46">
        <v>4</v>
      </c>
      <c r="K46">
        <v>21</v>
      </c>
      <c r="L46">
        <v>0</v>
      </c>
      <c r="M46">
        <v>99</v>
      </c>
      <c r="N46">
        <v>1300</v>
      </c>
      <c r="O46">
        <v>8</v>
      </c>
      <c r="P46" s="25">
        <v>180.1</v>
      </c>
      <c r="Q46" s="25">
        <v>117.7</v>
      </c>
      <c r="R46" s="25">
        <v>62.399999999999991</v>
      </c>
      <c r="S46" s="25">
        <v>3.8999999999999995</v>
      </c>
      <c r="T46" s="30" t="s">
        <v>30</v>
      </c>
      <c r="U46" s="28">
        <v>180.1</v>
      </c>
      <c r="V46" s="28" t="str">
        <f>IF(ABS(Proj2018[[#This Row],[LastProj]]-Proj2018[[#This Row],[PROJ TOTAL PTS]])&lt;0.5,"",(Proj2018[[#This Row],[PROJ TOTAL PTS]]-Proj2018[[#This Row],[LastProj]])/16)</f>
        <v/>
      </c>
      <c r="W46" s="28" t="s">
        <v>31</v>
      </c>
      <c r="X46" s="28"/>
      <c r="Y46" s="28">
        <f>IF(Proj2018[[#This Row],[POS]]="K",-100,Proj2018[[#This Row],[VAR/G]]+1.5)</f>
        <v>5.3999999999999995</v>
      </c>
      <c r="Z46" s="28">
        <f>ROUND(MAX(Proj2018[[#This Row],[VAWG]],0)*$AC$9,0)+1</f>
        <v>621</v>
      </c>
    </row>
    <row r="47" spans="1:26" x14ac:dyDescent="0.25">
      <c r="A47">
        <v>2018</v>
      </c>
      <c r="B47" t="s">
        <v>114</v>
      </c>
      <c r="C47" t="s">
        <v>70</v>
      </c>
      <c r="D47" t="s">
        <v>102</v>
      </c>
      <c r="E47">
        <v>0</v>
      </c>
      <c r="F47">
        <v>0</v>
      </c>
      <c r="G47">
        <v>0</v>
      </c>
      <c r="H47">
        <v>0</v>
      </c>
      <c r="I47">
        <v>0</v>
      </c>
      <c r="J47">
        <v>2</v>
      </c>
      <c r="K47">
        <v>13</v>
      </c>
      <c r="L47">
        <v>0</v>
      </c>
      <c r="M47">
        <v>101</v>
      </c>
      <c r="N47">
        <v>1307</v>
      </c>
      <c r="O47">
        <v>8</v>
      </c>
      <c r="P47" s="25">
        <v>180.00000000000003</v>
      </c>
      <c r="Q47" s="25">
        <v>117.7</v>
      </c>
      <c r="R47" s="25">
        <v>62.300000000000026</v>
      </c>
      <c r="S47" s="25">
        <v>3.8937500000000016</v>
      </c>
      <c r="T47" s="30" t="s">
        <v>30</v>
      </c>
      <c r="U47" s="28">
        <v>180.00000000000003</v>
      </c>
      <c r="V47" s="28" t="str">
        <f>IF(ABS(Proj2018[[#This Row],[LastProj]]-Proj2018[[#This Row],[PROJ TOTAL PTS]])&lt;0.5,"",(Proj2018[[#This Row],[PROJ TOTAL PTS]]-Proj2018[[#This Row],[LastProj]])/16)</f>
        <v/>
      </c>
      <c r="W47" s="28" t="s">
        <v>31</v>
      </c>
      <c r="X47" s="28"/>
      <c r="Y47" s="28">
        <f>IF(Proj2018[[#This Row],[POS]]="K",-100,Proj2018[[#This Row],[VAR/G]]+1.5)</f>
        <v>5.3937500000000016</v>
      </c>
      <c r="Z47" s="28">
        <f>ROUND(MAX(Proj2018[[#This Row],[VAWG]],0)*$AC$9,0)+1</f>
        <v>620</v>
      </c>
    </row>
    <row r="48" spans="1:26" x14ac:dyDescent="0.25">
      <c r="A48">
        <v>2018</v>
      </c>
      <c r="B48" t="s">
        <v>115</v>
      </c>
      <c r="C48" t="s">
        <v>77</v>
      </c>
      <c r="D48" t="s">
        <v>102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90</v>
      </c>
      <c r="N48">
        <v>1297</v>
      </c>
      <c r="O48">
        <v>8</v>
      </c>
      <c r="P48" s="25">
        <v>177.70000000000002</v>
      </c>
      <c r="Q48" s="25">
        <v>117.7</v>
      </c>
      <c r="R48" s="25">
        <v>60.000000000000014</v>
      </c>
      <c r="S48" s="25">
        <v>3.7500000000000009</v>
      </c>
      <c r="T48" s="30" t="s">
        <v>30</v>
      </c>
      <c r="U48" s="28">
        <v>177.70000000000002</v>
      </c>
      <c r="V48" s="28" t="str">
        <f>IF(ABS(Proj2018[[#This Row],[LastProj]]-Proj2018[[#This Row],[PROJ TOTAL PTS]])&lt;0.5,"",(Proj2018[[#This Row],[PROJ TOTAL PTS]]-Proj2018[[#This Row],[LastProj]])/16)</f>
        <v/>
      </c>
      <c r="W48" s="28" t="s">
        <v>31</v>
      </c>
      <c r="X48" s="28"/>
      <c r="Y48" s="28">
        <f>IF(Proj2018[[#This Row],[POS]]="K",-100,Proj2018[[#This Row],[VAR/G]]+1.5)</f>
        <v>5.2500000000000009</v>
      </c>
      <c r="Z48" s="28">
        <f>ROUND(MAX(Proj2018[[#This Row],[VAWG]],0)*$AC$9,0)+1</f>
        <v>604</v>
      </c>
    </row>
    <row r="49" spans="1:26" x14ac:dyDescent="0.25">
      <c r="A49">
        <v>2018</v>
      </c>
      <c r="B49" t="s">
        <v>116</v>
      </c>
      <c r="C49" t="s">
        <v>68</v>
      </c>
      <c r="D49" t="s">
        <v>64</v>
      </c>
      <c r="E49">
        <v>0</v>
      </c>
      <c r="F49">
        <v>0</v>
      </c>
      <c r="G49">
        <v>0</v>
      </c>
      <c r="H49">
        <v>0</v>
      </c>
      <c r="I49">
        <v>0</v>
      </c>
      <c r="J49">
        <v>217</v>
      </c>
      <c r="K49">
        <v>876</v>
      </c>
      <c r="L49">
        <v>7</v>
      </c>
      <c r="M49">
        <v>54</v>
      </c>
      <c r="N49">
        <v>407</v>
      </c>
      <c r="O49">
        <v>1</v>
      </c>
      <c r="P49" s="25">
        <v>176.3</v>
      </c>
      <c r="Q49" s="25">
        <v>118.8</v>
      </c>
      <c r="R49" s="25">
        <v>57.500000000000014</v>
      </c>
      <c r="S49" s="25">
        <v>3.5937500000000009</v>
      </c>
      <c r="T49" s="30" t="s">
        <v>30</v>
      </c>
      <c r="U49" s="28">
        <v>176.3</v>
      </c>
      <c r="V49" s="28" t="str">
        <f>IF(ABS(Proj2018[[#This Row],[LastProj]]-Proj2018[[#This Row],[PROJ TOTAL PTS]])&lt;0.5,"",(Proj2018[[#This Row],[PROJ TOTAL PTS]]-Proj2018[[#This Row],[LastProj]])/16)</f>
        <v/>
      </c>
      <c r="W49" s="28" t="s">
        <v>31</v>
      </c>
      <c r="X49" s="28"/>
      <c r="Y49" s="28">
        <f>IF(Proj2018[[#This Row],[POS]]="K",-100,Proj2018[[#This Row],[VAR/G]]+1.5)</f>
        <v>5.0937500000000009</v>
      </c>
      <c r="Z49" s="28">
        <f>ROUND(MAX(Proj2018[[#This Row],[VAWG]],0)*$AC$9,0)+1</f>
        <v>586</v>
      </c>
    </row>
    <row r="50" spans="1:26" x14ac:dyDescent="0.25">
      <c r="A50">
        <v>2018</v>
      </c>
      <c r="B50" t="s">
        <v>117</v>
      </c>
      <c r="C50" t="s">
        <v>47</v>
      </c>
      <c r="D50" t="s">
        <v>64</v>
      </c>
      <c r="E50">
        <v>0</v>
      </c>
      <c r="F50">
        <v>0</v>
      </c>
      <c r="G50">
        <v>0</v>
      </c>
      <c r="H50">
        <v>0</v>
      </c>
      <c r="I50">
        <v>0</v>
      </c>
      <c r="J50">
        <v>236</v>
      </c>
      <c r="K50">
        <v>998</v>
      </c>
      <c r="L50">
        <v>8</v>
      </c>
      <c r="M50">
        <v>25</v>
      </c>
      <c r="N50">
        <v>208</v>
      </c>
      <c r="O50">
        <v>1</v>
      </c>
      <c r="P50" s="25">
        <v>174.60000000000002</v>
      </c>
      <c r="Q50" s="25">
        <v>118.8</v>
      </c>
      <c r="R50" s="25">
        <v>55.800000000000026</v>
      </c>
      <c r="S50" s="25">
        <v>3.4875000000000016</v>
      </c>
      <c r="T50" s="30" t="s">
        <v>19</v>
      </c>
      <c r="U50" s="28">
        <v>174.60000000000002</v>
      </c>
      <c r="V50" s="28" t="str">
        <f>IF(ABS(Proj2018[[#This Row],[LastProj]]-Proj2018[[#This Row],[PROJ TOTAL PTS]])&lt;0.5,"",(Proj2018[[#This Row],[PROJ TOTAL PTS]]-Proj2018[[#This Row],[LastProj]])/16)</f>
        <v/>
      </c>
      <c r="W50" s="28" t="s">
        <v>31</v>
      </c>
      <c r="X50" s="28"/>
      <c r="Y50" s="28">
        <f>IF(Proj2018[[#This Row],[POS]]="K",-100,Proj2018[[#This Row],[VAR/G]]+1.5)</f>
        <v>4.9875000000000016</v>
      </c>
      <c r="Z50" s="28">
        <f>ROUND(MAX(Proj2018[[#This Row],[VAWG]],0)*$AC$9,0)+1</f>
        <v>574</v>
      </c>
    </row>
    <row r="51" spans="1:26" x14ac:dyDescent="0.25">
      <c r="A51">
        <v>2018</v>
      </c>
      <c r="B51" t="s">
        <v>118</v>
      </c>
      <c r="C51" t="s">
        <v>54</v>
      </c>
      <c r="D51" t="s">
        <v>102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100</v>
      </c>
      <c r="N51">
        <v>1263</v>
      </c>
      <c r="O51">
        <v>8</v>
      </c>
      <c r="P51" s="25">
        <v>174.3</v>
      </c>
      <c r="Q51" s="25">
        <v>117.7</v>
      </c>
      <c r="R51" s="25">
        <v>56.600000000000009</v>
      </c>
      <c r="S51" s="25">
        <v>3.5375000000000005</v>
      </c>
      <c r="T51" s="30" t="s">
        <v>30</v>
      </c>
      <c r="U51" s="28">
        <v>174.3</v>
      </c>
      <c r="V51" s="28" t="str">
        <f>IF(ABS(Proj2018[[#This Row],[LastProj]]-Proj2018[[#This Row],[PROJ TOTAL PTS]])&lt;0.5,"",(Proj2018[[#This Row],[PROJ TOTAL PTS]]-Proj2018[[#This Row],[LastProj]])/16)</f>
        <v/>
      </c>
      <c r="W51" s="28" t="s">
        <v>31</v>
      </c>
      <c r="X51" s="28"/>
      <c r="Y51" s="28">
        <f>IF(Proj2018[[#This Row],[POS]]="K",-100,Proj2018[[#This Row],[VAR/G]]+1.5)</f>
        <v>5.0375000000000005</v>
      </c>
      <c r="Z51" s="28">
        <f>ROUND(MAX(Proj2018[[#This Row],[VAWG]],0)*$AC$9,0)+1</f>
        <v>579</v>
      </c>
    </row>
    <row r="52" spans="1:26" x14ac:dyDescent="0.25">
      <c r="A52">
        <v>2018</v>
      </c>
      <c r="B52" t="s">
        <v>119</v>
      </c>
      <c r="C52" t="s">
        <v>36</v>
      </c>
      <c r="D52" t="s">
        <v>64</v>
      </c>
      <c r="E52">
        <v>0</v>
      </c>
      <c r="F52">
        <v>0</v>
      </c>
      <c r="G52">
        <v>0</v>
      </c>
      <c r="H52">
        <v>0</v>
      </c>
      <c r="I52">
        <v>0</v>
      </c>
      <c r="J52">
        <v>159</v>
      </c>
      <c r="K52">
        <v>635</v>
      </c>
      <c r="L52">
        <v>4</v>
      </c>
      <c r="M52">
        <v>78</v>
      </c>
      <c r="N52">
        <v>687</v>
      </c>
      <c r="O52">
        <v>3</v>
      </c>
      <c r="P52" s="25">
        <v>174.2</v>
      </c>
      <c r="Q52" s="25">
        <v>118.8</v>
      </c>
      <c r="R52" s="25">
        <v>55.399999999999991</v>
      </c>
      <c r="S52" s="25">
        <v>3.4624999999999995</v>
      </c>
      <c r="T52" s="30" t="s">
        <v>30</v>
      </c>
      <c r="U52" s="28">
        <v>174.2</v>
      </c>
      <c r="V52" s="28" t="str">
        <f>IF(ABS(Proj2018[[#This Row],[LastProj]]-Proj2018[[#This Row],[PROJ TOTAL PTS]])&lt;0.5,"",(Proj2018[[#This Row],[PROJ TOTAL PTS]]-Proj2018[[#This Row],[LastProj]])/16)</f>
        <v/>
      </c>
      <c r="W52" s="28" t="s">
        <v>31</v>
      </c>
      <c r="X52" s="28"/>
      <c r="Y52" s="28">
        <f>IF(Proj2018[[#This Row],[POS]]="K",-100,Proj2018[[#This Row],[VAR/G]]+1.5)</f>
        <v>4.9624999999999995</v>
      </c>
      <c r="Z52" s="28">
        <f>ROUND(MAX(Proj2018[[#This Row],[VAWG]],0)*$AC$9,0)+1</f>
        <v>571</v>
      </c>
    </row>
    <row r="53" spans="1:26" x14ac:dyDescent="0.25">
      <c r="A53">
        <v>2018</v>
      </c>
      <c r="B53" t="s">
        <v>120</v>
      </c>
      <c r="C53" t="s">
        <v>74</v>
      </c>
      <c r="D53" t="s">
        <v>64</v>
      </c>
      <c r="E53">
        <v>0</v>
      </c>
      <c r="F53">
        <v>0</v>
      </c>
      <c r="G53">
        <v>0</v>
      </c>
      <c r="H53">
        <v>0</v>
      </c>
      <c r="I53">
        <v>0</v>
      </c>
      <c r="J53">
        <v>239</v>
      </c>
      <c r="K53">
        <v>1023</v>
      </c>
      <c r="L53">
        <v>7</v>
      </c>
      <c r="M53">
        <v>29</v>
      </c>
      <c r="N53">
        <v>231</v>
      </c>
      <c r="O53">
        <v>1</v>
      </c>
      <c r="P53" s="25">
        <v>173.4</v>
      </c>
      <c r="Q53" s="25">
        <v>118.8</v>
      </c>
      <c r="R53" s="25">
        <v>54.600000000000009</v>
      </c>
      <c r="S53" s="25">
        <v>3.4125000000000005</v>
      </c>
      <c r="T53" s="30" t="s">
        <v>30</v>
      </c>
      <c r="U53" s="28">
        <v>173.4</v>
      </c>
      <c r="V53" s="28" t="str">
        <f>IF(ABS(Proj2018[[#This Row],[LastProj]]-Proj2018[[#This Row],[PROJ TOTAL PTS]])&lt;0.5,"",(Proj2018[[#This Row],[PROJ TOTAL PTS]]-Proj2018[[#This Row],[LastProj]])/16)</f>
        <v/>
      </c>
      <c r="W53" s="28" t="s">
        <v>31</v>
      </c>
      <c r="X53" s="28"/>
      <c r="Y53" s="28">
        <f>IF(Proj2018[[#This Row],[POS]]="K",-100,Proj2018[[#This Row],[VAR/G]]+1.5)</f>
        <v>4.9125000000000005</v>
      </c>
      <c r="Z53" s="28">
        <f>ROUND(MAX(Proj2018[[#This Row],[VAWG]],0)*$AC$9,0)+1</f>
        <v>565</v>
      </c>
    </row>
    <row r="54" spans="1:26" x14ac:dyDescent="0.25">
      <c r="A54">
        <v>2018</v>
      </c>
      <c r="B54" t="s">
        <v>121</v>
      </c>
      <c r="C54" t="s">
        <v>90</v>
      </c>
      <c r="D54" t="s">
        <v>64</v>
      </c>
      <c r="E54">
        <v>0</v>
      </c>
      <c r="F54">
        <v>0</v>
      </c>
      <c r="G54">
        <v>0</v>
      </c>
      <c r="H54">
        <v>0</v>
      </c>
      <c r="I54">
        <v>0</v>
      </c>
      <c r="J54">
        <v>220</v>
      </c>
      <c r="K54">
        <v>957</v>
      </c>
      <c r="L54">
        <v>8</v>
      </c>
      <c r="M54">
        <v>29</v>
      </c>
      <c r="N54">
        <v>229</v>
      </c>
      <c r="O54">
        <v>1</v>
      </c>
      <c r="P54" s="25">
        <v>172.6</v>
      </c>
      <c r="Q54" s="25">
        <v>118.8</v>
      </c>
      <c r="R54" s="25">
        <v>53.8</v>
      </c>
      <c r="S54" s="25">
        <v>3.3624999999999998</v>
      </c>
      <c r="T54" s="30" t="s">
        <v>30</v>
      </c>
      <c r="U54" s="28">
        <v>172.6</v>
      </c>
      <c r="V54" s="28" t="str">
        <f>IF(ABS(Proj2018[[#This Row],[LastProj]]-Proj2018[[#This Row],[PROJ TOTAL PTS]])&lt;0.5,"",(Proj2018[[#This Row],[PROJ TOTAL PTS]]-Proj2018[[#This Row],[LastProj]])/16)</f>
        <v/>
      </c>
      <c r="W54" s="28" t="s">
        <v>31</v>
      </c>
      <c r="X54" s="28"/>
      <c r="Y54" s="28">
        <f>IF(Proj2018[[#This Row],[POS]]="K",-100,Proj2018[[#This Row],[VAR/G]]+1.5)</f>
        <v>4.8624999999999998</v>
      </c>
      <c r="Z54" s="32">
        <f>ROUND(MAX(Proj2018[[#This Row],[VAWG]],0)*$AC$9,0)+1</f>
        <v>559</v>
      </c>
    </row>
    <row r="55" spans="1:26" x14ac:dyDescent="0.25">
      <c r="A55">
        <v>2018</v>
      </c>
      <c r="B55" t="s">
        <v>122</v>
      </c>
      <c r="C55" t="s">
        <v>28</v>
      </c>
      <c r="D55" t="s">
        <v>102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86</v>
      </c>
      <c r="N55">
        <v>1087</v>
      </c>
      <c r="O55">
        <v>10</v>
      </c>
      <c r="P55" s="25">
        <v>168.7</v>
      </c>
      <c r="Q55" s="25">
        <v>117.7</v>
      </c>
      <c r="R55" s="25">
        <v>50.999999999999986</v>
      </c>
      <c r="S55" s="25">
        <v>3.1874999999999991</v>
      </c>
      <c r="T55" s="30" t="s">
        <v>30</v>
      </c>
      <c r="U55" s="28">
        <v>168.7</v>
      </c>
      <c r="V55" s="28" t="str">
        <f>IF(ABS(Proj2018[[#This Row],[LastProj]]-Proj2018[[#This Row],[PROJ TOTAL PTS]])&lt;0.5,"",(Proj2018[[#This Row],[PROJ TOTAL PTS]]-Proj2018[[#This Row],[LastProj]])/16)</f>
        <v/>
      </c>
      <c r="W55" s="28" t="s">
        <v>31</v>
      </c>
      <c r="X55" s="28"/>
      <c r="Y55" s="28">
        <f>IF(Proj2018[[#This Row],[POS]]="K",-100,Proj2018[[#This Row],[VAR/G]]+1.5)</f>
        <v>4.6874999999999991</v>
      </c>
      <c r="Z55" s="28">
        <f>ROUND(MAX(Proj2018[[#This Row],[VAWG]],0)*$AC$9,0)+1</f>
        <v>539</v>
      </c>
    </row>
    <row r="56" spans="1:26" x14ac:dyDescent="0.25">
      <c r="A56">
        <v>2018</v>
      </c>
      <c r="B56" t="s">
        <v>123</v>
      </c>
      <c r="C56" t="s">
        <v>44</v>
      </c>
      <c r="D56" t="s">
        <v>102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75</v>
      </c>
      <c r="N56">
        <v>1249</v>
      </c>
      <c r="O56">
        <v>7</v>
      </c>
      <c r="P56" s="25">
        <v>166.9</v>
      </c>
      <c r="Q56" s="25">
        <v>117.7</v>
      </c>
      <c r="R56" s="25">
        <v>49.2</v>
      </c>
      <c r="S56" s="25">
        <v>3.0750000000000002</v>
      </c>
      <c r="T56" s="30" t="s">
        <v>30</v>
      </c>
      <c r="U56" s="28">
        <v>166.9</v>
      </c>
      <c r="V56" s="28" t="str">
        <f>IF(ABS(Proj2018[[#This Row],[LastProj]]-Proj2018[[#This Row],[PROJ TOTAL PTS]])&lt;0.5,"",(Proj2018[[#This Row],[PROJ TOTAL PTS]]-Proj2018[[#This Row],[LastProj]])/16)</f>
        <v/>
      </c>
      <c r="W56" s="28" t="s">
        <v>31</v>
      </c>
      <c r="X56" s="28"/>
      <c r="Y56" s="28">
        <f>IF(Proj2018[[#This Row],[POS]]="K",-100,Proj2018[[#This Row],[VAR/G]]+1.5)</f>
        <v>4.5750000000000002</v>
      </c>
      <c r="Z56" s="28">
        <f>ROUND(MAX(Proj2018[[#This Row],[VAWG]],0)*$AC$9,0)+1</f>
        <v>526</v>
      </c>
    </row>
    <row r="57" spans="1:26" x14ac:dyDescent="0.25">
      <c r="A57">
        <v>2018</v>
      </c>
      <c r="B57" t="s">
        <v>124</v>
      </c>
      <c r="C57" t="s">
        <v>77</v>
      </c>
      <c r="D57" t="s">
        <v>64</v>
      </c>
      <c r="E57">
        <v>0</v>
      </c>
      <c r="F57">
        <v>0</v>
      </c>
      <c r="G57">
        <v>0</v>
      </c>
      <c r="H57">
        <v>0</v>
      </c>
      <c r="I57">
        <v>0</v>
      </c>
      <c r="J57">
        <v>227</v>
      </c>
      <c r="K57">
        <v>892</v>
      </c>
      <c r="L57">
        <v>6</v>
      </c>
      <c r="M57">
        <v>43</v>
      </c>
      <c r="N57">
        <v>353</v>
      </c>
      <c r="O57">
        <v>1</v>
      </c>
      <c r="P57" s="25">
        <v>166.5</v>
      </c>
      <c r="Q57" s="25">
        <v>118.8</v>
      </c>
      <c r="R57" s="25">
        <v>47.7</v>
      </c>
      <c r="S57" s="25">
        <v>2.9812500000000002</v>
      </c>
      <c r="T57" s="30" t="s">
        <v>30</v>
      </c>
      <c r="U57" s="28">
        <v>166.5</v>
      </c>
      <c r="V57" s="28" t="str">
        <f>IF(ABS(Proj2018[[#This Row],[LastProj]]-Proj2018[[#This Row],[PROJ TOTAL PTS]])&lt;0.5,"",(Proj2018[[#This Row],[PROJ TOTAL PTS]]-Proj2018[[#This Row],[LastProj]])/16)</f>
        <v/>
      </c>
      <c r="W57" s="28" t="s">
        <v>31</v>
      </c>
      <c r="X57" s="28"/>
      <c r="Y57" s="28">
        <f>IF(Proj2018[[#This Row],[POS]]="K",-100,Proj2018[[#This Row],[VAR/G]]+1.5)</f>
        <v>4.4812500000000002</v>
      </c>
      <c r="Z57" s="28">
        <f>ROUND(MAX(Proj2018[[#This Row],[VAWG]],0)*$AC$9,0)+1</f>
        <v>515</v>
      </c>
    </row>
    <row r="58" spans="1:26" x14ac:dyDescent="0.25">
      <c r="A58">
        <v>2018</v>
      </c>
      <c r="B58" t="s">
        <v>125</v>
      </c>
      <c r="C58" t="s">
        <v>34</v>
      </c>
      <c r="D58" t="s">
        <v>126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72</v>
      </c>
      <c r="N58">
        <v>1124</v>
      </c>
      <c r="O58">
        <v>9</v>
      </c>
      <c r="P58" s="25">
        <v>166.4</v>
      </c>
      <c r="Q58" s="25">
        <v>81.599999999999994</v>
      </c>
      <c r="R58" s="25">
        <v>84.800000000000011</v>
      </c>
      <c r="S58" s="25">
        <v>5.3000000000000007</v>
      </c>
      <c r="T58" s="30" t="s">
        <v>30</v>
      </c>
      <c r="U58" s="28">
        <v>166.4</v>
      </c>
      <c r="V58" s="28" t="str">
        <f>IF(ABS(Proj2018[[#This Row],[LastProj]]-Proj2018[[#This Row],[PROJ TOTAL PTS]])&lt;0.5,"",(Proj2018[[#This Row],[PROJ TOTAL PTS]]-Proj2018[[#This Row],[LastProj]])/16)</f>
        <v/>
      </c>
      <c r="W58" s="28" t="s">
        <v>31</v>
      </c>
      <c r="X58" s="28"/>
      <c r="Y58" s="28">
        <f>IF(Proj2018[[#This Row],[POS]]="K",-100,Proj2018[[#This Row],[VAR/G]]+1.5)</f>
        <v>6.8000000000000007</v>
      </c>
      <c r="Z58" s="28">
        <f>ROUND(MAX(Proj2018[[#This Row],[VAWG]],0)*$AC$9,0)+1</f>
        <v>782</v>
      </c>
    </row>
    <row r="59" spans="1:26" x14ac:dyDescent="0.25">
      <c r="A59">
        <v>2018</v>
      </c>
      <c r="B59" t="s">
        <v>127</v>
      </c>
      <c r="C59" t="s">
        <v>34</v>
      </c>
      <c r="D59" t="s">
        <v>64</v>
      </c>
      <c r="E59">
        <v>0</v>
      </c>
      <c r="F59">
        <v>0</v>
      </c>
      <c r="G59">
        <v>0</v>
      </c>
      <c r="H59">
        <v>0</v>
      </c>
      <c r="I59">
        <v>0</v>
      </c>
      <c r="J59">
        <v>208</v>
      </c>
      <c r="K59">
        <v>897</v>
      </c>
      <c r="L59">
        <v>8</v>
      </c>
      <c r="M59">
        <v>27</v>
      </c>
      <c r="N59">
        <v>219</v>
      </c>
      <c r="O59">
        <v>1</v>
      </c>
      <c r="P59" s="25">
        <v>165.6</v>
      </c>
      <c r="Q59" s="25">
        <v>118.8</v>
      </c>
      <c r="R59" s="25">
        <v>46.8</v>
      </c>
      <c r="S59" s="25">
        <v>2.9249999999999998</v>
      </c>
      <c r="T59" s="30" t="s">
        <v>19</v>
      </c>
      <c r="U59" s="28">
        <v>165.6</v>
      </c>
      <c r="V59" s="28" t="str">
        <f>IF(ABS(Proj2018[[#This Row],[LastProj]]-Proj2018[[#This Row],[PROJ TOTAL PTS]])&lt;0.5,"",(Proj2018[[#This Row],[PROJ TOTAL PTS]]-Proj2018[[#This Row],[LastProj]])/16)</f>
        <v/>
      </c>
      <c r="W59" s="28" t="s">
        <v>31</v>
      </c>
      <c r="X59" s="28"/>
      <c r="Y59" s="28">
        <f>IF(Proj2018[[#This Row],[POS]]="K",-100,Proj2018[[#This Row],[VAR/G]]+1.5)</f>
        <v>4.4249999999999998</v>
      </c>
      <c r="Z59" s="28">
        <f>ROUND(MAX(Proj2018[[#This Row],[VAWG]],0)*$AC$9,0)+1</f>
        <v>509</v>
      </c>
    </row>
    <row r="60" spans="1:26" x14ac:dyDescent="0.25">
      <c r="A60">
        <v>2018</v>
      </c>
      <c r="B60" t="s">
        <v>128</v>
      </c>
      <c r="C60" t="s">
        <v>105</v>
      </c>
      <c r="D60" t="s">
        <v>64</v>
      </c>
      <c r="E60">
        <v>0</v>
      </c>
      <c r="F60">
        <v>0</v>
      </c>
      <c r="G60">
        <v>0</v>
      </c>
      <c r="H60">
        <v>0</v>
      </c>
      <c r="I60">
        <v>0</v>
      </c>
      <c r="J60">
        <v>231</v>
      </c>
      <c r="K60">
        <v>988</v>
      </c>
      <c r="L60">
        <v>6</v>
      </c>
      <c r="M60">
        <v>30</v>
      </c>
      <c r="N60">
        <v>235</v>
      </c>
      <c r="O60">
        <v>1</v>
      </c>
      <c r="P60" s="25">
        <v>164.3</v>
      </c>
      <c r="Q60" s="25">
        <v>118.8</v>
      </c>
      <c r="R60" s="25">
        <v>45.500000000000014</v>
      </c>
      <c r="S60" s="25">
        <v>2.8437500000000009</v>
      </c>
      <c r="T60" s="30" t="s">
        <v>30</v>
      </c>
      <c r="U60" s="28">
        <v>164.3</v>
      </c>
      <c r="V60" s="28" t="str">
        <f>IF(ABS(Proj2018[[#This Row],[LastProj]]-Proj2018[[#This Row],[PROJ TOTAL PTS]])&lt;0.5,"",(Proj2018[[#This Row],[PROJ TOTAL PTS]]-Proj2018[[#This Row],[LastProj]])/16)</f>
        <v/>
      </c>
      <c r="W60" s="28" t="s">
        <v>31</v>
      </c>
      <c r="X60" s="28"/>
      <c r="Y60" s="28">
        <f>IF(Proj2018[[#This Row],[POS]]="K",-100,Proj2018[[#This Row],[VAR/G]]+1.5)</f>
        <v>4.3437500000000009</v>
      </c>
      <c r="Z60" s="28">
        <f>ROUND(MAX(Proj2018[[#This Row],[VAWG]],0)*$AC$9,0)+1</f>
        <v>500</v>
      </c>
    </row>
    <row r="61" spans="1:26" x14ac:dyDescent="0.25">
      <c r="A61">
        <v>2018</v>
      </c>
      <c r="B61" t="s">
        <v>129</v>
      </c>
      <c r="C61" t="s">
        <v>60</v>
      </c>
      <c r="D61" t="s">
        <v>64</v>
      </c>
      <c r="E61">
        <v>0</v>
      </c>
      <c r="F61">
        <v>0</v>
      </c>
      <c r="G61">
        <v>0</v>
      </c>
      <c r="H61">
        <v>0</v>
      </c>
      <c r="I61">
        <v>0</v>
      </c>
      <c r="J61">
        <v>223</v>
      </c>
      <c r="K61">
        <v>939</v>
      </c>
      <c r="L61">
        <v>7</v>
      </c>
      <c r="M61">
        <v>24</v>
      </c>
      <c r="N61">
        <v>213</v>
      </c>
      <c r="O61">
        <v>1</v>
      </c>
      <c r="P61" s="25">
        <v>163.20000000000002</v>
      </c>
      <c r="Q61" s="25">
        <v>118.8</v>
      </c>
      <c r="R61" s="25">
        <v>44.40000000000002</v>
      </c>
      <c r="S61" s="25">
        <v>2.7750000000000012</v>
      </c>
      <c r="T61" s="30" t="s">
        <v>30</v>
      </c>
      <c r="U61" s="28">
        <v>163.20000000000002</v>
      </c>
      <c r="V61" s="28" t="str">
        <f>IF(ABS(Proj2018[[#This Row],[LastProj]]-Proj2018[[#This Row],[PROJ TOTAL PTS]])&lt;0.5,"",(Proj2018[[#This Row],[PROJ TOTAL PTS]]-Proj2018[[#This Row],[LastProj]])/16)</f>
        <v/>
      </c>
      <c r="W61" s="28" t="s">
        <v>31</v>
      </c>
      <c r="X61" s="28"/>
      <c r="Y61" s="28">
        <f>IF(Proj2018[[#This Row],[POS]]="K",-100,Proj2018[[#This Row],[VAR/G]]+1.5)</f>
        <v>4.2750000000000012</v>
      </c>
      <c r="Z61" s="28">
        <f>ROUND(MAX(Proj2018[[#This Row],[VAWG]],0)*$AC$9,0)+1</f>
        <v>492</v>
      </c>
    </row>
    <row r="62" spans="1:26" x14ac:dyDescent="0.25">
      <c r="A62">
        <v>2018</v>
      </c>
      <c r="B62" t="s">
        <v>130</v>
      </c>
      <c r="C62" t="s">
        <v>58</v>
      </c>
      <c r="D62" t="s">
        <v>102</v>
      </c>
      <c r="E62">
        <v>0</v>
      </c>
      <c r="F62">
        <v>0</v>
      </c>
      <c r="G62">
        <v>0</v>
      </c>
      <c r="H62">
        <v>0</v>
      </c>
      <c r="I62">
        <v>0</v>
      </c>
      <c r="J62">
        <v>2</v>
      </c>
      <c r="K62">
        <v>13</v>
      </c>
      <c r="L62">
        <v>0</v>
      </c>
      <c r="M62">
        <v>85</v>
      </c>
      <c r="N62">
        <v>1192</v>
      </c>
      <c r="O62">
        <v>7</v>
      </c>
      <c r="P62" s="25">
        <v>162.5</v>
      </c>
      <c r="Q62" s="25">
        <v>117.7</v>
      </c>
      <c r="R62" s="25">
        <v>44.8</v>
      </c>
      <c r="S62" s="25">
        <v>2.8</v>
      </c>
      <c r="T62" s="30" t="s">
        <v>30</v>
      </c>
      <c r="U62" s="28">
        <v>162.5</v>
      </c>
      <c r="V62" s="28" t="str">
        <f>IF(ABS(Proj2018[[#This Row],[LastProj]]-Proj2018[[#This Row],[PROJ TOTAL PTS]])&lt;0.5,"",(Proj2018[[#This Row],[PROJ TOTAL PTS]]-Proj2018[[#This Row],[LastProj]])/16)</f>
        <v/>
      </c>
      <c r="W62" s="28" t="s">
        <v>31</v>
      </c>
      <c r="X62" s="28"/>
      <c r="Y62" s="28">
        <f>IF(Proj2018[[#This Row],[POS]]="K",-100,Proj2018[[#This Row],[VAR/G]]+1.5)</f>
        <v>4.3</v>
      </c>
      <c r="Z62" s="28">
        <f>ROUND(MAX(Proj2018[[#This Row],[VAWG]],0)*$AC$9,0)+1</f>
        <v>495</v>
      </c>
    </row>
    <row r="63" spans="1:26" x14ac:dyDescent="0.25">
      <c r="A63">
        <v>2018</v>
      </c>
      <c r="B63" t="s">
        <v>131</v>
      </c>
      <c r="C63" t="s">
        <v>41</v>
      </c>
      <c r="D63" t="s">
        <v>64</v>
      </c>
      <c r="E63">
        <v>0</v>
      </c>
      <c r="F63">
        <v>0</v>
      </c>
      <c r="G63">
        <v>0</v>
      </c>
      <c r="H63">
        <v>0</v>
      </c>
      <c r="I63">
        <v>0</v>
      </c>
      <c r="J63">
        <v>222</v>
      </c>
      <c r="K63">
        <v>948</v>
      </c>
      <c r="L63">
        <v>6</v>
      </c>
      <c r="M63">
        <v>30</v>
      </c>
      <c r="N63">
        <v>247</v>
      </c>
      <c r="O63">
        <v>1</v>
      </c>
      <c r="P63" s="25">
        <v>161.5</v>
      </c>
      <c r="Q63" s="25">
        <v>118.8</v>
      </c>
      <c r="R63" s="25">
        <v>42.7</v>
      </c>
      <c r="S63" s="25">
        <v>2.6687500000000002</v>
      </c>
      <c r="T63" s="30" t="s">
        <v>19</v>
      </c>
      <c r="U63" s="28">
        <v>161.5</v>
      </c>
      <c r="V63" s="28" t="str">
        <f>IF(ABS(Proj2018[[#This Row],[LastProj]]-Proj2018[[#This Row],[PROJ TOTAL PTS]])&lt;0.5,"",(Proj2018[[#This Row],[PROJ TOTAL PTS]]-Proj2018[[#This Row],[LastProj]])/16)</f>
        <v/>
      </c>
      <c r="W63" s="28" t="s">
        <v>31</v>
      </c>
      <c r="X63" s="28"/>
      <c r="Y63" s="28">
        <f>IF(Proj2018[[#This Row],[POS]]="K",-100,Proj2018[[#This Row],[VAR/G]]+1.5)</f>
        <v>4.1687500000000002</v>
      </c>
      <c r="Z63" s="28">
        <f>ROUND(MAX(Proj2018[[#This Row],[VAWG]],0)*$AC$9,0)+1</f>
        <v>480</v>
      </c>
    </row>
    <row r="64" spans="1:26" x14ac:dyDescent="0.25">
      <c r="A64">
        <v>2018</v>
      </c>
      <c r="B64" t="s">
        <v>132</v>
      </c>
      <c r="C64" t="s">
        <v>88</v>
      </c>
      <c r="D64" t="s">
        <v>64</v>
      </c>
      <c r="E64">
        <v>0</v>
      </c>
      <c r="F64">
        <v>0</v>
      </c>
      <c r="G64">
        <v>0</v>
      </c>
      <c r="H64">
        <v>0</v>
      </c>
      <c r="I64">
        <v>0</v>
      </c>
      <c r="J64">
        <v>223</v>
      </c>
      <c r="K64">
        <v>942</v>
      </c>
      <c r="L64">
        <v>6</v>
      </c>
      <c r="M64">
        <v>31</v>
      </c>
      <c r="N64">
        <v>247</v>
      </c>
      <c r="O64">
        <v>1</v>
      </c>
      <c r="P64" s="25">
        <v>160.89999999999998</v>
      </c>
      <c r="Q64" s="25">
        <v>118.8</v>
      </c>
      <c r="R64" s="25">
        <v>42.09999999999998</v>
      </c>
      <c r="S64" s="25">
        <v>2.6312499999999988</v>
      </c>
      <c r="T64" s="30" t="s">
        <v>19</v>
      </c>
      <c r="U64" s="28">
        <v>160.89999999999998</v>
      </c>
      <c r="V64" s="28" t="str">
        <f>IF(ABS(Proj2018[[#This Row],[LastProj]]-Proj2018[[#This Row],[PROJ TOTAL PTS]])&lt;0.5,"",(Proj2018[[#This Row],[PROJ TOTAL PTS]]-Proj2018[[#This Row],[LastProj]])/16)</f>
        <v/>
      </c>
      <c r="W64" s="28" t="s">
        <v>31</v>
      </c>
      <c r="X64" s="28"/>
      <c r="Y64" s="28">
        <f>IF(Proj2018[[#This Row],[POS]]="K",-100,Proj2018[[#This Row],[VAR/G]]+1.5)</f>
        <v>4.1312499999999988</v>
      </c>
      <c r="Z64" s="28">
        <f>ROUND(MAX(Proj2018[[#This Row],[VAWG]],0)*$AC$9,0)+1</f>
        <v>475</v>
      </c>
    </row>
    <row r="65" spans="1:26" x14ac:dyDescent="0.25">
      <c r="A65">
        <v>2018</v>
      </c>
      <c r="B65" t="s">
        <v>133</v>
      </c>
      <c r="C65" t="s">
        <v>79</v>
      </c>
      <c r="D65" t="s">
        <v>64</v>
      </c>
      <c r="E65">
        <v>0</v>
      </c>
      <c r="F65">
        <v>0</v>
      </c>
      <c r="G65">
        <v>0</v>
      </c>
      <c r="H65">
        <v>0</v>
      </c>
      <c r="I65">
        <v>0</v>
      </c>
      <c r="J65">
        <v>194</v>
      </c>
      <c r="K65">
        <v>848</v>
      </c>
      <c r="L65">
        <v>6</v>
      </c>
      <c r="M65">
        <v>43</v>
      </c>
      <c r="N65">
        <v>323</v>
      </c>
      <c r="O65">
        <v>1</v>
      </c>
      <c r="P65" s="25">
        <v>159.10000000000002</v>
      </c>
      <c r="Q65" s="25">
        <v>118.8</v>
      </c>
      <c r="R65" s="25">
        <v>40.300000000000026</v>
      </c>
      <c r="S65" s="25">
        <v>2.5187500000000016</v>
      </c>
      <c r="T65" s="30" t="s">
        <v>30</v>
      </c>
      <c r="U65" s="28">
        <v>159.10000000000002</v>
      </c>
      <c r="V65" s="28" t="str">
        <f>IF(ABS(Proj2018[[#This Row],[LastProj]]-Proj2018[[#This Row],[PROJ TOTAL PTS]])&lt;0.5,"",(Proj2018[[#This Row],[PROJ TOTAL PTS]]-Proj2018[[#This Row],[LastProj]])/16)</f>
        <v/>
      </c>
      <c r="W65" s="28" t="s">
        <v>31</v>
      </c>
      <c r="X65" s="28"/>
      <c r="Y65" s="28">
        <f>IF(Proj2018[[#This Row],[POS]]="K",-100,Proj2018[[#This Row],[VAR/G]]+1.5)</f>
        <v>4.0187500000000016</v>
      </c>
      <c r="Z65" s="28">
        <f>ROUND(MAX(Proj2018[[#This Row],[VAWG]],0)*$AC$9,0)+1</f>
        <v>462</v>
      </c>
    </row>
    <row r="66" spans="1:26" x14ac:dyDescent="0.25">
      <c r="A66">
        <v>2018</v>
      </c>
      <c r="B66" s="1" t="s">
        <v>134</v>
      </c>
      <c r="C66" t="s">
        <v>94</v>
      </c>
      <c r="D66" t="s">
        <v>102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76</v>
      </c>
      <c r="N66">
        <v>1058</v>
      </c>
      <c r="O66">
        <v>8</v>
      </c>
      <c r="P66" s="25">
        <v>153.80000000000001</v>
      </c>
      <c r="Q66" s="25">
        <v>117.7</v>
      </c>
      <c r="R66" s="25">
        <v>36.100000000000009</v>
      </c>
      <c r="S66" s="25">
        <v>2.2562500000000005</v>
      </c>
      <c r="T66" s="30" t="s">
        <v>30</v>
      </c>
      <c r="U66" s="28">
        <v>153.80000000000001</v>
      </c>
      <c r="V66" s="28" t="str">
        <f>IF(ABS(Proj2018[[#This Row],[LastProj]]-Proj2018[[#This Row],[PROJ TOTAL PTS]])&lt;0.5,"",(Proj2018[[#This Row],[PROJ TOTAL PTS]]-Proj2018[[#This Row],[LastProj]])/16)</f>
        <v/>
      </c>
      <c r="W66" s="28" t="s">
        <v>31</v>
      </c>
      <c r="X66" s="28" t="s">
        <v>108</v>
      </c>
      <c r="Y66" s="28">
        <f>IF(Proj2018[[#This Row],[POS]]="K",-100,Proj2018[[#This Row],[VAR/G]]+1.5)</f>
        <v>3.7562500000000005</v>
      </c>
      <c r="Z66" s="32">
        <f>ROUND(MAX(Proj2018[[#This Row],[VAWG]],0)*$AC$9,0)+1</f>
        <v>432</v>
      </c>
    </row>
    <row r="67" spans="1:26" x14ac:dyDescent="0.25">
      <c r="A67">
        <v>2018</v>
      </c>
      <c r="B67" t="s">
        <v>135</v>
      </c>
      <c r="C67" t="s">
        <v>94</v>
      </c>
      <c r="D67" t="s">
        <v>64</v>
      </c>
      <c r="E67">
        <v>0</v>
      </c>
      <c r="F67">
        <v>0</v>
      </c>
      <c r="G67">
        <v>0</v>
      </c>
      <c r="H67">
        <v>0</v>
      </c>
      <c r="I67">
        <v>0</v>
      </c>
      <c r="J67">
        <v>228</v>
      </c>
      <c r="K67">
        <v>956</v>
      </c>
      <c r="L67">
        <v>4</v>
      </c>
      <c r="M67">
        <v>35</v>
      </c>
      <c r="N67">
        <v>279</v>
      </c>
      <c r="O67">
        <v>1</v>
      </c>
      <c r="P67" s="25">
        <v>153.5</v>
      </c>
      <c r="Q67" s="25">
        <v>118.8</v>
      </c>
      <c r="R67" s="25">
        <v>34.700000000000003</v>
      </c>
      <c r="S67" s="25">
        <v>2.1687500000000002</v>
      </c>
      <c r="T67" s="30" t="s">
        <v>19</v>
      </c>
      <c r="U67" s="28">
        <v>153.5</v>
      </c>
      <c r="V67" s="28" t="str">
        <f>IF(ABS(Proj2018[[#This Row],[LastProj]]-Proj2018[[#This Row],[PROJ TOTAL PTS]])&lt;0.5,"",(Proj2018[[#This Row],[PROJ TOTAL PTS]]-Proj2018[[#This Row],[LastProj]])/16)</f>
        <v/>
      </c>
      <c r="W67" s="28" t="s">
        <v>30</v>
      </c>
      <c r="X67" s="28"/>
      <c r="Y67" s="28">
        <f>IF(Proj2018[[#This Row],[POS]]="K",-100,Proj2018[[#This Row],[VAR/G]]+1.5)</f>
        <v>3.6687500000000002</v>
      </c>
      <c r="Z67" s="28">
        <f>ROUND(MAX(Proj2018[[#This Row],[VAWG]],0)*$AC$9,0)+1</f>
        <v>422</v>
      </c>
    </row>
    <row r="68" spans="1:26" x14ac:dyDescent="0.25">
      <c r="A68">
        <v>2018</v>
      </c>
      <c r="B68" t="s">
        <v>136</v>
      </c>
      <c r="C68" t="s">
        <v>62</v>
      </c>
      <c r="D68" t="s">
        <v>102</v>
      </c>
      <c r="E68">
        <v>0</v>
      </c>
      <c r="F68">
        <v>0</v>
      </c>
      <c r="G68">
        <v>0</v>
      </c>
      <c r="H68">
        <v>0</v>
      </c>
      <c r="I68">
        <v>0</v>
      </c>
      <c r="J68">
        <v>18</v>
      </c>
      <c r="K68">
        <v>123</v>
      </c>
      <c r="L68">
        <v>1</v>
      </c>
      <c r="M68">
        <v>80</v>
      </c>
      <c r="N68">
        <v>1034</v>
      </c>
      <c r="O68">
        <v>5</v>
      </c>
      <c r="P68" s="25">
        <v>151.69999999999999</v>
      </c>
      <c r="Q68" s="25">
        <v>117.7</v>
      </c>
      <c r="R68" s="25">
        <v>33.999999999999986</v>
      </c>
      <c r="S68" s="25">
        <v>2.1249999999999991</v>
      </c>
      <c r="T68" s="30" t="s">
        <v>30</v>
      </c>
      <c r="U68" s="28">
        <v>151.69999999999999</v>
      </c>
      <c r="V68" s="28" t="str">
        <f>IF(ABS(Proj2018[[#This Row],[LastProj]]-Proj2018[[#This Row],[PROJ TOTAL PTS]])&lt;0.5,"",(Proj2018[[#This Row],[PROJ TOTAL PTS]]-Proj2018[[#This Row],[LastProj]])/16)</f>
        <v/>
      </c>
      <c r="W68" s="28" t="s">
        <v>31</v>
      </c>
      <c r="X68" s="28"/>
      <c r="Y68" s="28">
        <f>IF(Proj2018[[#This Row],[POS]]="K",-100,Proj2018[[#This Row],[VAR/G]]+1.5)</f>
        <v>3.6249999999999991</v>
      </c>
      <c r="Z68" s="28">
        <f>ROUND(MAX(Proj2018[[#This Row],[VAWG]],0)*$AC$9,0)+1</f>
        <v>417</v>
      </c>
    </row>
    <row r="69" spans="1:26" x14ac:dyDescent="0.25">
      <c r="A69">
        <v>2018</v>
      </c>
      <c r="B69" t="s">
        <v>137</v>
      </c>
      <c r="C69" t="s">
        <v>96</v>
      </c>
      <c r="D69" t="s">
        <v>102</v>
      </c>
      <c r="E69">
        <v>0</v>
      </c>
      <c r="F69">
        <v>0</v>
      </c>
      <c r="G69">
        <v>0</v>
      </c>
      <c r="H69">
        <v>0</v>
      </c>
      <c r="I69">
        <v>0</v>
      </c>
      <c r="J69">
        <v>2</v>
      </c>
      <c r="K69">
        <v>12</v>
      </c>
      <c r="L69">
        <v>0</v>
      </c>
      <c r="M69">
        <v>69</v>
      </c>
      <c r="N69">
        <v>1084</v>
      </c>
      <c r="O69">
        <v>7</v>
      </c>
      <c r="P69" s="25">
        <v>151.60000000000002</v>
      </c>
      <c r="Q69" s="25">
        <v>117.7</v>
      </c>
      <c r="R69" s="25">
        <v>33.90000000000002</v>
      </c>
      <c r="S69" s="25">
        <v>2.1187500000000012</v>
      </c>
      <c r="T69" s="30" t="s">
        <v>30</v>
      </c>
      <c r="U69" s="28">
        <v>151.60000000000002</v>
      </c>
      <c r="V69" s="28" t="str">
        <f>IF(ABS(Proj2018[[#This Row],[LastProj]]-Proj2018[[#This Row],[PROJ TOTAL PTS]])&lt;0.5,"",(Proj2018[[#This Row],[PROJ TOTAL PTS]]-Proj2018[[#This Row],[LastProj]])/16)</f>
        <v/>
      </c>
      <c r="W69" s="28" t="s">
        <v>31</v>
      </c>
      <c r="X69" s="28"/>
      <c r="Y69" s="28">
        <f>IF(Proj2018[[#This Row],[POS]]="K",-100,Proj2018[[#This Row],[VAR/G]]+1.5)</f>
        <v>3.6187500000000012</v>
      </c>
      <c r="Z69" s="28">
        <f>ROUND(MAX(Proj2018[[#This Row],[VAWG]],0)*$AC$9,0)+1</f>
        <v>416</v>
      </c>
    </row>
    <row r="70" spans="1:26" x14ac:dyDescent="0.25">
      <c r="A70">
        <v>2018</v>
      </c>
      <c r="B70" t="s">
        <v>138</v>
      </c>
      <c r="C70" t="s">
        <v>41</v>
      </c>
      <c r="D70" t="s">
        <v>102</v>
      </c>
      <c r="E70">
        <v>0</v>
      </c>
      <c r="F70">
        <v>0</v>
      </c>
      <c r="G70">
        <v>0</v>
      </c>
      <c r="H70">
        <v>0</v>
      </c>
      <c r="I70">
        <v>0</v>
      </c>
      <c r="J70">
        <v>4</v>
      </c>
      <c r="K70">
        <v>21</v>
      </c>
      <c r="L70">
        <v>0</v>
      </c>
      <c r="M70">
        <v>83</v>
      </c>
      <c r="N70">
        <v>1067</v>
      </c>
      <c r="O70">
        <v>7</v>
      </c>
      <c r="P70" s="25">
        <v>150.80000000000001</v>
      </c>
      <c r="Q70" s="25">
        <v>117.7</v>
      </c>
      <c r="R70" s="25">
        <v>33.100000000000009</v>
      </c>
      <c r="S70" s="25">
        <v>2.0687500000000005</v>
      </c>
      <c r="T70" s="30" t="s">
        <v>30</v>
      </c>
      <c r="U70" s="28">
        <v>150.80000000000001</v>
      </c>
      <c r="V70" s="28" t="str">
        <f>IF(ABS(Proj2018[[#This Row],[LastProj]]-Proj2018[[#This Row],[PROJ TOTAL PTS]])&lt;0.5,"",(Proj2018[[#This Row],[PROJ TOTAL PTS]]-Proj2018[[#This Row],[LastProj]])/16)</f>
        <v/>
      </c>
      <c r="W70" s="28" t="s">
        <v>31</v>
      </c>
      <c r="X70" s="28"/>
      <c r="Y70" s="28">
        <f>IF(Proj2018[[#This Row],[POS]]="K",-100,Proj2018[[#This Row],[VAR/G]]+1.5)</f>
        <v>3.5687500000000005</v>
      </c>
      <c r="Z70" s="28">
        <f>ROUND(MAX(Proj2018[[#This Row],[VAWG]],0)*$AC$9,0)+1</f>
        <v>411</v>
      </c>
    </row>
    <row r="71" spans="1:26" x14ac:dyDescent="0.25">
      <c r="A71">
        <v>2018</v>
      </c>
      <c r="B71" t="s">
        <v>139</v>
      </c>
      <c r="C71" t="s">
        <v>74</v>
      </c>
      <c r="D71" t="s">
        <v>102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73</v>
      </c>
      <c r="N71">
        <v>1048</v>
      </c>
      <c r="O71">
        <v>7</v>
      </c>
      <c r="P71" s="25">
        <v>146.80000000000001</v>
      </c>
      <c r="Q71" s="25">
        <v>117.7</v>
      </c>
      <c r="R71" s="25">
        <v>29.100000000000009</v>
      </c>
      <c r="S71" s="25">
        <v>1.8187500000000005</v>
      </c>
      <c r="T71" s="30" t="s">
        <v>30</v>
      </c>
      <c r="U71" s="28">
        <v>146.80000000000001</v>
      </c>
      <c r="V71" s="28" t="str">
        <f>IF(ABS(Proj2018[[#This Row],[LastProj]]-Proj2018[[#This Row],[PROJ TOTAL PTS]])&lt;0.5,"",(Proj2018[[#This Row],[PROJ TOTAL PTS]]-Proj2018[[#This Row],[LastProj]])/16)</f>
        <v/>
      </c>
      <c r="W71" s="28" t="s">
        <v>31</v>
      </c>
      <c r="X71" s="28"/>
      <c r="Y71" s="28">
        <f>IF(Proj2018[[#This Row],[POS]]="K",-100,Proj2018[[#This Row],[VAR/G]]+1.5)</f>
        <v>3.3187500000000005</v>
      </c>
      <c r="Z71" s="28">
        <f>ROUND(MAX(Proj2018[[#This Row],[VAWG]],0)*$AC$9,0)+1</f>
        <v>382</v>
      </c>
    </row>
    <row r="72" spans="1:26" x14ac:dyDescent="0.25">
      <c r="A72">
        <v>2018</v>
      </c>
      <c r="B72" t="s">
        <v>140</v>
      </c>
      <c r="C72" t="s">
        <v>39</v>
      </c>
      <c r="D72" t="s">
        <v>64</v>
      </c>
      <c r="E72">
        <v>0</v>
      </c>
      <c r="F72">
        <v>0</v>
      </c>
      <c r="G72">
        <v>0</v>
      </c>
      <c r="H72">
        <v>0</v>
      </c>
      <c r="I72">
        <v>0</v>
      </c>
      <c r="J72">
        <v>220</v>
      </c>
      <c r="K72">
        <v>939</v>
      </c>
      <c r="L72">
        <v>5</v>
      </c>
      <c r="M72">
        <v>21</v>
      </c>
      <c r="N72">
        <v>164</v>
      </c>
      <c r="O72">
        <v>1</v>
      </c>
      <c r="P72" s="25">
        <v>146.30000000000001</v>
      </c>
      <c r="Q72" s="25">
        <v>118.8</v>
      </c>
      <c r="R72" s="25">
        <v>27.500000000000014</v>
      </c>
      <c r="S72" s="25">
        <v>1.7187500000000009</v>
      </c>
      <c r="T72" s="30" t="s">
        <v>30</v>
      </c>
      <c r="U72" s="28">
        <v>146.30000000000001</v>
      </c>
      <c r="V72" s="28" t="str">
        <f>IF(ABS(Proj2018[[#This Row],[LastProj]]-Proj2018[[#This Row],[PROJ TOTAL PTS]])&lt;0.5,"",(Proj2018[[#This Row],[PROJ TOTAL PTS]]-Proj2018[[#This Row],[LastProj]])/16)</f>
        <v/>
      </c>
      <c r="W72" s="28" t="s">
        <v>30</v>
      </c>
      <c r="X72" s="28"/>
      <c r="Y72" s="28">
        <f>IF(Proj2018[[#This Row],[POS]]="K",-100,Proj2018[[#This Row],[VAR/G]]+1.5)</f>
        <v>3.2187500000000009</v>
      </c>
      <c r="Z72" s="28">
        <f>ROUND(MAX(Proj2018[[#This Row],[VAWG]],0)*$AC$9,0)+1</f>
        <v>370</v>
      </c>
    </row>
    <row r="73" spans="1:26" x14ac:dyDescent="0.25">
      <c r="A73">
        <v>2018</v>
      </c>
      <c r="B73" t="s">
        <v>141</v>
      </c>
      <c r="C73" t="s">
        <v>58</v>
      </c>
      <c r="D73" t="s">
        <v>102</v>
      </c>
      <c r="E73">
        <v>0</v>
      </c>
      <c r="F73">
        <v>0</v>
      </c>
      <c r="G73">
        <v>0</v>
      </c>
      <c r="H73">
        <v>0</v>
      </c>
      <c r="I73">
        <v>0</v>
      </c>
      <c r="J73">
        <v>8</v>
      </c>
      <c r="K73">
        <v>47</v>
      </c>
      <c r="L73">
        <v>0</v>
      </c>
      <c r="M73">
        <v>82</v>
      </c>
      <c r="N73">
        <v>1045</v>
      </c>
      <c r="O73">
        <v>6</v>
      </c>
      <c r="P73" s="25">
        <v>145.19999999999999</v>
      </c>
      <c r="Q73" s="25">
        <v>117.7</v>
      </c>
      <c r="R73" s="25">
        <v>27.499999999999986</v>
      </c>
      <c r="S73" s="25">
        <v>1.7187499999999991</v>
      </c>
      <c r="T73" s="30" t="s">
        <v>30</v>
      </c>
      <c r="U73" s="28">
        <v>145.19999999999999</v>
      </c>
      <c r="V73" s="28" t="str">
        <f>IF(ABS(Proj2018[[#This Row],[LastProj]]-Proj2018[[#This Row],[PROJ TOTAL PTS]])&lt;0.5,"",(Proj2018[[#This Row],[PROJ TOTAL PTS]]-Proj2018[[#This Row],[LastProj]])/16)</f>
        <v/>
      </c>
      <c r="W73" s="28" t="s">
        <v>31</v>
      </c>
      <c r="X73" s="28"/>
      <c r="Y73" s="28">
        <f>IF(Proj2018[[#This Row],[POS]]="K",-100,Proj2018[[#This Row],[VAR/G]]+1.5)</f>
        <v>3.2187499999999991</v>
      </c>
      <c r="Z73" s="28">
        <f>ROUND(MAX(Proj2018[[#This Row],[VAWG]],0)*$AC$9,0)+1</f>
        <v>370</v>
      </c>
    </row>
    <row r="74" spans="1:26" x14ac:dyDescent="0.25">
      <c r="A74">
        <v>2018</v>
      </c>
      <c r="B74" t="s">
        <v>142</v>
      </c>
      <c r="C74" t="s">
        <v>39</v>
      </c>
      <c r="D74" t="s">
        <v>102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66</v>
      </c>
      <c r="N74">
        <v>971</v>
      </c>
      <c r="O74">
        <v>8</v>
      </c>
      <c r="P74" s="25">
        <v>145.10000000000002</v>
      </c>
      <c r="Q74" s="25">
        <v>117.7</v>
      </c>
      <c r="R74" s="25">
        <v>27.40000000000002</v>
      </c>
      <c r="S74" s="25">
        <v>1.7125000000000012</v>
      </c>
      <c r="T74" s="30" t="s">
        <v>30</v>
      </c>
      <c r="U74" s="28">
        <v>145.10000000000002</v>
      </c>
      <c r="V74" s="28" t="str">
        <f>IF(ABS(Proj2018[[#This Row],[LastProj]]-Proj2018[[#This Row],[PROJ TOTAL PTS]])&lt;0.5,"",(Proj2018[[#This Row],[PROJ TOTAL PTS]]-Proj2018[[#This Row],[LastProj]])/16)</f>
        <v/>
      </c>
      <c r="W74" s="28" t="s">
        <v>31</v>
      </c>
      <c r="X74" s="28"/>
      <c r="Y74" s="28">
        <f>IF(Proj2018[[#This Row],[POS]]="K",-100,Proj2018[[#This Row],[VAR/G]]+1.5)</f>
        <v>3.2125000000000012</v>
      </c>
      <c r="Z74" s="28">
        <f>ROUND(MAX(Proj2018[[#This Row],[VAWG]],0)*$AC$9,0)+1</f>
        <v>370</v>
      </c>
    </row>
    <row r="75" spans="1:26" x14ac:dyDescent="0.25">
      <c r="A75">
        <v>2018</v>
      </c>
      <c r="B75" t="s">
        <v>143</v>
      </c>
      <c r="C75" t="s">
        <v>88</v>
      </c>
      <c r="D75" t="s">
        <v>102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91</v>
      </c>
      <c r="N75">
        <v>1064</v>
      </c>
      <c r="O75">
        <v>6</v>
      </c>
      <c r="P75" s="25">
        <v>142.4</v>
      </c>
      <c r="Q75" s="25">
        <v>117.7</v>
      </c>
      <c r="R75" s="25">
        <v>24.700000000000003</v>
      </c>
      <c r="S75" s="25">
        <v>1.5437500000000002</v>
      </c>
      <c r="T75" s="30" t="s">
        <v>30</v>
      </c>
      <c r="U75" s="28">
        <v>142.4</v>
      </c>
      <c r="V75" s="28" t="str">
        <f>IF(ABS(Proj2018[[#This Row],[LastProj]]-Proj2018[[#This Row],[PROJ TOTAL PTS]])&lt;0.5,"",(Proj2018[[#This Row],[PROJ TOTAL PTS]]-Proj2018[[#This Row],[LastProj]])/16)</f>
        <v/>
      </c>
      <c r="W75" s="28" t="s">
        <v>31</v>
      </c>
      <c r="X75" s="28"/>
      <c r="Y75" s="28">
        <f>IF(Proj2018[[#This Row],[POS]]="K",-100,Proj2018[[#This Row],[VAR/G]]+1.5)</f>
        <v>3.0437500000000002</v>
      </c>
      <c r="Z75" s="28">
        <f>ROUND(MAX(Proj2018[[#This Row],[VAWG]],0)*$AC$9,0)+1</f>
        <v>350</v>
      </c>
    </row>
    <row r="76" spans="1:26" x14ac:dyDescent="0.25">
      <c r="A76">
        <v>2018</v>
      </c>
      <c r="B76" t="s">
        <v>144</v>
      </c>
      <c r="C76" t="s">
        <v>90</v>
      </c>
      <c r="D76" t="s">
        <v>102</v>
      </c>
      <c r="E76">
        <v>0</v>
      </c>
      <c r="F76">
        <v>0</v>
      </c>
      <c r="G76">
        <v>0</v>
      </c>
      <c r="H76">
        <v>0</v>
      </c>
      <c r="I76">
        <v>0</v>
      </c>
      <c r="J76">
        <v>2</v>
      </c>
      <c r="K76">
        <v>12</v>
      </c>
      <c r="L76">
        <v>0</v>
      </c>
      <c r="M76">
        <v>76</v>
      </c>
      <c r="N76">
        <v>1007</v>
      </c>
      <c r="O76">
        <v>6</v>
      </c>
      <c r="P76" s="25">
        <v>137.9</v>
      </c>
      <c r="Q76" s="25">
        <v>117.7</v>
      </c>
      <c r="R76" s="25">
        <v>20.200000000000003</v>
      </c>
      <c r="S76" s="25">
        <v>1.2625000000000002</v>
      </c>
      <c r="T76" s="30" t="s">
        <v>30</v>
      </c>
      <c r="U76" s="28">
        <v>137.9</v>
      </c>
      <c r="V76" s="28" t="str">
        <f>IF(ABS(Proj2018[[#This Row],[LastProj]]-Proj2018[[#This Row],[PROJ TOTAL PTS]])&lt;0.5,"",(Proj2018[[#This Row],[PROJ TOTAL PTS]]-Proj2018[[#This Row],[LastProj]])/16)</f>
        <v/>
      </c>
      <c r="W76" s="28" t="s">
        <v>31</v>
      </c>
      <c r="X76" s="28"/>
      <c r="Y76" s="28">
        <f>IF(Proj2018[[#This Row],[POS]]="K",-100,Proj2018[[#This Row],[VAR/G]]+1.5)</f>
        <v>2.7625000000000002</v>
      </c>
      <c r="Z76" s="28">
        <f>ROUND(MAX(Proj2018[[#This Row],[VAWG]],0)*$AC$9,0)+1</f>
        <v>318</v>
      </c>
    </row>
    <row r="77" spans="1:26" x14ac:dyDescent="0.25">
      <c r="A77">
        <v>2018</v>
      </c>
      <c r="B77" s="1" t="s">
        <v>145</v>
      </c>
      <c r="C77" t="s">
        <v>54</v>
      </c>
      <c r="D77" t="s">
        <v>64</v>
      </c>
      <c r="E77">
        <v>0</v>
      </c>
      <c r="F77">
        <v>0</v>
      </c>
      <c r="G77">
        <v>0</v>
      </c>
      <c r="H77">
        <v>0</v>
      </c>
      <c r="I77">
        <v>0</v>
      </c>
      <c r="J77">
        <v>153</v>
      </c>
      <c r="K77">
        <v>696</v>
      </c>
      <c r="L77">
        <v>6</v>
      </c>
      <c r="M77">
        <v>36</v>
      </c>
      <c r="N77">
        <v>261</v>
      </c>
      <c r="O77">
        <v>1</v>
      </c>
      <c r="P77" s="25">
        <v>137.70000000000002</v>
      </c>
      <c r="Q77" s="25">
        <v>118.8</v>
      </c>
      <c r="R77" s="25">
        <v>18.90000000000002</v>
      </c>
      <c r="S77" s="25">
        <v>1.1812500000000012</v>
      </c>
      <c r="T77" s="30" t="s">
        <v>30</v>
      </c>
      <c r="U77" s="28">
        <v>137.70000000000002</v>
      </c>
      <c r="V77" s="28" t="str">
        <f>IF(ABS(Proj2018[[#This Row],[LastProj]]-Proj2018[[#This Row],[PROJ TOTAL PTS]])&lt;0.5,"",(Proj2018[[#This Row],[PROJ TOTAL PTS]]-Proj2018[[#This Row],[LastProj]])/16)</f>
        <v/>
      </c>
      <c r="W77" s="28" t="s">
        <v>31</v>
      </c>
      <c r="X77" s="28"/>
      <c r="Y77" s="28">
        <f>IF(Proj2018[[#This Row],[POS]]="K",-100,Proj2018[[#This Row],[VAR/G]]+1.5)</f>
        <v>2.6812500000000012</v>
      </c>
      <c r="Z77" s="32">
        <f>ROUND(MAX(Proj2018[[#This Row],[VAWG]],0)*$AC$9,0)+1</f>
        <v>309</v>
      </c>
    </row>
    <row r="78" spans="1:26" x14ac:dyDescent="0.25">
      <c r="A78">
        <v>2018</v>
      </c>
      <c r="B78" t="s">
        <v>146</v>
      </c>
      <c r="C78" t="s">
        <v>62</v>
      </c>
      <c r="D78" t="s">
        <v>126</v>
      </c>
      <c r="E78">
        <v>0</v>
      </c>
      <c r="F78">
        <v>0</v>
      </c>
      <c r="G78">
        <v>0</v>
      </c>
      <c r="H78">
        <v>0</v>
      </c>
      <c r="I78">
        <v>0</v>
      </c>
      <c r="J78">
        <v>2</v>
      </c>
      <c r="K78">
        <v>7</v>
      </c>
      <c r="L78">
        <v>0</v>
      </c>
      <c r="M78">
        <v>81</v>
      </c>
      <c r="N78">
        <v>1006</v>
      </c>
      <c r="O78">
        <v>6</v>
      </c>
      <c r="P78" s="25">
        <v>137.30000000000001</v>
      </c>
      <c r="Q78" s="25">
        <v>81.599999999999994</v>
      </c>
      <c r="R78" s="25">
        <v>55.700000000000017</v>
      </c>
      <c r="S78" s="25">
        <v>3.4812500000000011</v>
      </c>
      <c r="T78" s="30" t="s">
        <v>30</v>
      </c>
      <c r="U78" s="28">
        <v>137.30000000000001</v>
      </c>
      <c r="V78" s="28" t="str">
        <f>IF(ABS(Proj2018[[#This Row],[LastProj]]-Proj2018[[#This Row],[PROJ TOTAL PTS]])&lt;0.5,"",(Proj2018[[#This Row],[PROJ TOTAL PTS]]-Proj2018[[#This Row],[LastProj]])/16)</f>
        <v/>
      </c>
      <c r="W78" s="28" t="s">
        <v>31</v>
      </c>
      <c r="X78" s="28"/>
      <c r="Y78" s="28">
        <f>IF(Proj2018[[#This Row],[POS]]="K",-100,Proj2018[[#This Row],[VAR/G]]+1.5)</f>
        <v>4.9812500000000011</v>
      </c>
      <c r="Z78" s="28">
        <f>ROUND(MAX(Proj2018[[#This Row],[VAWG]],0)*$AC$9,0)+1</f>
        <v>573</v>
      </c>
    </row>
    <row r="79" spans="1:26" x14ac:dyDescent="0.25">
      <c r="A79">
        <v>2018</v>
      </c>
      <c r="B79" t="s">
        <v>147</v>
      </c>
      <c r="C79" t="s">
        <v>34</v>
      </c>
      <c r="D79" t="s">
        <v>102</v>
      </c>
      <c r="E79">
        <v>0</v>
      </c>
      <c r="F79">
        <v>0</v>
      </c>
      <c r="G79">
        <v>0</v>
      </c>
      <c r="H79">
        <v>0</v>
      </c>
      <c r="I79">
        <v>0</v>
      </c>
      <c r="J79">
        <v>5</v>
      </c>
      <c r="K79">
        <v>32</v>
      </c>
      <c r="L79">
        <v>0</v>
      </c>
      <c r="M79">
        <v>61</v>
      </c>
      <c r="N79">
        <v>910</v>
      </c>
      <c r="O79">
        <v>7</v>
      </c>
      <c r="P79" s="25">
        <v>136.19999999999999</v>
      </c>
      <c r="Q79" s="25">
        <v>117.7</v>
      </c>
      <c r="R79" s="25">
        <v>18.499999999999986</v>
      </c>
      <c r="S79" s="25">
        <v>1.1562499999999991</v>
      </c>
      <c r="T79" s="30" t="s">
        <v>30</v>
      </c>
      <c r="U79" s="28">
        <v>136.19999999999999</v>
      </c>
      <c r="V79" s="28" t="str">
        <f>IF(ABS(Proj2018[[#This Row],[LastProj]]-Proj2018[[#This Row],[PROJ TOTAL PTS]])&lt;0.5,"",(Proj2018[[#This Row],[PROJ TOTAL PTS]]-Proj2018[[#This Row],[LastProj]])/16)</f>
        <v/>
      </c>
      <c r="W79" s="28" t="s">
        <v>31</v>
      </c>
      <c r="X79" s="28"/>
      <c r="Y79" s="28">
        <f>IF(Proj2018[[#This Row],[POS]]="K",-100,Proj2018[[#This Row],[VAR/G]]+1.5)</f>
        <v>2.6562499999999991</v>
      </c>
      <c r="Z79" s="28">
        <f>ROUND(MAX(Proj2018[[#This Row],[VAWG]],0)*$AC$9,0)+1</f>
        <v>306</v>
      </c>
    </row>
    <row r="80" spans="1:26" x14ac:dyDescent="0.25">
      <c r="A80">
        <v>2018</v>
      </c>
      <c r="B80" t="s">
        <v>148</v>
      </c>
      <c r="C80" t="s">
        <v>56</v>
      </c>
      <c r="D80" t="s">
        <v>102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76</v>
      </c>
      <c r="N80">
        <v>996</v>
      </c>
      <c r="O80">
        <v>6</v>
      </c>
      <c r="P80" s="25">
        <v>135.60000000000002</v>
      </c>
      <c r="Q80" s="25">
        <v>117.7</v>
      </c>
      <c r="R80" s="25">
        <v>17.90000000000002</v>
      </c>
      <c r="S80" s="25">
        <v>1.1187500000000012</v>
      </c>
      <c r="T80" s="30" t="s">
        <v>30</v>
      </c>
      <c r="U80" s="28">
        <v>135.60000000000002</v>
      </c>
      <c r="V80" s="28" t="str">
        <f>IF(ABS(Proj2018[[#This Row],[LastProj]]-Proj2018[[#This Row],[PROJ TOTAL PTS]])&lt;0.5,"",(Proj2018[[#This Row],[PROJ TOTAL PTS]]-Proj2018[[#This Row],[LastProj]])/16)</f>
        <v/>
      </c>
      <c r="W80" s="28" t="s">
        <v>31</v>
      </c>
      <c r="X80" s="28"/>
      <c r="Y80" s="28">
        <f>IF(Proj2018[[#This Row],[POS]]="K",-100,Proj2018[[#This Row],[VAR/G]]+1.5)</f>
        <v>2.6187500000000012</v>
      </c>
      <c r="Z80" s="28">
        <f>ROUND(MAX(Proj2018[[#This Row],[VAWG]],0)*$AC$9,0)+1</f>
        <v>302</v>
      </c>
    </row>
    <row r="81" spans="1:26" x14ac:dyDescent="0.25">
      <c r="A81">
        <v>2018</v>
      </c>
      <c r="B81" t="s">
        <v>149</v>
      </c>
      <c r="C81" t="s">
        <v>52</v>
      </c>
      <c r="D81" t="s">
        <v>102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59</v>
      </c>
      <c r="N81">
        <v>935</v>
      </c>
      <c r="O81">
        <v>7</v>
      </c>
      <c r="P81" s="25">
        <v>135.5</v>
      </c>
      <c r="Q81" s="25">
        <v>117.7</v>
      </c>
      <c r="R81" s="25">
        <v>17.799999999999997</v>
      </c>
      <c r="S81" s="25">
        <v>1.1124999999999998</v>
      </c>
      <c r="T81" s="30" t="s">
        <v>30</v>
      </c>
      <c r="U81" s="28">
        <v>135.5</v>
      </c>
      <c r="V81" s="28" t="str">
        <f>IF(ABS(Proj2018[[#This Row],[LastProj]]-Proj2018[[#This Row],[PROJ TOTAL PTS]])&lt;0.5,"",(Proj2018[[#This Row],[PROJ TOTAL PTS]]-Proj2018[[#This Row],[LastProj]])/16)</f>
        <v/>
      </c>
      <c r="W81" s="28" t="s">
        <v>31</v>
      </c>
      <c r="X81" s="28"/>
      <c r="Y81" s="28">
        <f>IF(Proj2018[[#This Row],[POS]]="K",-100,Proj2018[[#This Row],[VAR/G]]+1.5)</f>
        <v>2.6124999999999998</v>
      </c>
      <c r="Z81" s="28">
        <f>ROUND(MAX(Proj2018[[#This Row],[VAWG]],0)*$AC$9,0)+1</f>
        <v>301</v>
      </c>
    </row>
    <row r="82" spans="1:26" x14ac:dyDescent="0.25">
      <c r="A82">
        <v>2018</v>
      </c>
      <c r="B82" t="s">
        <v>150</v>
      </c>
      <c r="C82" t="s">
        <v>86</v>
      </c>
      <c r="D82" t="s">
        <v>102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105</v>
      </c>
      <c r="N82">
        <v>1054</v>
      </c>
      <c r="O82">
        <v>5</v>
      </c>
      <c r="P82" s="25">
        <v>135.4</v>
      </c>
      <c r="Q82" s="25">
        <v>117.7</v>
      </c>
      <c r="R82" s="25">
        <v>17.700000000000003</v>
      </c>
      <c r="S82" s="25">
        <v>1.1062500000000002</v>
      </c>
      <c r="T82" s="30" t="s">
        <v>30</v>
      </c>
      <c r="U82" s="28">
        <v>135.4</v>
      </c>
      <c r="V82" s="28" t="str">
        <f>IF(ABS(Proj2018[[#This Row],[LastProj]]-Proj2018[[#This Row],[PROJ TOTAL PTS]])&lt;0.5,"",(Proj2018[[#This Row],[PROJ TOTAL PTS]]-Proj2018[[#This Row],[LastProj]])/16)</f>
        <v/>
      </c>
      <c r="W82" s="28" t="s">
        <v>31</v>
      </c>
      <c r="X82" s="28"/>
      <c r="Y82" s="28">
        <f>IF(Proj2018[[#This Row],[POS]]="K",-100,Proj2018[[#This Row],[VAR/G]]+1.5)</f>
        <v>2.6062500000000002</v>
      </c>
      <c r="Z82" s="28">
        <f>ROUND(MAX(Proj2018[[#This Row],[VAWG]],0)*$AC$9,0)+1</f>
        <v>300</v>
      </c>
    </row>
    <row r="83" spans="1:26" x14ac:dyDescent="0.25">
      <c r="A83">
        <v>2018</v>
      </c>
      <c r="B83" t="s">
        <v>151</v>
      </c>
      <c r="C83" t="s">
        <v>107</v>
      </c>
      <c r="D83" t="s">
        <v>29</v>
      </c>
      <c r="E83">
        <v>207</v>
      </c>
      <c r="F83">
        <v>340</v>
      </c>
      <c r="G83">
        <v>2247</v>
      </c>
      <c r="H83">
        <v>10</v>
      </c>
      <c r="I83">
        <v>7</v>
      </c>
      <c r="J83">
        <v>28</v>
      </c>
      <c r="K83">
        <v>112</v>
      </c>
      <c r="L83">
        <v>1</v>
      </c>
      <c r="M83">
        <v>0</v>
      </c>
      <c r="N83">
        <v>0</v>
      </c>
      <c r="O83">
        <v>0</v>
      </c>
      <c r="P83" s="25">
        <v>133.07999999999998</v>
      </c>
      <c r="Q83" s="25">
        <v>278.68</v>
      </c>
      <c r="R83" s="25">
        <v>-145.60000000000002</v>
      </c>
      <c r="S83" s="25">
        <v>-9.1000000000000014</v>
      </c>
      <c r="T83" s="30" t="s">
        <v>30</v>
      </c>
      <c r="U83" s="28">
        <v>133.07999999999998</v>
      </c>
      <c r="V83" s="28" t="str">
        <f>IF(ABS(Proj2018[[#This Row],[LastProj]]-Proj2018[[#This Row],[PROJ TOTAL PTS]])&lt;0.5,"",(Proj2018[[#This Row],[PROJ TOTAL PTS]]-Proj2018[[#This Row],[LastProj]])/16)</f>
        <v/>
      </c>
      <c r="W83" s="28" t="s">
        <v>30</v>
      </c>
      <c r="X83" s="28"/>
      <c r="Y83" s="28">
        <f>IF(Proj2018[[#This Row],[POS]]="K",-100,Proj2018[[#This Row],[VAR/G]]+1.5)</f>
        <v>-7.6000000000000014</v>
      </c>
      <c r="Z83" s="32">
        <f>ROUND(MAX(Proj2018[[#This Row],[VAWG]],0)*$AC$9,0)+1</f>
        <v>1</v>
      </c>
    </row>
    <row r="84" spans="1:26" x14ac:dyDescent="0.25">
      <c r="A84">
        <v>2018</v>
      </c>
      <c r="B84" t="s">
        <v>152</v>
      </c>
      <c r="C84" t="s">
        <v>44</v>
      </c>
      <c r="D84" t="s">
        <v>64</v>
      </c>
      <c r="E84">
        <v>0</v>
      </c>
      <c r="F84">
        <v>0</v>
      </c>
      <c r="G84">
        <v>0</v>
      </c>
      <c r="H84">
        <v>0</v>
      </c>
      <c r="I84">
        <v>0</v>
      </c>
      <c r="J84">
        <v>174</v>
      </c>
      <c r="K84">
        <v>699</v>
      </c>
      <c r="L84">
        <v>5</v>
      </c>
      <c r="M84">
        <v>31</v>
      </c>
      <c r="N84">
        <v>270</v>
      </c>
      <c r="O84">
        <v>1</v>
      </c>
      <c r="P84" s="25">
        <v>132.9</v>
      </c>
      <c r="Q84" s="25">
        <v>118.8</v>
      </c>
      <c r="R84" s="25">
        <v>14.100000000000009</v>
      </c>
      <c r="S84" s="25">
        <v>0.88125000000000053</v>
      </c>
      <c r="T84" s="30" t="s">
        <v>30</v>
      </c>
      <c r="U84" s="28">
        <v>132.9</v>
      </c>
      <c r="V84" s="28" t="str">
        <f>IF(ABS(Proj2018[[#This Row],[LastProj]]-Proj2018[[#This Row],[PROJ TOTAL PTS]])&lt;0.5,"",(Proj2018[[#This Row],[PROJ TOTAL PTS]]-Proj2018[[#This Row],[LastProj]])/16)</f>
        <v/>
      </c>
      <c r="W84" s="28" t="s">
        <v>31</v>
      </c>
      <c r="X84" s="28"/>
      <c r="Y84" s="28">
        <f>IF(Proj2018[[#This Row],[POS]]="K",-100,Proj2018[[#This Row],[VAR/G]]+1.5)</f>
        <v>2.3812500000000005</v>
      </c>
      <c r="Z84" s="28">
        <f>ROUND(MAX(Proj2018[[#This Row],[VAWG]],0)*$AC$9,0)+1</f>
        <v>274</v>
      </c>
    </row>
    <row r="85" spans="1:26" x14ac:dyDescent="0.25">
      <c r="A85">
        <v>2018</v>
      </c>
      <c r="B85" t="s">
        <v>153</v>
      </c>
      <c r="C85" t="s">
        <v>60</v>
      </c>
      <c r="D85" t="s">
        <v>64</v>
      </c>
      <c r="E85">
        <v>0</v>
      </c>
      <c r="F85">
        <v>0</v>
      </c>
      <c r="G85">
        <v>0</v>
      </c>
      <c r="H85">
        <v>0</v>
      </c>
      <c r="I85">
        <v>0</v>
      </c>
      <c r="J85">
        <v>132</v>
      </c>
      <c r="K85">
        <v>574</v>
      </c>
      <c r="L85">
        <v>4</v>
      </c>
      <c r="M85">
        <v>46</v>
      </c>
      <c r="N85">
        <v>372</v>
      </c>
      <c r="O85">
        <v>2</v>
      </c>
      <c r="P85" s="25">
        <v>130.60000000000002</v>
      </c>
      <c r="Q85" s="25">
        <v>118.8</v>
      </c>
      <c r="R85" s="25">
        <v>11.800000000000026</v>
      </c>
      <c r="S85" s="25">
        <v>0.7375000000000016</v>
      </c>
      <c r="T85" s="30" t="s">
        <v>30</v>
      </c>
      <c r="U85" s="28">
        <v>130.60000000000002</v>
      </c>
      <c r="V85" s="28" t="str">
        <f>IF(ABS(Proj2018[[#This Row],[LastProj]]-Proj2018[[#This Row],[PROJ TOTAL PTS]])&lt;0.5,"",(Proj2018[[#This Row],[PROJ TOTAL PTS]]-Proj2018[[#This Row],[LastProj]])/16)</f>
        <v/>
      </c>
      <c r="W85" s="28" t="s">
        <v>31</v>
      </c>
      <c r="X85" s="28"/>
      <c r="Y85" s="28">
        <f>IF(Proj2018[[#This Row],[POS]]="K",-100,Proj2018[[#This Row],[VAR/G]]+1.5)</f>
        <v>2.2375000000000016</v>
      </c>
      <c r="Z85" s="28">
        <f>ROUND(MAX(Proj2018[[#This Row],[VAWG]],0)*$AC$9,0)+1</f>
        <v>258</v>
      </c>
    </row>
    <row r="86" spans="1:26" x14ac:dyDescent="0.25">
      <c r="A86">
        <v>2018</v>
      </c>
      <c r="B86" t="s">
        <v>154</v>
      </c>
      <c r="C86" t="s">
        <v>39</v>
      </c>
      <c r="D86" t="s">
        <v>126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82</v>
      </c>
      <c r="N86">
        <v>884</v>
      </c>
      <c r="O86">
        <v>7</v>
      </c>
      <c r="P86" s="25">
        <v>130.4</v>
      </c>
      <c r="Q86" s="25">
        <v>81.599999999999994</v>
      </c>
      <c r="R86" s="25">
        <v>48.800000000000011</v>
      </c>
      <c r="S86" s="25">
        <v>3.0500000000000007</v>
      </c>
      <c r="T86" s="30" t="s">
        <v>30</v>
      </c>
      <c r="U86" s="28">
        <v>130.4</v>
      </c>
      <c r="V86" s="28" t="str">
        <f>IF(ABS(Proj2018[[#This Row],[LastProj]]-Proj2018[[#This Row],[PROJ TOTAL PTS]])&lt;0.5,"",(Proj2018[[#This Row],[PROJ TOTAL PTS]]-Proj2018[[#This Row],[LastProj]])/16)</f>
        <v/>
      </c>
      <c r="W86" s="28" t="s">
        <v>31</v>
      </c>
      <c r="X86" s="28"/>
      <c r="Y86" s="28">
        <f>IF(Proj2018[[#This Row],[POS]]="K",-100,Proj2018[[#This Row],[VAR/G]]+1.5)</f>
        <v>4.5500000000000007</v>
      </c>
      <c r="Z86" s="28">
        <f>ROUND(MAX(Proj2018[[#This Row],[VAWG]],0)*$AC$9,0)+1</f>
        <v>523</v>
      </c>
    </row>
    <row r="87" spans="1:26" x14ac:dyDescent="0.25">
      <c r="A87">
        <v>2018</v>
      </c>
      <c r="B87" t="s">
        <v>155</v>
      </c>
      <c r="C87" t="s">
        <v>66</v>
      </c>
      <c r="D87" t="s">
        <v>64</v>
      </c>
      <c r="E87">
        <v>0</v>
      </c>
      <c r="F87">
        <v>0</v>
      </c>
      <c r="G87">
        <v>0</v>
      </c>
      <c r="H87">
        <v>0</v>
      </c>
      <c r="I87">
        <v>0</v>
      </c>
      <c r="J87">
        <v>142</v>
      </c>
      <c r="K87">
        <v>590</v>
      </c>
      <c r="L87">
        <v>4</v>
      </c>
      <c r="M87">
        <v>36</v>
      </c>
      <c r="N87">
        <v>342</v>
      </c>
      <c r="O87">
        <v>2</v>
      </c>
      <c r="P87" s="25">
        <v>129.19999999999999</v>
      </c>
      <c r="Q87" s="25">
        <v>118.8</v>
      </c>
      <c r="R87" s="25">
        <v>10.399999999999991</v>
      </c>
      <c r="S87" s="25">
        <v>0.64999999999999947</v>
      </c>
      <c r="T87" s="30" t="s">
        <v>30</v>
      </c>
      <c r="U87" s="28">
        <v>129.19999999999999</v>
      </c>
      <c r="V87" s="28" t="str">
        <f>IF(ABS(Proj2018[[#This Row],[LastProj]]-Proj2018[[#This Row],[PROJ TOTAL PTS]])&lt;0.5,"",(Proj2018[[#This Row],[PROJ TOTAL PTS]]-Proj2018[[#This Row],[LastProj]])/16)</f>
        <v/>
      </c>
      <c r="W87" s="28" t="s">
        <v>31</v>
      </c>
      <c r="X87" s="28"/>
      <c r="Y87" s="28">
        <f>IF(Proj2018[[#This Row],[POS]]="K",-100,Proj2018[[#This Row],[VAR/G]]+1.5)</f>
        <v>2.1499999999999995</v>
      </c>
      <c r="Z87" s="28">
        <f>ROUND(MAX(Proj2018[[#This Row],[VAWG]],0)*$AC$9,0)+1</f>
        <v>248</v>
      </c>
    </row>
    <row r="88" spans="1:26" x14ac:dyDescent="0.25">
      <c r="A88">
        <v>2018</v>
      </c>
      <c r="B88" t="s">
        <v>156</v>
      </c>
      <c r="C88" t="s">
        <v>36</v>
      </c>
      <c r="D88" t="s">
        <v>126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69</v>
      </c>
      <c r="N88">
        <v>914</v>
      </c>
      <c r="O88">
        <v>6</v>
      </c>
      <c r="P88" s="25">
        <v>127.4</v>
      </c>
      <c r="Q88" s="25">
        <v>81.599999999999994</v>
      </c>
      <c r="R88" s="25">
        <v>45.800000000000011</v>
      </c>
      <c r="S88" s="25">
        <v>2.8625000000000007</v>
      </c>
      <c r="T88" s="30" t="s">
        <v>30</v>
      </c>
      <c r="U88" s="28">
        <v>127.4</v>
      </c>
      <c r="V88" s="28" t="str">
        <f>IF(ABS(Proj2018[[#This Row],[LastProj]]-Proj2018[[#This Row],[PROJ TOTAL PTS]])&lt;0.5,"",(Proj2018[[#This Row],[PROJ TOTAL PTS]]-Proj2018[[#This Row],[LastProj]])/16)</f>
        <v/>
      </c>
      <c r="W88" s="28" t="s">
        <v>31</v>
      </c>
      <c r="X88" s="28"/>
      <c r="Y88" s="28">
        <f>IF(Proj2018[[#This Row],[POS]]="K",-100,Proj2018[[#This Row],[VAR/G]]+1.5)</f>
        <v>4.3625000000000007</v>
      </c>
      <c r="Z88" s="28">
        <f>ROUND(MAX(Proj2018[[#This Row],[VAWG]],0)*$AC$9,0)+1</f>
        <v>502</v>
      </c>
    </row>
    <row r="89" spans="1:26" x14ac:dyDescent="0.25">
      <c r="A89">
        <v>2018</v>
      </c>
      <c r="B89" t="s">
        <v>157</v>
      </c>
      <c r="C89" t="s">
        <v>52</v>
      </c>
      <c r="D89" t="s">
        <v>102</v>
      </c>
      <c r="E89">
        <v>0</v>
      </c>
      <c r="F89">
        <v>0</v>
      </c>
      <c r="G89">
        <v>0</v>
      </c>
      <c r="H89">
        <v>0</v>
      </c>
      <c r="I89">
        <v>0</v>
      </c>
      <c r="J89">
        <v>5</v>
      </c>
      <c r="K89">
        <v>28</v>
      </c>
      <c r="L89">
        <v>0</v>
      </c>
      <c r="M89">
        <v>89</v>
      </c>
      <c r="N89">
        <v>990</v>
      </c>
      <c r="O89">
        <v>4</v>
      </c>
      <c r="P89" s="25">
        <v>125.8</v>
      </c>
      <c r="Q89" s="25">
        <v>117.7</v>
      </c>
      <c r="R89" s="25">
        <v>8.0999999999999943</v>
      </c>
      <c r="S89" s="25">
        <v>0.50624999999999964</v>
      </c>
      <c r="T89" s="30" t="s">
        <v>30</v>
      </c>
      <c r="U89" s="28">
        <v>125.8</v>
      </c>
      <c r="V89" s="28" t="str">
        <f>IF(ABS(Proj2018[[#This Row],[LastProj]]-Proj2018[[#This Row],[PROJ TOTAL PTS]])&lt;0.5,"",(Proj2018[[#This Row],[PROJ TOTAL PTS]]-Proj2018[[#This Row],[LastProj]])/16)</f>
        <v/>
      </c>
      <c r="W89" s="28" t="s">
        <v>31</v>
      </c>
      <c r="X89" s="28"/>
      <c r="Y89" s="28">
        <f>IF(Proj2018[[#This Row],[POS]]="K",-100,Proj2018[[#This Row],[VAR/G]]+1.5)</f>
        <v>2.0062499999999996</v>
      </c>
      <c r="Z89" s="28">
        <f>ROUND(MAX(Proj2018[[#This Row],[VAWG]],0)*$AC$9,0)+1</f>
        <v>231</v>
      </c>
    </row>
    <row r="90" spans="1:26" x14ac:dyDescent="0.25">
      <c r="A90">
        <v>2018</v>
      </c>
      <c r="B90" t="s">
        <v>158</v>
      </c>
      <c r="C90" t="s">
        <v>159</v>
      </c>
      <c r="D90" t="s">
        <v>29</v>
      </c>
      <c r="E90">
        <v>186</v>
      </c>
      <c r="F90">
        <v>302</v>
      </c>
      <c r="G90">
        <v>2142</v>
      </c>
      <c r="H90">
        <v>10</v>
      </c>
      <c r="I90">
        <v>8</v>
      </c>
      <c r="J90">
        <v>23</v>
      </c>
      <c r="K90">
        <v>101</v>
      </c>
      <c r="L90">
        <v>1</v>
      </c>
      <c r="M90">
        <v>0</v>
      </c>
      <c r="N90">
        <v>0</v>
      </c>
      <c r="O90">
        <v>0</v>
      </c>
      <c r="P90" s="25">
        <v>125.78</v>
      </c>
      <c r="Q90" s="25">
        <v>278.68</v>
      </c>
      <c r="R90" s="25">
        <v>-152.9</v>
      </c>
      <c r="S90" s="25">
        <v>-9.5562500000000004</v>
      </c>
      <c r="T90" s="30" t="s">
        <v>30</v>
      </c>
      <c r="U90" s="28">
        <v>125.78</v>
      </c>
      <c r="V90" s="28" t="str">
        <f>IF(ABS(Proj2018[[#This Row],[LastProj]]-Proj2018[[#This Row],[PROJ TOTAL PTS]])&lt;0.5,"",(Proj2018[[#This Row],[PROJ TOTAL PTS]]-Proj2018[[#This Row],[LastProj]])/16)</f>
        <v/>
      </c>
      <c r="W90" s="28" t="s">
        <v>30</v>
      </c>
      <c r="X90" s="28"/>
      <c r="Y90" s="28">
        <f>IF(Proj2018[[#This Row],[POS]]="K",-100,Proj2018[[#This Row],[VAR/G]]+1.5)</f>
        <v>-8.0562500000000004</v>
      </c>
      <c r="Z90" s="32">
        <f>ROUND(MAX(Proj2018[[#This Row],[VAWG]],0)*$AC$9,0)+1</f>
        <v>1</v>
      </c>
    </row>
    <row r="91" spans="1:26" x14ac:dyDescent="0.25">
      <c r="A91">
        <v>2018</v>
      </c>
      <c r="B91" t="s">
        <v>160</v>
      </c>
      <c r="C91" t="s">
        <v>62</v>
      </c>
      <c r="D91" t="s">
        <v>102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60</v>
      </c>
      <c r="N91">
        <v>952</v>
      </c>
      <c r="O91">
        <v>5</v>
      </c>
      <c r="P91" s="25">
        <v>125.2</v>
      </c>
      <c r="Q91" s="25">
        <v>117.7</v>
      </c>
      <c r="R91" s="25">
        <v>7.5</v>
      </c>
      <c r="S91" s="25">
        <v>0.46875</v>
      </c>
      <c r="T91" s="30" t="s">
        <v>30</v>
      </c>
      <c r="U91" s="28">
        <v>125.2</v>
      </c>
      <c r="V91" s="28" t="str">
        <f>IF(ABS(Proj2018[[#This Row],[LastProj]]-Proj2018[[#This Row],[PROJ TOTAL PTS]])&lt;0.5,"",(Proj2018[[#This Row],[PROJ TOTAL PTS]]-Proj2018[[#This Row],[LastProj]])/16)</f>
        <v/>
      </c>
      <c r="W91" s="28" t="s">
        <v>31</v>
      </c>
      <c r="X91" s="28"/>
      <c r="Y91" s="28">
        <f>IF(Proj2018[[#This Row],[POS]]="K",-100,Proj2018[[#This Row],[VAR/G]]+1.5)</f>
        <v>1.96875</v>
      </c>
      <c r="Z91" s="32">
        <f>ROUND(MAX(Proj2018[[#This Row],[VAWG]],0)*$AC$9,0)+1</f>
        <v>227</v>
      </c>
    </row>
    <row r="92" spans="1:26" x14ac:dyDescent="0.25">
      <c r="A92">
        <v>2018</v>
      </c>
      <c r="B92" t="s">
        <v>161</v>
      </c>
      <c r="C92" t="s">
        <v>88</v>
      </c>
      <c r="D92" t="s">
        <v>102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73</v>
      </c>
      <c r="N92">
        <v>950</v>
      </c>
      <c r="O92">
        <v>5</v>
      </c>
      <c r="P92" s="25">
        <v>125</v>
      </c>
      <c r="Q92" s="25">
        <v>117.7</v>
      </c>
      <c r="R92" s="25">
        <v>7.2999999999999972</v>
      </c>
      <c r="S92" s="25">
        <v>0.45624999999999982</v>
      </c>
      <c r="T92" s="30" t="s">
        <v>30</v>
      </c>
      <c r="U92" s="28">
        <v>125</v>
      </c>
      <c r="V92" s="28" t="str">
        <f>IF(ABS(Proj2018[[#This Row],[LastProj]]-Proj2018[[#This Row],[PROJ TOTAL PTS]])&lt;0.5,"",(Proj2018[[#This Row],[PROJ TOTAL PTS]]-Proj2018[[#This Row],[LastProj]])/16)</f>
        <v/>
      </c>
      <c r="W92" s="28" t="s">
        <v>31</v>
      </c>
      <c r="X92" s="28"/>
      <c r="Y92" s="28">
        <f>IF(Proj2018[[#This Row],[POS]]="K",-100,Proj2018[[#This Row],[VAR/G]]+1.5)</f>
        <v>1.9562499999999998</v>
      </c>
      <c r="Z92" s="28">
        <f>ROUND(MAX(Proj2018[[#This Row],[VAWG]],0)*$AC$9,0)+1</f>
        <v>226</v>
      </c>
    </row>
    <row r="93" spans="1:26" x14ac:dyDescent="0.25">
      <c r="A93">
        <v>2018</v>
      </c>
      <c r="B93" s="1" t="s">
        <v>162</v>
      </c>
      <c r="C93" t="s">
        <v>72</v>
      </c>
      <c r="D93" t="s">
        <v>102</v>
      </c>
      <c r="E93">
        <v>0</v>
      </c>
      <c r="F93">
        <v>0</v>
      </c>
      <c r="G93">
        <v>0</v>
      </c>
      <c r="H93">
        <v>0</v>
      </c>
      <c r="I93">
        <v>0</v>
      </c>
      <c r="J93">
        <v>8</v>
      </c>
      <c r="K93">
        <v>47</v>
      </c>
      <c r="L93">
        <v>0</v>
      </c>
      <c r="M93">
        <v>61</v>
      </c>
      <c r="N93">
        <v>901</v>
      </c>
      <c r="O93">
        <v>5</v>
      </c>
      <c r="P93" s="25">
        <v>124.80000000000001</v>
      </c>
      <c r="Q93" s="25">
        <v>117.7</v>
      </c>
      <c r="R93" s="25">
        <v>7.1000000000000085</v>
      </c>
      <c r="S93" s="25">
        <v>0.44375000000000053</v>
      </c>
      <c r="T93" s="30" t="s">
        <v>30</v>
      </c>
      <c r="U93" s="28">
        <v>124.80000000000001</v>
      </c>
      <c r="V93" s="28" t="str">
        <f>IF(ABS(Proj2018[[#This Row],[LastProj]]-Proj2018[[#This Row],[PROJ TOTAL PTS]])&lt;0.5,"",(Proj2018[[#This Row],[PROJ TOTAL PTS]]-Proj2018[[#This Row],[LastProj]])/16)</f>
        <v/>
      </c>
      <c r="W93" s="28" t="s">
        <v>31</v>
      </c>
      <c r="X93" s="28" t="s">
        <v>108</v>
      </c>
      <c r="Y93" s="28">
        <f>IF(Proj2018[[#This Row],[POS]]="K",-100,Proj2018[[#This Row],[VAR/G]]+1.5)</f>
        <v>1.9437500000000005</v>
      </c>
      <c r="Z93" s="32">
        <f>ROUND(MAX(Proj2018[[#This Row],[VAWG]],0)*$AC$9,0)+1</f>
        <v>224</v>
      </c>
    </row>
    <row r="94" spans="1:26" x14ac:dyDescent="0.25">
      <c r="A94">
        <v>2018</v>
      </c>
      <c r="B94" t="s">
        <v>163</v>
      </c>
      <c r="C94" t="s">
        <v>36</v>
      </c>
      <c r="D94" t="s">
        <v>102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61</v>
      </c>
      <c r="N94">
        <v>884</v>
      </c>
      <c r="O94">
        <v>6</v>
      </c>
      <c r="P94" s="25">
        <v>124.4</v>
      </c>
      <c r="Q94" s="25">
        <v>117.7</v>
      </c>
      <c r="R94" s="25">
        <v>6.7000000000000028</v>
      </c>
      <c r="S94" s="25">
        <v>0.41875000000000018</v>
      </c>
      <c r="T94" s="30" t="s">
        <v>30</v>
      </c>
      <c r="U94" s="28">
        <v>124.4</v>
      </c>
      <c r="V94" s="28" t="str">
        <f>IF(ABS(Proj2018[[#This Row],[LastProj]]-Proj2018[[#This Row],[PROJ TOTAL PTS]])&lt;0.5,"",(Proj2018[[#This Row],[PROJ TOTAL PTS]]-Proj2018[[#This Row],[LastProj]])/16)</f>
        <v/>
      </c>
      <c r="W94" s="28" t="s">
        <v>31</v>
      </c>
      <c r="X94" s="28"/>
      <c r="Y94" s="28">
        <f>IF(Proj2018[[#This Row],[POS]]="K",-100,Proj2018[[#This Row],[VAR/G]]+1.5)</f>
        <v>1.9187500000000002</v>
      </c>
      <c r="Z94" s="28">
        <f>ROUND(MAX(Proj2018[[#This Row],[VAWG]],0)*$AC$9,0)+1</f>
        <v>221</v>
      </c>
    </row>
    <row r="95" spans="1:26" x14ac:dyDescent="0.25">
      <c r="A95">
        <v>2018</v>
      </c>
      <c r="B95" t="s">
        <v>164</v>
      </c>
      <c r="C95" t="s">
        <v>49</v>
      </c>
      <c r="D95" t="s">
        <v>64</v>
      </c>
      <c r="E95">
        <v>0</v>
      </c>
      <c r="F95">
        <v>0</v>
      </c>
      <c r="G95">
        <v>0</v>
      </c>
      <c r="H95">
        <v>0</v>
      </c>
      <c r="I95">
        <v>0</v>
      </c>
      <c r="J95">
        <v>186</v>
      </c>
      <c r="K95">
        <v>722</v>
      </c>
      <c r="L95">
        <v>4</v>
      </c>
      <c r="M95">
        <v>28</v>
      </c>
      <c r="N95">
        <v>220</v>
      </c>
      <c r="O95">
        <v>1</v>
      </c>
      <c r="P95" s="25">
        <v>124.2</v>
      </c>
      <c r="Q95" s="25">
        <v>118.8</v>
      </c>
      <c r="R95" s="25">
        <v>5.4000000000000057</v>
      </c>
      <c r="S95" s="25">
        <v>0.33750000000000036</v>
      </c>
      <c r="T95" s="30" t="s">
        <v>30</v>
      </c>
      <c r="U95" s="28">
        <v>124.2</v>
      </c>
      <c r="V95" s="28" t="str">
        <f>IF(ABS(Proj2018[[#This Row],[LastProj]]-Proj2018[[#This Row],[PROJ TOTAL PTS]])&lt;0.5,"",(Proj2018[[#This Row],[PROJ TOTAL PTS]]-Proj2018[[#This Row],[LastProj]])/16)</f>
        <v/>
      </c>
      <c r="W95" s="28" t="s">
        <v>31</v>
      </c>
      <c r="X95" s="28" t="s">
        <v>108</v>
      </c>
      <c r="Y95" s="28">
        <f>IF(Proj2018[[#This Row],[POS]]="K",-100,Proj2018[[#This Row],[VAR/G]]+1.5)</f>
        <v>1.8375000000000004</v>
      </c>
      <c r="Z95" s="32">
        <f>ROUND(MAX(Proj2018[[#This Row],[VAWG]],0)*$AC$9,0)+1</f>
        <v>212</v>
      </c>
    </row>
    <row r="96" spans="1:26" x14ac:dyDescent="0.25">
      <c r="A96">
        <v>2018</v>
      </c>
      <c r="B96" t="s">
        <v>165</v>
      </c>
      <c r="C96" t="s">
        <v>60</v>
      </c>
      <c r="D96" t="s">
        <v>126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71</v>
      </c>
      <c r="N96">
        <v>820</v>
      </c>
      <c r="O96">
        <v>7</v>
      </c>
      <c r="P96" s="25">
        <v>124</v>
      </c>
      <c r="Q96" s="25">
        <v>81.599999999999994</v>
      </c>
      <c r="R96" s="25">
        <v>42.400000000000006</v>
      </c>
      <c r="S96" s="25">
        <v>2.6500000000000004</v>
      </c>
      <c r="T96" s="30" t="s">
        <v>30</v>
      </c>
      <c r="U96" s="28">
        <v>124</v>
      </c>
      <c r="V96" s="28" t="str">
        <f>IF(ABS(Proj2018[[#This Row],[LastProj]]-Proj2018[[#This Row],[PROJ TOTAL PTS]])&lt;0.5,"",(Proj2018[[#This Row],[PROJ TOTAL PTS]]-Proj2018[[#This Row],[LastProj]])/16)</f>
        <v/>
      </c>
      <c r="W96" s="28" t="s">
        <v>30</v>
      </c>
      <c r="X96" s="28"/>
      <c r="Y96" s="28">
        <f>IF(Proj2018[[#This Row],[POS]]="K",-100,Proj2018[[#This Row],[VAR/G]]+1.5)</f>
        <v>4.1500000000000004</v>
      </c>
      <c r="Z96" s="28">
        <f>ROUND(MAX(Proj2018[[#This Row],[VAWG]],0)*$AC$9,0)+1</f>
        <v>477</v>
      </c>
    </row>
    <row r="97" spans="1:26" x14ac:dyDescent="0.25">
      <c r="A97">
        <v>2018</v>
      </c>
      <c r="B97" t="s">
        <v>166</v>
      </c>
      <c r="C97" t="s">
        <v>86</v>
      </c>
      <c r="D97" t="s">
        <v>29</v>
      </c>
      <c r="E97">
        <v>195</v>
      </c>
      <c r="F97">
        <v>302</v>
      </c>
      <c r="G97">
        <v>2104</v>
      </c>
      <c r="H97">
        <v>11</v>
      </c>
      <c r="I97">
        <v>4</v>
      </c>
      <c r="J97">
        <v>14</v>
      </c>
      <c r="K97">
        <v>32</v>
      </c>
      <c r="L97">
        <v>0</v>
      </c>
      <c r="M97">
        <v>0</v>
      </c>
      <c r="N97">
        <v>0</v>
      </c>
      <c r="O97">
        <v>0</v>
      </c>
      <c r="P97" s="25">
        <v>123.36</v>
      </c>
      <c r="Q97" s="25">
        <v>278.68</v>
      </c>
      <c r="R97" s="25">
        <v>-155.32</v>
      </c>
      <c r="S97" s="25">
        <v>-9.7074999999999996</v>
      </c>
      <c r="T97" s="30" t="s">
        <v>30</v>
      </c>
      <c r="U97" s="28">
        <v>123.36</v>
      </c>
      <c r="V97" s="28" t="str">
        <f>IF(ABS(Proj2018[[#This Row],[LastProj]]-Proj2018[[#This Row],[PROJ TOTAL PTS]])&lt;0.5,"",(Proj2018[[#This Row],[PROJ TOTAL PTS]]-Proj2018[[#This Row],[LastProj]])/16)</f>
        <v/>
      </c>
      <c r="W97" s="28" t="s">
        <v>30</v>
      </c>
      <c r="X97" s="28"/>
      <c r="Y97" s="28">
        <f>IF(Proj2018[[#This Row],[POS]]="K",-100,Proj2018[[#This Row],[VAR/G]]+1.5)</f>
        <v>-8.2074999999999996</v>
      </c>
      <c r="Z97" s="32">
        <f>ROUND(MAX(Proj2018[[#This Row],[VAWG]],0)*$AC$9,0)+1</f>
        <v>1</v>
      </c>
    </row>
    <row r="98" spans="1:26" x14ac:dyDescent="0.25">
      <c r="A98">
        <v>2018</v>
      </c>
      <c r="B98" t="s">
        <v>167</v>
      </c>
      <c r="C98" t="s">
        <v>68</v>
      </c>
      <c r="D98" t="s">
        <v>102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76</v>
      </c>
      <c r="N98">
        <v>980</v>
      </c>
      <c r="O98">
        <v>4</v>
      </c>
      <c r="P98" s="25">
        <v>122</v>
      </c>
      <c r="Q98" s="25">
        <v>117.7</v>
      </c>
      <c r="R98" s="25">
        <v>4.2999999999999972</v>
      </c>
      <c r="S98" s="25">
        <v>0.26874999999999982</v>
      </c>
      <c r="T98" s="30" t="s">
        <v>30</v>
      </c>
      <c r="U98" s="28">
        <v>122</v>
      </c>
      <c r="V98" s="28" t="str">
        <f>IF(ABS(Proj2018[[#This Row],[LastProj]]-Proj2018[[#This Row],[PROJ TOTAL PTS]])&lt;0.5,"",(Proj2018[[#This Row],[PROJ TOTAL PTS]]-Proj2018[[#This Row],[LastProj]])/16)</f>
        <v/>
      </c>
      <c r="W98" s="28" t="s">
        <v>31</v>
      </c>
      <c r="X98" s="28"/>
      <c r="Y98" s="28">
        <f>IF(Proj2018[[#This Row],[POS]]="K",-100,Proj2018[[#This Row],[VAR/G]]+1.5)</f>
        <v>1.7687499999999998</v>
      </c>
      <c r="Z98" s="28">
        <f>ROUND(MAX(Proj2018[[#This Row],[VAWG]],0)*$AC$9,0)+1</f>
        <v>204</v>
      </c>
    </row>
    <row r="99" spans="1:26" x14ac:dyDescent="0.25">
      <c r="A99">
        <v>2018</v>
      </c>
      <c r="B99" t="s">
        <v>168</v>
      </c>
      <c r="C99" t="s">
        <v>96</v>
      </c>
      <c r="D99" t="s">
        <v>102</v>
      </c>
      <c r="E99">
        <v>0</v>
      </c>
      <c r="F99">
        <v>0</v>
      </c>
      <c r="G99">
        <v>0</v>
      </c>
      <c r="H99">
        <v>0</v>
      </c>
      <c r="I99">
        <v>0</v>
      </c>
      <c r="J99">
        <v>2</v>
      </c>
      <c r="K99">
        <v>10</v>
      </c>
      <c r="L99">
        <v>0</v>
      </c>
      <c r="M99">
        <v>90</v>
      </c>
      <c r="N99">
        <v>897</v>
      </c>
      <c r="O99">
        <v>5</v>
      </c>
      <c r="P99" s="25">
        <v>120.7</v>
      </c>
      <c r="Q99" s="25">
        <v>117.7</v>
      </c>
      <c r="R99" s="25">
        <v>3</v>
      </c>
      <c r="S99" s="25">
        <v>0.1875</v>
      </c>
      <c r="T99" s="30" t="s">
        <v>30</v>
      </c>
      <c r="U99" s="28">
        <v>120.7</v>
      </c>
      <c r="V99" s="28" t="str">
        <f>IF(ABS(Proj2018[[#This Row],[LastProj]]-Proj2018[[#This Row],[PROJ TOTAL PTS]])&lt;0.5,"",(Proj2018[[#This Row],[PROJ TOTAL PTS]]-Proj2018[[#This Row],[LastProj]])/16)</f>
        <v/>
      </c>
      <c r="W99" s="28" t="s">
        <v>31</v>
      </c>
      <c r="X99" s="28"/>
      <c r="Y99" s="28">
        <f>IF(Proj2018[[#This Row],[POS]]="K",-100,Proj2018[[#This Row],[VAR/G]]+1.5)</f>
        <v>1.6875</v>
      </c>
      <c r="Z99" s="32">
        <f>ROUND(MAX(Proj2018[[#This Row],[VAWG]],0)*$AC$9,0)+1</f>
        <v>195</v>
      </c>
    </row>
    <row r="100" spans="1:26" x14ac:dyDescent="0.25">
      <c r="A100">
        <v>2018</v>
      </c>
      <c r="B100" t="s">
        <v>169</v>
      </c>
      <c r="C100" t="s">
        <v>60</v>
      </c>
      <c r="D100" t="s">
        <v>102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68</v>
      </c>
      <c r="N100">
        <v>847</v>
      </c>
      <c r="O100">
        <v>6</v>
      </c>
      <c r="P100" s="25">
        <v>120.7</v>
      </c>
      <c r="Q100" s="25">
        <v>117.7</v>
      </c>
      <c r="R100" s="25">
        <v>3</v>
      </c>
      <c r="S100" s="25">
        <v>0.1875</v>
      </c>
      <c r="T100" s="30" t="s">
        <v>30</v>
      </c>
      <c r="U100" s="28">
        <v>120.7</v>
      </c>
      <c r="V100" s="28" t="str">
        <f>IF(ABS(Proj2018[[#This Row],[LastProj]]-Proj2018[[#This Row],[PROJ TOTAL PTS]])&lt;0.5,"",(Proj2018[[#This Row],[PROJ TOTAL PTS]]-Proj2018[[#This Row],[LastProj]])/16)</f>
        <v/>
      </c>
      <c r="W100" s="28" t="s">
        <v>31</v>
      </c>
      <c r="X100" s="28"/>
      <c r="Y100" s="28">
        <f>IF(Proj2018[[#This Row],[POS]]="K",-100,Proj2018[[#This Row],[VAR/G]]+1.5)</f>
        <v>1.6875</v>
      </c>
      <c r="Z100" s="28">
        <f>ROUND(MAX(Proj2018[[#This Row],[VAWG]],0)*$AC$9,0)+1</f>
        <v>195</v>
      </c>
    </row>
    <row r="101" spans="1:26" x14ac:dyDescent="0.25">
      <c r="A101">
        <v>2018</v>
      </c>
      <c r="B101" t="s">
        <v>170</v>
      </c>
      <c r="C101" t="s">
        <v>72</v>
      </c>
      <c r="D101" t="s">
        <v>102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67</v>
      </c>
      <c r="N101">
        <v>847</v>
      </c>
      <c r="O101">
        <v>6</v>
      </c>
      <c r="P101" s="25">
        <v>120.7</v>
      </c>
      <c r="Q101" s="25">
        <v>117.7</v>
      </c>
      <c r="R101" s="25">
        <v>3</v>
      </c>
      <c r="S101" s="25">
        <v>0.1875</v>
      </c>
      <c r="T101" s="30" t="s">
        <v>30</v>
      </c>
      <c r="U101" s="28">
        <v>120.7</v>
      </c>
      <c r="V101" s="28" t="str">
        <f>IF(ABS(Proj2018[[#This Row],[LastProj]]-Proj2018[[#This Row],[PROJ TOTAL PTS]])&lt;0.5,"",(Proj2018[[#This Row],[PROJ TOTAL PTS]]-Proj2018[[#This Row],[LastProj]])/16)</f>
        <v/>
      </c>
      <c r="W101" s="28" t="s">
        <v>31</v>
      </c>
      <c r="X101" s="28"/>
      <c r="Y101" s="28">
        <f>IF(Proj2018[[#This Row],[POS]]="K",-100,Proj2018[[#This Row],[VAR/G]]+1.5)</f>
        <v>1.6875</v>
      </c>
      <c r="Z101" s="28">
        <f>ROUND(MAX(Proj2018[[#This Row],[VAWG]],0)*$AC$9,0)+1</f>
        <v>195</v>
      </c>
    </row>
    <row r="102" spans="1:26" x14ac:dyDescent="0.25">
      <c r="A102">
        <v>2018</v>
      </c>
      <c r="B102" t="s">
        <v>171</v>
      </c>
      <c r="C102" t="s">
        <v>72</v>
      </c>
      <c r="D102" t="s">
        <v>102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</v>
      </c>
      <c r="K102">
        <v>13</v>
      </c>
      <c r="L102">
        <v>0</v>
      </c>
      <c r="M102">
        <v>71</v>
      </c>
      <c r="N102">
        <v>890</v>
      </c>
      <c r="O102">
        <v>5</v>
      </c>
      <c r="P102" s="25">
        <v>120.3</v>
      </c>
      <c r="Q102" s="25">
        <v>117.7</v>
      </c>
      <c r="R102" s="25">
        <v>2.5999999999999943</v>
      </c>
      <c r="S102" s="25">
        <v>0.16249999999999964</v>
      </c>
      <c r="T102" s="30" t="s">
        <v>30</v>
      </c>
      <c r="U102" s="28">
        <v>120.3</v>
      </c>
      <c r="V102" s="28" t="str">
        <f>IF(ABS(Proj2018[[#This Row],[LastProj]]-Proj2018[[#This Row],[PROJ TOTAL PTS]])&lt;0.5,"",(Proj2018[[#This Row],[PROJ TOTAL PTS]]-Proj2018[[#This Row],[LastProj]])/16)</f>
        <v/>
      </c>
      <c r="W102" s="28" t="s">
        <v>31</v>
      </c>
      <c r="X102" s="28"/>
      <c r="Y102" s="28">
        <f>IF(Proj2018[[#This Row],[POS]]="K",-100,Proj2018[[#This Row],[VAR/G]]+1.5)</f>
        <v>1.6624999999999996</v>
      </c>
      <c r="Z102" s="28">
        <f>ROUND(MAX(Proj2018[[#This Row],[VAWG]],0)*$AC$9,0)+1</f>
        <v>192</v>
      </c>
    </row>
    <row r="103" spans="1:26" x14ac:dyDescent="0.25">
      <c r="A103">
        <v>2018</v>
      </c>
      <c r="B103" t="s">
        <v>172</v>
      </c>
      <c r="C103" t="s">
        <v>79</v>
      </c>
      <c r="D103" t="s">
        <v>102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60</v>
      </c>
      <c r="N103">
        <v>902</v>
      </c>
      <c r="O103">
        <v>5</v>
      </c>
      <c r="P103" s="25">
        <v>120.2</v>
      </c>
      <c r="Q103" s="25">
        <v>117.7</v>
      </c>
      <c r="R103" s="25">
        <v>2.5</v>
      </c>
      <c r="S103" s="25">
        <v>0.15625</v>
      </c>
      <c r="T103" s="30" t="s">
        <v>30</v>
      </c>
      <c r="U103" s="28">
        <v>120.2</v>
      </c>
      <c r="V103" s="28" t="str">
        <f>IF(ABS(Proj2018[[#This Row],[LastProj]]-Proj2018[[#This Row],[PROJ TOTAL PTS]])&lt;0.5,"",(Proj2018[[#This Row],[PROJ TOTAL PTS]]-Proj2018[[#This Row],[LastProj]])/16)</f>
        <v/>
      </c>
      <c r="W103" s="28" t="s">
        <v>30</v>
      </c>
      <c r="X103" s="28"/>
      <c r="Y103" s="28">
        <f>IF(Proj2018[[#This Row],[POS]]="K",-100,Proj2018[[#This Row],[VAR/G]]+1.5)</f>
        <v>1.65625</v>
      </c>
      <c r="Z103" s="28">
        <f>ROUND(MAX(Proj2018[[#This Row],[VAWG]],0)*$AC$9,0)+1</f>
        <v>191</v>
      </c>
    </row>
    <row r="104" spans="1:26" x14ac:dyDescent="0.25">
      <c r="A104">
        <v>2018</v>
      </c>
      <c r="B104" t="s">
        <v>173</v>
      </c>
      <c r="C104" t="s">
        <v>159</v>
      </c>
      <c r="D104" t="s">
        <v>64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160</v>
      </c>
      <c r="K104">
        <v>668</v>
      </c>
      <c r="L104">
        <v>4</v>
      </c>
      <c r="M104">
        <v>29</v>
      </c>
      <c r="N104">
        <v>223</v>
      </c>
      <c r="O104">
        <v>1</v>
      </c>
      <c r="P104" s="25">
        <v>119.1</v>
      </c>
      <c r="Q104" s="25">
        <v>118.8</v>
      </c>
      <c r="R104" s="25">
        <v>0.29999999999999716</v>
      </c>
      <c r="S104" s="25">
        <v>1.8749999999999822E-2</v>
      </c>
      <c r="T104" s="30" t="s">
        <v>30</v>
      </c>
      <c r="U104" s="28">
        <v>119.1</v>
      </c>
      <c r="V104" s="28" t="str">
        <f>IF(ABS(Proj2018[[#This Row],[LastProj]]-Proj2018[[#This Row],[PROJ TOTAL PTS]])&lt;0.5,"",(Proj2018[[#This Row],[PROJ TOTAL PTS]]-Proj2018[[#This Row],[LastProj]])/16)</f>
        <v/>
      </c>
      <c r="W104" s="28" t="s">
        <v>31</v>
      </c>
      <c r="X104" s="28"/>
      <c r="Y104" s="28">
        <f>IF(Proj2018[[#This Row],[POS]]="K",-100,Proj2018[[#This Row],[VAR/G]]+1.5)</f>
        <v>1.5187499999999998</v>
      </c>
      <c r="Z104" s="32">
        <f>ROUND(MAX(Proj2018[[#This Row],[VAWG]],0)*$AC$9,0)+1</f>
        <v>175</v>
      </c>
    </row>
    <row r="105" spans="1:26" x14ac:dyDescent="0.25">
      <c r="A105">
        <v>2018</v>
      </c>
      <c r="B105" t="s">
        <v>174</v>
      </c>
      <c r="C105" t="s">
        <v>105</v>
      </c>
      <c r="D105" t="s">
        <v>102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77</v>
      </c>
      <c r="N105">
        <v>829</v>
      </c>
      <c r="O105">
        <v>6</v>
      </c>
      <c r="P105" s="25">
        <v>118.9</v>
      </c>
      <c r="Q105" s="25">
        <v>117.7</v>
      </c>
      <c r="R105" s="25">
        <v>1.2000000000000028</v>
      </c>
      <c r="S105" s="25">
        <v>7.5000000000000178E-2</v>
      </c>
      <c r="T105" s="30" t="s">
        <v>30</v>
      </c>
      <c r="U105" s="28">
        <v>118.9</v>
      </c>
      <c r="V105" s="28" t="str">
        <f>IF(ABS(Proj2018[[#This Row],[LastProj]]-Proj2018[[#This Row],[PROJ TOTAL PTS]])&lt;0.5,"",(Proj2018[[#This Row],[PROJ TOTAL PTS]]-Proj2018[[#This Row],[LastProj]])/16)</f>
        <v/>
      </c>
      <c r="W105" s="28" t="s">
        <v>31</v>
      </c>
      <c r="X105" s="28"/>
      <c r="Y105" s="28">
        <f>IF(Proj2018[[#This Row],[POS]]="K",-100,Proj2018[[#This Row],[VAR/G]]+1.5)</f>
        <v>1.5750000000000002</v>
      </c>
      <c r="Z105" s="28">
        <f>ROUND(MAX(Proj2018[[#This Row],[VAWG]],0)*$AC$9,0)+1</f>
        <v>182</v>
      </c>
    </row>
    <row r="106" spans="1:26" x14ac:dyDescent="0.25">
      <c r="A106">
        <v>2018</v>
      </c>
      <c r="B106" t="s">
        <v>175</v>
      </c>
      <c r="C106" t="s">
        <v>52</v>
      </c>
      <c r="D106" t="s">
        <v>64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159</v>
      </c>
      <c r="K106">
        <v>648</v>
      </c>
      <c r="L106">
        <v>4</v>
      </c>
      <c r="M106">
        <v>30</v>
      </c>
      <c r="N106">
        <v>240</v>
      </c>
      <c r="O106">
        <v>1</v>
      </c>
      <c r="P106" s="25">
        <v>118.8</v>
      </c>
      <c r="Q106" s="25">
        <v>118.8</v>
      </c>
      <c r="R106" s="25">
        <v>0</v>
      </c>
      <c r="S106" s="25">
        <v>0</v>
      </c>
      <c r="T106" s="30" t="s">
        <v>19</v>
      </c>
      <c r="U106" s="28">
        <v>118.8</v>
      </c>
      <c r="V106" s="28" t="str">
        <f>IF(ABS(Proj2018[[#This Row],[LastProj]]-Proj2018[[#This Row],[PROJ TOTAL PTS]])&lt;0.5,"",(Proj2018[[#This Row],[PROJ TOTAL PTS]]-Proj2018[[#This Row],[LastProj]])/16)</f>
        <v/>
      </c>
      <c r="W106" s="28" t="s">
        <v>31</v>
      </c>
      <c r="X106" s="28"/>
      <c r="Y106" s="28">
        <f>IF(Proj2018[[#This Row],[POS]]="K",-100,Proj2018[[#This Row],[VAR/G]]+1.5)</f>
        <v>1.5</v>
      </c>
      <c r="Z106" s="28">
        <f>ROUND(MAX(Proj2018[[#This Row],[VAWG]],0)*$AC$9,0)+1</f>
        <v>173</v>
      </c>
    </row>
    <row r="107" spans="1:26" x14ac:dyDescent="0.25">
      <c r="A107">
        <v>2018</v>
      </c>
      <c r="B107" t="s">
        <v>176</v>
      </c>
      <c r="C107" t="s">
        <v>68</v>
      </c>
      <c r="D107" t="s">
        <v>102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4</v>
      </c>
      <c r="K107">
        <v>24</v>
      </c>
      <c r="L107">
        <v>0</v>
      </c>
      <c r="M107">
        <v>53</v>
      </c>
      <c r="N107">
        <v>856</v>
      </c>
      <c r="O107">
        <v>5</v>
      </c>
      <c r="P107" s="25">
        <v>118.00000000000001</v>
      </c>
      <c r="Q107" s="25">
        <v>117.7</v>
      </c>
      <c r="R107" s="25">
        <v>0.30000000000001137</v>
      </c>
      <c r="S107" s="25">
        <v>1.8750000000000711E-2</v>
      </c>
      <c r="T107" s="30" t="s">
        <v>30</v>
      </c>
      <c r="U107" s="28">
        <v>118.00000000000001</v>
      </c>
      <c r="V107" s="28" t="str">
        <f>IF(ABS(Proj2018[[#This Row],[LastProj]]-Proj2018[[#This Row],[PROJ TOTAL PTS]])&lt;0.5,"",(Proj2018[[#This Row],[PROJ TOTAL PTS]]-Proj2018[[#This Row],[LastProj]])/16)</f>
        <v/>
      </c>
      <c r="W107" s="28" t="s">
        <v>31</v>
      </c>
      <c r="X107" s="28"/>
      <c r="Y107" s="28">
        <f>IF(Proj2018[[#This Row],[POS]]="K",-100,Proj2018[[#This Row],[VAR/G]]+1.5)</f>
        <v>1.5187500000000007</v>
      </c>
      <c r="Z107" s="28">
        <f>ROUND(MAX(Proj2018[[#This Row],[VAWG]],0)*$AC$9,0)+1</f>
        <v>175</v>
      </c>
    </row>
    <row r="108" spans="1:26" x14ac:dyDescent="0.25">
      <c r="A108">
        <v>2018</v>
      </c>
      <c r="B108" t="s">
        <v>177</v>
      </c>
      <c r="C108" t="s">
        <v>107</v>
      </c>
      <c r="D108" t="s">
        <v>102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67</v>
      </c>
      <c r="N108">
        <v>937</v>
      </c>
      <c r="O108">
        <v>4</v>
      </c>
      <c r="P108" s="25">
        <v>117.7</v>
      </c>
      <c r="Q108" s="25">
        <v>117.7</v>
      </c>
      <c r="R108" s="25">
        <v>0</v>
      </c>
      <c r="S108" s="25">
        <v>0</v>
      </c>
      <c r="T108" s="30" t="s">
        <v>30</v>
      </c>
      <c r="U108" s="28">
        <v>117.7</v>
      </c>
      <c r="V108" s="28" t="str">
        <f>IF(ABS(Proj2018[[#This Row],[LastProj]]-Proj2018[[#This Row],[PROJ TOTAL PTS]])&lt;0.5,"",(Proj2018[[#This Row],[PROJ TOTAL PTS]]-Proj2018[[#This Row],[LastProj]])/16)</f>
        <v/>
      </c>
      <c r="W108" s="28" t="s">
        <v>31</v>
      </c>
      <c r="X108" s="28"/>
      <c r="Y108" s="28">
        <f>IF(Proj2018[[#This Row],[POS]]="K",-100,Proj2018[[#This Row],[VAR/G]]+1.5)</f>
        <v>1.5</v>
      </c>
      <c r="Z108" s="28">
        <f>ROUND(MAX(Proj2018[[#This Row],[VAWG]],0)*$AC$9,0)+1</f>
        <v>173</v>
      </c>
    </row>
    <row r="109" spans="1:26" x14ac:dyDescent="0.25">
      <c r="A109">
        <v>2018</v>
      </c>
      <c r="B109" t="s">
        <v>178</v>
      </c>
      <c r="C109" t="s">
        <v>49</v>
      </c>
      <c r="D109" t="s">
        <v>102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4</v>
      </c>
      <c r="K109">
        <v>28</v>
      </c>
      <c r="L109">
        <v>0</v>
      </c>
      <c r="M109">
        <v>56</v>
      </c>
      <c r="N109">
        <v>786</v>
      </c>
      <c r="O109">
        <v>6</v>
      </c>
      <c r="P109" s="25">
        <v>117.4</v>
      </c>
      <c r="Q109" s="25">
        <v>117.7</v>
      </c>
      <c r="R109" s="25">
        <v>-0.29999999999999716</v>
      </c>
      <c r="S109" s="25">
        <v>-1.8749999999999822E-2</v>
      </c>
      <c r="T109" s="30" t="s">
        <v>30</v>
      </c>
      <c r="U109" s="28">
        <v>117.4</v>
      </c>
      <c r="V109" s="28" t="str">
        <f>IF(ABS(Proj2018[[#This Row],[LastProj]]-Proj2018[[#This Row],[PROJ TOTAL PTS]])&lt;0.5,"",(Proj2018[[#This Row],[PROJ TOTAL PTS]]-Proj2018[[#This Row],[LastProj]])/16)</f>
        <v/>
      </c>
      <c r="W109" s="28" t="s">
        <v>31</v>
      </c>
      <c r="X109" s="28"/>
      <c r="Y109" s="28">
        <f>IF(Proj2018[[#This Row],[POS]]="K",-100,Proj2018[[#This Row],[VAR/G]]+1.5)</f>
        <v>1.4812500000000002</v>
      </c>
      <c r="Z109" s="28">
        <f>ROUND(MAX(Proj2018[[#This Row],[VAWG]],0)*$AC$9,0)+1</f>
        <v>171</v>
      </c>
    </row>
    <row r="110" spans="1:26" x14ac:dyDescent="0.25">
      <c r="A110">
        <v>2018</v>
      </c>
      <c r="B110" t="s">
        <v>179</v>
      </c>
      <c r="C110" t="s">
        <v>86</v>
      </c>
      <c r="D110" t="s">
        <v>29</v>
      </c>
      <c r="E110">
        <v>184</v>
      </c>
      <c r="F110">
        <v>303</v>
      </c>
      <c r="G110">
        <v>2127</v>
      </c>
      <c r="H110">
        <v>11</v>
      </c>
      <c r="I110">
        <v>8</v>
      </c>
      <c r="J110">
        <v>13</v>
      </c>
      <c r="K110">
        <v>40</v>
      </c>
      <c r="L110">
        <v>0</v>
      </c>
      <c r="M110">
        <v>0</v>
      </c>
      <c r="N110">
        <v>0</v>
      </c>
      <c r="O110">
        <v>0</v>
      </c>
      <c r="P110" s="25">
        <v>117.07999999999998</v>
      </c>
      <c r="Q110" s="25">
        <v>278.68</v>
      </c>
      <c r="R110" s="25">
        <v>-161.60000000000002</v>
      </c>
      <c r="S110" s="25">
        <v>-10.100000000000001</v>
      </c>
      <c r="T110" s="30" t="s">
        <v>19</v>
      </c>
      <c r="U110" s="28">
        <v>117.07999999999998</v>
      </c>
      <c r="V110" s="28" t="str">
        <f>IF(ABS(Proj2018[[#This Row],[LastProj]]-Proj2018[[#This Row],[PROJ TOTAL PTS]])&lt;0.5,"",(Proj2018[[#This Row],[PROJ TOTAL PTS]]-Proj2018[[#This Row],[LastProj]])/16)</f>
        <v/>
      </c>
      <c r="W110" s="28" t="s">
        <v>31</v>
      </c>
      <c r="X110" s="28"/>
      <c r="Y110" s="28">
        <f>IF(Proj2018[[#This Row],[POS]]="K",-100,Proj2018[[#This Row],[VAR/G]]+1.5)</f>
        <v>-8.6000000000000014</v>
      </c>
      <c r="Z110" s="28">
        <f>ROUND(MAX(Proj2018[[#This Row],[VAWG]],0)*$AC$9,0)+1</f>
        <v>1</v>
      </c>
    </row>
    <row r="111" spans="1:26" x14ac:dyDescent="0.25">
      <c r="A111">
        <v>2018</v>
      </c>
      <c r="B111" t="s">
        <v>180</v>
      </c>
      <c r="C111" t="s">
        <v>28</v>
      </c>
      <c r="D111" t="s">
        <v>102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11</v>
      </c>
      <c r="K111">
        <v>68</v>
      </c>
      <c r="L111">
        <v>0</v>
      </c>
      <c r="M111">
        <v>72</v>
      </c>
      <c r="N111">
        <v>783</v>
      </c>
      <c r="O111">
        <v>5</v>
      </c>
      <c r="P111" s="25">
        <v>115.10000000000001</v>
      </c>
      <c r="Q111" s="25">
        <v>117.7</v>
      </c>
      <c r="R111" s="25">
        <v>-2.5999999999999943</v>
      </c>
      <c r="S111" s="25">
        <v>-0.16249999999999964</v>
      </c>
      <c r="T111" s="30" t="s">
        <v>30</v>
      </c>
      <c r="U111" s="28">
        <v>115.10000000000001</v>
      </c>
      <c r="V111" s="28" t="str">
        <f>IF(ABS(Proj2018[[#This Row],[LastProj]]-Proj2018[[#This Row],[PROJ TOTAL PTS]])&lt;0.5,"",(Proj2018[[#This Row],[PROJ TOTAL PTS]]-Proj2018[[#This Row],[LastProj]])/16)</f>
        <v/>
      </c>
      <c r="W111" s="28" t="s">
        <v>31</v>
      </c>
      <c r="X111" s="28"/>
      <c r="Y111" s="28">
        <f>IF(Proj2018[[#This Row],[POS]]="K",-100,Proj2018[[#This Row],[VAR/G]]+1.5)</f>
        <v>1.3375000000000004</v>
      </c>
      <c r="Z111" s="28">
        <f>ROUND(MAX(Proj2018[[#This Row],[VAWG]],0)*$AC$9,0)+1</f>
        <v>155</v>
      </c>
    </row>
    <row r="112" spans="1:26" x14ac:dyDescent="0.25">
      <c r="A112">
        <v>2018</v>
      </c>
      <c r="B112" t="s">
        <v>181</v>
      </c>
      <c r="C112" t="s">
        <v>83</v>
      </c>
      <c r="D112" t="s">
        <v>102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5</v>
      </c>
      <c r="K112">
        <v>28</v>
      </c>
      <c r="L112">
        <v>0</v>
      </c>
      <c r="M112">
        <v>63</v>
      </c>
      <c r="N112">
        <v>821</v>
      </c>
      <c r="O112">
        <v>5</v>
      </c>
      <c r="P112" s="25">
        <v>114.9</v>
      </c>
      <c r="Q112" s="25">
        <v>117.7</v>
      </c>
      <c r="R112" s="25">
        <v>-2.7999999999999972</v>
      </c>
      <c r="S112" s="25">
        <v>-0.17499999999999982</v>
      </c>
      <c r="T112" s="30" t="s">
        <v>30</v>
      </c>
      <c r="U112" s="28">
        <v>114.9</v>
      </c>
      <c r="V112" s="28" t="str">
        <f>IF(ABS(Proj2018[[#This Row],[LastProj]]-Proj2018[[#This Row],[PROJ TOTAL PTS]])&lt;0.5,"",(Proj2018[[#This Row],[PROJ TOTAL PTS]]-Proj2018[[#This Row],[LastProj]])/16)</f>
        <v/>
      </c>
      <c r="W112" s="28" t="s">
        <v>30</v>
      </c>
      <c r="X112" s="28"/>
      <c r="Y112" s="28">
        <f>IF(Proj2018[[#This Row],[POS]]="K",-100,Proj2018[[#This Row],[VAR/G]]+1.5)</f>
        <v>1.3250000000000002</v>
      </c>
      <c r="Z112" s="28">
        <f>ROUND(MAX(Proj2018[[#This Row],[VAWG]],0)*$AC$9,0)+1</f>
        <v>153</v>
      </c>
    </row>
    <row r="113" spans="1:26" x14ac:dyDescent="0.25">
      <c r="A113">
        <v>2018</v>
      </c>
      <c r="B113" s="1" t="s">
        <v>182</v>
      </c>
      <c r="C113" t="s">
        <v>60</v>
      </c>
      <c r="D113" t="s">
        <v>102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59</v>
      </c>
      <c r="N113">
        <v>841</v>
      </c>
      <c r="O113">
        <v>5</v>
      </c>
      <c r="P113" s="25">
        <v>114.10000000000001</v>
      </c>
      <c r="Q113" s="25">
        <v>117.7</v>
      </c>
      <c r="R113" s="25">
        <v>-3.5999999999999943</v>
      </c>
      <c r="S113" s="25">
        <v>-0.22499999999999964</v>
      </c>
      <c r="T113" s="30" t="s">
        <v>30</v>
      </c>
      <c r="U113" s="28">
        <v>114.10000000000001</v>
      </c>
      <c r="V113" s="28" t="str">
        <f>IF(ABS(Proj2018[[#This Row],[LastProj]]-Proj2018[[#This Row],[PROJ TOTAL PTS]])&lt;0.5,"",(Proj2018[[#This Row],[PROJ TOTAL PTS]]-Proj2018[[#This Row],[LastProj]])/16)</f>
        <v/>
      </c>
      <c r="W113" s="28" t="s">
        <v>31</v>
      </c>
      <c r="X113" s="28"/>
      <c r="Y113" s="28">
        <f>IF(Proj2018[[#This Row],[POS]]="K",-100,Proj2018[[#This Row],[VAR/G]]+1.5)</f>
        <v>1.2750000000000004</v>
      </c>
      <c r="Z113" s="32">
        <f>ROUND(MAX(Proj2018[[#This Row],[VAWG]],0)*$AC$9,0)+1</f>
        <v>147</v>
      </c>
    </row>
    <row r="114" spans="1:26" x14ac:dyDescent="0.25">
      <c r="A114">
        <v>2018</v>
      </c>
      <c r="B114" t="s">
        <v>183</v>
      </c>
      <c r="C114" t="s">
        <v>79</v>
      </c>
      <c r="D114" t="s">
        <v>102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65</v>
      </c>
      <c r="N114">
        <v>838</v>
      </c>
      <c r="O114">
        <v>5</v>
      </c>
      <c r="P114" s="25">
        <v>113.80000000000001</v>
      </c>
      <c r="Q114" s="25">
        <v>117.7</v>
      </c>
      <c r="R114" s="25">
        <v>-3.8999999999999915</v>
      </c>
      <c r="S114" s="25">
        <v>-0.24374999999999947</v>
      </c>
      <c r="T114" s="30" t="s">
        <v>30</v>
      </c>
      <c r="U114" s="28">
        <v>113.80000000000001</v>
      </c>
      <c r="V114" s="28" t="str">
        <f>IF(ABS(Proj2018[[#This Row],[LastProj]]-Proj2018[[#This Row],[PROJ TOTAL PTS]])&lt;0.5,"",(Proj2018[[#This Row],[PROJ TOTAL PTS]]-Proj2018[[#This Row],[LastProj]])/16)</f>
        <v/>
      </c>
      <c r="W114" s="28" t="s">
        <v>31</v>
      </c>
      <c r="X114" s="28"/>
      <c r="Y114" s="28">
        <f>IF(Proj2018[[#This Row],[POS]]="K",-100,Proj2018[[#This Row],[VAR/G]]+1.5)</f>
        <v>1.2562500000000005</v>
      </c>
      <c r="Z114" s="32">
        <f>ROUND(MAX(Proj2018[[#This Row],[VAWG]],0)*$AC$9,0)+1</f>
        <v>145</v>
      </c>
    </row>
    <row r="115" spans="1:26" x14ac:dyDescent="0.25">
      <c r="A115">
        <v>2018</v>
      </c>
      <c r="B115" t="s">
        <v>184</v>
      </c>
      <c r="C115" t="s">
        <v>94</v>
      </c>
      <c r="D115" t="s">
        <v>102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</v>
      </c>
      <c r="K115">
        <v>24</v>
      </c>
      <c r="L115">
        <v>0</v>
      </c>
      <c r="M115">
        <v>54</v>
      </c>
      <c r="N115">
        <v>867</v>
      </c>
      <c r="O115">
        <v>4</v>
      </c>
      <c r="P115" s="25">
        <v>113.10000000000001</v>
      </c>
      <c r="Q115" s="25">
        <v>117.7</v>
      </c>
      <c r="R115" s="25">
        <v>-4.5999999999999943</v>
      </c>
      <c r="S115" s="25">
        <v>-0.28749999999999964</v>
      </c>
      <c r="T115" s="30" t="s">
        <v>30</v>
      </c>
      <c r="U115" s="28">
        <v>113.10000000000001</v>
      </c>
      <c r="V115" s="28" t="str">
        <f>IF(ABS(Proj2018[[#This Row],[LastProj]]-Proj2018[[#This Row],[PROJ TOTAL PTS]])&lt;0.5,"",(Proj2018[[#This Row],[PROJ TOTAL PTS]]-Proj2018[[#This Row],[LastProj]])/16)</f>
        <v/>
      </c>
      <c r="W115" s="28" t="s">
        <v>31</v>
      </c>
      <c r="X115" s="28"/>
      <c r="Y115" s="28">
        <f>IF(Proj2018[[#This Row],[POS]]="K",-100,Proj2018[[#This Row],[VAR/G]]+1.5)</f>
        <v>1.2125000000000004</v>
      </c>
      <c r="Z115" s="28">
        <f>ROUND(MAX(Proj2018[[#This Row],[VAWG]],0)*$AC$9,0)+1</f>
        <v>140</v>
      </c>
    </row>
    <row r="116" spans="1:26" x14ac:dyDescent="0.25">
      <c r="A116">
        <v>2018</v>
      </c>
      <c r="B116" t="s">
        <v>185</v>
      </c>
      <c r="C116" t="s">
        <v>159</v>
      </c>
      <c r="D116" t="s">
        <v>102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</v>
      </c>
      <c r="K116">
        <v>23</v>
      </c>
      <c r="L116">
        <v>0</v>
      </c>
      <c r="M116">
        <v>61</v>
      </c>
      <c r="N116">
        <v>863</v>
      </c>
      <c r="O116">
        <v>4</v>
      </c>
      <c r="P116" s="25">
        <v>112.60000000000001</v>
      </c>
      <c r="Q116" s="25">
        <v>117.7</v>
      </c>
      <c r="R116" s="25">
        <v>-5.0999999999999943</v>
      </c>
      <c r="S116" s="25">
        <v>-0.31874999999999964</v>
      </c>
      <c r="T116" s="30" t="s">
        <v>30</v>
      </c>
      <c r="U116" s="28">
        <v>112.60000000000001</v>
      </c>
      <c r="V116" s="28" t="str">
        <f>IF(ABS(Proj2018[[#This Row],[LastProj]]-Proj2018[[#This Row],[PROJ TOTAL PTS]])&lt;0.5,"",(Proj2018[[#This Row],[PROJ TOTAL PTS]]-Proj2018[[#This Row],[LastProj]])/16)</f>
        <v/>
      </c>
      <c r="W116" s="28" t="s">
        <v>30</v>
      </c>
      <c r="X116" s="28"/>
      <c r="Y116" s="28">
        <f>IF(Proj2018[[#This Row],[POS]]="K",-100,Proj2018[[#This Row],[VAR/G]]+1.5)</f>
        <v>1.1812500000000004</v>
      </c>
      <c r="Z116" s="28">
        <f>ROUND(MAX(Proj2018[[#This Row],[VAWG]],0)*$AC$9,0)+1</f>
        <v>137</v>
      </c>
    </row>
    <row r="117" spans="1:26" x14ac:dyDescent="0.25">
      <c r="A117">
        <v>2018</v>
      </c>
      <c r="B117" t="s">
        <v>186</v>
      </c>
      <c r="C117" t="s">
        <v>47</v>
      </c>
      <c r="D117" t="s">
        <v>102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53</v>
      </c>
      <c r="N117">
        <v>760</v>
      </c>
      <c r="O117">
        <v>6</v>
      </c>
      <c r="P117" s="25">
        <v>112</v>
      </c>
      <c r="Q117" s="25">
        <v>117.7</v>
      </c>
      <c r="R117" s="25">
        <v>-5.7000000000000028</v>
      </c>
      <c r="S117" s="25">
        <v>-0.35625000000000018</v>
      </c>
      <c r="T117" s="30" t="s">
        <v>30</v>
      </c>
      <c r="U117" s="28">
        <v>112</v>
      </c>
      <c r="V117" s="28" t="str">
        <f>IF(ABS(Proj2018[[#This Row],[LastProj]]-Proj2018[[#This Row],[PROJ TOTAL PTS]])&lt;0.5,"",(Proj2018[[#This Row],[PROJ TOTAL PTS]]-Proj2018[[#This Row],[LastProj]])/16)</f>
        <v/>
      </c>
      <c r="W117" s="28" t="s">
        <v>31</v>
      </c>
      <c r="X117" s="28"/>
      <c r="Y117" s="28">
        <f>IF(Proj2018[[#This Row],[POS]]="K",-100,Proj2018[[#This Row],[VAR/G]]+1.5)</f>
        <v>1.1437499999999998</v>
      </c>
      <c r="Z117" s="28">
        <f>ROUND(MAX(Proj2018[[#This Row],[VAWG]],0)*$AC$9,0)+1</f>
        <v>132</v>
      </c>
    </row>
    <row r="118" spans="1:26" x14ac:dyDescent="0.25">
      <c r="A118">
        <v>2018</v>
      </c>
      <c r="B118" t="s">
        <v>187</v>
      </c>
      <c r="C118" t="s">
        <v>92</v>
      </c>
      <c r="D118" t="s">
        <v>126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70</v>
      </c>
      <c r="N118">
        <v>758</v>
      </c>
      <c r="O118">
        <v>6</v>
      </c>
      <c r="P118" s="25">
        <v>111.8</v>
      </c>
      <c r="Q118" s="25">
        <v>81.599999999999994</v>
      </c>
      <c r="R118" s="25">
        <v>30.200000000000003</v>
      </c>
      <c r="S118" s="25">
        <v>1.8875000000000002</v>
      </c>
      <c r="T118" s="30" t="s">
        <v>30</v>
      </c>
      <c r="U118" s="28">
        <v>111.8</v>
      </c>
      <c r="V118" s="28" t="str">
        <f>IF(ABS(Proj2018[[#This Row],[LastProj]]-Proj2018[[#This Row],[PROJ TOTAL PTS]])&lt;0.5,"",(Proj2018[[#This Row],[PROJ TOTAL PTS]]-Proj2018[[#This Row],[LastProj]])/16)</f>
        <v/>
      </c>
      <c r="W118" s="28" t="s">
        <v>31</v>
      </c>
      <c r="X118" s="28"/>
      <c r="Y118" s="28">
        <f>IF(Proj2018[[#This Row],[POS]]="K",-100,Proj2018[[#This Row],[VAR/G]]+1.5)</f>
        <v>3.3875000000000002</v>
      </c>
      <c r="Z118" s="28">
        <f>ROUND(MAX(Proj2018[[#This Row],[VAWG]],0)*$AC$9,0)+1</f>
        <v>390</v>
      </c>
    </row>
    <row r="119" spans="1:26" x14ac:dyDescent="0.25">
      <c r="A119">
        <v>2018</v>
      </c>
      <c r="B119" t="s">
        <v>188</v>
      </c>
      <c r="C119" t="s">
        <v>47</v>
      </c>
      <c r="D119" t="s">
        <v>102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8</v>
      </c>
      <c r="K119">
        <v>42</v>
      </c>
      <c r="L119">
        <v>0</v>
      </c>
      <c r="M119">
        <v>70</v>
      </c>
      <c r="N119">
        <v>826</v>
      </c>
      <c r="O119">
        <v>4</v>
      </c>
      <c r="P119" s="25">
        <v>110.80000000000001</v>
      </c>
      <c r="Q119" s="25">
        <v>117.7</v>
      </c>
      <c r="R119" s="25">
        <v>-6.8999999999999915</v>
      </c>
      <c r="S119" s="25">
        <v>-0.43124999999999947</v>
      </c>
      <c r="T119" s="30" t="s">
        <v>30</v>
      </c>
      <c r="U119" s="28">
        <v>110.80000000000001</v>
      </c>
      <c r="V119" s="28" t="str">
        <f>IF(ABS(Proj2018[[#This Row],[LastProj]]-Proj2018[[#This Row],[PROJ TOTAL PTS]])&lt;0.5,"",(Proj2018[[#This Row],[PROJ TOTAL PTS]]-Proj2018[[#This Row],[LastProj]])/16)</f>
        <v/>
      </c>
      <c r="W119" s="28" t="s">
        <v>31</v>
      </c>
      <c r="X119" s="28"/>
      <c r="Y119" s="28">
        <f>IF(Proj2018[[#This Row],[POS]]="K",-100,Proj2018[[#This Row],[VAR/G]]+1.5)</f>
        <v>1.0687500000000005</v>
      </c>
      <c r="Z119" s="28">
        <f>ROUND(MAX(Proj2018[[#This Row],[VAWG]],0)*$AC$9,0)+1</f>
        <v>124</v>
      </c>
    </row>
    <row r="120" spans="1:26" x14ac:dyDescent="0.25">
      <c r="A120">
        <v>2018</v>
      </c>
      <c r="B120" t="s">
        <v>189</v>
      </c>
      <c r="C120" t="s">
        <v>92</v>
      </c>
      <c r="D120" t="s">
        <v>102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4</v>
      </c>
      <c r="K120">
        <v>26</v>
      </c>
      <c r="L120">
        <v>0</v>
      </c>
      <c r="M120">
        <v>68</v>
      </c>
      <c r="N120">
        <v>781</v>
      </c>
      <c r="O120">
        <v>5</v>
      </c>
      <c r="P120" s="25">
        <v>110.7</v>
      </c>
      <c r="Q120" s="25">
        <v>117.7</v>
      </c>
      <c r="R120" s="25">
        <v>-7</v>
      </c>
      <c r="S120" s="25">
        <v>-0.4375</v>
      </c>
      <c r="T120" s="30" t="s">
        <v>30</v>
      </c>
      <c r="U120" s="28">
        <v>110.7</v>
      </c>
      <c r="V120" s="28" t="str">
        <f>IF(ABS(Proj2018[[#This Row],[LastProj]]-Proj2018[[#This Row],[PROJ TOTAL PTS]])&lt;0.5,"",(Proj2018[[#This Row],[PROJ TOTAL PTS]]-Proj2018[[#This Row],[LastProj]])/16)</f>
        <v/>
      </c>
      <c r="W120" s="28" t="s">
        <v>31</v>
      </c>
      <c r="X120" s="28"/>
      <c r="Y120" s="28">
        <f>IF(Proj2018[[#This Row],[POS]]="K",-100,Proj2018[[#This Row],[VAR/G]]+1.5)</f>
        <v>1.0625</v>
      </c>
      <c r="Z120" s="28">
        <f>ROUND(MAX(Proj2018[[#This Row],[VAWG]],0)*$AC$9,0)+1</f>
        <v>123</v>
      </c>
    </row>
    <row r="121" spans="1:26" x14ac:dyDescent="0.25">
      <c r="A121">
        <v>2018</v>
      </c>
      <c r="B121" t="s">
        <v>190</v>
      </c>
      <c r="C121" t="s">
        <v>96</v>
      </c>
      <c r="D121" t="s">
        <v>64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76</v>
      </c>
      <c r="K121">
        <v>319</v>
      </c>
      <c r="L121">
        <v>2</v>
      </c>
      <c r="M121">
        <v>60</v>
      </c>
      <c r="N121">
        <v>544</v>
      </c>
      <c r="O121">
        <v>2</v>
      </c>
      <c r="P121" s="25">
        <v>110.30000000000001</v>
      </c>
      <c r="Q121" s="25">
        <v>118.8</v>
      </c>
      <c r="R121" s="25">
        <v>-8.4999999999999858</v>
      </c>
      <c r="S121" s="25">
        <v>-0.53124999999999911</v>
      </c>
      <c r="T121" s="30" t="s">
        <v>30</v>
      </c>
      <c r="U121" s="28">
        <v>110.30000000000001</v>
      </c>
      <c r="V121" s="28" t="str">
        <f>IF(ABS(Proj2018[[#This Row],[LastProj]]-Proj2018[[#This Row],[PROJ TOTAL PTS]])&lt;0.5,"",(Proj2018[[#This Row],[PROJ TOTAL PTS]]-Proj2018[[#This Row],[LastProj]])/16)</f>
        <v/>
      </c>
      <c r="W121" s="28" t="s">
        <v>31</v>
      </c>
      <c r="X121" s="28"/>
      <c r="Y121" s="28">
        <f>IF(Proj2018[[#This Row],[POS]]="K",-100,Proj2018[[#This Row],[VAR/G]]+1.5)</f>
        <v>0.96875000000000089</v>
      </c>
      <c r="Z121" s="28">
        <f>ROUND(MAX(Proj2018[[#This Row],[VAWG]],0)*$AC$9,0)+1</f>
        <v>112</v>
      </c>
    </row>
    <row r="122" spans="1:26" x14ac:dyDescent="0.25">
      <c r="A122">
        <v>2018</v>
      </c>
      <c r="B122" t="s">
        <v>191</v>
      </c>
      <c r="C122" t="s">
        <v>47</v>
      </c>
      <c r="D122" t="s">
        <v>64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90</v>
      </c>
      <c r="K122">
        <v>394</v>
      </c>
      <c r="L122">
        <v>2</v>
      </c>
      <c r="M122">
        <v>54</v>
      </c>
      <c r="N122">
        <v>469</v>
      </c>
      <c r="O122">
        <v>2</v>
      </c>
      <c r="P122" s="25">
        <v>110.30000000000001</v>
      </c>
      <c r="Q122" s="25">
        <v>118.8</v>
      </c>
      <c r="R122" s="25">
        <v>-8.4999999999999858</v>
      </c>
      <c r="S122" s="25">
        <v>-0.53124999999999911</v>
      </c>
      <c r="T122" s="30" t="s">
        <v>30</v>
      </c>
      <c r="U122" s="28">
        <v>110.30000000000001</v>
      </c>
      <c r="V122" s="28" t="str">
        <f>IF(ABS(Proj2018[[#This Row],[LastProj]]-Proj2018[[#This Row],[PROJ TOTAL PTS]])&lt;0.5,"",(Proj2018[[#This Row],[PROJ TOTAL PTS]]-Proj2018[[#This Row],[LastProj]])/16)</f>
        <v/>
      </c>
      <c r="W122" s="28" t="s">
        <v>31</v>
      </c>
      <c r="X122" s="28"/>
      <c r="Y122" s="28">
        <f>IF(Proj2018[[#This Row],[POS]]="K",-100,Proj2018[[#This Row],[VAR/G]]+1.5)</f>
        <v>0.96875000000000089</v>
      </c>
      <c r="Z122" s="28">
        <f>ROUND(MAX(Proj2018[[#This Row],[VAWG]],0)*$AC$9,0)+1</f>
        <v>112</v>
      </c>
    </row>
    <row r="123" spans="1:26" x14ac:dyDescent="0.25">
      <c r="A123">
        <v>2018</v>
      </c>
      <c r="B123" t="s">
        <v>192</v>
      </c>
      <c r="C123" t="s">
        <v>52</v>
      </c>
      <c r="D123" t="s">
        <v>102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52</v>
      </c>
      <c r="N123">
        <v>782</v>
      </c>
      <c r="O123">
        <v>5</v>
      </c>
      <c r="P123" s="25">
        <v>108.2</v>
      </c>
      <c r="Q123" s="25">
        <v>117.7</v>
      </c>
      <c r="R123" s="25">
        <v>-9.5</v>
      </c>
      <c r="S123" s="25">
        <v>-0.59375</v>
      </c>
      <c r="T123" s="30" t="s">
        <v>30</v>
      </c>
      <c r="U123" s="28">
        <v>108.2</v>
      </c>
      <c r="V123" s="28" t="str">
        <f>IF(ABS(Proj2018[[#This Row],[LastProj]]-Proj2018[[#This Row],[PROJ TOTAL PTS]])&lt;0.5,"",(Proj2018[[#This Row],[PROJ TOTAL PTS]]-Proj2018[[#This Row],[LastProj]])/16)</f>
        <v/>
      </c>
      <c r="W123" s="28" t="s">
        <v>31</v>
      </c>
      <c r="X123" s="28"/>
      <c r="Y123" s="28">
        <f>IF(Proj2018[[#This Row],[POS]]="K",-100,Proj2018[[#This Row],[VAR/G]]+1.5)</f>
        <v>0.90625</v>
      </c>
      <c r="Z123" s="28">
        <f>ROUND(MAX(Proj2018[[#This Row],[VAWG]],0)*$AC$9,0)+1</f>
        <v>105</v>
      </c>
    </row>
    <row r="124" spans="1:26" x14ac:dyDescent="0.25">
      <c r="A124">
        <v>2018</v>
      </c>
      <c r="B124" t="s">
        <v>193</v>
      </c>
      <c r="C124" t="s">
        <v>90</v>
      </c>
      <c r="D124" t="s">
        <v>102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65</v>
      </c>
      <c r="N124">
        <v>766</v>
      </c>
      <c r="O124">
        <v>5</v>
      </c>
      <c r="P124" s="25">
        <v>106.60000000000001</v>
      </c>
      <c r="Q124" s="25">
        <v>117.7</v>
      </c>
      <c r="R124" s="25">
        <v>-11.099999999999994</v>
      </c>
      <c r="S124" s="25">
        <v>-0.69374999999999964</v>
      </c>
      <c r="T124" s="30" t="s">
        <v>30</v>
      </c>
      <c r="U124" s="28">
        <v>106.60000000000001</v>
      </c>
      <c r="V124" s="28" t="str">
        <f>IF(ABS(Proj2018[[#This Row],[LastProj]]-Proj2018[[#This Row],[PROJ TOTAL PTS]])&lt;0.5,"",(Proj2018[[#This Row],[PROJ TOTAL PTS]]-Proj2018[[#This Row],[LastProj]])/16)</f>
        <v/>
      </c>
      <c r="W124" s="28" t="s">
        <v>31</v>
      </c>
      <c r="X124" s="28"/>
      <c r="Y124" s="28">
        <f>IF(Proj2018[[#This Row],[POS]]="K",-100,Proj2018[[#This Row],[VAR/G]]+1.5)</f>
        <v>0.80625000000000036</v>
      </c>
      <c r="Z124" s="32">
        <f>ROUND(MAX(Proj2018[[#This Row],[VAWG]],0)*$AC$9,0)+1</f>
        <v>94</v>
      </c>
    </row>
    <row r="125" spans="1:26" x14ac:dyDescent="0.25">
      <c r="A125">
        <v>2018</v>
      </c>
      <c r="B125" t="s">
        <v>194</v>
      </c>
      <c r="C125" t="s">
        <v>66</v>
      </c>
      <c r="D125" t="s">
        <v>102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</v>
      </c>
      <c r="K125">
        <v>23</v>
      </c>
      <c r="L125">
        <v>0</v>
      </c>
      <c r="M125">
        <v>64</v>
      </c>
      <c r="N125">
        <v>740</v>
      </c>
      <c r="O125">
        <v>5</v>
      </c>
      <c r="P125" s="25">
        <v>106.3</v>
      </c>
      <c r="Q125" s="25">
        <v>117.7</v>
      </c>
      <c r="R125" s="25">
        <v>-11.400000000000006</v>
      </c>
      <c r="S125" s="25">
        <v>-0.71250000000000036</v>
      </c>
      <c r="T125" s="30" t="s">
        <v>30</v>
      </c>
      <c r="U125" s="28">
        <v>106.3</v>
      </c>
      <c r="V125" s="28" t="str">
        <f>IF(ABS(Proj2018[[#This Row],[LastProj]]-Proj2018[[#This Row],[PROJ TOTAL PTS]])&lt;0.5,"",(Proj2018[[#This Row],[PROJ TOTAL PTS]]-Proj2018[[#This Row],[LastProj]])/16)</f>
        <v/>
      </c>
      <c r="W125" s="28" t="s">
        <v>31</v>
      </c>
      <c r="X125" s="28"/>
      <c r="Y125" s="28">
        <f>IF(Proj2018[[#This Row],[POS]]="K",-100,Proj2018[[#This Row],[VAR/G]]+1.5)</f>
        <v>0.78749999999999964</v>
      </c>
      <c r="Z125" s="28">
        <f>ROUND(MAX(Proj2018[[#This Row],[VAWG]],0)*$AC$9,0)+1</f>
        <v>91</v>
      </c>
    </row>
    <row r="126" spans="1:26" x14ac:dyDescent="0.25">
      <c r="A126">
        <v>2018</v>
      </c>
      <c r="B126" t="s">
        <v>195</v>
      </c>
      <c r="C126" t="s">
        <v>28</v>
      </c>
      <c r="D126" t="s">
        <v>64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134</v>
      </c>
      <c r="K126">
        <v>536</v>
      </c>
      <c r="L126">
        <v>4</v>
      </c>
      <c r="M126">
        <v>25</v>
      </c>
      <c r="N126">
        <v>225</v>
      </c>
      <c r="O126">
        <v>1</v>
      </c>
      <c r="P126" s="25">
        <v>106.1</v>
      </c>
      <c r="Q126" s="25">
        <v>118.8</v>
      </c>
      <c r="R126" s="25">
        <v>-12.700000000000003</v>
      </c>
      <c r="S126" s="25">
        <v>-0.79375000000000018</v>
      </c>
      <c r="T126" s="30" t="s">
        <v>30</v>
      </c>
      <c r="U126" s="28">
        <v>106.1</v>
      </c>
      <c r="V126" s="28" t="str">
        <f>IF(ABS(Proj2018[[#This Row],[LastProj]]-Proj2018[[#This Row],[PROJ TOTAL PTS]])&lt;0.5,"",(Proj2018[[#This Row],[PROJ TOTAL PTS]]-Proj2018[[#This Row],[LastProj]])/16)</f>
        <v/>
      </c>
      <c r="W126" s="28" t="s">
        <v>31</v>
      </c>
      <c r="X126" s="28"/>
      <c r="Y126" s="28">
        <f>IF(Proj2018[[#This Row],[POS]]="K",-100,Proj2018[[#This Row],[VAR/G]]+1.5)</f>
        <v>0.70624999999999982</v>
      </c>
      <c r="Z126" s="28">
        <f>ROUND(MAX(Proj2018[[#This Row],[VAWG]],0)*$AC$9,0)+1</f>
        <v>82</v>
      </c>
    </row>
    <row r="127" spans="1:26" x14ac:dyDescent="0.25">
      <c r="A127">
        <v>2018</v>
      </c>
      <c r="B127" t="s">
        <v>196</v>
      </c>
      <c r="C127" t="s">
        <v>39</v>
      </c>
      <c r="D127" t="s">
        <v>102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8</v>
      </c>
      <c r="K127">
        <v>50</v>
      </c>
      <c r="L127">
        <v>0</v>
      </c>
      <c r="M127">
        <v>60</v>
      </c>
      <c r="N127">
        <v>710</v>
      </c>
      <c r="O127">
        <v>5</v>
      </c>
      <c r="P127" s="25">
        <v>106</v>
      </c>
      <c r="Q127" s="25">
        <v>117.7</v>
      </c>
      <c r="R127" s="25">
        <v>-11.700000000000003</v>
      </c>
      <c r="S127" s="25">
        <v>-0.73125000000000018</v>
      </c>
      <c r="T127" s="30" t="s">
        <v>30</v>
      </c>
      <c r="U127" s="28">
        <v>106</v>
      </c>
      <c r="V127" s="28" t="str">
        <f>IF(ABS(Proj2018[[#This Row],[LastProj]]-Proj2018[[#This Row],[PROJ TOTAL PTS]])&lt;0.5,"",(Proj2018[[#This Row],[PROJ TOTAL PTS]]-Proj2018[[#This Row],[LastProj]])/16)</f>
        <v/>
      </c>
      <c r="W127" s="28" t="s">
        <v>31</v>
      </c>
      <c r="X127" s="28"/>
      <c r="Y127" s="28">
        <f>IF(Proj2018[[#This Row],[POS]]="K",-100,Proj2018[[#This Row],[VAR/G]]+1.5)</f>
        <v>0.76874999999999982</v>
      </c>
      <c r="Z127" s="28">
        <f>ROUND(MAX(Proj2018[[#This Row],[VAWG]],0)*$AC$9,0)+1</f>
        <v>89</v>
      </c>
    </row>
    <row r="128" spans="1:26" x14ac:dyDescent="0.25">
      <c r="A128">
        <v>2018</v>
      </c>
      <c r="B128" t="s">
        <v>197</v>
      </c>
      <c r="C128" t="s">
        <v>49</v>
      </c>
      <c r="D128" t="s">
        <v>64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154</v>
      </c>
      <c r="K128">
        <v>630</v>
      </c>
      <c r="L128">
        <v>4</v>
      </c>
      <c r="M128">
        <v>15</v>
      </c>
      <c r="N128">
        <v>122</v>
      </c>
      <c r="O128">
        <v>1</v>
      </c>
      <c r="P128" s="25">
        <v>105.2</v>
      </c>
      <c r="Q128" s="25">
        <v>118.8</v>
      </c>
      <c r="R128" s="25">
        <v>-13.599999999999994</v>
      </c>
      <c r="S128" s="25">
        <v>-0.84999999999999964</v>
      </c>
      <c r="T128" s="30" t="s">
        <v>30</v>
      </c>
      <c r="U128" s="28">
        <v>105.2</v>
      </c>
      <c r="V128" s="28" t="str">
        <f>IF(ABS(Proj2018[[#This Row],[LastProj]]-Proj2018[[#This Row],[PROJ TOTAL PTS]])&lt;0.5,"",(Proj2018[[#This Row],[PROJ TOTAL PTS]]-Proj2018[[#This Row],[LastProj]])/16)</f>
        <v/>
      </c>
      <c r="W128" s="28" t="s">
        <v>31</v>
      </c>
      <c r="X128" s="28"/>
      <c r="Y128" s="28">
        <f>IF(Proj2018[[#This Row],[POS]]="K",-100,Proj2018[[#This Row],[VAR/G]]+1.5)</f>
        <v>0.65000000000000036</v>
      </c>
      <c r="Z128" s="28">
        <f>ROUND(MAX(Proj2018[[#This Row],[VAWG]],0)*$AC$9,0)+1</f>
        <v>76</v>
      </c>
    </row>
    <row r="129" spans="1:26" x14ac:dyDescent="0.25">
      <c r="A129">
        <v>2018</v>
      </c>
      <c r="B129" t="s">
        <v>198</v>
      </c>
      <c r="C129" t="s">
        <v>47</v>
      </c>
      <c r="D129" t="s">
        <v>126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72</v>
      </c>
      <c r="N129">
        <v>734</v>
      </c>
      <c r="O129">
        <v>5</v>
      </c>
      <c r="P129" s="25">
        <v>103.4</v>
      </c>
      <c r="Q129" s="25">
        <v>81.599999999999994</v>
      </c>
      <c r="R129" s="25">
        <v>21.800000000000011</v>
      </c>
      <c r="S129" s="25">
        <v>1.3625000000000007</v>
      </c>
      <c r="T129" s="30" t="s">
        <v>30</v>
      </c>
      <c r="U129" s="28">
        <v>103.4</v>
      </c>
      <c r="V129" s="28" t="str">
        <f>IF(ABS(Proj2018[[#This Row],[LastProj]]-Proj2018[[#This Row],[PROJ TOTAL PTS]])&lt;0.5,"",(Proj2018[[#This Row],[PROJ TOTAL PTS]]-Proj2018[[#This Row],[LastProj]])/16)</f>
        <v/>
      </c>
      <c r="W129" s="28" t="s">
        <v>30</v>
      </c>
      <c r="X129" s="28"/>
      <c r="Y129" s="28">
        <f>IF(Proj2018[[#This Row],[POS]]="K",-100,Proj2018[[#This Row],[VAR/G]]+1.5)</f>
        <v>2.8625000000000007</v>
      </c>
      <c r="Z129" s="28">
        <f>ROUND(MAX(Proj2018[[#This Row],[VAWG]],0)*$AC$9,0)+1</f>
        <v>330</v>
      </c>
    </row>
    <row r="130" spans="1:26" x14ac:dyDescent="0.25">
      <c r="A130">
        <v>2018</v>
      </c>
      <c r="B130" t="s">
        <v>199</v>
      </c>
      <c r="C130" t="s">
        <v>28</v>
      </c>
      <c r="D130" t="s">
        <v>126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53</v>
      </c>
      <c r="N130">
        <v>613</v>
      </c>
      <c r="O130">
        <v>7</v>
      </c>
      <c r="P130" s="25">
        <v>103.30000000000001</v>
      </c>
      <c r="Q130" s="25">
        <v>81.599999999999994</v>
      </c>
      <c r="R130" s="25">
        <v>21.700000000000017</v>
      </c>
      <c r="S130" s="25">
        <v>1.3562500000000011</v>
      </c>
      <c r="T130" s="30" t="s">
        <v>30</v>
      </c>
      <c r="U130" s="28">
        <v>103.30000000000001</v>
      </c>
      <c r="V130" s="28" t="str">
        <f>IF(ABS(Proj2018[[#This Row],[LastProj]]-Proj2018[[#This Row],[PROJ TOTAL PTS]])&lt;0.5,"",(Proj2018[[#This Row],[PROJ TOTAL PTS]]-Proj2018[[#This Row],[LastProj]])/16)</f>
        <v/>
      </c>
      <c r="W130" s="28" t="s">
        <v>31</v>
      </c>
      <c r="X130" s="28"/>
      <c r="Y130" s="28">
        <f>IF(Proj2018[[#This Row],[POS]]="K",-100,Proj2018[[#This Row],[VAR/G]]+1.5)</f>
        <v>2.8562500000000011</v>
      </c>
      <c r="Z130" s="28">
        <f>ROUND(MAX(Proj2018[[#This Row],[VAWG]],0)*$AC$9,0)+1</f>
        <v>329</v>
      </c>
    </row>
    <row r="131" spans="1:26" x14ac:dyDescent="0.25">
      <c r="A131">
        <v>2018</v>
      </c>
      <c r="B131" t="s">
        <v>200</v>
      </c>
      <c r="C131" t="s">
        <v>58</v>
      </c>
      <c r="D131" t="s">
        <v>126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60</v>
      </c>
      <c r="N131">
        <v>612</v>
      </c>
      <c r="O131">
        <v>7</v>
      </c>
      <c r="P131" s="25">
        <v>103.2</v>
      </c>
      <c r="Q131" s="25">
        <v>81.599999999999994</v>
      </c>
      <c r="R131" s="25">
        <v>21.600000000000009</v>
      </c>
      <c r="S131" s="25">
        <v>1.3500000000000005</v>
      </c>
      <c r="T131" s="30" t="s">
        <v>30</v>
      </c>
      <c r="U131" s="28">
        <v>103.2</v>
      </c>
      <c r="V131" s="28" t="str">
        <f>IF(ABS(Proj2018[[#This Row],[LastProj]]-Proj2018[[#This Row],[PROJ TOTAL PTS]])&lt;0.5,"",(Proj2018[[#This Row],[PROJ TOTAL PTS]]-Proj2018[[#This Row],[LastProj]])/16)</f>
        <v/>
      </c>
      <c r="W131" s="28" t="s">
        <v>31</v>
      </c>
      <c r="X131" s="28"/>
      <c r="Y131" s="28">
        <f>IF(Proj2018[[#This Row],[POS]]="K",-100,Proj2018[[#This Row],[VAR/G]]+1.5)</f>
        <v>2.8500000000000005</v>
      </c>
      <c r="Z131" s="28">
        <f>ROUND(MAX(Proj2018[[#This Row],[VAWG]],0)*$AC$9,0)+1</f>
        <v>328</v>
      </c>
    </row>
    <row r="132" spans="1:26" x14ac:dyDescent="0.25">
      <c r="A132">
        <v>2018</v>
      </c>
      <c r="B132" t="s">
        <v>201</v>
      </c>
      <c r="C132" t="s">
        <v>74</v>
      </c>
      <c r="D132" t="s">
        <v>64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76</v>
      </c>
      <c r="K132">
        <v>313</v>
      </c>
      <c r="L132">
        <v>2</v>
      </c>
      <c r="M132">
        <v>60</v>
      </c>
      <c r="N132">
        <v>471</v>
      </c>
      <c r="O132">
        <v>2</v>
      </c>
      <c r="P132" s="25">
        <v>102.4</v>
      </c>
      <c r="Q132" s="25">
        <v>118.8</v>
      </c>
      <c r="R132" s="25">
        <v>-16.399999999999991</v>
      </c>
      <c r="S132" s="25">
        <v>-1.0249999999999995</v>
      </c>
      <c r="T132" s="30" t="s">
        <v>30</v>
      </c>
      <c r="U132" s="28">
        <v>102.4</v>
      </c>
      <c r="V132" s="28" t="str">
        <f>IF(ABS(Proj2018[[#This Row],[LastProj]]-Proj2018[[#This Row],[PROJ TOTAL PTS]])&lt;0.5,"",(Proj2018[[#This Row],[PROJ TOTAL PTS]]-Proj2018[[#This Row],[LastProj]])/16)</f>
        <v/>
      </c>
      <c r="W132" s="28" t="s">
        <v>31</v>
      </c>
      <c r="X132" s="28"/>
      <c r="Y132" s="28">
        <f>IF(Proj2018[[#This Row],[POS]]="K",-100,Proj2018[[#This Row],[VAR/G]]+1.5)</f>
        <v>0.47500000000000053</v>
      </c>
      <c r="Z132" s="28">
        <f>ROUND(MAX(Proj2018[[#This Row],[VAWG]],0)*$AC$9,0)+1</f>
        <v>56</v>
      </c>
    </row>
    <row r="133" spans="1:26" x14ac:dyDescent="0.25">
      <c r="A133">
        <v>2018</v>
      </c>
      <c r="B133" t="s">
        <v>202</v>
      </c>
      <c r="C133" t="s">
        <v>96</v>
      </c>
      <c r="D133" t="s">
        <v>64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143</v>
      </c>
      <c r="K133">
        <v>615</v>
      </c>
      <c r="L133">
        <v>5</v>
      </c>
      <c r="M133">
        <v>12</v>
      </c>
      <c r="N133">
        <v>89</v>
      </c>
      <c r="O133">
        <v>0</v>
      </c>
      <c r="P133" s="25">
        <v>100.4</v>
      </c>
      <c r="Q133" s="25">
        <v>118.8</v>
      </c>
      <c r="R133" s="25">
        <v>-18.399999999999991</v>
      </c>
      <c r="S133" s="25">
        <v>-1.1499999999999995</v>
      </c>
      <c r="T133" s="30" t="s">
        <v>19</v>
      </c>
      <c r="U133" s="28">
        <v>100.4</v>
      </c>
      <c r="V133" s="28" t="str">
        <f>IF(ABS(Proj2018[[#This Row],[LastProj]]-Proj2018[[#This Row],[PROJ TOTAL PTS]])&lt;0.5,"",(Proj2018[[#This Row],[PROJ TOTAL PTS]]-Proj2018[[#This Row],[LastProj]])/16)</f>
        <v/>
      </c>
      <c r="W133" s="28" t="s">
        <v>31</v>
      </c>
      <c r="X133" s="28"/>
      <c r="Y133" s="28">
        <f>IF(Proj2018[[#This Row],[POS]]="K",-100,Proj2018[[#This Row],[VAR/G]]+1.5)</f>
        <v>0.35000000000000053</v>
      </c>
      <c r="Z133" s="28">
        <f>ROUND(MAX(Proj2018[[#This Row],[VAWG]],0)*$AC$9,0)+1</f>
        <v>41</v>
      </c>
    </row>
    <row r="134" spans="1:26" x14ac:dyDescent="0.25">
      <c r="A134">
        <v>2018</v>
      </c>
      <c r="B134" t="s">
        <v>203</v>
      </c>
      <c r="C134" t="s">
        <v>81</v>
      </c>
      <c r="D134" t="s">
        <v>102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57</v>
      </c>
      <c r="N134">
        <v>760</v>
      </c>
      <c r="O134">
        <v>4</v>
      </c>
      <c r="P134" s="25">
        <v>100</v>
      </c>
      <c r="Q134" s="25">
        <v>117.7</v>
      </c>
      <c r="R134" s="25">
        <v>-17.700000000000003</v>
      </c>
      <c r="S134" s="25">
        <v>-1.1062500000000002</v>
      </c>
      <c r="T134" s="30" t="s">
        <v>30</v>
      </c>
      <c r="U134" s="28">
        <v>100</v>
      </c>
      <c r="V134" s="28" t="str">
        <f>IF(ABS(Proj2018[[#This Row],[LastProj]]-Proj2018[[#This Row],[PROJ TOTAL PTS]])&lt;0.5,"",(Proj2018[[#This Row],[PROJ TOTAL PTS]]-Proj2018[[#This Row],[LastProj]])/16)</f>
        <v/>
      </c>
      <c r="W134" s="28" t="s">
        <v>31</v>
      </c>
      <c r="X134" s="28"/>
      <c r="Y134" s="28">
        <f>IF(Proj2018[[#This Row],[POS]]="K",-100,Proj2018[[#This Row],[VAR/G]]+1.5)</f>
        <v>0.39374999999999982</v>
      </c>
      <c r="Z134" s="32">
        <f>ROUND(MAX(Proj2018[[#This Row],[VAWG]],0)*$AC$9,0)+1</f>
        <v>46</v>
      </c>
    </row>
    <row r="135" spans="1:26" x14ac:dyDescent="0.25">
      <c r="A135">
        <v>2018</v>
      </c>
      <c r="B135" t="s">
        <v>204</v>
      </c>
      <c r="C135" t="s">
        <v>44</v>
      </c>
      <c r="D135" t="s">
        <v>126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69</v>
      </c>
      <c r="N135">
        <v>628</v>
      </c>
      <c r="O135">
        <v>6</v>
      </c>
      <c r="P135" s="25">
        <v>98.800000000000011</v>
      </c>
      <c r="Q135" s="25">
        <v>81.599999999999994</v>
      </c>
      <c r="R135" s="25">
        <v>17.200000000000017</v>
      </c>
      <c r="S135" s="25">
        <v>1.0750000000000011</v>
      </c>
      <c r="T135" s="30" t="s">
        <v>30</v>
      </c>
      <c r="U135" s="28">
        <v>98.800000000000011</v>
      </c>
      <c r="V135" s="28" t="str">
        <f>IF(ABS(Proj2018[[#This Row],[LastProj]]-Proj2018[[#This Row],[PROJ TOTAL PTS]])&lt;0.5,"",(Proj2018[[#This Row],[PROJ TOTAL PTS]]-Proj2018[[#This Row],[LastProj]])/16)</f>
        <v/>
      </c>
      <c r="W135" s="28" t="s">
        <v>31</v>
      </c>
      <c r="X135" s="28"/>
      <c r="Y135" s="28">
        <f>IF(Proj2018[[#This Row],[POS]]="K",-100,Proj2018[[#This Row],[VAR/G]]+1.5)</f>
        <v>2.5750000000000011</v>
      </c>
      <c r="Z135" s="28">
        <f>ROUND(MAX(Proj2018[[#This Row],[VAWG]],0)*$AC$9,0)+1</f>
        <v>297</v>
      </c>
    </row>
    <row r="136" spans="1:26" x14ac:dyDescent="0.25">
      <c r="A136">
        <v>2018</v>
      </c>
      <c r="B136" t="s">
        <v>205</v>
      </c>
      <c r="C136" t="s">
        <v>28</v>
      </c>
      <c r="D136" t="s">
        <v>64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82</v>
      </c>
      <c r="K136">
        <v>357</v>
      </c>
      <c r="L136">
        <v>3</v>
      </c>
      <c r="M136">
        <v>40</v>
      </c>
      <c r="N136">
        <v>327</v>
      </c>
      <c r="O136">
        <v>2</v>
      </c>
      <c r="P136" s="25">
        <v>98.4</v>
      </c>
      <c r="Q136" s="25">
        <v>118.8</v>
      </c>
      <c r="R136" s="25">
        <v>-20.399999999999991</v>
      </c>
      <c r="S136" s="25">
        <v>-1.2749999999999995</v>
      </c>
      <c r="T136" s="30" t="s">
        <v>30</v>
      </c>
      <c r="U136" s="28">
        <v>98.4</v>
      </c>
      <c r="V136" s="28" t="str">
        <f>IF(ABS(Proj2018[[#This Row],[LastProj]]-Proj2018[[#This Row],[PROJ TOTAL PTS]])&lt;0.5,"",(Proj2018[[#This Row],[PROJ TOTAL PTS]]-Proj2018[[#This Row],[LastProj]])/16)</f>
        <v/>
      </c>
      <c r="W136" s="28" t="s">
        <v>31</v>
      </c>
      <c r="X136" s="28"/>
      <c r="Y136" s="28">
        <f>IF(Proj2018[[#This Row],[POS]]="K",-100,Proj2018[[#This Row],[VAR/G]]+1.5)</f>
        <v>0.22500000000000053</v>
      </c>
      <c r="Z136" s="28">
        <f>ROUND(MAX(Proj2018[[#This Row],[VAWG]],0)*$AC$9,0)+1</f>
        <v>27</v>
      </c>
    </row>
    <row r="137" spans="1:26" x14ac:dyDescent="0.25">
      <c r="A137">
        <v>2018</v>
      </c>
      <c r="B137" s="1" t="s">
        <v>206</v>
      </c>
      <c r="C137" t="s">
        <v>41</v>
      </c>
      <c r="D137" t="s">
        <v>102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12</v>
      </c>
      <c r="K137">
        <v>85</v>
      </c>
      <c r="L137">
        <v>0</v>
      </c>
      <c r="M137">
        <v>48</v>
      </c>
      <c r="N137">
        <v>654</v>
      </c>
      <c r="O137">
        <v>4</v>
      </c>
      <c r="P137" s="25">
        <v>97.9</v>
      </c>
      <c r="Q137" s="25">
        <v>117.7</v>
      </c>
      <c r="R137" s="25">
        <v>-19.799999999999997</v>
      </c>
      <c r="S137" s="25">
        <v>-1.2374999999999998</v>
      </c>
      <c r="T137" s="30" t="s">
        <v>30</v>
      </c>
      <c r="U137" s="28">
        <v>97.9</v>
      </c>
      <c r="V137" s="28" t="str">
        <f>IF(ABS(Proj2018[[#This Row],[LastProj]]-Proj2018[[#This Row],[PROJ TOTAL PTS]])&lt;0.5,"",(Proj2018[[#This Row],[PROJ TOTAL PTS]]-Proj2018[[#This Row],[LastProj]])/16)</f>
        <v/>
      </c>
      <c r="W137" s="28" t="s">
        <v>31</v>
      </c>
      <c r="X137" s="28"/>
      <c r="Y137" s="28">
        <f>IF(Proj2018[[#This Row],[POS]]="K",-100,Proj2018[[#This Row],[VAR/G]]+1.5)</f>
        <v>0.26250000000000018</v>
      </c>
      <c r="Z137" s="32">
        <f>ROUND(MAX(Proj2018[[#This Row],[VAWG]],0)*$AC$9,0)+1</f>
        <v>31</v>
      </c>
    </row>
    <row r="138" spans="1:26" x14ac:dyDescent="0.25">
      <c r="A138">
        <v>2018</v>
      </c>
      <c r="B138" t="s">
        <v>207</v>
      </c>
      <c r="C138" t="s">
        <v>34</v>
      </c>
      <c r="D138" t="s">
        <v>64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110</v>
      </c>
      <c r="K138">
        <v>465</v>
      </c>
      <c r="L138">
        <v>4</v>
      </c>
      <c r="M138">
        <v>24</v>
      </c>
      <c r="N138">
        <v>207</v>
      </c>
      <c r="O138">
        <v>1</v>
      </c>
      <c r="P138" s="25">
        <v>97.2</v>
      </c>
      <c r="Q138" s="25">
        <v>118.8</v>
      </c>
      <c r="R138" s="25">
        <v>-21.599999999999994</v>
      </c>
      <c r="S138" s="25">
        <v>-1.3499999999999996</v>
      </c>
      <c r="T138" s="30" t="s">
        <v>30</v>
      </c>
      <c r="U138" s="28">
        <v>97.2</v>
      </c>
      <c r="V138" s="28" t="str">
        <f>IF(ABS(Proj2018[[#This Row],[LastProj]]-Proj2018[[#This Row],[PROJ TOTAL PTS]])&lt;0.5,"",(Proj2018[[#This Row],[PROJ TOTAL PTS]]-Proj2018[[#This Row],[LastProj]])/16)</f>
        <v/>
      </c>
      <c r="W138" s="28" t="s">
        <v>31</v>
      </c>
      <c r="X138" s="28"/>
      <c r="Y138" s="28">
        <f>IF(Proj2018[[#This Row],[POS]]="K",-100,Proj2018[[#This Row],[VAR/G]]+1.5)</f>
        <v>0.15000000000000036</v>
      </c>
      <c r="Z138" s="28">
        <f>ROUND(MAX(Proj2018[[#This Row],[VAWG]],0)*$AC$9,0)+1</f>
        <v>18</v>
      </c>
    </row>
    <row r="139" spans="1:26" x14ac:dyDescent="0.25">
      <c r="A139">
        <v>2018</v>
      </c>
      <c r="B139" t="s">
        <v>208</v>
      </c>
      <c r="C139" t="s">
        <v>34</v>
      </c>
      <c r="D139" t="s">
        <v>102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4</v>
      </c>
      <c r="K139">
        <v>23</v>
      </c>
      <c r="L139">
        <v>0</v>
      </c>
      <c r="M139">
        <v>59</v>
      </c>
      <c r="N139">
        <v>705</v>
      </c>
      <c r="O139">
        <v>4</v>
      </c>
      <c r="P139" s="25">
        <v>96.8</v>
      </c>
      <c r="Q139" s="25">
        <v>117.7</v>
      </c>
      <c r="R139" s="25">
        <v>-20.900000000000006</v>
      </c>
      <c r="S139" s="25">
        <v>-1.3062500000000004</v>
      </c>
      <c r="T139" s="30" t="s">
        <v>30</v>
      </c>
      <c r="U139" s="28">
        <v>96.8</v>
      </c>
      <c r="V139" s="28" t="str">
        <f>IF(ABS(Proj2018[[#This Row],[LastProj]]-Proj2018[[#This Row],[PROJ TOTAL PTS]])&lt;0.5,"",(Proj2018[[#This Row],[PROJ TOTAL PTS]]-Proj2018[[#This Row],[LastProj]])/16)</f>
        <v/>
      </c>
      <c r="W139" s="28" t="s">
        <v>31</v>
      </c>
      <c r="X139" s="28"/>
      <c r="Y139" s="28">
        <f>IF(Proj2018[[#This Row],[POS]]="K",-100,Proj2018[[#This Row],[VAR/G]]+1.5)</f>
        <v>0.19374999999999964</v>
      </c>
      <c r="Z139" s="32">
        <f>ROUND(MAX(Proj2018[[#This Row],[VAWG]],0)*$AC$9,0)+1</f>
        <v>23</v>
      </c>
    </row>
    <row r="140" spans="1:26" x14ac:dyDescent="0.25">
      <c r="A140">
        <v>2018</v>
      </c>
      <c r="B140" t="s">
        <v>209</v>
      </c>
      <c r="C140" t="s">
        <v>159</v>
      </c>
      <c r="D140" t="s">
        <v>64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109</v>
      </c>
      <c r="K140">
        <v>474</v>
      </c>
      <c r="L140">
        <v>3</v>
      </c>
      <c r="M140">
        <v>33</v>
      </c>
      <c r="N140">
        <v>244</v>
      </c>
      <c r="O140">
        <v>1</v>
      </c>
      <c r="P140" s="25">
        <v>95.800000000000011</v>
      </c>
      <c r="Q140" s="25">
        <v>118.8</v>
      </c>
      <c r="R140" s="25">
        <v>-22.999999999999986</v>
      </c>
      <c r="S140" s="25">
        <v>-1.4374999999999991</v>
      </c>
      <c r="T140" s="30" t="s">
        <v>30</v>
      </c>
      <c r="U140" s="28">
        <v>95.800000000000011</v>
      </c>
      <c r="V140" s="28" t="str">
        <f>IF(ABS(Proj2018[[#This Row],[LastProj]]-Proj2018[[#This Row],[PROJ TOTAL PTS]])&lt;0.5,"",(Proj2018[[#This Row],[PROJ TOTAL PTS]]-Proj2018[[#This Row],[LastProj]])/16)</f>
        <v/>
      </c>
      <c r="W140" s="28" t="s">
        <v>31</v>
      </c>
      <c r="X140" s="28"/>
      <c r="Y140" s="28">
        <f>IF(Proj2018[[#This Row],[POS]]="K",-100,Proj2018[[#This Row],[VAR/G]]+1.5)</f>
        <v>6.2500000000000888E-2</v>
      </c>
      <c r="Z140" s="32">
        <f>ROUND(MAX(Proj2018[[#This Row],[VAWG]],0)*$AC$9,0)+1</f>
        <v>8</v>
      </c>
    </row>
    <row r="141" spans="1:26" x14ac:dyDescent="0.25">
      <c r="A141">
        <v>2018</v>
      </c>
      <c r="B141" t="s">
        <v>210</v>
      </c>
      <c r="C141" t="s">
        <v>36</v>
      </c>
      <c r="D141" t="s">
        <v>64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145</v>
      </c>
      <c r="K141">
        <v>614</v>
      </c>
      <c r="L141">
        <v>4</v>
      </c>
      <c r="M141">
        <v>11</v>
      </c>
      <c r="N141">
        <v>95</v>
      </c>
      <c r="O141">
        <v>0</v>
      </c>
      <c r="P141" s="25">
        <v>94.9</v>
      </c>
      <c r="Q141" s="25">
        <v>118.8</v>
      </c>
      <c r="R141" s="25">
        <v>-23.899999999999991</v>
      </c>
      <c r="S141" s="25">
        <v>-1.4937499999999995</v>
      </c>
      <c r="T141" s="30" t="s">
        <v>30</v>
      </c>
      <c r="U141" s="28">
        <v>94.9</v>
      </c>
      <c r="V141" s="28" t="str">
        <f>IF(ABS(Proj2018[[#This Row],[LastProj]]-Proj2018[[#This Row],[PROJ TOTAL PTS]])&lt;0.5,"",(Proj2018[[#This Row],[PROJ TOTAL PTS]]-Proj2018[[#This Row],[LastProj]])/16)</f>
        <v/>
      </c>
      <c r="W141" s="28" t="s">
        <v>31</v>
      </c>
      <c r="X141" s="28"/>
      <c r="Y141" s="28">
        <f>IF(Proj2018[[#This Row],[POS]]="K",-100,Proj2018[[#This Row],[VAR/G]]+1.5)</f>
        <v>6.2500000000005329E-3</v>
      </c>
      <c r="Z141" s="32">
        <f>ROUND(MAX(Proj2018[[#This Row],[VAWG]],0)*$AC$9,0)+1</f>
        <v>2</v>
      </c>
    </row>
    <row r="142" spans="1:26" x14ac:dyDescent="0.25">
      <c r="A142">
        <v>2018</v>
      </c>
      <c r="B142" t="s">
        <v>211</v>
      </c>
      <c r="C142" t="s">
        <v>88</v>
      </c>
      <c r="D142" t="s">
        <v>64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99</v>
      </c>
      <c r="K142">
        <v>384</v>
      </c>
      <c r="L142">
        <v>2</v>
      </c>
      <c r="M142">
        <v>45</v>
      </c>
      <c r="N142">
        <v>374</v>
      </c>
      <c r="O142">
        <v>1</v>
      </c>
      <c r="P142" s="25">
        <v>93.800000000000011</v>
      </c>
      <c r="Q142" s="25">
        <v>118.8</v>
      </c>
      <c r="R142" s="25">
        <v>-24.999999999999986</v>
      </c>
      <c r="S142" s="25">
        <v>-1.5624999999999991</v>
      </c>
      <c r="T142" s="30" t="s">
        <v>30</v>
      </c>
      <c r="U142" s="28">
        <v>93.800000000000011</v>
      </c>
      <c r="V142" s="28" t="str">
        <f>IF(ABS(Proj2018[[#This Row],[LastProj]]-Proj2018[[#This Row],[PROJ TOTAL PTS]])&lt;0.5,"",(Proj2018[[#This Row],[PROJ TOTAL PTS]]-Proj2018[[#This Row],[LastProj]])/16)</f>
        <v/>
      </c>
      <c r="W142" s="28" t="s">
        <v>31</v>
      </c>
      <c r="X142" s="28"/>
      <c r="Y142" s="28">
        <f>IF(Proj2018[[#This Row],[POS]]="K",-100,Proj2018[[#This Row],[VAR/G]]+1.5)</f>
        <v>-6.2499999999999112E-2</v>
      </c>
      <c r="Z142" s="28">
        <f>ROUND(MAX(Proj2018[[#This Row],[VAWG]],0)*$AC$9,0)+1</f>
        <v>1</v>
      </c>
    </row>
    <row r="143" spans="1:26" x14ac:dyDescent="0.25">
      <c r="A143">
        <v>2018</v>
      </c>
      <c r="B143" t="s">
        <v>212</v>
      </c>
      <c r="C143" t="s">
        <v>90</v>
      </c>
      <c r="D143" t="s">
        <v>102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4</v>
      </c>
      <c r="K143">
        <v>25</v>
      </c>
      <c r="L143">
        <v>0</v>
      </c>
      <c r="M143">
        <v>49</v>
      </c>
      <c r="N143">
        <v>658</v>
      </c>
      <c r="O143">
        <v>4</v>
      </c>
      <c r="P143" s="25">
        <v>92.3</v>
      </c>
      <c r="Q143" s="25">
        <v>117.7</v>
      </c>
      <c r="R143" s="25">
        <v>-25.400000000000006</v>
      </c>
      <c r="S143" s="25">
        <v>-1.5875000000000004</v>
      </c>
      <c r="T143" s="30" t="s">
        <v>30</v>
      </c>
      <c r="U143" s="28">
        <v>92.3</v>
      </c>
      <c r="V143" s="28" t="str">
        <f>IF(ABS(Proj2018[[#This Row],[LastProj]]-Proj2018[[#This Row],[PROJ TOTAL PTS]])&lt;0.5,"",(Proj2018[[#This Row],[PROJ TOTAL PTS]]-Proj2018[[#This Row],[LastProj]])/16)</f>
        <v/>
      </c>
      <c r="W143" s="28" t="s">
        <v>30</v>
      </c>
      <c r="X143" s="28"/>
      <c r="Y143" s="28">
        <f>IF(Proj2018[[#This Row],[POS]]="K",-100,Proj2018[[#This Row],[VAR/G]]+1.5)</f>
        <v>-8.7500000000000355E-2</v>
      </c>
      <c r="Z143" s="32">
        <f>ROUND(MAX(Proj2018[[#This Row],[VAWG]],0)*$AC$9,0)+1</f>
        <v>1</v>
      </c>
    </row>
    <row r="144" spans="1:26" x14ac:dyDescent="0.25">
      <c r="A144">
        <v>2018</v>
      </c>
      <c r="B144" t="s">
        <v>213</v>
      </c>
      <c r="C144" t="s">
        <v>54</v>
      </c>
      <c r="D144" t="s">
        <v>102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53</v>
      </c>
      <c r="N144">
        <v>680</v>
      </c>
      <c r="O144">
        <v>4</v>
      </c>
      <c r="P144" s="25">
        <v>92</v>
      </c>
      <c r="Q144" s="25">
        <v>117.7</v>
      </c>
      <c r="R144" s="25">
        <v>-25.700000000000003</v>
      </c>
      <c r="S144" s="25">
        <v>-1.6062500000000002</v>
      </c>
      <c r="T144" s="30" t="s">
        <v>30</v>
      </c>
      <c r="U144" s="28">
        <v>92</v>
      </c>
      <c r="V144" s="28" t="str">
        <f>IF(ABS(Proj2018[[#This Row],[LastProj]]-Proj2018[[#This Row],[PROJ TOTAL PTS]])&lt;0.5,"",(Proj2018[[#This Row],[PROJ TOTAL PTS]]-Proj2018[[#This Row],[LastProj]])/16)</f>
        <v/>
      </c>
      <c r="W144" s="28" t="s">
        <v>31</v>
      </c>
      <c r="X144" s="28"/>
      <c r="Y144" s="28">
        <f>IF(Proj2018[[#This Row],[POS]]="K",-100,Proj2018[[#This Row],[VAR/G]]+1.5)</f>
        <v>-0.10625000000000018</v>
      </c>
      <c r="Z144" s="28">
        <f>ROUND(MAX(Proj2018[[#This Row],[VAWG]],0)*$AC$9,0)+1</f>
        <v>1</v>
      </c>
    </row>
    <row r="145" spans="1:26" x14ac:dyDescent="0.25">
      <c r="A145">
        <v>2018</v>
      </c>
      <c r="B145" t="s">
        <v>214</v>
      </c>
      <c r="C145" t="s">
        <v>47</v>
      </c>
      <c r="D145" t="s">
        <v>102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52</v>
      </c>
      <c r="N145">
        <v>731</v>
      </c>
      <c r="O145">
        <v>3</v>
      </c>
      <c r="P145" s="25">
        <v>91.100000000000009</v>
      </c>
      <c r="Q145" s="25">
        <v>117.7</v>
      </c>
      <c r="R145" s="25">
        <v>-26.599999999999994</v>
      </c>
      <c r="S145" s="25">
        <v>-1.6624999999999996</v>
      </c>
      <c r="T145" s="30" t="s">
        <v>30</v>
      </c>
      <c r="U145" s="28">
        <v>91.100000000000009</v>
      </c>
      <c r="V145" s="28" t="str">
        <f>IF(ABS(Proj2018[[#This Row],[LastProj]]-Proj2018[[#This Row],[PROJ TOTAL PTS]])&lt;0.5,"",(Proj2018[[#This Row],[PROJ TOTAL PTS]]-Proj2018[[#This Row],[LastProj]])/16)</f>
        <v/>
      </c>
      <c r="W145" s="28" t="s">
        <v>30</v>
      </c>
      <c r="X145" s="28"/>
      <c r="Y145" s="28">
        <f>IF(Proj2018[[#This Row],[POS]]="K",-100,Proj2018[[#This Row],[VAR/G]]+1.5)</f>
        <v>-0.16249999999999964</v>
      </c>
      <c r="Z145" s="28">
        <f>ROUND(MAX(Proj2018[[#This Row],[VAWG]],0)*$AC$9,0)+1</f>
        <v>1</v>
      </c>
    </row>
    <row r="146" spans="1:26" x14ac:dyDescent="0.25">
      <c r="A146">
        <v>2018</v>
      </c>
      <c r="B146" s="1" t="s">
        <v>215</v>
      </c>
      <c r="C146" t="s">
        <v>105</v>
      </c>
      <c r="D146" t="s">
        <v>64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103</v>
      </c>
      <c r="K146">
        <v>428</v>
      </c>
      <c r="L146">
        <v>3</v>
      </c>
      <c r="M146">
        <v>34</v>
      </c>
      <c r="N146">
        <v>239</v>
      </c>
      <c r="O146">
        <v>1</v>
      </c>
      <c r="P146" s="25">
        <v>90.7</v>
      </c>
      <c r="Q146" s="25">
        <v>118.8</v>
      </c>
      <c r="R146" s="25">
        <v>-28.099999999999994</v>
      </c>
      <c r="S146" s="25">
        <v>-1.7562499999999996</v>
      </c>
      <c r="T146" s="30" t="s">
        <v>30</v>
      </c>
      <c r="U146" s="28">
        <v>90.7</v>
      </c>
      <c r="V146" s="28" t="str">
        <f>IF(ABS(Proj2018[[#This Row],[LastProj]]-Proj2018[[#This Row],[PROJ TOTAL PTS]])&lt;0.5,"",(Proj2018[[#This Row],[PROJ TOTAL PTS]]-Proj2018[[#This Row],[LastProj]])/16)</f>
        <v/>
      </c>
      <c r="W146" s="28" t="s">
        <v>31</v>
      </c>
      <c r="X146" s="28"/>
      <c r="Y146" s="28">
        <f>IF(Proj2018[[#This Row],[POS]]="K",-100,Proj2018[[#This Row],[VAR/G]]+1.5)</f>
        <v>-0.25624999999999964</v>
      </c>
      <c r="Z146" s="32">
        <f>ROUND(MAX(Proj2018[[#This Row],[VAWG]],0)*$AC$9,0)+1</f>
        <v>1</v>
      </c>
    </row>
    <row r="147" spans="1:26" x14ac:dyDescent="0.25">
      <c r="A147">
        <v>2018</v>
      </c>
      <c r="B147" t="s">
        <v>216</v>
      </c>
      <c r="C147" t="s">
        <v>58</v>
      </c>
      <c r="D147" t="s">
        <v>64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104</v>
      </c>
      <c r="K147">
        <v>416</v>
      </c>
      <c r="L147">
        <v>4</v>
      </c>
      <c r="M147">
        <v>22</v>
      </c>
      <c r="N147">
        <v>169</v>
      </c>
      <c r="O147">
        <v>1</v>
      </c>
      <c r="P147" s="25">
        <v>88.5</v>
      </c>
      <c r="Q147" s="25">
        <v>118.8</v>
      </c>
      <c r="R147" s="25">
        <v>-30.299999999999997</v>
      </c>
      <c r="S147" s="25">
        <v>-1.8937499999999998</v>
      </c>
      <c r="T147" s="30" t="s">
        <v>30</v>
      </c>
      <c r="U147" s="28">
        <v>88.5</v>
      </c>
      <c r="V147" s="28" t="str">
        <f>IF(ABS(Proj2018[[#This Row],[LastProj]]-Proj2018[[#This Row],[PROJ TOTAL PTS]])&lt;0.5,"",(Proj2018[[#This Row],[PROJ TOTAL PTS]]-Proj2018[[#This Row],[LastProj]])/16)</f>
        <v/>
      </c>
      <c r="W147" s="28" t="s">
        <v>31</v>
      </c>
      <c r="X147" s="28"/>
      <c r="Y147" s="28">
        <f>IF(Proj2018[[#This Row],[POS]]="K",-100,Proj2018[[#This Row],[VAR/G]]+1.5)</f>
        <v>-0.39374999999999982</v>
      </c>
      <c r="Z147" s="28">
        <f>ROUND(MAX(Proj2018[[#This Row],[VAWG]],0)*$AC$9,0)+1</f>
        <v>1</v>
      </c>
    </row>
    <row r="148" spans="1:26" x14ac:dyDescent="0.25">
      <c r="A148">
        <v>2018</v>
      </c>
      <c r="B148" t="s">
        <v>217</v>
      </c>
      <c r="C148" t="s">
        <v>34</v>
      </c>
      <c r="D148" t="s">
        <v>102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55</v>
      </c>
      <c r="N148">
        <v>630</v>
      </c>
      <c r="O148">
        <v>4</v>
      </c>
      <c r="P148" s="25">
        <v>87</v>
      </c>
      <c r="Q148" s="25">
        <v>117.7</v>
      </c>
      <c r="R148" s="25">
        <v>-30.700000000000003</v>
      </c>
      <c r="S148" s="25">
        <v>-1.9187500000000002</v>
      </c>
      <c r="T148" s="30" t="s">
        <v>30</v>
      </c>
      <c r="U148" s="28">
        <v>87</v>
      </c>
      <c r="V148" s="28" t="str">
        <f>IF(ABS(Proj2018[[#This Row],[LastProj]]-Proj2018[[#This Row],[PROJ TOTAL PTS]])&lt;0.5,"",(Proj2018[[#This Row],[PROJ TOTAL PTS]]-Proj2018[[#This Row],[LastProj]])/16)</f>
        <v/>
      </c>
      <c r="W148" s="28" t="s">
        <v>30</v>
      </c>
      <c r="X148" s="28"/>
      <c r="Y148" s="28">
        <f>IF(Proj2018[[#This Row],[POS]]="K",-100,Proj2018[[#This Row],[VAR/G]]+1.5)</f>
        <v>-0.41875000000000018</v>
      </c>
      <c r="Z148" s="32">
        <f>ROUND(MAX(Proj2018[[#This Row],[VAWG]],0)*$AC$9,0)+1</f>
        <v>1</v>
      </c>
    </row>
    <row r="149" spans="1:26" x14ac:dyDescent="0.25">
      <c r="A149">
        <v>2018</v>
      </c>
      <c r="B149" t="s">
        <v>218</v>
      </c>
      <c r="C149" t="s">
        <v>77</v>
      </c>
      <c r="D149" t="s">
        <v>64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82</v>
      </c>
      <c r="K149">
        <v>338</v>
      </c>
      <c r="L149">
        <v>2</v>
      </c>
      <c r="M149">
        <v>41</v>
      </c>
      <c r="N149">
        <v>347</v>
      </c>
      <c r="O149">
        <v>1</v>
      </c>
      <c r="P149" s="25">
        <v>86.5</v>
      </c>
      <c r="Q149" s="25">
        <v>118.8</v>
      </c>
      <c r="R149" s="25">
        <v>-32.299999999999997</v>
      </c>
      <c r="S149" s="25">
        <v>-2.0187499999999998</v>
      </c>
      <c r="T149" s="30" t="s">
        <v>30</v>
      </c>
      <c r="U149" s="28">
        <v>86.5</v>
      </c>
      <c r="V149" s="28" t="str">
        <f>IF(ABS(Proj2018[[#This Row],[LastProj]]-Proj2018[[#This Row],[PROJ TOTAL PTS]])&lt;0.5,"",(Proj2018[[#This Row],[PROJ TOTAL PTS]]-Proj2018[[#This Row],[LastProj]])/16)</f>
        <v/>
      </c>
      <c r="W149" s="28" t="s">
        <v>31</v>
      </c>
      <c r="X149" s="28"/>
      <c r="Y149" s="28">
        <f>IF(Proj2018[[#This Row],[POS]]="K",-100,Proj2018[[#This Row],[VAR/G]]+1.5)</f>
        <v>-0.51874999999999982</v>
      </c>
      <c r="Z149" s="28">
        <f>ROUND(MAX(Proj2018[[#This Row],[VAWG]],0)*$AC$9,0)+1</f>
        <v>1</v>
      </c>
    </row>
    <row r="150" spans="1:26" x14ac:dyDescent="0.25">
      <c r="A150">
        <v>2018</v>
      </c>
      <c r="B150" t="s">
        <v>219</v>
      </c>
      <c r="C150" t="s">
        <v>34</v>
      </c>
      <c r="D150" t="s">
        <v>64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53</v>
      </c>
      <c r="K150">
        <v>214</v>
      </c>
      <c r="L150">
        <v>2</v>
      </c>
      <c r="M150">
        <v>50</v>
      </c>
      <c r="N150">
        <v>408</v>
      </c>
      <c r="O150">
        <v>2</v>
      </c>
      <c r="P150" s="25">
        <v>86.200000000000017</v>
      </c>
      <c r="Q150" s="25">
        <v>118.8</v>
      </c>
      <c r="R150" s="25">
        <v>-32.59999999999998</v>
      </c>
      <c r="S150" s="25">
        <v>-2.0374999999999988</v>
      </c>
      <c r="T150" s="30" t="s">
        <v>30</v>
      </c>
      <c r="U150" s="28">
        <v>86.200000000000017</v>
      </c>
      <c r="V150" s="28" t="str">
        <f>IF(ABS(Proj2018[[#This Row],[LastProj]]-Proj2018[[#This Row],[PROJ TOTAL PTS]])&lt;0.5,"",(Proj2018[[#This Row],[PROJ TOTAL PTS]]-Proj2018[[#This Row],[LastProj]])/16)</f>
        <v/>
      </c>
      <c r="W150" s="28" t="s">
        <v>31</v>
      </c>
      <c r="X150" s="28"/>
      <c r="Y150" s="28">
        <f>IF(Proj2018[[#This Row],[POS]]="K",-100,Proj2018[[#This Row],[VAR/G]]+1.5)</f>
        <v>-0.53749999999999876</v>
      </c>
      <c r="Z150" s="28">
        <f>ROUND(MAX(Proj2018[[#This Row],[VAWG]],0)*$AC$9,0)+1</f>
        <v>1</v>
      </c>
    </row>
    <row r="151" spans="1:26" x14ac:dyDescent="0.25">
      <c r="A151">
        <v>2018</v>
      </c>
      <c r="B151" t="s">
        <v>220</v>
      </c>
      <c r="C151" t="s">
        <v>81</v>
      </c>
      <c r="D151" t="s">
        <v>102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2</v>
      </c>
      <c r="K151">
        <v>13</v>
      </c>
      <c r="L151">
        <v>0</v>
      </c>
      <c r="M151">
        <v>49</v>
      </c>
      <c r="N151">
        <v>666</v>
      </c>
      <c r="O151">
        <v>3</v>
      </c>
      <c r="P151" s="25">
        <v>85.9</v>
      </c>
      <c r="Q151" s="25">
        <v>117.7</v>
      </c>
      <c r="R151" s="25">
        <v>-31.799999999999997</v>
      </c>
      <c r="S151" s="25">
        <v>-1.9874999999999998</v>
      </c>
      <c r="T151" s="30" t="s">
        <v>30</v>
      </c>
      <c r="U151" s="28">
        <v>85.9</v>
      </c>
      <c r="V151" s="28" t="str">
        <f>IF(ABS(Proj2018[[#This Row],[LastProj]]-Proj2018[[#This Row],[PROJ TOTAL PTS]])&lt;0.5,"",(Proj2018[[#This Row],[PROJ TOTAL PTS]]-Proj2018[[#This Row],[LastProj]])/16)</f>
        <v/>
      </c>
      <c r="W151" s="28" t="s">
        <v>30</v>
      </c>
      <c r="X151" s="28"/>
      <c r="Y151" s="28">
        <f>IF(Proj2018[[#This Row],[POS]]="K",-100,Proj2018[[#This Row],[VAR/G]]+1.5)</f>
        <v>-0.48749999999999982</v>
      </c>
      <c r="Z151" s="28">
        <f>ROUND(MAX(Proj2018[[#This Row],[VAWG]],0)*$AC$9,0)+1</f>
        <v>1</v>
      </c>
    </row>
    <row r="152" spans="1:26" x14ac:dyDescent="0.25">
      <c r="A152">
        <v>2018</v>
      </c>
      <c r="B152" t="s">
        <v>221</v>
      </c>
      <c r="C152" t="s">
        <v>70</v>
      </c>
      <c r="D152" t="s">
        <v>102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39</v>
      </c>
      <c r="N152">
        <v>612</v>
      </c>
      <c r="O152">
        <v>4</v>
      </c>
      <c r="P152" s="25">
        <v>85.2</v>
      </c>
      <c r="Q152" s="25">
        <v>117.7</v>
      </c>
      <c r="R152" s="25">
        <v>-32.5</v>
      </c>
      <c r="S152" s="25">
        <v>-2.03125</v>
      </c>
      <c r="T152" s="30" t="s">
        <v>30</v>
      </c>
      <c r="U152" s="28">
        <v>85.2</v>
      </c>
      <c r="V152" s="28" t="str">
        <f>IF(ABS(Proj2018[[#This Row],[LastProj]]-Proj2018[[#This Row],[PROJ TOTAL PTS]])&lt;0.5,"",(Proj2018[[#This Row],[PROJ TOTAL PTS]]-Proj2018[[#This Row],[LastProj]])/16)</f>
        <v/>
      </c>
      <c r="W152" s="28" t="s">
        <v>31</v>
      </c>
      <c r="X152" s="28"/>
      <c r="Y152" s="28">
        <f>IF(Proj2018[[#This Row],[POS]]="K",-100,Proj2018[[#This Row],[VAR/G]]+1.5)</f>
        <v>-0.53125</v>
      </c>
      <c r="Z152" s="28">
        <f>ROUND(MAX(Proj2018[[#This Row],[VAWG]],0)*$AC$9,0)+1</f>
        <v>1</v>
      </c>
    </row>
    <row r="153" spans="1:26" x14ac:dyDescent="0.25">
      <c r="A153">
        <v>2018</v>
      </c>
      <c r="B153" t="s">
        <v>222</v>
      </c>
      <c r="C153" t="s">
        <v>66</v>
      </c>
      <c r="D153" t="s">
        <v>102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49</v>
      </c>
      <c r="N153">
        <v>610</v>
      </c>
      <c r="O153">
        <v>4</v>
      </c>
      <c r="P153" s="25">
        <v>85</v>
      </c>
      <c r="Q153" s="25">
        <v>117.7</v>
      </c>
      <c r="R153" s="25">
        <v>-32.700000000000003</v>
      </c>
      <c r="S153" s="25">
        <v>-2.0437500000000002</v>
      </c>
      <c r="T153" s="30" t="s">
        <v>19</v>
      </c>
      <c r="U153" s="28">
        <v>85</v>
      </c>
      <c r="V153" s="28" t="str">
        <f>IF(ABS(Proj2018[[#This Row],[LastProj]]-Proj2018[[#This Row],[PROJ TOTAL PTS]])&lt;0.5,"",(Proj2018[[#This Row],[PROJ TOTAL PTS]]-Proj2018[[#This Row],[LastProj]])/16)</f>
        <v/>
      </c>
      <c r="W153" s="28" t="s">
        <v>31</v>
      </c>
      <c r="X153" s="28"/>
      <c r="Y153" s="28">
        <f>IF(Proj2018[[#This Row],[POS]]="K",-100,Proj2018[[#This Row],[VAR/G]]+1.5)</f>
        <v>-0.54375000000000018</v>
      </c>
      <c r="Z153" s="28">
        <f>ROUND(MAX(Proj2018[[#This Row],[VAWG]],0)*$AC$9,0)+1</f>
        <v>1</v>
      </c>
    </row>
    <row r="154" spans="1:26" x14ac:dyDescent="0.25">
      <c r="A154">
        <v>2018</v>
      </c>
      <c r="B154" t="s">
        <v>223</v>
      </c>
      <c r="C154" t="s">
        <v>54</v>
      </c>
      <c r="D154" t="s">
        <v>102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8</v>
      </c>
      <c r="K154">
        <v>55</v>
      </c>
      <c r="L154">
        <v>0</v>
      </c>
      <c r="M154">
        <v>41</v>
      </c>
      <c r="N154">
        <v>609</v>
      </c>
      <c r="O154">
        <v>3</v>
      </c>
      <c r="P154" s="25">
        <v>84.4</v>
      </c>
      <c r="Q154" s="25">
        <v>117.7</v>
      </c>
      <c r="R154" s="25">
        <v>-33.299999999999997</v>
      </c>
      <c r="S154" s="25">
        <v>-2.0812499999999998</v>
      </c>
      <c r="T154" s="30" t="s">
        <v>30</v>
      </c>
      <c r="U154" s="28">
        <v>84.4</v>
      </c>
      <c r="V154" s="28" t="str">
        <f>IF(ABS(Proj2018[[#This Row],[LastProj]]-Proj2018[[#This Row],[PROJ TOTAL PTS]])&lt;0.5,"",(Proj2018[[#This Row],[PROJ TOTAL PTS]]-Proj2018[[#This Row],[LastProj]])/16)</f>
        <v/>
      </c>
      <c r="W154" s="28" t="s">
        <v>31</v>
      </c>
      <c r="X154" s="28"/>
      <c r="Y154" s="28">
        <f>IF(Proj2018[[#This Row],[POS]]="K",-100,Proj2018[[#This Row],[VAR/G]]+1.5)</f>
        <v>-0.58124999999999982</v>
      </c>
      <c r="Z154" s="28">
        <f>ROUND(MAX(Proj2018[[#This Row],[VAWG]],0)*$AC$9,0)+1</f>
        <v>1</v>
      </c>
    </row>
    <row r="155" spans="1:26" x14ac:dyDescent="0.25">
      <c r="A155">
        <v>2018</v>
      </c>
      <c r="B155" t="s">
        <v>224</v>
      </c>
      <c r="C155" t="s">
        <v>74</v>
      </c>
      <c r="D155" t="s">
        <v>102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52</v>
      </c>
      <c r="N155">
        <v>659</v>
      </c>
      <c r="O155">
        <v>3</v>
      </c>
      <c r="P155" s="25">
        <v>83.9</v>
      </c>
      <c r="Q155" s="25">
        <v>117.7</v>
      </c>
      <c r="R155" s="25">
        <v>-33.799999999999997</v>
      </c>
      <c r="S155" s="25">
        <v>-2.1124999999999998</v>
      </c>
      <c r="T155" s="30" t="s">
        <v>19</v>
      </c>
      <c r="U155" s="28">
        <v>83.9</v>
      </c>
      <c r="V155" s="28" t="str">
        <f>IF(ABS(Proj2018[[#This Row],[LastProj]]-Proj2018[[#This Row],[PROJ TOTAL PTS]])&lt;0.5,"",(Proj2018[[#This Row],[PROJ TOTAL PTS]]-Proj2018[[#This Row],[LastProj]])/16)</f>
        <v/>
      </c>
      <c r="W155" s="28" t="s">
        <v>31</v>
      </c>
      <c r="X155" s="28"/>
      <c r="Y155" s="28">
        <f>IF(Proj2018[[#This Row],[POS]]="K",-100,Proj2018[[#This Row],[VAR/G]]+1.5)</f>
        <v>-0.61249999999999982</v>
      </c>
      <c r="Z155" s="28">
        <f>ROUND(MAX(Proj2018[[#This Row],[VAWG]],0)*$AC$9,0)+1</f>
        <v>1</v>
      </c>
    </row>
    <row r="156" spans="1:26" x14ac:dyDescent="0.25">
      <c r="A156">
        <v>2018</v>
      </c>
      <c r="B156" t="s">
        <v>225</v>
      </c>
      <c r="C156" t="s">
        <v>68</v>
      </c>
      <c r="D156" t="s">
        <v>64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99</v>
      </c>
      <c r="K156">
        <v>412</v>
      </c>
      <c r="L156">
        <v>3</v>
      </c>
      <c r="M156">
        <v>21</v>
      </c>
      <c r="N156">
        <v>176</v>
      </c>
      <c r="O156">
        <v>1</v>
      </c>
      <c r="P156" s="25">
        <v>82.800000000000011</v>
      </c>
      <c r="Q156" s="25">
        <v>118.8</v>
      </c>
      <c r="R156" s="25">
        <v>-35.999999999999986</v>
      </c>
      <c r="S156" s="25">
        <v>-2.2499999999999991</v>
      </c>
      <c r="T156" s="30" t="s">
        <v>30</v>
      </c>
      <c r="U156" s="28">
        <v>82.800000000000011</v>
      </c>
      <c r="V156" s="28" t="str">
        <f>IF(ABS(Proj2018[[#This Row],[LastProj]]-Proj2018[[#This Row],[PROJ TOTAL PTS]])&lt;0.5,"",(Proj2018[[#This Row],[PROJ TOTAL PTS]]-Proj2018[[#This Row],[LastProj]])/16)</f>
        <v/>
      </c>
      <c r="W156" s="28" t="s">
        <v>31</v>
      </c>
      <c r="X156" s="28"/>
      <c r="Y156" s="28">
        <f>IF(Proj2018[[#This Row],[POS]]="K",-100,Proj2018[[#This Row],[VAR/G]]+1.5)</f>
        <v>-0.74999999999999911</v>
      </c>
      <c r="Z156" s="28">
        <f>ROUND(MAX(Proj2018[[#This Row],[VAWG]],0)*$AC$9,0)+1</f>
        <v>1</v>
      </c>
    </row>
    <row r="157" spans="1:26" x14ac:dyDescent="0.25">
      <c r="A157">
        <v>2018</v>
      </c>
      <c r="B157" t="s">
        <v>226</v>
      </c>
      <c r="C157" t="s">
        <v>77</v>
      </c>
      <c r="D157" t="s">
        <v>102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48</v>
      </c>
      <c r="N157">
        <v>584</v>
      </c>
      <c r="O157">
        <v>4</v>
      </c>
      <c r="P157" s="25">
        <v>82.4</v>
      </c>
      <c r="Q157" s="25">
        <v>117.7</v>
      </c>
      <c r="R157" s="25">
        <v>-35.299999999999997</v>
      </c>
      <c r="S157" s="25">
        <v>-2.2062499999999998</v>
      </c>
      <c r="T157" s="30" t="s">
        <v>30</v>
      </c>
      <c r="U157" s="28">
        <v>82.4</v>
      </c>
      <c r="V157" s="28" t="str">
        <f>IF(ABS(Proj2018[[#This Row],[LastProj]]-Proj2018[[#This Row],[PROJ TOTAL PTS]])&lt;0.5,"",(Proj2018[[#This Row],[PROJ TOTAL PTS]]-Proj2018[[#This Row],[LastProj]])/16)</f>
        <v/>
      </c>
      <c r="W157" s="28" t="s">
        <v>30</v>
      </c>
      <c r="X157" s="28"/>
      <c r="Y157" s="28">
        <f>IF(Proj2018[[#This Row],[POS]]="K",-100,Proj2018[[#This Row],[VAR/G]]+1.5)</f>
        <v>-0.70624999999999982</v>
      </c>
      <c r="Z157" s="32">
        <f>ROUND(MAX(Proj2018[[#This Row],[VAWG]],0)*$AC$9,0)+1</f>
        <v>1</v>
      </c>
    </row>
    <row r="158" spans="1:26" x14ac:dyDescent="0.25">
      <c r="A158">
        <v>2018</v>
      </c>
      <c r="B158" t="s">
        <v>227</v>
      </c>
      <c r="C158" t="s">
        <v>39</v>
      </c>
      <c r="D158" t="s">
        <v>102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43</v>
      </c>
      <c r="N158">
        <v>583</v>
      </c>
      <c r="O158">
        <v>4</v>
      </c>
      <c r="P158" s="25">
        <v>82.300000000000011</v>
      </c>
      <c r="Q158" s="25">
        <v>117.7</v>
      </c>
      <c r="R158" s="25">
        <v>-35.399999999999991</v>
      </c>
      <c r="S158" s="25">
        <v>-2.2124999999999995</v>
      </c>
      <c r="T158" s="30" t="s">
        <v>30</v>
      </c>
      <c r="U158" s="28">
        <v>82.300000000000011</v>
      </c>
      <c r="V158" s="28" t="str">
        <f>IF(ABS(Proj2018[[#This Row],[LastProj]]-Proj2018[[#This Row],[PROJ TOTAL PTS]])&lt;0.5,"",(Proj2018[[#This Row],[PROJ TOTAL PTS]]-Proj2018[[#This Row],[LastProj]])/16)</f>
        <v/>
      </c>
      <c r="W158" s="28" t="s">
        <v>31</v>
      </c>
      <c r="X158" s="28"/>
      <c r="Y158" s="28">
        <f>IF(Proj2018[[#This Row],[POS]]="K",-100,Proj2018[[#This Row],[VAR/G]]+1.5)</f>
        <v>-0.71249999999999947</v>
      </c>
      <c r="Z158" s="28">
        <f>ROUND(MAX(Proj2018[[#This Row],[VAWG]],0)*$AC$9,0)+1</f>
        <v>1</v>
      </c>
    </row>
    <row r="159" spans="1:26" x14ac:dyDescent="0.25">
      <c r="A159">
        <v>2018</v>
      </c>
      <c r="B159" t="s">
        <v>228</v>
      </c>
      <c r="C159" t="s">
        <v>79</v>
      </c>
      <c r="D159" t="s">
        <v>102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2</v>
      </c>
      <c r="K159">
        <v>11</v>
      </c>
      <c r="L159">
        <v>0</v>
      </c>
      <c r="M159">
        <v>54</v>
      </c>
      <c r="N159">
        <v>627</v>
      </c>
      <c r="O159">
        <v>3</v>
      </c>
      <c r="P159" s="25">
        <v>81.800000000000011</v>
      </c>
      <c r="Q159" s="25">
        <v>117.7</v>
      </c>
      <c r="R159" s="25">
        <v>-35.899999999999991</v>
      </c>
      <c r="S159" s="25">
        <v>-2.2437499999999995</v>
      </c>
      <c r="T159" s="30" t="s">
        <v>30</v>
      </c>
      <c r="U159" s="28">
        <v>81.800000000000011</v>
      </c>
      <c r="V159" s="28" t="str">
        <f>IF(ABS(Proj2018[[#This Row],[LastProj]]-Proj2018[[#This Row],[PROJ TOTAL PTS]])&lt;0.5,"",(Proj2018[[#This Row],[PROJ TOTAL PTS]]-Proj2018[[#This Row],[LastProj]])/16)</f>
        <v/>
      </c>
      <c r="W159" s="28" t="s">
        <v>31</v>
      </c>
      <c r="X159" s="28"/>
      <c r="Y159" s="28">
        <f>IF(Proj2018[[#This Row],[POS]]="K",-100,Proj2018[[#This Row],[VAR/G]]+1.5)</f>
        <v>-0.74374999999999947</v>
      </c>
      <c r="Z159" s="32">
        <f>ROUND(MAX(Proj2018[[#This Row],[VAWG]],0)*$AC$9,0)+1</f>
        <v>1</v>
      </c>
    </row>
    <row r="160" spans="1:26" x14ac:dyDescent="0.25">
      <c r="A160">
        <v>2018</v>
      </c>
      <c r="B160" t="s">
        <v>229</v>
      </c>
      <c r="C160" t="s">
        <v>107</v>
      </c>
      <c r="D160" t="s">
        <v>126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61</v>
      </c>
      <c r="N160">
        <v>636</v>
      </c>
      <c r="O160">
        <v>3</v>
      </c>
      <c r="P160" s="25">
        <v>81.599999999999994</v>
      </c>
      <c r="Q160" s="25">
        <v>81.599999999999994</v>
      </c>
      <c r="R160" s="25">
        <v>0</v>
      </c>
      <c r="S160" s="25">
        <v>0</v>
      </c>
      <c r="T160" s="30" t="s">
        <v>30</v>
      </c>
      <c r="U160" s="28">
        <v>81.599999999999994</v>
      </c>
      <c r="V160" s="28" t="str">
        <f>IF(ABS(Proj2018[[#This Row],[LastProj]]-Proj2018[[#This Row],[PROJ TOTAL PTS]])&lt;0.5,"",(Proj2018[[#This Row],[PROJ TOTAL PTS]]-Proj2018[[#This Row],[LastProj]])/16)</f>
        <v/>
      </c>
      <c r="W160" s="28" t="s">
        <v>30</v>
      </c>
      <c r="X160" s="28"/>
      <c r="Y160" s="28">
        <f>IF(Proj2018[[#This Row],[POS]]="K",-100,Proj2018[[#This Row],[VAR/G]]+1.5)</f>
        <v>1.5</v>
      </c>
      <c r="Z160" s="32">
        <f>ROUND(MAX(Proj2018[[#This Row],[VAWG]],0)*$AC$9,0)+1</f>
        <v>173</v>
      </c>
    </row>
    <row r="161" spans="1:26" x14ac:dyDescent="0.25">
      <c r="A161">
        <v>2018</v>
      </c>
      <c r="B161" t="s">
        <v>230</v>
      </c>
      <c r="C161" t="s">
        <v>96</v>
      </c>
      <c r="D161" t="s">
        <v>126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44</v>
      </c>
      <c r="N161">
        <v>515</v>
      </c>
      <c r="O161">
        <v>5</v>
      </c>
      <c r="P161" s="25">
        <v>81.5</v>
      </c>
      <c r="Q161" s="25">
        <v>81.599999999999994</v>
      </c>
      <c r="R161" s="25">
        <v>-9.9999999999994316E-2</v>
      </c>
      <c r="S161" s="25">
        <v>-6.2499999999996447E-3</v>
      </c>
      <c r="T161" s="30" t="s">
        <v>30</v>
      </c>
      <c r="U161" s="28">
        <v>81.5</v>
      </c>
      <c r="V161" s="28" t="str">
        <f>IF(ABS(Proj2018[[#This Row],[LastProj]]-Proj2018[[#This Row],[PROJ TOTAL PTS]])&lt;0.5,"",(Proj2018[[#This Row],[PROJ TOTAL PTS]]-Proj2018[[#This Row],[LastProj]])/16)</f>
        <v/>
      </c>
      <c r="W161" s="28" t="s">
        <v>31</v>
      </c>
      <c r="X161" s="28"/>
      <c r="Y161" s="28">
        <f>IF(Proj2018[[#This Row],[POS]]="K",-100,Proj2018[[#This Row],[VAR/G]]+1.5)</f>
        <v>1.4937500000000004</v>
      </c>
      <c r="Z161" s="28">
        <f>ROUND(MAX(Proj2018[[#This Row],[VAWG]],0)*$AC$9,0)+1</f>
        <v>172</v>
      </c>
    </row>
    <row r="162" spans="1:26" x14ac:dyDescent="0.25">
      <c r="A162">
        <v>2018</v>
      </c>
      <c r="B162" t="s">
        <v>231</v>
      </c>
      <c r="C162" t="s">
        <v>90</v>
      </c>
      <c r="D162" t="s">
        <v>126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47</v>
      </c>
      <c r="N162">
        <v>568</v>
      </c>
      <c r="O162">
        <v>4</v>
      </c>
      <c r="P162" s="25">
        <v>80.800000000000011</v>
      </c>
      <c r="Q162" s="25">
        <v>81.599999999999994</v>
      </c>
      <c r="R162" s="25">
        <v>-0.79999999999998295</v>
      </c>
      <c r="S162" s="25">
        <v>-4.9999999999998934E-2</v>
      </c>
      <c r="T162" s="30" t="s">
        <v>30</v>
      </c>
      <c r="U162" s="28">
        <v>80.800000000000011</v>
      </c>
      <c r="V162" s="28" t="str">
        <f>IF(ABS(Proj2018[[#This Row],[LastProj]]-Proj2018[[#This Row],[PROJ TOTAL PTS]])&lt;0.5,"",(Proj2018[[#This Row],[PROJ TOTAL PTS]]-Proj2018[[#This Row],[LastProj]])/16)</f>
        <v/>
      </c>
      <c r="W162" s="28" t="s">
        <v>31</v>
      </c>
      <c r="X162" s="28"/>
      <c r="Y162" s="28">
        <f>IF(Proj2018[[#This Row],[POS]]="K",-100,Proj2018[[#This Row],[VAR/G]]+1.5)</f>
        <v>1.4500000000000011</v>
      </c>
      <c r="Z162" s="32">
        <f>ROUND(MAX(Proj2018[[#This Row],[VAWG]],0)*$AC$9,0)+1</f>
        <v>167</v>
      </c>
    </row>
    <row r="163" spans="1:26" x14ac:dyDescent="0.25">
      <c r="A163">
        <v>2018</v>
      </c>
      <c r="B163" t="s">
        <v>232</v>
      </c>
      <c r="C163" t="s">
        <v>159</v>
      </c>
      <c r="D163" t="s">
        <v>29</v>
      </c>
      <c r="E163">
        <v>129</v>
      </c>
      <c r="F163">
        <v>214</v>
      </c>
      <c r="G163">
        <v>1486</v>
      </c>
      <c r="H163">
        <v>7</v>
      </c>
      <c r="I163">
        <v>6</v>
      </c>
      <c r="J163">
        <v>14</v>
      </c>
      <c r="K163">
        <v>49</v>
      </c>
      <c r="L163">
        <v>0</v>
      </c>
      <c r="M163">
        <v>0</v>
      </c>
      <c r="N163">
        <v>0</v>
      </c>
      <c r="O163">
        <v>0</v>
      </c>
      <c r="P163" s="25">
        <v>80.34</v>
      </c>
      <c r="Q163" s="25">
        <v>278.68</v>
      </c>
      <c r="R163" s="25">
        <v>-198.34</v>
      </c>
      <c r="S163" s="25">
        <v>-12.39625</v>
      </c>
      <c r="T163" s="30" t="s">
        <v>19</v>
      </c>
      <c r="U163" s="28">
        <v>80.34</v>
      </c>
      <c r="V163" s="28" t="str">
        <f>IF(ABS(Proj2018[[#This Row],[LastProj]]-Proj2018[[#This Row],[PROJ TOTAL PTS]])&lt;0.5,"",(Proj2018[[#This Row],[PROJ TOTAL PTS]]-Proj2018[[#This Row],[LastProj]])/16)</f>
        <v/>
      </c>
      <c r="W163" s="28" t="s">
        <v>31</v>
      </c>
      <c r="X163" s="28"/>
      <c r="Y163" s="28">
        <f>IF(Proj2018[[#This Row],[POS]]="K",-100,Proj2018[[#This Row],[VAR/G]]+1.5)</f>
        <v>-10.89625</v>
      </c>
      <c r="Z163" s="28">
        <f>ROUND(MAX(Proj2018[[#This Row],[VAWG]],0)*$AC$9,0)+1</f>
        <v>1</v>
      </c>
    </row>
    <row r="164" spans="1:26" x14ac:dyDescent="0.25">
      <c r="A164">
        <v>2018</v>
      </c>
      <c r="B164" t="s">
        <v>233</v>
      </c>
      <c r="C164" t="s">
        <v>74</v>
      </c>
      <c r="D164" t="s">
        <v>126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51</v>
      </c>
      <c r="N164">
        <v>559</v>
      </c>
      <c r="O164">
        <v>4</v>
      </c>
      <c r="P164" s="25">
        <v>79.900000000000006</v>
      </c>
      <c r="Q164" s="25">
        <v>81.599999999999994</v>
      </c>
      <c r="R164" s="25">
        <v>-1.6999999999999886</v>
      </c>
      <c r="S164" s="25">
        <v>-0.10624999999999929</v>
      </c>
      <c r="T164" s="30" t="s">
        <v>30</v>
      </c>
      <c r="U164" s="28">
        <v>79.900000000000006</v>
      </c>
      <c r="V164" s="28" t="str">
        <f>IF(ABS(Proj2018[[#This Row],[LastProj]]-Proj2018[[#This Row],[PROJ TOTAL PTS]])&lt;0.5,"",(Proj2018[[#This Row],[PROJ TOTAL PTS]]-Proj2018[[#This Row],[LastProj]])/16)</f>
        <v/>
      </c>
      <c r="W164" s="28" t="s">
        <v>31</v>
      </c>
      <c r="X164" s="28"/>
      <c r="Y164" s="28">
        <f>IF(Proj2018[[#This Row],[POS]]="K",-100,Proj2018[[#This Row],[VAR/G]]+1.5)</f>
        <v>1.3937500000000007</v>
      </c>
      <c r="Z164" s="28">
        <f>ROUND(MAX(Proj2018[[#This Row],[VAWG]],0)*$AC$9,0)+1</f>
        <v>161</v>
      </c>
    </row>
    <row r="165" spans="1:26" x14ac:dyDescent="0.25">
      <c r="A165">
        <v>2018</v>
      </c>
      <c r="B165" s="1" t="s">
        <v>234</v>
      </c>
      <c r="C165" t="s">
        <v>96</v>
      </c>
      <c r="D165" t="s">
        <v>64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122</v>
      </c>
      <c r="K165">
        <v>486</v>
      </c>
      <c r="L165">
        <v>4</v>
      </c>
      <c r="M165">
        <v>10</v>
      </c>
      <c r="N165">
        <v>66</v>
      </c>
      <c r="O165">
        <v>0</v>
      </c>
      <c r="P165" s="25">
        <v>79.199999999999989</v>
      </c>
      <c r="Q165" s="25">
        <v>118.8</v>
      </c>
      <c r="R165" s="25">
        <v>-39.600000000000009</v>
      </c>
      <c r="S165" s="25">
        <v>-2.4750000000000005</v>
      </c>
      <c r="T165" s="30" t="s">
        <v>30</v>
      </c>
      <c r="U165" s="28">
        <v>79.199999999999989</v>
      </c>
      <c r="V165" s="28" t="str">
        <f>IF(ABS(Proj2018[[#This Row],[LastProj]]-Proj2018[[#This Row],[PROJ TOTAL PTS]])&lt;0.5,"",(Proj2018[[#This Row],[PROJ TOTAL PTS]]-Proj2018[[#This Row],[LastProj]])/16)</f>
        <v/>
      </c>
      <c r="W165" s="28" t="s">
        <v>31</v>
      </c>
      <c r="X165" s="28"/>
      <c r="Y165" s="28">
        <f>IF(Proj2018[[#This Row],[POS]]="K",-100,Proj2018[[#This Row],[VAR/G]]+1.5)</f>
        <v>-0.97500000000000053</v>
      </c>
      <c r="Z165" s="32">
        <f>ROUND(MAX(Proj2018[[#This Row],[VAWG]],0)*$AC$9,0)+1</f>
        <v>1</v>
      </c>
    </row>
    <row r="166" spans="1:26" x14ac:dyDescent="0.25">
      <c r="A166">
        <v>2018</v>
      </c>
      <c r="B166" t="s">
        <v>235</v>
      </c>
      <c r="C166" t="s">
        <v>52</v>
      </c>
      <c r="D166" t="s">
        <v>64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117</v>
      </c>
      <c r="K166">
        <v>500</v>
      </c>
      <c r="L166">
        <v>4</v>
      </c>
      <c r="M166">
        <v>6</v>
      </c>
      <c r="N166">
        <v>50</v>
      </c>
      <c r="O166">
        <v>0</v>
      </c>
      <c r="P166" s="25">
        <v>79</v>
      </c>
      <c r="Q166" s="25">
        <v>118.8</v>
      </c>
      <c r="R166" s="25">
        <v>-39.799999999999997</v>
      </c>
      <c r="S166" s="25">
        <v>-2.4874999999999998</v>
      </c>
      <c r="T166" s="30" t="s">
        <v>30</v>
      </c>
      <c r="U166" s="28">
        <v>79</v>
      </c>
      <c r="V166" s="28" t="str">
        <f>IF(ABS(Proj2018[[#This Row],[LastProj]]-Proj2018[[#This Row],[PROJ TOTAL PTS]])&lt;0.5,"",(Proj2018[[#This Row],[PROJ TOTAL PTS]]-Proj2018[[#This Row],[LastProj]])/16)</f>
        <v/>
      </c>
      <c r="W166" s="28" t="s">
        <v>31</v>
      </c>
      <c r="X166" s="28"/>
      <c r="Y166" s="28">
        <f>IF(Proj2018[[#This Row],[POS]]="K",-100,Proj2018[[#This Row],[VAR/G]]+1.5)</f>
        <v>-0.98749999999999982</v>
      </c>
      <c r="Z166" s="28">
        <f>ROUND(MAX(Proj2018[[#This Row],[VAWG]],0)*$AC$9,0)+1</f>
        <v>1</v>
      </c>
    </row>
    <row r="167" spans="1:26" x14ac:dyDescent="0.25">
      <c r="A167">
        <v>2018</v>
      </c>
      <c r="B167" t="s">
        <v>236</v>
      </c>
      <c r="C167" t="s">
        <v>52</v>
      </c>
      <c r="D167" t="s">
        <v>64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46</v>
      </c>
      <c r="K167">
        <v>176</v>
      </c>
      <c r="L167">
        <v>1</v>
      </c>
      <c r="M167">
        <v>53</v>
      </c>
      <c r="N167">
        <v>426</v>
      </c>
      <c r="O167">
        <v>2</v>
      </c>
      <c r="P167" s="25">
        <v>78.2</v>
      </c>
      <c r="Q167" s="25">
        <v>118.8</v>
      </c>
      <c r="R167" s="25">
        <v>-40.599999999999994</v>
      </c>
      <c r="S167" s="25">
        <v>-2.5374999999999996</v>
      </c>
      <c r="T167" s="30" t="s">
        <v>30</v>
      </c>
      <c r="U167" s="28">
        <v>78.2</v>
      </c>
      <c r="V167" s="28" t="str">
        <f>IF(ABS(Proj2018[[#This Row],[LastProj]]-Proj2018[[#This Row],[PROJ TOTAL PTS]])&lt;0.5,"",(Proj2018[[#This Row],[PROJ TOTAL PTS]]-Proj2018[[#This Row],[LastProj]])/16)</f>
        <v/>
      </c>
      <c r="W167" s="28" t="s">
        <v>30</v>
      </c>
      <c r="X167" s="28"/>
      <c r="Y167" s="28">
        <f>IF(Proj2018[[#This Row],[POS]]="K",-100,Proj2018[[#This Row],[VAR/G]]+1.5)</f>
        <v>-1.0374999999999996</v>
      </c>
      <c r="Z167" s="32">
        <f>ROUND(MAX(Proj2018[[#This Row],[VAWG]],0)*$AC$9,0)+1</f>
        <v>1</v>
      </c>
    </row>
    <row r="168" spans="1:26" x14ac:dyDescent="0.25">
      <c r="A168">
        <v>2018</v>
      </c>
      <c r="B168" t="s">
        <v>237</v>
      </c>
      <c r="C168" t="s">
        <v>28</v>
      </c>
      <c r="D168" t="s">
        <v>64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116</v>
      </c>
      <c r="K168">
        <v>516</v>
      </c>
      <c r="L168">
        <v>3</v>
      </c>
      <c r="M168">
        <v>11</v>
      </c>
      <c r="N168">
        <v>86</v>
      </c>
      <c r="O168">
        <v>0</v>
      </c>
      <c r="P168" s="25">
        <v>78.199999999999989</v>
      </c>
      <c r="Q168" s="25">
        <v>118.8</v>
      </c>
      <c r="R168" s="25">
        <v>-40.600000000000009</v>
      </c>
      <c r="S168" s="25">
        <v>-2.5375000000000005</v>
      </c>
      <c r="T168" s="30" t="s">
        <v>30</v>
      </c>
      <c r="U168" s="28">
        <v>78.199999999999989</v>
      </c>
      <c r="V168" s="28" t="str">
        <f>IF(ABS(Proj2018[[#This Row],[LastProj]]-Proj2018[[#This Row],[PROJ TOTAL PTS]])&lt;0.5,"",(Proj2018[[#This Row],[PROJ TOTAL PTS]]-Proj2018[[#This Row],[LastProj]])/16)</f>
        <v/>
      </c>
      <c r="W168" s="28" t="s">
        <v>31</v>
      </c>
      <c r="X168" s="28"/>
      <c r="Y168" s="28">
        <f>IF(Proj2018[[#This Row],[POS]]="K",-100,Proj2018[[#This Row],[VAR/G]]+1.5)</f>
        <v>-1.0375000000000005</v>
      </c>
      <c r="Z168" s="28">
        <f>ROUND(MAX(Proj2018[[#This Row],[VAWG]],0)*$AC$9,0)+1</f>
        <v>1</v>
      </c>
    </row>
    <row r="169" spans="1:26" x14ac:dyDescent="0.25">
      <c r="A169">
        <v>2018</v>
      </c>
      <c r="B169" t="s">
        <v>238</v>
      </c>
      <c r="C169" t="s">
        <v>94</v>
      </c>
      <c r="D169" t="s">
        <v>126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46</v>
      </c>
      <c r="N169">
        <v>538</v>
      </c>
      <c r="O169">
        <v>4</v>
      </c>
      <c r="P169" s="25">
        <v>77.800000000000011</v>
      </c>
      <c r="Q169" s="25">
        <v>81.599999999999994</v>
      </c>
      <c r="R169" s="25">
        <v>-3.7999999999999829</v>
      </c>
      <c r="S169" s="25">
        <v>-0.23749999999999893</v>
      </c>
      <c r="T169" s="30" t="s">
        <v>30</v>
      </c>
      <c r="U169" s="28">
        <v>77.800000000000011</v>
      </c>
      <c r="V169" s="28" t="str">
        <f>IF(ABS(Proj2018[[#This Row],[LastProj]]-Proj2018[[#This Row],[PROJ TOTAL PTS]])&lt;0.5,"",(Proj2018[[#This Row],[PROJ TOTAL PTS]]-Proj2018[[#This Row],[LastProj]])/16)</f>
        <v/>
      </c>
      <c r="W169" s="28" t="s">
        <v>30</v>
      </c>
      <c r="X169" s="28"/>
      <c r="Y169" s="28">
        <f>IF(Proj2018[[#This Row],[POS]]="K",-100,Proj2018[[#This Row],[VAR/G]]+1.5)</f>
        <v>1.2625000000000011</v>
      </c>
      <c r="Z169" s="32">
        <f>ROUND(MAX(Proj2018[[#This Row],[VAWG]],0)*$AC$9,0)+1</f>
        <v>146</v>
      </c>
    </row>
    <row r="170" spans="1:26" x14ac:dyDescent="0.25">
      <c r="A170">
        <v>2018</v>
      </c>
      <c r="B170" t="s">
        <v>239</v>
      </c>
      <c r="C170" t="s">
        <v>68</v>
      </c>
      <c r="D170" t="s">
        <v>126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47</v>
      </c>
      <c r="N170">
        <v>537</v>
      </c>
      <c r="O170">
        <v>4</v>
      </c>
      <c r="P170" s="25">
        <v>77.7</v>
      </c>
      <c r="Q170" s="25">
        <v>81.599999999999994</v>
      </c>
      <c r="R170" s="25">
        <v>-3.8999999999999915</v>
      </c>
      <c r="S170" s="25">
        <v>-0.24374999999999947</v>
      </c>
      <c r="T170" s="30" t="s">
        <v>30</v>
      </c>
      <c r="U170" s="28">
        <v>77.7</v>
      </c>
      <c r="V170" s="28" t="str">
        <f>IF(ABS(Proj2018[[#This Row],[LastProj]]-Proj2018[[#This Row],[PROJ TOTAL PTS]])&lt;0.5,"",(Proj2018[[#This Row],[PROJ TOTAL PTS]]-Proj2018[[#This Row],[LastProj]])/16)</f>
        <v/>
      </c>
      <c r="W170" s="28" t="s">
        <v>31</v>
      </c>
      <c r="X170" s="28"/>
      <c r="Y170" s="28">
        <f>IF(Proj2018[[#This Row],[POS]]="K",-100,Proj2018[[#This Row],[VAR/G]]+1.5)</f>
        <v>1.2562500000000005</v>
      </c>
      <c r="Z170" s="28">
        <f>ROUND(MAX(Proj2018[[#This Row],[VAWG]],0)*$AC$9,0)+1</f>
        <v>145</v>
      </c>
    </row>
    <row r="171" spans="1:26" x14ac:dyDescent="0.25">
      <c r="A171">
        <v>2018</v>
      </c>
      <c r="B171" t="s">
        <v>240</v>
      </c>
      <c r="C171" t="s">
        <v>56</v>
      </c>
      <c r="D171" t="s">
        <v>102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39</v>
      </c>
      <c r="N171">
        <v>537</v>
      </c>
      <c r="O171">
        <v>4</v>
      </c>
      <c r="P171" s="25">
        <v>77.7</v>
      </c>
      <c r="Q171" s="25">
        <v>117.7</v>
      </c>
      <c r="R171" s="25">
        <v>-40</v>
      </c>
      <c r="S171" s="25">
        <v>-2.5</v>
      </c>
      <c r="T171" s="30" t="s">
        <v>19</v>
      </c>
      <c r="U171" s="28">
        <v>77.7</v>
      </c>
      <c r="V171" s="28" t="str">
        <f>IF(ABS(Proj2018[[#This Row],[LastProj]]-Proj2018[[#This Row],[PROJ TOTAL PTS]])&lt;0.5,"",(Proj2018[[#This Row],[PROJ TOTAL PTS]]-Proj2018[[#This Row],[LastProj]])/16)</f>
        <v/>
      </c>
      <c r="W171" s="28" t="s">
        <v>31</v>
      </c>
      <c r="X171" s="28"/>
      <c r="Y171" s="28">
        <f>IF(Proj2018[[#This Row],[POS]]="K",-100,Proj2018[[#This Row],[VAR/G]]+1.5)</f>
        <v>-1</v>
      </c>
      <c r="Z171" s="28">
        <f>ROUND(MAX(Proj2018[[#This Row],[VAWG]],0)*$AC$9,0)+1</f>
        <v>1</v>
      </c>
    </row>
    <row r="172" spans="1:26" x14ac:dyDescent="0.25">
      <c r="A172">
        <v>2018</v>
      </c>
      <c r="B172" t="s">
        <v>241</v>
      </c>
      <c r="C172" t="s">
        <v>107</v>
      </c>
      <c r="D172" t="s">
        <v>102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46</v>
      </c>
      <c r="N172">
        <v>596</v>
      </c>
      <c r="O172">
        <v>3</v>
      </c>
      <c r="P172" s="25">
        <v>77.599999999999994</v>
      </c>
      <c r="Q172" s="25">
        <v>117.7</v>
      </c>
      <c r="R172" s="25">
        <v>-40.100000000000009</v>
      </c>
      <c r="S172" s="25">
        <v>-2.5062500000000005</v>
      </c>
      <c r="T172" s="30" t="s">
        <v>30</v>
      </c>
      <c r="U172" s="28">
        <v>77.599999999999994</v>
      </c>
      <c r="V172" s="28" t="str">
        <f>IF(ABS(Proj2018[[#This Row],[LastProj]]-Proj2018[[#This Row],[PROJ TOTAL PTS]])&lt;0.5,"",(Proj2018[[#This Row],[PROJ TOTAL PTS]]-Proj2018[[#This Row],[LastProj]])/16)</f>
        <v/>
      </c>
      <c r="W172" s="28" t="s">
        <v>31</v>
      </c>
      <c r="X172" s="28"/>
      <c r="Y172" s="28">
        <f>IF(Proj2018[[#This Row],[POS]]="K",-100,Proj2018[[#This Row],[VAR/G]]+1.5)</f>
        <v>-1.0062500000000005</v>
      </c>
      <c r="Z172" s="32">
        <f>ROUND(MAX(Proj2018[[#This Row],[VAWG]],0)*$AC$9,0)+1</f>
        <v>1</v>
      </c>
    </row>
    <row r="173" spans="1:26" x14ac:dyDescent="0.25">
      <c r="A173">
        <v>2018</v>
      </c>
      <c r="B173" t="s">
        <v>242</v>
      </c>
      <c r="C173" t="s">
        <v>70</v>
      </c>
      <c r="D173" t="s">
        <v>64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82</v>
      </c>
      <c r="K173">
        <v>359</v>
      </c>
      <c r="L173">
        <v>2</v>
      </c>
      <c r="M173">
        <v>26</v>
      </c>
      <c r="N173">
        <v>235</v>
      </c>
      <c r="O173">
        <v>1</v>
      </c>
      <c r="P173" s="25">
        <v>77.400000000000006</v>
      </c>
      <c r="Q173" s="25">
        <v>118.8</v>
      </c>
      <c r="R173" s="25">
        <v>-41.399999999999991</v>
      </c>
      <c r="S173" s="25">
        <v>-2.5874999999999995</v>
      </c>
      <c r="T173" s="30" t="s">
        <v>30</v>
      </c>
      <c r="U173" s="28">
        <v>77.400000000000006</v>
      </c>
      <c r="V173" s="28" t="str">
        <f>IF(ABS(Proj2018[[#This Row],[LastProj]]-Proj2018[[#This Row],[PROJ TOTAL PTS]])&lt;0.5,"",(Proj2018[[#This Row],[PROJ TOTAL PTS]]-Proj2018[[#This Row],[LastProj]])/16)</f>
        <v/>
      </c>
      <c r="W173" s="28" t="s">
        <v>31</v>
      </c>
      <c r="X173" s="28"/>
      <c r="Y173" s="28">
        <f>IF(Proj2018[[#This Row],[POS]]="K",-100,Proj2018[[#This Row],[VAR/G]]+1.5)</f>
        <v>-1.0874999999999995</v>
      </c>
      <c r="Z173" s="32">
        <f>ROUND(MAX(Proj2018[[#This Row],[VAWG]],0)*$AC$9,0)+1</f>
        <v>1</v>
      </c>
    </row>
    <row r="174" spans="1:26" x14ac:dyDescent="0.25">
      <c r="A174">
        <v>2018</v>
      </c>
      <c r="B174" t="s">
        <v>243</v>
      </c>
      <c r="C174" t="s">
        <v>86</v>
      </c>
      <c r="D174" t="s">
        <v>102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49</v>
      </c>
      <c r="N174">
        <v>594</v>
      </c>
      <c r="O174">
        <v>3</v>
      </c>
      <c r="P174" s="25">
        <v>77.400000000000006</v>
      </c>
      <c r="Q174" s="25">
        <v>117.7</v>
      </c>
      <c r="R174" s="25">
        <v>-40.299999999999997</v>
      </c>
      <c r="S174" s="25">
        <v>-2.5187499999999998</v>
      </c>
      <c r="T174" s="30" t="s">
        <v>19</v>
      </c>
      <c r="U174" s="28">
        <v>77.400000000000006</v>
      </c>
      <c r="V174" s="28" t="str">
        <f>IF(ABS(Proj2018[[#This Row],[LastProj]]-Proj2018[[#This Row],[PROJ TOTAL PTS]])&lt;0.5,"",(Proj2018[[#This Row],[PROJ TOTAL PTS]]-Proj2018[[#This Row],[LastProj]])/16)</f>
        <v/>
      </c>
      <c r="W174" s="28" t="s">
        <v>31</v>
      </c>
      <c r="X174" s="28"/>
      <c r="Y174" s="28">
        <f>IF(Proj2018[[#This Row],[POS]]="K",-100,Proj2018[[#This Row],[VAR/G]]+1.5)</f>
        <v>-1.0187499999999998</v>
      </c>
      <c r="Z174" s="28">
        <f>ROUND(MAX(Proj2018[[#This Row],[VAWG]],0)*$AC$9,0)+1</f>
        <v>1</v>
      </c>
    </row>
    <row r="175" spans="1:26" x14ac:dyDescent="0.25">
      <c r="A175">
        <v>2018</v>
      </c>
      <c r="B175" t="s">
        <v>244</v>
      </c>
      <c r="C175" t="s">
        <v>44</v>
      </c>
      <c r="D175" t="s">
        <v>102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43</v>
      </c>
      <c r="N175">
        <v>532</v>
      </c>
      <c r="O175">
        <v>4</v>
      </c>
      <c r="P175" s="25">
        <v>77.2</v>
      </c>
      <c r="Q175" s="25">
        <v>117.7</v>
      </c>
      <c r="R175" s="25">
        <v>-40.5</v>
      </c>
      <c r="S175" s="25">
        <v>-2.53125</v>
      </c>
      <c r="T175" s="30" t="s">
        <v>30</v>
      </c>
      <c r="U175" s="28">
        <v>77.2</v>
      </c>
      <c r="V175" s="28" t="str">
        <f>IF(ABS(Proj2018[[#This Row],[LastProj]]-Proj2018[[#This Row],[PROJ TOTAL PTS]])&lt;0.5,"",(Proj2018[[#This Row],[PROJ TOTAL PTS]]-Proj2018[[#This Row],[LastProj]])/16)</f>
        <v/>
      </c>
      <c r="W175" s="28" t="s">
        <v>30</v>
      </c>
      <c r="X175" s="28"/>
      <c r="Y175" s="28">
        <f>IF(Proj2018[[#This Row],[POS]]="K",-100,Proj2018[[#This Row],[VAR/G]]+1.5)</f>
        <v>-1.03125</v>
      </c>
      <c r="Z175" s="32">
        <f>ROUND(MAX(Proj2018[[#This Row],[VAWG]],0)*$AC$9,0)+1</f>
        <v>1</v>
      </c>
    </row>
    <row r="176" spans="1:26" x14ac:dyDescent="0.25">
      <c r="A176">
        <v>2018</v>
      </c>
      <c r="B176" t="s">
        <v>245</v>
      </c>
      <c r="C176" t="s">
        <v>54</v>
      </c>
      <c r="D176" t="s">
        <v>126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46</v>
      </c>
      <c r="N176">
        <v>470</v>
      </c>
      <c r="O176">
        <v>5</v>
      </c>
      <c r="P176" s="25">
        <v>77</v>
      </c>
      <c r="Q176" s="25">
        <v>81.599999999999994</v>
      </c>
      <c r="R176" s="25">
        <v>-4.5999999999999943</v>
      </c>
      <c r="S176" s="25">
        <v>-0.28749999999999964</v>
      </c>
      <c r="T176" s="30" t="s">
        <v>30</v>
      </c>
      <c r="U176" s="28">
        <v>77</v>
      </c>
      <c r="V176" s="28" t="str">
        <f>IF(ABS(Proj2018[[#This Row],[LastProj]]-Proj2018[[#This Row],[PROJ TOTAL PTS]])&lt;0.5,"",(Proj2018[[#This Row],[PROJ TOTAL PTS]]-Proj2018[[#This Row],[LastProj]])/16)</f>
        <v/>
      </c>
      <c r="W176" s="28" t="s">
        <v>31</v>
      </c>
      <c r="X176" s="28"/>
      <c r="Y176" s="28">
        <f>IF(Proj2018[[#This Row],[POS]]="K",-100,Proj2018[[#This Row],[VAR/G]]+1.5)</f>
        <v>1.2125000000000004</v>
      </c>
      <c r="Z176" s="32">
        <f>ROUND(MAX(Proj2018[[#This Row],[VAWG]],0)*$AC$9,0)+1</f>
        <v>140</v>
      </c>
    </row>
    <row r="177" spans="1:26" x14ac:dyDescent="0.25">
      <c r="A177">
        <v>2018</v>
      </c>
      <c r="B177" t="s">
        <v>246</v>
      </c>
      <c r="C177" t="s">
        <v>56</v>
      </c>
      <c r="D177" t="s">
        <v>126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43</v>
      </c>
      <c r="N177">
        <v>520</v>
      </c>
      <c r="O177">
        <v>4</v>
      </c>
      <c r="P177" s="25">
        <v>76</v>
      </c>
      <c r="Q177" s="25">
        <v>81.599999999999994</v>
      </c>
      <c r="R177" s="25">
        <v>-5.5999999999999943</v>
      </c>
      <c r="S177" s="25">
        <v>-0.34999999999999964</v>
      </c>
      <c r="T177" s="30" t="s">
        <v>30</v>
      </c>
      <c r="U177" s="28">
        <v>76</v>
      </c>
      <c r="V177" s="28" t="str">
        <f>IF(ABS(Proj2018[[#This Row],[LastProj]]-Proj2018[[#This Row],[PROJ TOTAL PTS]])&lt;0.5,"",(Proj2018[[#This Row],[PROJ TOTAL PTS]]-Proj2018[[#This Row],[LastProj]])/16)</f>
        <v/>
      </c>
      <c r="W177" s="28" t="s">
        <v>31</v>
      </c>
      <c r="X177" s="28"/>
      <c r="Y177" s="28">
        <f>IF(Proj2018[[#This Row],[POS]]="K",-100,Proj2018[[#This Row],[VAR/G]]+1.5)</f>
        <v>1.1500000000000004</v>
      </c>
      <c r="Z177" s="32">
        <f>ROUND(MAX(Proj2018[[#This Row],[VAWG]],0)*$AC$9,0)+1</f>
        <v>133</v>
      </c>
    </row>
    <row r="178" spans="1:26" x14ac:dyDescent="0.25">
      <c r="A178">
        <v>2018</v>
      </c>
      <c r="B178" t="s">
        <v>247</v>
      </c>
      <c r="C178" t="s">
        <v>79</v>
      </c>
      <c r="D178" t="s">
        <v>64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106</v>
      </c>
      <c r="K178">
        <v>416</v>
      </c>
      <c r="L178">
        <v>2</v>
      </c>
      <c r="M178">
        <v>20</v>
      </c>
      <c r="N178">
        <v>164</v>
      </c>
      <c r="O178">
        <v>1</v>
      </c>
      <c r="P178" s="25">
        <v>76</v>
      </c>
      <c r="Q178" s="25">
        <v>118.8</v>
      </c>
      <c r="R178" s="25">
        <v>-42.8</v>
      </c>
      <c r="S178" s="25">
        <v>-2.6749999999999998</v>
      </c>
      <c r="T178" s="30" t="s">
        <v>30</v>
      </c>
      <c r="U178" s="28">
        <v>76</v>
      </c>
      <c r="V178" s="28" t="str">
        <f>IF(ABS(Proj2018[[#This Row],[LastProj]]-Proj2018[[#This Row],[PROJ TOTAL PTS]])&lt;0.5,"",(Proj2018[[#This Row],[PROJ TOTAL PTS]]-Proj2018[[#This Row],[LastProj]])/16)</f>
        <v/>
      </c>
      <c r="W178" s="28" t="s">
        <v>31</v>
      </c>
      <c r="X178" s="28"/>
      <c r="Y178" s="28">
        <f>IF(Proj2018[[#This Row],[POS]]="K",-100,Proj2018[[#This Row],[VAR/G]]+1.5)</f>
        <v>-1.1749999999999998</v>
      </c>
      <c r="Z178" s="32">
        <f>ROUND(MAX(Proj2018[[#This Row],[VAWG]],0)*$AC$9,0)+1</f>
        <v>1</v>
      </c>
    </row>
    <row r="179" spans="1:26" x14ac:dyDescent="0.25">
      <c r="A179">
        <v>2018</v>
      </c>
      <c r="B179" t="s">
        <v>248</v>
      </c>
      <c r="C179" t="s">
        <v>44</v>
      </c>
      <c r="D179" t="s">
        <v>126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46</v>
      </c>
      <c r="N179">
        <v>517</v>
      </c>
      <c r="O179">
        <v>4</v>
      </c>
      <c r="P179" s="25">
        <v>75.7</v>
      </c>
      <c r="Q179" s="25">
        <v>81.599999999999994</v>
      </c>
      <c r="R179" s="25">
        <v>-5.8999999999999915</v>
      </c>
      <c r="S179" s="25">
        <v>-0.36874999999999947</v>
      </c>
      <c r="T179" s="30" t="s">
        <v>30</v>
      </c>
      <c r="U179" s="28">
        <v>75.7</v>
      </c>
      <c r="V179" s="28" t="str">
        <f>IF(ABS(Proj2018[[#This Row],[LastProj]]-Proj2018[[#This Row],[PROJ TOTAL PTS]])&lt;0.5,"",(Proj2018[[#This Row],[PROJ TOTAL PTS]]-Proj2018[[#This Row],[LastProj]])/16)</f>
        <v/>
      </c>
      <c r="W179" s="28" t="s">
        <v>31</v>
      </c>
      <c r="X179" s="28"/>
      <c r="Y179" s="28">
        <f>IF(Proj2018[[#This Row],[POS]]="K",-100,Proj2018[[#This Row],[VAR/G]]+1.5)</f>
        <v>1.1312500000000005</v>
      </c>
      <c r="Z179" s="28">
        <f>ROUND(MAX(Proj2018[[#This Row],[VAWG]],0)*$AC$9,0)+1</f>
        <v>131</v>
      </c>
    </row>
    <row r="180" spans="1:26" x14ac:dyDescent="0.25">
      <c r="A180">
        <v>2018</v>
      </c>
      <c r="B180" t="s">
        <v>249</v>
      </c>
      <c r="C180" t="s">
        <v>107</v>
      </c>
      <c r="D180" t="s">
        <v>29</v>
      </c>
      <c r="E180">
        <v>118</v>
      </c>
      <c r="F180">
        <v>200</v>
      </c>
      <c r="G180">
        <v>1336</v>
      </c>
      <c r="H180">
        <v>6</v>
      </c>
      <c r="I180">
        <v>7</v>
      </c>
      <c r="J180">
        <v>17</v>
      </c>
      <c r="K180">
        <v>59</v>
      </c>
      <c r="L180">
        <v>1</v>
      </c>
      <c r="M180">
        <v>0</v>
      </c>
      <c r="N180">
        <v>0</v>
      </c>
      <c r="O180">
        <v>0</v>
      </c>
      <c r="P180" s="25">
        <v>75.34</v>
      </c>
      <c r="Q180" s="25">
        <v>278.68</v>
      </c>
      <c r="R180" s="25">
        <v>-203.34</v>
      </c>
      <c r="S180" s="25">
        <v>-12.70875</v>
      </c>
      <c r="T180" s="30" t="s">
        <v>19</v>
      </c>
      <c r="U180" s="28">
        <v>75.34</v>
      </c>
      <c r="V180" s="28" t="str">
        <f>IF(ABS(Proj2018[[#This Row],[LastProj]]-Proj2018[[#This Row],[PROJ TOTAL PTS]])&lt;0.5,"",(Proj2018[[#This Row],[PROJ TOTAL PTS]]-Proj2018[[#This Row],[LastProj]])/16)</f>
        <v/>
      </c>
      <c r="W180" s="28" t="s">
        <v>31</v>
      </c>
      <c r="X180" s="28"/>
      <c r="Y180" s="28">
        <f>IF(Proj2018[[#This Row],[POS]]="K",-100,Proj2018[[#This Row],[VAR/G]]+1.5)</f>
        <v>-11.20875</v>
      </c>
      <c r="Z180" s="28">
        <f>ROUND(MAX(Proj2018[[#This Row],[VAWG]],0)*$AC$9,0)+1</f>
        <v>1</v>
      </c>
    </row>
    <row r="181" spans="1:26" x14ac:dyDescent="0.25">
      <c r="A181">
        <v>2018</v>
      </c>
      <c r="B181" t="s">
        <v>250</v>
      </c>
      <c r="C181" t="s">
        <v>105</v>
      </c>
      <c r="D181" t="s">
        <v>102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53</v>
      </c>
      <c r="N181">
        <v>633</v>
      </c>
      <c r="O181">
        <v>2</v>
      </c>
      <c r="P181" s="25">
        <v>75.300000000000011</v>
      </c>
      <c r="Q181" s="25">
        <v>117.7</v>
      </c>
      <c r="R181" s="25">
        <v>-42.399999999999991</v>
      </c>
      <c r="S181" s="25">
        <v>-2.6499999999999995</v>
      </c>
      <c r="T181" s="30" t="s">
        <v>30</v>
      </c>
      <c r="U181" s="28">
        <v>75.300000000000011</v>
      </c>
      <c r="V181" s="28" t="str">
        <f>IF(ABS(Proj2018[[#This Row],[LastProj]]-Proj2018[[#This Row],[PROJ TOTAL PTS]])&lt;0.5,"",(Proj2018[[#This Row],[PROJ TOTAL PTS]]-Proj2018[[#This Row],[LastProj]])/16)</f>
        <v/>
      </c>
      <c r="W181" s="28" t="s">
        <v>30</v>
      </c>
      <c r="X181" s="28"/>
      <c r="Y181" s="28">
        <f>IF(Proj2018[[#This Row],[POS]]="K",-100,Proj2018[[#This Row],[VAR/G]]+1.5)</f>
        <v>-1.1499999999999995</v>
      </c>
      <c r="Z181" s="32">
        <f>ROUND(MAX(Proj2018[[#This Row],[VAWG]],0)*$AC$9,0)+1</f>
        <v>1</v>
      </c>
    </row>
    <row r="182" spans="1:26" x14ac:dyDescent="0.25">
      <c r="A182">
        <v>2018</v>
      </c>
      <c r="B182" t="s">
        <v>251</v>
      </c>
      <c r="C182" t="s">
        <v>83</v>
      </c>
      <c r="D182" t="s">
        <v>126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46</v>
      </c>
      <c r="N182">
        <v>509</v>
      </c>
      <c r="O182">
        <v>4</v>
      </c>
      <c r="P182" s="25">
        <v>74.900000000000006</v>
      </c>
      <c r="Q182" s="25">
        <v>81.599999999999994</v>
      </c>
      <c r="R182" s="25">
        <v>-6.6999999999999886</v>
      </c>
      <c r="S182" s="25">
        <v>-0.41874999999999929</v>
      </c>
      <c r="T182" s="30" t="s">
        <v>30</v>
      </c>
      <c r="U182" s="28">
        <v>74.900000000000006</v>
      </c>
      <c r="V182" s="28" t="str">
        <f>IF(ABS(Proj2018[[#This Row],[LastProj]]-Proj2018[[#This Row],[PROJ TOTAL PTS]])&lt;0.5,"",(Proj2018[[#This Row],[PROJ TOTAL PTS]]-Proj2018[[#This Row],[LastProj]])/16)</f>
        <v/>
      </c>
      <c r="W182" s="28" t="s">
        <v>30</v>
      </c>
      <c r="X182" s="28"/>
      <c r="Y182" s="28">
        <f>IF(Proj2018[[#This Row],[POS]]="K",-100,Proj2018[[#This Row],[VAR/G]]+1.5)</f>
        <v>1.0812500000000007</v>
      </c>
      <c r="Z182" s="28">
        <f>ROUND(MAX(Proj2018[[#This Row],[VAWG]],0)*$AC$9,0)+1</f>
        <v>125</v>
      </c>
    </row>
    <row r="183" spans="1:26" x14ac:dyDescent="0.25">
      <c r="A183">
        <v>2018</v>
      </c>
      <c r="B183" t="s">
        <v>252</v>
      </c>
      <c r="C183" t="s">
        <v>105</v>
      </c>
      <c r="D183" t="s">
        <v>102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13</v>
      </c>
      <c r="L183">
        <v>0</v>
      </c>
      <c r="M183">
        <v>39</v>
      </c>
      <c r="N183">
        <v>547</v>
      </c>
      <c r="O183">
        <v>3</v>
      </c>
      <c r="P183" s="25">
        <v>74</v>
      </c>
      <c r="Q183" s="25">
        <v>117.7</v>
      </c>
      <c r="R183" s="25">
        <v>-43.7</v>
      </c>
      <c r="S183" s="25">
        <v>-2.7312500000000002</v>
      </c>
      <c r="T183" s="30" t="s">
        <v>30</v>
      </c>
      <c r="U183" s="28">
        <v>74</v>
      </c>
      <c r="V183" s="28" t="str">
        <f>IF(ABS(Proj2018[[#This Row],[LastProj]]-Proj2018[[#This Row],[PROJ TOTAL PTS]])&lt;0.5,"",(Proj2018[[#This Row],[PROJ TOTAL PTS]]-Proj2018[[#This Row],[LastProj]])/16)</f>
        <v/>
      </c>
      <c r="W183" s="28" t="s">
        <v>31</v>
      </c>
      <c r="X183" s="28"/>
      <c r="Y183" s="28">
        <f>IF(Proj2018[[#This Row],[POS]]="K",-100,Proj2018[[#This Row],[VAR/G]]+1.5)</f>
        <v>-1.2312500000000002</v>
      </c>
      <c r="Z183" s="32">
        <f>ROUND(MAX(Proj2018[[#This Row],[VAWG]],0)*$AC$9,0)+1</f>
        <v>1</v>
      </c>
    </row>
    <row r="184" spans="1:26" x14ac:dyDescent="0.25">
      <c r="A184">
        <v>2018</v>
      </c>
      <c r="B184" t="s">
        <v>253</v>
      </c>
      <c r="C184" t="s">
        <v>66</v>
      </c>
      <c r="D184" t="s">
        <v>126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45</v>
      </c>
      <c r="N184">
        <v>497</v>
      </c>
      <c r="O184">
        <v>4</v>
      </c>
      <c r="P184" s="25">
        <v>73.7</v>
      </c>
      <c r="Q184" s="25">
        <v>81.599999999999994</v>
      </c>
      <c r="R184" s="25">
        <v>-7.8999999999999915</v>
      </c>
      <c r="S184" s="25">
        <v>-0.49374999999999947</v>
      </c>
      <c r="T184" s="30" t="s">
        <v>30</v>
      </c>
      <c r="U184" s="28">
        <v>73.7</v>
      </c>
      <c r="V184" s="28" t="str">
        <f>IF(ABS(Proj2018[[#This Row],[LastProj]]-Proj2018[[#This Row],[PROJ TOTAL PTS]])&lt;0.5,"",(Proj2018[[#This Row],[PROJ TOTAL PTS]]-Proj2018[[#This Row],[LastProj]])/16)</f>
        <v/>
      </c>
      <c r="W184" s="28" t="s">
        <v>31</v>
      </c>
      <c r="X184" s="28"/>
      <c r="Y184" s="28">
        <f>IF(Proj2018[[#This Row],[POS]]="K",-100,Proj2018[[#This Row],[VAR/G]]+1.5)</f>
        <v>1.0062500000000005</v>
      </c>
      <c r="Z184" s="28">
        <f>ROUND(MAX(Proj2018[[#This Row],[VAWG]],0)*$AC$9,0)+1</f>
        <v>117</v>
      </c>
    </row>
    <row r="185" spans="1:26" x14ac:dyDescent="0.25">
      <c r="A185">
        <v>2018</v>
      </c>
      <c r="B185" t="s">
        <v>254</v>
      </c>
      <c r="C185" t="s">
        <v>70</v>
      </c>
      <c r="D185" t="s">
        <v>102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12</v>
      </c>
      <c r="K185">
        <v>83</v>
      </c>
      <c r="L185">
        <v>0</v>
      </c>
      <c r="M185">
        <v>30</v>
      </c>
      <c r="N185">
        <v>473</v>
      </c>
      <c r="O185">
        <v>3</v>
      </c>
      <c r="P185" s="25">
        <v>73.600000000000009</v>
      </c>
      <c r="Q185" s="25">
        <v>117.7</v>
      </c>
      <c r="R185" s="25">
        <v>-44.099999999999994</v>
      </c>
      <c r="S185" s="25">
        <v>-2.7562499999999996</v>
      </c>
      <c r="T185" s="30" t="s">
        <v>30</v>
      </c>
      <c r="U185" s="28">
        <v>73.600000000000009</v>
      </c>
      <c r="V185" s="28" t="str">
        <f>IF(ABS(Proj2018[[#This Row],[LastProj]]-Proj2018[[#This Row],[PROJ TOTAL PTS]])&lt;0.5,"",(Proj2018[[#This Row],[PROJ TOTAL PTS]]-Proj2018[[#This Row],[LastProj]])/16)</f>
        <v/>
      </c>
      <c r="W185" s="28" t="s">
        <v>31</v>
      </c>
      <c r="X185" s="28"/>
      <c r="Y185" s="28">
        <f>IF(Proj2018[[#This Row],[POS]]="K",-100,Proj2018[[#This Row],[VAR/G]]+1.5)</f>
        <v>-1.2562499999999996</v>
      </c>
      <c r="Z185" s="28">
        <f>ROUND(MAX(Proj2018[[#This Row],[VAWG]],0)*$AC$9,0)+1</f>
        <v>1</v>
      </c>
    </row>
    <row r="186" spans="1:26" x14ac:dyDescent="0.25">
      <c r="A186">
        <v>2018</v>
      </c>
      <c r="B186" t="s">
        <v>255</v>
      </c>
      <c r="C186" t="s">
        <v>77</v>
      </c>
      <c r="D186" t="s">
        <v>126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43</v>
      </c>
      <c r="N186">
        <v>495</v>
      </c>
      <c r="O186">
        <v>4</v>
      </c>
      <c r="P186" s="25">
        <v>73.5</v>
      </c>
      <c r="Q186" s="25">
        <v>81.599999999999994</v>
      </c>
      <c r="R186" s="25">
        <v>-8.0999999999999943</v>
      </c>
      <c r="S186" s="25">
        <v>-0.50624999999999964</v>
      </c>
      <c r="T186" s="30" t="s">
        <v>30</v>
      </c>
      <c r="U186" s="28">
        <v>73.5</v>
      </c>
      <c r="V186" s="28" t="str">
        <f>IF(ABS(Proj2018[[#This Row],[LastProj]]-Proj2018[[#This Row],[PROJ TOTAL PTS]])&lt;0.5,"",(Proj2018[[#This Row],[PROJ TOTAL PTS]]-Proj2018[[#This Row],[LastProj]])/16)</f>
        <v/>
      </c>
      <c r="W186" s="28" t="s">
        <v>30</v>
      </c>
      <c r="X186" s="28"/>
      <c r="Y186" s="28">
        <f>IF(Proj2018[[#This Row],[POS]]="K",-100,Proj2018[[#This Row],[VAR/G]]+1.5)</f>
        <v>0.99375000000000036</v>
      </c>
      <c r="Z186" s="28">
        <f>ROUND(MAX(Proj2018[[#This Row],[VAWG]],0)*$AC$9,0)+1</f>
        <v>115</v>
      </c>
    </row>
    <row r="187" spans="1:26" x14ac:dyDescent="0.25">
      <c r="A187">
        <v>2018</v>
      </c>
      <c r="B187" t="s">
        <v>256</v>
      </c>
      <c r="C187" t="s">
        <v>39</v>
      </c>
      <c r="D187" t="s">
        <v>64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63</v>
      </c>
      <c r="K187">
        <v>286</v>
      </c>
      <c r="L187">
        <v>2</v>
      </c>
      <c r="M187">
        <v>34</v>
      </c>
      <c r="N187">
        <v>267</v>
      </c>
      <c r="O187">
        <v>1</v>
      </c>
      <c r="P187" s="25">
        <v>73.300000000000011</v>
      </c>
      <c r="Q187" s="25">
        <v>118.8</v>
      </c>
      <c r="R187" s="25">
        <v>-45.499999999999986</v>
      </c>
      <c r="S187" s="25">
        <v>-2.8437499999999991</v>
      </c>
      <c r="T187" s="30" t="s">
        <v>30</v>
      </c>
      <c r="U187" s="28">
        <v>73.300000000000011</v>
      </c>
      <c r="V187" s="28" t="str">
        <f>IF(ABS(Proj2018[[#This Row],[LastProj]]-Proj2018[[#This Row],[PROJ TOTAL PTS]])&lt;0.5,"",(Proj2018[[#This Row],[PROJ TOTAL PTS]]-Proj2018[[#This Row],[LastProj]])/16)</f>
        <v/>
      </c>
      <c r="W187" s="28" t="s">
        <v>30</v>
      </c>
      <c r="X187" s="28"/>
      <c r="Y187" s="28">
        <f>IF(Proj2018[[#This Row],[POS]]="K",-100,Proj2018[[#This Row],[VAR/G]]+1.5)</f>
        <v>-1.3437499999999991</v>
      </c>
      <c r="Z187" s="32">
        <f>ROUND(MAX(Proj2018[[#This Row],[VAWG]],0)*$AC$9,0)+1</f>
        <v>1</v>
      </c>
    </row>
    <row r="188" spans="1:26" x14ac:dyDescent="0.25">
      <c r="A188">
        <v>2018</v>
      </c>
      <c r="B188" t="s">
        <v>257</v>
      </c>
      <c r="C188" t="s">
        <v>159</v>
      </c>
      <c r="D188" t="s">
        <v>64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86</v>
      </c>
      <c r="K188">
        <v>343</v>
      </c>
      <c r="L188">
        <v>2</v>
      </c>
      <c r="M188">
        <v>23</v>
      </c>
      <c r="N188">
        <v>204</v>
      </c>
      <c r="O188">
        <v>1</v>
      </c>
      <c r="P188" s="25">
        <v>72.7</v>
      </c>
      <c r="Q188" s="25">
        <v>118.8</v>
      </c>
      <c r="R188" s="25">
        <v>-46.099999999999994</v>
      </c>
      <c r="S188" s="25">
        <v>-2.8812499999999996</v>
      </c>
      <c r="T188" s="30" t="s">
        <v>30</v>
      </c>
      <c r="U188" s="28">
        <v>72.7</v>
      </c>
      <c r="V188" s="28" t="str">
        <f>IF(ABS(Proj2018[[#This Row],[LastProj]]-Proj2018[[#This Row],[PROJ TOTAL PTS]])&lt;0.5,"",(Proj2018[[#This Row],[PROJ TOTAL PTS]]-Proj2018[[#This Row],[LastProj]])/16)</f>
        <v/>
      </c>
      <c r="W188" s="28" t="s">
        <v>31</v>
      </c>
      <c r="X188" s="28"/>
      <c r="Y188" s="28">
        <f>IF(Proj2018[[#This Row],[POS]]="K",-100,Proj2018[[#This Row],[VAR/G]]+1.5)</f>
        <v>-1.3812499999999996</v>
      </c>
      <c r="Z188" s="32">
        <f>ROUND(MAX(Proj2018[[#This Row],[VAWG]],0)*$AC$9,0)+1</f>
        <v>1</v>
      </c>
    </row>
    <row r="189" spans="1:26" x14ac:dyDescent="0.25">
      <c r="A189">
        <v>2018</v>
      </c>
      <c r="B189" t="s">
        <v>258</v>
      </c>
      <c r="C189" t="s">
        <v>86</v>
      </c>
      <c r="D189" t="s">
        <v>126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41</v>
      </c>
      <c r="N189">
        <v>546</v>
      </c>
      <c r="O189">
        <v>3</v>
      </c>
      <c r="P189" s="25">
        <v>72.599999999999994</v>
      </c>
      <c r="Q189" s="25">
        <v>81.599999999999994</v>
      </c>
      <c r="R189" s="25">
        <v>-9</v>
      </c>
      <c r="S189" s="25">
        <v>-0.5625</v>
      </c>
      <c r="T189" s="30" t="s">
        <v>30</v>
      </c>
      <c r="U189" s="28">
        <v>72.599999999999994</v>
      </c>
      <c r="V189" s="28" t="str">
        <f>IF(ABS(Proj2018[[#This Row],[LastProj]]-Proj2018[[#This Row],[PROJ TOTAL PTS]])&lt;0.5,"",(Proj2018[[#This Row],[PROJ TOTAL PTS]]-Proj2018[[#This Row],[LastProj]])/16)</f>
        <v/>
      </c>
      <c r="W189" s="28" t="s">
        <v>30</v>
      </c>
      <c r="X189" s="28"/>
      <c r="Y189" s="28">
        <f>IF(Proj2018[[#This Row],[POS]]="K",-100,Proj2018[[#This Row],[VAR/G]]+1.5)</f>
        <v>0.9375</v>
      </c>
      <c r="Z189" s="32">
        <f>ROUND(MAX(Proj2018[[#This Row],[VAWG]],0)*$AC$9,0)+1</f>
        <v>109</v>
      </c>
    </row>
    <row r="190" spans="1:26" x14ac:dyDescent="0.25">
      <c r="A190">
        <v>2018</v>
      </c>
      <c r="B190" t="s">
        <v>259</v>
      </c>
      <c r="C190" t="s">
        <v>36</v>
      </c>
      <c r="D190" t="s">
        <v>102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40</v>
      </c>
      <c r="N190">
        <v>546</v>
      </c>
      <c r="O190">
        <v>3</v>
      </c>
      <c r="P190" s="25">
        <v>72.599999999999994</v>
      </c>
      <c r="Q190" s="25">
        <v>117.7</v>
      </c>
      <c r="R190" s="25">
        <v>-45.100000000000009</v>
      </c>
      <c r="S190" s="25">
        <v>-2.8187500000000005</v>
      </c>
      <c r="T190" s="30" t="s">
        <v>19</v>
      </c>
      <c r="U190" s="28">
        <v>72.599999999999994</v>
      </c>
      <c r="V190" s="28" t="str">
        <f>IF(ABS(Proj2018[[#This Row],[LastProj]]-Proj2018[[#This Row],[PROJ TOTAL PTS]])&lt;0.5,"",(Proj2018[[#This Row],[PROJ TOTAL PTS]]-Proj2018[[#This Row],[LastProj]])/16)</f>
        <v/>
      </c>
      <c r="W190" s="28" t="s">
        <v>30</v>
      </c>
      <c r="X190" s="28"/>
      <c r="Y190" s="28">
        <f>IF(Proj2018[[#This Row],[POS]]="K",-100,Proj2018[[#This Row],[VAR/G]]+1.5)</f>
        <v>-1.3187500000000005</v>
      </c>
      <c r="Z190" s="28">
        <f>ROUND(MAX(Proj2018[[#This Row],[VAWG]],0)*$AC$9,0)+1</f>
        <v>1</v>
      </c>
    </row>
    <row r="191" spans="1:26" x14ac:dyDescent="0.25">
      <c r="A191">
        <v>2018</v>
      </c>
      <c r="B191" t="s">
        <v>260</v>
      </c>
      <c r="C191" t="s">
        <v>159</v>
      </c>
      <c r="D191" t="s">
        <v>102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44</v>
      </c>
      <c r="N191">
        <v>587</v>
      </c>
      <c r="O191">
        <v>2</v>
      </c>
      <c r="P191" s="25">
        <v>70.7</v>
      </c>
      <c r="Q191" s="25">
        <v>117.7</v>
      </c>
      <c r="R191" s="25">
        <v>-47</v>
      </c>
      <c r="S191" s="25">
        <v>-2.9375</v>
      </c>
      <c r="T191" s="30" t="s">
        <v>30</v>
      </c>
      <c r="U191" s="28">
        <v>70.7</v>
      </c>
      <c r="V191" s="28" t="str">
        <f>IF(ABS(Proj2018[[#This Row],[LastProj]]-Proj2018[[#This Row],[PROJ TOTAL PTS]])&lt;0.5,"",(Proj2018[[#This Row],[PROJ TOTAL PTS]]-Proj2018[[#This Row],[LastProj]])/16)</f>
        <v/>
      </c>
      <c r="W191" s="28" t="s">
        <v>31</v>
      </c>
      <c r="X191" s="28"/>
      <c r="Y191" s="28">
        <f>IF(Proj2018[[#This Row],[POS]]="K",-100,Proj2018[[#This Row],[VAR/G]]+1.5)</f>
        <v>-1.4375</v>
      </c>
      <c r="Z191" s="32">
        <f>ROUND(MAX(Proj2018[[#This Row],[VAWG]],0)*$AC$9,0)+1</f>
        <v>1</v>
      </c>
    </row>
    <row r="192" spans="1:26" x14ac:dyDescent="0.25">
      <c r="A192">
        <v>2018</v>
      </c>
      <c r="B192" t="s">
        <v>261</v>
      </c>
      <c r="C192" t="s">
        <v>83</v>
      </c>
      <c r="D192" t="s">
        <v>64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74</v>
      </c>
      <c r="K192">
        <v>303</v>
      </c>
      <c r="L192">
        <v>2</v>
      </c>
      <c r="M192">
        <v>28</v>
      </c>
      <c r="N192">
        <v>219</v>
      </c>
      <c r="O192">
        <v>1</v>
      </c>
      <c r="P192" s="25">
        <v>70.2</v>
      </c>
      <c r="Q192" s="25">
        <v>118.8</v>
      </c>
      <c r="R192" s="25">
        <v>-48.599999999999994</v>
      </c>
      <c r="S192" s="25">
        <v>-3.0374999999999996</v>
      </c>
      <c r="T192" s="30" t="s">
        <v>30</v>
      </c>
      <c r="U192" s="28">
        <v>70.2</v>
      </c>
      <c r="V192" s="28" t="str">
        <f>IF(ABS(Proj2018[[#This Row],[LastProj]]-Proj2018[[#This Row],[PROJ TOTAL PTS]])&lt;0.5,"",(Proj2018[[#This Row],[PROJ TOTAL PTS]]-Proj2018[[#This Row],[LastProj]])/16)</f>
        <v/>
      </c>
      <c r="W192" s="28" t="s">
        <v>31</v>
      </c>
      <c r="X192" s="28"/>
      <c r="Y192" s="28">
        <f>IF(Proj2018[[#This Row],[POS]]="K",-100,Proj2018[[#This Row],[VAR/G]]+1.5)</f>
        <v>-1.5374999999999996</v>
      </c>
      <c r="Z192" s="32">
        <f>ROUND(MAX(Proj2018[[#This Row],[VAWG]],0)*$AC$9,0)+1</f>
        <v>1</v>
      </c>
    </row>
    <row r="193" spans="1:26" x14ac:dyDescent="0.25">
      <c r="A193">
        <v>2018</v>
      </c>
      <c r="B193" t="s">
        <v>262</v>
      </c>
      <c r="C193" t="s">
        <v>39</v>
      </c>
      <c r="D193" t="s">
        <v>64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84</v>
      </c>
      <c r="K193">
        <v>350</v>
      </c>
      <c r="L193">
        <v>2</v>
      </c>
      <c r="M193">
        <v>18</v>
      </c>
      <c r="N193">
        <v>169</v>
      </c>
      <c r="O193">
        <v>1</v>
      </c>
      <c r="P193" s="25">
        <v>69.900000000000006</v>
      </c>
      <c r="Q193" s="25">
        <v>118.8</v>
      </c>
      <c r="R193" s="25">
        <v>-48.899999999999991</v>
      </c>
      <c r="S193" s="25">
        <v>-3.0562499999999995</v>
      </c>
      <c r="T193" s="30" t="s">
        <v>30</v>
      </c>
      <c r="U193" s="28">
        <v>69.900000000000006</v>
      </c>
      <c r="V193" s="28" t="str">
        <f>IF(ABS(Proj2018[[#This Row],[LastProj]]-Proj2018[[#This Row],[PROJ TOTAL PTS]])&lt;0.5,"",(Proj2018[[#This Row],[PROJ TOTAL PTS]]-Proj2018[[#This Row],[LastProj]])/16)</f>
        <v/>
      </c>
      <c r="W193" s="28" t="s">
        <v>31</v>
      </c>
      <c r="X193" s="28"/>
      <c r="Y193" s="28">
        <f>IF(Proj2018[[#This Row],[POS]]="K",-100,Proj2018[[#This Row],[VAR/G]]+1.5)</f>
        <v>-1.5562499999999995</v>
      </c>
      <c r="Z193" s="28">
        <f>ROUND(MAX(Proj2018[[#This Row],[VAWG]],0)*$AC$9,0)+1</f>
        <v>1</v>
      </c>
    </row>
    <row r="194" spans="1:26" x14ac:dyDescent="0.25">
      <c r="A194">
        <v>2018</v>
      </c>
      <c r="B194" t="s">
        <v>263</v>
      </c>
      <c r="C194" t="s">
        <v>70</v>
      </c>
      <c r="D194" t="s">
        <v>102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38</v>
      </c>
      <c r="N194">
        <v>457</v>
      </c>
      <c r="O194">
        <v>4</v>
      </c>
      <c r="P194" s="25">
        <v>69.7</v>
      </c>
      <c r="Q194" s="25">
        <v>117.7</v>
      </c>
      <c r="R194" s="25">
        <v>-48</v>
      </c>
      <c r="S194" s="25">
        <v>-3</v>
      </c>
      <c r="T194" s="30" t="s">
        <v>30</v>
      </c>
      <c r="U194" s="28">
        <v>69.7</v>
      </c>
      <c r="V194" s="28" t="str">
        <f>IF(ABS(Proj2018[[#This Row],[LastProj]]-Proj2018[[#This Row],[PROJ TOTAL PTS]])&lt;0.5,"",(Proj2018[[#This Row],[PROJ TOTAL PTS]]-Proj2018[[#This Row],[LastProj]])/16)</f>
        <v/>
      </c>
      <c r="W194" s="28" t="s">
        <v>31</v>
      </c>
      <c r="X194" s="28"/>
      <c r="Y194" s="28">
        <f>IF(Proj2018[[#This Row],[POS]]="K",-100,Proj2018[[#This Row],[VAR/G]]+1.5)</f>
        <v>-1.5</v>
      </c>
      <c r="Z194" s="28">
        <f>ROUND(MAX(Proj2018[[#This Row],[VAWG]],0)*$AC$9,0)+1</f>
        <v>1</v>
      </c>
    </row>
    <row r="195" spans="1:26" x14ac:dyDescent="0.25">
      <c r="A195">
        <v>2018</v>
      </c>
      <c r="B195" t="s">
        <v>264</v>
      </c>
      <c r="C195" t="s">
        <v>41</v>
      </c>
      <c r="D195" t="s">
        <v>102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35</v>
      </c>
      <c r="N195">
        <v>456</v>
      </c>
      <c r="O195">
        <v>4</v>
      </c>
      <c r="P195" s="25">
        <v>69.599999999999994</v>
      </c>
      <c r="Q195" s="25">
        <v>117.7</v>
      </c>
      <c r="R195" s="25">
        <v>-48.100000000000009</v>
      </c>
      <c r="S195" s="25">
        <v>-3.0062500000000005</v>
      </c>
      <c r="T195" s="30" t="s">
        <v>30</v>
      </c>
      <c r="U195" s="28">
        <v>69.599999999999994</v>
      </c>
      <c r="V195" s="28" t="str">
        <f>IF(ABS(Proj2018[[#This Row],[LastProj]]-Proj2018[[#This Row],[PROJ TOTAL PTS]])&lt;0.5,"",(Proj2018[[#This Row],[PROJ TOTAL PTS]]-Proj2018[[#This Row],[LastProj]])/16)</f>
        <v/>
      </c>
      <c r="W195" s="28" t="s">
        <v>31</v>
      </c>
      <c r="X195" s="28"/>
      <c r="Y195" s="28">
        <f>IF(Proj2018[[#This Row],[POS]]="K",-100,Proj2018[[#This Row],[VAR/G]]+1.5)</f>
        <v>-1.5062500000000005</v>
      </c>
      <c r="Z195" s="28">
        <f>ROUND(MAX(Proj2018[[#This Row],[VAWG]],0)*$AC$9,0)+1</f>
        <v>1</v>
      </c>
    </row>
    <row r="196" spans="1:26" x14ac:dyDescent="0.25">
      <c r="A196">
        <v>2018</v>
      </c>
      <c r="B196" t="s">
        <v>265</v>
      </c>
      <c r="C196" t="s">
        <v>159</v>
      </c>
      <c r="D196" t="s">
        <v>102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</v>
      </c>
      <c r="K196">
        <v>14</v>
      </c>
      <c r="L196">
        <v>0</v>
      </c>
      <c r="M196">
        <v>37</v>
      </c>
      <c r="N196">
        <v>499</v>
      </c>
      <c r="O196">
        <v>3</v>
      </c>
      <c r="P196" s="25">
        <v>69.300000000000011</v>
      </c>
      <c r="Q196" s="25">
        <v>117.7</v>
      </c>
      <c r="R196" s="25">
        <v>-48.399999999999991</v>
      </c>
      <c r="S196" s="25">
        <v>-3.0249999999999995</v>
      </c>
      <c r="T196" s="30" t="s">
        <v>30</v>
      </c>
      <c r="U196" s="28">
        <v>69.300000000000011</v>
      </c>
      <c r="V196" s="28" t="str">
        <f>IF(ABS(Proj2018[[#This Row],[LastProj]]-Proj2018[[#This Row],[PROJ TOTAL PTS]])&lt;0.5,"",(Proj2018[[#This Row],[PROJ TOTAL PTS]]-Proj2018[[#This Row],[LastProj]])/16)</f>
        <v/>
      </c>
      <c r="W196" s="28" t="s">
        <v>30</v>
      </c>
      <c r="X196" s="28"/>
      <c r="Y196" s="28">
        <f>IF(Proj2018[[#This Row],[POS]]="K",-100,Proj2018[[#This Row],[VAR/G]]+1.5)</f>
        <v>-1.5249999999999995</v>
      </c>
      <c r="Z196" s="32">
        <f>ROUND(MAX(Proj2018[[#This Row],[VAWG]],0)*$AC$9,0)+1</f>
        <v>1</v>
      </c>
    </row>
    <row r="197" spans="1:26" x14ac:dyDescent="0.25">
      <c r="A197">
        <v>2018</v>
      </c>
      <c r="B197" t="s">
        <v>266</v>
      </c>
      <c r="C197" t="s">
        <v>77</v>
      </c>
      <c r="D197" t="s">
        <v>102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7</v>
      </c>
      <c r="K197">
        <v>46</v>
      </c>
      <c r="L197">
        <v>0</v>
      </c>
      <c r="M197">
        <v>35</v>
      </c>
      <c r="N197">
        <v>461</v>
      </c>
      <c r="O197">
        <v>3</v>
      </c>
      <c r="P197" s="25">
        <v>68.7</v>
      </c>
      <c r="Q197" s="25">
        <v>117.7</v>
      </c>
      <c r="R197" s="25">
        <v>-49</v>
      </c>
      <c r="S197" s="25">
        <v>-3.0625</v>
      </c>
      <c r="T197" s="30" t="s">
        <v>30</v>
      </c>
      <c r="U197" s="28">
        <v>68.7</v>
      </c>
      <c r="V197" s="28" t="str">
        <f>IF(ABS(Proj2018[[#This Row],[LastProj]]-Proj2018[[#This Row],[PROJ TOTAL PTS]])&lt;0.5,"",(Proj2018[[#This Row],[PROJ TOTAL PTS]]-Proj2018[[#This Row],[LastProj]])/16)</f>
        <v/>
      </c>
      <c r="W197" s="28" t="s">
        <v>31</v>
      </c>
      <c r="X197" s="28"/>
      <c r="Y197" s="28">
        <f>IF(Proj2018[[#This Row],[POS]]="K",-100,Proj2018[[#This Row],[VAR/G]]+1.5)</f>
        <v>-1.5625</v>
      </c>
      <c r="Z197" s="28">
        <f>ROUND(MAX(Proj2018[[#This Row],[VAWG]],0)*$AC$9,0)+1</f>
        <v>1</v>
      </c>
    </row>
    <row r="198" spans="1:26" x14ac:dyDescent="0.25">
      <c r="A198">
        <v>2018</v>
      </c>
      <c r="B198" t="s">
        <v>267</v>
      </c>
      <c r="C198" t="s">
        <v>105</v>
      </c>
      <c r="D198" t="s">
        <v>64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62</v>
      </c>
      <c r="K198">
        <v>248</v>
      </c>
      <c r="L198">
        <v>2</v>
      </c>
      <c r="M198">
        <v>31</v>
      </c>
      <c r="N198">
        <v>218</v>
      </c>
      <c r="O198">
        <v>1</v>
      </c>
      <c r="P198" s="25">
        <v>64.599999999999994</v>
      </c>
      <c r="Q198" s="25">
        <v>118.8</v>
      </c>
      <c r="R198" s="25">
        <v>-54.2</v>
      </c>
      <c r="S198" s="25">
        <v>-3.3875000000000002</v>
      </c>
      <c r="T198" s="30" t="s">
        <v>30</v>
      </c>
      <c r="U198" s="28">
        <v>64.599999999999994</v>
      </c>
      <c r="V198" s="28" t="str">
        <f>IF(ABS(Proj2018[[#This Row],[LastProj]]-Proj2018[[#This Row],[PROJ TOTAL PTS]])&lt;0.5,"",(Proj2018[[#This Row],[PROJ TOTAL PTS]]-Proj2018[[#This Row],[LastProj]])/16)</f>
        <v/>
      </c>
      <c r="W198" s="28" t="s">
        <v>31</v>
      </c>
      <c r="X198" s="28"/>
      <c r="Y198" s="28">
        <f>IF(Proj2018[[#This Row],[POS]]="K",-100,Proj2018[[#This Row],[VAR/G]]+1.5)</f>
        <v>-1.8875000000000002</v>
      </c>
      <c r="Z198" s="32">
        <f>ROUND(MAX(Proj2018[[#This Row],[VAWG]],0)*$AC$9,0)+1</f>
        <v>1</v>
      </c>
    </row>
    <row r="199" spans="1:26" x14ac:dyDescent="0.25">
      <c r="A199">
        <v>2018</v>
      </c>
      <c r="B199" s="1" t="s">
        <v>268</v>
      </c>
      <c r="C199" t="s">
        <v>83</v>
      </c>
      <c r="D199" t="s">
        <v>102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36</v>
      </c>
      <c r="N199">
        <v>460</v>
      </c>
      <c r="O199">
        <v>3</v>
      </c>
      <c r="P199" s="25">
        <v>64</v>
      </c>
      <c r="Q199" s="25">
        <v>117.7</v>
      </c>
      <c r="R199" s="25">
        <v>-53.7</v>
      </c>
      <c r="S199" s="25">
        <v>-3.3562500000000002</v>
      </c>
      <c r="T199" s="30" t="s">
        <v>30</v>
      </c>
      <c r="U199" s="28">
        <v>64</v>
      </c>
      <c r="V199" s="28" t="str">
        <f>IF(ABS(Proj2018[[#This Row],[LastProj]]-Proj2018[[#This Row],[PROJ TOTAL PTS]])&lt;0.5,"",(Proj2018[[#This Row],[PROJ TOTAL PTS]]-Proj2018[[#This Row],[LastProj]])/16)</f>
        <v/>
      </c>
      <c r="W199" s="28" t="s">
        <v>30</v>
      </c>
      <c r="X199" s="28"/>
      <c r="Y199" s="28">
        <f>IF(Proj2018[[#This Row],[POS]]="K",-100,Proj2018[[#This Row],[VAR/G]]+1.5)</f>
        <v>-1.8562500000000002</v>
      </c>
      <c r="Z199" s="32">
        <f>ROUND(MAX(Proj2018[[#This Row],[VAWG]],0)*$AC$9,0)+1</f>
        <v>1</v>
      </c>
    </row>
    <row r="200" spans="1:26" x14ac:dyDescent="0.25">
      <c r="A200">
        <v>2018</v>
      </c>
      <c r="B200" t="s">
        <v>269</v>
      </c>
      <c r="C200" t="s">
        <v>83</v>
      </c>
      <c r="D200" t="s">
        <v>102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38</v>
      </c>
      <c r="N200">
        <v>513</v>
      </c>
      <c r="O200">
        <v>2</v>
      </c>
      <c r="P200" s="25">
        <v>63.300000000000004</v>
      </c>
      <c r="Q200" s="25">
        <v>117.7</v>
      </c>
      <c r="R200" s="25">
        <v>-54.4</v>
      </c>
      <c r="S200" s="25">
        <v>-3.4</v>
      </c>
      <c r="T200" s="30" t="s">
        <v>30</v>
      </c>
      <c r="U200" s="28">
        <v>63.300000000000004</v>
      </c>
      <c r="V200" s="28" t="str">
        <f>IF(ABS(Proj2018[[#This Row],[LastProj]]-Proj2018[[#This Row],[PROJ TOTAL PTS]])&lt;0.5,"",(Proj2018[[#This Row],[PROJ TOTAL PTS]]-Proj2018[[#This Row],[LastProj]])/16)</f>
        <v/>
      </c>
      <c r="W200" s="28" t="s">
        <v>31</v>
      </c>
      <c r="X200" s="28"/>
      <c r="Y200" s="28">
        <f>IF(Proj2018[[#This Row],[POS]]="K",-100,Proj2018[[#This Row],[VAR/G]]+1.5)</f>
        <v>-1.9</v>
      </c>
      <c r="Z200" s="28">
        <f>ROUND(MAX(Proj2018[[#This Row],[VAWG]],0)*$AC$9,0)+1</f>
        <v>1</v>
      </c>
    </row>
    <row r="201" spans="1:26" x14ac:dyDescent="0.25">
      <c r="A201">
        <v>2018</v>
      </c>
      <c r="B201" t="s">
        <v>270</v>
      </c>
      <c r="C201" t="s">
        <v>58</v>
      </c>
      <c r="D201" t="s">
        <v>102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43</v>
      </c>
      <c r="N201">
        <v>512</v>
      </c>
      <c r="O201">
        <v>2</v>
      </c>
      <c r="P201" s="25">
        <v>63.2</v>
      </c>
      <c r="Q201" s="25">
        <v>117.7</v>
      </c>
      <c r="R201" s="25">
        <v>-54.5</v>
      </c>
      <c r="S201" s="25">
        <v>-3.40625</v>
      </c>
      <c r="T201" s="30" t="s">
        <v>30</v>
      </c>
      <c r="U201" s="28">
        <v>63.2</v>
      </c>
      <c r="V201" s="28" t="str">
        <f>IF(ABS(Proj2018[[#This Row],[LastProj]]-Proj2018[[#This Row],[PROJ TOTAL PTS]])&lt;0.5,"",(Proj2018[[#This Row],[PROJ TOTAL PTS]]-Proj2018[[#This Row],[LastProj]])/16)</f>
        <v/>
      </c>
      <c r="W201" s="28" t="s">
        <v>30</v>
      </c>
      <c r="X201" s="28"/>
      <c r="Y201" s="28">
        <f>IF(Proj2018[[#This Row],[POS]]="K",-100,Proj2018[[#This Row],[VAR/G]]+1.5)</f>
        <v>-1.90625</v>
      </c>
      <c r="Z201" s="32">
        <f>ROUND(MAX(Proj2018[[#This Row],[VAWG]],0)*$AC$9,0)+1</f>
        <v>1</v>
      </c>
    </row>
    <row r="202" spans="1:26" x14ac:dyDescent="0.25">
      <c r="A202">
        <v>2018</v>
      </c>
      <c r="B202" t="s">
        <v>271</v>
      </c>
      <c r="C202" t="s">
        <v>44</v>
      </c>
      <c r="D202" t="s">
        <v>64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58</v>
      </c>
      <c r="K202">
        <v>233</v>
      </c>
      <c r="L202">
        <v>1</v>
      </c>
      <c r="M202">
        <v>34</v>
      </c>
      <c r="N202">
        <v>276</v>
      </c>
      <c r="O202">
        <v>1</v>
      </c>
      <c r="P202" s="25">
        <v>62.900000000000006</v>
      </c>
      <c r="Q202" s="25">
        <v>118.8</v>
      </c>
      <c r="R202" s="25">
        <v>-55.899999999999991</v>
      </c>
      <c r="S202" s="25">
        <v>-3.4937499999999995</v>
      </c>
      <c r="T202" s="30" t="s">
        <v>19</v>
      </c>
      <c r="U202" s="28">
        <v>62.900000000000006</v>
      </c>
      <c r="V202" s="28" t="str">
        <f>IF(ABS(Proj2018[[#This Row],[LastProj]]-Proj2018[[#This Row],[PROJ TOTAL PTS]])&lt;0.5,"",(Proj2018[[#This Row],[PROJ TOTAL PTS]]-Proj2018[[#This Row],[LastProj]])/16)</f>
        <v/>
      </c>
      <c r="W202" s="28" t="s">
        <v>31</v>
      </c>
      <c r="X202" s="28"/>
      <c r="Y202" s="28">
        <f>IF(Proj2018[[#This Row],[POS]]="K",-100,Proj2018[[#This Row],[VAR/G]]+1.5)</f>
        <v>-1.9937499999999995</v>
      </c>
      <c r="Z202" s="28">
        <f>ROUND(MAX(Proj2018[[#This Row],[VAWG]],0)*$AC$9,0)+1</f>
        <v>1</v>
      </c>
    </row>
    <row r="203" spans="1:26" x14ac:dyDescent="0.25">
      <c r="A203">
        <v>2018</v>
      </c>
      <c r="B203" t="s">
        <v>272</v>
      </c>
      <c r="C203" t="s">
        <v>86</v>
      </c>
      <c r="D203" t="s">
        <v>102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4</v>
      </c>
      <c r="K203">
        <v>24</v>
      </c>
      <c r="L203">
        <v>0</v>
      </c>
      <c r="M203">
        <v>29</v>
      </c>
      <c r="N203">
        <v>485</v>
      </c>
      <c r="O203">
        <v>2</v>
      </c>
      <c r="P203" s="25">
        <v>62.9</v>
      </c>
      <c r="Q203" s="25">
        <v>117.7</v>
      </c>
      <c r="R203" s="25">
        <v>-54.800000000000004</v>
      </c>
      <c r="S203" s="25">
        <v>-3.4250000000000003</v>
      </c>
      <c r="T203" s="30" t="s">
        <v>30</v>
      </c>
      <c r="U203" s="28">
        <v>62.9</v>
      </c>
      <c r="V203" s="28" t="str">
        <f>IF(ABS(Proj2018[[#This Row],[LastProj]]-Proj2018[[#This Row],[PROJ TOTAL PTS]])&lt;0.5,"",(Proj2018[[#This Row],[PROJ TOTAL PTS]]-Proj2018[[#This Row],[LastProj]])/16)</f>
        <v/>
      </c>
      <c r="W203" s="28" t="s">
        <v>30</v>
      </c>
      <c r="X203" s="28"/>
      <c r="Y203" s="28">
        <f>IF(Proj2018[[#This Row],[POS]]="K",-100,Proj2018[[#This Row],[VAR/G]]+1.5)</f>
        <v>-1.9250000000000003</v>
      </c>
      <c r="Z203" s="32">
        <f>ROUND(MAX(Proj2018[[#This Row],[VAWG]],0)*$AC$9,0)+1</f>
        <v>1</v>
      </c>
    </row>
    <row r="204" spans="1:26" x14ac:dyDescent="0.25">
      <c r="A204">
        <v>2018</v>
      </c>
      <c r="B204" t="s">
        <v>273</v>
      </c>
      <c r="C204" t="s">
        <v>94</v>
      </c>
      <c r="D204" t="s">
        <v>126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33</v>
      </c>
      <c r="N204">
        <v>442</v>
      </c>
      <c r="O204">
        <v>3</v>
      </c>
      <c r="P204" s="25">
        <v>62.2</v>
      </c>
      <c r="Q204" s="25">
        <v>81.599999999999994</v>
      </c>
      <c r="R204" s="25">
        <v>-19.399999999999991</v>
      </c>
      <c r="S204" s="25">
        <v>-1.2124999999999995</v>
      </c>
      <c r="T204" s="30" t="s">
        <v>30</v>
      </c>
      <c r="U204" s="28">
        <v>62.2</v>
      </c>
      <c r="V204" s="28" t="str">
        <f>IF(ABS(Proj2018[[#This Row],[LastProj]]-Proj2018[[#This Row],[PROJ TOTAL PTS]])&lt;0.5,"",(Proj2018[[#This Row],[PROJ TOTAL PTS]]-Proj2018[[#This Row],[LastProj]])/16)</f>
        <v/>
      </c>
      <c r="W204" s="28" t="s">
        <v>31</v>
      </c>
      <c r="X204" s="28"/>
      <c r="Y204" s="28">
        <f>IF(Proj2018[[#This Row],[POS]]="K",-100,Proj2018[[#This Row],[VAR/G]]+1.5)</f>
        <v>0.28750000000000053</v>
      </c>
      <c r="Z204" s="28">
        <f>ROUND(MAX(Proj2018[[#This Row],[VAWG]],0)*$AC$9,0)+1</f>
        <v>34</v>
      </c>
    </row>
    <row r="205" spans="1:26" x14ac:dyDescent="0.25">
      <c r="A205">
        <v>2018</v>
      </c>
      <c r="B205" t="s">
        <v>274</v>
      </c>
      <c r="C205" t="s">
        <v>81</v>
      </c>
      <c r="D205" t="s">
        <v>102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35</v>
      </c>
      <c r="N205">
        <v>442</v>
      </c>
      <c r="O205">
        <v>3</v>
      </c>
      <c r="P205" s="25">
        <v>62.2</v>
      </c>
      <c r="Q205" s="25">
        <v>117.7</v>
      </c>
      <c r="R205" s="25">
        <v>-55.5</v>
      </c>
      <c r="S205" s="25">
        <v>-3.46875</v>
      </c>
      <c r="T205" s="30" t="s">
        <v>19</v>
      </c>
      <c r="U205" s="28">
        <v>62.2</v>
      </c>
      <c r="V205" s="28" t="str">
        <f>IF(ABS(Proj2018[[#This Row],[LastProj]]-Proj2018[[#This Row],[PROJ TOTAL PTS]])&lt;0.5,"",(Proj2018[[#This Row],[PROJ TOTAL PTS]]-Proj2018[[#This Row],[LastProj]])/16)</f>
        <v/>
      </c>
      <c r="W205" s="28" t="s">
        <v>31</v>
      </c>
      <c r="X205" s="28"/>
      <c r="Y205" s="28">
        <f>IF(Proj2018[[#This Row],[POS]]="K",-100,Proj2018[[#This Row],[VAR/G]]+1.5)</f>
        <v>-1.96875</v>
      </c>
      <c r="Z205" s="28">
        <f>ROUND(MAX(Proj2018[[#This Row],[VAWG]],0)*$AC$9,0)+1</f>
        <v>1</v>
      </c>
    </row>
    <row r="206" spans="1:26" x14ac:dyDescent="0.25">
      <c r="A206">
        <v>2018</v>
      </c>
      <c r="B206" t="s">
        <v>275</v>
      </c>
      <c r="C206" t="s">
        <v>107</v>
      </c>
      <c r="D206" t="s">
        <v>64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88</v>
      </c>
      <c r="K206">
        <v>350</v>
      </c>
      <c r="L206">
        <v>3</v>
      </c>
      <c r="M206">
        <v>12</v>
      </c>
      <c r="N206">
        <v>89</v>
      </c>
      <c r="O206">
        <v>0</v>
      </c>
      <c r="P206" s="25">
        <v>61.9</v>
      </c>
      <c r="Q206" s="25">
        <v>118.8</v>
      </c>
      <c r="R206" s="25">
        <v>-56.9</v>
      </c>
      <c r="S206" s="25">
        <v>-3.5562499999999999</v>
      </c>
      <c r="T206" s="30" t="s">
        <v>30</v>
      </c>
      <c r="U206" s="28">
        <v>61.9</v>
      </c>
      <c r="V206" s="28" t="str">
        <f>IF(ABS(Proj2018[[#This Row],[LastProj]]-Proj2018[[#This Row],[PROJ TOTAL PTS]])&lt;0.5,"",(Proj2018[[#This Row],[PROJ TOTAL PTS]]-Proj2018[[#This Row],[LastProj]])/16)</f>
        <v/>
      </c>
      <c r="W206" s="28" t="s">
        <v>30</v>
      </c>
      <c r="X206" s="28"/>
      <c r="Y206" s="28">
        <f>IF(Proj2018[[#This Row],[POS]]="K",-100,Proj2018[[#This Row],[VAR/G]]+1.5)</f>
        <v>-2.0562499999999999</v>
      </c>
      <c r="Z206" s="32">
        <f>ROUND(MAX(Proj2018[[#This Row],[VAWG]],0)*$AC$9,0)+1</f>
        <v>1</v>
      </c>
    </row>
    <row r="207" spans="1:26" x14ac:dyDescent="0.25">
      <c r="A207">
        <v>2018</v>
      </c>
      <c r="B207" t="s">
        <v>276</v>
      </c>
      <c r="C207" t="s">
        <v>79</v>
      </c>
      <c r="D207" t="s">
        <v>102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4</v>
      </c>
      <c r="K207">
        <v>22</v>
      </c>
      <c r="L207">
        <v>0</v>
      </c>
      <c r="M207">
        <v>45</v>
      </c>
      <c r="N207">
        <v>474</v>
      </c>
      <c r="O207">
        <v>2</v>
      </c>
      <c r="P207" s="25">
        <v>61.600000000000009</v>
      </c>
      <c r="Q207" s="25">
        <v>117.7</v>
      </c>
      <c r="R207" s="25">
        <v>-56.099999999999994</v>
      </c>
      <c r="S207" s="25">
        <v>-3.5062499999999996</v>
      </c>
      <c r="T207" s="30" t="s">
        <v>30</v>
      </c>
      <c r="U207" s="28">
        <v>61.600000000000009</v>
      </c>
      <c r="V207" s="28" t="str">
        <f>IF(ABS(Proj2018[[#This Row],[LastProj]]-Proj2018[[#This Row],[PROJ TOTAL PTS]])&lt;0.5,"",(Proj2018[[#This Row],[PROJ TOTAL PTS]]-Proj2018[[#This Row],[LastProj]])/16)</f>
        <v/>
      </c>
      <c r="W207" s="28" t="s">
        <v>31</v>
      </c>
      <c r="X207" s="28"/>
      <c r="Y207" s="28">
        <f>IF(Proj2018[[#This Row],[POS]]="K",-100,Proj2018[[#This Row],[VAR/G]]+1.5)</f>
        <v>-2.0062499999999996</v>
      </c>
      <c r="Z207" s="32">
        <f>ROUND(MAX(Proj2018[[#This Row],[VAWG]],0)*$AC$9,0)+1</f>
        <v>1</v>
      </c>
    </row>
    <row r="208" spans="1:26" x14ac:dyDescent="0.25">
      <c r="A208">
        <v>2018</v>
      </c>
      <c r="B208" t="s">
        <v>277</v>
      </c>
      <c r="C208" t="s">
        <v>79</v>
      </c>
      <c r="D208" t="s">
        <v>126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41</v>
      </c>
      <c r="N208">
        <v>436</v>
      </c>
      <c r="O208">
        <v>3</v>
      </c>
      <c r="P208" s="25">
        <v>61.6</v>
      </c>
      <c r="Q208" s="25">
        <v>81.599999999999994</v>
      </c>
      <c r="R208" s="25">
        <v>-19.999999999999993</v>
      </c>
      <c r="S208" s="25">
        <v>-1.2499999999999996</v>
      </c>
      <c r="T208" s="30" t="s">
        <v>19</v>
      </c>
      <c r="U208" s="28">
        <v>61.6</v>
      </c>
      <c r="V208" s="28" t="str">
        <f>IF(ABS(Proj2018[[#This Row],[LastProj]]-Proj2018[[#This Row],[PROJ TOTAL PTS]])&lt;0.5,"",(Proj2018[[#This Row],[PROJ TOTAL PTS]]-Proj2018[[#This Row],[LastProj]])/16)</f>
        <v/>
      </c>
      <c r="W208" s="28" t="s">
        <v>31</v>
      </c>
      <c r="X208" s="28"/>
      <c r="Y208" s="28">
        <f>IF(Proj2018[[#This Row],[POS]]="K",-100,Proj2018[[#This Row],[VAR/G]]+1.5)</f>
        <v>0.25000000000000044</v>
      </c>
      <c r="Z208" s="28">
        <f>ROUND(MAX(Proj2018[[#This Row],[VAWG]],0)*$AC$9,0)+1</f>
        <v>30</v>
      </c>
    </row>
    <row r="209" spans="1:26" x14ac:dyDescent="0.25">
      <c r="A209">
        <v>2018</v>
      </c>
      <c r="B209" t="s">
        <v>278</v>
      </c>
      <c r="C209" t="s">
        <v>96</v>
      </c>
      <c r="D209" t="s">
        <v>29</v>
      </c>
      <c r="E209">
        <v>85</v>
      </c>
      <c r="F209">
        <v>140</v>
      </c>
      <c r="G209">
        <v>981</v>
      </c>
      <c r="H209">
        <v>6</v>
      </c>
      <c r="I209">
        <v>4</v>
      </c>
      <c r="J209">
        <v>12</v>
      </c>
      <c r="K209">
        <v>57</v>
      </c>
      <c r="L209">
        <v>0</v>
      </c>
      <c r="M209">
        <v>0</v>
      </c>
      <c r="N209">
        <v>0</v>
      </c>
      <c r="O209">
        <v>0</v>
      </c>
      <c r="P209" s="25">
        <v>60.940000000000005</v>
      </c>
      <c r="Q209" s="25">
        <v>278.68</v>
      </c>
      <c r="R209" s="25">
        <v>-217.74</v>
      </c>
      <c r="S209" s="25">
        <v>-13.608750000000001</v>
      </c>
      <c r="T209" s="30" t="s">
        <v>19</v>
      </c>
      <c r="U209" s="28">
        <v>60.940000000000005</v>
      </c>
      <c r="V209" s="28" t="str">
        <f>IF(ABS(Proj2018[[#This Row],[LastProj]]-Proj2018[[#This Row],[PROJ TOTAL PTS]])&lt;0.5,"",(Proj2018[[#This Row],[PROJ TOTAL PTS]]-Proj2018[[#This Row],[LastProj]])/16)</f>
        <v/>
      </c>
      <c r="W209" s="28" t="s">
        <v>31</v>
      </c>
      <c r="X209" s="28"/>
      <c r="Y209" s="28">
        <f>IF(Proj2018[[#This Row],[POS]]="K",-100,Proj2018[[#This Row],[VAR/G]]+1.5)</f>
        <v>-12.108750000000001</v>
      </c>
      <c r="Z209" s="28">
        <f>ROUND(MAX(Proj2018[[#This Row],[VAWG]],0)*$AC$9,0)+1</f>
        <v>1</v>
      </c>
    </row>
    <row r="210" spans="1:26" x14ac:dyDescent="0.25">
      <c r="A210">
        <v>2018</v>
      </c>
      <c r="B210" t="s">
        <v>279</v>
      </c>
      <c r="C210" t="s">
        <v>49</v>
      </c>
      <c r="D210" t="s">
        <v>126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39</v>
      </c>
      <c r="N210">
        <v>429</v>
      </c>
      <c r="O210">
        <v>3</v>
      </c>
      <c r="P210" s="25">
        <v>60.900000000000006</v>
      </c>
      <c r="Q210" s="25">
        <v>81.599999999999994</v>
      </c>
      <c r="R210" s="25">
        <v>-20.699999999999989</v>
      </c>
      <c r="S210" s="25">
        <v>-1.2937499999999993</v>
      </c>
      <c r="T210" s="30" t="s">
        <v>30</v>
      </c>
      <c r="U210" s="28">
        <v>60.900000000000006</v>
      </c>
      <c r="V210" s="28" t="str">
        <f>IF(ABS(Proj2018[[#This Row],[LastProj]]-Proj2018[[#This Row],[PROJ TOTAL PTS]])&lt;0.5,"",(Proj2018[[#This Row],[PROJ TOTAL PTS]]-Proj2018[[#This Row],[LastProj]])/16)</f>
        <v/>
      </c>
      <c r="W210" s="28" t="s">
        <v>30</v>
      </c>
      <c r="X210" s="28"/>
      <c r="Y210" s="28">
        <f>IF(Proj2018[[#This Row],[POS]]="K",-100,Proj2018[[#This Row],[VAR/G]]+1.5)</f>
        <v>0.20625000000000071</v>
      </c>
      <c r="Z210" s="32">
        <f>ROUND(MAX(Proj2018[[#This Row],[VAWG]],0)*$AC$9,0)+1</f>
        <v>25</v>
      </c>
    </row>
    <row r="211" spans="1:26" x14ac:dyDescent="0.25">
      <c r="A211">
        <v>2018</v>
      </c>
      <c r="B211" t="s">
        <v>280</v>
      </c>
      <c r="C211" t="s">
        <v>94</v>
      </c>
      <c r="D211" t="s">
        <v>102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30</v>
      </c>
      <c r="N211">
        <v>419</v>
      </c>
      <c r="O211">
        <v>3</v>
      </c>
      <c r="P211" s="25">
        <v>59.900000000000006</v>
      </c>
      <c r="Q211" s="25">
        <v>117.7</v>
      </c>
      <c r="R211" s="25">
        <v>-57.8</v>
      </c>
      <c r="S211" s="25">
        <v>-3.6124999999999998</v>
      </c>
      <c r="T211" s="30" t="s">
        <v>30</v>
      </c>
      <c r="U211" s="28">
        <v>59.900000000000006</v>
      </c>
      <c r="V211" s="28" t="str">
        <f>IF(ABS(Proj2018[[#This Row],[LastProj]]-Proj2018[[#This Row],[PROJ TOTAL PTS]])&lt;0.5,"",(Proj2018[[#This Row],[PROJ TOTAL PTS]]-Proj2018[[#This Row],[LastProj]])/16)</f>
        <v/>
      </c>
      <c r="W211" s="28" t="s">
        <v>31</v>
      </c>
      <c r="X211" s="28"/>
      <c r="Y211" s="28">
        <f>IF(Proj2018[[#This Row],[POS]]="K",-100,Proj2018[[#This Row],[VAR/G]]+1.5)</f>
        <v>-2.1124999999999998</v>
      </c>
      <c r="Z211" s="32">
        <f>ROUND(MAX(Proj2018[[#This Row],[VAWG]],0)*$AC$9,0)+1</f>
        <v>1</v>
      </c>
    </row>
    <row r="212" spans="1:26" x14ac:dyDescent="0.25">
      <c r="A212">
        <v>2018</v>
      </c>
      <c r="B212" t="s">
        <v>281</v>
      </c>
      <c r="C212" t="s">
        <v>159</v>
      </c>
      <c r="D212" t="s">
        <v>102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37</v>
      </c>
      <c r="N212">
        <v>474</v>
      </c>
      <c r="O212">
        <v>2</v>
      </c>
      <c r="P212" s="25">
        <v>59.400000000000006</v>
      </c>
      <c r="Q212" s="25">
        <v>117.7</v>
      </c>
      <c r="R212" s="25">
        <v>-58.3</v>
      </c>
      <c r="S212" s="25">
        <v>-3.6437499999999998</v>
      </c>
      <c r="T212" s="30" t="s">
        <v>30</v>
      </c>
      <c r="U212" s="28">
        <v>59.400000000000006</v>
      </c>
      <c r="V212" s="28" t="str">
        <f>IF(ABS(Proj2018[[#This Row],[LastProj]]-Proj2018[[#This Row],[PROJ TOTAL PTS]])&lt;0.5,"",(Proj2018[[#This Row],[PROJ TOTAL PTS]]-Proj2018[[#This Row],[LastProj]])/16)</f>
        <v/>
      </c>
      <c r="W212" s="28" t="s">
        <v>30</v>
      </c>
      <c r="X212" s="28"/>
      <c r="Y212" s="28">
        <f>IF(Proj2018[[#This Row],[POS]]="K",-100,Proj2018[[#This Row],[VAR/G]]+1.5)</f>
        <v>-2.1437499999999998</v>
      </c>
      <c r="Z212" s="32">
        <f>ROUND(MAX(Proj2018[[#This Row],[VAWG]],0)*$AC$9,0)+1</f>
        <v>1</v>
      </c>
    </row>
    <row r="213" spans="1:26" x14ac:dyDescent="0.25">
      <c r="A213">
        <v>2018</v>
      </c>
      <c r="B213" t="s">
        <v>282</v>
      </c>
      <c r="C213" t="s">
        <v>44</v>
      </c>
      <c r="D213" t="s">
        <v>64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96</v>
      </c>
      <c r="K213">
        <v>392</v>
      </c>
      <c r="L213">
        <v>2</v>
      </c>
      <c r="M213">
        <v>10</v>
      </c>
      <c r="N213">
        <v>80</v>
      </c>
      <c r="O213">
        <v>0</v>
      </c>
      <c r="P213" s="25">
        <v>59.2</v>
      </c>
      <c r="Q213" s="25">
        <v>118.8</v>
      </c>
      <c r="R213" s="25">
        <v>-59.599999999999994</v>
      </c>
      <c r="S213" s="25">
        <v>-3.7249999999999996</v>
      </c>
      <c r="T213" s="30" t="s">
        <v>19</v>
      </c>
      <c r="U213" s="28">
        <v>59.2</v>
      </c>
      <c r="V213" s="28" t="str">
        <f>IF(ABS(Proj2018[[#This Row],[LastProj]]-Proj2018[[#This Row],[PROJ TOTAL PTS]])&lt;0.5,"",(Proj2018[[#This Row],[PROJ TOTAL PTS]]-Proj2018[[#This Row],[LastProj]])/16)</f>
        <v/>
      </c>
      <c r="W213" s="28" t="s">
        <v>31</v>
      </c>
      <c r="X213" s="28"/>
      <c r="Y213" s="28">
        <f>IF(Proj2018[[#This Row],[POS]]="K",-100,Proj2018[[#This Row],[VAR/G]]+1.5)</f>
        <v>-2.2249999999999996</v>
      </c>
      <c r="Z213" s="28">
        <f>ROUND(MAX(Proj2018[[#This Row],[VAWG]],0)*$AC$9,0)+1</f>
        <v>1</v>
      </c>
    </row>
    <row r="214" spans="1:26" x14ac:dyDescent="0.25">
      <c r="A214">
        <v>2018</v>
      </c>
      <c r="B214" t="s">
        <v>283</v>
      </c>
      <c r="C214" t="s">
        <v>74</v>
      </c>
      <c r="D214" t="s">
        <v>102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4</v>
      </c>
      <c r="K214">
        <v>22</v>
      </c>
      <c r="L214">
        <v>0</v>
      </c>
      <c r="M214">
        <v>34</v>
      </c>
      <c r="N214">
        <v>447</v>
      </c>
      <c r="O214">
        <v>2</v>
      </c>
      <c r="P214" s="25">
        <v>58.900000000000006</v>
      </c>
      <c r="Q214" s="25">
        <v>117.7</v>
      </c>
      <c r="R214" s="25">
        <v>-58.8</v>
      </c>
      <c r="S214" s="25">
        <v>-3.6749999999999998</v>
      </c>
      <c r="T214" s="30" t="s">
        <v>30</v>
      </c>
      <c r="U214" s="28">
        <v>58.900000000000006</v>
      </c>
      <c r="V214" s="28" t="str">
        <f>IF(ABS(Proj2018[[#This Row],[LastProj]]-Proj2018[[#This Row],[PROJ TOTAL PTS]])&lt;0.5,"",(Proj2018[[#This Row],[PROJ TOTAL PTS]]-Proj2018[[#This Row],[LastProj]])/16)</f>
        <v/>
      </c>
      <c r="W214" s="28" t="s">
        <v>31</v>
      </c>
      <c r="X214" s="28"/>
      <c r="Y214" s="28">
        <f>IF(Proj2018[[#This Row],[POS]]="K",-100,Proj2018[[#This Row],[VAR/G]]+1.5)</f>
        <v>-2.1749999999999998</v>
      </c>
      <c r="Z214" s="32">
        <f>ROUND(MAX(Proj2018[[#This Row],[VAWG]],0)*$AC$9,0)+1</f>
        <v>1</v>
      </c>
    </row>
    <row r="215" spans="1:26" x14ac:dyDescent="0.25">
      <c r="A215">
        <v>2018</v>
      </c>
      <c r="B215" t="s">
        <v>284</v>
      </c>
      <c r="C215" t="s">
        <v>94</v>
      </c>
      <c r="D215" t="s">
        <v>102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</v>
      </c>
      <c r="K215">
        <v>12</v>
      </c>
      <c r="L215">
        <v>0</v>
      </c>
      <c r="M215">
        <v>44</v>
      </c>
      <c r="N215">
        <v>456</v>
      </c>
      <c r="O215">
        <v>2</v>
      </c>
      <c r="P215" s="25">
        <v>58.800000000000004</v>
      </c>
      <c r="Q215" s="25">
        <v>117.7</v>
      </c>
      <c r="R215" s="25">
        <v>-58.9</v>
      </c>
      <c r="S215" s="25">
        <v>-3.6812499999999999</v>
      </c>
      <c r="T215" s="30" t="s">
        <v>30</v>
      </c>
      <c r="U215" s="28">
        <v>58.800000000000004</v>
      </c>
      <c r="V215" s="28" t="str">
        <f>IF(ABS(Proj2018[[#This Row],[LastProj]]-Proj2018[[#This Row],[PROJ TOTAL PTS]])&lt;0.5,"",(Proj2018[[#This Row],[PROJ TOTAL PTS]]-Proj2018[[#This Row],[LastProj]])/16)</f>
        <v/>
      </c>
      <c r="W215" s="28" t="s">
        <v>30</v>
      </c>
      <c r="X215" s="28"/>
      <c r="Y215" s="28">
        <f>IF(Proj2018[[#This Row],[POS]]="K",-100,Proj2018[[#This Row],[VAR/G]]+1.5)</f>
        <v>-2.1812499999999999</v>
      </c>
      <c r="Z215" s="32">
        <f>ROUND(MAX(Proj2018[[#This Row],[VAWG]],0)*$AC$9,0)+1</f>
        <v>1</v>
      </c>
    </row>
    <row r="216" spans="1:26" x14ac:dyDescent="0.25">
      <c r="A216">
        <v>2018</v>
      </c>
      <c r="B216" t="s">
        <v>285</v>
      </c>
      <c r="C216" t="s">
        <v>90</v>
      </c>
      <c r="D216" t="s">
        <v>64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91</v>
      </c>
      <c r="K216">
        <v>334</v>
      </c>
      <c r="L216">
        <v>2</v>
      </c>
      <c r="M216">
        <v>16</v>
      </c>
      <c r="N216">
        <v>132</v>
      </c>
      <c r="O216">
        <v>0</v>
      </c>
      <c r="P216" s="25">
        <v>58.6</v>
      </c>
      <c r="Q216" s="25">
        <v>118.8</v>
      </c>
      <c r="R216" s="25">
        <v>-60.199999999999996</v>
      </c>
      <c r="S216" s="25">
        <v>-3.7624999999999997</v>
      </c>
      <c r="T216" s="30" t="s">
        <v>30</v>
      </c>
      <c r="U216" s="28">
        <v>58.6</v>
      </c>
      <c r="V216" s="28" t="str">
        <f>IF(ABS(Proj2018[[#This Row],[LastProj]]-Proj2018[[#This Row],[PROJ TOTAL PTS]])&lt;0.5,"",(Proj2018[[#This Row],[PROJ TOTAL PTS]]-Proj2018[[#This Row],[LastProj]])/16)</f>
        <v/>
      </c>
      <c r="W216" s="28" t="s">
        <v>31</v>
      </c>
      <c r="X216" s="28"/>
      <c r="Y216" s="28">
        <f>IF(Proj2018[[#This Row],[POS]]="K",-100,Proj2018[[#This Row],[VAR/G]]+1.5)</f>
        <v>-2.2624999999999997</v>
      </c>
      <c r="Z216" s="32">
        <f>ROUND(MAX(Proj2018[[#This Row],[VAWG]],0)*$AC$9,0)+1</f>
        <v>1</v>
      </c>
    </row>
    <row r="217" spans="1:26" x14ac:dyDescent="0.25">
      <c r="A217">
        <v>2018</v>
      </c>
      <c r="B217" t="s">
        <v>286</v>
      </c>
      <c r="C217" t="s">
        <v>60</v>
      </c>
      <c r="D217" t="s">
        <v>102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8</v>
      </c>
      <c r="K217">
        <v>51</v>
      </c>
      <c r="L217">
        <v>0</v>
      </c>
      <c r="M217">
        <v>30</v>
      </c>
      <c r="N217">
        <v>399</v>
      </c>
      <c r="O217">
        <v>2</v>
      </c>
      <c r="P217" s="25">
        <v>57.000000000000007</v>
      </c>
      <c r="Q217" s="25">
        <v>117.7</v>
      </c>
      <c r="R217" s="25">
        <v>-60.699999999999996</v>
      </c>
      <c r="S217" s="25">
        <v>-3.7937499999999997</v>
      </c>
      <c r="T217" s="30" t="s">
        <v>30</v>
      </c>
      <c r="U217" s="28">
        <v>57.000000000000007</v>
      </c>
      <c r="V217" s="28" t="str">
        <f>IF(ABS(Proj2018[[#This Row],[LastProj]]-Proj2018[[#This Row],[PROJ TOTAL PTS]])&lt;0.5,"",(Proj2018[[#This Row],[PROJ TOTAL PTS]]-Proj2018[[#This Row],[LastProj]])/16)</f>
        <v/>
      </c>
      <c r="W217" s="28" t="s">
        <v>31</v>
      </c>
      <c r="X217" s="28"/>
      <c r="Y217" s="28">
        <f>IF(Proj2018[[#This Row],[POS]]="K",-100,Proj2018[[#This Row],[VAR/G]]+1.5)</f>
        <v>-2.2937499999999997</v>
      </c>
      <c r="Z217" s="28">
        <f>ROUND(MAX(Proj2018[[#This Row],[VAWG]],0)*$AC$9,0)+1</f>
        <v>1</v>
      </c>
    </row>
    <row r="218" spans="1:26" x14ac:dyDescent="0.25">
      <c r="A218">
        <v>2018</v>
      </c>
      <c r="B218" t="s">
        <v>287</v>
      </c>
      <c r="C218" t="s">
        <v>68</v>
      </c>
      <c r="D218" t="s">
        <v>102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38</v>
      </c>
      <c r="N218">
        <v>443</v>
      </c>
      <c r="O218">
        <v>2</v>
      </c>
      <c r="P218" s="25">
        <v>56.300000000000004</v>
      </c>
      <c r="Q218" s="25">
        <v>117.7</v>
      </c>
      <c r="R218" s="25">
        <v>-61.4</v>
      </c>
      <c r="S218" s="25">
        <v>-3.8374999999999999</v>
      </c>
      <c r="T218" s="30" t="s">
        <v>30</v>
      </c>
      <c r="U218" s="28">
        <v>56.300000000000004</v>
      </c>
      <c r="V218" s="28" t="str">
        <f>IF(ABS(Proj2018[[#This Row],[LastProj]]-Proj2018[[#This Row],[PROJ TOTAL PTS]])&lt;0.5,"",(Proj2018[[#This Row],[PROJ TOTAL PTS]]-Proj2018[[#This Row],[LastProj]])/16)</f>
        <v/>
      </c>
      <c r="W218" s="28" t="s">
        <v>30</v>
      </c>
      <c r="X218" s="28"/>
      <c r="Y218" s="28">
        <f>IF(Proj2018[[#This Row],[POS]]="K",-100,Proj2018[[#This Row],[VAR/G]]+1.5)</f>
        <v>-2.3374999999999999</v>
      </c>
      <c r="Z218" s="32">
        <f>ROUND(MAX(Proj2018[[#This Row],[VAWG]],0)*$AC$9,0)+1</f>
        <v>1</v>
      </c>
    </row>
    <row r="219" spans="1:26" x14ac:dyDescent="0.25">
      <c r="A219">
        <v>2018</v>
      </c>
      <c r="B219" t="s">
        <v>288</v>
      </c>
      <c r="C219" t="s">
        <v>81</v>
      </c>
      <c r="D219" t="s">
        <v>102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42</v>
      </c>
      <c r="N219">
        <v>435</v>
      </c>
      <c r="O219">
        <v>2</v>
      </c>
      <c r="P219" s="25">
        <v>55.5</v>
      </c>
      <c r="Q219" s="25">
        <v>117.7</v>
      </c>
      <c r="R219" s="25">
        <v>-62.2</v>
      </c>
      <c r="S219" s="25">
        <v>-3.8875000000000002</v>
      </c>
      <c r="T219" s="30" t="s">
        <v>30</v>
      </c>
      <c r="U219" s="28">
        <v>55.5</v>
      </c>
      <c r="V219" s="28" t="str">
        <f>IF(ABS(Proj2018[[#This Row],[LastProj]]-Proj2018[[#This Row],[PROJ TOTAL PTS]])&lt;0.5,"",(Proj2018[[#This Row],[PROJ TOTAL PTS]]-Proj2018[[#This Row],[LastProj]])/16)</f>
        <v/>
      </c>
      <c r="W219" s="28" t="s">
        <v>31</v>
      </c>
      <c r="X219" s="28"/>
      <c r="Y219" s="28">
        <f>IF(Proj2018[[#This Row],[POS]]="K",-100,Proj2018[[#This Row],[VAR/G]]+1.5)</f>
        <v>-2.3875000000000002</v>
      </c>
      <c r="Z219" s="32">
        <f>ROUND(MAX(Proj2018[[#This Row],[VAWG]],0)*$AC$9,0)+1</f>
        <v>1</v>
      </c>
    </row>
    <row r="220" spans="1:26" x14ac:dyDescent="0.25">
      <c r="A220">
        <v>2018</v>
      </c>
      <c r="B220" t="s">
        <v>289</v>
      </c>
      <c r="C220" t="s">
        <v>36</v>
      </c>
      <c r="D220" t="s">
        <v>102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13</v>
      </c>
      <c r="K220">
        <v>82</v>
      </c>
      <c r="L220">
        <v>0</v>
      </c>
      <c r="M220">
        <v>30</v>
      </c>
      <c r="N220">
        <v>346</v>
      </c>
      <c r="O220">
        <v>2</v>
      </c>
      <c r="P220" s="25">
        <v>54.800000000000004</v>
      </c>
      <c r="Q220" s="25">
        <v>117.7</v>
      </c>
      <c r="R220" s="25">
        <v>-62.9</v>
      </c>
      <c r="S220" s="25">
        <v>-3.9312499999999999</v>
      </c>
      <c r="T220" s="30" t="s">
        <v>30</v>
      </c>
      <c r="U220" s="28">
        <v>54.800000000000004</v>
      </c>
      <c r="V220" s="28" t="str">
        <f>IF(ABS(Proj2018[[#This Row],[LastProj]]-Proj2018[[#This Row],[PROJ TOTAL PTS]])&lt;0.5,"",(Proj2018[[#This Row],[PROJ TOTAL PTS]]-Proj2018[[#This Row],[LastProj]])/16)</f>
        <v/>
      </c>
      <c r="W220" s="28" t="s">
        <v>31</v>
      </c>
      <c r="X220" s="28"/>
      <c r="Y220" s="28">
        <f>IF(Proj2018[[#This Row],[POS]]="K",-100,Proj2018[[#This Row],[VAR/G]]+1.5)</f>
        <v>-2.4312499999999999</v>
      </c>
      <c r="Z220" s="32">
        <f>ROUND(MAX(Proj2018[[#This Row],[VAWG]],0)*$AC$9,0)+1</f>
        <v>1</v>
      </c>
    </row>
    <row r="221" spans="1:26" x14ac:dyDescent="0.25">
      <c r="A221">
        <v>2018</v>
      </c>
      <c r="B221" s="1" t="s">
        <v>290</v>
      </c>
      <c r="C221" t="s">
        <v>41</v>
      </c>
      <c r="D221" t="s">
        <v>64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82</v>
      </c>
      <c r="K221">
        <v>335</v>
      </c>
      <c r="L221">
        <v>2</v>
      </c>
      <c r="M221">
        <v>11</v>
      </c>
      <c r="N221">
        <v>90</v>
      </c>
      <c r="O221">
        <v>0</v>
      </c>
      <c r="P221" s="25">
        <v>54.5</v>
      </c>
      <c r="Q221" s="25">
        <v>118.8</v>
      </c>
      <c r="R221" s="25">
        <v>-64.3</v>
      </c>
      <c r="S221" s="25">
        <v>-4.0187499999999998</v>
      </c>
      <c r="T221" s="30" t="s">
        <v>30</v>
      </c>
      <c r="U221" s="28">
        <v>54.5</v>
      </c>
      <c r="V221" s="28" t="str">
        <f>IF(ABS(Proj2018[[#This Row],[LastProj]]-Proj2018[[#This Row],[PROJ TOTAL PTS]])&lt;0.5,"",(Proj2018[[#This Row],[PROJ TOTAL PTS]]-Proj2018[[#This Row],[LastProj]])/16)</f>
        <v/>
      </c>
      <c r="W221" s="28" t="s">
        <v>31</v>
      </c>
      <c r="X221" s="28"/>
      <c r="Y221" s="28">
        <f>IF(Proj2018[[#This Row],[POS]]="K",-100,Proj2018[[#This Row],[VAR/G]]+1.5)</f>
        <v>-2.5187499999999998</v>
      </c>
      <c r="Z221" s="32">
        <f>ROUND(MAX(Proj2018[[#This Row],[VAWG]],0)*$AC$9,0)+1</f>
        <v>1</v>
      </c>
    </row>
    <row r="222" spans="1:26" x14ac:dyDescent="0.25">
      <c r="A222">
        <v>2018</v>
      </c>
      <c r="B222" t="s">
        <v>291</v>
      </c>
      <c r="C222" t="s">
        <v>94</v>
      </c>
      <c r="D222" t="s">
        <v>64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96</v>
      </c>
      <c r="K222">
        <v>391</v>
      </c>
      <c r="L222">
        <v>2</v>
      </c>
      <c r="M222">
        <v>4</v>
      </c>
      <c r="N222">
        <v>34</v>
      </c>
      <c r="O222">
        <v>0</v>
      </c>
      <c r="P222" s="25">
        <v>54.5</v>
      </c>
      <c r="Q222" s="25">
        <v>118.8</v>
      </c>
      <c r="R222" s="25">
        <v>-64.3</v>
      </c>
      <c r="S222" s="25">
        <v>-4.0187499999999998</v>
      </c>
      <c r="T222" s="30" t="s">
        <v>30</v>
      </c>
      <c r="U222" s="28">
        <v>54.5</v>
      </c>
      <c r="V222" s="28" t="str">
        <f>IF(ABS(Proj2018[[#This Row],[LastProj]]-Proj2018[[#This Row],[PROJ TOTAL PTS]])&lt;0.5,"",(Proj2018[[#This Row],[PROJ TOTAL PTS]]-Proj2018[[#This Row],[LastProj]])/16)</f>
        <v/>
      </c>
      <c r="W222" s="28" t="s">
        <v>31</v>
      </c>
      <c r="X222" s="28"/>
      <c r="Y222" s="28">
        <f>IF(Proj2018[[#This Row],[POS]]="K",-100,Proj2018[[#This Row],[VAR/G]]+1.5)</f>
        <v>-2.5187499999999998</v>
      </c>
      <c r="Z222" s="28">
        <f>ROUND(MAX(Proj2018[[#This Row],[VAWG]],0)*$AC$9,0)+1</f>
        <v>1</v>
      </c>
    </row>
    <row r="223" spans="1:26" x14ac:dyDescent="0.25">
      <c r="A223">
        <v>2018</v>
      </c>
      <c r="B223" t="s">
        <v>292</v>
      </c>
      <c r="C223" t="s">
        <v>92</v>
      </c>
      <c r="D223" t="s">
        <v>64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88</v>
      </c>
      <c r="K223">
        <v>350</v>
      </c>
      <c r="L223">
        <v>2</v>
      </c>
      <c r="M223">
        <v>9</v>
      </c>
      <c r="N223">
        <v>66</v>
      </c>
      <c r="O223">
        <v>0</v>
      </c>
      <c r="P223" s="25">
        <v>53.6</v>
      </c>
      <c r="Q223" s="25">
        <v>118.8</v>
      </c>
      <c r="R223" s="25">
        <v>-65.199999999999989</v>
      </c>
      <c r="S223" s="25">
        <v>-4.0749999999999993</v>
      </c>
      <c r="T223" s="30" t="s">
        <v>30</v>
      </c>
      <c r="U223" s="28">
        <v>53.6</v>
      </c>
      <c r="V223" s="28" t="str">
        <f>IF(ABS(Proj2018[[#This Row],[LastProj]]-Proj2018[[#This Row],[PROJ TOTAL PTS]])&lt;0.5,"",(Proj2018[[#This Row],[PROJ TOTAL PTS]]-Proj2018[[#This Row],[LastProj]])/16)</f>
        <v/>
      </c>
      <c r="W223" s="28" t="s">
        <v>30</v>
      </c>
      <c r="X223" s="28"/>
      <c r="Y223" s="28">
        <f>IF(Proj2018[[#This Row],[POS]]="K",-100,Proj2018[[#This Row],[VAR/G]]+1.5)</f>
        <v>-2.5749999999999993</v>
      </c>
      <c r="Z223" s="32">
        <f>ROUND(MAX(Proj2018[[#This Row],[VAWG]],0)*$AC$9,0)+1</f>
        <v>1</v>
      </c>
    </row>
    <row r="224" spans="1:26" x14ac:dyDescent="0.25">
      <c r="A224">
        <v>2018</v>
      </c>
      <c r="B224" t="s">
        <v>293</v>
      </c>
      <c r="C224" t="s">
        <v>72</v>
      </c>
      <c r="D224" t="s">
        <v>126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29</v>
      </c>
      <c r="N224">
        <v>349</v>
      </c>
      <c r="O224">
        <v>3</v>
      </c>
      <c r="P224" s="25">
        <v>52.9</v>
      </c>
      <c r="Q224" s="25">
        <v>81.599999999999994</v>
      </c>
      <c r="R224" s="25">
        <v>-28.699999999999996</v>
      </c>
      <c r="S224" s="25">
        <v>-1.7937499999999997</v>
      </c>
      <c r="T224" s="30" t="s">
        <v>30</v>
      </c>
      <c r="U224" s="28">
        <v>52.9</v>
      </c>
      <c r="V224" s="28" t="str">
        <f>IF(ABS(Proj2018[[#This Row],[LastProj]]-Proj2018[[#This Row],[PROJ TOTAL PTS]])&lt;0.5,"",(Proj2018[[#This Row],[PROJ TOTAL PTS]]-Proj2018[[#This Row],[LastProj]])/16)</f>
        <v/>
      </c>
      <c r="W224" s="28" t="s">
        <v>30</v>
      </c>
      <c r="X224" s="28"/>
      <c r="Y224" s="28">
        <f>IF(Proj2018[[#This Row],[POS]]="K",-100,Proj2018[[#This Row],[VAR/G]]+1.5)</f>
        <v>-0.29374999999999973</v>
      </c>
      <c r="Z224" s="32">
        <f>ROUND(MAX(Proj2018[[#This Row],[VAWG]],0)*$AC$9,0)+1</f>
        <v>1</v>
      </c>
    </row>
    <row r="225" spans="1:26" x14ac:dyDescent="0.25">
      <c r="A225">
        <v>2018</v>
      </c>
      <c r="B225" s="1" t="s">
        <v>294</v>
      </c>
      <c r="C225" t="s">
        <v>28</v>
      </c>
      <c r="D225" t="s">
        <v>102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26</v>
      </c>
      <c r="N225">
        <v>341</v>
      </c>
      <c r="O225">
        <v>3</v>
      </c>
      <c r="P225" s="25">
        <v>52.1</v>
      </c>
      <c r="Q225" s="25">
        <v>117.7</v>
      </c>
      <c r="R225" s="25">
        <v>-65.599999999999994</v>
      </c>
      <c r="S225" s="25">
        <v>-4.0999999999999996</v>
      </c>
      <c r="T225" s="30" t="s">
        <v>30</v>
      </c>
      <c r="U225" s="28">
        <v>52.1</v>
      </c>
      <c r="V225" s="28" t="str">
        <f>IF(ABS(Proj2018[[#This Row],[LastProj]]-Proj2018[[#This Row],[PROJ TOTAL PTS]])&lt;0.5,"",(Proj2018[[#This Row],[PROJ TOTAL PTS]]-Proj2018[[#This Row],[LastProj]])/16)</f>
        <v/>
      </c>
      <c r="W225" s="28" t="s">
        <v>31</v>
      </c>
      <c r="X225" s="28"/>
      <c r="Y225" s="28">
        <f>IF(Proj2018[[#This Row],[POS]]="K",-100,Proj2018[[#This Row],[VAR/G]]+1.5)</f>
        <v>-2.5999999999999996</v>
      </c>
      <c r="Z225" s="32">
        <f>ROUND(MAX(Proj2018[[#This Row],[VAWG]],0)*$AC$9,0)+1</f>
        <v>1</v>
      </c>
    </row>
    <row r="226" spans="1:26" x14ac:dyDescent="0.25">
      <c r="A226">
        <v>2018</v>
      </c>
      <c r="B226" t="s">
        <v>295</v>
      </c>
      <c r="C226" t="s">
        <v>68</v>
      </c>
      <c r="D226" t="s">
        <v>64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8</v>
      </c>
      <c r="K226">
        <v>26</v>
      </c>
      <c r="L226">
        <v>1</v>
      </c>
      <c r="M226">
        <v>36</v>
      </c>
      <c r="N226">
        <v>311</v>
      </c>
      <c r="O226">
        <v>2</v>
      </c>
      <c r="P226" s="25">
        <v>51.7</v>
      </c>
      <c r="Q226" s="25">
        <v>118.8</v>
      </c>
      <c r="R226" s="25">
        <v>-67.099999999999994</v>
      </c>
      <c r="S226" s="25">
        <v>-4.1937499999999996</v>
      </c>
      <c r="T226" s="30" t="s">
        <v>30</v>
      </c>
      <c r="U226" s="28">
        <v>51.7</v>
      </c>
      <c r="V226" s="28" t="str">
        <f>IF(ABS(Proj2018[[#This Row],[LastProj]]-Proj2018[[#This Row],[PROJ TOTAL PTS]])&lt;0.5,"",(Proj2018[[#This Row],[PROJ TOTAL PTS]]-Proj2018[[#This Row],[LastProj]])/16)</f>
        <v/>
      </c>
      <c r="W226" s="28" t="s">
        <v>30</v>
      </c>
      <c r="X226" s="28"/>
      <c r="Y226" s="28">
        <f>IF(Proj2018[[#This Row],[POS]]="K",-100,Proj2018[[#This Row],[VAR/G]]+1.5)</f>
        <v>-2.6937499999999996</v>
      </c>
      <c r="Z226" s="32">
        <f>ROUND(MAX(Proj2018[[#This Row],[VAWG]],0)*$AC$9,0)+1</f>
        <v>1</v>
      </c>
    </row>
    <row r="227" spans="1:26" x14ac:dyDescent="0.25">
      <c r="A227">
        <v>2018</v>
      </c>
      <c r="B227" t="s">
        <v>296</v>
      </c>
      <c r="C227" t="s">
        <v>70</v>
      </c>
      <c r="D227" t="s">
        <v>126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30</v>
      </c>
      <c r="N227">
        <v>333</v>
      </c>
      <c r="O227">
        <v>3</v>
      </c>
      <c r="P227" s="25">
        <v>51.300000000000004</v>
      </c>
      <c r="Q227" s="25">
        <v>81.599999999999994</v>
      </c>
      <c r="R227" s="25">
        <v>-30.29999999999999</v>
      </c>
      <c r="S227" s="25">
        <v>-1.8937499999999994</v>
      </c>
      <c r="T227" s="30" t="s">
        <v>30</v>
      </c>
      <c r="U227" s="28">
        <v>51.300000000000004</v>
      </c>
      <c r="V227" s="28" t="str">
        <f>IF(ABS(Proj2018[[#This Row],[LastProj]]-Proj2018[[#This Row],[PROJ TOTAL PTS]])&lt;0.5,"",(Proj2018[[#This Row],[PROJ TOTAL PTS]]-Proj2018[[#This Row],[LastProj]])/16)</f>
        <v/>
      </c>
      <c r="W227" s="28" t="s">
        <v>30</v>
      </c>
      <c r="X227" s="28"/>
      <c r="Y227" s="28">
        <f>IF(Proj2018[[#This Row],[POS]]="K",-100,Proj2018[[#This Row],[VAR/G]]+1.5)</f>
        <v>-0.39374999999999938</v>
      </c>
      <c r="Z227" s="32">
        <f>ROUND(MAX(Proj2018[[#This Row],[VAWG]],0)*$AC$9,0)+1</f>
        <v>1</v>
      </c>
    </row>
    <row r="228" spans="1:26" x14ac:dyDescent="0.25">
      <c r="A228">
        <v>2018</v>
      </c>
      <c r="B228" t="s">
        <v>297</v>
      </c>
      <c r="C228" t="s">
        <v>105</v>
      </c>
      <c r="D228" t="s">
        <v>126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37</v>
      </c>
      <c r="N228">
        <v>390</v>
      </c>
      <c r="O228">
        <v>2</v>
      </c>
      <c r="P228" s="25">
        <v>51</v>
      </c>
      <c r="Q228" s="25">
        <v>81.599999999999994</v>
      </c>
      <c r="R228" s="25">
        <v>-30.599999999999994</v>
      </c>
      <c r="S228" s="25">
        <v>-1.9124999999999996</v>
      </c>
      <c r="T228" s="30" t="s">
        <v>19</v>
      </c>
      <c r="U228" s="28">
        <v>51</v>
      </c>
      <c r="V228" s="28" t="str">
        <f>IF(ABS(Proj2018[[#This Row],[LastProj]]-Proj2018[[#This Row],[PROJ TOTAL PTS]])&lt;0.5,"",(Proj2018[[#This Row],[PROJ TOTAL PTS]]-Proj2018[[#This Row],[LastProj]])/16)</f>
        <v/>
      </c>
      <c r="W228" s="28" t="s">
        <v>31</v>
      </c>
      <c r="X228" s="28"/>
      <c r="Y228" s="28">
        <f>IF(Proj2018[[#This Row],[POS]]="K",-100,Proj2018[[#This Row],[VAR/G]]+1.5)</f>
        <v>-0.41249999999999964</v>
      </c>
      <c r="Z228" s="28">
        <f>ROUND(MAX(Proj2018[[#This Row],[VAWG]],0)*$AC$9,0)+1</f>
        <v>1</v>
      </c>
    </row>
    <row r="229" spans="1:26" x14ac:dyDescent="0.25">
      <c r="A229">
        <v>2018</v>
      </c>
      <c r="B229" t="s">
        <v>298</v>
      </c>
      <c r="C229" t="s">
        <v>94</v>
      </c>
      <c r="D229" t="s">
        <v>29</v>
      </c>
      <c r="E229">
        <v>69</v>
      </c>
      <c r="F229">
        <v>114</v>
      </c>
      <c r="G229">
        <v>826</v>
      </c>
      <c r="H229">
        <v>5</v>
      </c>
      <c r="I229">
        <v>4</v>
      </c>
      <c r="J229">
        <v>10</v>
      </c>
      <c r="K229">
        <v>44</v>
      </c>
      <c r="L229">
        <v>0</v>
      </c>
      <c r="M229">
        <v>0</v>
      </c>
      <c r="N229">
        <v>0</v>
      </c>
      <c r="O229">
        <v>0</v>
      </c>
      <c r="P229" s="25">
        <v>49.44</v>
      </c>
      <c r="Q229" s="25">
        <v>278.68</v>
      </c>
      <c r="R229" s="25">
        <v>-229.24</v>
      </c>
      <c r="S229" s="25">
        <v>-14.327500000000001</v>
      </c>
      <c r="T229" s="30" t="s">
        <v>30</v>
      </c>
      <c r="U229" s="28">
        <v>49.44</v>
      </c>
      <c r="V229" s="28" t="str">
        <f>IF(ABS(Proj2018[[#This Row],[LastProj]]-Proj2018[[#This Row],[PROJ TOTAL PTS]])&lt;0.5,"",(Proj2018[[#This Row],[PROJ TOTAL PTS]]-Proj2018[[#This Row],[LastProj]])/16)</f>
        <v/>
      </c>
      <c r="W229" s="28" t="s">
        <v>31</v>
      </c>
      <c r="X229" s="28"/>
      <c r="Y229" s="28">
        <f>IF(Proj2018[[#This Row],[POS]]="K",-100,Proj2018[[#This Row],[VAR/G]]+1.5)</f>
        <v>-12.827500000000001</v>
      </c>
      <c r="Z229" s="32">
        <f>ROUND(MAX(Proj2018[[#This Row],[VAWG]],0)*$AC$9,0)+1</f>
        <v>1</v>
      </c>
    </row>
    <row r="230" spans="1:26" x14ac:dyDescent="0.25">
      <c r="A230">
        <v>2018</v>
      </c>
      <c r="B230" t="s">
        <v>299</v>
      </c>
      <c r="C230" t="s">
        <v>94</v>
      </c>
      <c r="D230" t="s">
        <v>64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27</v>
      </c>
      <c r="K230">
        <v>110</v>
      </c>
      <c r="L230">
        <v>1</v>
      </c>
      <c r="M230">
        <v>30</v>
      </c>
      <c r="N230">
        <v>258</v>
      </c>
      <c r="O230">
        <v>1</v>
      </c>
      <c r="P230" s="25">
        <v>48.8</v>
      </c>
      <c r="Q230" s="25">
        <v>118.8</v>
      </c>
      <c r="R230" s="25">
        <v>-70</v>
      </c>
      <c r="S230" s="25">
        <v>-4.375</v>
      </c>
      <c r="T230" s="30" t="s">
        <v>30</v>
      </c>
      <c r="U230" s="28">
        <v>48.8</v>
      </c>
      <c r="V230" s="28" t="str">
        <f>IF(ABS(Proj2018[[#This Row],[LastProj]]-Proj2018[[#This Row],[PROJ TOTAL PTS]])&lt;0.5,"",(Proj2018[[#This Row],[PROJ TOTAL PTS]]-Proj2018[[#This Row],[LastProj]])/16)</f>
        <v/>
      </c>
      <c r="W230" s="28" t="s">
        <v>30</v>
      </c>
      <c r="X230" s="28"/>
      <c r="Y230" s="28">
        <f>IF(Proj2018[[#This Row],[POS]]="K",-100,Proj2018[[#This Row],[VAR/G]]+1.5)</f>
        <v>-2.875</v>
      </c>
      <c r="Z230" s="32">
        <f>ROUND(MAX(Proj2018[[#This Row],[VAWG]],0)*$AC$9,0)+1</f>
        <v>1</v>
      </c>
    </row>
    <row r="231" spans="1:26" x14ac:dyDescent="0.25">
      <c r="A231">
        <v>2018</v>
      </c>
      <c r="B231" t="s">
        <v>300</v>
      </c>
      <c r="C231" t="s">
        <v>88</v>
      </c>
      <c r="D231" t="s">
        <v>102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29</v>
      </c>
      <c r="N231">
        <v>357</v>
      </c>
      <c r="O231">
        <v>2</v>
      </c>
      <c r="P231" s="25">
        <v>47.7</v>
      </c>
      <c r="Q231" s="25">
        <v>117.7</v>
      </c>
      <c r="R231" s="25">
        <v>-70</v>
      </c>
      <c r="S231" s="25">
        <v>-4.375</v>
      </c>
      <c r="T231" s="30" t="s">
        <v>30</v>
      </c>
      <c r="U231" s="28">
        <v>47.7</v>
      </c>
      <c r="V231" s="28" t="str">
        <f>IF(ABS(Proj2018[[#This Row],[LastProj]]-Proj2018[[#This Row],[PROJ TOTAL PTS]])&lt;0.5,"",(Proj2018[[#This Row],[PROJ TOTAL PTS]]-Proj2018[[#This Row],[LastProj]])/16)</f>
        <v/>
      </c>
      <c r="W231" s="28" t="s">
        <v>30</v>
      </c>
      <c r="X231" s="28"/>
      <c r="Y231" s="28">
        <f>IF(Proj2018[[#This Row],[POS]]="K",-100,Proj2018[[#This Row],[VAR/G]]+1.5)</f>
        <v>-2.875</v>
      </c>
      <c r="Z231" s="32">
        <f>ROUND(MAX(Proj2018[[#This Row],[VAWG]],0)*$AC$9,0)+1</f>
        <v>1</v>
      </c>
    </row>
    <row r="232" spans="1:26" x14ac:dyDescent="0.25">
      <c r="A232">
        <v>2018</v>
      </c>
      <c r="B232" t="s">
        <v>301</v>
      </c>
      <c r="C232" t="s">
        <v>52</v>
      </c>
      <c r="D232" t="s">
        <v>126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30</v>
      </c>
      <c r="N232">
        <v>355</v>
      </c>
      <c r="O232">
        <v>2</v>
      </c>
      <c r="P232" s="25">
        <v>47.5</v>
      </c>
      <c r="Q232" s="25">
        <v>81.599999999999994</v>
      </c>
      <c r="R232" s="25">
        <v>-34.099999999999994</v>
      </c>
      <c r="S232" s="25">
        <v>-2.1312499999999996</v>
      </c>
      <c r="T232" s="30" t="s">
        <v>30</v>
      </c>
      <c r="U232" s="28">
        <v>47.5</v>
      </c>
      <c r="V232" s="28" t="str">
        <f>IF(ABS(Proj2018[[#This Row],[LastProj]]-Proj2018[[#This Row],[PROJ TOTAL PTS]])&lt;0.5,"",(Proj2018[[#This Row],[PROJ TOTAL PTS]]-Proj2018[[#This Row],[LastProj]])/16)</f>
        <v/>
      </c>
      <c r="W232" s="28" t="s">
        <v>30</v>
      </c>
      <c r="X232" s="28"/>
      <c r="Y232" s="28">
        <f>IF(Proj2018[[#This Row],[POS]]="K",-100,Proj2018[[#This Row],[VAR/G]]+1.5)</f>
        <v>-0.63124999999999964</v>
      </c>
      <c r="Z232" s="32">
        <f>ROUND(MAX(Proj2018[[#This Row],[VAWG]],0)*$AC$9,0)+1</f>
        <v>1</v>
      </c>
    </row>
    <row r="233" spans="1:26" x14ac:dyDescent="0.25">
      <c r="A233">
        <v>2018</v>
      </c>
      <c r="B233" t="s">
        <v>302</v>
      </c>
      <c r="C233" t="s">
        <v>44</v>
      </c>
      <c r="D233" t="s">
        <v>102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4</v>
      </c>
      <c r="K233">
        <v>23</v>
      </c>
      <c r="L233">
        <v>0</v>
      </c>
      <c r="M233">
        <v>24</v>
      </c>
      <c r="N233">
        <v>327</v>
      </c>
      <c r="O233">
        <v>2</v>
      </c>
      <c r="P233" s="25">
        <v>47</v>
      </c>
      <c r="Q233" s="25">
        <v>117.7</v>
      </c>
      <c r="R233" s="25">
        <v>-70.7</v>
      </c>
      <c r="S233" s="25">
        <v>-4.4187500000000002</v>
      </c>
      <c r="T233" s="30" t="s">
        <v>30</v>
      </c>
      <c r="U233" s="28">
        <v>47</v>
      </c>
      <c r="V233" s="28" t="str">
        <f>IF(ABS(Proj2018[[#This Row],[LastProj]]-Proj2018[[#This Row],[PROJ TOTAL PTS]])&lt;0.5,"",(Proj2018[[#This Row],[PROJ TOTAL PTS]]-Proj2018[[#This Row],[LastProj]])/16)</f>
        <v/>
      </c>
      <c r="W233" s="28" t="s">
        <v>31</v>
      </c>
      <c r="X233" s="28"/>
      <c r="Y233" s="28">
        <f>IF(Proj2018[[#This Row],[POS]]="K",-100,Proj2018[[#This Row],[VAR/G]]+1.5)</f>
        <v>-2.9187500000000002</v>
      </c>
      <c r="Z233" s="32">
        <f>ROUND(MAX(Proj2018[[#This Row],[VAWG]],0)*$AC$9,0)+1</f>
        <v>1</v>
      </c>
    </row>
    <row r="234" spans="1:26" x14ac:dyDescent="0.25">
      <c r="A234">
        <v>2018</v>
      </c>
      <c r="B234" t="s">
        <v>303</v>
      </c>
      <c r="C234" t="s">
        <v>72</v>
      </c>
      <c r="D234" t="s">
        <v>64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70</v>
      </c>
      <c r="K234">
        <v>279</v>
      </c>
      <c r="L234">
        <v>2</v>
      </c>
      <c r="M234">
        <v>8</v>
      </c>
      <c r="N234">
        <v>65</v>
      </c>
      <c r="O234">
        <v>0</v>
      </c>
      <c r="P234" s="25">
        <v>46.400000000000006</v>
      </c>
      <c r="Q234" s="25">
        <v>118.8</v>
      </c>
      <c r="R234" s="25">
        <v>-72.399999999999991</v>
      </c>
      <c r="S234" s="25">
        <v>-4.5249999999999995</v>
      </c>
      <c r="T234" s="30" t="s">
        <v>19</v>
      </c>
      <c r="U234" s="28">
        <v>46.400000000000006</v>
      </c>
      <c r="V234" s="28" t="str">
        <f>IF(ABS(Proj2018[[#This Row],[LastProj]]-Proj2018[[#This Row],[PROJ TOTAL PTS]])&lt;0.5,"",(Proj2018[[#This Row],[PROJ TOTAL PTS]]-Proj2018[[#This Row],[LastProj]])/16)</f>
        <v/>
      </c>
      <c r="W234" s="28" t="s">
        <v>31</v>
      </c>
      <c r="X234" s="28"/>
      <c r="Y234" s="28">
        <f>IF(Proj2018[[#This Row],[POS]]="K",-100,Proj2018[[#This Row],[VAR/G]]+1.5)</f>
        <v>-3.0249999999999995</v>
      </c>
      <c r="Z234" s="28">
        <f>ROUND(MAX(Proj2018[[#This Row],[VAWG]],0)*$AC$9,0)+1</f>
        <v>1</v>
      </c>
    </row>
    <row r="235" spans="1:26" x14ac:dyDescent="0.25">
      <c r="A235">
        <v>2018</v>
      </c>
      <c r="B235" t="s">
        <v>304</v>
      </c>
      <c r="C235" t="s">
        <v>41</v>
      </c>
      <c r="D235" t="s">
        <v>126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26</v>
      </c>
      <c r="N235">
        <v>279</v>
      </c>
      <c r="O235">
        <v>3</v>
      </c>
      <c r="P235" s="25">
        <v>45.900000000000006</v>
      </c>
      <c r="Q235" s="25">
        <v>81.599999999999994</v>
      </c>
      <c r="R235" s="25">
        <v>-35.699999999999989</v>
      </c>
      <c r="S235" s="25">
        <v>-2.2312499999999993</v>
      </c>
      <c r="T235" s="30" t="s">
        <v>30</v>
      </c>
      <c r="U235" s="28">
        <v>45.900000000000006</v>
      </c>
      <c r="V235" s="28" t="str">
        <f>IF(ABS(Proj2018[[#This Row],[LastProj]]-Proj2018[[#This Row],[PROJ TOTAL PTS]])&lt;0.5,"",(Proj2018[[#This Row],[PROJ TOTAL PTS]]-Proj2018[[#This Row],[LastProj]])/16)</f>
        <v/>
      </c>
      <c r="W235" s="28" t="s">
        <v>31</v>
      </c>
      <c r="X235" s="28"/>
      <c r="Y235" s="28">
        <f>IF(Proj2018[[#This Row],[POS]]="K",-100,Proj2018[[#This Row],[VAR/G]]+1.5)</f>
        <v>-0.73124999999999929</v>
      </c>
      <c r="Z235" s="32">
        <f>ROUND(MAX(Proj2018[[#This Row],[VAWG]],0)*$AC$9,0)+1</f>
        <v>1</v>
      </c>
    </row>
    <row r="236" spans="1:26" x14ac:dyDescent="0.25">
      <c r="A236">
        <v>2018</v>
      </c>
      <c r="B236" t="s">
        <v>305</v>
      </c>
      <c r="C236" t="s">
        <v>81</v>
      </c>
      <c r="D236" t="s">
        <v>64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28</v>
      </c>
      <c r="K236">
        <v>135</v>
      </c>
      <c r="L236">
        <v>1</v>
      </c>
      <c r="M236">
        <v>22</v>
      </c>
      <c r="N236">
        <v>193</v>
      </c>
      <c r="O236">
        <v>1</v>
      </c>
      <c r="P236" s="25">
        <v>44.8</v>
      </c>
      <c r="Q236" s="25">
        <v>118.8</v>
      </c>
      <c r="R236" s="25">
        <v>-74</v>
      </c>
      <c r="S236" s="25">
        <v>-4.625</v>
      </c>
      <c r="T236" s="30" t="s">
        <v>30</v>
      </c>
      <c r="U236" s="28">
        <v>44.8</v>
      </c>
      <c r="V236" s="28" t="str">
        <f>IF(ABS(Proj2018[[#This Row],[LastProj]]-Proj2018[[#This Row],[PROJ TOTAL PTS]])&lt;0.5,"",(Proj2018[[#This Row],[PROJ TOTAL PTS]]-Proj2018[[#This Row],[LastProj]])/16)</f>
        <v/>
      </c>
      <c r="W236" s="28" t="s">
        <v>30</v>
      </c>
      <c r="X236" s="28"/>
      <c r="Y236" s="28">
        <f>IF(Proj2018[[#This Row],[POS]]="K",-100,Proj2018[[#This Row],[VAR/G]]+1.5)</f>
        <v>-3.125</v>
      </c>
      <c r="Z236" s="32">
        <f>ROUND(MAX(Proj2018[[#This Row],[VAWG]],0)*$AC$9,0)+1</f>
        <v>1</v>
      </c>
    </row>
    <row r="237" spans="1:26" x14ac:dyDescent="0.25">
      <c r="A237">
        <v>2018</v>
      </c>
      <c r="B237" t="s">
        <v>306</v>
      </c>
      <c r="C237" t="s">
        <v>86</v>
      </c>
      <c r="D237" t="s">
        <v>64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57</v>
      </c>
      <c r="K237">
        <v>223</v>
      </c>
      <c r="L237">
        <v>2</v>
      </c>
      <c r="M237">
        <v>14</v>
      </c>
      <c r="N237">
        <v>103</v>
      </c>
      <c r="O237">
        <v>0</v>
      </c>
      <c r="P237" s="25">
        <v>44.599999999999994</v>
      </c>
      <c r="Q237" s="25">
        <v>118.8</v>
      </c>
      <c r="R237" s="25">
        <v>-74.2</v>
      </c>
      <c r="S237" s="25">
        <v>-4.6375000000000002</v>
      </c>
      <c r="T237" s="30" t="s">
        <v>19</v>
      </c>
      <c r="U237" s="28">
        <v>44.599999999999994</v>
      </c>
      <c r="V237" s="28" t="str">
        <f>IF(ABS(Proj2018[[#This Row],[LastProj]]-Proj2018[[#This Row],[PROJ TOTAL PTS]])&lt;0.5,"",(Proj2018[[#This Row],[PROJ TOTAL PTS]]-Proj2018[[#This Row],[LastProj]])/16)</f>
        <v/>
      </c>
      <c r="W237" s="28" t="s">
        <v>31</v>
      </c>
      <c r="X237" s="28"/>
      <c r="Y237" s="28">
        <f>IF(Proj2018[[#This Row],[POS]]="K",-100,Proj2018[[#This Row],[VAR/G]]+1.5)</f>
        <v>-3.1375000000000002</v>
      </c>
      <c r="Z237" s="28">
        <f>ROUND(MAX(Proj2018[[#This Row],[VAWG]],0)*$AC$9,0)+1</f>
        <v>1</v>
      </c>
    </row>
    <row r="238" spans="1:26" x14ac:dyDescent="0.25">
      <c r="A238">
        <v>2018</v>
      </c>
      <c r="B238" t="s">
        <v>307</v>
      </c>
      <c r="C238" t="s">
        <v>88</v>
      </c>
      <c r="D238" t="s">
        <v>126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31</v>
      </c>
      <c r="N238">
        <v>324</v>
      </c>
      <c r="O238">
        <v>2</v>
      </c>
      <c r="P238" s="25">
        <v>44.4</v>
      </c>
      <c r="Q238" s="25">
        <v>81.599999999999994</v>
      </c>
      <c r="R238" s="25">
        <v>-37.199999999999996</v>
      </c>
      <c r="S238" s="25">
        <v>-2.3249999999999997</v>
      </c>
      <c r="T238" s="30" t="s">
        <v>30</v>
      </c>
      <c r="U238" s="28">
        <v>44.4</v>
      </c>
      <c r="V238" s="28" t="str">
        <f>IF(ABS(Proj2018[[#This Row],[LastProj]]-Proj2018[[#This Row],[PROJ TOTAL PTS]])&lt;0.5,"",(Proj2018[[#This Row],[PROJ TOTAL PTS]]-Proj2018[[#This Row],[LastProj]])/16)</f>
        <v/>
      </c>
      <c r="W238" s="28" t="s">
        <v>30</v>
      </c>
      <c r="X238" s="28"/>
      <c r="Y238" s="28">
        <f>IF(Proj2018[[#This Row],[POS]]="K",-100,Proj2018[[#This Row],[VAR/G]]+1.5)</f>
        <v>-0.82499999999999973</v>
      </c>
      <c r="Z238" s="32">
        <f>ROUND(MAX(Proj2018[[#This Row],[VAWG]],0)*$AC$9,0)+1</f>
        <v>1</v>
      </c>
    </row>
    <row r="239" spans="1:26" x14ac:dyDescent="0.25">
      <c r="A239">
        <v>2018</v>
      </c>
      <c r="B239" t="s">
        <v>308</v>
      </c>
      <c r="C239" t="s">
        <v>47</v>
      </c>
      <c r="D239" t="s">
        <v>126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24</v>
      </c>
      <c r="N239">
        <v>320</v>
      </c>
      <c r="O239">
        <v>2</v>
      </c>
      <c r="P239" s="25">
        <v>44</v>
      </c>
      <c r="Q239" s="25">
        <v>81.599999999999994</v>
      </c>
      <c r="R239" s="25">
        <v>-37.599999999999994</v>
      </c>
      <c r="S239" s="25">
        <v>-2.3499999999999996</v>
      </c>
      <c r="T239" s="30" t="s">
        <v>30</v>
      </c>
      <c r="U239" s="28">
        <v>44</v>
      </c>
      <c r="V239" s="28" t="str">
        <f>IF(ABS(Proj2018[[#This Row],[LastProj]]-Proj2018[[#This Row],[PROJ TOTAL PTS]])&lt;0.5,"",(Proj2018[[#This Row],[PROJ TOTAL PTS]]-Proj2018[[#This Row],[LastProj]])/16)</f>
        <v/>
      </c>
      <c r="W239" s="28" t="s">
        <v>30</v>
      </c>
      <c r="X239" s="28"/>
      <c r="Y239" s="28">
        <f>IF(Proj2018[[#This Row],[POS]]="K",-100,Proj2018[[#This Row],[VAR/G]]+1.5)</f>
        <v>-0.84999999999999964</v>
      </c>
      <c r="Z239" s="32">
        <f>ROUND(MAX(Proj2018[[#This Row],[VAWG]],0)*$AC$9,0)+1</f>
        <v>1</v>
      </c>
    </row>
    <row r="240" spans="1:26" x14ac:dyDescent="0.25">
      <c r="A240">
        <v>2018</v>
      </c>
      <c r="B240" t="s">
        <v>309</v>
      </c>
      <c r="C240" t="s">
        <v>83</v>
      </c>
      <c r="D240" t="s">
        <v>102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22</v>
      </c>
      <c r="N240">
        <v>319</v>
      </c>
      <c r="O240">
        <v>2</v>
      </c>
      <c r="P240" s="25">
        <v>43.900000000000006</v>
      </c>
      <c r="Q240" s="25">
        <v>117.7</v>
      </c>
      <c r="R240" s="25">
        <v>-73.8</v>
      </c>
      <c r="S240" s="25">
        <v>-4.6124999999999998</v>
      </c>
      <c r="T240" s="30" t="s">
        <v>30</v>
      </c>
      <c r="U240" s="28">
        <v>43.900000000000006</v>
      </c>
      <c r="V240" s="28" t="str">
        <f>IF(ABS(Proj2018[[#This Row],[LastProj]]-Proj2018[[#This Row],[PROJ TOTAL PTS]])&lt;0.5,"",(Proj2018[[#This Row],[PROJ TOTAL PTS]]-Proj2018[[#This Row],[LastProj]])/16)</f>
        <v/>
      </c>
      <c r="W240" s="28" t="s">
        <v>30</v>
      </c>
      <c r="X240" s="28"/>
      <c r="Y240" s="28">
        <f>IF(Proj2018[[#This Row],[POS]]="K",-100,Proj2018[[#This Row],[VAR/G]]+1.5)</f>
        <v>-3.1124999999999998</v>
      </c>
      <c r="Z240" s="28">
        <f>ROUND(MAX(Proj2018[[#This Row],[VAWG]],0)*$AC$9,0)+1</f>
        <v>1</v>
      </c>
    </row>
    <row r="241" spans="1:26" x14ac:dyDescent="0.25">
      <c r="A241">
        <v>2018</v>
      </c>
      <c r="B241" t="s">
        <v>310</v>
      </c>
      <c r="C241" t="s">
        <v>62</v>
      </c>
      <c r="D241" t="s">
        <v>64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58</v>
      </c>
      <c r="K241">
        <v>243</v>
      </c>
      <c r="L241">
        <v>2</v>
      </c>
      <c r="M241">
        <v>8</v>
      </c>
      <c r="N241">
        <v>70</v>
      </c>
      <c r="O241">
        <v>0</v>
      </c>
      <c r="P241" s="25">
        <v>43.3</v>
      </c>
      <c r="Q241" s="25">
        <v>118.8</v>
      </c>
      <c r="R241" s="25">
        <v>-75.5</v>
      </c>
      <c r="S241" s="25">
        <v>-4.71875</v>
      </c>
      <c r="T241" s="30" t="s">
        <v>30</v>
      </c>
      <c r="U241" s="28">
        <v>43.3</v>
      </c>
      <c r="V241" s="28" t="str">
        <f>IF(ABS(Proj2018[[#This Row],[LastProj]]-Proj2018[[#This Row],[PROJ TOTAL PTS]])&lt;0.5,"",(Proj2018[[#This Row],[PROJ TOTAL PTS]]-Proj2018[[#This Row],[LastProj]])/16)</f>
        <v/>
      </c>
      <c r="W241" s="28" t="s">
        <v>31</v>
      </c>
      <c r="X241" s="28"/>
      <c r="Y241" s="28">
        <f>IF(Proj2018[[#This Row],[POS]]="K",-100,Proj2018[[#This Row],[VAR/G]]+1.5)</f>
        <v>-3.21875</v>
      </c>
      <c r="Z241" s="32">
        <f>ROUND(MAX(Proj2018[[#This Row],[VAWG]],0)*$AC$9,0)+1</f>
        <v>1</v>
      </c>
    </row>
    <row r="242" spans="1:26" x14ac:dyDescent="0.25">
      <c r="A242">
        <v>2018</v>
      </c>
      <c r="B242" t="s">
        <v>311</v>
      </c>
      <c r="C242" t="s">
        <v>49</v>
      </c>
      <c r="D242" t="s">
        <v>102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24</v>
      </c>
      <c r="N242">
        <v>298</v>
      </c>
      <c r="O242">
        <v>2</v>
      </c>
      <c r="P242" s="25">
        <v>41.8</v>
      </c>
      <c r="Q242" s="25">
        <v>117.7</v>
      </c>
      <c r="R242" s="25">
        <v>-75.900000000000006</v>
      </c>
      <c r="S242" s="25">
        <v>-4.7437500000000004</v>
      </c>
      <c r="T242" s="30" t="s">
        <v>19</v>
      </c>
      <c r="U242" s="28">
        <v>41.8</v>
      </c>
      <c r="V242" s="28" t="str">
        <f>IF(ABS(Proj2018[[#This Row],[LastProj]]-Proj2018[[#This Row],[PROJ TOTAL PTS]])&lt;0.5,"",(Proj2018[[#This Row],[PROJ TOTAL PTS]]-Proj2018[[#This Row],[LastProj]])/16)</f>
        <v/>
      </c>
      <c r="W242" s="28" t="s">
        <v>31</v>
      </c>
      <c r="X242" s="28"/>
      <c r="Y242" s="28">
        <f>IF(Proj2018[[#This Row],[POS]]="K",-100,Proj2018[[#This Row],[VAR/G]]+1.5)</f>
        <v>-3.2437500000000004</v>
      </c>
      <c r="Z242" s="28">
        <f>ROUND(MAX(Proj2018[[#This Row],[VAWG]],0)*$AC$9,0)+1</f>
        <v>1</v>
      </c>
    </row>
    <row r="243" spans="1:26" x14ac:dyDescent="0.25">
      <c r="A243">
        <v>2018</v>
      </c>
      <c r="B243" t="s">
        <v>312</v>
      </c>
      <c r="C243" t="s">
        <v>92</v>
      </c>
      <c r="D243" t="s">
        <v>102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23</v>
      </c>
      <c r="N243">
        <v>289</v>
      </c>
      <c r="O243">
        <v>2</v>
      </c>
      <c r="P243" s="25">
        <v>40.900000000000006</v>
      </c>
      <c r="Q243" s="25">
        <v>117.7</v>
      </c>
      <c r="R243" s="25">
        <v>-76.8</v>
      </c>
      <c r="S243" s="25">
        <v>-4.8</v>
      </c>
      <c r="T243" s="30" t="s">
        <v>30</v>
      </c>
      <c r="U243" s="28">
        <v>40.900000000000006</v>
      </c>
      <c r="V243" s="28" t="str">
        <f>IF(ABS(Proj2018[[#This Row],[LastProj]]-Proj2018[[#This Row],[PROJ TOTAL PTS]])&lt;0.5,"",(Proj2018[[#This Row],[PROJ TOTAL PTS]]-Proj2018[[#This Row],[LastProj]])/16)</f>
        <v/>
      </c>
      <c r="W243" s="28" t="s">
        <v>30</v>
      </c>
      <c r="X243" s="28"/>
      <c r="Y243" s="28">
        <f>IF(Proj2018[[#This Row],[POS]]="K",-100,Proj2018[[#This Row],[VAR/G]]+1.5)</f>
        <v>-3.3</v>
      </c>
      <c r="Z243" s="32">
        <f>ROUND(MAX(Proj2018[[#This Row],[VAWG]],0)*$AC$9,0)+1</f>
        <v>1</v>
      </c>
    </row>
    <row r="244" spans="1:26" x14ac:dyDescent="0.25">
      <c r="A244">
        <v>2018</v>
      </c>
      <c r="B244" t="s">
        <v>313</v>
      </c>
      <c r="C244" t="s">
        <v>90</v>
      </c>
      <c r="D244" t="s">
        <v>64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32</v>
      </c>
      <c r="K244">
        <v>131</v>
      </c>
      <c r="L244">
        <v>1</v>
      </c>
      <c r="M244">
        <v>22</v>
      </c>
      <c r="N244">
        <v>153</v>
      </c>
      <c r="O244">
        <v>1</v>
      </c>
      <c r="P244" s="25">
        <v>40.400000000000006</v>
      </c>
      <c r="Q244" s="25">
        <v>118.8</v>
      </c>
      <c r="R244" s="25">
        <v>-78.399999999999991</v>
      </c>
      <c r="S244" s="25">
        <v>-4.8999999999999995</v>
      </c>
      <c r="T244" s="30" t="s">
        <v>30</v>
      </c>
      <c r="U244" s="28">
        <v>40.400000000000006</v>
      </c>
      <c r="V244" s="28" t="str">
        <f>IF(ABS(Proj2018[[#This Row],[LastProj]]-Proj2018[[#This Row],[PROJ TOTAL PTS]])&lt;0.5,"",(Proj2018[[#This Row],[PROJ TOTAL PTS]]-Proj2018[[#This Row],[LastProj]])/16)</f>
        <v/>
      </c>
      <c r="W244" s="28" t="s">
        <v>30</v>
      </c>
      <c r="X244" s="28"/>
      <c r="Y244" s="28">
        <f>IF(Proj2018[[#This Row],[POS]]="K",-100,Proj2018[[#This Row],[VAR/G]]+1.5)</f>
        <v>-3.3999999999999995</v>
      </c>
      <c r="Z244" s="32">
        <f>ROUND(MAX(Proj2018[[#This Row],[VAWG]],0)*$AC$9,0)+1</f>
        <v>1</v>
      </c>
    </row>
    <row r="245" spans="1:26" x14ac:dyDescent="0.25">
      <c r="A245">
        <v>2018</v>
      </c>
      <c r="B245" t="s">
        <v>314</v>
      </c>
      <c r="C245" t="s">
        <v>107</v>
      </c>
      <c r="D245" t="s">
        <v>102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31</v>
      </c>
      <c r="N245">
        <v>342</v>
      </c>
      <c r="O245">
        <v>1</v>
      </c>
      <c r="P245" s="25">
        <v>40.200000000000003</v>
      </c>
      <c r="Q245" s="25">
        <v>117.7</v>
      </c>
      <c r="R245" s="25">
        <v>-77.5</v>
      </c>
      <c r="S245" s="25">
        <v>-4.84375</v>
      </c>
      <c r="T245" s="30" t="s">
        <v>30</v>
      </c>
      <c r="U245" s="28">
        <v>40.200000000000003</v>
      </c>
      <c r="V245" s="28" t="str">
        <f>IF(ABS(Proj2018[[#This Row],[LastProj]]-Proj2018[[#This Row],[PROJ TOTAL PTS]])&lt;0.5,"",(Proj2018[[#This Row],[PROJ TOTAL PTS]]-Proj2018[[#This Row],[LastProj]])/16)</f>
        <v/>
      </c>
      <c r="W245" s="28" t="s">
        <v>30</v>
      </c>
      <c r="X245" s="28"/>
      <c r="Y245" s="28">
        <f>IF(Proj2018[[#This Row],[POS]]="K",-100,Proj2018[[#This Row],[VAR/G]]+1.5)</f>
        <v>-3.34375</v>
      </c>
      <c r="Z245" s="32">
        <f>ROUND(MAX(Proj2018[[#This Row],[VAWG]],0)*$AC$9,0)+1</f>
        <v>1</v>
      </c>
    </row>
    <row r="246" spans="1:26" x14ac:dyDescent="0.25">
      <c r="A246">
        <v>2018</v>
      </c>
      <c r="B246" t="s">
        <v>315</v>
      </c>
      <c r="C246" t="s">
        <v>81</v>
      </c>
      <c r="D246" t="s">
        <v>126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27</v>
      </c>
      <c r="N246">
        <v>279</v>
      </c>
      <c r="O246">
        <v>2</v>
      </c>
      <c r="P246" s="25">
        <v>39.900000000000006</v>
      </c>
      <c r="Q246" s="25">
        <v>81.599999999999994</v>
      </c>
      <c r="R246" s="25">
        <v>-41.699999999999989</v>
      </c>
      <c r="S246" s="25">
        <v>-2.6062499999999993</v>
      </c>
      <c r="T246" s="30" t="s">
        <v>30</v>
      </c>
      <c r="U246" s="28">
        <v>39.900000000000006</v>
      </c>
      <c r="V246" s="28" t="str">
        <f>IF(ABS(Proj2018[[#This Row],[LastProj]]-Proj2018[[#This Row],[PROJ TOTAL PTS]])&lt;0.5,"",(Proj2018[[#This Row],[PROJ TOTAL PTS]]-Proj2018[[#This Row],[LastProj]])/16)</f>
        <v/>
      </c>
      <c r="W246" s="28" t="s">
        <v>30</v>
      </c>
      <c r="X246" s="28"/>
      <c r="Y246" s="28">
        <f>IF(Proj2018[[#This Row],[POS]]="K",-100,Proj2018[[#This Row],[VAR/G]]+1.5)</f>
        <v>-1.1062499999999993</v>
      </c>
      <c r="Z246" s="32">
        <f>ROUND(MAX(Proj2018[[#This Row],[VAWG]],0)*$AC$9,0)+1</f>
        <v>1</v>
      </c>
    </row>
    <row r="247" spans="1:26" x14ac:dyDescent="0.25">
      <c r="A247">
        <v>2018</v>
      </c>
      <c r="B247" t="s">
        <v>316</v>
      </c>
      <c r="C247" t="s">
        <v>96</v>
      </c>
      <c r="D247" t="s">
        <v>102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21</v>
      </c>
      <c r="N247">
        <v>275</v>
      </c>
      <c r="O247">
        <v>2</v>
      </c>
      <c r="P247" s="25">
        <v>39.5</v>
      </c>
      <c r="Q247" s="25">
        <v>117.7</v>
      </c>
      <c r="R247" s="25">
        <v>-78.2</v>
      </c>
      <c r="S247" s="25">
        <v>-4.8875000000000002</v>
      </c>
      <c r="T247" s="30" t="s">
        <v>30</v>
      </c>
      <c r="U247" s="28">
        <v>39.5</v>
      </c>
      <c r="V247" s="28" t="str">
        <f>IF(ABS(Proj2018[[#This Row],[LastProj]]-Proj2018[[#This Row],[PROJ TOTAL PTS]])&lt;0.5,"",(Proj2018[[#This Row],[PROJ TOTAL PTS]]-Proj2018[[#This Row],[LastProj]])/16)</f>
        <v/>
      </c>
      <c r="W247" s="28" t="s">
        <v>30</v>
      </c>
      <c r="X247" s="28"/>
      <c r="Y247" s="28">
        <f>IF(Proj2018[[#This Row],[POS]]="K",-100,Proj2018[[#This Row],[VAR/G]]+1.5)</f>
        <v>-3.3875000000000002</v>
      </c>
      <c r="Z247" s="32">
        <f>ROUND(MAX(Proj2018[[#This Row],[VAWG]],0)*$AC$9,0)+1</f>
        <v>1</v>
      </c>
    </row>
    <row r="248" spans="1:26" x14ac:dyDescent="0.25">
      <c r="A248">
        <v>2018</v>
      </c>
      <c r="B248" t="s">
        <v>317</v>
      </c>
      <c r="C248" t="s">
        <v>105</v>
      </c>
      <c r="D248" t="s">
        <v>126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26</v>
      </c>
      <c r="N248">
        <v>273</v>
      </c>
      <c r="O248">
        <v>2</v>
      </c>
      <c r="P248" s="25">
        <v>39.299999999999997</v>
      </c>
      <c r="Q248" s="25">
        <v>81.599999999999994</v>
      </c>
      <c r="R248" s="25">
        <v>-42.3</v>
      </c>
      <c r="S248" s="25">
        <v>-2.6437499999999998</v>
      </c>
      <c r="T248" s="30" t="s">
        <v>19</v>
      </c>
      <c r="U248" s="28">
        <v>39.299999999999997</v>
      </c>
      <c r="V248" s="28" t="str">
        <f>IF(ABS(Proj2018[[#This Row],[LastProj]]-Proj2018[[#This Row],[PROJ TOTAL PTS]])&lt;0.5,"",(Proj2018[[#This Row],[PROJ TOTAL PTS]]-Proj2018[[#This Row],[LastProj]])/16)</f>
        <v/>
      </c>
      <c r="W248" s="28" t="s">
        <v>30</v>
      </c>
      <c r="X248" s="28"/>
      <c r="Y248" s="28">
        <f>IF(Proj2018[[#This Row],[POS]]="K",-100,Proj2018[[#This Row],[VAR/G]]+1.5)</f>
        <v>-1.1437499999999998</v>
      </c>
      <c r="Z248" s="32">
        <f>ROUND(MAX(Proj2018[[#This Row],[VAWG]],0)*$AC$9,0)+1</f>
        <v>1</v>
      </c>
    </row>
    <row r="249" spans="1:26" x14ac:dyDescent="0.25">
      <c r="A249">
        <v>2018</v>
      </c>
      <c r="B249" t="s">
        <v>318</v>
      </c>
      <c r="C249" t="s">
        <v>88</v>
      </c>
      <c r="D249" t="s">
        <v>102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20</v>
      </c>
      <c r="N249">
        <v>264</v>
      </c>
      <c r="O249">
        <v>2</v>
      </c>
      <c r="P249" s="25">
        <v>38.400000000000006</v>
      </c>
      <c r="Q249" s="25">
        <v>117.7</v>
      </c>
      <c r="R249" s="25">
        <v>-79.3</v>
      </c>
      <c r="S249" s="25">
        <v>-4.9562499999999998</v>
      </c>
      <c r="T249" s="30" t="s">
        <v>19</v>
      </c>
      <c r="U249" s="28">
        <v>38.400000000000006</v>
      </c>
      <c r="V249" s="28" t="str">
        <f>IF(ABS(Proj2018[[#This Row],[LastProj]]-Proj2018[[#This Row],[PROJ TOTAL PTS]])&lt;0.5,"",(Proj2018[[#This Row],[PROJ TOTAL PTS]]-Proj2018[[#This Row],[LastProj]])/16)</f>
        <v/>
      </c>
      <c r="W249" s="28" t="s">
        <v>31</v>
      </c>
      <c r="X249" s="28"/>
      <c r="Y249" s="28">
        <f>IF(Proj2018[[#This Row],[POS]]="K",-100,Proj2018[[#This Row],[VAR/G]]+1.5)</f>
        <v>-3.4562499999999998</v>
      </c>
      <c r="Z249" s="28">
        <f>ROUND(MAX(Proj2018[[#This Row],[VAWG]],0)*$AC$9,0)+1</f>
        <v>1</v>
      </c>
    </row>
    <row r="250" spans="1:26" x14ac:dyDescent="0.25">
      <c r="A250">
        <v>2018</v>
      </c>
      <c r="B250" t="s">
        <v>319</v>
      </c>
      <c r="C250" t="s">
        <v>44</v>
      </c>
      <c r="D250" t="s">
        <v>102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20</v>
      </c>
      <c r="N250">
        <v>257</v>
      </c>
      <c r="O250">
        <v>2</v>
      </c>
      <c r="P250" s="25">
        <v>37.700000000000003</v>
      </c>
      <c r="Q250" s="25">
        <v>117.7</v>
      </c>
      <c r="R250" s="25">
        <v>-80</v>
      </c>
      <c r="S250" s="25">
        <v>-5</v>
      </c>
      <c r="T250" s="30" t="s">
        <v>19</v>
      </c>
      <c r="U250" s="28">
        <v>37.700000000000003</v>
      </c>
      <c r="V250" s="28" t="str">
        <f>IF(ABS(Proj2018[[#This Row],[LastProj]]-Proj2018[[#This Row],[PROJ TOTAL PTS]])&lt;0.5,"",(Proj2018[[#This Row],[PROJ TOTAL PTS]]-Proj2018[[#This Row],[LastProj]])/16)</f>
        <v/>
      </c>
      <c r="W250" s="28" t="s">
        <v>31</v>
      </c>
      <c r="X250" s="28"/>
      <c r="Y250" s="28">
        <f>IF(Proj2018[[#This Row],[POS]]="K",-100,Proj2018[[#This Row],[VAR/G]]+1.5)</f>
        <v>-3.5</v>
      </c>
      <c r="Z250" s="28">
        <f>ROUND(MAX(Proj2018[[#This Row],[VAWG]],0)*$AC$9,0)+1</f>
        <v>1</v>
      </c>
    </row>
    <row r="251" spans="1:26" x14ac:dyDescent="0.25">
      <c r="A251">
        <v>2018</v>
      </c>
      <c r="B251" t="s">
        <v>320</v>
      </c>
      <c r="C251" t="s">
        <v>41</v>
      </c>
      <c r="D251" t="s">
        <v>102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20</v>
      </c>
      <c r="N251">
        <v>254</v>
      </c>
      <c r="O251">
        <v>2</v>
      </c>
      <c r="P251" s="25">
        <v>37.400000000000006</v>
      </c>
      <c r="Q251" s="25">
        <v>117.7</v>
      </c>
      <c r="R251" s="25">
        <v>-80.3</v>
      </c>
      <c r="S251" s="25">
        <v>-5.0187499999999998</v>
      </c>
      <c r="T251" s="30" t="s">
        <v>30</v>
      </c>
      <c r="U251" s="28">
        <v>37.400000000000006</v>
      </c>
      <c r="V251" s="28" t="str">
        <f>IF(ABS(Proj2018[[#This Row],[LastProj]]-Proj2018[[#This Row],[PROJ TOTAL PTS]])&lt;0.5,"",(Proj2018[[#This Row],[PROJ TOTAL PTS]]-Proj2018[[#This Row],[LastProj]])/16)</f>
        <v/>
      </c>
      <c r="W251" s="28" t="s">
        <v>30</v>
      </c>
      <c r="X251" s="28"/>
      <c r="Y251" s="28">
        <f>IF(Proj2018[[#This Row],[POS]]="K",-100,Proj2018[[#This Row],[VAR/G]]+1.5)</f>
        <v>-3.5187499999999998</v>
      </c>
      <c r="Z251" s="32">
        <f>ROUND(MAX(Proj2018[[#This Row],[VAWG]],0)*$AC$9,0)+1</f>
        <v>1</v>
      </c>
    </row>
    <row r="252" spans="1:26" x14ac:dyDescent="0.25">
      <c r="A252">
        <v>2018</v>
      </c>
      <c r="B252" t="s">
        <v>321</v>
      </c>
      <c r="C252" t="s">
        <v>41</v>
      </c>
      <c r="D252" t="s">
        <v>126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22</v>
      </c>
      <c r="N252">
        <v>250</v>
      </c>
      <c r="O252">
        <v>2</v>
      </c>
      <c r="P252" s="25">
        <v>37</v>
      </c>
      <c r="Q252" s="25">
        <v>81.599999999999994</v>
      </c>
      <c r="R252" s="25">
        <v>-44.599999999999994</v>
      </c>
      <c r="S252" s="25">
        <v>-2.7874999999999996</v>
      </c>
      <c r="T252" s="30" t="s">
        <v>30</v>
      </c>
      <c r="U252" s="28">
        <v>37</v>
      </c>
      <c r="V252" s="28" t="str">
        <f>IF(ABS(Proj2018[[#This Row],[LastProj]]-Proj2018[[#This Row],[PROJ TOTAL PTS]])&lt;0.5,"",(Proj2018[[#This Row],[PROJ TOTAL PTS]]-Proj2018[[#This Row],[LastProj]])/16)</f>
        <v/>
      </c>
      <c r="W252" s="28" t="s">
        <v>31</v>
      </c>
      <c r="X252" s="28"/>
      <c r="Y252" s="28">
        <f>IF(Proj2018[[#This Row],[POS]]="K",-100,Proj2018[[#This Row],[VAR/G]]+1.5)</f>
        <v>-1.2874999999999996</v>
      </c>
      <c r="Z252" s="32">
        <f>ROUND(MAX(Proj2018[[#This Row],[VAWG]],0)*$AC$9,0)+1</f>
        <v>1</v>
      </c>
    </row>
    <row r="253" spans="1:26" x14ac:dyDescent="0.25">
      <c r="A253">
        <v>2018</v>
      </c>
      <c r="B253" t="s">
        <v>322</v>
      </c>
      <c r="C253" t="s">
        <v>74</v>
      </c>
      <c r="D253" t="s">
        <v>126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23</v>
      </c>
      <c r="N253">
        <v>244</v>
      </c>
      <c r="O253">
        <v>2</v>
      </c>
      <c r="P253" s="25">
        <v>36.400000000000006</v>
      </c>
      <c r="Q253" s="25">
        <v>81.599999999999994</v>
      </c>
      <c r="R253" s="25">
        <v>-45.199999999999989</v>
      </c>
      <c r="S253" s="25">
        <v>-2.8249999999999993</v>
      </c>
      <c r="T253" s="30" t="s">
        <v>30</v>
      </c>
      <c r="U253" s="28">
        <v>36.400000000000006</v>
      </c>
      <c r="V253" s="28" t="str">
        <f>IF(ABS(Proj2018[[#This Row],[LastProj]]-Proj2018[[#This Row],[PROJ TOTAL PTS]])&lt;0.5,"",(Proj2018[[#This Row],[PROJ TOTAL PTS]]-Proj2018[[#This Row],[LastProj]])/16)</f>
        <v/>
      </c>
      <c r="W253" s="28" t="s">
        <v>30</v>
      </c>
      <c r="X253" s="28"/>
      <c r="Y253" s="28">
        <f>IF(Proj2018[[#This Row],[POS]]="K",-100,Proj2018[[#This Row],[VAR/G]]+1.5)</f>
        <v>-1.3249999999999993</v>
      </c>
      <c r="Z253" s="32">
        <f>ROUND(MAX(Proj2018[[#This Row],[VAWG]],0)*$AC$9,0)+1</f>
        <v>1</v>
      </c>
    </row>
    <row r="254" spans="1:26" x14ac:dyDescent="0.25">
      <c r="A254">
        <v>2018</v>
      </c>
      <c r="B254" t="s">
        <v>323</v>
      </c>
      <c r="C254" t="s">
        <v>86</v>
      </c>
      <c r="D254" t="s">
        <v>102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17</v>
      </c>
      <c r="N254">
        <v>242</v>
      </c>
      <c r="O254">
        <v>2</v>
      </c>
      <c r="P254" s="25">
        <v>36.200000000000003</v>
      </c>
      <c r="Q254" s="25">
        <v>117.7</v>
      </c>
      <c r="R254" s="25">
        <v>-81.5</v>
      </c>
      <c r="S254" s="25">
        <v>-5.09375</v>
      </c>
      <c r="T254" s="30" t="s">
        <v>30</v>
      </c>
      <c r="U254" s="28">
        <v>36.200000000000003</v>
      </c>
      <c r="V254" s="28" t="str">
        <f>IF(ABS(Proj2018[[#This Row],[LastProj]]-Proj2018[[#This Row],[PROJ TOTAL PTS]])&lt;0.5,"",(Proj2018[[#This Row],[PROJ TOTAL PTS]]-Proj2018[[#This Row],[LastProj]])/16)</f>
        <v/>
      </c>
      <c r="W254" s="28" t="s">
        <v>30</v>
      </c>
      <c r="X254" s="28"/>
      <c r="Y254" s="28">
        <f>IF(Proj2018[[#This Row],[POS]]="K",-100,Proj2018[[#This Row],[VAR/G]]+1.5)</f>
        <v>-3.59375</v>
      </c>
      <c r="Z254" s="32">
        <f>ROUND(MAX(Proj2018[[#This Row],[VAWG]],0)*$AC$9,0)+1</f>
        <v>1</v>
      </c>
    </row>
    <row r="255" spans="1:26" x14ac:dyDescent="0.25">
      <c r="A255">
        <v>2018</v>
      </c>
      <c r="B255" t="s">
        <v>324</v>
      </c>
      <c r="C255" t="s">
        <v>70</v>
      </c>
      <c r="D255" t="s">
        <v>126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22</v>
      </c>
      <c r="N255">
        <v>239</v>
      </c>
      <c r="O255">
        <v>2</v>
      </c>
      <c r="P255" s="25">
        <v>35.900000000000006</v>
      </c>
      <c r="Q255" s="25">
        <v>81.599999999999994</v>
      </c>
      <c r="R255" s="25">
        <v>-45.699999999999989</v>
      </c>
      <c r="S255" s="25">
        <v>-2.8562499999999993</v>
      </c>
      <c r="T255" s="30" t="s">
        <v>30</v>
      </c>
      <c r="U255" s="28">
        <v>35.900000000000006</v>
      </c>
      <c r="V255" s="28" t="str">
        <f>IF(ABS(Proj2018[[#This Row],[LastProj]]-Proj2018[[#This Row],[PROJ TOTAL PTS]])&lt;0.5,"",(Proj2018[[#This Row],[PROJ TOTAL PTS]]-Proj2018[[#This Row],[LastProj]])/16)</f>
        <v/>
      </c>
      <c r="W255" s="28" t="s">
        <v>30</v>
      </c>
      <c r="X255" s="28"/>
      <c r="Y255" s="28">
        <f>IF(Proj2018[[#This Row],[POS]]="K",-100,Proj2018[[#This Row],[VAR/G]]+1.5)</f>
        <v>-1.3562499999999993</v>
      </c>
      <c r="Z255" s="32">
        <f>ROUND(MAX(Proj2018[[#This Row],[VAWG]],0)*$AC$9,0)+1</f>
        <v>1</v>
      </c>
    </row>
    <row r="256" spans="1:26" x14ac:dyDescent="0.25">
      <c r="A256">
        <v>2018</v>
      </c>
      <c r="B256" t="s">
        <v>325</v>
      </c>
      <c r="C256" t="s">
        <v>68</v>
      </c>
      <c r="D256" t="s">
        <v>126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19</v>
      </c>
      <c r="N256">
        <v>237</v>
      </c>
      <c r="O256">
        <v>2</v>
      </c>
      <c r="P256" s="25">
        <v>35.700000000000003</v>
      </c>
      <c r="Q256" s="25">
        <v>81.599999999999994</v>
      </c>
      <c r="R256" s="25">
        <v>-45.899999999999991</v>
      </c>
      <c r="S256" s="25">
        <v>-2.8687499999999995</v>
      </c>
      <c r="T256" s="30" t="s">
        <v>30</v>
      </c>
      <c r="U256" s="28">
        <v>35.700000000000003</v>
      </c>
      <c r="V256" s="28" t="str">
        <f>IF(ABS(Proj2018[[#This Row],[LastProj]]-Proj2018[[#This Row],[PROJ TOTAL PTS]])&lt;0.5,"",(Proj2018[[#This Row],[PROJ TOTAL PTS]]-Proj2018[[#This Row],[LastProj]])/16)</f>
        <v/>
      </c>
      <c r="W256" s="28" t="s">
        <v>30</v>
      </c>
      <c r="X256" s="28"/>
      <c r="Y256" s="28">
        <f>IF(Proj2018[[#This Row],[POS]]="K",-100,Proj2018[[#This Row],[VAR/G]]+1.5)</f>
        <v>-1.3687499999999995</v>
      </c>
      <c r="Z256" s="32">
        <f>ROUND(MAX(Proj2018[[#This Row],[VAWG]],0)*$AC$9,0)+1</f>
        <v>1</v>
      </c>
    </row>
    <row r="257" spans="1:26" x14ac:dyDescent="0.25">
      <c r="A257">
        <v>2018</v>
      </c>
      <c r="B257" t="s">
        <v>326</v>
      </c>
      <c r="C257" t="s">
        <v>52</v>
      </c>
      <c r="D257" t="s">
        <v>126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22</v>
      </c>
      <c r="N257">
        <v>236</v>
      </c>
      <c r="O257">
        <v>2</v>
      </c>
      <c r="P257" s="25">
        <v>35.6</v>
      </c>
      <c r="Q257" s="25">
        <v>81.599999999999994</v>
      </c>
      <c r="R257" s="25">
        <v>-45.999999999999993</v>
      </c>
      <c r="S257" s="25">
        <v>-2.8749999999999996</v>
      </c>
      <c r="T257" s="30" t="s">
        <v>30</v>
      </c>
      <c r="U257" s="28">
        <v>35.6</v>
      </c>
      <c r="V257" s="28" t="str">
        <f>IF(ABS(Proj2018[[#This Row],[LastProj]]-Proj2018[[#This Row],[PROJ TOTAL PTS]])&lt;0.5,"",(Proj2018[[#This Row],[PROJ TOTAL PTS]]-Proj2018[[#This Row],[LastProj]])/16)</f>
        <v/>
      </c>
      <c r="W257" s="28" t="s">
        <v>30</v>
      </c>
      <c r="X257" s="28"/>
      <c r="Y257" s="28">
        <f>IF(Proj2018[[#This Row],[POS]]="K",-100,Proj2018[[#This Row],[VAR/G]]+1.5)</f>
        <v>-1.3749999999999996</v>
      </c>
      <c r="Z257" s="32">
        <f>ROUND(MAX(Proj2018[[#This Row],[VAWG]],0)*$AC$9,0)+1</f>
        <v>1</v>
      </c>
    </row>
    <row r="258" spans="1:26" x14ac:dyDescent="0.25">
      <c r="A258">
        <v>2018</v>
      </c>
      <c r="B258" t="s">
        <v>327</v>
      </c>
      <c r="C258" t="s">
        <v>86</v>
      </c>
      <c r="D258" t="s">
        <v>126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25</v>
      </c>
      <c r="N258">
        <v>235</v>
      </c>
      <c r="O258">
        <v>2</v>
      </c>
      <c r="P258" s="25">
        <v>35.5</v>
      </c>
      <c r="Q258" s="25">
        <v>81.599999999999994</v>
      </c>
      <c r="R258" s="25">
        <v>-46.099999999999994</v>
      </c>
      <c r="S258" s="25">
        <v>-2.8812499999999996</v>
      </c>
      <c r="T258" s="30" t="s">
        <v>30</v>
      </c>
      <c r="U258" s="28">
        <v>35.5</v>
      </c>
      <c r="V258" s="28" t="str">
        <f>IF(ABS(Proj2018[[#This Row],[LastProj]]-Proj2018[[#This Row],[PROJ TOTAL PTS]])&lt;0.5,"",(Proj2018[[#This Row],[PROJ TOTAL PTS]]-Proj2018[[#This Row],[LastProj]])/16)</f>
        <v/>
      </c>
      <c r="W258" s="28" t="s">
        <v>30</v>
      </c>
      <c r="X258" s="28"/>
      <c r="Y258" s="28">
        <f>IF(Proj2018[[#This Row],[POS]]="K",-100,Proj2018[[#This Row],[VAR/G]]+1.5)</f>
        <v>-1.3812499999999996</v>
      </c>
      <c r="Z258" s="32">
        <f>ROUND(MAX(Proj2018[[#This Row],[VAWG]],0)*$AC$9,0)+1</f>
        <v>1</v>
      </c>
    </row>
    <row r="259" spans="1:26" x14ac:dyDescent="0.25">
      <c r="A259">
        <v>2018</v>
      </c>
      <c r="B259" t="s">
        <v>328</v>
      </c>
      <c r="C259" t="s">
        <v>83</v>
      </c>
      <c r="D259" t="s">
        <v>64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37</v>
      </c>
      <c r="K259">
        <v>166</v>
      </c>
      <c r="L259">
        <v>1</v>
      </c>
      <c r="M259">
        <v>16</v>
      </c>
      <c r="N259">
        <v>126</v>
      </c>
      <c r="O259">
        <v>0</v>
      </c>
      <c r="P259" s="25">
        <v>35.200000000000003</v>
      </c>
      <c r="Q259" s="25">
        <v>118.8</v>
      </c>
      <c r="R259" s="25">
        <v>-83.6</v>
      </c>
      <c r="S259" s="25">
        <v>-5.2249999999999996</v>
      </c>
      <c r="T259" s="30" t="s">
        <v>30</v>
      </c>
      <c r="U259" s="28">
        <v>35.200000000000003</v>
      </c>
      <c r="V259" s="28" t="str">
        <f>IF(ABS(Proj2018[[#This Row],[LastProj]]-Proj2018[[#This Row],[PROJ TOTAL PTS]])&lt;0.5,"",(Proj2018[[#This Row],[PROJ TOTAL PTS]]-Proj2018[[#This Row],[LastProj]])/16)</f>
        <v/>
      </c>
      <c r="W259" s="28" t="s">
        <v>30</v>
      </c>
      <c r="X259" s="28"/>
      <c r="Y259" s="28">
        <f>IF(Proj2018[[#This Row],[POS]]="K",-100,Proj2018[[#This Row],[VAR/G]]+1.5)</f>
        <v>-3.7249999999999996</v>
      </c>
      <c r="Z259" s="32">
        <f>ROUND(MAX(Proj2018[[#This Row],[VAWG]],0)*$AC$9,0)+1</f>
        <v>1</v>
      </c>
    </row>
    <row r="260" spans="1:26" x14ac:dyDescent="0.25">
      <c r="A260">
        <v>2018</v>
      </c>
      <c r="B260" t="s">
        <v>329</v>
      </c>
      <c r="C260" t="s">
        <v>77</v>
      </c>
      <c r="D260" t="s">
        <v>126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22</v>
      </c>
      <c r="N260">
        <v>225</v>
      </c>
      <c r="O260">
        <v>2</v>
      </c>
      <c r="P260" s="25">
        <v>34.5</v>
      </c>
      <c r="Q260" s="25">
        <v>81.599999999999994</v>
      </c>
      <c r="R260" s="25">
        <v>-47.099999999999994</v>
      </c>
      <c r="S260" s="25">
        <v>-2.9437499999999996</v>
      </c>
      <c r="T260" s="30" t="s">
        <v>30</v>
      </c>
      <c r="U260" s="28">
        <v>34.5</v>
      </c>
      <c r="V260" s="28" t="str">
        <f>IF(ABS(Proj2018[[#This Row],[LastProj]]-Proj2018[[#This Row],[PROJ TOTAL PTS]])&lt;0.5,"",(Proj2018[[#This Row],[PROJ TOTAL PTS]]-Proj2018[[#This Row],[LastProj]])/16)</f>
        <v/>
      </c>
      <c r="W260" s="28" t="s">
        <v>30</v>
      </c>
      <c r="X260" s="28"/>
      <c r="Y260" s="28">
        <f>IF(Proj2018[[#This Row],[POS]]="K",-100,Proj2018[[#This Row],[VAR/G]]+1.5)</f>
        <v>-1.4437499999999996</v>
      </c>
      <c r="Z260" s="32">
        <f>ROUND(MAX(Proj2018[[#This Row],[VAWG]],0)*$AC$9,0)+1</f>
        <v>1</v>
      </c>
    </row>
    <row r="261" spans="1:26" x14ac:dyDescent="0.25">
      <c r="A261">
        <v>2018</v>
      </c>
      <c r="B261" t="s">
        <v>330</v>
      </c>
      <c r="C261" t="s">
        <v>68</v>
      </c>
      <c r="D261" t="s">
        <v>64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39</v>
      </c>
      <c r="K261">
        <v>153</v>
      </c>
      <c r="L261">
        <v>2</v>
      </c>
      <c r="M261">
        <v>9</v>
      </c>
      <c r="N261">
        <v>72</v>
      </c>
      <c r="O261">
        <v>0</v>
      </c>
      <c r="P261" s="25">
        <v>34.5</v>
      </c>
      <c r="Q261" s="25">
        <v>118.8</v>
      </c>
      <c r="R261" s="25">
        <v>-84.3</v>
      </c>
      <c r="S261" s="25">
        <v>-5.2687499999999998</v>
      </c>
      <c r="T261" s="30" t="s">
        <v>30</v>
      </c>
      <c r="U261" s="28">
        <v>34.5</v>
      </c>
      <c r="V261" s="28" t="str">
        <f>IF(ABS(Proj2018[[#This Row],[LastProj]]-Proj2018[[#This Row],[PROJ TOTAL PTS]])&lt;0.5,"",(Proj2018[[#This Row],[PROJ TOTAL PTS]]-Proj2018[[#This Row],[LastProj]])/16)</f>
        <v/>
      </c>
      <c r="W261" s="28" t="s">
        <v>30</v>
      </c>
      <c r="X261" s="28"/>
      <c r="Y261" s="28">
        <f>IF(Proj2018[[#This Row],[POS]]="K",-100,Proj2018[[#This Row],[VAR/G]]+1.5)</f>
        <v>-3.7687499999999998</v>
      </c>
      <c r="Z261" s="32">
        <f>ROUND(MAX(Proj2018[[#This Row],[VAWG]],0)*$AC$9,0)+1</f>
        <v>1</v>
      </c>
    </row>
    <row r="262" spans="1:26" x14ac:dyDescent="0.25">
      <c r="A262">
        <v>2018</v>
      </c>
      <c r="B262" t="s">
        <v>331</v>
      </c>
      <c r="C262" t="s">
        <v>56</v>
      </c>
      <c r="D262" t="s">
        <v>64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48</v>
      </c>
      <c r="K262">
        <v>200</v>
      </c>
      <c r="L262">
        <v>2</v>
      </c>
      <c r="M262">
        <v>2</v>
      </c>
      <c r="N262">
        <v>17</v>
      </c>
      <c r="O262">
        <v>0</v>
      </c>
      <c r="P262" s="25">
        <v>33.700000000000003</v>
      </c>
      <c r="Q262" s="25">
        <v>118.8</v>
      </c>
      <c r="R262" s="25">
        <v>-85.1</v>
      </c>
      <c r="S262" s="25">
        <v>-5.3187499999999996</v>
      </c>
      <c r="T262" s="30" t="s">
        <v>30</v>
      </c>
      <c r="U262" s="28">
        <v>33.700000000000003</v>
      </c>
      <c r="V262" s="28" t="str">
        <f>IF(ABS(Proj2018[[#This Row],[LastProj]]-Proj2018[[#This Row],[PROJ TOTAL PTS]])&lt;0.5,"",(Proj2018[[#This Row],[PROJ TOTAL PTS]]-Proj2018[[#This Row],[LastProj]])/16)</f>
        <v/>
      </c>
      <c r="W262" s="28" t="s">
        <v>31</v>
      </c>
      <c r="X262" s="28"/>
      <c r="Y262" s="28">
        <f>IF(Proj2018[[#This Row],[POS]]="K",-100,Proj2018[[#This Row],[VAR/G]]+1.5)</f>
        <v>-3.8187499999999996</v>
      </c>
      <c r="Z262" s="28">
        <f>ROUND(MAX(Proj2018[[#This Row],[VAWG]],0)*$AC$9,0)+1</f>
        <v>1</v>
      </c>
    </row>
    <row r="263" spans="1:26" x14ac:dyDescent="0.25">
      <c r="A263">
        <v>2018</v>
      </c>
      <c r="B263" t="s">
        <v>332</v>
      </c>
      <c r="C263" t="s">
        <v>72</v>
      </c>
      <c r="D263" t="s">
        <v>126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19</v>
      </c>
      <c r="N263">
        <v>212</v>
      </c>
      <c r="O263">
        <v>2</v>
      </c>
      <c r="P263" s="25">
        <v>33.200000000000003</v>
      </c>
      <c r="Q263" s="25">
        <v>81.599999999999994</v>
      </c>
      <c r="R263" s="25">
        <v>-48.399999999999991</v>
      </c>
      <c r="S263" s="25">
        <v>-3.0249999999999995</v>
      </c>
      <c r="T263" s="30" t="s">
        <v>30</v>
      </c>
      <c r="U263" s="28">
        <v>33.200000000000003</v>
      </c>
      <c r="V263" s="28" t="str">
        <f>IF(ABS(Proj2018[[#This Row],[LastProj]]-Proj2018[[#This Row],[PROJ TOTAL PTS]])&lt;0.5,"",(Proj2018[[#This Row],[PROJ TOTAL PTS]]-Proj2018[[#This Row],[LastProj]])/16)</f>
        <v/>
      </c>
      <c r="W263" s="28" t="s">
        <v>30</v>
      </c>
      <c r="X263" s="28"/>
      <c r="Y263" s="28">
        <f>IF(Proj2018[[#This Row],[POS]]="K",-100,Proj2018[[#This Row],[VAR/G]]+1.5)</f>
        <v>-1.5249999999999995</v>
      </c>
      <c r="Z263" s="32">
        <f>ROUND(MAX(Proj2018[[#This Row],[VAWG]],0)*$AC$9,0)+1</f>
        <v>1</v>
      </c>
    </row>
    <row r="264" spans="1:26" x14ac:dyDescent="0.25">
      <c r="A264">
        <v>2018</v>
      </c>
      <c r="B264" t="s">
        <v>333</v>
      </c>
      <c r="C264" t="s">
        <v>81</v>
      </c>
      <c r="D264" t="s">
        <v>126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20</v>
      </c>
      <c r="N264">
        <v>209</v>
      </c>
      <c r="O264">
        <v>2</v>
      </c>
      <c r="P264" s="25">
        <v>32.900000000000006</v>
      </c>
      <c r="Q264" s="25">
        <v>81.599999999999994</v>
      </c>
      <c r="R264" s="25">
        <v>-48.699999999999989</v>
      </c>
      <c r="S264" s="25">
        <v>-3.0437499999999993</v>
      </c>
      <c r="T264" s="30" t="s">
        <v>30</v>
      </c>
      <c r="U264" s="28">
        <v>32.900000000000006</v>
      </c>
      <c r="V264" s="28" t="str">
        <f>IF(ABS(Proj2018[[#This Row],[LastProj]]-Proj2018[[#This Row],[PROJ TOTAL PTS]])&lt;0.5,"",(Proj2018[[#This Row],[PROJ TOTAL PTS]]-Proj2018[[#This Row],[LastProj]])/16)</f>
        <v/>
      </c>
      <c r="W264" s="28" t="s">
        <v>30</v>
      </c>
      <c r="X264" s="28"/>
      <c r="Y264" s="28">
        <f>IF(Proj2018[[#This Row],[POS]]="K",-100,Proj2018[[#This Row],[VAR/G]]+1.5)</f>
        <v>-1.5437499999999993</v>
      </c>
      <c r="Z264" s="32">
        <f>ROUND(MAX(Proj2018[[#This Row],[VAWG]],0)*$AC$9,0)+1</f>
        <v>1</v>
      </c>
    </row>
    <row r="265" spans="1:26" x14ac:dyDescent="0.25">
      <c r="A265">
        <v>2018</v>
      </c>
      <c r="B265" t="s">
        <v>334</v>
      </c>
      <c r="C265" t="s">
        <v>88</v>
      </c>
      <c r="D265" t="s">
        <v>64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50</v>
      </c>
      <c r="K265">
        <v>194</v>
      </c>
      <c r="L265">
        <v>1</v>
      </c>
      <c r="M265">
        <v>9</v>
      </c>
      <c r="N265">
        <v>70</v>
      </c>
      <c r="O265">
        <v>0</v>
      </c>
      <c r="P265" s="25">
        <v>32.400000000000006</v>
      </c>
      <c r="Q265" s="25">
        <v>118.8</v>
      </c>
      <c r="R265" s="25">
        <v>-86.399999999999991</v>
      </c>
      <c r="S265" s="25">
        <v>-5.3999999999999995</v>
      </c>
      <c r="T265" s="30" t="s">
        <v>30</v>
      </c>
      <c r="U265" s="28">
        <v>32.400000000000006</v>
      </c>
      <c r="V265" s="28" t="str">
        <f>IF(ABS(Proj2018[[#This Row],[LastProj]]-Proj2018[[#This Row],[PROJ TOTAL PTS]])&lt;0.5,"",(Proj2018[[#This Row],[PROJ TOTAL PTS]]-Proj2018[[#This Row],[LastProj]])/16)</f>
        <v/>
      </c>
      <c r="W265" s="28" t="s">
        <v>30</v>
      </c>
      <c r="X265" s="28"/>
      <c r="Y265" s="28">
        <f>IF(Proj2018[[#This Row],[POS]]="K",-100,Proj2018[[#This Row],[VAR/G]]+1.5)</f>
        <v>-3.8999999999999995</v>
      </c>
      <c r="Z265" s="32">
        <f>ROUND(MAX(Proj2018[[#This Row],[VAWG]],0)*$AC$9,0)+1</f>
        <v>1</v>
      </c>
    </row>
    <row r="266" spans="1:26" x14ac:dyDescent="0.25">
      <c r="A266">
        <v>2018</v>
      </c>
      <c r="B266" t="s">
        <v>335</v>
      </c>
      <c r="C266" t="s">
        <v>107</v>
      </c>
      <c r="D266" t="s">
        <v>64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40</v>
      </c>
      <c r="K266">
        <v>160</v>
      </c>
      <c r="L266">
        <v>1</v>
      </c>
      <c r="M266">
        <v>12</v>
      </c>
      <c r="N266">
        <v>98</v>
      </c>
      <c r="O266">
        <v>0</v>
      </c>
      <c r="P266" s="25">
        <v>31.8</v>
      </c>
      <c r="Q266" s="25">
        <v>118.8</v>
      </c>
      <c r="R266" s="25">
        <v>-87</v>
      </c>
      <c r="S266" s="25">
        <v>-5.4375</v>
      </c>
      <c r="T266" s="30" t="s">
        <v>30</v>
      </c>
      <c r="U266" s="28">
        <v>31.8</v>
      </c>
      <c r="V266" s="28" t="str">
        <f>IF(ABS(Proj2018[[#This Row],[LastProj]]-Proj2018[[#This Row],[PROJ TOTAL PTS]])&lt;0.5,"",(Proj2018[[#This Row],[PROJ TOTAL PTS]]-Proj2018[[#This Row],[LastProj]])/16)</f>
        <v/>
      </c>
      <c r="W266" s="28" t="s">
        <v>30</v>
      </c>
      <c r="X266" s="28"/>
      <c r="Y266" s="28">
        <f>IF(Proj2018[[#This Row],[POS]]="K",-100,Proj2018[[#This Row],[VAR/G]]+1.5)</f>
        <v>-3.9375</v>
      </c>
      <c r="Z266" s="32">
        <f>ROUND(MAX(Proj2018[[#This Row],[VAWG]],0)*$AC$9,0)+1</f>
        <v>1</v>
      </c>
    </row>
    <row r="267" spans="1:26" x14ac:dyDescent="0.25">
      <c r="A267">
        <v>2018</v>
      </c>
      <c r="B267" t="s">
        <v>336</v>
      </c>
      <c r="C267" t="s">
        <v>39</v>
      </c>
      <c r="D267" t="s">
        <v>126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18</v>
      </c>
      <c r="N267">
        <v>198</v>
      </c>
      <c r="O267">
        <v>2</v>
      </c>
      <c r="P267" s="25">
        <v>31.8</v>
      </c>
      <c r="Q267" s="25">
        <v>81.599999999999994</v>
      </c>
      <c r="R267" s="25">
        <v>-49.8</v>
      </c>
      <c r="S267" s="25">
        <v>-3.1124999999999998</v>
      </c>
      <c r="T267" s="30" t="s">
        <v>19</v>
      </c>
      <c r="U267" s="28">
        <v>31.8</v>
      </c>
      <c r="V267" s="28" t="str">
        <f>IF(ABS(Proj2018[[#This Row],[LastProj]]-Proj2018[[#This Row],[PROJ TOTAL PTS]])&lt;0.5,"",(Proj2018[[#This Row],[PROJ TOTAL PTS]]-Proj2018[[#This Row],[LastProj]])/16)</f>
        <v/>
      </c>
      <c r="W267" s="28" t="s">
        <v>31</v>
      </c>
      <c r="X267" s="28"/>
      <c r="Y267" s="28">
        <f>IF(Proj2018[[#This Row],[POS]]="K",-100,Proj2018[[#This Row],[VAR/G]]+1.5)</f>
        <v>-1.6124999999999998</v>
      </c>
      <c r="Z267" s="28">
        <f>ROUND(MAX(Proj2018[[#This Row],[VAWG]],0)*$AC$9,0)+1</f>
        <v>1</v>
      </c>
    </row>
    <row r="268" spans="1:26" x14ac:dyDescent="0.25">
      <c r="A268">
        <v>2018</v>
      </c>
      <c r="B268" t="s">
        <v>337</v>
      </c>
      <c r="C268" t="s">
        <v>60</v>
      </c>
      <c r="D268" t="s">
        <v>126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20</v>
      </c>
      <c r="N268">
        <v>195</v>
      </c>
      <c r="O268">
        <v>2</v>
      </c>
      <c r="P268" s="25">
        <v>31.5</v>
      </c>
      <c r="Q268" s="25">
        <v>81.599999999999994</v>
      </c>
      <c r="R268" s="25">
        <v>-50.099999999999994</v>
      </c>
      <c r="S268" s="25">
        <v>-3.1312499999999996</v>
      </c>
      <c r="T268" s="30" t="s">
        <v>30</v>
      </c>
      <c r="U268" s="28">
        <v>31.5</v>
      </c>
      <c r="V268" s="28" t="str">
        <f>IF(ABS(Proj2018[[#This Row],[LastProj]]-Proj2018[[#This Row],[PROJ TOTAL PTS]])&lt;0.5,"",(Proj2018[[#This Row],[PROJ TOTAL PTS]]-Proj2018[[#This Row],[LastProj]])/16)</f>
        <v/>
      </c>
      <c r="W268" s="28" t="s">
        <v>30</v>
      </c>
      <c r="X268" s="28"/>
      <c r="Y268" s="28">
        <f>IF(Proj2018[[#This Row],[POS]]="K",-100,Proj2018[[#This Row],[VAR/G]]+1.5)</f>
        <v>-1.6312499999999996</v>
      </c>
      <c r="Z268" s="32">
        <f>ROUND(MAX(Proj2018[[#This Row],[VAWG]],0)*$AC$9,0)+1</f>
        <v>1</v>
      </c>
    </row>
    <row r="269" spans="1:26" x14ac:dyDescent="0.25">
      <c r="A269">
        <v>2018</v>
      </c>
      <c r="B269" t="s">
        <v>338</v>
      </c>
      <c r="C269" t="s">
        <v>56</v>
      </c>
      <c r="D269" t="s">
        <v>126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20</v>
      </c>
      <c r="N269">
        <v>191</v>
      </c>
      <c r="O269">
        <v>2</v>
      </c>
      <c r="P269" s="25">
        <v>31.1</v>
      </c>
      <c r="Q269" s="25">
        <v>81.599999999999994</v>
      </c>
      <c r="R269" s="25">
        <v>-50.499999999999993</v>
      </c>
      <c r="S269" s="25">
        <v>-3.1562499999999996</v>
      </c>
      <c r="T269" s="30" t="s">
        <v>30</v>
      </c>
      <c r="U269" s="28">
        <v>31.1</v>
      </c>
      <c r="V269" s="28" t="str">
        <f>IF(ABS(Proj2018[[#This Row],[LastProj]]-Proj2018[[#This Row],[PROJ TOTAL PTS]])&lt;0.5,"",(Proj2018[[#This Row],[PROJ TOTAL PTS]]-Proj2018[[#This Row],[LastProj]])/16)</f>
        <v/>
      </c>
      <c r="W269" s="28" t="s">
        <v>30</v>
      </c>
      <c r="X269" s="28"/>
      <c r="Y269" s="28">
        <f>IF(Proj2018[[#This Row],[POS]]="K",-100,Proj2018[[#This Row],[VAR/G]]+1.5)</f>
        <v>-1.6562499999999996</v>
      </c>
      <c r="Z269" s="32">
        <f>ROUND(MAX(Proj2018[[#This Row],[VAWG]],0)*$AC$9,0)+1</f>
        <v>1</v>
      </c>
    </row>
    <row r="270" spans="1:26" x14ac:dyDescent="0.25">
      <c r="A270">
        <v>2018</v>
      </c>
      <c r="B270" t="s">
        <v>339</v>
      </c>
      <c r="C270" t="s">
        <v>41</v>
      </c>
      <c r="D270" t="s">
        <v>102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14</v>
      </c>
      <c r="N270">
        <v>189</v>
      </c>
      <c r="O270">
        <v>2</v>
      </c>
      <c r="P270" s="25">
        <v>30.900000000000002</v>
      </c>
      <c r="Q270" s="25">
        <v>117.7</v>
      </c>
      <c r="R270" s="25">
        <v>-86.8</v>
      </c>
      <c r="S270" s="25">
        <v>-5.4249999999999998</v>
      </c>
      <c r="T270" s="30" t="s">
        <v>30</v>
      </c>
      <c r="U270" s="28">
        <v>30.900000000000002</v>
      </c>
      <c r="V270" s="28" t="str">
        <f>IF(ABS(Proj2018[[#This Row],[LastProj]]-Proj2018[[#This Row],[PROJ TOTAL PTS]])&lt;0.5,"",(Proj2018[[#This Row],[PROJ TOTAL PTS]]-Proj2018[[#This Row],[LastProj]])/16)</f>
        <v/>
      </c>
      <c r="W270" s="28" t="s">
        <v>30</v>
      </c>
      <c r="X270" s="28"/>
      <c r="Y270" s="28">
        <f>IF(Proj2018[[#This Row],[POS]]="K",-100,Proj2018[[#This Row],[VAR/G]]+1.5)</f>
        <v>-3.9249999999999998</v>
      </c>
      <c r="Z270" s="28">
        <f>ROUND(MAX(Proj2018[[#This Row],[VAWG]],0)*$AC$9,0)+1</f>
        <v>1</v>
      </c>
    </row>
    <row r="271" spans="1:26" x14ac:dyDescent="0.25">
      <c r="A271">
        <v>2018</v>
      </c>
      <c r="B271" t="s">
        <v>340</v>
      </c>
      <c r="C271" t="s">
        <v>72</v>
      </c>
      <c r="D271" t="s">
        <v>102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6</v>
      </c>
      <c r="K271">
        <v>38</v>
      </c>
      <c r="L271">
        <v>0</v>
      </c>
      <c r="M271">
        <v>12</v>
      </c>
      <c r="N271">
        <v>135</v>
      </c>
      <c r="O271">
        <v>2</v>
      </c>
      <c r="P271" s="25">
        <v>29.3</v>
      </c>
      <c r="Q271" s="25">
        <v>117.7</v>
      </c>
      <c r="R271" s="25">
        <v>-88.4</v>
      </c>
      <c r="S271" s="25">
        <v>-5.5250000000000004</v>
      </c>
      <c r="T271" s="30" t="s">
        <v>30</v>
      </c>
      <c r="U271" s="28">
        <v>29.3</v>
      </c>
      <c r="V271" s="28" t="str">
        <f>IF(ABS(Proj2018[[#This Row],[LastProj]]-Proj2018[[#This Row],[PROJ TOTAL PTS]])&lt;0.5,"",(Proj2018[[#This Row],[PROJ TOTAL PTS]]-Proj2018[[#This Row],[LastProj]])/16)</f>
        <v/>
      </c>
      <c r="W271" s="28" t="s">
        <v>30</v>
      </c>
      <c r="X271" s="28"/>
      <c r="Y271" s="28">
        <f>IF(Proj2018[[#This Row],[POS]]="K",-100,Proj2018[[#This Row],[VAR/G]]+1.5)</f>
        <v>-4.0250000000000004</v>
      </c>
      <c r="Z271" s="32">
        <f>ROUND(MAX(Proj2018[[#This Row],[VAWG]],0)*$AC$9,0)+1</f>
        <v>1</v>
      </c>
    </row>
    <row r="272" spans="1:26" x14ac:dyDescent="0.25">
      <c r="A272">
        <v>2018</v>
      </c>
      <c r="B272" t="s">
        <v>341</v>
      </c>
      <c r="C272" t="s">
        <v>52</v>
      </c>
      <c r="D272" t="s">
        <v>102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17</v>
      </c>
      <c r="N272">
        <v>224</v>
      </c>
      <c r="O272">
        <v>1</v>
      </c>
      <c r="P272" s="25">
        <v>28.400000000000002</v>
      </c>
      <c r="Q272" s="25">
        <v>117.7</v>
      </c>
      <c r="R272" s="25">
        <v>-89.3</v>
      </c>
      <c r="S272" s="25">
        <v>-5.5812499999999998</v>
      </c>
      <c r="T272" s="30" t="s">
        <v>30</v>
      </c>
      <c r="U272" s="28">
        <v>28.400000000000002</v>
      </c>
      <c r="V272" s="28" t="str">
        <f>IF(ABS(Proj2018[[#This Row],[LastProj]]-Proj2018[[#This Row],[PROJ TOTAL PTS]])&lt;0.5,"",(Proj2018[[#This Row],[PROJ TOTAL PTS]]-Proj2018[[#This Row],[LastProj]])/16)</f>
        <v/>
      </c>
      <c r="W272" s="28" t="s">
        <v>30</v>
      </c>
      <c r="X272" s="28"/>
      <c r="Y272" s="28">
        <f>IF(Proj2018[[#This Row],[POS]]="K",-100,Proj2018[[#This Row],[VAR/G]]+1.5)</f>
        <v>-4.0812499999999998</v>
      </c>
      <c r="Z272" s="32">
        <f>ROUND(MAX(Proj2018[[#This Row],[VAWG]],0)*$AC$9,0)+1</f>
        <v>1</v>
      </c>
    </row>
    <row r="273" spans="1:26" x14ac:dyDescent="0.25">
      <c r="A273">
        <v>2018</v>
      </c>
      <c r="B273" t="s">
        <v>342</v>
      </c>
      <c r="C273" t="s">
        <v>83</v>
      </c>
      <c r="D273" t="s">
        <v>102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15</v>
      </c>
      <c r="N273">
        <v>224</v>
      </c>
      <c r="O273">
        <v>1</v>
      </c>
      <c r="P273" s="25">
        <v>28.400000000000002</v>
      </c>
      <c r="Q273" s="25">
        <v>117.7</v>
      </c>
      <c r="R273" s="25">
        <v>-89.3</v>
      </c>
      <c r="S273" s="25">
        <v>-5.5812499999999998</v>
      </c>
      <c r="T273" s="30" t="s">
        <v>30</v>
      </c>
      <c r="U273" s="28">
        <v>28.400000000000002</v>
      </c>
      <c r="V273" s="28" t="str">
        <f>IF(ABS(Proj2018[[#This Row],[LastProj]]-Proj2018[[#This Row],[PROJ TOTAL PTS]])&lt;0.5,"",(Proj2018[[#This Row],[PROJ TOTAL PTS]]-Proj2018[[#This Row],[LastProj]])/16)</f>
        <v/>
      </c>
      <c r="W273" s="28" t="s">
        <v>31</v>
      </c>
      <c r="X273" s="28"/>
      <c r="Y273" s="28">
        <f>IF(Proj2018[[#This Row],[POS]]="K",-100,Proj2018[[#This Row],[VAR/G]]+1.5)</f>
        <v>-4.0812499999999998</v>
      </c>
      <c r="Z273" s="28">
        <f>ROUND(MAX(Proj2018[[#This Row],[VAWG]],0)*$AC$9,0)+1</f>
        <v>1</v>
      </c>
    </row>
    <row r="274" spans="1:26" x14ac:dyDescent="0.25">
      <c r="A274">
        <v>2018</v>
      </c>
      <c r="B274" t="s">
        <v>343</v>
      </c>
      <c r="C274" t="s">
        <v>49</v>
      </c>
      <c r="D274" t="s">
        <v>64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41</v>
      </c>
      <c r="K274">
        <v>160</v>
      </c>
      <c r="L274">
        <v>1</v>
      </c>
      <c r="M274">
        <v>8</v>
      </c>
      <c r="N274">
        <v>62</v>
      </c>
      <c r="O274">
        <v>0</v>
      </c>
      <c r="P274" s="25">
        <v>28.2</v>
      </c>
      <c r="Q274" s="25">
        <v>118.8</v>
      </c>
      <c r="R274" s="25">
        <v>-90.6</v>
      </c>
      <c r="S274" s="25">
        <v>-5.6624999999999996</v>
      </c>
      <c r="T274" s="30" t="s">
        <v>30</v>
      </c>
      <c r="U274" s="28">
        <v>28.2</v>
      </c>
      <c r="V274" s="28" t="str">
        <f>IF(ABS(Proj2018[[#This Row],[LastProj]]-Proj2018[[#This Row],[PROJ TOTAL PTS]])&lt;0.5,"",(Proj2018[[#This Row],[PROJ TOTAL PTS]]-Proj2018[[#This Row],[LastProj]])/16)</f>
        <v/>
      </c>
      <c r="W274" s="28" t="s">
        <v>30</v>
      </c>
      <c r="X274" s="28"/>
      <c r="Y274" s="28">
        <f>IF(Proj2018[[#This Row],[POS]]="K",-100,Proj2018[[#This Row],[VAR/G]]+1.5)</f>
        <v>-4.1624999999999996</v>
      </c>
      <c r="Z274" s="32">
        <f>ROUND(MAX(Proj2018[[#This Row],[VAWG]],0)*$AC$9,0)+1</f>
        <v>1</v>
      </c>
    </row>
    <row r="275" spans="1:26" x14ac:dyDescent="0.25">
      <c r="A275">
        <v>2018</v>
      </c>
      <c r="B275" t="s">
        <v>344</v>
      </c>
      <c r="C275" t="s">
        <v>159</v>
      </c>
      <c r="D275" t="s">
        <v>126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21</v>
      </c>
      <c r="N275">
        <v>220</v>
      </c>
      <c r="O275">
        <v>1</v>
      </c>
      <c r="P275" s="25">
        <v>28</v>
      </c>
      <c r="Q275" s="25">
        <v>81.599999999999994</v>
      </c>
      <c r="R275" s="25">
        <v>-53.599999999999994</v>
      </c>
      <c r="S275" s="25">
        <v>-3.3499999999999996</v>
      </c>
      <c r="T275" s="30" t="s">
        <v>30</v>
      </c>
      <c r="U275" s="28">
        <v>28</v>
      </c>
      <c r="V275" s="28" t="str">
        <f>IF(ABS(Proj2018[[#This Row],[LastProj]]-Proj2018[[#This Row],[PROJ TOTAL PTS]])&lt;0.5,"",(Proj2018[[#This Row],[PROJ TOTAL PTS]]-Proj2018[[#This Row],[LastProj]])/16)</f>
        <v/>
      </c>
      <c r="W275" s="28" t="s">
        <v>30</v>
      </c>
      <c r="X275" s="28"/>
      <c r="Y275" s="28">
        <f>IF(Proj2018[[#This Row],[POS]]="K",-100,Proj2018[[#This Row],[VAR/G]]+1.5)</f>
        <v>-1.8499999999999996</v>
      </c>
      <c r="Z275" s="32">
        <f>ROUND(MAX(Proj2018[[#This Row],[VAWG]],0)*$AC$9,0)+1</f>
        <v>1</v>
      </c>
    </row>
    <row r="276" spans="1:26" x14ac:dyDescent="0.25">
      <c r="A276">
        <v>2018</v>
      </c>
      <c r="B276" t="s">
        <v>345</v>
      </c>
      <c r="C276" t="s">
        <v>41</v>
      </c>
      <c r="D276" t="s">
        <v>64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16</v>
      </c>
      <c r="K276">
        <v>65</v>
      </c>
      <c r="L276">
        <v>0</v>
      </c>
      <c r="M276">
        <v>15</v>
      </c>
      <c r="N276">
        <v>155</v>
      </c>
      <c r="O276">
        <v>1</v>
      </c>
      <c r="P276" s="25">
        <v>28</v>
      </c>
      <c r="Q276" s="25">
        <v>118.8</v>
      </c>
      <c r="R276" s="25">
        <v>-90.8</v>
      </c>
      <c r="S276" s="25">
        <v>-5.6749999999999998</v>
      </c>
      <c r="T276" s="30" t="s">
        <v>30</v>
      </c>
      <c r="U276" s="28">
        <v>28</v>
      </c>
      <c r="V276" s="28" t="str">
        <f>IF(ABS(Proj2018[[#This Row],[LastProj]]-Proj2018[[#This Row],[PROJ TOTAL PTS]])&lt;0.5,"",(Proj2018[[#This Row],[PROJ TOTAL PTS]]-Proj2018[[#This Row],[LastProj]])/16)</f>
        <v/>
      </c>
      <c r="W276" s="28" t="s">
        <v>30</v>
      </c>
      <c r="X276" s="28"/>
      <c r="Y276" s="28">
        <f>IF(Proj2018[[#This Row],[POS]]="K",-100,Proj2018[[#This Row],[VAR/G]]+1.5)</f>
        <v>-4.1749999999999998</v>
      </c>
      <c r="Z276" s="32">
        <f>ROUND(MAX(Proj2018[[#This Row],[VAWG]],0)*$AC$9,0)+1</f>
        <v>1</v>
      </c>
    </row>
    <row r="277" spans="1:26" x14ac:dyDescent="0.25">
      <c r="A277">
        <v>2018</v>
      </c>
      <c r="B277" t="s">
        <v>346</v>
      </c>
      <c r="C277" t="s">
        <v>68</v>
      </c>
      <c r="D277" t="s">
        <v>102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17</v>
      </c>
      <c r="N277">
        <v>217</v>
      </c>
      <c r="O277">
        <v>1</v>
      </c>
      <c r="P277" s="25">
        <v>27.700000000000003</v>
      </c>
      <c r="Q277" s="25">
        <v>117.7</v>
      </c>
      <c r="R277" s="25">
        <v>-90</v>
      </c>
      <c r="S277" s="25">
        <v>-5.625</v>
      </c>
      <c r="T277" s="30" t="s">
        <v>19</v>
      </c>
      <c r="U277" s="28">
        <v>27.700000000000003</v>
      </c>
      <c r="V277" s="28" t="str">
        <f>IF(ABS(Proj2018[[#This Row],[LastProj]]-Proj2018[[#This Row],[PROJ TOTAL PTS]])&lt;0.5,"",(Proj2018[[#This Row],[PROJ TOTAL PTS]]-Proj2018[[#This Row],[LastProj]])/16)</f>
        <v/>
      </c>
      <c r="W277" s="28" t="s">
        <v>31</v>
      </c>
      <c r="X277" s="28"/>
      <c r="Y277" s="28">
        <f>IF(Proj2018[[#This Row],[POS]]="K",-100,Proj2018[[#This Row],[VAR/G]]+1.5)</f>
        <v>-4.125</v>
      </c>
      <c r="Z277" s="28">
        <f>ROUND(MAX(Proj2018[[#This Row],[VAWG]],0)*$AC$9,0)+1</f>
        <v>1</v>
      </c>
    </row>
    <row r="278" spans="1:26" x14ac:dyDescent="0.25">
      <c r="A278">
        <v>2018</v>
      </c>
      <c r="B278" t="s">
        <v>347</v>
      </c>
      <c r="C278" t="s">
        <v>62</v>
      </c>
      <c r="D278" t="s">
        <v>126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15</v>
      </c>
      <c r="N278">
        <v>154</v>
      </c>
      <c r="O278">
        <v>2</v>
      </c>
      <c r="P278" s="25">
        <v>27.4</v>
      </c>
      <c r="Q278" s="25">
        <v>81.599999999999994</v>
      </c>
      <c r="R278" s="25">
        <v>-54.199999999999996</v>
      </c>
      <c r="S278" s="25">
        <v>-3.3874999999999997</v>
      </c>
      <c r="T278" s="30" t="s">
        <v>30</v>
      </c>
      <c r="U278" s="28">
        <v>27.4</v>
      </c>
      <c r="V278" s="28" t="str">
        <f>IF(ABS(Proj2018[[#This Row],[LastProj]]-Proj2018[[#This Row],[PROJ TOTAL PTS]])&lt;0.5,"",(Proj2018[[#This Row],[PROJ TOTAL PTS]]-Proj2018[[#This Row],[LastProj]])/16)</f>
        <v/>
      </c>
      <c r="W278" s="28" t="s">
        <v>30</v>
      </c>
      <c r="X278" s="28"/>
      <c r="Y278" s="28">
        <f>IF(Proj2018[[#This Row],[POS]]="K",-100,Proj2018[[#This Row],[VAR/G]]+1.5)</f>
        <v>-1.8874999999999997</v>
      </c>
      <c r="Z278" s="32">
        <f>ROUND(MAX(Proj2018[[#This Row],[VAWG]],0)*$AC$9,0)+1</f>
        <v>1</v>
      </c>
    </row>
    <row r="279" spans="1:26" x14ac:dyDescent="0.25">
      <c r="A279">
        <v>2018</v>
      </c>
      <c r="B279" t="s">
        <v>348</v>
      </c>
      <c r="C279" t="s">
        <v>105</v>
      </c>
      <c r="D279" t="s">
        <v>29</v>
      </c>
      <c r="E279">
        <v>22</v>
      </c>
      <c r="F279">
        <v>37</v>
      </c>
      <c r="G279">
        <v>251</v>
      </c>
      <c r="H279">
        <v>1</v>
      </c>
      <c r="I279">
        <v>1</v>
      </c>
      <c r="J279">
        <v>14</v>
      </c>
      <c r="K279">
        <v>84</v>
      </c>
      <c r="L279">
        <v>1</v>
      </c>
      <c r="M279">
        <v>0</v>
      </c>
      <c r="N279">
        <v>0</v>
      </c>
      <c r="O279">
        <v>0</v>
      </c>
      <c r="P279" s="25">
        <v>26.44</v>
      </c>
      <c r="Q279" s="25">
        <v>278.68</v>
      </c>
      <c r="R279" s="25">
        <v>-252.24</v>
      </c>
      <c r="S279" s="25">
        <v>-15.765000000000001</v>
      </c>
      <c r="T279" s="30" t="s">
        <v>19</v>
      </c>
      <c r="U279" s="28">
        <v>26.44</v>
      </c>
      <c r="V279" s="28" t="str">
        <f>IF(ABS(Proj2018[[#This Row],[LastProj]]-Proj2018[[#This Row],[PROJ TOTAL PTS]])&lt;0.5,"",(Proj2018[[#This Row],[PROJ TOTAL PTS]]-Proj2018[[#This Row],[LastProj]])/16)</f>
        <v/>
      </c>
      <c r="W279" s="28" t="s">
        <v>31</v>
      </c>
      <c r="X279" s="28"/>
      <c r="Y279" s="28">
        <f>IF(Proj2018[[#This Row],[POS]]="K",-100,Proj2018[[#This Row],[VAR/G]]+1.5)</f>
        <v>-14.265000000000001</v>
      </c>
      <c r="Z279" s="28">
        <f>ROUND(MAX(Proj2018[[#This Row],[VAWG]],0)*$AC$9,0)+1</f>
        <v>1</v>
      </c>
    </row>
    <row r="280" spans="1:26" x14ac:dyDescent="0.25">
      <c r="A280">
        <v>2018</v>
      </c>
      <c r="B280" t="s">
        <v>349</v>
      </c>
      <c r="C280" t="s">
        <v>62</v>
      </c>
      <c r="D280" t="s">
        <v>102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16</v>
      </c>
      <c r="N280">
        <v>192</v>
      </c>
      <c r="O280">
        <v>1</v>
      </c>
      <c r="P280" s="25">
        <v>25.200000000000003</v>
      </c>
      <c r="Q280" s="25">
        <v>117.7</v>
      </c>
      <c r="R280" s="25">
        <v>-92.5</v>
      </c>
      <c r="S280" s="25">
        <v>-5.78125</v>
      </c>
      <c r="T280" s="30" t="s">
        <v>30</v>
      </c>
      <c r="U280" s="28">
        <v>25.200000000000003</v>
      </c>
      <c r="V280" s="28" t="str">
        <f>IF(ABS(Proj2018[[#This Row],[LastProj]]-Proj2018[[#This Row],[PROJ TOTAL PTS]])&lt;0.5,"",(Proj2018[[#This Row],[PROJ TOTAL PTS]]-Proj2018[[#This Row],[LastProj]])/16)</f>
        <v/>
      </c>
      <c r="W280" s="28" t="s">
        <v>30</v>
      </c>
      <c r="X280" s="28"/>
      <c r="Y280" s="28">
        <f>IF(Proj2018[[#This Row],[POS]]="K",-100,Proj2018[[#This Row],[VAR/G]]+1.5)</f>
        <v>-4.28125</v>
      </c>
      <c r="Z280" s="32">
        <f>ROUND(MAX(Proj2018[[#This Row],[VAWG]],0)*$AC$9,0)+1</f>
        <v>1</v>
      </c>
    </row>
    <row r="281" spans="1:26" x14ac:dyDescent="0.25">
      <c r="A281">
        <v>2018</v>
      </c>
      <c r="B281" t="s">
        <v>350</v>
      </c>
      <c r="C281" t="s">
        <v>105</v>
      </c>
      <c r="D281" t="s">
        <v>102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4</v>
      </c>
      <c r="K281">
        <v>27</v>
      </c>
      <c r="L281">
        <v>0</v>
      </c>
      <c r="M281">
        <v>13</v>
      </c>
      <c r="N281">
        <v>158</v>
      </c>
      <c r="O281">
        <v>1</v>
      </c>
      <c r="P281" s="25">
        <v>24.5</v>
      </c>
      <c r="Q281" s="25">
        <v>117.7</v>
      </c>
      <c r="R281" s="25">
        <v>-93.2</v>
      </c>
      <c r="S281" s="25">
        <v>-5.8250000000000002</v>
      </c>
      <c r="T281" s="30" t="s">
        <v>30</v>
      </c>
      <c r="U281" s="28">
        <v>24.5</v>
      </c>
      <c r="V281" s="28" t="str">
        <f>IF(ABS(Proj2018[[#This Row],[LastProj]]-Proj2018[[#This Row],[PROJ TOTAL PTS]])&lt;0.5,"",(Proj2018[[#This Row],[PROJ TOTAL PTS]]-Proj2018[[#This Row],[LastProj]])/16)</f>
        <v/>
      </c>
      <c r="W281" s="28" t="s">
        <v>30</v>
      </c>
      <c r="X281" s="28"/>
      <c r="Y281" s="28">
        <f>IF(Proj2018[[#This Row],[POS]]="K",-100,Proj2018[[#This Row],[VAR/G]]+1.5)</f>
        <v>-4.3250000000000002</v>
      </c>
      <c r="Z281" s="32">
        <f>ROUND(MAX(Proj2018[[#This Row],[VAWG]],0)*$AC$9,0)+1</f>
        <v>1</v>
      </c>
    </row>
    <row r="282" spans="1:26" x14ac:dyDescent="0.25">
      <c r="A282">
        <v>2018</v>
      </c>
      <c r="B282" t="s">
        <v>351</v>
      </c>
      <c r="C282" t="s">
        <v>88</v>
      </c>
      <c r="D282" t="s">
        <v>126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15</v>
      </c>
      <c r="N282">
        <v>183</v>
      </c>
      <c r="O282">
        <v>1</v>
      </c>
      <c r="P282" s="25">
        <v>24.3</v>
      </c>
      <c r="Q282" s="25">
        <v>81.599999999999994</v>
      </c>
      <c r="R282" s="25">
        <v>-57.3</v>
      </c>
      <c r="S282" s="25">
        <v>-3.5812499999999998</v>
      </c>
      <c r="T282" s="30" t="s">
        <v>30</v>
      </c>
      <c r="U282" s="28">
        <v>24.3</v>
      </c>
      <c r="V282" s="28" t="str">
        <f>IF(ABS(Proj2018[[#This Row],[LastProj]]-Proj2018[[#This Row],[PROJ TOTAL PTS]])&lt;0.5,"",(Proj2018[[#This Row],[PROJ TOTAL PTS]]-Proj2018[[#This Row],[LastProj]])/16)</f>
        <v/>
      </c>
      <c r="W282" s="28" t="s">
        <v>31</v>
      </c>
      <c r="X282" s="28"/>
      <c r="Y282" s="28">
        <f>IF(Proj2018[[#This Row],[POS]]="K",-100,Proj2018[[#This Row],[VAR/G]]+1.5)</f>
        <v>-2.0812499999999998</v>
      </c>
      <c r="Z282" s="32">
        <f>ROUND(MAX(Proj2018[[#This Row],[VAWG]],0)*$AC$9,0)+1</f>
        <v>1</v>
      </c>
    </row>
    <row r="283" spans="1:26" x14ac:dyDescent="0.25">
      <c r="A283">
        <v>2018</v>
      </c>
      <c r="B283" t="s">
        <v>352</v>
      </c>
      <c r="C283" t="s">
        <v>79</v>
      </c>
      <c r="D283" t="s">
        <v>64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29</v>
      </c>
      <c r="K283">
        <v>115</v>
      </c>
      <c r="L283">
        <v>1</v>
      </c>
      <c r="M283">
        <v>8</v>
      </c>
      <c r="N283">
        <v>67</v>
      </c>
      <c r="O283">
        <v>0</v>
      </c>
      <c r="P283" s="25">
        <v>24.2</v>
      </c>
      <c r="Q283" s="25">
        <v>118.8</v>
      </c>
      <c r="R283" s="25">
        <v>-94.6</v>
      </c>
      <c r="S283" s="25">
        <v>-5.9124999999999996</v>
      </c>
      <c r="T283" s="30" t="s">
        <v>19</v>
      </c>
      <c r="U283" s="28">
        <v>24.2</v>
      </c>
      <c r="V283" s="28" t="str">
        <f>IF(ABS(Proj2018[[#This Row],[LastProj]]-Proj2018[[#This Row],[PROJ TOTAL PTS]])&lt;0.5,"",(Proj2018[[#This Row],[PROJ TOTAL PTS]]-Proj2018[[#This Row],[LastProj]])/16)</f>
        <v/>
      </c>
      <c r="W283" s="28" t="s">
        <v>31</v>
      </c>
      <c r="X283" s="28"/>
      <c r="Y283" s="28">
        <f>IF(Proj2018[[#This Row],[POS]]="K",-100,Proj2018[[#This Row],[VAR/G]]+1.5)</f>
        <v>-4.4124999999999996</v>
      </c>
      <c r="Z283" s="28">
        <f>ROUND(MAX(Proj2018[[#This Row],[VAWG]],0)*$AC$9,0)+1</f>
        <v>1</v>
      </c>
    </row>
    <row r="284" spans="1:26" x14ac:dyDescent="0.25">
      <c r="A284">
        <v>2018</v>
      </c>
      <c r="B284" t="s">
        <v>353</v>
      </c>
      <c r="C284" t="s">
        <v>54</v>
      </c>
      <c r="D284" t="s">
        <v>64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28</v>
      </c>
      <c r="K284">
        <v>116</v>
      </c>
      <c r="L284">
        <v>1</v>
      </c>
      <c r="M284">
        <v>8</v>
      </c>
      <c r="N284">
        <v>64</v>
      </c>
      <c r="O284">
        <v>0</v>
      </c>
      <c r="P284" s="25">
        <v>24</v>
      </c>
      <c r="Q284" s="25">
        <v>118.8</v>
      </c>
      <c r="R284" s="25">
        <v>-94.8</v>
      </c>
      <c r="S284" s="25">
        <v>-5.9249999999999998</v>
      </c>
      <c r="T284" s="30" t="s">
        <v>19</v>
      </c>
      <c r="U284" s="28">
        <v>24</v>
      </c>
      <c r="V284" s="28" t="str">
        <f>IF(ABS(Proj2018[[#This Row],[LastProj]]-Proj2018[[#This Row],[PROJ TOTAL PTS]])&lt;0.5,"",(Proj2018[[#This Row],[PROJ TOTAL PTS]]-Proj2018[[#This Row],[LastProj]])/16)</f>
        <v/>
      </c>
      <c r="W284" s="28" t="s">
        <v>30</v>
      </c>
      <c r="X284" s="28"/>
      <c r="Y284" s="28">
        <f>IF(Proj2018[[#This Row],[POS]]="K",-100,Proj2018[[#This Row],[VAR/G]]+1.5)</f>
        <v>-4.4249999999999998</v>
      </c>
      <c r="Z284" s="32">
        <f>ROUND(MAX(Proj2018[[#This Row],[VAWG]],0)*$AC$9,0)+1</f>
        <v>1</v>
      </c>
    </row>
    <row r="285" spans="1:26" x14ac:dyDescent="0.25">
      <c r="A285">
        <v>2018</v>
      </c>
      <c r="B285" t="s">
        <v>354</v>
      </c>
      <c r="C285" t="s">
        <v>81</v>
      </c>
      <c r="D285" t="s">
        <v>64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34</v>
      </c>
      <c r="K285">
        <v>140</v>
      </c>
      <c r="L285">
        <v>1</v>
      </c>
      <c r="M285">
        <v>4</v>
      </c>
      <c r="N285">
        <v>35</v>
      </c>
      <c r="O285">
        <v>0</v>
      </c>
      <c r="P285" s="25">
        <v>23.5</v>
      </c>
      <c r="Q285" s="25">
        <v>118.8</v>
      </c>
      <c r="R285" s="25">
        <v>-95.3</v>
      </c>
      <c r="S285" s="25">
        <v>-5.9562499999999998</v>
      </c>
      <c r="T285" s="30" t="s">
        <v>30</v>
      </c>
      <c r="U285" s="28">
        <v>23.5</v>
      </c>
      <c r="V285" s="28" t="str">
        <f>IF(ABS(Proj2018[[#This Row],[LastProj]]-Proj2018[[#This Row],[PROJ TOTAL PTS]])&lt;0.5,"",(Proj2018[[#This Row],[PROJ TOTAL PTS]]-Proj2018[[#This Row],[LastProj]])/16)</f>
        <v/>
      </c>
      <c r="W285" s="28" t="s">
        <v>30</v>
      </c>
      <c r="X285" s="28"/>
      <c r="Y285" s="28">
        <f>IF(Proj2018[[#This Row],[POS]]="K",-100,Proj2018[[#This Row],[VAR/G]]+1.5)</f>
        <v>-4.4562499999999998</v>
      </c>
      <c r="Z285" s="32">
        <f>ROUND(MAX(Proj2018[[#This Row],[VAWG]],0)*$AC$9,0)+1</f>
        <v>1</v>
      </c>
    </row>
    <row r="286" spans="1:26" x14ac:dyDescent="0.25">
      <c r="A286">
        <v>2018</v>
      </c>
      <c r="B286" t="s">
        <v>355</v>
      </c>
      <c r="C286" t="s">
        <v>159</v>
      </c>
      <c r="D286" t="s">
        <v>102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13</v>
      </c>
      <c r="N286">
        <v>166</v>
      </c>
      <c r="O286">
        <v>1</v>
      </c>
      <c r="P286" s="25">
        <v>22.6</v>
      </c>
      <c r="Q286" s="25">
        <v>117.7</v>
      </c>
      <c r="R286" s="25">
        <v>-95.1</v>
      </c>
      <c r="S286" s="25">
        <v>-5.9437499999999996</v>
      </c>
      <c r="T286" s="30" t="s">
        <v>30</v>
      </c>
      <c r="U286" s="28">
        <v>22.6</v>
      </c>
      <c r="V286" s="28" t="str">
        <f>IF(ABS(Proj2018[[#This Row],[LastProj]]-Proj2018[[#This Row],[PROJ TOTAL PTS]])&lt;0.5,"",(Proj2018[[#This Row],[PROJ TOTAL PTS]]-Proj2018[[#This Row],[LastProj]])/16)</f>
        <v/>
      </c>
      <c r="W286" s="28" t="s">
        <v>30</v>
      </c>
      <c r="X286" s="28"/>
      <c r="Y286" s="28">
        <f>IF(Proj2018[[#This Row],[POS]]="K",-100,Proj2018[[#This Row],[VAR/G]]+1.5)</f>
        <v>-4.4437499999999996</v>
      </c>
      <c r="Z286" s="32">
        <f>ROUND(MAX(Proj2018[[#This Row],[VAWG]],0)*$AC$9,0)+1</f>
        <v>1</v>
      </c>
    </row>
    <row r="287" spans="1:26" x14ac:dyDescent="0.25">
      <c r="A287">
        <v>2018</v>
      </c>
      <c r="B287" t="s">
        <v>356</v>
      </c>
      <c r="C287" t="s">
        <v>107</v>
      </c>
      <c r="D287" t="s">
        <v>126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13</v>
      </c>
      <c r="N287">
        <v>163</v>
      </c>
      <c r="O287">
        <v>1</v>
      </c>
      <c r="P287" s="25">
        <v>22.3</v>
      </c>
      <c r="Q287" s="25">
        <v>81.599999999999994</v>
      </c>
      <c r="R287" s="25">
        <v>-59.3</v>
      </c>
      <c r="S287" s="25">
        <v>-3.7062499999999998</v>
      </c>
      <c r="T287" s="30" t="s">
        <v>30</v>
      </c>
      <c r="U287" s="28">
        <v>22.3</v>
      </c>
      <c r="V287" s="28" t="str">
        <f>IF(ABS(Proj2018[[#This Row],[LastProj]]-Proj2018[[#This Row],[PROJ TOTAL PTS]])&lt;0.5,"",(Proj2018[[#This Row],[PROJ TOTAL PTS]]-Proj2018[[#This Row],[LastProj]])/16)</f>
        <v/>
      </c>
      <c r="W287" s="28" t="s">
        <v>30</v>
      </c>
      <c r="X287" s="28"/>
      <c r="Y287" s="28">
        <f>IF(Proj2018[[#This Row],[POS]]="K",-100,Proj2018[[#This Row],[VAR/G]]+1.5)</f>
        <v>-2.2062499999999998</v>
      </c>
      <c r="Z287" s="32">
        <f>ROUND(MAX(Proj2018[[#This Row],[VAWG]],0)*$AC$9,0)+1</f>
        <v>1</v>
      </c>
    </row>
    <row r="288" spans="1:26" x14ac:dyDescent="0.25">
      <c r="A288">
        <v>2018</v>
      </c>
      <c r="B288" t="s">
        <v>357</v>
      </c>
      <c r="C288" t="s">
        <v>36</v>
      </c>
      <c r="D288" t="s">
        <v>102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11</v>
      </c>
      <c r="N288">
        <v>163</v>
      </c>
      <c r="O288">
        <v>1</v>
      </c>
      <c r="P288" s="25">
        <v>22.3</v>
      </c>
      <c r="Q288" s="25">
        <v>117.7</v>
      </c>
      <c r="R288" s="25">
        <v>-95.4</v>
      </c>
      <c r="S288" s="25">
        <v>-5.9625000000000004</v>
      </c>
      <c r="T288" s="30" t="s">
        <v>30</v>
      </c>
      <c r="U288" s="28">
        <v>22.3</v>
      </c>
      <c r="V288" s="28" t="str">
        <f>IF(ABS(Proj2018[[#This Row],[LastProj]]-Proj2018[[#This Row],[PROJ TOTAL PTS]])&lt;0.5,"",(Proj2018[[#This Row],[PROJ TOTAL PTS]]-Proj2018[[#This Row],[LastProj]])/16)</f>
        <v/>
      </c>
      <c r="W288" s="28" t="s">
        <v>30</v>
      </c>
      <c r="X288" s="28"/>
      <c r="Y288" s="28">
        <f>IF(Proj2018[[#This Row],[POS]]="K",-100,Proj2018[[#This Row],[VAR/G]]+1.5)</f>
        <v>-4.4625000000000004</v>
      </c>
      <c r="Z288" s="32">
        <f>ROUND(MAX(Proj2018[[#This Row],[VAWG]],0)*$AC$9,0)+1</f>
        <v>1</v>
      </c>
    </row>
    <row r="289" spans="1:26" x14ac:dyDescent="0.25">
      <c r="A289">
        <v>2018</v>
      </c>
      <c r="B289" t="s">
        <v>358</v>
      </c>
      <c r="C289" t="s">
        <v>34</v>
      </c>
      <c r="D289" t="s">
        <v>102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11</v>
      </c>
      <c r="N289">
        <v>160</v>
      </c>
      <c r="O289">
        <v>1</v>
      </c>
      <c r="P289" s="25">
        <v>22</v>
      </c>
      <c r="Q289" s="25">
        <v>117.7</v>
      </c>
      <c r="R289" s="25">
        <v>-95.7</v>
      </c>
      <c r="S289" s="25">
        <v>-5.9812500000000002</v>
      </c>
      <c r="T289" s="30" t="s">
        <v>30</v>
      </c>
      <c r="U289" s="28">
        <v>22</v>
      </c>
      <c r="V289" s="28" t="str">
        <f>IF(ABS(Proj2018[[#This Row],[LastProj]]-Proj2018[[#This Row],[PROJ TOTAL PTS]])&lt;0.5,"",(Proj2018[[#This Row],[PROJ TOTAL PTS]]-Proj2018[[#This Row],[LastProj]])/16)</f>
        <v/>
      </c>
      <c r="W289" s="28" t="s">
        <v>30</v>
      </c>
      <c r="X289" s="28"/>
      <c r="Y289" s="28">
        <f>IF(Proj2018[[#This Row],[POS]]="K",-100,Proj2018[[#This Row],[VAR/G]]+1.5)</f>
        <v>-4.4812500000000002</v>
      </c>
      <c r="Z289" s="32">
        <f>ROUND(MAX(Proj2018[[#This Row],[VAWG]],0)*$AC$9,0)+1</f>
        <v>1</v>
      </c>
    </row>
    <row r="290" spans="1:26" x14ac:dyDescent="0.25">
      <c r="A290">
        <v>2018</v>
      </c>
      <c r="B290" t="s">
        <v>359</v>
      </c>
      <c r="C290" t="s">
        <v>28</v>
      </c>
      <c r="D290" t="s">
        <v>102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13</v>
      </c>
      <c r="N290">
        <v>159</v>
      </c>
      <c r="O290">
        <v>1</v>
      </c>
      <c r="P290" s="25">
        <v>21.9</v>
      </c>
      <c r="Q290" s="25">
        <v>117.7</v>
      </c>
      <c r="R290" s="25">
        <v>-95.800000000000011</v>
      </c>
      <c r="S290" s="25">
        <v>-5.9875000000000007</v>
      </c>
      <c r="T290" s="30" t="s">
        <v>19</v>
      </c>
      <c r="U290" s="28">
        <v>21.9</v>
      </c>
      <c r="V290" s="28" t="str">
        <f>IF(ABS(Proj2018[[#This Row],[LastProj]]-Proj2018[[#This Row],[PROJ TOTAL PTS]])&lt;0.5,"",(Proj2018[[#This Row],[PROJ TOTAL PTS]]-Proj2018[[#This Row],[LastProj]])/16)</f>
        <v/>
      </c>
      <c r="W290" s="28" t="s">
        <v>31</v>
      </c>
      <c r="X290" s="28"/>
      <c r="Y290" s="28">
        <f>IF(Proj2018[[#This Row],[POS]]="K",-100,Proj2018[[#This Row],[VAR/G]]+1.5)</f>
        <v>-4.4875000000000007</v>
      </c>
      <c r="Z290" s="28">
        <f>ROUND(MAX(Proj2018[[#This Row],[VAWG]],0)*$AC$9,0)+1</f>
        <v>1</v>
      </c>
    </row>
    <row r="291" spans="1:26" x14ac:dyDescent="0.25">
      <c r="A291">
        <v>2018</v>
      </c>
      <c r="B291" t="s">
        <v>360</v>
      </c>
      <c r="C291" t="s">
        <v>49</v>
      </c>
      <c r="D291" t="s">
        <v>102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</v>
      </c>
      <c r="K291">
        <v>14</v>
      </c>
      <c r="L291">
        <v>0</v>
      </c>
      <c r="M291">
        <v>13</v>
      </c>
      <c r="N291">
        <v>137</v>
      </c>
      <c r="O291">
        <v>1</v>
      </c>
      <c r="P291" s="25">
        <v>21.1</v>
      </c>
      <c r="Q291" s="25">
        <v>117.7</v>
      </c>
      <c r="R291" s="25">
        <v>-96.6</v>
      </c>
      <c r="S291" s="25">
        <v>-6.0374999999999996</v>
      </c>
      <c r="T291" s="30" t="s">
        <v>30</v>
      </c>
      <c r="U291" s="28">
        <v>21.1</v>
      </c>
      <c r="V291" s="28" t="str">
        <f>IF(ABS(Proj2018[[#This Row],[LastProj]]-Proj2018[[#This Row],[PROJ TOTAL PTS]])&lt;0.5,"",(Proj2018[[#This Row],[PROJ TOTAL PTS]]-Proj2018[[#This Row],[LastProj]])/16)</f>
        <v/>
      </c>
      <c r="W291" s="28" t="s">
        <v>30</v>
      </c>
      <c r="X291" s="28"/>
      <c r="Y291" s="28">
        <f>IF(Proj2018[[#This Row],[POS]]="K",-100,Proj2018[[#This Row],[VAR/G]]+1.5)</f>
        <v>-4.5374999999999996</v>
      </c>
      <c r="Z291" s="32">
        <f>ROUND(MAX(Proj2018[[#This Row],[VAWG]],0)*$AC$9,0)+1</f>
        <v>1</v>
      </c>
    </row>
    <row r="292" spans="1:26" x14ac:dyDescent="0.25">
      <c r="A292">
        <v>2018</v>
      </c>
      <c r="B292" t="s">
        <v>361</v>
      </c>
      <c r="C292" t="s">
        <v>86</v>
      </c>
      <c r="D292" t="s">
        <v>102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4</v>
      </c>
      <c r="K292">
        <v>24</v>
      </c>
      <c r="L292">
        <v>0</v>
      </c>
      <c r="M292">
        <v>10</v>
      </c>
      <c r="N292">
        <v>126</v>
      </c>
      <c r="O292">
        <v>1</v>
      </c>
      <c r="P292" s="25">
        <v>21</v>
      </c>
      <c r="Q292" s="25">
        <v>117.7</v>
      </c>
      <c r="R292" s="25">
        <v>-96.7</v>
      </c>
      <c r="S292" s="25">
        <v>-6.0437500000000002</v>
      </c>
      <c r="T292" s="30" t="s">
        <v>30</v>
      </c>
      <c r="U292" s="28">
        <v>21</v>
      </c>
      <c r="V292" s="28" t="str">
        <f>IF(ABS(Proj2018[[#This Row],[LastProj]]-Proj2018[[#This Row],[PROJ TOTAL PTS]])&lt;0.5,"",(Proj2018[[#This Row],[PROJ TOTAL PTS]]-Proj2018[[#This Row],[LastProj]])/16)</f>
        <v/>
      </c>
      <c r="W292" s="28" t="s">
        <v>30</v>
      </c>
      <c r="X292" s="28"/>
      <c r="Y292" s="28">
        <f>IF(Proj2018[[#This Row],[POS]]="K",-100,Proj2018[[#This Row],[VAR/G]]+1.5)</f>
        <v>-4.5437500000000002</v>
      </c>
      <c r="Z292" s="32">
        <f>ROUND(MAX(Proj2018[[#This Row],[VAWG]],0)*$AC$9,0)+1</f>
        <v>1</v>
      </c>
    </row>
    <row r="293" spans="1:26" x14ac:dyDescent="0.25">
      <c r="A293">
        <v>2018</v>
      </c>
      <c r="B293" t="s">
        <v>362</v>
      </c>
      <c r="C293" t="s">
        <v>159</v>
      </c>
      <c r="D293" t="s">
        <v>126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14</v>
      </c>
      <c r="N293">
        <v>147</v>
      </c>
      <c r="O293">
        <v>1</v>
      </c>
      <c r="P293" s="25">
        <v>20.700000000000003</v>
      </c>
      <c r="Q293" s="25">
        <v>81.599999999999994</v>
      </c>
      <c r="R293" s="25">
        <v>-60.899999999999991</v>
      </c>
      <c r="S293" s="25">
        <v>-3.8062499999999995</v>
      </c>
      <c r="T293" s="30" t="s">
        <v>30</v>
      </c>
      <c r="U293" s="28">
        <v>20.700000000000003</v>
      </c>
      <c r="V293" s="28" t="str">
        <f>IF(ABS(Proj2018[[#This Row],[LastProj]]-Proj2018[[#This Row],[PROJ TOTAL PTS]])&lt;0.5,"",(Proj2018[[#This Row],[PROJ TOTAL PTS]]-Proj2018[[#This Row],[LastProj]])/16)</f>
        <v/>
      </c>
      <c r="W293" s="28" t="s">
        <v>30</v>
      </c>
      <c r="X293" s="28"/>
      <c r="Y293" s="28">
        <f>IF(Proj2018[[#This Row],[POS]]="K",-100,Proj2018[[#This Row],[VAR/G]]+1.5)</f>
        <v>-2.3062499999999995</v>
      </c>
      <c r="Z293" s="32">
        <f>ROUND(MAX(Proj2018[[#This Row],[VAWG]],0)*$AC$9,0)+1</f>
        <v>1</v>
      </c>
    </row>
    <row r="294" spans="1:26" x14ac:dyDescent="0.25">
      <c r="A294">
        <v>2018</v>
      </c>
      <c r="B294" t="s">
        <v>363</v>
      </c>
      <c r="C294" t="s">
        <v>49</v>
      </c>
      <c r="D294" t="s">
        <v>126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13</v>
      </c>
      <c r="N294">
        <v>147</v>
      </c>
      <c r="O294">
        <v>1</v>
      </c>
      <c r="P294" s="25">
        <v>20.700000000000003</v>
      </c>
      <c r="Q294" s="25">
        <v>81.599999999999994</v>
      </c>
      <c r="R294" s="25">
        <v>-60.899999999999991</v>
      </c>
      <c r="S294" s="25">
        <v>-3.8062499999999995</v>
      </c>
      <c r="T294" s="30" t="s">
        <v>30</v>
      </c>
      <c r="U294" s="28">
        <v>20.700000000000003</v>
      </c>
      <c r="V294" s="28" t="str">
        <f>IF(ABS(Proj2018[[#This Row],[LastProj]]-Proj2018[[#This Row],[PROJ TOTAL PTS]])&lt;0.5,"",(Proj2018[[#This Row],[PROJ TOTAL PTS]]-Proj2018[[#This Row],[LastProj]])/16)</f>
        <v/>
      </c>
      <c r="W294" s="28" t="s">
        <v>30</v>
      </c>
      <c r="X294" s="28"/>
      <c r="Y294" s="28">
        <f>IF(Proj2018[[#This Row],[POS]]="K",-100,Proj2018[[#This Row],[VAR/G]]+1.5)</f>
        <v>-2.3062499999999995</v>
      </c>
      <c r="Z294" s="32">
        <f>ROUND(MAX(Proj2018[[#This Row],[VAWG]],0)*$AC$9,0)+1</f>
        <v>1</v>
      </c>
    </row>
    <row r="295" spans="1:26" x14ac:dyDescent="0.25">
      <c r="A295">
        <v>2018</v>
      </c>
      <c r="B295" t="s">
        <v>364</v>
      </c>
      <c r="C295" t="s">
        <v>79</v>
      </c>
      <c r="D295" t="s">
        <v>102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2</v>
      </c>
      <c r="K295">
        <v>11</v>
      </c>
      <c r="L295">
        <v>0</v>
      </c>
      <c r="M295">
        <v>10</v>
      </c>
      <c r="N295">
        <v>136</v>
      </c>
      <c r="O295">
        <v>1</v>
      </c>
      <c r="P295" s="25">
        <v>20.700000000000003</v>
      </c>
      <c r="Q295" s="25">
        <v>117.7</v>
      </c>
      <c r="R295" s="25">
        <v>-97</v>
      </c>
      <c r="S295" s="25">
        <v>-6.0625</v>
      </c>
      <c r="T295" s="30" t="s">
        <v>30</v>
      </c>
      <c r="U295" s="28">
        <v>20.700000000000003</v>
      </c>
      <c r="V295" s="28" t="str">
        <f>IF(ABS(Proj2018[[#This Row],[LastProj]]-Proj2018[[#This Row],[PROJ TOTAL PTS]])&lt;0.5,"",(Proj2018[[#This Row],[PROJ TOTAL PTS]]-Proj2018[[#This Row],[LastProj]])/16)</f>
        <v/>
      </c>
      <c r="W295" s="28" t="s">
        <v>31</v>
      </c>
      <c r="X295" s="28"/>
      <c r="Y295" s="28">
        <f>IF(Proj2018[[#This Row],[POS]]="K",-100,Proj2018[[#This Row],[VAR/G]]+1.5)</f>
        <v>-4.5625</v>
      </c>
      <c r="Z295" s="32">
        <f>ROUND(MAX(Proj2018[[#This Row],[VAWG]],0)*$AC$9,0)+1</f>
        <v>1</v>
      </c>
    </row>
    <row r="296" spans="1:26" x14ac:dyDescent="0.25">
      <c r="A296">
        <v>2018</v>
      </c>
      <c r="B296" t="s">
        <v>365</v>
      </c>
      <c r="C296" t="s">
        <v>44</v>
      </c>
      <c r="D296" t="s">
        <v>64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23</v>
      </c>
      <c r="K296">
        <v>90</v>
      </c>
      <c r="L296">
        <v>1</v>
      </c>
      <c r="M296">
        <v>7</v>
      </c>
      <c r="N296">
        <v>55</v>
      </c>
      <c r="O296">
        <v>0</v>
      </c>
      <c r="P296" s="25">
        <v>20.5</v>
      </c>
      <c r="Q296" s="25">
        <v>118.8</v>
      </c>
      <c r="R296" s="25">
        <v>-98.3</v>
      </c>
      <c r="S296" s="25">
        <v>-6.1437499999999998</v>
      </c>
      <c r="T296" s="30" t="s">
        <v>30</v>
      </c>
      <c r="U296" s="28">
        <v>20.5</v>
      </c>
      <c r="V296" s="28" t="str">
        <f>IF(ABS(Proj2018[[#This Row],[LastProj]]-Proj2018[[#This Row],[PROJ TOTAL PTS]])&lt;0.5,"",(Proj2018[[#This Row],[PROJ TOTAL PTS]]-Proj2018[[#This Row],[LastProj]])/16)</f>
        <v/>
      </c>
      <c r="W296" s="28" t="s">
        <v>30</v>
      </c>
      <c r="X296" s="28"/>
      <c r="Y296" s="28">
        <f>IF(Proj2018[[#This Row],[POS]]="K",-100,Proj2018[[#This Row],[VAR/G]]+1.5)</f>
        <v>-4.6437499999999998</v>
      </c>
      <c r="Z296" s="32">
        <f>ROUND(MAX(Proj2018[[#This Row],[VAWG]],0)*$AC$9,0)+1</f>
        <v>1</v>
      </c>
    </row>
    <row r="297" spans="1:26" x14ac:dyDescent="0.25">
      <c r="A297">
        <v>2018</v>
      </c>
      <c r="B297" t="s">
        <v>366</v>
      </c>
      <c r="C297" t="s">
        <v>39</v>
      </c>
      <c r="D297" t="s">
        <v>102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11</v>
      </c>
      <c r="N297">
        <v>144</v>
      </c>
      <c r="O297">
        <v>1</v>
      </c>
      <c r="P297" s="25">
        <v>20.399999999999999</v>
      </c>
      <c r="Q297" s="25">
        <v>117.7</v>
      </c>
      <c r="R297" s="25">
        <v>-97.300000000000011</v>
      </c>
      <c r="S297" s="25">
        <v>-6.0812500000000007</v>
      </c>
      <c r="T297" s="30" t="s">
        <v>30</v>
      </c>
      <c r="U297" s="28">
        <v>20.399999999999999</v>
      </c>
      <c r="V297" s="28" t="str">
        <f>IF(ABS(Proj2018[[#This Row],[LastProj]]-Proj2018[[#This Row],[PROJ TOTAL PTS]])&lt;0.5,"",(Proj2018[[#This Row],[PROJ TOTAL PTS]]-Proj2018[[#This Row],[LastProj]])/16)</f>
        <v/>
      </c>
      <c r="W297" s="28" t="s">
        <v>30</v>
      </c>
      <c r="X297" s="28"/>
      <c r="Y297" s="28">
        <f>IF(Proj2018[[#This Row],[POS]]="K",-100,Proj2018[[#This Row],[VAR/G]]+1.5)</f>
        <v>-4.5812500000000007</v>
      </c>
      <c r="Z297" s="32">
        <f>ROUND(MAX(Proj2018[[#This Row],[VAWG]],0)*$AC$9,0)+1</f>
        <v>1</v>
      </c>
    </row>
    <row r="298" spans="1:26" x14ac:dyDescent="0.25">
      <c r="A298">
        <v>2018</v>
      </c>
      <c r="B298" t="s">
        <v>367</v>
      </c>
      <c r="C298" t="s">
        <v>54</v>
      </c>
      <c r="D298" t="s">
        <v>102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10</v>
      </c>
      <c r="N298">
        <v>139</v>
      </c>
      <c r="O298">
        <v>1</v>
      </c>
      <c r="P298" s="25">
        <v>19.899999999999999</v>
      </c>
      <c r="Q298" s="25">
        <v>117.7</v>
      </c>
      <c r="R298" s="25">
        <v>-97.800000000000011</v>
      </c>
      <c r="S298" s="25">
        <v>-6.1125000000000007</v>
      </c>
      <c r="T298" s="30" t="s">
        <v>19</v>
      </c>
      <c r="U298" s="28">
        <v>19.899999999999999</v>
      </c>
      <c r="V298" s="28" t="str">
        <f>IF(ABS(Proj2018[[#This Row],[LastProj]]-Proj2018[[#This Row],[PROJ TOTAL PTS]])&lt;0.5,"",(Proj2018[[#This Row],[PROJ TOTAL PTS]]-Proj2018[[#This Row],[LastProj]])/16)</f>
        <v/>
      </c>
      <c r="W298" s="28" t="s">
        <v>31</v>
      </c>
      <c r="X298" s="28"/>
      <c r="Y298" s="28">
        <f>IF(Proj2018[[#This Row],[POS]]="K",-100,Proj2018[[#This Row],[VAR/G]]+1.5)</f>
        <v>-4.6125000000000007</v>
      </c>
      <c r="Z298" s="28">
        <f>ROUND(MAX(Proj2018[[#This Row],[VAWG]],0)*$AC$9,0)+1</f>
        <v>1</v>
      </c>
    </row>
    <row r="299" spans="1:26" x14ac:dyDescent="0.25">
      <c r="A299">
        <v>2018</v>
      </c>
      <c r="B299" t="s">
        <v>368</v>
      </c>
      <c r="C299" t="s">
        <v>77</v>
      </c>
      <c r="D299" t="s">
        <v>102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12</v>
      </c>
      <c r="N299">
        <v>137</v>
      </c>
      <c r="O299">
        <v>1</v>
      </c>
      <c r="P299" s="25">
        <v>19.700000000000003</v>
      </c>
      <c r="Q299" s="25">
        <v>117.7</v>
      </c>
      <c r="R299" s="25">
        <v>-98</v>
      </c>
      <c r="S299" s="25">
        <v>-6.125</v>
      </c>
      <c r="T299" s="30" t="s">
        <v>30</v>
      </c>
      <c r="U299" s="28">
        <v>19.700000000000003</v>
      </c>
      <c r="V299" s="28" t="str">
        <f>IF(ABS(Proj2018[[#This Row],[LastProj]]-Proj2018[[#This Row],[PROJ TOTAL PTS]])&lt;0.5,"",(Proj2018[[#This Row],[PROJ TOTAL PTS]]-Proj2018[[#This Row],[LastProj]])/16)</f>
        <v/>
      </c>
      <c r="W299" s="28" t="s">
        <v>31</v>
      </c>
      <c r="X299" s="28"/>
      <c r="Y299" s="28">
        <f>IF(Proj2018[[#This Row],[POS]]="K",-100,Proj2018[[#This Row],[VAR/G]]+1.5)</f>
        <v>-4.625</v>
      </c>
      <c r="Z299" s="32">
        <f>ROUND(MAX(Proj2018[[#This Row],[VAWG]],0)*$AC$9,0)+1</f>
        <v>1</v>
      </c>
    </row>
    <row r="300" spans="1:26" x14ac:dyDescent="0.25">
      <c r="A300">
        <v>2018</v>
      </c>
      <c r="B300" t="s">
        <v>369</v>
      </c>
      <c r="C300" t="s">
        <v>90</v>
      </c>
      <c r="D300" t="s">
        <v>102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11</v>
      </c>
      <c r="N300">
        <v>137</v>
      </c>
      <c r="O300">
        <v>1</v>
      </c>
      <c r="P300" s="25">
        <v>19.700000000000003</v>
      </c>
      <c r="Q300" s="25">
        <v>117.7</v>
      </c>
      <c r="R300" s="25">
        <v>-98</v>
      </c>
      <c r="S300" s="25">
        <v>-6.125</v>
      </c>
      <c r="T300" s="30" t="s">
        <v>30</v>
      </c>
      <c r="U300" s="28">
        <v>19.700000000000003</v>
      </c>
      <c r="V300" s="28" t="str">
        <f>IF(ABS(Proj2018[[#This Row],[LastProj]]-Proj2018[[#This Row],[PROJ TOTAL PTS]])&lt;0.5,"",(Proj2018[[#This Row],[PROJ TOTAL PTS]]-Proj2018[[#This Row],[LastProj]])/16)</f>
        <v/>
      </c>
      <c r="W300" s="28" t="s">
        <v>30</v>
      </c>
      <c r="X300" s="28"/>
      <c r="Y300" s="28">
        <f>IF(Proj2018[[#This Row],[POS]]="K",-100,Proj2018[[#This Row],[VAR/G]]+1.5)</f>
        <v>-4.625</v>
      </c>
      <c r="Z300" s="32">
        <f>ROUND(MAX(Proj2018[[#This Row],[VAWG]],0)*$AC$9,0)+1</f>
        <v>1</v>
      </c>
    </row>
    <row r="301" spans="1:26" x14ac:dyDescent="0.25">
      <c r="A301">
        <v>2018</v>
      </c>
      <c r="B301" t="s">
        <v>370</v>
      </c>
      <c r="C301" t="s">
        <v>92</v>
      </c>
      <c r="D301" t="s">
        <v>102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11</v>
      </c>
      <c r="N301">
        <v>134</v>
      </c>
      <c r="O301">
        <v>1</v>
      </c>
      <c r="P301" s="25">
        <v>19.399999999999999</v>
      </c>
      <c r="Q301" s="25">
        <v>117.7</v>
      </c>
      <c r="R301" s="25">
        <v>-98.300000000000011</v>
      </c>
      <c r="S301" s="25">
        <v>-6.1437500000000007</v>
      </c>
      <c r="T301" s="30" t="s">
        <v>30</v>
      </c>
      <c r="U301" s="28">
        <v>19.399999999999999</v>
      </c>
      <c r="V301" s="28" t="str">
        <f>IF(ABS(Proj2018[[#This Row],[LastProj]]-Proj2018[[#This Row],[PROJ TOTAL PTS]])&lt;0.5,"",(Proj2018[[#This Row],[PROJ TOTAL PTS]]-Proj2018[[#This Row],[LastProj]])/16)</f>
        <v/>
      </c>
      <c r="W301" s="28" t="s">
        <v>30</v>
      </c>
      <c r="X301" s="28"/>
      <c r="Y301" s="28">
        <f>IF(Proj2018[[#This Row],[POS]]="K",-100,Proj2018[[#This Row],[VAR/G]]+1.5)</f>
        <v>-4.6437500000000007</v>
      </c>
      <c r="Z301" s="32">
        <f>ROUND(MAX(Proj2018[[#This Row],[VAWG]],0)*$AC$9,0)+1</f>
        <v>1</v>
      </c>
    </row>
    <row r="302" spans="1:26" x14ac:dyDescent="0.25">
      <c r="A302">
        <v>2018</v>
      </c>
      <c r="B302" t="s">
        <v>371</v>
      </c>
      <c r="C302" t="s">
        <v>90</v>
      </c>
      <c r="D302" t="s">
        <v>64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20</v>
      </c>
      <c r="K302">
        <v>88</v>
      </c>
      <c r="L302">
        <v>0</v>
      </c>
      <c r="M302">
        <v>13</v>
      </c>
      <c r="N302">
        <v>102</v>
      </c>
      <c r="O302">
        <v>0</v>
      </c>
      <c r="P302" s="25">
        <v>19</v>
      </c>
      <c r="Q302" s="25">
        <v>118.8</v>
      </c>
      <c r="R302" s="25">
        <v>-99.8</v>
      </c>
      <c r="S302" s="25">
        <v>-6.2374999999999998</v>
      </c>
      <c r="T302" s="30" t="s">
        <v>30</v>
      </c>
      <c r="U302" s="28">
        <v>19</v>
      </c>
      <c r="V302" s="28" t="str">
        <f>IF(ABS(Proj2018[[#This Row],[LastProj]]-Proj2018[[#This Row],[PROJ TOTAL PTS]])&lt;0.5,"",(Proj2018[[#This Row],[PROJ TOTAL PTS]]-Proj2018[[#This Row],[LastProj]])/16)</f>
        <v/>
      </c>
      <c r="W302" s="28" t="s">
        <v>31</v>
      </c>
      <c r="X302" s="28"/>
      <c r="Y302" s="28">
        <f>IF(Proj2018[[#This Row],[POS]]="K",-100,Proj2018[[#This Row],[VAR/G]]+1.5)</f>
        <v>-4.7374999999999998</v>
      </c>
      <c r="Z302" s="32">
        <f>ROUND(MAX(Proj2018[[#This Row],[VAWG]],0)*$AC$9,0)+1</f>
        <v>1</v>
      </c>
    </row>
    <row r="303" spans="1:26" x14ac:dyDescent="0.25">
      <c r="A303">
        <v>2018</v>
      </c>
      <c r="B303" t="s">
        <v>372</v>
      </c>
      <c r="C303" t="s">
        <v>70</v>
      </c>
      <c r="D303" t="s">
        <v>64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29</v>
      </c>
      <c r="K303">
        <v>112</v>
      </c>
      <c r="L303">
        <v>1</v>
      </c>
      <c r="M303">
        <v>2</v>
      </c>
      <c r="N303">
        <v>17</v>
      </c>
      <c r="O303">
        <v>0</v>
      </c>
      <c r="P303" s="25">
        <v>18.900000000000002</v>
      </c>
      <c r="Q303" s="25">
        <v>118.8</v>
      </c>
      <c r="R303" s="25">
        <v>-99.899999999999991</v>
      </c>
      <c r="S303" s="25">
        <v>-6.2437499999999995</v>
      </c>
      <c r="T303" s="30" t="s">
        <v>19</v>
      </c>
      <c r="U303" s="28">
        <v>18.900000000000002</v>
      </c>
      <c r="V303" s="28" t="str">
        <f>IF(ABS(Proj2018[[#This Row],[LastProj]]-Proj2018[[#This Row],[PROJ TOTAL PTS]])&lt;0.5,"",(Proj2018[[#This Row],[PROJ TOTAL PTS]]-Proj2018[[#This Row],[LastProj]])/16)</f>
        <v/>
      </c>
      <c r="W303" s="28" t="s">
        <v>30</v>
      </c>
      <c r="X303" s="28"/>
      <c r="Y303" s="28">
        <f>IF(Proj2018[[#This Row],[POS]]="K",-100,Proj2018[[#This Row],[VAR/G]]+1.5)</f>
        <v>-4.7437499999999995</v>
      </c>
      <c r="Z303" s="28">
        <f>ROUND(MAX(Proj2018[[#This Row],[VAWG]],0)*$AC$9,0)+1</f>
        <v>1</v>
      </c>
    </row>
    <row r="304" spans="1:26" x14ac:dyDescent="0.25">
      <c r="A304">
        <v>2018</v>
      </c>
      <c r="B304" t="s">
        <v>373</v>
      </c>
      <c r="C304" t="s">
        <v>34</v>
      </c>
      <c r="D304" t="s">
        <v>102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18</v>
      </c>
      <c r="K304">
        <v>137</v>
      </c>
      <c r="L304">
        <v>0</v>
      </c>
      <c r="M304">
        <v>5</v>
      </c>
      <c r="N304">
        <v>52</v>
      </c>
      <c r="O304">
        <v>0</v>
      </c>
      <c r="P304" s="25">
        <v>18.900000000000002</v>
      </c>
      <c r="Q304" s="25">
        <v>117.7</v>
      </c>
      <c r="R304" s="25">
        <v>-98.8</v>
      </c>
      <c r="S304" s="25">
        <v>-6.1749999999999998</v>
      </c>
      <c r="T304" s="30" t="s">
        <v>30</v>
      </c>
      <c r="U304" s="28">
        <v>18.900000000000002</v>
      </c>
      <c r="V304" s="28" t="str">
        <f>IF(ABS(Proj2018[[#This Row],[LastProj]]-Proj2018[[#This Row],[PROJ TOTAL PTS]])&lt;0.5,"",(Proj2018[[#This Row],[PROJ TOTAL PTS]]-Proj2018[[#This Row],[LastProj]])/16)</f>
        <v/>
      </c>
      <c r="W304" s="28" t="s">
        <v>31</v>
      </c>
      <c r="X304" s="28"/>
      <c r="Y304" s="28">
        <f>IF(Proj2018[[#This Row],[POS]]="K",-100,Proj2018[[#This Row],[VAR/G]]+1.5)</f>
        <v>-4.6749999999999998</v>
      </c>
      <c r="Z304" s="32">
        <f>ROUND(MAX(Proj2018[[#This Row],[VAWG]],0)*$AC$9,0)+1</f>
        <v>1</v>
      </c>
    </row>
    <row r="305" spans="1:26" x14ac:dyDescent="0.25">
      <c r="A305">
        <v>2018</v>
      </c>
      <c r="B305" t="s">
        <v>374</v>
      </c>
      <c r="C305" t="s">
        <v>44</v>
      </c>
      <c r="D305" t="s">
        <v>102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10</v>
      </c>
      <c r="N305">
        <v>128</v>
      </c>
      <c r="O305">
        <v>1</v>
      </c>
      <c r="P305" s="25">
        <v>18.8</v>
      </c>
      <c r="Q305" s="25">
        <v>117.7</v>
      </c>
      <c r="R305" s="25">
        <v>-98.9</v>
      </c>
      <c r="S305" s="25">
        <v>-6.1812500000000004</v>
      </c>
      <c r="T305" s="30" t="s">
        <v>19</v>
      </c>
      <c r="U305" s="28">
        <v>18.8</v>
      </c>
      <c r="V305" s="28" t="str">
        <f>IF(ABS(Proj2018[[#This Row],[LastProj]]-Proj2018[[#This Row],[PROJ TOTAL PTS]])&lt;0.5,"",(Proj2018[[#This Row],[PROJ TOTAL PTS]]-Proj2018[[#This Row],[LastProj]])/16)</f>
        <v/>
      </c>
      <c r="W305" s="28" t="s">
        <v>30</v>
      </c>
      <c r="X305" s="28"/>
      <c r="Y305" s="28">
        <f>IF(Proj2018[[#This Row],[POS]]="K",-100,Proj2018[[#This Row],[VAR/G]]+1.5)</f>
        <v>-4.6812500000000004</v>
      </c>
      <c r="Z305" s="32">
        <f>ROUND(MAX(Proj2018[[#This Row],[VAWG]],0)*$AC$9,0)+1</f>
        <v>1</v>
      </c>
    </row>
    <row r="306" spans="1:26" x14ac:dyDescent="0.25">
      <c r="A306">
        <v>2018</v>
      </c>
      <c r="B306" t="s">
        <v>375</v>
      </c>
      <c r="C306" t="s">
        <v>74</v>
      </c>
      <c r="D306" t="s">
        <v>102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</v>
      </c>
      <c r="K306">
        <v>11</v>
      </c>
      <c r="L306">
        <v>0</v>
      </c>
      <c r="M306">
        <v>10</v>
      </c>
      <c r="N306">
        <v>117</v>
      </c>
      <c r="O306">
        <v>1</v>
      </c>
      <c r="P306" s="25">
        <v>18.8</v>
      </c>
      <c r="Q306" s="25">
        <v>117.7</v>
      </c>
      <c r="R306" s="25">
        <v>-98.9</v>
      </c>
      <c r="S306" s="25">
        <v>-6.1812500000000004</v>
      </c>
      <c r="T306" s="30" t="s">
        <v>30</v>
      </c>
      <c r="U306" s="28">
        <v>18.8</v>
      </c>
      <c r="V306" s="28" t="str">
        <f>IF(ABS(Proj2018[[#This Row],[LastProj]]-Proj2018[[#This Row],[PROJ TOTAL PTS]])&lt;0.5,"",(Proj2018[[#This Row],[PROJ TOTAL PTS]]-Proj2018[[#This Row],[LastProj]])/16)</f>
        <v/>
      </c>
      <c r="W306" s="28" t="s">
        <v>30</v>
      </c>
      <c r="X306" s="28"/>
      <c r="Y306" s="28">
        <f>IF(Proj2018[[#This Row],[POS]]="K",-100,Proj2018[[#This Row],[VAR/G]]+1.5)</f>
        <v>-4.6812500000000004</v>
      </c>
      <c r="Z306" s="32">
        <f>ROUND(MAX(Proj2018[[#This Row],[VAWG]],0)*$AC$9,0)+1</f>
        <v>1</v>
      </c>
    </row>
    <row r="307" spans="1:26" x14ac:dyDescent="0.25">
      <c r="A307">
        <v>2018</v>
      </c>
      <c r="B307" t="s">
        <v>376</v>
      </c>
      <c r="C307" t="s">
        <v>88</v>
      </c>
      <c r="D307" t="s">
        <v>102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10</v>
      </c>
      <c r="N307">
        <v>127</v>
      </c>
      <c r="O307">
        <v>1</v>
      </c>
      <c r="P307" s="25">
        <v>18.700000000000003</v>
      </c>
      <c r="Q307" s="25">
        <v>117.7</v>
      </c>
      <c r="R307" s="25">
        <v>-99</v>
      </c>
      <c r="S307" s="25">
        <v>-6.1875</v>
      </c>
      <c r="T307" s="30" t="s">
        <v>19</v>
      </c>
      <c r="U307" s="28">
        <v>18.700000000000003</v>
      </c>
      <c r="V307" s="28" t="str">
        <f>IF(ABS(Proj2018[[#This Row],[LastProj]]-Proj2018[[#This Row],[PROJ TOTAL PTS]])&lt;0.5,"",(Proj2018[[#This Row],[PROJ TOTAL PTS]]-Proj2018[[#This Row],[LastProj]])/16)</f>
        <v/>
      </c>
      <c r="W307" s="28" t="s">
        <v>31</v>
      </c>
      <c r="X307" s="28"/>
      <c r="Y307" s="28">
        <f>IF(Proj2018[[#This Row],[POS]]="K",-100,Proj2018[[#This Row],[VAR/G]]+1.5)</f>
        <v>-4.6875</v>
      </c>
      <c r="Z307" s="28">
        <f>ROUND(MAX(Proj2018[[#This Row],[VAWG]],0)*$AC$9,0)+1</f>
        <v>1</v>
      </c>
    </row>
    <row r="308" spans="1:26" x14ac:dyDescent="0.25">
      <c r="A308">
        <v>2018</v>
      </c>
      <c r="B308" t="s">
        <v>377</v>
      </c>
      <c r="C308" t="s">
        <v>58</v>
      </c>
      <c r="D308" t="s">
        <v>102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10</v>
      </c>
      <c r="N308">
        <v>124</v>
      </c>
      <c r="O308">
        <v>1</v>
      </c>
      <c r="P308" s="25">
        <v>18.399999999999999</v>
      </c>
      <c r="Q308" s="25">
        <v>117.7</v>
      </c>
      <c r="R308" s="25">
        <v>-99.300000000000011</v>
      </c>
      <c r="S308" s="25">
        <v>-6.2062500000000007</v>
      </c>
      <c r="T308" s="30" t="s">
        <v>30</v>
      </c>
      <c r="U308" s="28">
        <v>18.399999999999999</v>
      </c>
      <c r="V308" s="28" t="str">
        <f>IF(ABS(Proj2018[[#This Row],[LastProj]]-Proj2018[[#This Row],[PROJ TOTAL PTS]])&lt;0.5,"",(Proj2018[[#This Row],[PROJ TOTAL PTS]]-Proj2018[[#This Row],[LastProj]])/16)</f>
        <v/>
      </c>
      <c r="W308" s="28" t="s">
        <v>30</v>
      </c>
      <c r="X308" s="28"/>
      <c r="Y308" s="28">
        <f>IF(Proj2018[[#This Row],[POS]]="K",-100,Proj2018[[#This Row],[VAR/G]]+1.5)</f>
        <v>-4.7062500000000007</v>
      </c>
      <c r="Z308" s="32">
        <f>ROUND(MAX(Proj2018[[#This Row],[VAWG]],0)*$AC$9,0)+1</f>
        <v>1</v>
      </c>
    </row>
    <row r="309" spans="1:26" x14ac:dyDescent="0.25">
      <c r="A309">
        <v>2018</v>
      </c>
      <c r="B309" t="s">
        <v>378</v>
      </c>
      <c r="C309" t="s">
        <v>70</v>
      </c>
      <c r="D309" t="s">
        <v>126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11</v>
      </c>
      <c r="N309">
        <v>120</v>
      </c>
      <c r="O309">
        <v>1</v>
      </c>
      <c r="P309" s="25">
        <v>18</v>
      </c>
      <c r="Q309" s="25">
        <v>81.599999999999994</v>
      </c>
      <c r="R309" s="25">
        <v>-63.599999999999994</v>
      </c>
      <c r="S309" s="25">
        <v>-3.9749999999999996</v>
      </c>
      <c r="T309" s="30" t="s">
        <v>30</v>
      </c>
      <c r="U309" s="28">
        <v>18</v>
      </c>
      <c r="V309" s="28" t="str">
        <f>IF(ABS(Proj2018[[#This Row],[LastProj]]-Proj2018[[#This Row],[PROJ TOTAL PTS]])&lt;0.5,"",(Proj2018[[#This Row],[PROJ TOTAL PTS]]-Proj2018[[#This Row],[LastProj]])/16)</f>
        <v/>
      </c>
      <c r="W309" s="28" t="s">
        <v>30</v>
      </c>
      <c r="X309" s="28"/>
      <c r="Y309" s="28">
        <f>IF(Proj2018[[#This Row],[POS]]="K",-100,Proj2018[[#This Row],[VAR/G]]+1.5)</f>
        <v>-2.4749999999999996</v>
      </c>
      <c r="Z309" s="32">
        <f>ROUND(MAX(Proj2018[[#This Row],[VAWG]],0)*$AC$9,0)+1</f>
        <v>1</v>
      </c>
    </row>
    <row r="310" spans="1:26" x14ac:dyDescent="0.25">
      <c r="A310">
        <v>2018</v>
      </c>
      <c r="B310" t="s">
        <v>379</v>
      </c>
      <c r="C310" t="s">
        <v>28</v>
      </c>
      <c r="D310" t="s">
        <v>102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9</v>
      </c>
      <c r="N310">
        <v>120</v>
      </c>
      <c r="O310">
        <v>1</v>
      </c>
      <c r="P310" s="25">
        <v>18</v>
      </c>
      <c r="Q310" s="25">
        <v>117.7</v>
      </c>
      <c r="R310" s="25">
        <v>-99.7</v>
      </c>
      <c r="S310" s="25">
        <v>-6.2312500000000002</v>
      </c>
      <c r="T310" s="30" t="s">
        <v>19</v>
      </c>
      <c r="U310" s="28">
        <v>18</v>
      </c>
      <c r="V310" s="28" t="str">
        <f>IF(ABS(Proj2018[[#This Row],[LastProj]]-Proj2018[[#This Row],[PROJ TOTAL PTS]])&lt;0.5,"",(Proj2018[[#This Row],[PROJ TOTAL PTS]]-Proj2018[[#This Row],[LastProj]])/16)</f>
        <v/>
      </c>
      <c r="W310" s="28" t="s">
        <v>31</v>
      </c>
      <c r="X310" s="28"/>
      <c r="Y310" s="28">
        <f>IF(Proj2018[[#This Row],[POS]]="K",-100,Proj2018[[#This Row],[VAR/G]]+1.5)</f>
        <v>-4.7312500000000002</v>
      </c>
      <c r="Z310" s="28">
        <f>ROUND(MAX(Proj2018[[#This Row],[VAWG]],0)*$AC$9,0)+1</f>
        <v>1</v>
      </c>
    </row>
    <row r="311" spans="1:26" x14ac:dyDescent="0.25">
      <c r="A311">
        <v>2018</v>
      </c>
      <c r="B311" t="s">
        <v>380</v>
      </c>
      <c r="C311" t="s">
        <v>86</v>
      </c>
      <c r="D311" t="s">
        <v>64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27</v>
      </c>
      <c r="K311">
        <v>109</v>
      </c>
      <c r="L311">
        <v>0</v>
      </c>
      <c r="M311">
        <v>9</v>
      </c>
      <c r="N311">
        <v>69</v>
      </c>
      <c r="O311">
        <v>0</v>
      </c>
      <c r="P311" s="25">
        <v>17.8</v>
      </c>
      <c r="Q311" s="25">
        <v>118.8</v>
      </c>
      <c r="R311" s="25">
        <v>-101</v>
      </c>
      <c r="S311" s="25">
        <v>-6.3125</v>
      </c>
      <c r="T311" s="30" t="s">
        <v>30</v>
      </c>
      <c r="U311" s="28">
        <v>17.8</v>
      </c>
      <c r="V311" s="28" t="str">
        <f>IF(ABS(Proj2018[[#This Row],[LastProj]]-Proj2018[[#This Row],[PROJ TOTAL PTS]])&lt;0.5,"",(Proj2018[[#This Row],[PROJ TOTAL PTS]]-Proj2018[[#This Row],[LastProj]])/16)</f>
        <v/>
      </c>
      <c r="W311" s="28" t="s">
        <v>30</v>
      </c>
      <c r="X311" s="28"/>
      <c r="Y311" s="28">
        <f>IF(Proj2018[[#This Row],[POS]]="K",-100,Proj2018[[#This Row],[VAR/G]]+1.5)</f>
        <v>-4.8125</v>
      </c>
      <c r="Z311" s="32">
        <f>ROUND(MAX(Proj2018[[#This Row],[VAWG]],0)*$AC$9,0)+1</f>
        <v>1</v>
      </c>
    </row>
    <row r="312" spans="1:26" x14ac:dyDescent="0.25">
      <c r="A312">
        <v>2018</v>
      </c>
      <c r="B312" t="s">
        <v>381</v>
      </c>
      <c r="C312" t="s">
        <v>159</v>
      </c>
      <c r="D312" t="s">
        <v>126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10</v>
      </c>
      <c r="N312">
        <v>115</v>
      </c>
      <c r="O312">
        <v>1</v>
      </c>
      <c r="P312" s="25">
        <v>17.5</v>
      </c>
      <c r="Q312" s="25">
        <v>81.599999999999994</v>
      </c>
      <c r="R312" s="25">
        <v>-64.099999999999994</v>
      </c>
      <c r="S312" s="25">
        <v>-4.0062499999999996</v>
      </c>
      <c r="T312" s="30" t="s">
        <v>30</v>
      </c>
      <c r="U312" s="28">
        <v>17.5</v>
      </c>
      <c r="V312" s="28" t="str">
        <f>IF(ABS(Proj2018[[#This Row],[LastProj]]-Proj2018[[#This Row],[PROJ TOTAL PTS]])&lt;0.5,"",(Proj2018[[#This Row],[PROJ TOTAL PTS]]-Proj2018[[#This Row],[LastProj]])/16)</f>
        <v/>
      </c>
      <c r="W312" s="28" t="s">
        <v>30</v>
      </c>
      <c r="X312" s="28"/>
      <c r="Y312" s="28">
        <f>IF(Proj2018[[#This Row],[POS]]="K",-100,Proj2018[[#This Row],[VAR/G]]+1.5)</f>
        <v>-2.5062499999999996</v>
      </c>
      <c r="Z312" s="32">
        <f>ROUND(MAX(Proj2018[[#This Row],[VAWG]],0)*$AC$9,0)+1</f>
        <v>1</v>
      </c>
    </row>
    <row r="313" spans="1:26" x14ac:dyDescent="0.25">
      <c r="A313">
        <v>2018</v>
      </c>
      <c r="B313" t="s">
        <v>382</v>
      </c>
      <c r="C313" t="s">
        <v>92</v>
      </c>
      <c r="D313" t="s">
        <v>64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19</v>
      </c>
      <c r="K313">
        <v>80</v>
      </c>
      <c r="L313">
        <v>0</v>
      </c>
      <c r="M313">
        <v>14</v>
      </c>
      <c r="N313">
        <v>95</v>
      </c>
      <c r="O313">
        <v>0</v>
      </c>
      <c r="P313" s="25">
        <v>17.5</v>
      </c>
      <c r="Q313" s="25">
        <v>118.8</v>
      </c>
      <c r="R313" s="25">
        <v>-101.3</v>
      </c>
      <c r="S313" s="25">
        <v>-6.3312499999999998</v>
      </c>
      <c r="T313" s="30" t="s">
        <v>30</v>
      </c>
      <c r="U313" s="28">
        <v>17.5</v>
      </c>
      <c r="V313" s="28" t="str">
        <f>IF(ABS(Proj2018[[#This Row],[LastProj]]-Proj2018[[#This Row],[PROJ TOTAL PTS]])&lt;0.5,"",(Proj2018[[#This Row],[PROJ TOTAL PTS]]-Proj2018[[#This Row],[LastProj]])/16)</f>
        <v/>
      </c>
      <c r="W313" s="28" t="s">
        <v>30</v>
      </c>
      <c r="X313" s="28"/>
      <c r="Y313" s="28">
        <f>IF(Proj2018[[#This Row],[POS]]="K",-100,Proj2018[[#This Row],[VAR/G]]+1.5)</f>
        <v>-4.8312499999999998</v>
      </c>
      <c r="Z313" s="32">
        <f>ROUND(MAX(Proj2018[[#This Row],[VAWG]],0)*$AC$9,0)+1</f>
        <v>1</v>
      </c>
    </row>
    <row r="314" spans="1:26" x14ac:dyDescent="0.25">
      <c r="A314">
        <v>2018</v>
      </c>
      <c r="B314" t="s">
        <v>383</v>
      </c>
      <c r="C314" t="s">
        <v>92</v>
      </c>
      <c r="D314" t="s">
        <v>126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13</v>
      </c>
      <c r="N314">
        <v>113</v>
      </c>
      <c r="O314">
        <v>1</v>
      </c>
      <c r="P314" s="25">
        <v>17.3</v>
      </c>
      <c r="Q314" s="25">
        <v>81.599999999999994</v>
      </c>
      <c r="R314" s="25">
        <v>-64.3</v>
      </c>
      <c r="S314" s="25">
        <v>-4.0187499999999998</v>
      </c>
      <c r="T314" s="30" t="s">
        <v>30</v>
      </c>
      <c r="U314" s="28">
        <v>17.3</v>
      </c>
      <c r="V314" s="28" t="str">
        <f>IF(ABS(Proj2018[[#This Row],[LastProj]]-Proj2018[[#This Row],[PROJ TOTAL PTS]])&lt;0.5,"",(Proj2018[[#This Row],[PROJ TOTAL PTS]]-Proj2018[[#This Row],[LastProj]])/16)</f>
        <v/>
      </c>
      <c r="W314" s="28" t="s">
        <v>30</v>
      </c>
      <c r="X314" s="28"/>
      <c r="Y314" s="28">
        <f>IF(Proj2018[[#This Row],[POS]]="K",-100,Proj2018[[#This Row],[VAR/G]]+1.5)</f>
        <v>-2.5187499999999998</v>
      </c>
      <c r="Z314" s="32">
        <f>ROUND(MAX(Proj2018[[#This Row],[VAWG]],0)*$AC$9,0)+1</f>
        <v>1</v>
      </c>
    </row>
    <row r="315" spans="1:26" x14ac:dyDescent="0.25">
      <c r="A315">
        <v>2018</v>
      </c>
      <c r="B315" t="s">
        <v>384</v>
      </c>
      <c r="C315" t="s">
        <v>96</v>
      </c>
      <c r="D315" t="s">
        <v>126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10</v>
      </c>
      <c r="N315">
        <v>113</v>
      </c>
      <c r="O315">
        <v>1</v>
      </c>
      <c r="P315" s="25">
        <v>17.3</v>
      </c>
      <c r="Q315" s="25">
        <v>81.599999999999994</v>
      </c>
      <c r="R315" s="25">
        <v>-64.3</v>
      </c>
      <c r="S315" s="25">
        <v>-4.0187499999999998</v>
      </c>
      <c r="T315" s="30" t="s">
        <v>30</v>
      </c>
      <c r="U315" s="28">
        <v>17.3</v>
      </c>
      <c r="V315" s="28" t="str">
        <f>IF(ABS(Proj2018[[#This Row],[LastProj]]-Proj2018[[#This Row],[PROJ TOTAL PTS]])&lt;0.5,"",(Proj2018[[#This Row],[PROJ TOTAL PTS]]-Proj2018[[#This Row],[LastProj]])/16)</f>
        <v/>
      </c>
      <c r="W315" s="28" t="s">
        <v>30</v>
      </c>
      <c r="X315" s="28"/>
      <c r="Y315" s="28">
        <f>IF(Proj2018[[#This Row],[POS]]="K",-100,Proj2018[[#This Row],[VAR/G]]+1.5)</f>
        <v>-2.5187499999999998</v>
      </c>
      <c r="Z315" s="32">
        <f>ROUND(MAX(Proj2018[[#This Row],[VAWG]],0)*$AC$9,0)+1</f>
        <v>1</v>
      </c>
    </row>
    <row r="316" spans="1:26" x14ac:dyDescent="0.25">
      <c r="A316">
        <v>2018</v>
      </c>
      <c r="B316" t="s">
        <v>385</v>
      </c>
      <c r="C316" t="s">
        <v>56</v>
      </c>
      <c r="D316" t="s">
        <v>64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20</v>
      </c>
      <c r="K316">
        <v>78</v>
      </c>
      <c r="L316">
        <v>1</v>
      </c>
      <c r="M316">
        <v>4</v>
      </c>
      <c r="N316">
        <v>34</v>
      </c>
      <c r="O316">
        <v>0</v>
      </c>
      <c r="P316" s="25">
        <v>17.200000000000003</v>
      </c>
      <c r="Q316" s="25">
        <v>118.8</v>
      </c>
      <c r="R316" s="25">
        <v>-101.6</v>
      </c>
      <c r="S316" s="25">
        <v>-6.35</v>
      </c>
      <c r="T316" s="30" t="s">
        <v>19</v>
      </c>
      <c r="U316" s="28">
        <v>17.200000000000003</v>
      </c>
      <c r="V316" s="28" t="str">
        <f>IF(ABS(Proj2018[[#This Row],[LastProj]]-Proj2018[[#This Row],[PROJ TOTAL PTS]])&lt;0.5,"",(Proj2018[[#This Row],[PROJ TOTAL PTS]]-Proj2018[[#This Row],[LastProj]])/16)</f>
        <v/>
      </c>
      <c r="W316" s="28" t="s">
        <v>31</v>
      </c>
      <c r="X316" s="28"/>
      <c r="Y316" s="28">
        <f>IF(Proj2018[[#This Row],[POS]]="K",-100,Proj2018[[#This Row],[VAR/G]]+1.5)</f>
        <v>-4.8499999999999996</v>
      </c>
      <c r="Z316" s="28">
        <f>ROUND(MAX(Proj2018[[#This Row],[VAWG]],0)*$AC$9,0)+1</f>
        <v>1</v>
      </c>
    </row>
    <row r="317" spans="1:26" x14ac:dyDescent="0.25">
      <c r="A317">
        <v>2018</v>
      </c>
      <c r="B317" t="s">
        <v>386</v>
      </c>
      <c r="C317" t="s">
        <v>34</v>
      </c>
      <c r="D317" t="s">
        <v>102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9</v>
      </c>
      <c r="N317">
        <v>112</v>
      </c>
      <c r="O317">
        <v>1</v>
      </c>
      <c r="P317" s="25">
        <v>17.200000000000003</v>
      </c>
      <c r="Q317" s="25">
        <v>117.7</v>
      </c>
      <c r="R317" s="25">
        <v>-100.5</v>
      </c>
      <c r="S317" s="25">
        <v>-6.28125</v>
      </c>
      <c r="T317" s="30" t="s">
        <v>30</v>
      </c>
      <c r="U317" s="28">
        <v>17.200000000000003</v>
      </c>
      <c r="V317" s="28" t="str">
        <f>IF(ABS(Proj2018[[#This Row],[LastProj]]-Proj2018[[#This Row],[PROJ TOTAL PTS]])&lt;0.5,"",(Proj2018[[#This Row],[PROJ TOTAL PTS]]-Proj2018[[#This Row],[LastProj]])/16)</f>
        <v/>
      </c>
      <c r="W317" s="28" t="s">
        <v>30</v>
      </c>
      <c r="X317" s="28"/>
      <c r="Y317" s="28">
        <f>IF(Proj2018[[#This Row],[POS]]="K",-100,Proj2018[[#This Row],[VAR/G]]+1.5)</f>
        <v>-4.78125</v>
      </c>
      <c r="Z317" s="32">
        <f>ROUND(MAX(Proj2018[[#This Row],[VAWG]],0)*$AC$9,0)+1</f>
        <v>1</v>
      </c>
    </row>
    <row r="318" spans="1:26" x14ac:dyDescent="0.25">
      <c r="A318">
        <v>2018</v>
      </c>
      <c r="B318" t="s">
        <v>387</v>
      </c>
      <c r="C318" t="s">
        <v>105</v>
      </c>
      <c r="D318" t="s">
        <v>126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13</v>
      </c>
      <c r="N318">
        <v>106</v>
      </c>
      <c r="O318">
        <v>1</v>
      </c>
      <c r="P318" s="25">
        <v>16.600000000000001</v>
      </c>
      <c r="Q318" s="25">
        <v>81.599999999999994</v>
      </c>
      <c r="R318" s="25">
        <v>-65</v>
      </c>
      <c r="S318" s="25">
        <v>-4.0625</v>
      </c>
      <c r="T318" s="30" t="s">
        <v>30</v>
      </c>
      <c r="U318" s="28">
        <v>16.600000000000001</v>
      </c>
      <c r="V318" s="28" t="str">
        <f>IF(ABS(Proj2018[[#This Row],[LastProj]]-Proj2018[[#This Row],[PROJ TOTAL PTS]])&lt;0.5,"",(Proj2018[[#This Row],[PROJ TOTAL PTS]]-Proj2018[[#This Row],[LastProj]])/16)</f>
        <v/>
      </c>
      <c r="W318" s="28" t="s">
        <v>30</v>
      </c>
      <c r="X318" s="28"/>
      <c r="Y318" s="28">
        <f>IF(Proj2018[[#This Row],[POS]]="K",-100,Proj2018[[#This Row],[VAR/G]]+1.5)</f>
        <v>-2.5625</v>
      </c>
      <c r="Z318" s="32">
        <f>ROUND(MAX(Proj2018[[#This Row],[VAWG]],0)*$AC$9,0)+1</f>
        <v>1</v>
      </c>
    </row>
    <row r="319" spans="1:26" x14ac:dyDescent="0.25">
      <c r="A319">
        <v>2018</v>
      </c>
      <c r="B319" t="s">
        <v>388</v>
      </c>
      <c r="C319" t="s">
        <v>66</v>
      </c>
      <c r="D319" t="s">
        <v>64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18</v>
      </c>
      <c r="K319">
        <v>71</v>
      </c>
      <c r="L319">
        <v>1</v>
      </c>
      <c r="M319">
        <v>4</v>
      </c>
      <c r="N319">
        <v>32</v>
      </c>
      <c r="O319">
        <v>0</v>
      </c>
      <c r="P319" s="25">
        <v>16.3</v>
      </c>
      <c r="Q319" s="25">
        <v>118.8</v>
      </c>
      <c r="R319" s="25">
        <v>-102.5</v>
      </c>
      <c r="S319" s="25">
        <v>-6.40625</v>
      </c>
      <c r="T319" s="30" t="s">
        <v>19</v>
      </c>
      <c r="U319" s="28">
        <v>16.3</v>
      </c>
      <c r="V319" s="28" t="str">
        <f>IF(ABS(Proj2018[[#This Row],[LastProj]]-Proj2018[[#This Row],[PROJ TOTAL PTS]])&lt;0.5,"",(Proj2018[[#This Row],[PROJ TOTAL PTS]]-Proj2018[[#This Row],[LastProj]])/16)</f>
        <v/>
      </c>
      <c r="W319" s="28" t="s">
        <v>31</v>
      </c>
      <c r="X319" s="28"/>
      <c r="Y319" s="28">
        <f>IF(Proj2018[[#This Row],[POS]]="K",-100,Proj2018[[#This Row],[VAR/G]]+1.5)</f>
        <v>-4.90625</v>
      </c>
      <c r="Z319" s="28">
        <f>ROUND(MAX(Proj2018[[#This Row],[VAWG]],0)*$AC$9,0)+1</f>
        <v>1</v>
      </c>
    </row>
    <row r="320" spans="1:26" x14ac:dyDescent="0.25">
      <c r="A320">
        <v>2018</v>
      </c>
      <c r="B320" t="s">
        <v>389</v>
      </c>
      <c r="C320" t="s">
        <v>90</v>
      </c>
      <c r="D320" t="s">
        <v>126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13</v>
      </c>
      <c r="N320">
        <v>101</v>
      </c>
      <c r="O320">
        <v>1</v>
      </c>
      <c r="P320" s="25">
        <v>16.100000000000001</v>
      </c>
      <c r="Q320" s="25">
        <v>81.599999999999994</v>
      </c>
      <c r="R320" s="25">
        <v>-65.5</v>
      </c>
      <c r="S320" s="25">
        <v>-4.09375</v>
      </c>
      <c r="T320" s="30" t="s">
        <v>30</v>
      </c>
      <c r="U320" s="28">
        <v>16.100000000000001</v>
      </c>
      <c r="V320" s="28" t="str">
        <f>IF(ABS(Proj2018[[#This Row],[LastProj]]-Proj2018[[#This Row],[PROJ TOTAL PTS]])&lt;0.5,"",(Proj2018[[#This Row],[PROJ TOTAL PTS]]-Proj2018[[#This Row],[LastProj]])/16)</f>
        <v/>
      </c>
      <c r="W320" s="28" t="s">
        <v>30</v>
      </c>
      <c r="X320" s="28"/>
      <c r="Y320" s="28">
        <f>IF(Proj2018[[#This Row],[POS]]="K",-100,Proj2018[[#This Row],[VAR/G]]+1.5)</f>
        <v>-2.59375</v>
      </c>
      <c r="Z320" s="32">
        <f>ROUND(MAX(Proj2018[[#This Row],[VAWG]],0)*$AC$9,0)+1</f>
        <v>1</v>
      </c>
    </row>
    <row r="321" spans="1:26" x14ac:dyDescent="0.25">
      <c r="A321">
        <v>2018</v>
      </c>
      <c r="B321" t="s">
        <v>390</v>
      </c>
      <c r="C321" t="s">
        <v>58</v>
      </c>
      <c r="D321" t="s">
        <v>126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9</v>
      </c>
      <c r="N321">
        <v>99</v>
      </c>
      <c r="O321">
        <v>1</v>
      </c>
      <c r="P321" s="25">
        <v>15.9</v>
      </c>
      <c r="Q321" s="25">
        <v>81.599999999999994</v>
      </c>
      <c r="R321" s="25">
        <v>-65.699999999999989</v>
      </c>
      <c r="S321" s="25">
        <v>-4.1062499999999993</v>
      </c>
      <c r="T321" s="30" t="s">
        <v>30</v>
      </c>
      <c r="U321" s="28">
        <v>15.9</v>
      </c>
      <c r="V321" s="28" t="str">
        <f>IF(ABS(Proj2018[[#This Row],[LastProj]]-Proj2018[[#This Row],[PROJ TOTAL PTS]])&lt;0.5,"",(Proj2018[[#This Row],[PROJ TOTAL PTS]]-Proj2018[[#This Row],[LastProj]])/16)</f>
        <v/>
      </c>
      <c r="W321" s="28" t="s">
        <v>30</v>
      </c>
      <c r="X321" s="28"/>
      <c r="Y321" s="28">
        <f>IF(Proj2018[[#This Row],[POS]]="K",-100,Proj2018[[#This Row],[VAR/G]]+1.5)</f>
        <v>-2.6062499999999993</v>
      </c>
      <c r="Z321" s="32">
        <f>ROUND(MAX(Proj2018[[#This Row],[VAWG]],0)*$AC$9,0)+1</f>
        <v>1</v>
      </c>
    </row>
    <row r="322" spans="1:26" x14ac:dyDescent="0.25">
      <c r="A322">
        <v>2018</v>
      </c>
      <c r="B322" t="s">
        <v>391</v>
      </c>
      <c r="C322" t="s">
        <v>34</v>
      </c>
      <c r="D322" t="s">
        <v>64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22</v>
      </c>
      <c r="K322">
        <v>96</v>
      </c>
      <c r="L322">
        <v>1</v>
      </c>
      <c r="M322">
        <v>0</v>
      </c>
      <c r="N322">
        <v>0</v>
      </c>
      <c r="O322">
        <v>0</v>
      </c>
      <c r="P322" s="25">
        <v>15.600000000000001</v>
      </c>
      <c r="Q322" s="25">
        <v>118.8</v>
      </c>
      <c r="R322" s="25">
        <v>-103.19999999999999</v>
      </c>
      <c r="S322" s="25">
        <v>-6.4499999999999993</v>
      </c>
      <c r="T322" s="30" t="s">
        <v>30</v>
      </c>
      <c r="U322" s="28">
        <v>15.600000000000001</v>
      </c>
      <c r="V322" s="28" t="str">
        <f>IF(ABS(Proj2018[[#This Row],[LastProj]]-Proj2018[[#This Row],[PROJ TOTAL PTS]])&lt;0.5,"",(Proj2018[[#This Row],[PROJ TOTAL PTS]]-Proj2018[[#This Row],[LastProj]])/16)</f>
        <v/>
      </c>
      <c r="W322" s="28" t="s">
        <v>30</v>
      </c>
      <c r="X322" s="28"/>
      <c r="Y322" s="28">
        <f>IF(Proj2018[[#This Row],[POS]]="K",-100,Proj2018[[#This Row],[VAR/G]]+1.5)</f>
        <v>-4.9499999999999993</v>
      </c>
      <c r="Z322" s="32">
        <f>ROUND(MAX(Proj2018[[#This Row],[VAWG]],0)*$AC$9,0)+1</f>
        <v>1</v>
      </c>
    </row>
    <row r="323" spans="1:26" x14ac:dyDescent="0.25">
      <c r="A323">
        <v>2018</v>
      </c>
      <c r="B323" t="s">
        <v>392</v>
      </c>
      <c r="C323" t="s">
        <v>68</v>
      </c>
      <c r="D323" t="s">
        <v>102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7</v>
      </c>
      <c r="N323">
        <v>95</v>
      </c>
      <c r="O323">
        <v>1</v>
      </c>
      <c r="P323" s="25">
        <v>15.5</v>
      </c>
      <c r="Q323" s="25">
        <v>117.7</v>
      </c>
      <c r="R323" s="25">
        <v>-102.2</v>
      </c>
      <c r="S323" s="25">
        <v>-6.3875000000000002</v>
      </c>
      <c r="T323" s="30" t="s">
        <v>30</v>
      </c>
      <c r="U323" s="28">
        <v>15.5</v>
      </c>
      <c r="V323" s="28" t="str">
        <f>IF(ABS(Proj2018[[#This Row],[LastProj]]-Proj2018[[#This Row],[PROJ TOTAL PTS]])&lt;0.5,"",(Proj2018[[#This Row],[PROJ TOTAL PTS]]-Proj2018[[#This Row],[LastProj]])/16)</f>
        <v/>
      </c>
      <c r="W323" s="28" t="s">
        <v>30</v>
      </c>
      <c r="X323" s="28"/>
      <c r="Y323" s="28">
        <f>IF(Proj2018[[#This Row],[POS]]="K",-100,Proj2018[[#This Row],[VAR/G]]+1.5)</f>
        <v>-4.8875000000000002</v>
      </c>
      <c r="Z323" s="32">
        <f>ROUND(MAX(Proj2018[[#This Row],[VAWG]],0)*$AC$9,0)+1</f>
        <v>1</v>
      </c>
    </row>
    <row r="324" spans="1:26" x14ac:dyDescent="0.25">
      <c r="A324">
        <v>2018</v>
      </c>
      <c r="B324" t="s">
        <v>393</v>
      </c>
      <c r="C324" t="s">
        <v>54</v>
      </c>
      <c r="D324" t="s">
        <v>126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9</v>
      </c>
      <c r="N324">
        <v>94</v>
      </c>
      <c r="O324">
        <v>1</v>
      </c>
      <c r="P324" s="25">
        <v>15.4</v>
      </c>
      <c r="Q324" s="25">
        <v>81.599999999999994</v>
      </c>
      <c r="R324" s="25">
        <v>-66.199999999999989</v>
      </c>
      <c r="S324" s="25">
        <v>-4.1374999999999993</v>
      </c>
      <c r="T324" s="30" t="s">
        <v>30</v>
      </c>
      <c r="U324" s="28">
        <v>15.4</v>
      </c>
      <c r="V324" s="28" t="str">
        <f>IF(ABS(Proj2018[[#This Row],[LastProj]]-Proj2018[[#This Row],[PROJ TOTAL PTS]])&lt;0.5,"",(Proj2018[[#This Row],[PROJ TOTAL PTS]]-Proj2018[[#This Row],[LastProj]])/16)</f>
        <v/>
      </c>
      <c r="W324" s="28" t="s">
        <v>30</v>
      </c>
      <c r="X324" s="28"/>
      <c r="Y324" s="28">
        <f>IF(Proj2018[[#This Row],[POS]]="K",-100,Proj2018[[#This Row],[VAR/G]]+1.5)</f>
        <v>-2.6374999999999993</v>
      </c>
      <c r="Z324" s="32">
        <f>ROUND(MAX(Proj2018[[#This Row],[VAWG]],0)*$AC$9,0)+1</f>
        <v>1</v>
      </c>
    </row>
    <row r="325" spans="1:26" x14ac:dyDescent="0.25">
      <c r="A325">
        <v>2018</v>
      </c>
      <c r="B325" t="s">
        <v>394</v>
      </c>
      <c r="C325" t="s">
        <v>28</v>
      </c>
      <c r="D325" t="s">
        <v>126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8</v>
      </c>
      <c r="N325">
        <v>94</v>
      </c>
      <c r="O325">
        <v>1</v>
      </c>
      <c r="P325" s="25">
        <v>15.4</v>
      </c>
      <c r="Q325" s="25">
        <v>81.599999999999994</v>
      </c>
      <c r="R325" s="25">
        <v>-66.199999999999989</v>
      </c>
      <c r="S325" s="25">
        <v>-4.1374999999999993</v>
      </c>
      <c r="T325" s="30" t="s">
        <v>30</v>
      </c>
      <c r="U325" s="28">
        <v>15.4</v>
      </c>
      <c r="V325" s="28" t="str">
        <f>IF(ABS(Proj2018[[#This Row],[LastProj]]-Proj2018[[#This Row],[PROJ TOTAL PTS]])&lt;0.5,"",(Proj2018[[#This Row],[PROJ TOTAL PTS]]-Proj2018[[#This Row],[LastProj]])/16)</f>
        <v/>
      </c>
      <c r="W325" s="28" t="s">
        <v>30</v>
      </c>
      <c r="X325" s="28"/>
      <c r="Y325" s="28">
        <f>IF(Proj2018[[#This Row],[POS]]="K",-100,Proj2018[[#This Row],[VAR/G]]+1.5)</f>
        <v>-2.6374999999999993</v>
      </c>
      <c r="Z325" s="32">
        <f>ROUND(MAX(Proj2018[[#This Row],[VAWG]],0)*$AC$9,0)+1</f>
        <v>1</v>
      </c>
    </row>
    <row r="326" spans="1:26" x14ac:dyDescent="0.25">
      <c r="A326">
        <v>2018</v>
      </c>
      <c r="B326" t="s">
        <v>395</v>
      </c>
      <c r="C326" t="s">
        <v>56</v>
      </c>
      <c r="D326" t="s">
        <v>102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</v>
      </c>
      <c r="N326">
        <v>91</v>
      </c>
      <c r="O326">
        <v>1</v>
      </c>
      <c r="P326" s="25">
        <v>15.1</v>
      </c>
      <c r="Q326" s="25">
        <v>117.7</v>
      </c>
      <c r="R326" s="25">
        <v>-102.60000000000001</v>
      </c>
      <c r="S326" s="25">
        <v>-6.4125000000000005</v>
      </c>
      <c r="T326" s="30" t="s">
        <v>30</v>
      </c>
      <c r="U326" s="28">
        <v>15.1</v>
      </c>
      <c r="V326" s="28" t="str">
        <f>IF(ABS(Proj2018[[#This Row],[LastProj]]-Proj2018[[#This Row],[PROJ TOTAL PTS]])&lt;0.5,"",(Proj2018[[#This Row],[PROJ TOTAL PTS]]-Proj2018[[#This Row],[LastProj]])/16)</f>
        <v/>
      </c>
      <c r="W326" s="28" t="s">
        <v>30</v>
      </c>
      <c r="X326" s="28"/>
      <c r="Y326" s="28">
        <f>IF(Proj2018[[#This Row],[POS]]="K",-100,Proj2018[[#This Row],[VAR/G]]+1.5)</f>
        <v>-4.9125000000000005</v>
      </c>
      <c r="Z326" s="32">
        <f>ROUND(MAX(Proj2018[[#This Row],[VAWG]],0)*$AC$9,0)+1</f>
        <v>1</v>
      </c>
    </row>
    <row r="327" spans="1:26" x14ac:dyDescent="0.25">
      <c r="A327">
        <v>2018</v>
      </c>
      <c r="B327" t="s">
        <v>396</v>
      </c>
      <c r="C327" t="s">
        <v>96</v>
      </c>
      <c r="D327" t="s">
        <v>102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7</v>
      </c>
      <c r="N327">
        <v>91</v>
      </c>
      <c r="O327">
        <v>1</v>
      </c>
      <c r="P327" s="25">
        <v>15.1</v>
      </c>
      <c r="Q327" s="25">
        <v>117.7</v>
      </c>
      <c r="R327" s="25">
        <v>-102.60000000000001</v>
      </c>
      <c r="S327" s="25">
        <v>-6.4125000000000005</v>
      </c>
      <c r="T327" s="30" t="s">
        <v>19</v>
      </c>
      <c r="U327" s="28">
        <v>15.1</v>
      </c>
      <c r="V327" s="28" t="str">
        <f>IF(ABS(Proj2018[[#This Row],[LastProj]]-Proj2018[[#This Row],[PROJ TOTAL PTS]])&lt;0.5,"",(Proj2018[[#This Row],[PROJ TOTAL PTS]]-Proj2018[[#This Row],[LastProj]])/16)</f>
        <v/>
      </c>
      <c r="W327" s="28" t="s">
        <v>31</v>
      </c>
      <c r="X327" s="28"/>
      <c r="Y327" s="28">
        <f>IF(Proj2018[[#This Row],[POS]]="K",-100,Proj2018[[#This Row],[VAR/G]]+1.5)</f>
        <v>-4.9125000000000005</v>
      </c>
      <c r="Z327" s="28">
        <f>ROUND(MAX(Proj2018[[#This Row],[VAWG]],0)*$AC$9,0)+1</f>
        <v>1</v>
      </c>
    </row>
    <row r="328" spans="1:26" x14ac:dyDescent="0.25">
      <c r="A328">
        <v>2018</v>
      </c>
      <c r="B328" t="s">
        <v>397</v>
      </c>
      <c r="C328" t="s">
        <v>49</v>
      </c>
      <c r="D328" t="s">
        <v>102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18</v>
      </c>
      <c r="K328">
        <v>112</v>
      </c>
      <c r="L328">
        <v>0</v>
      </c>
      <c r="M328">
        <v>3</v>
      </c>
      <c r="N328">
        <v>37</v>
      </c>
      <c r="O328">
        <v>0</v>
      </c>
      <c r="P328" s="25">
        <v>14.900000000000002</v>
      </c>
      <c r="Q328" s="25">
        <v>117.7</v>
      </c>
      <c r="R328" s="25">
        <v>-102.8</v>
      </c>
      <c r="S328" s="25">
        <v>-6.4249999999999998</v>
      </c>
      <c r="T328" s="30" t="s">
        <v>30</v>
      </c>
      <c r="U328" s="28">
        <v>14.900000000000002</v>
      </c>
      <c r="V328" s="28" t="str">
        <f>IF(ABS(Proj2018[[#This Row],[LastProj]]-Proj2018[[#This Row],[PROJ TOTAL PTS]])&lt;0.5,"",(Proj2018[[#This Row],[PROJ TOTAL PTS]]-Proj2018[[#This Row],[LastProj]])/16)</f>
        <v/>
      </c>
      <c r="W328" s="28" t="s">
        <v>30</v>
      </c>
      <c r="X328" s="28"/>
      <c r="Y328" s="28">
        <f>IF(Proj2018[[#This Row],[POS]]="K",-100,Proj2018[[#This Row],[VAR/G]]+1.5)</f>
        <v>-4.9249999999999998</v>
      </c>
      <c r="Z328" s="32">
        <f>ROUND(MAX(Proj2018[[#This Row],[VAWG]],0)*$AC$9,0)+1</f>
        <v>1</v>
      </c>
    </row>
    <row r="329" spans="1:26" x14ac:dyDescent="0.25">
      <c r="A329">
        <v>2018</v>
      </c>
      <c r="B329" t="s">
        <v>398</v>
      </c>
      <c r="C329" t="s">
        <v>34</v>
      </c>
      <c r="D329" t="s">
        <v>126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8</v>
      </c>
      <c r="N329">
        <v>82</v>
      </c>
      <c r="O329">
        <v>1</v>
      </c>
      <c r="P329" s="25">
        <v>14.200000000000001</v>
      </c>
      <c r="Q329" s="25">
        <v>81.599999999999994</v>
      </c>
      <c r="R329" s="25">
        <v>-67.399999999999991</v>
      </c>
      <c r="S329" s="25">
        <v>-4.2124999999999995</v>
      </c>
      <c r="T329" s="30" t="s">
        <v>30</v>
      </c>
      <c r="U329" s="28">
        <v>14.200000000000001</v>
      </c>
      <c r="V329" s="28" t="str">
        <f>IF(ABS(Proj2018[[#This Row],[LastProj]]-Proj2018[[#This Row],[PROJ TOTAL PTS]])&lt;0.5,"",(Proj2018[[#This Row],[PROJ TOTAL PTS]]-Proj2018[[#This Row],[LastProj]])/16)</f>
        <v/>
      </c>
      <c r="W329" s="28" t="s">
        <v>30</v>
      </c>
      <c r="X329" s="28"/>
      <c r="Y329" s="28">
        <f>IF(Proj2018[[#This Row],[POS]]="K",-100,Proj2018[[#This Row],[VAR/G]]+1.5)</f>
        <v>-2.7124999999999995</v>
      </c>
      <c r="Z329" s="32">
        <f>ROUND(MAX(Proj2018[[#This Row],[VAWG]],0)*$AC$9,0)+1</f>
        <v>1</v>
      </c>
    </row>
    <row r="330" spans="1:26" x14ac:dyDescent="0.25">
      <c r="A330">
        <v>2018</v>
      </c>
      <c r="B330" t="s">
        <v>399</v>
      </c>
      <c r="C330" t="s">
        <v>79</v>
      </c>
      <c r="D330" t="s">
        <v>126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7</v>
      </c>
      <c r="N330">
        <v>82</v>
      </c>
      <c r="O330">
        <v>1</v>
      </c>
      <c r="P330" s="25">
        <v>14.200000000000001</v>
      </c>
      <c r="Q330" s="25">
        <v>81.599999999999994</v>
      </c>
      <c r="R330" s="25">
        <v>-67.399999999999991</v>
      </c>
      <c r="S330" s="25">
        <v>-4.2124999999999995</v>
      </c>
      <c r="T330" s="30" t="s">
        <v>30</v>
      </c>
      <c r="U330" s="28">
        <v>14.200000000000001</v>
      </c>
      <c r="V330" s="28" t="str">
        <f>IF(ABS(Proj2018[[#This Row],[LastProj]]-Proj2018[[#This Row],[PROJ TOTAL PTS]])&lt;0.5,"",(Proj2018[[#This Row],[PROJ TOTAL PTS]]-Proj2018[[#This Row],[LastProj]])/16)</f>
        <v/>
      </c>
      <c r="W330" s="28" t="s">
        <v>30</v>
      </c>
      <c r="X330" s="28"/>
      <c r="Y330" s="28">
        <f>IF(Proj2018[[#This Row],[POS]]="K",-100,Proj2018[[#This Row],[VAR/G]]+1.5)</f>
        <v>-2.7124999999999995</v>
      </c>
      <c r="Z330" s="32">
        <f>ROUND(MAX(Proj2018[[#This Row],[VAWG]],0)*$AC$9,0)+1</f>
        <v>1</v>
      </c>
    </row>
    <row r="331" spans="1:26" x14ac:dyDescent="0.25">
      <c r="A331">
        <v>2018</v>
      </c>
      <c r="B331" t="s">
        <v>400</v>
      </c>
      <c r="C331" t="s">
        <v>72</v>
      </c>
      <c r="D331" t="s">
        <v>64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20</v>
      </c>
      <c r="K331">
        <v>82</v>
      </c>
      <c r="L331">
        <v>1</v>
      </c>
      <c r="M331">
        <v>0</v>
      </c>
      <c r="N331">
        <v>0</v>
      </c>
      <c r="O331">
        <v>0</v>
      </c>
      <c r="P331" s="25">
        <v>14.200000000000001</v>
      </c>
      <c r="Q331" s="25">
        <v>118.8</v>
      </c>
      <c r="R331" s="25">
        <v>-104.6</v>
      </c>
      <c r="S331" s="25">
        <v>-6.5374999999999996</v>
      </c>
      <c r="T331" s="30" t="s">
        <v>30</v>
      </c>
      <c r="U331" s="28">
        <v>14.200000000000001</v>
      </c>
      <c r="V331" s="28" t="str">
        <f>IF(ABS(Proj2018[[#This Row],[LastProj]]-Proj2018[[#This Row],[PROJ TOTAL PTS]])&lt;0.5,"",(Proj2018[[#This Row],[PROJ TOTAL PTS]]-Proj2018[[#This Row],[LastProj]])/16)</f>
        <v/>
      </c>
      <c r="W331" s="28" t="s">
        <v>30</v>
      </c>
      <c r="X331" s="28"/>
      <c r="Y331" s="28">
        <f>IF(Proj2018[[#This Row],[POS]]="K",-100,Proj2018[[#This Row],[VAR/G]]+1.5)</f>
        <v>-5.0374999999999996</v>
      </c>
      <c r="Z331" s="32">
        <f>ROUND(MAX(Proj2018[[#This Row],[VAWG]],0)*$AC$9,0)+1</f>
        <v>1</v>
      </c>
    </row>
    <row r="332" spans="1:26" x14ac:dyDescent="0.25">
      <c r="A332">
        <v>2018</v>
      </c>
      <c r="B332" t="s">
        <v>401</v>
      </c>
      <c r="C332" t="s">
        <v>88</v>
      </c>
      <c r="D332" t="s">
        <v>126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8</v>
      </c>
      <c r="N332">
        <v>81</v>
      </c>
      <c r="O332">
        <v>1</v>
      </c>
      <c r="P332" s="25">
        <v>14.1</v>
      </c>
      <c r="Q332" s="25">
        <v>81.599999999999994</v>
      </c>
      <c r="R332" s="25">
        <v>-67.5</v>
      </c>
      <c r="S332" s="25">
        <v>-4.21875</v>
      </c>
      <c r="T332" s="30" t="s">
        <v>19</v>
      </c>
      <c r="U332" s="28">
        <v>14.1</v>
      </c>
      <c r="V332" s="28" t="str">
        <f>IF(ABS(Proj2018[[#This Row],[LastProj]]-Proj2018[[#This Row],[PROJ TOTAL PTS]])&lt;0.5,"",(Proj2018[[#This Row],[PROJ TOTAL PTS]]-Proj2018[[#This Row],[LastProj]])/16)</f>
        <v/>
      </c>
      <c r="W332" s="28" t="s">
        <v>30</v>
      </c>
      <c r="X332" s="28"/>
      <c r="Y332" s="28">
        <f>IF(Proj2018[[#This Row],[POS]]="K",-100,Proj2018[[#This Row],[VAR/G]]+1.5)</f>
        <v>-2.71875</v>
      </c>
      <c r="Z332" s="32">
        <f>ROUND(MAX(Proj2018[[#This Row],[VAWG]],0)*$AC$9,0)+1</f>
        <v>1</v>
      </c>
    </row>
    <row r="333" spans="1:26" x14ac:dyDescent="0.25">
      <c r="A333">
        <v>2018</v>
      </c>
      <c r="B333" t="s">
        <v>402</v>
      </c>
      <c r="C333" t="s">
        <v>66</v>
      </c>
      <c r="D333" t="s">
        <v>102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7</v>
      </c>
      <c r="N333">
        <v>80</v>
      </c>
      <c r="O333">
        <v>1</v>
      </c>
      <c r="P333" s="25">
        <v>14</v>
      </c>
      <c r="Q333" s="25">
        <v>117.7</v>
      </c>
      <c r="R333" s="25">
        <v>-103.7</v>
      </c>
      <c r="S333" s="25">
        <v>-6.4812500000000002</v>
      </c>
      <c r="T333" s="30" t="s">
        <v>30</v>
      </c>
      <c r="U333" s="28">
        <v>14</v>
      </c>
      <c r="V333" s="28" t="str">
        <f>IF(ABS(Proj2018[[#This Row],[LastProj]]-Proj2018[[#This Row],[PROJ TOTAL PTS]])&lt;0.5,"",(Proj2018[[#This Row],[PROJ TOTAL PTS]]-Proj2018[[#This Row],[LastProj]])/16)</f>
        <v/>
      </c>
      <c r="W333" s="28" t="s">
        <v>30</v>
      </c>
      <c r="X333" s="28"/>
      <c r="Y333" s="28">
        <f>IF(Proj2018[[#This Row],[POS]]="K",-100,Proj2018[[#This Row],[VAR/G]]+1.5)</f>
        <v>-4.9812500000000002</v>
      </c>
      <c r="Z333" s="32">
        <f>ROUND(MAX(Proj2018[[#This Row],[VAWG]],0)*$AC$9,0)+1</f>
        <v>1</v>
      </c>
    </row>
    <row r="334" spans="1:26" x14ac:dyDescent="0.25">
      <c r="A334">
        <v>2018</v>
      </c>
      <c r="B334" t="s">
        <v>403</v>
      </c>
      <c r="C334" t="s">
        <v>28</v>
      </c>
      <c r="D334" t="s">
        <v>102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6</v>
      </c>
      <c r="N334">
        <v>80</v>
      </c>
      <c r="O334">
        <v>1</v>
      </c>
      <c r="P334" s="25">
        <v>14</v>
      </c>
      <c r="Q334" s="25">
        <v>117.7</v>
      </c>
      <c r="R334" s="25">
        <v>-103.7</v>
      </c>
      <c r="S334" s="25">
        <v>-6.4812500000000002</v>
      </c>
      <c r="T334" s="30" t="s">
        <v>30</v>
      </c>
      <c r="U334" s="28">
        <v>14</v>
      </c>
      <c r="V334" s="28" t="str">
        <f>IF(ABS(Proj2018[[#This Row],[LastProj]]-Proj2018[[#This Row],[PROJ TOTAL PTS]])&lt;0.5,"",(Proj2018[[#This Row],[PROJ TOTAL PTS]]-Proj2018[[#This Row],[LastProj]])/16)</f>
        <v/>
      </c>
      <c r="W334" s="28" t="s">
        <v>31</v>
      </c>
      <c r="X334" s="28"/>
      <c r="Y334" s="28">
        <f>IF(Proj2018[[#This Row],[POS]]="K",-100,Proj2018[[#This Row],[VAR/G]]+1.5)</f>
        <v>-4.9812500000000002</v>
      </c>
      <c r="Z334" s="28">
        <f>ROUND(MAX(Proj2018[[#This Row],[VAWG]],0)*$AC$9,0)+1</f>
        <v>1</v>
      </c>
    </row>
    <row r="335" spans="1:26" x14ac:dyDescent="0.25">
      <c r="A335">
        <v>2018</v>
      </c>
      <c r="B335" t="s">
        <v>404</v>
      </c>
      <c r="C335" t="s">
        <v>79</v>
      </c>
      <c r="D335" t="s">
        <v>126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8</v>
      </c>
      <c r="N335">
        <v>78</v>
      </c>
      <c r="O335">
        <v>1</v>
      </c>
      <c r="P335" s="25">
        <v>13.8</v>
      </c>
      <c r="Q335" s="25">
        <v>81.599999999999994</v>
      </c>
      <c r="R335" s="25">
        <v>-67.8</v>
      </c>
      <c r="S335" s="25">
        <v>-4.2374999999999998</v>
      </c>
      <c r="T335" s="30" t="s">
        <v>19</v>
      </c>
      <c r="U335" s="28">
        <v>13.8</v>
      </c>
      <c r="V335" s="28" t="str">
        <f>IF(ABS(Proj2018[[#This Row],[LastProj]]-Proj2018[[#This Row],[PROJ TOTAL PTS]])&lt;0.5,"",(Proj2018[[#This Row],[PROJ TOTAL PTS]]-Proj2018[[#This Row],[LastProj]])/16)</f>
        <v/>
      </c>
      <c r="W335" s="28" t="s">
        <v>30</v>
      </c>
      <c r="X335" s="28"/>
      <c r="Y335" s="28">
        <f>IF(Proj2018[[#This Row],[POS]]="K",-100,Proj2018[[#This Row],[VAR/G]]+1.5)</f>
        <v>-2.7374999999999998</v>
      </c>
      <c r="Z335" s="32">
        <f>ROUND(MAX(Proj2018[[#This Row],[VAWG]],0)*$AC$9,0)+1</f>
        <v>1</v>
      </c>
    </row>
    <row r="336" spans="1:26" x14ac:dyDescent="0.25">
      <c r="A336">
        <v>2018</v>
      </c>
      <c r="B336" t="s">
        <v>405</v>
      </c>
      <c r="C336" t="s">
        <v>62</v>
      </c>
      <c r="D336" t="s">
        <v>64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11</v>
      </c>
      <c r="K336">
        <v>43</v>
      </c>
      <c r="L336">
        <v>0</v>
      </c>
      <c r="M336">
        <v>11</v>
      </c>
      <c r="N336">
        <v>95</v>
      </c>
      <c r="O336">
        <v>0</v>
      </c>
      <c r="P336" s="25">
        <v>13.8</v>
      </c>
      <c r="Q336" s="25">
        <v>118.8</v>
      </c>
      <c r="R336" s="25">
        <v>-105</v>
      </c>
      <c r="S336" s="25">
        <v>-6.5625</v>
      </c>
      <c r="T336" s="30" t="s">
        <v>30</v>
      </c>
      <c r="U336" s="28">
        <v>13.8</v>
      </c>
      <c r="V336" s="28" t="str">
        <f>IF(ABS(Proj2018[[#This Row],[LastProj]]-Proj2018[[#This Row],[PROJ TOTAL PTS]])&lt;0.5,"",(Proj2018[[#This Row],[PROJ TOTAL PTS]]-Proj2018[[#This Row],[LastProj]])/16)</f>
        <v/>
      </c>
      <c r="W336" s="28" t="s">
        <v>30</v>
      </c>
      <c r="X336" s="28"/>
      <c r="Y336" s="28">
        <f>IF(Proj2018[[#This Row],[POS]]="K",-100,Proj2018[[#This Row],[VAR/G]]+1.5)</f>
        <v>-5.0625</v>
      </c>
      <c r="Z336" s="32">
        <f>ROUND(MAX(Proj2018[[#This Row],[VAWG]],0)*$AC$9,0)+1</f>
        <v>1</v>
      </c>
    </row>
    <row r="337" spans="1:26" x14ac:dyDescent="0.25">
      <c r="A337">
        <v>2018</v>
      </c>
      <c r="B337" t="s">
        <v>406</v>
      </c>
      <c r="C337" t="s">
        <v>52</v>
      </c>
      <c r="D337" t="s">
        <v>126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8</v>
      </c>
      <c r="N337">
        <v>75</v>
      </c>
      <c r="O337">
        <v>1</v>
      </c>
      <c r="P337" s="25">
        <v>13.5</v>
      </c>
      <c r="Q337" s="25">
        <v>81.599999999999994</v>
      </c>
      <c r="R337" s="25">
        <v>-68.099999999999994</v>
      </c>
      <c r="S337" s="25">
        <v>-4.2562499999999996</v>
      </c>
      <c r="T337" s="30" t="s">
        <v>30</v>
      </c>
      <c r="U337" s="28">
        <v>13.5</v>
      </c>
      <c r="V337" s="28" t="str">
        <f>IF(ABS(Proj2018[[#This Row],[LastProj]]-Proj2018[[#This Row],[PROJ TOTAL PTS]])&lt;0.5,"",(Proj2018[[#This Row],[PROJ TOTAL PTS]]-Proj2018[[#This Row],[LastProj]])/16)</f>
        <v/>
      </c>
      <c r="W337" s="28" t="s">
        <v>30</v>
      </c>
      <c r="X337" s="28"/>
      <c r="Y337" s="28">
        <f>IF(Proj2018[[#This Row],[POS]]="K",-100,Proj2018[[#This Row],[VAR/G]]+1.5)</f>
        <v>-2.7562499999999996</v>
      </c>
      <c r="Z337" s="32">
        <f>ROUND(MAX(Proj2018[[#This Row],[VAWG]],0)*$AC$9,0)+1</f>
        <v>1</v>
      </c>
    </row>
    <row r="338" spans="1:26" x14ac:dyDescent="0.25">
      <c r="A338">
        <v>2018</v>
      </c>
      <c r="B338" t="s">
        <v>407</v>
      </c>
      <c r="C338" t="s">
        <v>41</v>
      </c>
      <c r="D338" t="s">
        <v>102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</v>
      </c>
      <c r="N338">
        <v>73</v>
      </c>
      <c r="O338">
        <v>1</v>
      </c>
      <c r="P338" s="25">
        <v>13.3</v>
      </c>
      <c r="Q338" s="25">
        <v>117.7</v>
      </c>
      <c r="R338" s="25">
        <v>-104.4</v>
      </c>
      <c r="S338" s="25">
        <v>-6.5250000000000004</v>
      </c>
      <c r="T338" s="30" t="s">
        <v>30</v>
      </c>
      <c r="U338" s="28">
        <v>13.3</v>
      </c>
      <c r="V338" s="28" t="str">
        <f>IF(ABS(Proj2018[[#This Row],[LastProj]]-Proj2018[[#This Row],[PROJ TOTAL PTS]])&lt;0.5,"",(Proj2018[[#This Row],[PROJ TOTAL PTS]]-Proj2018[[#This Row],[LastProj]])/16)</f>
        <v/>
      </c>
      <c r="W338" s="28" t="s">
        <v>30</v>
      </c>
      <c r="X338" s="28"/>
      <c r="Y338" s="28">
        <f>IF(Proj2018[[#This Row],[POS]]="K",-100,Proj2018[[#This Row],[VAR/G]]+1.5)</f>
        <v>-5.0250000000000004</v>
      </c>
      <c r="Z338" s="32">
        <f>ROUND(MAX(Proj2018[[#This Row],[VAWG]],0)*$AC$9,0)+1</f>
        <v>1</v>
      </c>
    </row>
    <row r="339" spans="1:26" x14ac:dyDescent="0.25">
      <c r="A339">
        <v>2018</v>
      </c>
      <c r="B339" t="s">
        <v>408</v>
      </c>
      <c r="C339" t="s">
        <v>49</v>
      </c>
      <c r="D339" t="s">
        <v>126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7</v>
      </c>
      <c r="N339">
        <v>72</v>
      </c>
      <c r="O339">
        <v>1</v>
      </c>
      <c r="P339" s="25">
        <v>13.2</v>
      </c>
      <c r="Q339" s="25">
        <v>81.599999999999994</v>
      </c>
      <c r="R339" s="25">
        <v>-68.399999999999991</v>
      </c>
      <c r="S339" s="25">
        <v>-4.2749999999999995</v>
      </c>
      <c r="T339" s="30" t="s">
        <v>19</v>
      </c>
      <c r="U339" s="28">
        <v>13.2</v>
      </c>
      <c r="V339" s="28" t="str">
        <f>IF(ABS(Proj2018[[#This Row],[LastProj]]-Proj2018[[#This Row],[PROJ TOTAL PTS]])&lt;0.5,"",(Proj2018[[#This Row],[PROJ TOTAL PTS]]-Proj2018[[#This Row],[LastProj]])/16)</f>
        <v/>
      </c>
      <c r="W339" s="28" t="s">
        <v>31</v>
      </c>
      <c r="X339" s="28"/>
      <c r="Y339" s="28">
        <f>IF(Proj2018[[#This Row],[POS]]="K",-100,Proj2018[[#This Row],[VAR/G]]+1.5)</f>
        <v>-2.7749999999999995</v>
      </c>
      <c r="Z339" s="28">
        <f>ROUND(MAX(Proj2018[[#This Row],[VAWG]],0)*$AC$9,0)+1</f>
        <v>1</v>
      </c>
    </row>
    <row r="340" spans="1:26" x14ac:dyDescent="0.25">
      <c r="A340">
        <v>2018</v>
      </c>
      <c r="B340" t="s">
        <v>409</v>
      </c>
      <c r="C340" t="s">
        <v>66</v>
      </c>
      <c r="D340" t="s">
        <v>126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7</v>
      </c>
      <c r="N340">
        <v>71</v>
      </c>
      <c r="O340">
        <v>1</v>
      </c>
      <c r="P340" s="25">
        <v>13.100000000000001</v>
      </c>
      <c r="Q340" s="25">
        <v>81.599999999999994</v>
      </c>
      <c r="R340" s="25">
        <v>-68.5</v>
      </c>
      <c r="S340" s="25">
        <v>-4.28125</v>
      </c>
      <c r="T340" s="30" t="s">
        <v>30</v>
      </c>
      <c r="U340" s="28">
        <v>13.100000000000001</v>
      </c>
      <c r="V340" s="28" t="str">
        <f>IF(ABS(Proj2018[[#This Row],[LastProj]]-Proj2018[[#This Row],[PROJ TOTAL PTS]])&lt;0.5,"",(Proj2018[[#This Row],[PROJ TOTAL PTS]]-Proj2018[[#This Row],[LastProj]])/16)</f>
        <v/>
      </c>
      <c r="W340" s="28" t="s">
        <v>30</v>
      </c>
      <c r="X340" s="28"/>
      <c r="Y340" s="28">
        <f>IF(Proj2018[[#This Row],[POS]]="K",-100,Proj2018[[#This Row],[VAR/G]]+1.5)</f>
        <v>-2.78125</v>
      </c>
      <c r="Z340" s="32">
        <f>ROUND(MAX(Proj2018[[#This Row],[VAWG]],0)*$AC$9,0)+1</f>
        <v>1</v>
      </c>
    </row>
    <row r="341" spans="1:26" x14ac:dyDescent="0.25">
      <c r="A341">
        <v>2018</v>
      </c>
      <c r="B341" t="s">
        <v>410</v>
      </c>
      <c r="C341" t="s">
        <v>81</v>
      </c>
      <c r="D341" t="s">
        <v>126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7</v>
      </c>
      <c r="N341">
        <v>70</v>
      </c>
      <c r="O341">
        <v>1</v>
      </c>
      <c r="P341" s="25">
        <v>13</v>
      </c>
      <c r="Q341" s="25">
        <v>81.599999999999994</v>
      </c>
      <c r="R341" s="25">
        <v>-68.599999999999994</v>
      </c>
      <c r="S341" s="25">
        <v>-4.2874999999999996</v>
      </c>
      <c r="T341" s="30" t="s">
        <v>30</v>
      </c>
      <c r="U341" s="28">
        <v>13</v>
      </c>
      <c r="V341" s="28" t="str">
        <f>IF(ABS(Proj2018[[#This Row],[LastProj]]-Proj2018[[#This Row],[PROJ TOTAL PTS]])&lt;0.5,"",(Proj2018[[#This Row],[PROJ TOTAL PTS]]-Proj2018[[#This Row],[LastProj]])/16)</f>
        <v/>
      </c>
      <c r="W341" s="28" t="s">
        <v>30</v>
      </c>
      <c r="X341" s="28"/>
      <c r="Y341" s="28">
        <f>IF(Proj2018[[#This Row],[POS]]="K",-100,Proj2018[[#This Row],[VAR/G]]+1.5)</f>
        <v>-2.7874999999999996</v>
      </c>
      <c r="Z341" s="32">
        <f>ROUND(MAX(Proj2018[[#This Row],[VAWG]],0)*$AC$9,0)+1</f>
        <v>1</v>
      </c>
    </row>
    <row r="342" spans="1:26" x14ac:dyDescent="0.25">
      <c r="A342">
        <v>2018</v>
      </c>
      <c r="B342" t="s">
        <v>411</v>
      </c>
      <c r="C342" t="s">
        <v>81</v>
      </c>
      <c r="D342" t="s">
        <v>126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7</v>
      </c>
      <c r="N342">
        <v>70</v>
      </c>
      <c r="O342">
        <v>1</v>
      </c>
      <c r="P342" s="25">
        <v>13</v>
      </c>
      <c r="Q342" s="25">
        <v>81.599999999999994</v>
      </c>
      <c r="R342" s="25">
        <v>-68.599999999999994</v>
      </c>
      <c r="S342" s="25">
        <v>-4.2874999999999996</v>
      </c>
      <c r="T342" s="30" t="s">
        <v>19</v>
      </c>
      <c r="U342" s="28">
        <v>13</v>
      </c>
      <c r="V342" s="28" t="str">
        <f>IF(ABS(Proj2018[[#This Row],[LastProj]]-Proj2018[[#This Row],[PROJ TOTAL PTS]])&lt;0.5,"",(Proj2018[[#This Row],[PROJ TOTAL PTS]]-Proj2018[[#This Row],[LastProj]])/16)</f>
        <v/>
      </c>
      <c r="W342" s="28" t="s">
        <v>30</v>
      </c>
      <c r="X342" s="28"/>
      <c r="Y342" s="28">
        <f>IF(Proj2018[[#This Row],[POS]]="K",-100,Proj2018[[#This Row],[VAR/G]]+1.5)</f>
        <v>-2.7874999999999996</v>
      </c>
      <c r="Z342" s="28">
        <f>ROUND(MAX(Proj2018[[#This Row],[VAWG]],0)*$AC$9,0)+1</f>
        <v>1</v>
      </c>
    </row>
    <row r="343" spans="1:26" x14ac:dyDescent="0.25">
      <c r="A343">
        <v>2018</v>
      </c>
      <c r="B343" t="s">
        <v>412</v>
      </c>
      <c r="C343" t="s">
        <v>159</v>
      </c>
      <c r="D343" t="s">
        <v>29</v>
      </c>
      <c r="E343">
        <v>20</v>
      </c>
      <c r="F343">
        <v>32</v>
      </c>
      <c r="G343">
        <v>223</v>
      </c>
      <c r="H343">
        <v>1</v>
      </c>
      <c r="I343">
        <v>1</v>
      </c>
      <c r="J343">
        <v>3</v>
      </c>
      <c r="K343">
        <v>15</v>
      </c>
      <c r="L343">
        <v>0</v>
      </c>
      <c r="M343">
        <v>0</v>
      </c>
      <c r="N343">
        <v>0</v>
      </c>
      <c r="O343">
        <v>0</v>
      </c>
      <c r="P343" s="25">
        <v>12.42</v>
      </c>
      <c r="Q343" s="25">
        <v>278.68</v>
      </c>
      <c r="R343" s="25">
        <v>-266.26</v>
      </c>
      <c r="S343" s="25">
        <v>-16.641249999999999</v>
      </c>
      <c r="T343" s="30" t="s">
        <v>30</v>
      </c>
      <c r="U343" s="28">
        <v>12.42</v>
      </c>
      <c r="V343" s="28" t="str">
        <f>IF(ABS(Proj2018[[#This Row],[LastProj]]-Proj2018[[#This Row],[PROJ TOTAL PTS]])&lt;0.5,"",(Proj2018[[#This Row],[PROJ TOTAL PTS]]-Proj2018[[#This Row],[LastProj]])/16)</f>
        <v/>
      </c>
      <c r="W343" s="28" t="s">
        <v>30</v>
      </c>
      <c r="X343" s="28"/>
      <c r="Y343" s="28">
        <f>IF(Proj2018[[#This Row],[POS]]="K",-100,Proj2018[[#This Row],[VAR/G]]+1.5)</f>
        <v>-15.141249999999999</v>
      </c>
      <c r="Z343" s="32">
        <f>ROUND(MAX(Proj2018[[#This Row],[VAWG]],0)*$AC$9,0)+1</f>
        <v>1</v>
      </c>
    </row>
    <row r="344" spans="1:26" x14ac:dyDescent="0.25">
      <c r="A344">
        <v>2018</v>
      </c>
      <c r="B344" t="s">
        <v>413</v>
      </c>
      <c r="C344" t="s">
        <v>54</v>
      </c>
      <c r="D344" t="s">
        <v>64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15</v>
      </c>
      <c r="K344">
        <v>60</v>
      </c>
      <c r="L344">
        <v>1</v>
      </c>
      <c r="M344">
        <v>0</v>
      </c>
      <c r="N344">
        <v>4</v>
      </c>
      <c r="O344">
        <v>0</v>
      </c>
      <c r="P344" s="25">
        <v>12.4</v>
      </c>
      <c r="Q344" s="25">
        <v>118.8</v>
      </c>
      <c r="R344" s="25">
        <v>-106.39999999999999</v>
      </c>
      <c r="S344" s="25">
        <v>-6.6499999999999995</v>
      </c>
      <c r="T344" s="30" t="s">
        <v>30</v>
      </c>
      <c r="U344" s="28">
        <v>12.4</v>
      </c>
      <c r="V344" s="28" t="str">
        <f>IF(ABS(Proj2018[[#This Row],[LastProj]]-Proj2018[[#This Row],[PROJ TOTAL PTS]])&lt;0.5,"",(Proj2018[[#This Row],[PROJ TOTAL PTS]]-Proj2018[[#This Row],[LastProj]])/16)</f>
        <v/>
      </c>
      <c r="W344" s="28" t="s">
        <v>30</v>
      </c>
      <c r="X344" s="28"/>
      <c r="Y344" s="28">
        <f>IF(Proj2018[[#This Row],[POS]]="K",-100,Proj2018[[#This Row],[VAR/G]]+1.5)</f>
        <v>-5.1499999999999995</v>
      </c>
      <c r="Z344" s="32">
        <f>ROUND(MAX(Proj2018[[#This Row],[VAWG]],0)*$AC$9,0)+1</f>
        <v>1</v>
      </c>
    </row>
    <row r="345" spans="1:26" x14ac:dyDescent="0.25">
      <c r="A345">
        <v>2018</v>
      </c>
      <c r="B345" t="s">
        <v>414</v>
      </c>
      <c r="C345" t="s">
        <v>77</v>
      </c>
      <c r="D345" t="s">
        <v>64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26</v>
      </c>
      <c r="K345">
        <v>107</v>
      </c>
      <c r="L345">
        <v>0</v>
      </c>
      <c r="M345">
        <v>2</v>
      </c>
      <c r="N345">
        <v>16</v>
      </c>
      <c r="O345">
        <v>0</v>
      </c>
      <c r="P345" s="25">
        <v>12.3</v>
      </c>
      <c r="Q345" s="25">
        <v>118.8</v>
      </c>
      <c r="R345" s="25">
        <v>-106.5</v>
      </c>
      <c r="S345" s="25">
        <v>-6.65625</v>
      </c>
      <c r="T345" s="30" t="s">
        <v>19</v>
      </c>
      <c r="U345" s="28">
        <v>12.3</v>
      </c>
      <c r="V345" s="28" t="str">
        <f>IF(ABS(Proj2018[[#This Row],[LastProj]]-Proj2018[[#This Row],[PROJ TOTAL PTS]])&lt;0.5,"",(Proj2018[[#This Row],[PROJ TOTAL PTS]]-Proj2018[[#This Row],[LastProj]])/16)</f>
        <v/>
      </c>
      <c r="W345" s="28" t="s">
        <v>31</v>
      </c>
      <c r="X345" s="28"/>
      <c r="Y345" s="28">
        <f>IF(Proj2018[[#This Row],[POS]]="K",-100,Proj2018[[#This Row],[VAR/G]]+1.5)</f>
        <v>-5.15625</v>
      </c>
      <c r="Z345" s="28">
        <f>ROUND(MAX(Proj2018[[#This Row],[VAWG]],0)*$AC$9,0)+1</f>
        <v>1</v>
      </c>
    </row>
    <row r="346" spans="1:26" x14ac:dyDescent="0.25">
      <c r="A346">
        <v>2018</v>
      </c>
      <c r="B346" t="s">
        <v>415</v>
      </c>
      <c r="C346" t="s">
        <v>41</v>
      </c>
      <c r="D346" t="s">
        <v>64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12</v>
      </c>
      <c r="K346">
        <v>47</v>
      </c>
      <c r="L346">
        <v>0</v>
      </c>
      <c r="M346">
        <v>8</v>
      </c>
      <c r="N346">
        <v>64</v>
      </c>
      <c r="O346">
        <v>0</v>
      </c>
      <c r="P346" s="25">
        <v>11.100000000000001</v>
      </c>
      <c r="Q346" s="25">
        <v>118.8</v>
      </c>
      <c r="R346" s="25">
        <v>-107.69999999999999</v>
      </c>
      <c r="S346" s="25">
        <v>-6.7312499999999993</v>
      </c>
      <c r="T346" s="30" t="s">
        <v>30</v>
      </c>
      <c r="U346" s="28">
        <v>11.100000000000001</v>
      </c>
      <c r="V346" s="28" t="str">
        <f>IF(ABS(Proj2018[[#This Row],[LastProj]]-Proj2018[[#This Row],[PROJ TOTAL PTS]])&lt;0.5,"",(Proj2018[[#This Row],[PROJ TOTAL PTS]]-Proj2018[[#This Row],[LastProj]])/16)</f>
        <v/>
      </c>
      <c r="W346" s="28" t="s">
        <v>30</v>
      </c>
      <c r="X346" s="28"/>
      <c r="Y346" s="28">
        <f>IF(Proj2018[[#This Row],[POS]]="K",-100,Proj2018[[#This Row],[VAR/G]]+1.5)</f>
        <v>-5.2312499999999993</v>
      </c>
      <c r="Z346" s="32">
        <f>ROUND(MAX(Proj2018[[#This Row],[VAWG]],0)*$AC$9,0)+1</f>
        <v>1</v>
      </c>
    </row>
    <row r="347" spans="1:26" x14ac:dyDescent="0.25">
      <c r="A347">
        <v>2018</v>
      </c>
      <c r="B347" t="s">
        <v>416</v>
      </c>
      <c r="C347" t="s">
        <v>92</v>
      </c>
      <c r="D347" t="s">
        <v>29</v>
      </c>
      <c r="E347">
        <v>11</v>
      </c>
      <c r="F347">
        <v>18</v>
      </c>
      <c r="G347">
        <v>128</v>
      </c>
      <c r="H347">
        <v>1</v>
      </c>
      <c r="I347">
        <v>0</v>
      </c>
      <c r="J347">
        <v>1</v>
      </c>
      <c r="K347">
        <v>2</v>
      </c>
      <c r="L347">
        <v>0</v>
      </c>
      <c r="M347">
        <v>0</v>
      </c>
      <c r="N347">
        <v>0</v>
      </c>
      <c r="O347">
        <v>0</v>
      </c>
      <c r="P347" s="25">
        <v>9.32</v>
      </c>
      <c r="Q347" s="25">
        <v>278.68</v>
      </c>
      <c r="R347" s="25">
        <v>-269.36</v>
      </c>
      <c r="S347" s="25">
        <v>-16.835000000000001</v>
      </c>
      <c r="T347" s="30" t="s">
        <v>30</v>
      </c>
      <c r="U347" s="28">
        <v>9.32</v>
      </c>
      <c r="V347" s="28" t="str">
        <f>IF(ABS(Proj2018[[#This Row],[LastProj]]-Proj2018[[#This Row],[PROJ TOTAL PTS]])&lt;0.5,"",(Proj2018[[#This Row],[PROJ TOTAL PTS]]-Proj2018[[#This Row],[LastProj]])/16)</f>
        <v/>
      </c>
      <c r="W347" s="28" t="s">
        <v>30</v>
      </c>
      <c r="X347" s="28"/>
      <c r="Y347" s="28">
        <f>IF(Proj2018[[#This Row],[POS]]="K",-100,Proj2018[[#This Row],[VAR/G]]+1.5)</f>
        <v>-15.335000000000001</v>
      </c>
      <c r="Z347" s="32">
        <f>ROUND(MAX(Proj2018[[#This Row],[VAWG]],0)*$AC$9,0)+1</f>
        <v>1</v>
      </c>
    </row>
    <row r="348" spans="1:26" x14ac:dyDescent="0.25">
      <c r="A348">
        <v>2018</v>
      </c>
      <c r="B348" t="s">
        <v>417</v>
      </c>
      <c r="C348" t="s">
        <v>47</v>
      </c>
      <c r="D348" t="s">
        <v>64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15</v>
      </c>
      <c r="K348">
        <v>57</v>
      </c>
      <c r="L348">
        <v>0</v>
      </c>
      <c r="M348">
        <v>4</v>
      </c>
      <c r="N348">
        <v>35</v>
      </c>
      <c r="O348">
        <v>0</v>
      </c>
      <c r="P348" s="25">
        <v>9.1999999999999993</v>
      </c>
      <c r="Q348" s="25">
        <v>118.8</v>
      </c>
      <c r="R348" s="25">
        <v>-109.6</v>
      </c>
      <c r="S348" s="25">
        <v>-6.85</v>
      </c>
      <c r="T348" s="30" t="s">
        <v>30</v>
      </c>
      <c r="U348" s="28">
        <v>9.1999999999999993</v>
      </c>
      <c r="V348" s="28" t="str">
        <f>IF(ABS(Proj2018[[#This Row],[LastProj]]-Proj2018[[#This Row],[PROJ TOTAL PTS]])&lt;0.5,"",(Proj2018[[#This Row],[PROJ TOTAL PTS]]-Proj2018[[#This Row],[LastProj]])/16)</f>
        <v/>
      </c>
      <c r="W348" s="28" t="s">
        <v>31</v>
      </c>
      <c r="X348" s="28"/>
      <c r="Y348" s="28">
        <f>IF(Proj2018[[#This Row],[POS]]="K",-100,Proj2018[[#This Row],[VAR/G]]+1.5)</f>
        <v>-5.35</v>
      </c>
      <c r="Z348" s="28">
        <f>ROUND(MAX(Proj2018[[#This Row],[VAWG]],0)*$AC$9,0)+1</f>
        <v>1</v>
      </c>
    </row>
    <row r="349" spans="1:26" x14ac:dyDescent="0.25">
      <c r="A349">
        <v>2018</v>
      </c>
      <c r="B349" t="s">
        <v>418</v>
      </c>
      <c r="C349" t="s">
        <v>44</v>
      </c>
      <c r="D349" t="s">
        <v>29</v>
      </c>
      <c r="E349">
        <v>12</v>
      </c>
      <c r="F349">
        <v>18</v>
      </c>
      <c r="G349">
        <v>123</v>
      </c>
      <c r="H349">
        <v>1</v>
      </c>
      <c r="I349">
        <v>0</v>
      </c>
      <c r="J349">
        <v>1</v>
      </c>
      <c r="K349">
        <v>2</v>
      </c>
      <c r="L349">
        <v>0</v>
      </c>
      <c r="M349">
        <v>0</v>
      </c>
      <c r="N349">
        <v>0</v>
      </c>
      <c r="O349">
        <v>0</v>
      </c>
      <c r="P349" s="25">
        <v>9.1199999999999992</v>
      </c>
      <c r="Q349" s="25">
        <v>278.68</v>
      </c>
      <c r="R349" s="25">
        <v>-269.56</v>
      </c>
      <c r="S349" s="25">
        <v>-16.8475</v>
      </c>
      <c r="T349" s="30" t="s">
        <v>30</v>
      </c>
      <c r="U349" s="28">
        <v>9.1199999999999992</v>
      </c>
      <c r="V349" s="28" t="str">
        <f>IF(ABS(Proj2018[[#This Row],[LastProj]]-Proj2018[[#This Row],[PROJ TOTAL PTS]])&lt;0.5,"",(Proj2018[[#This Row],[PROJ TOTAL PTS]]-Proj2018[[#This Row],[LastProj]])/16)</f>
        <v/>
      </c>
      <c r="W349" s="28" t="s">
        <v>30</v>
      </c>
      <c r="X349" s="28"/>
      <c r="Y349" s="28">
        <f>IF(Proj2018[[#This Row],[POS]]="K",-100,Proj2018[[#This Row],[VAR/G]]+1.5)</f>
        <v>-15.3475</v>
      </c>
      <c r="Z349" s="32">
        <f>ROUND(MAX(Proj2018[[#This Row],[VAWG]],0)*$AC$9,0)+1</f>
        <v>1</v>
      </c>
    </row>
    <row r="350" spans="1:26" x14ac:dyDescent="0.25">
      <c r="A350">
        <v>2018</v>
      </c>
      <c r="B350" t="s">
        <v>419</v>
      </c>
      <c r="C350" t="s">
        <v>56</v>
      </c>
      <c r="D350" t="s">
        <v>29</v>
      </c>
      <c r="E350">
        <v>11</v>
      </c>
      <c r="F350">
        <v>18</v>
      </c>
      <c r="G350">
        <v>120</v>
      </c>
      <c r="H350">
        <v>1</v>
      </c>
      <c r="I350">
        <v>0</v>
      </c>
      <c r="J350">
        <v>1</v>
      </c>
      <c r="K350">
        <v>2</v>
      </c>
      <c r="L350">
        <v>0</v>
      </c>
      <c r="M350">
        <v>0</v>
      </c>
      <c r="N350">
        <v>0</v>
      </c>
      <c r="O350">
        <v>0</v>
      </c>
      <c r="P350" s="25">
        <v>9</v>
      </c>
      <c r="Q350" s="25">
        <v>278.68</v>
      </c>
      <c r="R350" s="25">
        <v>-269.68</v>
      </c>
      <c r="S350" s="25">
        <v>-16.855</v>
      </c>
      <c r="T350" s="30" t="s">
        <v>19</v>
      </c>
      <c r="U350" s="28">
        <v>9</v>
      </c>
      <c r="V350" s="28" t="str">
        <f>IF(ABS(Proj2018[[#This Row],[LastProj]]-Proj2018[[#This Row],[PROJ TOTAL PTS]])&lt;0.5,"",(Proj2018[[#This Row],[PROJ TOTAL PTS]]-Proj2018[[#This Row],[LastProj]])/16)</f>
        <v/>
      </c>
      <c r="W350" s="28" t="s">
        <v>31</v>
      </c>
      <c r="X350" s="28"/>
      <c r="Y350" s="28">
        <f>IF(Proj2018[[#This Row],[POS]]="K",-100,Proj2018[[#This Row],[VAR/G]]+1.5)</f>
        <v>-15.355</v>
      </c>
      <c r="Z350" s="28">
        <f>ROUND(MAX(Proj2018[[#This Row],[VAWG]],0)*$AC$9,0)+1</f>
        <v>1</v>
      </c>
    </row>
    <row r="351" spans="1:26" x14ac:dyDescent="0.25">
      <c r="A351">
        <v>2018</v>
      </c>
      <c r="B351" t="s">
        <v>420</v>
      </c>
      <c r="C351" t="s">
        <v>74</v>
      </c>
      <c r="D351" t="s">
        <v>64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13</v>
      </c>
      <c r="K351">
        <v>53</v>
      </c>
      <c r="L351">
        <v>0</v>
      </c>
      <c r="M351">
        <v>4</v>
      </c>
      <c r="N351">
        <v>37</v>
      </c>
      <c r="O351">
        <v>0</v>
      </c>
      <c r="P351" s="25">
        <v>9</v>
      </c>
      <c r="Q351" s="25">
        <v>118.8</v>
      </c>
      <c r="R351" s="25">
        <v>-109.8</v>
      </c>
      <c r="S351" s="25">
        <v>-6.8624999999999998</v>
      </c>
      <c r="T351" s="30" t="s">
        <v>30</v>
      </c>
      <c r="U351" s="28">
        <v>9</v>
      </c>
      <c r="V351" s="28" t="str">
        <f>IF(ABS(Proj2018[[#This Row],[LastProj]]-Proj2018[[#This Row],[PROJ TOTAL PTS]])&lt;0.5,"",(Proj2018[[#This Row],[PROJ TOTAL PTS]]-Proj2018[[#This Row],[LastProj]])/16)</f>
        <v/>
      </c>
      <c r="W351" s="28" t="s">
        <v>30</v>
      </c>
      <c r="X351" s="28"/>
      <c r="Y351" s="28">
        <f>IF(Proj2018[[#This Row],[POS]]="K",-100,Proj2018[[#This Row],[VAR/G]]+1.5)</f>
        <v>-5.3624999999999998</v>
      </c>
      <c r="Z351" s="32">
        <f>ROUND(MAX(Proj2018[[#This Row],[VAWG]],0)*$AC$9,0)+1</f>
        <v>1</v>
      </c>
    </row>
    <row r="352" spans="1:26" x14ac:dyDescent="0.25">
      <c r="A352">
        <v>2018</v>
      </c>
      <c r="B352" t="s">
        <v>421</v>
      </c>
      <c r="C352" t="s">
        <v>92</v>
      </c>
      <c r="D352" t="s">
        <v>102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7</v>
      </c>
      <c r="N352">
        <v>86</v>
      </c>
      <c r="O352">
        <v>0</v>
      </c>
      <c r="P352" s="25">
        <v>8.6</v>
      </c>
      <c r="Q352" s="25">
        <v>117.7</v>
      </c>
      <c r="R352" s="25">
        <v>-109.10000000000001</v>
      </c>
      <c r="S352" s="25">
        <v>-6.8187500000000005</v>
      </c>
      <c r="T352" s="30" t="s">
        <v>30</v>
      </c>
      <c r="U352" s="28">
        <v>8.6</v>
      </c>
      <c r="V352" s="28" t="str">
        <f>IF(ABS(Proj2018[[#This Row],[LastProj]]-Proj2018[[#This Row],[PROJ TOTAL PTS]])&lt;0.5,"",(Proj2018[[#This Row],[PROJ TOTAL PTS]]-Proj2018[[#This Row],[LastProj]])/16)</f>
        <v/>
      </c>
      <c r="W352" s="28" t="s">
        <v>30</v>
      </c>
      <c r="X352" s="28"/>
      <c r="Y352" s="28">
        <f>IF(Proj2018[[#This Row],[POS]]="K",-100,Proj2018[[#This Row],[VAR/G]]+1.5)</f>
        <v>-5.3187500000000005</v>
      </c>
      <c r="Z352" s="32">
        <f>ROUND(MAX(Proj2018[[#This Row],[VAWG]],0)*$AC$9,0)+1</f>
        <v>1</v>
      </c>
    </row>
    <row r="353" spans="1:26" x14ac:dyDescent="0.25">
      <c r="A353">
        <v>2018</v>
      </c>
      <c r="B353" t="s">
        <v>422</v>
      </c>
      <c r="C353" t="s">
        <v>28</v>
      </c>
      <c r="D353" t="s">
        <v>64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4</v>
      </c>
      <c r="K353">
        <v>16</v>
      </c>
      <c r="L353">
        <v>0</v>
      </c>
      <c r="M353">
        <v>8</v>
      </c>
      <c r="N353">
        <v>69</v>
      </c>
      <c r="O353">
        <v>0</v>
      </c>
      <c r="P353" s="25">
        <v>8.5</v>
      </c>
      <c r="Q353" s="25">
        <v>118.8</v>
      </c>
      <c r="R353" s="25">
        <v>-110.3</v>
      </c>
      <c r="S353" s="25">
        <v>-6.8937499999999998</v>
      </c>
      <c r="T353" s="30" t="s">
        <v>30</v>
      </c>
      <c r="U353" s="28">
        <v>8.5</v>
      </c>
      <c r="V353" s="28" t="str">
        <f>IF(ABS(Proj2018[[#This Row],[LastProj]]-Proj2018[[#This Row],[PROJ TOTAL PTS]])&lt;0.5,"",(Proj2018[[#This Row],[PROJ TOTAL PTS]]-Proj2018[[#This Row],[LastProj]])/16)</f>
        <v/>
      </c>
      <c r="W353" s="28" t="s">
        <v>30</v>
      </c>
      <c r="X353" s="28"/>
      <c r="Y353" s="28">
        <f>IF(Proj2018[[#This Row],[POS]]="K",-100,Proj2018[[#This Row],[VAR/G]]+1.5)</f>
        <v>-5.3937499999999998</v>
      </c>
      <c r="Z353" s="32">
        <f>ROUND(MAX(Proj2018[[#This Row],[VAWG]],0)*$AC$9,0)+1</f>
        <v>1</v>
      </c>
    </row>
    <row r="354" spans="1:26" x14ac:dyDescent="0.25">
      <c r="A354">
        <v>2018</v>
      </c>
      <c r="B354" t="s">
        <v>423</v>
      </c>
      <c r="C354" t="s">
        <v>88</v>
      </c>
      <c r="D354" t="s">
        <v>64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12</v>
      </c>
      <c r="K354">
        <v>49</v>
      </c>
      <c r="L354">
        <v>0</v>
      </c>
      <c r="M354">
        <v>4</v>
      </c>
      <c r="N354">
        <v>35</v>
      </c>
      <c r="O354">
        <v>0</v>
      </c>
      <c r="P354" s="25">
        <v>8.4</v>
      </c>
      <c r="Q354" s="25">
        <v>118.8</v>
      </c>
      <c r="R354" s="25">
        <v>-110.39999999999999</v>
      </c>
      <c r="S354" s="25">
        <v>-6.8999999999999995</v>
      </c>
      <c r="T354" s="30" t="s">
        <v>19</v>
      </c>
      <c r="U354" s="28">
        <v>8.4</v>
      </c>
      <c r="V354" s="28" t="str">
        <f>IF(ABS(Proj2018[[#This Row],[LastProj]]-Proj2018[[#This Row],[PROJ TOTAL PTS]])&lt;0.5,"",(Proj2018[[#This Row],[PROJ TOTAL PTS]]-Proj2018[[#This Row],[LastProj]])/16)</f>
        <v/>
      </c>
      <c r="W354" s="28" t="s">
        <v>30</v>
      </c>
      <c r="X354" s="28"/>
      <c r="Y354" s="28">
        <f>IF(Proj2018[[#This Row],[POS]]="K",-100,Proj2018[[#This Row],[VAR/G]]+1.5)</f>
        <v>-5.3999999999999995</v>
      </c>
      <c r="Z354" s="32">
        <f>ROUND(MAX(Proj2018[[#This Row],[VAWG]],0)*$AC$9,0)+1</f>
        <v>1</v>
      </c>
    </row>
    <row r="355" spans="1:26" x14ac:dyDescent="0.25">
      <c r="A355">
        <v>2018</v>
      </c>
      <c r="B355" t="s">
        <v>424</v>
      </c>
      <c r="C355" t="s">
        <v>36</v>
      </c>
      <c r="D355" t="s">
        <v>64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</v>
      </c>
      <c r="K355">
        <v>55</v>
      </c>
      <c r="L355">
        <v>0</v>
      </c>
      <c r="M355">
        <v>4</v>
      </c>
      <c r="N355">
        <v>27</v>
      </c>
      <c r="O355">
        <v>0</v>
      </c>
      <c r="P355" s="25">
        <v>8.1999999999999993</v>
      </c>
      <c r="Q355" s="25">
        <v>118.8</v>
      </c>
      <c r="R355" s="25">
        <v>-110.6</v>
      </c>
      <c r="S355" s="25">
        <v>-6.9124999999999996</v>
      </c>
      <c r="T355" s="30" t="s">
        <v>30</v>
      </c>
      <c r="U355" s="28">
        <v>8.1999999999999993</v>
      </c>
      <c r="V355" s="28" t="str">
        <f>IF(ABS(Proj2018[[#This Row],[LastProj]]-Proj2018[[#This Row],[PROJ TOTAL PTS]])&lt;0.5,"",(Proj2018[[#This Row],[PROJ TOTAL PTS]]-Proj2018[[#This Row],[LastProj]])/16)</f>
        <v/>
      </c>
      <c r="W355" s="28" t="s">
        <v>31</v>
      </c>
      <c r="X355" s="28"/>
      <c r="Y355" s="28">
        <f>IF(Proj2018[[#This Row],[POS]]="K",-100,Proj2018[[#This Row],[VAR/G]]+1.5)</f>
        <v>-5.4124999999999996</v>
      </c>
      <c r="Z355" s="32">
        <f>ROUND(MAX(Proj2018[[#This Row],[VAWG]],0)*$AC$9,0)+1</f>
        <v>1</v>
      </c>
    </row>
    <row r="356" spans="1:26" x14ac:dyDescent="0.25">
      <c r="A356">
        <v>2018</v>
      </c>
      <c r="B356" t="s">
        <v>425</v>
      </c>
      <c r="C356" t="s">
        <v>83</v>
      </c>
      <c r="D356" t="s">
        <v>126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7</v>
      </c>
      <c r="N356">
        <v>81</v>
      </c>
      <c r="O356">
        <v>0</v>
      </c>
      <c r="P356" s="25">
        <v>8.1</v>
      </c>
      <c r="Q356" s="25">
        <v>81.599999999999994</v>
      </c>
      <c r="R356" s="25">
        <v>-73.5</v>
      </c>
      <c r="S356" s="25">
        <v>-4.59375</v>
      </c>
      <c r="T356" s="30" t="s">
        <v>30</v>
      </c>
      <c r="U356" s="28">
        <v>8.1</v>
      </c>
      <c r="V356" s="28" t="str">
        <f>IF(ABS(Proj2018[[#This Row],[LastProj]]-Proj2018[[#This Row],[PROJ TOTAL PTS]])&lt;0.5,"",(Proj2018[[#This Row],[PROJ TOTAL PTS]]-Proj2018[[#This Row],[LastProj]])/16)</f>
        <v/>
      </c>
      <c r="W356" s="28" t="s">
        <v>30</v>
      </c>
      <c r="X356" s="28"/>
      <c r="Y356" s="28">
        <f>IF(Proj2018[[#This Row],[POS]]="K",-100,Proj2018[[#This Row],[VAR/G]]+1.5)</f>
        <v>-3.09375</v>
      </c>
      <c r="Z356" s="32">
        <f>ROUND(MAX(Proj2018[[#This Row],[VAWG]],0)*$AC$9,0)+1</f>
        <v>1</v>
      </c>
    </row>
    <row r="357" spans="1:26" x14ac:dyDescent="0.25">
      <c r="A357">
        <v>2018</v>
      </c>
      <c r="B357" t="s">
        <v>426</v>
      </c>
      <c r="C357" t="s">
        <v>105</v>
      </c>
      <c r="D357" t="s">
        <v>102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7</v>
      </c>
      <c r="N357">
        <v>80</v>
      </c>
      <c r="O357">
        <v>0</v>
      </c>
      <c r="P357" s="25">
        <v>8</v>
      </c>
      <c r="Q357" s="25">
        <v>117.7</v>
      </c>
      <c r="R357" s="25">
        <v>-109.7</v>
      </c>
      <c r="S357" s="25">
        <v>-6.8562500000000002</v>
      </c>
      <c r="T357" s="30" t="s">
        <v>19</v>
      </c>
      <c r="U357" s="28">
        <v>8</v>
      </c>
      <c r="V357" s="28" t="str">
        <f>IF(ABS(Proj2018[[#This Row],[LastProj]]-Proj2018[[#This Row],[PROJ TOTAL PTS]])&lt;0.5,"",(Proj2018[[#This Row],[PROJ TOTAL PTS]]-Proj2018[[#This Row],[LastProj]])/16)</f>
        <v/>
      </c>
      <c r="W357" s="28" t="s">
        <v>30</v>
      </c>
      <c r="X357" s="28"/>
      <c r="Y357" s="28">
        <f>IF(Proj2018[[#This Row],[POS]]="K",-100,Proj2018[[#This Row],[VAR/G]]+1.5)</f>
        <v>-5.3562500000000002</v>
      </c>
      <c r="Z357" s="32">
        <f>ROUND(MAX(Proj2018[[#This Row],[VAWG]],0)*$AC$9,0)+1</f>
        <v>1</v>
      </c>
    </row>
    <row r="358" spans="1:26" x14ac:dyDescent="0.25">
      <c r="A358">
        <v>2018</v>
      </c>
      <c r="B358" t="s">
        <v>427</v>
      </c>
      <c r="C358" t="s">
        <v>81</v>
      </c>
      <c r="D358" t="s">
        <v>102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6</v>
      </c>
      <c r="N358">
        <v>78</v>
      </c>
      <c r="O358">
        <v>0</v>
      </c>
      <c r="P358" s="25">
        <v>7.8000000000000007</v>
      </c>
      <c r="Q358" s="25">
        <v>117.7</v>
      </c>
      <c r="R358" s="25">
        <v>-109.9</v>
      </c>
      <c r="S358" s="25">
        <v>-6.8687500000000004</v>
      </c>
      <c r="T358" s="30" t="s">
        <v>30</v>
      </c>
      <c r="U358" s="28">
        <v>7.8000000000000007</v>
      </c>
      <c r="V358" s="28" t="str">
        <f>IF(ABS(Proj2018[[#This Row],[LastProj]]-Proj2018[[#This Row],[PROJ TOTAL PTS]])&lt;0.5,"",(Proj2018[[#This Row],[PROJ TOTAL PTS]]-Proj2018[[#This Row],[LastProj]])/16)</f>
        <v/>
      </c>
      <c r="W358" s="28" t="s">
        <v>30</v>
      </c>
      <c r="X358" s="28"/>
      <c r="Y358" s="28">
        <f>IF(Proj2018[[#This Row],[POS]]="K",-100,Proj2018[[#This Row],[VAR/G]]+1.5)</f>
        <v>-5.3687500000000004</v>
      </c>
      <c r="Z358" s="32">
        <f>ROUND(MAX(Proj2018[[#This Row],[VAWG]],0)*$AC$9,0)+1</f>
        <v>1</v>
      </c>
    </row>
    <row r="359" spans="1:26" x14ac:dyDescent="0.25">
      <c r="A359">
        <v>2018</v>
      </c>
      <c r="B359" t="s">
        <v>428</v>
      </c>
      <c r="C359" t="s">
        <v>62</v>
      </c>
      <c r="D359" t="s">
        <v>102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6</v>
      </c>
      <c r="N359">
        <v>73</v>
      </c>
      <c r="O359">
        <v>0</v>
      </c>
      <c r="P359" s="25">
        <v>7.3000000000000007</v>
      </c>
      <c r="Q359" s="25">
        <v>117.7</v>
      </c>
      <c r="R359" s="25">
        <v>-110.4</v>
      </c>
      <c r="S359" s="25">
        <v>-6.9</v>
      </c>
      <c r="T359" s="30" t="s">
        <v>30</v>
      </c>
      <c r="U359" s="28">
        <v>7.3000000000000007</v>
      </c>
      <c r="V359" s="28" t="str">
        <f>IF(ABS(Proj2018[[#This Row],[LastProj]]-Proj2018[[#This Row],[PROJ TOTAL PTS]])&lt;0.5,"",(Proj2018[[#This Row],[PROJ TOTAL PTS]]-Proj2018[[#This Row],[LastProj]])/16)</f>
        <v/>
      </c>
      <c r="W359" s="28" t="s">
        <v>30</v>
      </c>
      <c r="X359" s="28"/>
      <c r="Y359" s="28">
        <f>IF(Proj2018[[#This Row],[POS]]="K",-100,Proj2018[[#This Row],[VAR/G]]+1.5)</f>
        <v>-5.4</v>
      </c>
      <c r="Z359" s="32">
        <f>ROUND(MAX(Proj2018[[#This Row],[VAWG]],0)*$AC$9,0)+1</f>
        <v>1</v>
      </c>
    </row>
    <row r="360" spans="1:26" x14ac:dyDescent="0.25">
      <c r="A360">
        <v>2018</v>
      </c>
      <c r="B360" t="s">
        <v>429</v>
      </c>
      <c r="C360" t="s">
        <v>107</v>
      </c>
      <c r="D360" t="s">
        <v>102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6</v>
      </c>
      <c r="N360">
        <v>72</v>
      </c>
      <c r="O360">
        <v>0</v>
      </c>
      <c r="P360" s="25">
        <v>7.2</v>
      </c>
      <c r="Q360" s="25">
        <v>117.7</v>
      </c>
      <c r="R360" s="25">
        <v>-110.5</v>
      </c>
      <c r="S360" s="25">
        <v>-6.90625</v>
      </c>
      <c r="T360" s="30" t="s">
        <v>30</v>
      </c>
      <c r="U360" s="28">
        <v>7.2</v>
      </c>
      <c r="V360" s="28" t="str">
        <f>IF(ABS(Proj2018[[#This Row],[LastProj]]-Proj2018[[#This Row],[PROJ TOTAL PTS]])&lt;0.5,"",(Proj2018[[#This Row],[PROJ TOTAL PTS]]-Proj2018[[#This Row],[LastProj]])/16)</f>
        <v/>
      </c>
      <c r="W360" s="28" t="s">
        <v>30</v>
      </c>
      <c r="X360" s="28"/>
      <c r="Y360" s="28">
        <f>IF(Proj2018[[#This Row],[POS]]="K",-100,Proj2018[[#This Row],[VAR/G]]+1.5)</f>
        <v>-5.40625</v>
      </c>
      <c r="Z360" s="32">
        <f>ROUND(MAX(Proj2018[[#This Row],[VAWG]],0)*$AC$9,0)+1</f>
        <v>1</v>
      </c>
    </row>
    <row r="361" spans="1:26" x14ac:dyDescent="0.25">
      <c r="A361">
        <v>2018</v>
      </c>
      <c r="B361" t="s">
        <v>430</v>
      </c>
      <c r="C361" t="s">
        <v>107</v>
      </c>
      <c r="D361" t="s">
        <v>126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7</v>
      </c>
      <c r="N361">
        <v>71</v>
      </c>
      <c r="O361">
        <v>0</v>
      </c>
      <c r="P361" s="25">
        <v>7.1000000000000005</v>
      </c>
      <c r="Q361" s="25">
        <v>81.599999999999994</v>
      </c>
      <c r="R361" s="25">
        <v>-74.5</v>
      </c>
      <c r="S361" s="25">
        <v>-4.65625</v>
      </c>
      <c r="T361" s="30" t="s">
        <v>30</v>
      </c>
      <c r="U361" s="28">
        <v>7.1000000000000005</v>
      </c>
      <c r="V361" s="28" t="str">
        <f>IF(ABS(Proj2018[[#This Row],[LastProj]]-Proj2018[[#This Row],[PROJ TOTAL PTS]])&lt;0.5,"",(Proj2018[[#This Row],[PROJ TOTAL PTS]]-Proj2018[[#This Row],[LastProj]])/16)</f>
        <v/>
      </c>
      <c r="W361" s="28" t="s">
        <v>30</v>
      </c>
      <c r="X361" s="28"/>
      <c r="Y361" s="28">
        <f>IF(Proj2018[[#This Row],[POS]]="K",-100,Proj2018[[#This Row],[VAR/G]]+1.5)</f>
        <v>-3.15625</v>
      </c>
      <c r="Z361" s="32">
        <f>ROUND(MAX(Proj2018[[#This Row],[VAWG]],0)*$AC$9,0)+1</f>
        <v>1</v>
      </c>
    </row>
    <row r="362" spans="1:26" x14ac:dyDescent="0.25">
      <c r="A362">
        <v>2018</v>
      </c>
      <c r="B362" t="s">
        <v>431</v>
      </c>
      <c r="C362" t="s">
        <v>94</v>
      </c>
      <c r="D362" t="s">
        <v>64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14</v>
      </c>
      <c r="K362">
        <v>54</v>
      </c>
      <c r="L362">
        <v>0</v>
      </c>
      <c r="M362">
        <v>2</v>
      </c>
      <c r="N362">
        <v>16</v>
      </c>
      <c r="O362">
        <v>0</v>
      </c>
      <c r="P362" s="25">
        <v>7</v>
      </c>
      <c r="Q362" s="25">
        <v>118.8</v>
      </c>
      <c r="R362" s="25">
        <v>-111.8</v>
      </c>
      <c r="S362" s="25">
        <v>-6.9874999999999998</v>
      </c>
      <c r="T362" s="30" t="s">
        <v>30</v>
      </c>
      <c r="U362" s="28">
        <v>7</v>
      </c>
      <c r="V362" s="28" t="str">
        <f>IF(ABS(Proj2018[[#This Row],[LastProj]]-Proj2018[[#This Row],[PROJ TOTAL PTS]])&lt;0.5,"",(Proj2018[[#This Row],[PROJ TOTAL PTS]]-Proj2018[[#This Row],[LastProj]])/16)</f>
        <v/>
      </c>
      <c r="W362" s="28" t="s">
        <v>30</v>
      </c>
      <c r="X362" s="28"/>
      <c r="Y362" s="28">
        <f>IF(Proj2018[[#This Row],[POS]]="K",-100,Proj2018[[#This Row],[VAR/G]]+1.5)</f>
        <v>-5.4874999999999998</v>
      </c>
      <c r="Z362" s="32">
        <f>ROUND(MAX(Proj2018[[#This Row],[VAWG]],0)*$AC$9,0)+1</f>
        <v>1</v>
      </c>
    </row>
    <row r="363" spans="1:26" x14ac:dyDescent="0.25">
      <c r="A363">
        <v>2018</v>
      </c>
      <c r="B363" t="s">
        <v>432</v>
      </c>
      <c r="C363" t="s">
        <v>107</v>
      </c>
      <c r="D363" t="s">
        <v>64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</v>
      </c>
      <c r="K363">
        <v>7</v>
      </c>
      <c r="L363">
        <v>0</v>
      </c>
      <c r="M363">
        <v>8</v>
      </c>
      <c r="N363">
        <v>62</v>
      </c>
      <c r="O363">
        <v>0</v>
      </c>
      <c r="P363" s="25">
        <v>6.9</v>
      </c>
      <c r="Q363" s="25">
        <v>118.8</v>
      </c>
      <c r="R363" s="25">
        <v>-111.89999999999999</v>
      </c>
      <c r="S363" s="25">
        <v>-6.9937499999999995</v>
      </c>
      <c r="T363" s="30" t="s">
        <v>30</v>
      </c>
      <c r="U363" s="28">
        <v>6.9</v>
      </c>
      <c r="V363" s="28" t="str">
        <f>IF(ABS(Proj2018[[#This Row],[LastProj]]-Proj2018[[#This Row],[PROJ TOTAL PTS]])&lt;0.5,"",(Proj2018[[#This Row],[PROJ TOTAL PTS]]-Proj2018[[#This Row],[LastProj]])/16)</f>
        <v/>
      </c>
      <c r="W363" s="28" t="s">
        <v>30</v>
      </c>
      <c r="X363" s="28"/>
      <c r="Y363" s="28">
        <f>IF(Proj2018[[#This Row],[POS]]="K",-100,Proj2018[[#This Row],[VAR/G]]+1.5)</f>
        <v>-5.4937499999999995</v>
      </c>
      <c r="Z363" s="32">
        <f>ROUND(MAX(Proj2018[[#This Row],[VAWG]],0)*$AC$9,0)+1</f>
        <v>1</v>
      </c>
    </row>
    <row r="364" spans="1:26" x14ac:dyDescent="0.25">
      <c r="A364">
        <v>2018</v>
      </c>
      <c r="B364" t="s">
        <v>433</v>
      </c>
      <c r="C364" t="s">
        <v>83</v>
      </c>
      <c r="D364" t="s">
        <v>64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5</v>
      </c>
      <c r="K364">
        <v>18</v>
      </c>
      <c r="L364">
        <v>0</v>
      </c>
      <c r="M364">
        <v>6</v>
      </c>
      <c r="N364">
        <v>50</v>
      </c>
      <c r="O364">
        <v>0</v>
      </c>
      <c r="P364" s="25">
        <v>6.8</v>
      </c>
      <c r="Q364" s="25">
        <v>118.8</v>
      </c>
      <c r="R364" s="25">
        <v>-112</v>
      </c>
      <c r="S364" s="25">
        <v>-7</v>
      </c>
      <c r="T364" s="30" t="s">
        <v>30</v>
      </c>
      <c r="U364" s="28">
        <v>6.8</v>
      </c>
      <c r="V364" s="28" t="str">
        <f>IF(ABS(Proj2018[[#This Row],[LastProj]]-Proj2018[[#This Row],[PROJ TOTAL PTS]])&lt;0.5,"",(Proj2018[[#This Row],[PROJ TOTAL PTS]]-Proj2018[[#This Row],[LastProj]])/16)</f>
        <v/>
      </c>
      <c r="W364" s="28" t="s">
        <v>30</v>
      </c>
      <c r="X364" s="28"/>
      <c r="Y364" s="28">
        <f>IF(Proj2018[[#This Row],[POS]]="K",-100,Proj2018[[#This Row],[VAR/G]]+1.5)</f>
        <v>-5.5</v>
      </c>
      <c r="Z364" s="32">
        <f>ROUND(MAX(Proj2018[[#This Row],[VAWG]],0)*$AC$9,0)+1</f>
        <v>1</v>
      </c>
    </row>
    <row r="365" spans="1:26" x14ac:dyDescent="0.25">
      <c r="A365">
        <v>2018</v>
      </c>
      <c r="B365" t="s">
        <v>434</v>
      </c>
      <c r="C365" t="s">
        <v>159</v>
      </c>
      <c r="D365" t="s">
        <v>102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4</v>
      </c>
      <c r="K365">
        <v>24</v>
      </c>
      <c r="L365">
        <v>0</v>
      </c>
      <c r="M365">
        <v>3</v>
      </c>
      <c r="N365">
        <v>41</v>
      </c>
      <c r="O365">
        <v>0</v>
      </c>
      <c r="P365" s="25">
        <v>6.5000000000000009</v>
      </c>
      <c r="Q365" s="25">
        <v>117.7</v>
      </c>
      <c r="R365" s="25">
        <v>-111.2</v>
      </c>
      <c r="S365" s="25">
        <v>-6.95</v>
      </c>
      <c r="T365" s="30" t="s">
        <v>30</v>
      </c>
      <c r="U365" s="28">
        <v>6.5000000000000009</v>
      </c>
      <c r="V365" s="28" t="str">
        <f>IF(ABS(Proj2018[[#This Row],[LastProj]]-Proj2018[[#This Row],[PROJ TOTAL PTS]])&lt;0.5,"",(Proj2018[[#This Row],[PROJ TOTAL PTS]]-Proj2018[[#This Row],[LastProj]])/16)</f>
        <v/>
      </c>
      <c r="W365" s="28" t="s">
        <v>30</v>
      </c>
      <c r="X365" s="28"/>
      <c r="Y365" s="28">
        <f>IF(Proj2018[[#This Row],[POS]]="K",-100,Proj2018[[#This Row],[VAR/G]]+1.5)</f>
        <v>-5.45</v>
      </c>
      <c r="Z365" s="32">
        <f>ROUND(MAX(Proj2018[[#This Row],[VAWG]],0)*$AC$9,0)+1</f>
        <v>1</v>
      </c>
    </row>
    <row r="366" spans="1:26" x14ac:dyDescent="0.25">
      <c r="A366">
        <v>2018</v>
      </c>
      <c r="B366" t="s">
        <v>435</v>
      </c>
      <c r="C366" t="s">
        <v>74</v>
      </c>
      <c r="D366" t="s">
        <v>102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5</v>
      </c>
      <c r="N366">
        <v>65</v>
      </c>
      <c r="O366">
        <v>0</v>
      </c>
      <c r="P366" s="25">
        <v>6.5</v>
      </c>
      <c r="Q366" s="25">
        <v>117.7</v>
      </c>
      <c r="R366" s="25">
        <v>-111.2</v>
      </c>
      <c r="S366" s="25">
        <v>-6.95</v>
      </c>
      <c r="T366" s="30" t="s">
        <v>30</v>
      </c>
      <c r="U366" s="28">
        <v>6.5</v>
      </c>
      <c r="V366" s="28" t="str">
        <f>IF(ABS(Proj2018[[#This Row],[LastProj]]-Proj2018[[#This Row],[PROJ TOTAL PTS]])&lt;0.5,"",(Proj2018[[#This Row],[PROJ TOTAL PTS]]-Proj2018[[#This Row],[LastProj]])/16)</f>
        <v/>
      </c>
      <c r="W366" s="28" t="s">
        <v>30</v>
      </c>
      <c r="X366" s="28"/>
      <c r="Y366" s="28">
        <f>IF(Proj2018[[#This Row],[POS]]="K",-100,Proj2018[[#This Row],[VAR/G]]+1.5)</f>
        <v>-5.45</v>
      </c>
      <c r="Z366" s="32">
        <f>ROUND(MAX(Proj2018[[#This Row],[VAWG]],0)*$AC$9,0)+1</f>
        <v>1</v>
      </c>
    </row>
    <row r="367" spans="1:26" x14ac:dyDescent="0.25">
      <c r="A367">
        <v>2018</v>
      </c>
      <c r="B367" t="s">
        <v>436</v>
      </c>
      <c r="C367" t="s">
        <v>107</v>
      </c>
      <c r="D367" t="s">
        <v>102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5</v>
      </c>
      <c r="N367">
        <v>62</v>
      </c>
      <c r="O367">
        <v>0</v>
      </c>
      <c r="P367" s="25">
        <v>6.2</v>
      </c>
      <c r="Q367" s="25">
        <v>117.7</v>
      </c>
      <c r="R367" s="25">
        <v>-111.5</v>
      </c>
      <c r="S367" s="25">
        <v>-6.96875</v>
      </c>
      <c r="T367" s="30" t="s">
        <v>30</v>
      </c>
      <c r="U367" s="28">
        <v>6.2</v>
      </c>
      <c r="V367" s="28" t="str">
        <f>IF(ABS(Proj2018[[#This Row],[LastProj]]-Proj2018[[#This Row],[PROJ TOTAL PTS]])&lt;0.5,"",(Proj2018[[#This Row],[PROJ TOTAL PTS]]-Proj2018[[#This Row],[LastProj]])/16)</f>
        <v/>
      </c>
      <c r="W367" s="28" t="s">
        <v>30</v>
      </c>
      <c r="X367" s="28"/>
      <c r="Y367" s="28">
        <f>IF(Proj2018[[#This Row],[POS]]="K",-100,Proj2018[[#This Row],[VAR/G]]+1.5)</f>
        <v>-5.46875</v>
      </c>
      <c r="Z367" s="32">
        <f>ROUND(MAX(Proj2018[[#This Row],[VAWG]],0)*$AC$9,0)+1</f>
        <v>1</v>
      </c>
    </row>
    <row r="368" spans="1:26" x14ac:dyDescent="0.25">
      <c r="A368">
        <v>2018</v>
      </c>
      <c r="B368" t="s">
        <v>437</v>
      </c>
      <c r="C368" t="s">
        <v>88</v>
      </c>
      <c r="D368" t="s">
        <v>64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8</v>
      </c>
      <c r="K368">
        <v>27</v>
      </c>
      <c r="L368">
        <v>0</v>
      </c>
      <c r="M368">
        <v>4</v>
      </c>
      <c r="N368">
        <v>35</v>
      </c>
      <c r="O368">
        <v>0</v>
      </c>
      <c r="P368" s="25">
        <v>6.2</v>
      </c>
      <c r="Q368" s="25">
        <v>118.8</v>
      </c>
      <c r="R368" s="25">
        <v>-112.6</v>
      </c>
      <c r="S368" s="25">
        <v>-7.0374999999999996</v>
      </c>
      <c r="T368" s="30" t="s">
        <v>30</v>
      </c>
      <c r="U368" s="28">
        <v>6.2</v>
      </c>
      <c r="V368" s="28" t="str">
        <f>IF(ABS(Proj2018[[#This Row],[LastProj]]-Proj2018[[#This Row],[PROJ TOTAL PTS]])&lt;0.5,"",(Proj2018[[#This Row],[PROJ TOTAL PTS]]-Proj2018[[#This Row],[LastProj]])/16)</f>
        <v/>
      </c>
      <c r="W368" s="28" t="s">
        <v>30</v>
      </c>
      <c r="X368" s="28"/>
      <c r="Y368" s="28">
        <f>IF(Proj2018[[#This Row],[POS]]="K",-100,Proj2018[[#This Row],[VAR/G]]+1.5)</f>
        <v>-5.5374999999999996</v>
      </c>
      <c r="Z368" s="32">
        <f>ROUND(MAX(Proj2018[[#This Row],[VAWG]],0)*$AC$9,0)+1</f>
        <v>1</v>
      </c>
    </row>
    <row r="369" spans="1:26" x14ac:dyDescent="0.25">
      <c r="A369">
        <v>2018</v>
      </c>
      <c r="B369" t="s">
        <v>438</v>
      </c>
      <c r="C369" t="s">
        <v>52</v>
      </c>
      <c r="D369" t="s">
        <v>64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11</v>
      </c>
      <c r="K369">
        <v>42</v>
      </c>
      <c r="L369">
        <v>0</v>
      </c>
      <c r="M369">
        <v>2</v>
      </c>
      <c r="N369">
        <v>17</v>
      </c>
      <c r="O369">
        <v>0</v>
      </c>
      <c r="P369" s="25">
        <v>5.9</v>
      </c>
      <c r="Q369" s="25">
        <v>118.8</v>
      </c>
      <c r="R369" s="25">
        <v>-112.89999999999999</v>
      </c>
      <c r="S369" s="25">
        <v>-7.0562499999999995</v>
      </c>
      <c r="T369" s="30" t="s">
        <v>30</v>
      </c>
      <c r="U369" s="28">
        <v>5.9</v>
      </c>
      <c r="V369" s="28" t="str">
        <f>IF(ABS(Proj2018[[#This Row],[LastProj]]-Proj2018[[#This Row],[PROJ TOTAL PTS]])&lt;0.5,"",(Proj2018[[#This Row],[PROJ TOTAL PTS]]-Proj2018[[#This Row],[LastProj]])/16)</f>
        <v/>
      </c>
      <c r="W369" s="28" t="s">
        <v>30</v>
      </c>
      <c r="X369" s="28"/>
      <c r="Y369" s="28">
        <f>IF(Proj2018[[#This Row],[POS]]="K",-100,Proj2018[[#This Row],[VAR/G]]+1.5)</f>
        <v>-5.5562499999999995</v>
      </c>
      <c r="Z369" s="32">
        <f>ROUND(MAX(Proj2018[[#This Row],[VAWG]],0)*$AC$9,0)+1</f>
        <v>1</v>
      </c>
    </row>
    <row r="370" spans="1:26" x14ac:dyDescent="0.25">
      <c r="A370">
        <v>2018</v>
      </c>
      <c r="B370" t="s">
        <v>439</v>
      </c>
      <c r="C370" t="s">
        <v>74</v>
      </c>
      <c r="D370" t="s">
        <v>126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6</v>
      </c>
      <c r="N370">
        <v>58</v>
      </c>
      <c r="O370">
        <v>0</v>
      </c>
      <c r="P370" s="25">
        <v>5.8000000000000007</v>
      </c>
      <c r="Q370" s="25">
        <v>81.599999999999994</v>
      </c>
      <c r="R370" s="25">
        <v>-75.8</v>
      </c>
      <c r="S370" s="25">
        <v>-4.7374999999999998</v>
      </c>
      <c r="T370" s="30" t="s">
        <v>30</v>
      </c>
      <c r="U370" s="28">
        <v>5.8000000000000007</v>
      </c>
      <c r="V370" s="28" t="str">
        <f>IF(ABS(Proj2018[[#This Row],[LastProj]]-Proj2018[[#This Row],[PROJ TOTAL PTS]])&lt;0.5,"",(Proj2018[[#This Row],[PROJ TOTAL PTS]]-Proj2018[[#This Row],[LastProj]])/16)</f>
        <v/>
      </c>
      <c r="W370" s="28" t="s">
        <v>30</v>
      </c>
      <c r="X370" s="28"/>
      <c r="Y370" s="28">
        <f>IF(Proj2018[[#This Row],[POS]]="K",-100,Proj2018[[#This Row],[VAR/G]]+1.5)</f>
        <v>-3.2374999999999998</v>
      </c>
      <c r="Z370" s="32">
        <f>ROUND(MAX(Proj2018[[#This Row],[VAWG]],0)*$AC$9,0)+1</f>
        <v>1</v>
      </c>
    </row>
    <row r="371" spans="1:26" x14ac:dyDescent="0.25">
      <c r="A371">
        <v>2018</v>
      </c>
      <c r="B371" t="s">
        <v>440</v>
      </c>
      <c r="C371" t="s">
        <v>60</v>
      </c>
      <c r="D371" t="s">
        <v>102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4</v>
      </c>
      <c r="N371">
        <v>57</v>
      </c>
      <c r="O371">
        <v>0</v>
      </c>
      <c r="P371" s="25">
        <v>5.7</v>
      </c>
      <c r="Q371" s="25">
        <v>117.7</v>
      </c>
      <c r="R371" s="25">
        <v>-112</v>
      </c>
      <c r="S371" s="25">
        <v>-7</v>
      </c>
      <c r="T371" s="30" t="s">
        <v>30</v>
      </c>
      <c r="U371" s="28">
        <v>5.7</v>
      </c>
      <c r="V371" s="28" t="str">
        <f>IF(ABS(Proj2018[[#This Row],[LastProj]]-Proj2018[[#This Row],[PROJ TOTAL PTS]])&lt;0.5,"",(Proj2018[[#This Row],[PROJ TOTAL PTS]]-Proj2018[[#This Row],[LastProj]])/16)</f>
        <v/>
      </c>
      <c r="W371" s="28" t="s">
        <v>30</v>
      </c>
      <c r="X371" s="28"/>
      <c r="Y371" s="28">
        <f>IF(Proj2018[[#This Row],[POS]]="K",-100,Proj2018[[#This Row],[VAR/G]]+1.5)</f>
        <v>-5.5</v>
      </c>
      <c r="Z371" s="32">
        <f>ROUND(MAX(Proj2018[[#This Row],[VAWG]],0)*$AC$9,0)+1</f>
        <v>1</v>
      </c>
    </row>
    <row r="372" spans="1:26" x14ac:dyDescent="0.25">
      <c r="A372">
        <v>2018</v>
      </c>
      <c r="B372" t="s">
        <v>441</v>
      </c>
      <c r="C372" t="s">
        <v>44</v>
      </c>
      <c r="D372" t="s">
        <v>126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</v>
      </c>
      <c r="N372">
        <v>56</v>
      </c>
      <c r="O372">
        <v>0</v>
      </c>
      <c r="P372" s="25">
        <v>5.6000000000000005</v>
      </c>
      <c r="Q372" s="25">
        <v>81.599999999999994</v>
      </c>
      <c r="R372" s="25">
        <v>-76</v>
      </c>
      <c r="S372" s="25">
        <v>-4.75</v>
      </c>
      <c r="T372" s="30" t="s">
        <v>30</v>
      </c>
      <c r="U372" s="28">
        <v>5.6000000000000005</v>
      </c>
      <c r="V372" s="28" t="str">
        <f>IF(ABS(Proj2018[[#This Row],[LastProj]]-Proj2018[[#This Row],[PROJ TOTAL PTS]])&lt;0.5,"",(Proj2018[[#This Row],[PROJ TOTAL PTS]]-Proj2018[[#This Row],[LastProj]])/16)</f>
        <v/>
      </c>
      <c r="W372" s="28" t="s">
        <v>30</v>
      </c>
      <c r="X372" s="28"/>
      <c r="Y372" s="28">
        <f>IF(Proj2018[[#This Row],[POS]]="K",-100,Proj2018[[#This Row],[VAR/G]]+1.5)</f>
        <v>-3.25</v>
      </c>
      <c r="Z372" s="32">
        <f>ROUND(MAX(Proj2018[[#This Row],[VAWG]],0)*$AC$9,0)+1</f>
        <v>1</v>
      </c>
    </row>
    <row r="373" spans="1:26" x14ac:dyDescent="0.25">
      <c r="A373">
        <v>2018</v>
      </c>
      <c r="B373" t="s">
        <v>442</v>
      </c>
      <c r="C373" t="s">
        <v>36</v>
      </c>
      <c r="D373" t="s">
        <v>126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5</v>
      </c>
      <c r="N373">
        <v>55</v>
      </c>
      <c r="O373">
        <v>0</v>
      </c>
      <c r="P373" s="25">
        <v>5.5</v>
      </c>
      <c r="Q373" s="25">
        <v>81.599999999999994</v>
      </c>
      <c r="R373" s="25">
        <v>-76.099999999999994</v>
      </c>
      <c r="S373" s="25">
        <v>-4.7562499999999996</v>
      </c>
      <c r="T373" s="30" t="s">
        <v>19</v>
      </c>
      <c r="U373" s="28">
        <v>5.5</v>
      </c>
      <c r="V373" s="28" t="str">
        <f>IF(ABS(Proj2018[[#This Row],[LastProj]]-Proj2018[[#This Row],[PROJ TOTAL PTS]])&lt;0.5,"",(Proj2018[[#This Row],[PROJ TOTAL PTS]]-Proj2018[[#This Row],[LastProj]])/16)</f>
        <v/>
      </c>
      <c r="W373" s="28" t="s">
        <v>31</v>
      </c>
      <c r="X373" s="28"/>
      <c r="Y373" s="28">
        <f>IF(Proj2018[[#This Row],[POS]]="K",-100,Proj2018[[#This Row],[VAR/G]]+1.5)</f>
        <v>-3.2562499999999996</v>
      </c>
      <c r="Z373" s="28">
        <f>ROUND(MAX(Proj2018[[#This Row],[VAWG]],0)*$AC$9,0)+1</f>
        <v>1</v>
      </c>
    </row>
    <row r="374" spans="1:26" x14ac:dyDescent="0.25">
      <c r="A374">
        <v>2018</v>
      </c>
      <c r="B374" t="s">
        <v>443</v>
      </c>
      <c r="C374" t="s">
        <v>81</v>
      </c>
      <c r="D374" t="s">
        <v>64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4</v>
      </c>
      <c r="K374">
        <v>17</v>
      </c>
      <c r="L374">
        <v>0</v>
      </c>
      <c r="M374">
        <v>4</v>
      </c>
      <c r="N374">
        <v>36</v>
      </c>
      <c r="O374">
        <v>0</v>
      </c>
      <c r="P374" s="25">
        <v>5.3000000000000007</v>
      </c>
      <c r="Q374" s="25">
        <v>118.8</v>
      </c>
      <c r="R374" s="25">
        <v>-113.5</v>
      </c>
      <c r="S374" s="25">
        <v>-7.09375</v>
      </c>
      <c r="T374" s="30" t="s">
        <v>30</v>
      </c>
      <c r="U374" s="28">
        <v>5.3000000000000007</v>
      </c>
      <c r="V374" s="28" t="str">
        <f>IF(ABS(Proj2018[[#This Row],[LastProj]]-Proj2018[[#This Row],[PROJ TOTAL PTS]])&lt;0.5,"",(Proj2018[[#This Row],[PROJ TOTAL PTS]]-Proj2018[[#This Row],[LastProj]])/16)</f>
        <v/>
      </c>
      <c r="W374" s="28" t="s">
        <v>30</v>
      </c>
      <c r="X374" s="28"/>
      <c r="Y374" s="28">
        <f>IF(Proj2018[[#This Row],[POS]]="K",-100,Proj2018[[#This Row],[VAR/G]]+1.5)</f>
        <v>-5.59375</v>
      </c>
      <c r="Z374" s="32">
        <f>ROUND(MAX(Proj2018[[#This Row],[VAWG]],0)*$AC$9,0)+1</f>
        <v>1</v>
      </c>
    </row>
    <row r="375" spans="1:26" x14ac:dyDescent="0.25">
      <c r="A375">
        <v>2018</v>
      </c>
      <c r="B375" t="s">
        <v>444</v>
      </c>
      <c r="C375" t="s">
        <v>41</v>
      </c>
      <c r="D375" t="s">
        <v>126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5</v>
      </c>
      <c r="N375">
        <v>52</v>
      </c>
      <c r="O375">
        <v>0</v>
      </c>
      <c r="P375" s="25">
        <v>5.2</v>
      </c>
      <c r="Q375" s="25">
        <v>81.599999999999994</v>
      </c>
      <c r="R375" s="25">
        <v>-76.399999999999991</v>
      </c>
      <c r="S375" s="25">
        <v>-4.7749999999999995</v>
      </c>
      <c r="T375" s="30" t="s">
        <v>19</v>
      </c>
      <c r="U375" s="28">
        <v>5.2</v>
      </c>
      <c r="V375" s="28" t="str">
        <f>IF(ABS(Proj2018[[#This Row],[LastProj]]-Proj2018[[#This Row],[PROJ TOTAL PTS]])&lt;0.5,"",(Proj2018[[#This Row],[PROJ TOTAL PTS]]-Proj2018[[#This Row],[LastProj]])/16)</f>
        <v/>
      </c>
      <c r="W375" s="28" t="s">
        <v>30</v>
      </c>
      <c r="X375" s="28"/>
      <c r="Y375" s="28">
        <f>IF(Proj2018[[#This Row],[POS]]="K",-100,Proj2018[[#This Row],[VAR/G]]+1.5)</f>
        <v>-3.2749999999999995</v>
      </c>
      <c r="Z375" s="32">
        <f>ROUND(MAX(Proj2018[[#This Row],[VAWG]],0)*$AC$9,0)+1</f>
        <v>1</v>
      </c>
    </row>
    <row r="376" spans="1:26" x14ac:dyDescent="0.25">
      <c r="A376">
        <v>2018</v>
      </c>
      <c r="B376" t="s">
        <v>445</v>
      </c>
      <c r="C376" t="s">
        <v>39</v>
      </c>
      <c r="D376" t="s">
        <v>64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8</v>
      </c>
      <c r="K376">
        <v>35</v>
      </c>
      <c r="L376">
        <v>0</v>
      </c>
      <c r="M376">
        <v>2</v>
      </c>
      <c r="N376">
        <v>17</v>
      </c>
      <c r="O376">
        <v>0</v>
      </c>
      <c r="P376" s="25">
        <v>5.2</v>
      </c>
      <c r="Q376" s="25">
        <v>118.8</v>
      </c>
      <c r="R376" s="25">
        <v>-113.6</v>
      </c>
      <c r="S376" s="25">
        <v>-7.1</v>
      </c>
      <c r="T376" s="30" t="s">
        <v>30</v>
      </c>
      <c r="U376" s="28">
        <v>5.2</v>
      </c>
      <c r="V376" s="28" t="str">
        <f>IF(ABS(Proj2018[[#This Row],[LastProj]]-Proj2018[[#This Row],[PROJ TOTAL PTS]])&lt;0.5,"",(Proj2018[[#This Row],[PROJ TOTAL PTS]]-Proj2018[[#This Row],[LastProj]])/16)</f>
        <v/>
      </c>
      <c r="W376" s="28" t="s">
        <v>31</v>
      </c>
      <c r="X376" s="28"/>
      <c r="Y376" s="28">
        <f>IF(Proj2018[[#This Row],[POS]]="K",-100,Proj2018[[#This Row],[VAR/G]]+1.5)</f>
        <v>-5.6</v>
      </c>
      <c r="Z376" s="28">
        <f>ROUND(MAX(Proj2018[[#This Row],[VAWG]],0)*$AC$9,0)+1</f>
        <v>1</v>
      </c>
    </row>
    <row r="377" spans="1:26" x14ac:dyDescent="0.25">
      <c r="A377">
        <v>2018</v>
      </c>
      <c r="B377" t="s">
        <v>446</v>
      </c>
      <c r="C377" t="s">
        <v>90</v>
      </c>
      <c r="D377" t="s">
        <v>64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6</v>
      </c>
      <c r="K377">
        <v>20</v>
      </c>
      <c r="L377">
        <v>0</v>
      </c>
      <c r="M377">
        <v>4</v>
      </c>
      <c r="N377">
        <v>32</v>
      </c>
      <c r="O377">
        <v>0</v>
      </c>
      <c r="P377" s="25">
        <v>5.2</v>
      </c>
      <c r="Q377" s="25">
        <v>118.8</v>
      </c>
      <c r="R377" s="25">
        <v>-113.6</v>
      </c>
      <c r="S377" s="25">
        <v>-7.1</v>
      </c>
      <c r="T377" s="30" t="s">
        <v>30</v>
      </c>
      <c r="U377" s="28">
        <v>5.2</v>
      </c>
      <c r="V377" s="28" t="str">
        <f>IF(ABS(Proj2018[[#This Row],[LastProj]]-Proj2018[[#This Row],[PROJ TOTAL PTS]])&lt;0.5,"",(Proj2018[[#This Row],[PROJ TOTAL PTS]]-Proj2018[[#This Row],[LastProj]])/16)</f>
        <v/>
      </c>
      <c r="W377" s="28" t="s">
        <v>30</v>
      </c>
      <c r="X377" s="28"/>
      <c r="Y377" s="28">
        <f>IF(Proj2018[[#This Row],[POS]]="K",-100,Proj2018[[#This Row],[VAR/G]]+1.5)</f>
        <v>-5.6</v>
      </c>
      <c r="Z377" s="32">
        <f>ROUND(MAX(Proj2018[[#This Row],[VAWG]],0)*$AC$9,0)+1</f>
        <v>1</v>
      </c>
    </row>
    <row r="378" spans="1:26" x14ac:dyDescent="0.25">
      <c r="A378">
        <v>2018</v>
      </c>
      <c r="B378" t="s">
        <v>447</v>
      </c>
      <c r="C378" t="s">
        <v>49</v>
      </c>
      <c r="D378" t="s">
        <v>102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</v>
      </c>
      <c r="K378">
        <v>13</v>
      </c>
      <c r="L378">
        <v>0</v>
      </c>
      <c r="M378">
        <v>3</v>
      </c>
      <c r="N378">
        <v>38</v>
      </c>
      <c r="O378">
        <v>0</v>
      </c>
      <c r="P378" s="25">
        <v>5.1000000000000005</v>
      </c>
      <c r="Q378" s="25">
        <v>117.7</v>
      </c>
      <c r="R378" s="25">
        <v>-112.60000000000001</v>
      </c>
      <c r="S378" s="25">
        <v>-7.0375000000000005</v>
      </c>
      <c r="T378" s="30" t="s">
        <v>30</v>
      </c>
      <c r="U378" s="28">
        <v>5.1000000000000005</v>
      </c>
      <c r="V378" s="28" t="str">
        <f>IF(ABS(Proj2018[[#This Row],[LastProj]]-Proj2018[[#This Row],[PROJ TOTAL PTS]])&lt;0.5,"",(Proj2018[[#This Row],[PROJ TOTAL PTS]]-Proj2018[[#This Row],[LastProj]])/16)</f>
        <v/>
      </c>
      <c r="W378" s="28" t="s">
        <v>30</v>
      </c>
      <c r="X378" s="28"/>
      <c r="Y378" s="28">
        <f>IF(Proj2018[[#This Row],[POS]]="K",-100,Proj2018[[#This Row],[VAR/G]]+1.5)</f>
        <v>-5.5375000000000005</v>
      </c>
      <c r="Z378" s="32">
        <f>ROUND(MAX(Proj2018[[#This Row],[VAWG]],0)*$AC$9,0)+1</f>
        <v>1</v>
      </c>
    </row>
    <row r="379" spans="1:26" x14ac:dyDescent="0.25">
      <c r="A379">
        <v>2018</v>
      </c>
      <c r="B379" t="s">
        <v>448</v>
      </c>
      <c r="C379" t="s">
        <v>77</v>
      </c>
      <c r="D379" t="s">
        <v>102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</v>
      </c>
      <c r="K379">
        <v>12</v>
      </c>
      <c r="L379">
        <v>0</v>
      </c>
      <c r="M379">
        <v>3</v>
      </c>
      <c r="N379">
        <v>38</v>
      </c>
      <c r="O379">
        <v>0</v>
      </c>
      <c r="P379" s="25">
        <v>5</v>
      </c>
      <c r="Q379" s="25">
        <v>117.7</v>
      </c>
      <c r="R379" s="25">
        <v>-112.7</v>
      </c>
      <c r="S379" s="25">
        <v>-7.0437500000000002</v>
      </c>
      <c r="T379" s="30" t="s">
        <v>30</v>
      </c>
      <c r="U379" s="28">
        <v>5</v>
      </c>
      <c r="V379" s="28" t="str">
        <f>IF(ABS(Proj2018[[#This Row],[LastProj]]-Proj2018[[#This Row],[PROJ TOTAL PTS]])&lt;0.5,"",(Proj2018[[#This Row],[PROJ TOTAL PTS]]-Proj2018[[#This Row],[LastProj]])/16)</f>
        <v/>
      </c>
      <c r="W379" s="28" t="s">
        <v>30</v>
      </c>
      <c r="X379" s="28"/>
      <c r="Y379" s="28">
        <f>IF(Proj2018[[#This Row],[POS]]="K",-100,Proj2018[[#This Row],[VAR/G]]+1.5)</f>
        <v>-5.5437500000000002</v>
      </c>
      <c r="Z379" s="32">
        <f>ROUND(MAX(Proj2018[[#This Row],[VAWG]],0)*$AC$9,0)+1</f>
        <v>1</v>
      </c>
    </row>
    <row r="380" spans="1:26" x14ac:dyDescent="0.25">
      <c r="A380">
        <v>2018</v>
      </c>
      <c r="B380" t="s">
        <v>449</v>
      </c>
      <c r="C380" t="s">
        <v>54</v>
      </c>
      <c r="D380" t="s">
        <v>64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</v>
      </c>
      <c r="K380">
        <v>16</v>
      </c>
      <c r="L380">
        <v>0</v>
      </c>
      <c r="M380">
        <v>4</v>
      </c>
      <c r="N380">
        <v>34</v>
      </c>
      <c r="O380">
        <v>0</v>
      </c>
      <c r="P380" s="25">
        <v>5</v>
      </c>
      <c r="Q380" s="25">
        <v>118.8</v>
      </c>
      <c r="R380" s="25">
        <v>-113.8</v>
      </c>
      <c r="S380" s="25">
        <v>-7.1124999999999998</v>
      </c>
      <c r="T380" s="30" t="s">
        <v>30</v>
      </c>
      <c r="U380" s="28">
        <v>5</v>
      </c>
      <c r="V380" s="28" t="str">
        <f>IF(ABS(Proj2018[[#This Row],[LastProj]]-Proj2018[[#This Row],[PROJ TOTAL PTS]])&lt;0.5,"",(Proj2018[[#This Row],[PROJ TOTAL PTS]]-Proj2018[[#This Row],[LastProj]])/16)</f>
        <v/>
      </c>
      <c r="W380" s="28" t="s">
        <v>30</v>
      </c>
      <c r="X380" s="28"/>
      <c r="Y380" s="28">
        <f>IF(Proj2018[[#This Row],[POS]]="K",-100,Proj2018[[#This Row],[VAR/G]]+1.5)</f>
        <v>-5.6124999999999998</v>
      </c>
      <c r="Z380" s="32">
        <f>ROUND(MAX(Proj2018[[#This Row],[VAWG]],0)*$AC$9,0)+1</f>
        <v>1</v>
      </c>
    </row>
    <row r="381" spans="1:26" x14ac:dyDescent="0.25">
      <c r="A381">
        <v>2018</v>
      </c>
      <c r="B381" t="s">
        <v>450</v>
      </c>
      <c r="C381" t="s">
        <v>58</v>
      </c>
      <c r="D381" t="s">
        <v>64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8</v>
      </c>
      <c r="K381">
        <v>32</v>
      </c>
      <c r="L381">
        <v>0</v>
      </c>
      <c r="M381">
        <v>2</v>
      </c>
      <c r="N381">
        <v>17</v>
      </c>
      <c r="O381">
        <v>0</v>
      </c>
      <c r="P381" s="25">
        <v>4.9000000000000004</v>
      </c>
      <c r="Q381" s="25">
        <v>118.8</v>
      </c>
      <c r="R381" s="25">
        <v>-113.89999999999999</v>
      </c>
      <c r="S381" s="25">
        <v>-7.1187499999999995</v>
      </c>
      <c r="T381" s="30" t="s">
        <v>30</v>
      </c>
      <c r="U381" s="28">
        <v>4.9000000000000004</v>
      </c>
      <c r="V381" s="28" t="str">
        <f>IF(ABS(Proj2018[[#This Row],[LastProj]]-Proj2018[[#This Row],[PROJ TOTAL PTS]])&lt;0.5,"",(Proj2018[[#This Row],[PROJ TOTAL PTS]]-Proj2018[[#This Row],[LastProj]])/16)</f>
        <v/>
      </c>
      <c r="W381" s="28" t="s">
        <v>30</v>
      </c>
      <c r="X381" s="28"/>
      <c r="Y381" s="28">
        <f>IF(Proj2018[[#This Row],[POS]]="K",-100,Proj2018[[#This Row],[VAR/G]]+1.5)</f>
        <v>-5.6187499999999995</v>
      </c>
      <c r="Z381" s="32">
        <f>ROUND(MAX(Proj2018[[#This Row],[VAWG]],0)*$AC$9,0)+1</f>
        <v>1</v>
      </c>
    </row>
    <row r="382" spans="1:26" x14ac:dyDescent="0.25">
      <c r="A382">
        <v>2018</v>
      </c>
      <c r="B382" t="s">
        <v>451</v>
      </c>
      <c r="C382" t="s">
        <v>56</v>
      </c>
      <c r="D382" t="s">
        <v>102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4</v>
      </c>
      <c r="K382">
        <v>27</v>
      </c>
      <c r="L382">
        <v>0</v>
      </c>
      <c r="M382">
        <v>2</v>
      </c>
      <c r="N382">
        <v>21</v>
      </c>
      <c r="O382">
        <v>0</v>
      </c>
      <c r="P382" s="25">
        <v>4.8000000000000007</v>
      </c>
      <c r="Q382" s="25">
        <v>117.7</v>
      </c>
      <c r="R382" s="25">
        <v>-112.9</v>
      </c>
      <c r="S382" s="25">
        <v>-7.0562500000000004</v>
      </c>
      <c r="T382" s="30" t="s">
        <v>30</v>
      </c>
      <c r="U382" s="28">
        <v>4.8000000000000007</v>
      </c>
      <c r="V382" s="28" t="str">
        <f>IF(ABS(Proj2018[[#This Row],[LastProj]]-Proj2018[[#This Row],[PROJ TOTAL PTS]])&lt;0.5,"",(Proj2018[[#This Row],[PROJ TOTAL PTS]]-Proj2018[[#This Row],[LastProj]])/16)</f>
        <v/>
      </c>
      <c r="W382" s="28" t="s">
        <v>30</v>
      </c>
      <c r="X382" s="28"/>
      <c r="Y382" s="28">
        <f>IF(Proj2018[[#This Row],[POS]]="K",-100,Proj2018[[#This Row],[VAR/G]]+1.5)</f>
        <v>-5.5562500000000004</v>
      </c>
      <c r="Z382" s="32">
        <f>ROUND(MAX(Proj2018[[#This Row],[VAWG]],0)*$AC$9,0)+1</f>
        <v>1</v>
      </c>
    </row>
    <row r="383" spans="1:26" x14ac:dyDescent="0.25">
      <c r="A383">
        <v>2018</v>
      </c>
      <c r="B383" t="s">
        <v>452</v>
      </c>
      <c r="C383" t="s">
        <v>54</v>
      </c>
      <c r="D383" t="s">
        <v>102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</v>
      </c>
      <c r="N383">
        <v>48</v>
      </c>
      <c r="O383">
        <v>0</v>
      </c>
      <c r="P383" s="25">
        <v>4.8000000000000007</v>
      </c>
      <c r="Q383" s="25">
        <v>117.7</v>
      </c>
      <c r="R383" s="25">
        <v>-112.9</v>
      </c>
      <c r="S383" s="25">
        <v>-7.0562500000000004</v>
      </c>
      <c r="T383" s="30" t="s">
        <v>30</v>
      </c>
      <c r="U383" s="28">
        <v>4.8000000000000007</v>
      </c>
      <c r="V383" s="28" t="str">
        <f>IF(ABS(Proj2018[[#This Row],[LastProj]]-Proj2018[[#This Row],[PROJ TOTAL PTS]])&lt;0.5,"",(Proj2018[[#This Row],[PROJ TOTAL PTS]]-Proj2018[[#This Row],[LastProj]])/16)</f>
        <v/>
      </c>
      <c r="W383" s="28" t="s">
        <v>30</v>
      </c>
      <c r="X383" s="28"/>
      <c r="Y383" s="28">
        <f>IF(Proj2018[[#This Row],[POS]]="K",-100,Proj2018[[#This Row],[VAR/G]]+1.5)</f>
        <v>-5.5562500000000004</v>
      </c>
      <c r="Z383" s="32">
        <f>ROUND(MAX(Proj2018[[#This Row],[VAWG]],0)*$AC$9,0)+1</f>
        <v>1</v>
      </c>
    </row>
    <row r="384" spans="1:26" x14ac:dyDescent="0.25">
      <c r="A384">
        <v>2018</v>
      </c>
      <c r="B384" t="s">
        <v>453</v>
      </c>
      <c r="C384" t="s">
        <v>62</v>
      </c>
      <c r="D384" t="s">
        <v>102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2</v>
      </c>
      <c r="K384">
        <v>11</v>
      </c>
      <c r="L384">
        <v>0</v>
      </c>
      <c r="M384">
        <v>4</v>
      </c>
      <c r="N384">
        <v>34</v>
      </c>
      <c r="O384">
        <v>0</v>
      </c>
      <c r="P384" s="25">
        <v>4.5</v>
      </c>
      <c r="Q384" s="25">
        <v>117.7</v>
      </c>
      <c r="R384" s="25">
        <v>-113.2</v>
      </c>
      <c r="S384" s="25">
        <v>-7.0750000000000002</v>
      </c>
      <c r="T384" s="30" t="s">
        <v>30</v>
      </c>
      <c r="U384" s="28">
        <v>4.5</v>
      </c>
      <c r="V384" s="28" t="str">
        <f>IF(ABS(Proj2018[[#This Row],[LastProj]]-Proj2018[[#This Row],[PROJ TOTAL PTS]])&lt;0.5,"",(Proj2018[[#This Row],[PROJ TOTAL PTS]]-Proj2018[[#This Row],[LastProj]])/16)</f>
        <v/>
      </c>
      <c r="W384" s="28" t="s">
        <v>30</v>
      </c>
      <c r="X384" s="28"/>
      <c r="Y384" s="28">
        <f>IF(Proj2018[[#This Row],[POS]]="K",-100,Proj2018[[#This Row],[VAR/G]]+1.5)</f>
        <v>-5.5750000000000002</v>
      </c>
      <c r="Z384" s="32">
        <f>ROUND(MAX(Proj2018[[#This Row],[VAWG]],0)*$AC$9,0)+1</f>
        <v>1</v>
      </c>
    </row>
    <row r="385" spans="1:26" x14ac:dyDescent="0.25">
      <c r="A385">
        <v>2018</v>
      </c>
      <c r="B385" t="s">
        <v>454</v>
      </c>
      <c r="C385" t="s">
        <v>62</v>
      </c>
      <c r="D385" t="s">
        <v>64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4</v>
      </c>
      <c r="K385">
        <v>14</v>
      </c>
      <c r="L385">
        <v>0</v>
      </c>
      <c r="M385">
        <v>4</v>
      </c>
      <c r="N385">
        <v>31</v>
      </c>
      <c r="O385">
        <v>0</v>
      </c>
      <c r="P385" s="25">
        <v>4.5</v>
      </c>
      <c r="Q385" s="25">
        <v>118.8</v>
      </c>
      <c r="R385" s="25">
        <v>-114.3</v>
      </c>
      <c r="S385" s="25">
        <v>-7.1437499999999998</v>
      </c>
      <c r="T385" s="30" t="s">
        <v>30</v>
      </c>
      <c r="U385" s="28">
        <v>4.5</v>
      </c>
      <c r="V385" s="28" t="str">
        <f>IF(ABS(Proj2018[[#This Row],[LastProj]]-Proj2018[[#This Row],[PROJ TOTAL PTS]])&lt;0.5,"",(Proj2018[[#This Row],[PROJ TOTAL PTS]]-Proj2018[[#This Row],[LastProj]])/16)</f>
        <v/>
      </c>
      <c r="W385" s="28" t="s">
        <v>30</v>
      </c>
      <c r="X385" s="28"/>
      <c r="Y385" s="28">
        <f>IF(Proj2018[[#This Row],[POS]]="K",-100,Proj2018[[#This Row],[VAR/G]]+1.5)</f>
        <v>-5.6437499999999998</v>
      </c>
      <c r="Z385" s="32">
        <f>ROUND(MAX(Proj2018[[#This Row],[VAWG]],0)*$AC$9,0)+1</f>
        <v>1</v>
      </c>
    </row>
    <row r="386" spans="1:26" x14ac:dyDescent="0.25">
      <c r="A386">
        <v>2018</v>
      </c>
      <c r="B386" t="s">
        <v>455</v>
      </c>
      <c r="C386" t="s">
        <v>74</v>
      </c>
      <c r="D386" t="s">
        <v>64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4</v>
      </c>
      <c r="K386">
        <v>12</v>
      </c>
      <c r="L386">
        <v>0</v>
      </c>
      <c r="M386">
        <v>4</v>
      </c>
      <c r="N386">
        <v>33</v>
      </c>
      <c r="O386">
        <v>0</v>
      </c>
      <c r="P386" s="25">
        <v>4.5</v>
      </c>
      <c r="Q386" s="25">
        <v>118.8</v>
      </c>
      <c r="R386" s="25">
        <v>-114.3</v>
      </c>
      <c r="S386" s="25">
        <v>-7.1437499999999998</v>
      </c>
      <c r="T386" s="30" t="s">
        <v>30</v>
      </c>
      <c r="U386" s="28">
        <v>4.5</v>
      </c>
      <c r="V386" s="28" t="str">
        <f>IF(ABS(Proj2018[[#This Row],[LastProj]]-Proj2018[[#This Row],[PROJ TOTAL PTS]])&lt;0.5,"",(Proj2018[[#This Row],[PROJ TOTAL PTS]]-Proj2018[[#This Row],[LastProj]])/16)</f>
        <v/>
      </c>
      <c r="W386" s="28" t="s">
        <v>30</v>
      </c>
      <c r="X386" s="28"/>
      <c r="Y386" s="28">
        <f>IF(Proj2018[[#This Row],[POS]]="K",-100,Proj2018[[#This Row],[VAR/G]]+1.5)</f>
        <v>-5.6437499999999998</v>
      </c>
      <c r="Z386" s="32">
        <f>ROUND(MAX(Proj2018[[#This Row],[VAWG]],0)*$AC$9,0)+1</f>
        <v>1</v>
      </c>
    </row>
    <row r="387" spans="1:26" x14ac:dyDescent="0.25">
      <c r="A387">
        <v>2018</v>
      </c>
      <c r="B387" t="s">
        <v>456</v>
      </c>
      <c r="C387" t="s">
        <v>36</v>
      </c>
      <c r="D387" t="s">
        <v>102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3</v>
      </c>
      <c r="N387">
        <v>44</v>
      </c>
      <c r="O387">
        <v>0</v>
      </c>
      <c r="P387" s="25">
        <v>4.4000000000000004</v>
      </c>
      <c r="Q387" s="25">
        <v>117.7</v>
      </c>
      <c r="R387" s="25">
        <v>-113.3</v>
      </c>
      <c r="S387" s="25">
        <v>-7.0812499999999998</v>
      </c>
      <c r="T387" s="30" t="s">
        <v>30</v>
      </c>
      <c r="U387" s="28">
        <v>4.4000000000000004</v>
      </c>
      <c r="V387" s="28" t="str">
        <f>IF(ABS(Proj2018[[#This Row],[LastProj]]-Proj2018[[#This Row],[PROJ TOTAL PTS]])&lt;0.5,"",(Proj2018[[#This Row],[PROJ TOTAL PTS]]-Proj2018[[#This Row],[LastProj]])/16)</f>
        <v/>
      </c>
      <c r="W387" s="28" t="s">
        <v>30</v>
      </c>
      <c r="X387" s="28"/>
      <c r="Y387" s="28">
        <f>IF(Proj2018[[#This Row],[POS]]="K",-100,Proj2018[[#This Row],[VAR/G]]+1.5)</f>
        <v>-5.5812499999999998</v>
      </c>
      <c r="Z387" s="32">
        <f>ROUND(MAX(Proj2018[[#This Row],[VAWG]],0)*$AC$9,0)+1</f>
        <v>1</v>
      </c>
    </row>
    <row r="388" spans="1:26" x14ac:dyDescent="0.25">
      <c r="A388">
        <v>2018</v>
      </c>
      <c r="B388" t="s">
        <v>457</v>
      </c>
      <c r="C388" t="s">
        <v>28</v>
      </c>
      <c r="D388" t="s">
        <v>102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4</v>
      </c>
      <c r="K388">
        <v>24</v>
      </c>
      <c r="L388">
        <v>0</v>
      </c>
      <c r="M388">
        <v>2</v>
      </c>
      <c r="N388">
        <v>20</v>
      </c>
      <c r="O388">
        <v>0</v>
      </c>
      <c r="P388" s="25">
        <v>4.4000000000000004</v>
      </c>
      <c r="Q388" s="25">
        <v>117.7</v>
      </c>
      <c r="R388" s="25">
        <v>-113.3</v>
      </c>
      <c r="S388" s="25">
        <v>-7.0812499999999998</v>
      </c>
      <c r="T388" s="30" t="s">
        <v>30</v>
      </c>
      <c r="U388" s="28">
        <v>4.4000000000000004</v>
      </c>
      <c r="V388" s="28" t="str">
        <f>IF(ABS(Proj2018[[#This Row],[LastProj]]-Proj2018[[#This Row],[PROJ TOTAL PTS]])&lt;0.5,"",(Proj2018[[#This Row],[PROJ TOTAL PTS]]-Proj2018[[#This Row],[LastProj]])/16)</f>
        <v/>
      </c>
      <c r="W388" s="28" t="s">
        <v>30</v>
      </c>
      <c r="X388" s="28"/>
      <c r="Y388" s="28">
        <f>IF(Proj2018[[#This Row],[POS]]="K",-100,Proj2018[[#This Row],[VAR/G]]+1.5)</f>
        <v>-5.5812499999999998</v>
      </c>
      <c r="Z388" s="32">
        <f>ROUND(MAX(Proj2018[[#This Row],[VAWG]],0)*$AC$9,0)+1</f>
        <v>1</v>
      </c>
    </row>
    <row r="389" spans="1:26" x14ac:dyDescent="0.25">
      <c r="A389">
        <v>2018</v>
      </c>
      <c r="B389" t="s">
        <v>458</v>
      </c>
      <c r="C389" t="s">
        <v>34</v>
      </c>
      <c r="D389" t="s">
        <v>102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3</v>
      </c>
      <c r="N389">
        <v>43</v>
      </c>
      <c r="O389">
        <v>0</v>
      </c>
      <c r="P389" s="25">
        <v>4.3</v>
      </c>
      <c r="Q389" s="25">
        <v>117.7</v>
      </c>
      <c r="R389" s="25">
        <v>-113.4</v>
      </c>
      <c r="S389" s="25">
        <v>-7.0875000000000004</v>
      </c>
      <c r="T389" s="30" t="s">
        <v>30</v>
      </c>
      <c r="U389" s="28">
        <v>4.3</v>
      </c>
      <c r="V389" s="28" t="str">
        <f>IF(ABS(Proj2018[[#This Row],[LastProj]]-Proj2018[[#This Row],[PROJ TOTAL PTS]])&lt;0.5,"",(Proj2018[[#This Row],[PROJ TOTAL PTS]]-Proj2018[[#This Row],[LastProj]])/16)</f>
        <v/>
      </c>
      <c r="W389" s="28" t="s">
        <v>30</v>
      </c>
      <c r="X389" s="28"/>
      <c r="Y389" s="28">
        <f>IF(Proj2018[[#This Row],[POS]]="K",-100,Proj2018[[#This Row],[VAR/G]]+1.5)</f>
        <v>-5.5875000000000004</v>
      </c>
      <c r="Z389" s="32">
        <f>ROUND(MAX(Proj2018[[#This Row],[VAWG]],0)*$AC$9,0)+1</f>
        <v>1</v>
      </c>
    </row>
    <row r="390" spans="1:26" x14ac:dyDescent="0.25">
      <c r="A390">
        <v>2018</v>
      </c>
      <c r="B390" t="s">
        <v>459</v>
      </c>
      <c r="C390" t="s">
        <v>79</v>
      </c>
      <c r="D390" t="s">
        <v>126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4</v>
      </c>
      <c r="N390">
        <v>42</v>
      </c>
      <c r="O390">
        <v>0</v>
      </c>
      <c r="P390" s="25">
        <v>4.2</v>
      </c>
      <c r="Q390" s="25">
        <v>81.599999999999994</v>
      </c>
      <c r="R390" s="25">
        <v>-77.399999999999991</v>
      </c>
      <c r="S390" s="25">
        <v>-4.8374999999999995</v>
      </c>
      <c r="T390" s="30" t="s">
        <v>30</v>
      </c>
      <c r="U390" s="28">
        <v>4.2</v>
      </c>
      <c r="V390" s="28" t="str">
        <f>IF(ABS(Proj2018[[#This Row],[LastProj]]-Proj2018[[#This Row],[PROJ TOTAL PTS]])&lt;0.5,"",(Proj2018[[#This Row],[PROJ TOTAL PTS]]-Proj2018[[#This Row],[LastProj]])/16)</f>
        <v/>
      </c>
      <c r="W390" s="28" t="s">
        <v>30</v>
      </c>
      <c r="X390" s="28"/>
      <c r="Y390" s="28">
        <f>IF(Proj2018[[#This Row],[POS]]="K",-100,Proj2018[[#This Row],[VAR/G]]+1.5)</f>
        <v>-3.3374999999999995</v>
      </c>
      <c r="Z390" s="32">
        <f>ROUND(MAX(Proj2018[[#This Row],[VAWG]],0)*$AC$9,0)+1</f>
        <v>1</v>
      </c>
    </row>
    <row r="391" spans="1:26" x14ac:dyDescent="0.25">
      <c r="A391">
        <v>2018</v>
      </c>
      <c r="B391" t="s">
        <v>460</v>
      </c>
      <c r="C391" t="s">
        <v>68</v>
      </c>
      <c r="D391" t="s">
        <v>126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</v>
      </c>
      <c r="N391">
        <v>42</v>
      </c>
      <c r="O391">
        <v>0</v>
      </c>
      <c r="P391" s="25">
        <v>4.2</v>
      </c>
      <c r="Q391" s="25">
        <v>81.599999999999994</v>
      </c>
      <c r="R391" s="25">
        <v>-77.399999999999991</v>
      </c>
      <c r="S391" s="25">
        <v>-4.8374999999999995</v>
      </c>
      <c r="T391" s="30" t="s">
        <v>30</v>
      </c>
      <c r="U391" s="28">
        <v>4.2</v>
      </c>
      <c r="V391" s="28" t="str">
        <f>IF(ABS(Proj2018[[#This Row],[LastProj]]-Proj2018[[#This Row],[PROJ TOTAL PTS]])&lt;0.5,"",(Proj2018[[#This Row],[PROJ TOTAL PTS]]-Proj2018[[#This Row],[LastProj]])/16)</f>
        <v/>
      </c>
      <c r="W391" s="28" t="s">
        <v>30</v>
      </c>
      <c r="X391" s="28"/>
      <c r="Y391" s="28">
        <f>IF(Proj2018[[#This Row],[POS]]="K",-100,Proj2018[[#This Row],[VAR/G]]+1.5)</f>
        <v>-3.3374999999999995</v>
      </c>
      <c r="Z391" s="32">
        <f>ROUND(MAX(Proj2018[[#This Row],[VAWG]],0)*$AC$9,0)+1</f>
        <v>1</v>
      </c>
    </row>
    <row r="392" spans="1:26" x14ac:dyDescent="0.25">
      <c r="A392">
        <v>2018</v>
      </c>
      <c r="B392" t="s">
        <v>461</v>
      </c>
      <c r="C392" t="s">
        <v>70</v>
      </c>
      <c r="D392" t="s">
        <v>102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3</v>
      </c>
      <c r="N392">
        <v>42</v>
      </c>
      <c r="O392">
        <v>0</v>
      </c>
      <c r="P392" s="25">
        <v>4.2</v>
      </c>
      <c r="Q392" s="25">
        <v>117.7</v>
      </c>
      <c r="R392" s="25">
        <v>-113.5</v>
      </c>
      <c r="S392" s="25">
        <v>-7.09375</v>
      </c>
      <c r="T392" s="30" t="s">
        <v>19</v>
      </c>
      <c r="U392" s="28">
        <v>4.2</v>
      </c>
      <c r="V392" s="28" t="str">
        <f>IF(ABS(Proj2018[[#This Row],[LastProj]]-Proj2018[[#This Row],[PROJ TOTAL PTS]])&lt;0.5,"",(Proj2018[[#This Row],[PROJ TOTAL PTS]]-Proj2018[[#This Row],[LastProj]])/16)</f>
        <v/>
      </c>
      <c r="W392" s="28" t="s">
        <v>30</v>
      </c>
      <c r="X392" s="28"/>
      <c r="Y392" s="28">
        <f>IF(Proj2018[[#This Row],[POS]]="K",-100,Proj2018[[#This Row],[VAR/G]]+1.5)</f>
        <v>-5.59375</v>
      </c>
      <c r="Z392" s="32">
        <f>ROUND(MAX(Proj2018[[#This Row],[VAWG]],0)*$AC$9,0)+1</f>
        <v>1</v>
      </c>
    </row>
    <row r="393" spans="1:26" x14ac:dyDescent="0.25">
      <c r="A393">
        <v>2018</v>
      </c>
      <c r="B393" t="s">
        <v>462</v>
      </c>
      <c r="C393" t="s">
        <v>92</v>
      </c>
      <c r="D393" t="s">
        <v>126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4</v>
      </c>
      <c r="N393">
        <v>41</v>
      </c>
      <c r="O393">
        <v>0</v>
      </c>
      <c r="P393" s="25">
        <v>4.1000000000000005</v>
      </c>
      <c r="Q393" s="25">
        <v>81.599999999999994</v>
      </c>
      <c r="R393" s="25">
        <v>-77.5</v>
      </c>
      <c r="S393" s="25">
        <v>-4.84375</v>
      </c>
      <c r="T393" s="30" t="s">
        <v>30</v>
      </c>
      <c r="U393" s="28">
        <v>4.1000000000000005</v>
      </c>
      <c r="V393" s="28" t="str">
        <f>IF(ABS(Proj2018[[#This Row],[LastProj]]-Proj2018[[#This Row],[PROJ TOTAL PTS]])&lt;0.5,"",(Proj2018[[#This Row],[PROJ TOTAL PTS]]-Proj2018[[#This Row],[LastProj]])/16)</f>
        <v/>
      </c>
      <c r="W393" s="28" t="s">
        <v>30</v>
      </c>
      <c r="X393" s="28"/>
      <c r="Y393" s="28">
        <f>IF(Proj2018[[#This Row],[POS]]="K",-100,Proj2018[[#This Row],[VAR/G]]+1.5)</f>
        <v>-3.34375</v>
      </c>
      <c r="Z393" s="32">
        <f>ROUND(MAX(Proj2018[[#This Row],[VAWG]],0)*$AC$9,0)+1</f>
        <v>1</v>
      </c>
    </row>
    <row r="394" spans="1:26" x14ac:dyDescent="0.25">
      <c r="A394">
        <v>2018</v>
      </c>
      <c r="B394" t="s">
        <v>463</v>
      </c>
      <c r="C394" t="s">
        <v>54</v>
      </c>
      <c r="D394" t="s">
        <v>126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4</v>
      </c>
      <c r="N394">
        <v>41</v>
      </c>
      <c r="O394">
        <v>0</v>
      </c>
      <c r="P394" s="25">
        <v>4.1000000000000005</v>
      </c>
      <c r="Q394" s="25">
        <v>81.599999999999994</v>
      </c>
      <c r="R394" s="25">
        <v>-77.5</v>
      </c>
      <c r="S394" s="25">
        <v>-4.84375</v>
      </c>
      <c r="T394" s="30" t="s">
        <v>30</v>
      </c>
      <c r="U394" s="28">
        <v>4.1000000000000005</v>
      </c>
      <c r="V394" s="28" t="str">
        <f>IF(ABS(Proj2018[[#This Row],[LastProj]]-Proj2018[[#This Row],[PROJ TOTAL PTS]])&lt;0.5,"",(Proj2018[[#This Row],[PROJ TOTAL PTS]]-Proj2018[[#This Row],[LastProj]])/16)</f>
        <v/>
      </c>
      <c r="W394" s="28" t="s">
        <v>30</v>
      </c>
      <c r="X394" s="28"/>
      <c r="Y394" s="28">
        <f>IF(Proj2018[[#This Row],[POS]]="K",-100,Proj2018[[#This Row],[VAR/G]]+1.5)</f>
        <v>-3.34375</v>
      </c>
      <c r="Z394" s="32">
        <f>ROUND(MAX(Proj2018[[#This Row],[VAWG]],0)*$AC$9,0)+1</f>
        <v>1</v>
      </c>
    </row>
    <row r="395" spans="1:26" x14ac:dyDescent="0.25">
      <c r="A395">
        <v>2018</v>
      </c>
      <c r="B395" t="s">
        <v>464</v>
      </c>
      <c r="C395" t="s">
        <v>52</v>
      </c>
      <c r="D395" t="s">
        <v>102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</v>
      </c>
      <c r="N395">
        <v>41</v>
      </c>
      <c r="O395">
        <v>0</v>
      </c>
      <c r="P395" s="25">
        <v>4.1000000000000005</v>
      </c>
      <c r="Q395" s="25">
        <v>117.7</v>
      </c>
      <c r="R395" s="25">
        <v>-113.60000000000001</v>
      </c>
      <c r="S395" s="25">
        <v>-7.1000000000000005</v>
      </c>
      <c r="T395" s="30" t="s">
        <v>30</v>
      </c>
      <c r="U395" s="28">
        <v>4.1000000000000005</v>
      </c>
      <c r="V395" s="28" t="str">
        <f>IF(ABS(Proj2018[[#This Row],[LastProj]]-Proj2018[[#This Row],[PROJ TOTAL PTS]])&lt;0.5,"",(Proj2018[[#This Row],[PROJ TOTAL PTS]]-Proj2018[[#This Row],[LastProj]])/16)</f>
        <v/>
      </c>
      <c r="W395" s="28" t="s">
        <v>30</v>
      </c>
      <c r="X395" s="28"/>
      <c r="Y395" s="28">
        <f>IF(Proj2018[[#This Row],[POS]]="K",-100,Proj2018[[#This Row],[VAR/G]]+1.5)</f>
        <v>-5.6000000000000005</v>
      </c>
      <c r="Z395" s="32">
        <f>ROUND(MAX(Proj2018[[#This Row],[VAWG]],0)*$AC$9,0)+1</f>
        <v>1</v>
      </c>
    </row>
    <row r="396" spans="1:26" x14ac:dyDescent="0.25">
      <c r="A396">
        <v>2018</v>
      </c>
      <c r="B396" t="s">
        <v>465</v>
      </c>
      <c r="C396" t="s">
        <v>58</v>
      </c>
      <c r="D396" t="s">
        <v>126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4</v>
      </c>
      <c r="N396">
        <v>40</v>
      </c>
      <c r="O396">
        <v>0</v>
      </c>
      <c r="P396" s="25">
        <v>4</v>
      </c>
      <c r="Q396" s="25">
        <v>81.599999999999994</v>
      </c>
      <c r="R396" s="25">
        <v>-77.599999999999994</v>
      </c>
      <c r="S396" s="25">
        <v>-4.8499999999999996</v>
      </c>
      <c r="T396" s="30" t="s">
        <v>19</v>
      </c>
      <c r="U396" s="28">
        <v>4</v>
      </c>
      <c r="V396" s="28" t="str">
        <f>IF(ABS(Proj2018[[#This Row],[LastProj]]-Proj2018[[#This Row],[PROJ TOTAL PTS]])&lt;0.5,"",(Proj2018[[#This Row],[PROJ TOTAL PTS]]-Proj2018[[#This Row],[LastProj]])/16)</f>
        <v/>
      </c>
      <c r="W396" s="28" t="s">
        <v>30</v>
      </c>
      <c r="X396" s="28"/>
      <c r="Y396" s="28">
        <f>IF(Proj2018[[#This Row],[POS]]="K",-100,Proj2018[[#This Row],[VAR/G]]+1.5)</f>
        <v>-3.3499999999999996</v>
      </c>
      <c r="Z396" s="32">
        <f>ROUND(MAX(Proj2018[[#This Row],[VAWG]],0)*$AC$9,0)+1</f>
        <v>1</v>
      </c>
    </row>
    <row r="397" spans="1:26" x14ac:dyDescent="0.25">
      <c r="A397">
        <v>2018</v>
      </c>
      <c r="B397" t="s">
        <v>466</v>
      </c>
      <c r="C397" t="s">
        <v>60</v>
      </c>
      <c r="D397" t="s">
        <v>64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6</v>
      </c>
      <c r="K397">
        <v>25</v>
      </c>
      <c r="L397">
        <v>0</v>
      </c>
      <c r="M397">
        <v>2</v>
      </c>
      <c r="N397">
        <v>15</v>
      </c>
      <c r="O397">
        <v>0</v>
      </c>
      <c r="P397" s="25">
        <v>4</v>
      </c>
      <c r="Q397" s="25">
        <v>118.8</v>
      </c>
      <c r="R397" s="25">
        <v>-114.8</v>
      </c>
      <c r="S397" s="25">
        <v>-7.1749999999999998</v>
      </c>
      <c r="T397" s="30" t="s">
        <v>30</v>
      </c>
      <c r="U397" s="28">
        <v>4</v>
      </c>
      <c r="V397" s="28" t="str">
        <f>IF(ABS(Proj2018[[#This Row],[LastProj]]-Proj2018[[#This Row],[PROJ TOTAL PTS]])&lt;0.5,"",(Proj2018[[#This Row],[PROJ TOTAL PTS]]-Proj2018[[#This Row],[LastProj]])/16)</f>
        <v/>
      </c>
      <c r="W397" s="28" t="s">
        <v>30</v>
      </c>
      <c r="X397" s="28"/>
      <c r="Y397" s="28">
        <f>IF(Proj2018[[#This Row],[POS]]="K",-100,Proj2018[[#This Row],[VAR/G]]+1.5)</f>
        <v>-5.6749999999999998</v>
      </c>
      <c r="Z397" s="28">
        <f>ROUND(MAX(Proj2018[[#This Row],[VAWG]],0)*$AC$9,0)+1</f>
        <v>1</v>
      </c>
    </row>
    <row r="398" spans="1:26" x14ac:dyDescent="0.25">
      <c r="A398">
        <v>2018</v>
      </c>
      <c r="B398" t="s">
        <v>467</v>
      </c>
      <c r="C398" t="s">
        <v>47</v>
      </c>
      <c r="D398" t="s">
        <v>102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3</v>
      </c>
      <c r="N398">
        <v>40</v>
      </c>
      <c r="O398">
        <v>0</v>
      </c>
      <c r="P398" s="25">
        <v>4</v>
      </c>
      <c r="Q398" s="25">
        <v>117.7</v>
      </c>
      <c r="R398" s="25">
        <v>-113.7</v>
      </c>
      <c r="S398" s="25">
        <v>-7.1062500000000002</v>
      </c>
      <c r="T398" s="30" t="s">
        <v>19</v>
      </c>
      <c r="U398" s="28">
        <v>4</v>
      </c>
      <c r="V398" s="28" t="str">
        <f>IF(ABS(Proj2018[[#This Row],[LastProj]]-Proj2018[[#This Row],[PROJ TOTAL PTS]])&lt;0.5,"",(Proj2018[[#This Row],[PROJ TOTAL PTS]]-Proj2018[[#This Row],[LastProj]])/16)</f>
        <v/>
      </c>
      <c r="W398" s="28" t="s">
        <v>30</v>
      </c>
      <c r="X398" s="28"/>
      <c r="Y398" s="28">
        <f>IF(Proj2018[[#This Row],[POS]]="K",-100,Proj2018[[#This Row],[VAR/G]]+1.5)</f>
        <v>-5.6062500000000002</v>
      </c>
      <c r="Z398" s="32">
        <f>ROUND(MAX(Proj2018[[#This Row],[VAWG]],0)*$AC$9,0)+1</f>
        <v>1</v>
      </c>
    </row>
    <row r="399" spans="1:26" x14ac:dyDescent="0.25">
      <c r="A399">
        <v>2018</v>
      </c>
      <c r="B399" t="s">
        <v>468</v>
      </c>
      <c r="C399" t="s">
        <v>105</v>
      </c>
      <c r="D399" t="s">
        <v>102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3</v>
      </c>
      <c r="N399">
        <v>40</v>
      </c>
      <c r="O399">
        <v>0</v>
      </c>
      <c r="P399" s="25">
        <v>4</v>
      </c>
      <c r="Q399" s="25">
        <v>117.7</v>
      </c>
      <c r="R399" s="25">
        <v>-113.7</v>
      </c>
      <c r="S399" s="25">
        <v>-7.1062500000000002</v>
      </c>
      <c r="T399" s="30" t="s">
        <v>19</v>
      </c>
      <c r="U399" s="28">
        <v>4</v>
      </c>
      <c r="V399" s="28" t="str">
        <f>IF(ABS(Proj2018[[#This Row],[LastProj]]-Proj2018[[#This Row],[PROJ TOTAL PTS]])&lt;0.5,"",(Proj2018[[#This Row],[PROJ TOTAL PTS]]-Proj2018[[#This Row],[LastProj]])/16)</f>
        <v/>
      </c>
      <c r="W399" s="28" t="s">
        <v>30</v>
      </c>
      <c r="X399" s="28"/>
      <c r="Y399" s="28">
        <f>IF(Proj2018[[#This Row],[POS]]="K",-100,Proj2018[[#This Row],[VAR/G]]+1.5)</f>
        <v>-5.6062500000000002</v>
      </c>
      <c r="Z399" s="32">
        <f>ROUND(MAX(Proj2018[[#This Row],[VAWG]],0)*$AC$9,0)+1</f>
        <v>1</v>
      </c>
    </row>
    <row r="400" spans="1:26" x14ac:dyDescent="0.25">
      <c r="A400">
        <v>2018</v>
      </c>
      <c r="B400" t="s">
        <v>469</v>
      </c>
      <c r="C400" t="s">
        <v>39</v>
      </c>
      <c r="D400" t="s">
        <v>126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4</v>
      </c>
      <c r="N400">
        <v>39</v>
      </c>
      <c r="O400">
        <v>0</v>
      </c>
      <c r="P400" s="25">
        <v>3.9000000000000004</v>
      </c>
      <c r="Q400" s="25">
        <v>81.599999999999994</v>
      </c>
      <c r="R400" s="25">
        <v>-77.699999999999989</v>
      </c>
      <c r="S400" s="25">
        <v>-4.8562499999999993</v>
      </c>
      <c r="T400" s="30" t="s">
        <v>30</v>
      </c>
      <c r="U400" s="28">
        <v>3.9000000000000004</v>
      </c>
      <c r="V400" s="28" t="str">
        <f>IF(ABS(Proj2018[[#This Row],[LastProj]]-Proj2018[[#This Row],[PROJ TOTAL PTS]])&lt;0.5,"",(Proj2018[[#This Row],[PROJ TOTAL PTS]]-Proj2018[[#This Row],[LastProj]])/16)</f>
        <v/>
      </c>
      <c r="W400" s="28" t="s">
        <v>30</v>
      </c>
      <c r="X400" s="28"/>
      <c r="Y400" s="28">
        <f>IF(Proj2018[[#This Row],[POS]]="K",-100,Proj2018[[#This Row],[VAR/G]]+1.5)</f>
        <v>-3.3562499999999993</v>
      </c>
      <c r="Z400" s="32">
        <f>ROUND(MAX(Proj2018[[#This Row],[VAWG]],0)*$AC$9,0)+1</f>
        <v>1</v>
      </c>
    </row>
    <row r="401" spans="1:26" x14ac:dyDescent="0.25">
      <c r="A401">
        <v>2018</v>
      </c>
      <c r="B401" t="s">
        <v>470</v>
      </c>
      <c r="C401" t="s">
        <v>66</v>
      </c>
      <c r="D401" t="s">
        <v>102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3</v>
      </c>
      <c r="N401">
        <v>39</v>
      </c>
      <c r="O401">
        <v>0</v>
      </c>
      <c r="P401" s="25">
        <v>3.9000000000000004</v>
      </c>
      <c r="Q401" s="25">
        <v>117.7</v>
      </c>
      <c r="R401" s="25">
        <v>-113.8</v>
      </c>
      <c r="S401" s="25">
        <v>-7.1124999999999998</v>
      </c>
      <c r="T401" s="30" t="s">
        <v>30</v>
      </c>
      <c r="U401" s="28">
        <v>3.9000000000000004</v>
      </c>
      <c r="V401" s="28" t="str">
        <f>IF(ABS(Proj2018[[#This Row],[LastProj]]-Proj2018[[#This Row],[PROJ TOTAL PTS]])&lt;0.5,"",(Proj2018[[#This Row],[PROJ TOTAL PTS]]-Proj2018[[#This Row],[LastProj]])/16)</f>
        <v/>
      </c>
      <c r="W401" s="28" t="s">
        <v>30</v>
      </c>
      <c r="X401" s="28"/>
      <c r="Y401" s="28">
        <f>IF(Proj2018[[#This Row],[POS]]="K",-100,Proj2018[[#This Row],[VAR/G]]+1.5)</f>
        <v>-5.6124999999999998</v>
      </c>
      <c r="Z401" s="32">
        <f>ROUND(MAX(Proj2018[[#This Row],[VAWG]],0)*$AC$9,0)+1</f>
        <v>1</v>
      </c>
    </row>
    <row r="402" spans="1:26" x14ac:dyDescent="0.25">
      <c r="A402">
        <v>2018</v>
      </c>
      <c r="B402" t="s">
        <v>471</v>
      </c>
      <c r="C402" t="s">
        <v>92</v>
      </c>
      <c r="D402" t="s">
        <v>102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3</v>
      </c>
      <c r="N402">
        <v>39</v>
      </c>
      <c r="O402">
        <v>0</v>
      </c>
      <c r="P402" s="25">
        <v>3.9000000000000004</v>
      </c>
      <c r="Q402" s="25">
        <v>117.7</v>
      </c>
      <c r="R402" s="25">
        <v>-113.8</v>
      </c>
      <c r="S402" s="25">
        <v>-7.1124999999999998</v>
      </c>
      <c r="T402" s="30" t="s">
        <v>30</v>
      </c>
      <c r="U402" s="28">
        <v>3.9000000000000004</v>
      </c>
      <c r="V402" s="28" t="str">
        <f>IF(ABS(Proj2018[[#This Row],[LastProj]]-Proj2018[[#This Row],[PROJ TOTAL PTS]])&lt;0.5,"",(Proj2018[[#This Row],[PROJ TOTAL PTS]]-Proj2018[[#This Row],[LastProj]])/16)</f>
        <v/>
      </c>
      <c r="W402" s="28" t="s">
        <v>30</v>
      </c>
      <c r="X402" s="28"/>
      <c r="Y402" s="28">
        <f>IF(Proj2018[[#This Row],[POS]]="K",-100,Proj2018[[#This Row],[VAR/G]]+1.5)</f>
        <v>-5.6124999999999998</v>
      </c>
      <c r="Z402" s="32">
        <f>ROUND(MAX(Proj2018[[#This Row],[VAWG]],0)*$AC$9,0)+1</f>
        <v>1</v>
      </c>
    </row>
    <row r="403" spans="1:26" x14ac:dyDescent="0.25">
      <c r="A403">
        <v>2018</v>
      </c>
      <c r="B403" t="s">
        <v>472</v>
      </c>
      <c r="C403" t="s">
        <v>90</v>
      </c>
      <c r="D403" t="s">
        <v>102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</v>
      </c>
      <c r="N403">
        <v>39</v>
      </c>
      <c r="O403">
        <v>0</v>
      </c>
      <c r="P403" s="25">
        <v>3.9000000000000004</v>
      </c>
      <c r="Q403" s="25">
        <v>117.7</v>
      </c>
      <c r="R403" s="25">
        <v>-113.8</v>
      </c>
      <c r="S403" s="25">
        <v>-7.1124999999999998</v>
      </c>
      <c r="T403" s="30" t="s">
        <v>19</v>
      </c>
      <c r="U403" s="28">
        <v>3.9000000000000004</v>
      </c>
      <c r="V403" s="28" t="str">
        <f>IF(ABS(Proj2018[[#This Row],[LastProj]]-Proj2018[[#This Row],[PROJ TOTAL PTS]])&lt;0.5,"",(Proj2018[[#This Row],[PROJ TOTAL PTS]]-Proj2018[[#This Row],[LastProj]])/16)</f>
        <v/>
      </c>
      <c r="W403" s="28" t="s">
        <v>30</v>
      </c>
      <c r="X403" s="28"/>
      <c r="Y403" s="28">
        <f>IF(Proj2018[[#This Row],[POS]]="K",-100,Proj2018[[#This Row],[VAR/G]]+1.5)</f>
        <v>-5.6124999999999998</v>
      </c>
      <c r="Z403" s="28">
        <f>ROUND(MAX(Proj2018[[#This Row],[VAWG]],0)*$AC$9,0)+1</f>
        <v>1</v>
      </c>
    </row>
    <row r="404" spans="1:26" x14ac:dyDescent="0.25">
      <c r="A404">
        <v>2018</v>
      </c>
      <c r="B404" t="s">
        <v>473</v>
      </c>
      <c r="C404" t="s">
        <v>66</v>
      </c>
      <c r="D404" t="s">
        <v>126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4</v>
      </c>
      <c r="N404">
        <v>38</v>
      </c>
      <c r="O404">
        <v>0</v>
      </c>
      <c r="P404" s="25">
        <v>3.8000000000000003</v>
      </c>
      <c r="Q404" s="25">
        <v>81.599999999999994</v>
      </c>
      <c r="R404" s="25">
        <v>-77.8</v>
      </c>
      <c r="S404" s="25">
        <v>-4.8624999999999998</v>
      </c>
      <c r="T404" s="30" t="s">
        <v>30</v>
      </c>
      <c r="U404" s="28">
        <v>3.8000000000000003</v>
      </c>
      <c r="V404" s="28" t="str">
        <f>IF(ABS(Proj2018[[#This Row],[LastProj]]-Proj2018[[#This Row],[PROJ TOTAL PTS]])&lt;0.5,"",(Proj2018[[#This Row],[PROJ TOTAL PTS]]-Proj2018[[#This Row],[LastProj]])/16)</f>
        <v/>
      </c>
      <c r="W404" s="28" t="s">
        <v>30</v>
      </c>
      <c r="X404" s="28"/>
      <c r="Y404" s="28">
        <f>IF(Proj2018[[#This Row],[POS]]="K",-100,Proj2018[[#This Row],[VAR/G]]+1.5)</f>
        <v>-3.3624999999999998</v>
      </c>
      <c r="Z404" s="32">
        <f>ROUND(MAX(Proj2018[[#This Row],[VAWG]],0)*$AC$9,0)+1</f>
        <v>1</v>
      </c>
    </row>
    <row r="405" spans="1:26" x14ac:dyDescent="0.25">
      <c r="A405">
        <v>2018</v>
      </c>
      <c r="B405" t="s">
        <v>474</v>
      </c>
      <c r="C405" t="s">
        <v>90</v>
      </c>
      <c r="D405" t="s">
        <v>126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4</v>
      </c>
      <c r="N405">
        <v>38</v>
      </c>
      <c r="O405">
        <v>0</v>
      </c>
      <c r="P405" s="25">
        <v>3.8000000000000003</v>
      </c>
      <c r="Q405" s="25">
        <v>81.599999999999994</v>
      </c>
      <c r="R405" s="25">
        <v>-77.8</v>
      </c>
      <c r="S405" s="25">
        <v>-4.8624999999999998</v>
      </c>
      <c r="T405" s="30" t="s">
        <v>30</v>
      </c>
      <c r="U405" s="28">
        <v>3.8000000000000003</v>
      </c>
      <c r="V405" s="28" t="str">
        <f>IF(ABS(Proj2018[[#This Row],[LastProj]]-Proj2018[[#This Row],[PROJ TOTAL PTS]])&lt;0.5,"",(Proj2018[[#This Row],[PROJ TOTAL PTS]]-Proj2018[[#This Row],[LastProj]])/16)</f>
        <v/>
      </c>
      <c r="W405" s="28" t="s">
        <v>30</v>
      </c>
      <c r="X405" s="28"/>
      <c r="Y405" s="28">
        <f>IF(Proj2018[[#This Row],[POS]]="K",-100,Proj2018[[#This Row],[VAR/G]]+1.5)</f>
        <v>-3.3624999999999998</v>
      </c>
      <c r="Z405" s="32">
        <f>ROUND(MAX(Proj2018[[#This Row],[VAWG]],0)*$AC$9,0)+1</f>
        <v>1</v>
      </c>
    </row>
    <row r="406" spans="1:26" x14ac:dyDescent="0.25">
      <c r="A406">
        <v>2018</v>
      </c>
      <c r="B406" t="s">
        <v>475</v>
      </c>
      <c r="C406" t="s">
        <v>83</v>
      </c>
      <c r="D406" t="s">
        <v>102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3</v>
      </c>
      <c r="N406">
        <v>38</v>
      </c>
      <c r="O406">
        <v>0</v>
      </c>
      <c r="P406" s="25">
        <v>3.8000000000000003</v>
      </c>
      <c r="Q406" s="25">
        <v>117.7</v>
      </c>
      <c r="R406" s="25">
        <v>-113.9</v>
      </c>
      <c r="S406" s="25">
        <v>-7.1187500000000004</v>
      </c>
      <c r="T406" s="30" t="s">
        <v>30</v>
      </c>
      <c r="U406" s="28">
        <v>3.8000000000000003</v>
      </c>
      <c r="V406" s="28" t="str">
        <f>IF(ABS(Proj2018[[#This Row],[LastProj]]-Proj2018[[#This Row],[PROJ TOTAL PTS]])&lt;0.5,"",(Proj2018[[#This Row],[PROJ TOTAL PTS]]-Proj2018[[#This Row],[LastProj]])/16)</f>
        <v/>
      </c>
      <c r="W406" s="28" t="s">
        <v>30</v>
      </c>
      <c r="X406" s="28"/>
      <c r="Y406" s="28">
        <f>IF(Proj2018[[#This Row],[POS]]="K",-100,Proj2018[[#This Row],[VAR/G]]+1.5)</f>
        <v>-5.6187500000000004</v>
      </c>
      <c r="Z406" s="32">
        <f>ROUND(MAX(Proj2018[[#This Row],[VAWG]],0)*$AC$9,0)+1</f>
        <v>1</v>
      </c>
    </row>
    <row r="407" spans="1:26" x14ac:dyDescent="0.25">
      <c r="A407">
        <v>2018</v>
      </c>
      <c r="B407" t="s">
        <v>476</v>
      </c>
      <c r="C407" t="s">
        <v>159</v>
      </c>
      <c r="D407" t="s">
        <v>126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</v>
      </c>
      <c r="N407">
        <v>37</v>
      </c>
      <c r="O407">
        <v>0</v>
      </c>
      <c r="P407" s="25">
        <v>3.7</v>
      </c>
      <c r="Q407" s="25">
        <v>81.599999999999994</v>
      </c>
      <c r="R407" s="25">
        <v>-77.899999999999991</v>
      </c>
      <c r="S407" s="25">
        <v>-4.8687499999999995</v>
      </c>
      <c r="T407" s="30" t="s">
        <v>30</v>
      </c>
      <c r="U407" s="28">
        <v>3.7</v>
      </c>
      <c r="V407" s="28" t="str">
        <f>IF(ABS(Proj2018[[#This Row],[LastProj]]-Proj2018[[#This Row],[PROJ TOTAL PTS]])&lt;0.5,"",(Proj2018[[#This Row],[PROJ TOTAL PTS]]-Proj2018[[#This Row],[LastProj]])/16)</f>
        <v/>
      </c>
      <c r="W407" s="28" t="s">
        <v>30</v>
      </c>
      <c r="X407" s="28"/>
      <c r="Y407" s="28">
        <f>IF(Proj2018[[#This Row],[POS]]="K",-100,Proj2018[[#This Row],[VAR/G]]+1.5)</f>
        <v>-3.3687499999999995</v>
      </c>
      <c r="Z407" s="32">
        <f>ROUND(MAX(Proj2018[[#This Row],[VAWG]],0)*$AC$9,0)+1</f>
        <v>1</v>
      </c>
    </row>
    <row r="408" spans="1:26" x14ac:dyDescent="0.25">
      <c r="A408">
        <v>2018</v>
      </c>
      <c r="B408" t="s">
        <v>477</v>
      </c>
      <c r="C408" t="s">
        <v>36</v>
      </c>
      <c r="D408" t="s">
        <v>64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9</v>
      </c>
      <c r="K408">
        <v>37</v>
      </c>
      <c r="L408">
        <v>0</v>
      </c>
      <c r="M408">
        <v>0</v>
      </c>
      <c r="N408">
        <v>0</v>
      </c>
      <c r="O408">
        <v>0</v>
      </c>
      <c r="P408" s="25">
        <v>3.7</v>
      </c>
      <c r="Q408" s="25">
        <v>118.8</v>
      </c>
      <c r="R408" s="25">
        <v>-115.1</v>
      </c>
      <c r="S408" s="25">
        <v>-7.1937499999999996</v>
      </c>
      <c r="T408" s="30" t="s">
        <v>30</v>
      </c>
      <c r="U408" s="28">
        <v>3.7</v>
      </c>
      <c r="V408" s="28" t="str">
        <f>IF(ABS(Proj2018[[#This Row],[LastProj]]-Proj2018[[#This Row],[PROJ TOTAL PTS]])&lt;0.5,"",(Proj2018[[#This Row],[PROJ TOTAL PTS]]-Proj2018[[#This Row],[LastProj]])/16)</f>
        <v/>
      </c>
      <c r="W408" s="28" t="s">
        <v>30</v>
      </c>
      <c r="X408" s="28"/>
      <c r="Y408" s="28">
        <f>IF(Proj2018[[#This Row],[POS]]="K",-100,Proj2018[[#This Row],[VAR/G]]+1.5)</f>
        <v>-5.6937499999999996</v>
      </c>
      <c r="Z408" s="32">
        <f>ROUND(MAX(Proj2018[[#This Row],[VAWG]],0)*$AC$9,0)+1</f>
        <v>1</v>
      </c>
    </row>
    <row r="409" spans="1:26" x14ac:dyDescent="0.25">
      <c r="A409">
        <v>2018</v>
      </c>
      <c r="B409" t="s">
        <v>478</v>
      </c>
      <c r="C409" t="s">
        <v>70</v>
      </c>
      <c r="D409" t="s">
        <v>64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6</v>
      </c>
      <c r="K409">
        <v>20</v>
      </c>
      <c r="L409">
        <v>0</v>
      </c>
      <c r="M409">
        <v>2</v>
      </c>
      <c r="N409">
        <v>17</v>
      </c>
      <c r="O409">
        <v>0</v>
      </c>
      <c r="P409" s="25">
        <v>3.7</v>
      </c>
      <c r="Q409" s="25">
        <v>118.8</v>
      </c>
      <c r="R409" s="25">
        <v>-115.1</v>
      </c>
      <c r="S409" s="25">
        <v>-7.1937499999999996</v>
      </c>
      <c r="T409" s="30" t="s">
        <v>30</v>
      </c>
      <c r="U409" s="28">
        <v>3.7</v>
      </c>
      <c r="V409" s="28" t="str">
        <f>IF(ABS(Proj2018[[#This Row],[LastProj]]-Proj2018[[#This Row],[PROJ TOTAL PTS]])&lt;0.5,"",(Proj2018[[#This Row],[PROJ TOTAL PTS]]-Proj2018[[#This Row],[LastProj]])/16)</f>
        <v/>
      </c>
      <c r="W409" s="28" t="s">
        <v>30</v>
      </c>
      <c r="X409" s="28"/>
      <c r="Y409" s="28">
        <f>IF(Proj2018[[#This Row],[POS]]="K",-100,Proj2018[[#This Row],[VAR/G]]+1.5)</f>
        <v>-5.6937499999999996</v>
      </c>
      <c r="Z409" s="32">
        <f>ROUND(MAX(Proj2018[[#This Row],[VAWG]],0)*$AC$9,0)+1</f>
        <v>1</v>
      </c>
    </row>
    <row r="410" spans="1:26" x14ac:dyDescent="0.25">
      <c r="A410">
        <v>2018</v>
      </c>
      <c r="B410" t="s">
        <v>479</v>
      </c>
      <c r="C410" t="s">
        <v>34</v>
      </c>
      <c r="D410" t="s">
        <v>64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4</v>
      </c>
      <c r="N410">
        <v>37</v>
      </c>
      <c r="O410">
        <v>0</v>
      </c>
      <c r="P410" s="25">
        <v>3.7</v>
      </c>
      <c r="Q410" s="25">
        <v>118.8</v>
      </c>
      <c r="R410" s="25">
        <v>-115.1</v>
      </c>
      <c r="S410" s="25">
        <v>-7.1937499999999996</v>
      </c>
      <c r="T410" s="30" t="s">
        <v>30</v>
      </c>
      <c r="U410" s="28">
        <v>3.7</v>
      </c>
      <c r="V410" s="28" t="str">
        <f>IF(ABS(Proj2018[[#This Row],[LastProj]]-Proj2018[[#This Row],[PROJ TOTAL PTS]])&lt;0.5,"",(Proj2018[[#This Row],[PROJ TOTAL PTS]]-Proj2018[[#This Row],[LastProj]])/16)</f>
        <v/>
      </c>
      <c r="W410" s="28" t="s">
        <v>30</v>
      </c>
      <c r="X410" s="28"/>
      <c r="Y410" s="28">
        <f>IF(Proj2018[[#This Row],[POS]]="K",-100,Proj2018[[#This Row],[VAR/G]]+1.5)</f>
        <v>-5.6937499999999996</v>
      </c>
      <c r="Z410" s="32">
        <f>ROUND(MAX(Proj2018[[#This Row],[VAWG]],0)*$AC$9,0)+1</f>
        <v>1</v>
      </c>
    </row>
    <row r="411" spans="1:26" x14ac:dyDescent="0.25">
      <c r="A411">
        <v>2018</v>
      </c>
      <c r="B411" t="s">
        <v>480</v>
      </c>
      <c r="C411" t="s">
        <v>83</v>
      </c>
      <c r="D411" t="s">
        <v>126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3</v>
      </c>
      <c r="N411">
        <v>36</v>
      </c>
      <c r="O411">
        <v>0</v>
      </c>
      <c r="P411" s="25">
        <v>3.6</v>
      </c>
      <c r="Q411" s="25">
        <v>81.599999999999994</v>
      </c>
      <c r="R411" s="25">
        <v>-78</v>
      </c>
      <c r="S411" s="25">
        <v>-4.875</v>
      </c>
      <c r="T411" s="30" t="s">
        <v>30</v>
      </c>
      <c r="U411" s="28">
        <v>3.6</v>
      </c>
      <c r="V411" s="28" t="str">
        <f>IF(ABS(Proj2018[[#This Row],[LastProj]]-Proj2018[[#This Row],[PROJ TOTAL PTS]])&lt;0.5,"",(Proj2018[[#This Row],[PROJ TOTAL PTS]]-Proj2018[[#This Row],[LastProj]])/16)</f>
        <v/>
      </c>
      <c r="W411" s="28" t="s">
        <v>30</v>
      </c>
      <c r="X411" s="28"/>
      <c r="Y411" s="28">
        <f>IF(Proj2018[[#This Row],[POS]]="K",-100,Proj2018[[#This Row],[VAR/G]]+1.5)</f>
        <v>-3.375</v>
      </c>
      <c r="Z411" s="32">
        <f>ROUND(MAX(Proj2018[[#This Row],[VAWG]],0)*$AC$9,0)+1</f>
        <v>1</v>
      </c>
    </row>
    <row r="412" spans="1:26" x14ac:dyDescent="0.25">
      <c r="A412">
        <v>2018</v>
      </c>
      <c r="B412" t="s">
        <v>481</v>
      </c>
      <c r="C412" t="s">
        <v>77</v>
      </c>
      <c r="D412" t="s">
        <v>126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</v>
      </c>
      <c r="N412">
        <v>36</v>
      </c>
      <c r="O412">
        <v>0</v>
      </c>
      <c r="P412" s="25">
        <v>3.6</v>
      </c>
      <c r="Q412" s="25">
        <v>81.599999999999994</v>
      </c>
      <c r="R412" s="25">
        <v>-78</v>
      </c>
      <c r="S412" s="25">
        <v>-4.875</v>
      </c>
      <c r="T412" s="30" t="s">
        <v>30</v>
      </c>
      <c r="U412" s="28">
        <v>3.6</v>
      </c>
      <c r="V412" s="28" t="str">
        <f>IF(ABS(Proj2018[[#This Row],[LastProj]]-Proj2018[[#This Row],[PROJ TOTAL PTS]])&lt;0.5,"",(Proj2018[[#This Row],[PROJ TOTAL PTS]]-Proj2018[[#This Row],[LastProj]])/16)</f>
        <v/>
      </c>
      <c r="W412" s="28" t="s">
        <v>31</v>
      </c>
      <c r="X412" s="28"/>
      <c r="Y412" s="28">
        <f>IF(Proj2018[[#This Row],[POS]]="K",-100,Proj2018[[#This Row],[VAR/G]]+1.5)</f>
        <v>-3.375</v>
      </c>
      <c r="Z412" s="32">
        <f>ROUND(MAX(Proj2018[[#This Row],[VAWG]],0)*$AC$9,0)+1</f>
        <v>1</v>
      </c>
    </row>
    <row r="413" spans="1:26" x14ac:dyDescent="0.25">
      <c r="A413">
        <v>2018</v>
      </c>
      <c r="B413" t="s">
        <v>482</v>
      </c>
      <c r="C413" t="s">
        <v>49</v>
      </c>
      <c r="D413" t="s">
        <v>126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3</v>
      </c>
      <c r="N413">
        <v>36</v>
      </c>
      <c r="O413">
        <v>0</v>
      </c>
      <c r="P413" s="25">
        <v>3.6</v>
      </c>
      <c r="Q413" s="25">
        <v>81.599999999999994</v>
      </c>
      <c r="R413" s="25">
        <v>-78</v>
      </c>
      <c r="S413" s="25">
        <v>-4.875</v>
      </c>
      <c r="T413" s="30" t="s">
        <v>19</v>
      </c>
      <c r="U413" s="28">
        <v>3.6</v>
      </c>
      <c r="V413" s="28" t="str">
        <f>IF(ABS(Proj2018[[#This Row],[LastProj]]-Proj2018[[#This Row],[PROJ TOTAL PTS]])&lt;0.5,"",(Proj2018[[#This Row],[PROJ TOTAL PTS]]-Proj2018[[#This Row],[LastProj]])/16)</f>
        <v/>
      </c>
      <c r="W413" s="28" t="s">
        <v>31</v>
      </c>
      <c r="X413" s="28"/>
      <c r="Y413" s="28">
        <f>IF(Proj2018[[#This Row],[POS]]="K",-100,Proj2018[[#This Row],[VAR/G]]+1.5)</f>
        <v>-3.375</v>
      </c>
      <c r="Z413" s="32">
        <f>ROUND(MAX(Proj2018[[#This Row],[VAWG]],0)*$AC$9,0)+1</f>
        <v>1</v>
      </c>
    </row>
    <row r="414" spans="1:26" x14ac:dyDescent="0.25">
      <c r="A414">
        <v>2018</v>
      </c>
      <c r="B414" t="s">
        <v>483</v>
      </c>
      <c r="C414" t="s">
        <v>28</v>
      </c>
      <c r="D414" t="s">
        <v>126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4</v>
      </c>
      <c r="N414">
        <v>36</v>
      </c>
      <c r="O414">
        <v>0</v>
      </c>
      <c r="P414" s="25">
        <v>3.6</v>
      </c>
      <c r="Q414" s="25">
        <v>81.599999999999994</v>
      </c>
      <c r="R414" s="25">
        <v>-78</v>
      </c>
      <c r="S414" s="25">
        <v>-4.875</v>
      </c>
      <c r="T414" s="30" t="s">
        <v>30</v>
      </c>
      <c r="U414" s="28">
        <v>3.6</v>
      </c>
      <c r="V414" s="28" t="str">
        <f>IF(ABS(Proj2018[[#This Row],[LastProj]]-Proj2018[[#This Row],[PROJ TOTAL PTS]])&lt;0.5,"",(Proj2018[[#This Row],[PROJ TOTAL PTS]]-Proj2018[[#This Row],[LastProj]])/16)</f>
        <v/>
      </c>
      <c r="W414" s="28" t="s">
        <v>30</v>
      </c>
      <c r="X414" s="28"/>
      <c r="Y414" s="28">
        <f>IF(Proj2018[[#This Row],[POS]]="K",-100,Proj2018[[#This Row],[VAR/G]]+1.5)</f>
        <v>-3.375</v>
      </c>
      <c r="Z414" s="32">
        <f>ROUND(MAX(Proj2018[[#This Row],[VAWG]],0)*$AC$9,0)+1</f>
        <v>1</v>
      </c>
    </row>
    <row r="415" spans="1:26" x14ac:dyDescent="0.25">
      <c r="A415">
        <v>2018</v>
      </c>
      <c r="B415" t="s">
        <v>484</v>
      </c>
      <c r="C415" t="s">
        <v>81</v>
      </c>
      <c r="D415" t="s">
        <v>102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3</v>
      </c>
      <c r="N415">
        <v>36</v>
      </c>
      <c r="O415">
        <v>0</v>
      </c>
      <c r="P415" s="25">
        <v>3.6</v>
      </c>
      <c r="Q415" s="25">
        <v>117.7</v>
      </c>
      <c r="R415" s="25">
        <v>-114.10000000000001</v>
      </c>
      <c r="S415" s="25">
        <v>-7.1312500000000005</v>
      </c>
      <c r="T415" s="30" t="s">
        <v>30</v>
      </c>
      <c r="U415" s="28">
        <v>3.6</v>
      </c>
      <c r="V415" s="28" t="str">
        <f>IF(ABS(Proj2018[[#This Row],[LastProj]]-Proj2018[[#This Row],[PROJ TOTAL PTS]])&lt;0.5,"",(Proj2018[[#This Row],[PROJ TOTAL PTS]]-Proj2018[[#This Row],[LastProj]])/16)</f>
        <v/>
      </c>
      <c r="W415" s="28" t="s">
        <v>30</v>
      </c>
      <c r="X415" s="28"/>
      <c r="Y415" s="28">
        <f>IF(Proj2018[[#This Row],[POS]]="K",-100,Proj2018[[#This Row],[VAR/G]]+1.5)</f>
        <v>-5.6312500000000005</v>
      </c>
      <c r="Z415" s="32">
        <f>ROUND(MAX(Proj2018[[#This Row],[VAWG]],0)*$AC$9,0)+1</f>
        <v>1</v>
      </c>
    </row>
    <row r="416" spans="1:26" x14ac:dyDescent="0.25">
      <c r="A416">
        <v>2018</v>
      </c>
      <c r="B416" t="s">
        <v>485</v>
      </c>
      <c r="C416" t="s">
        <v>96</v>
      </c>
      <c r="D416" t="s">
        <v>102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3</v>
      </c>
      <c r="N416">
        <v>36</v>
      </c>
      <c r="O416">
        <v>0</v>
      </c>
      <c r="P416" s="25">
        <v>3.6</v>
      </c>
      <c r="Q416" s="25">
        <v>117.7</v>
      </c>
      <c r="R416" s="25">
        <v>-114.10000000000001</v>
      </c>
      <c r="S416" s="25">
        <v>-7.1312500000000005</v>
      </c>
      <c r="T416" s="30" t="s">
        <v>19</v>
      </c>
      <c r="U416" s="28">
        <v>3.6</v>
      </c>
      <c r="V416" s="28" t="str">
        <f>IF(ABS(Proj2018[[#This Row],[LastProj]]-Proj2018[[#This Row],[PROJ TOTAL PTS]])&lt;0.5,"",(Proj2018[[#This Row],[PROJ TOTAL PTS]]-Proj2018[[#This Row],[LastProj]])/16)</f>
        <v/>
      </c>
      <c r="W416" s="28" t="s">
        <v>30</v>
      </c>
      <c r="X416" s="28"/>
      <c r="Y416" s="28">
        <f>IF(Proj2018[[#This Row],[POS]]="K",-100,Proj2018[[#This Row],[VAR/G]]+1.5)</f>
        <v>-5.6312500000000005</v>
      </c>
      <c r="Z416" s="32">
        <f>ROUND(MAX(Proj2018[[#This Row],[VAWG]],0)*$AC$9,0)+1</f>
        <v>1</v>
      </c>
    </row>
    <row r="417" spans="1:26" x14ac:dyDescent="0.25">
      <c r="A417">
        <v>2018</v>
      </c>
      <c r="B417" t="s">
        <v>486</v>
      </c>
      <c r="C417" t="s">
        <v>81</v>
      </c>
      <c r="D417" t="s">
        <v>102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3</v>
      </c>
      <c r="N417">
        <v>36</v>
      </c>
      <c r="O417">
        <v>0</v>
      </c>
      <c r="P417" s="25">
        <v>3.6</v>
      </c>
      <c r="Q417" s="25">
        <v>117.7</v>
      </c>
      <c r="R417" s="25">
        <v>-114.10000000000001</v>
      </c>
      <c r="S417" s="25">
        <v>-7.1312500000000005</v>
      </c>
      <c r="T417" s="30" t="s">
        <v>19</v>
      </c>
      <c r="U417" s="28">
        <v>3.6</v>
      </c>
      <c r="V417" s="28" t="str">
        <f>IF(ABS(Proj2018[[#This Row],[LastProj]]-Proj2018[[#This Row],[PROJ TOTAL PTS]])&lt;0.5,"",(Proj2018[[#This Row],[PROJ TOTAL PTS]]-Proj2018[[#This Row],[LastProj]])/16)</f>
        <v/>
      </c>
      <c r="W417" s="28" t="s">
        <v>30</v>
      </c>
      <c r="X417" s="28"/>
      <c r="Y417" s="28">
        <f>IF(Proj2018[[#This Row],[POS]]="K",-100,Proj2018[[#This Row],[VAR/G]]+1.5)</f>
        <v>-5.6312500000000005</v>
      </c>
      <c r="Z417" s="32">
        <f>ROUND(MAX(Proj2018[[#This Row],[VAWG]],0)*$AC$9,0)+1</f>
        <v>1</v>
      </c>
    </row>
    <row r="418" spans="1:26" x14ac:dyDescent="0.25">
      <c r="A418">
        <v>2018</v>
      </c>
      <c r="B418" t="s">
        <v>487</v>
      </c>
      <c r="C418" t="s">
        <v>77</v>
      </c>
      <c r="D418" t="s">
        <v>102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2</v>
      </c>
      <c r="K418">
        <v>12</v>
      </c>
      <c r="L418">
        <v>0</v>
      </c>
      <c r="M418">
        <v>2</v>
      </c>
      <c r="N418">
        <v>23</v>
      </c>
      <c r="O418">
        <v>0</v>
      </c>
      <c r="P418" s="25">
        <v>3.5000000000000004</v>
      </c>
      <c r="Q418" s="25">
        <v>117.7</v>
      </c>
      <c r="R418" s="25">
        <v>-114.2</v>
      </c>
      <c r="S418" s="25">
        <v>-7.1375000000000002</v>
      </c>
      <c r="T418" s="30" t="s">
        <v>30</v>
      </c>
      <c r="U418" s="28">
        <v>3.5000000000000004</v>
      </c>
      <c r="V418" s="28" t="str">
        <f>IF(ABS(Proj2018[[#This Row],[LastProj]]-Proj2018[[#This Row],[PROJ TOTAL PTS]])&lt;0.5,"",(Proj2018[[#This Row],[PROJ TOTAL PTS]]-Proj2018[[#This Row],[LastProj]])/16)</f>
        <v/>
      </c>
      <c r="W418" s="28" t="s">
        <v>30</v>
      </c>
      <c r="X418" s="28"/>
      <c r="Y418" s="28">
        <f>IF(Proj2018[[#This Row],[POS]]="K",-100,Proj2018[[#This Row],[VAR/G]]+1.5)</f>
        <v>-5.6375000000000002</v>
      </c>
      <c r="Z418" s="32">
        <f>ROUND(MAX(Proj2018[[#This Row],[VAWG]],0)*$AC$9,0)+1</f>
        <v>1</v>
      </c>
    </row>
    <row r="419" spans="1:26" x14ac:dyDescent="0.25">
      <c r="A419">
        <v>2018</v>
      </c>
      <c r="B419" t="s">
        <v>488</v>
      </c>
      <c r="C419" t="s">
        <v>81</v>
      </c>
      <c r="D419" t="s">
        <v>64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8</v>
      </c>
      <c r="K419">
        <v>34</v>
      </c>
      <c r="L419">
        <v>0</v>
      </c>
      <c r="M419">
        <v>0</v>
      </c>
      <c r="N419">
        <v>0</v>
      </c>
      <c r="O419">
        <v>0</v>
      </c>
      <c r="P419" s="25">
        <v>3.4000000000000004</v>
      </c>
      <c r="Q419" s="25">
        <v>118.8</v>
      </c>
      <c r="R419" s="25">
        <v>-115.39999999999999</v>
      </c>
      <c r="S419" s="25">
        <v>-7.2124999999999995</v>
      </c>
      <c r="T419" s="30" t="s">
        <v>19</v>
      </c>
      <c r="U419" s="28">
        <v>3.4000000000000004</v>
      </c>
      <c r="V419" s="28" t="str">
        <f>IF(ABS(Proj2018[[#This Row],[LastProj]]-Proj2018[[#This Row],[PROJ TOTAL PTS]])&lt;0.5,"",(Proj2018[[#This Row],[PROJ TOTAL PTS]]-Proj2018[[#This Row],[LastProj]])/16)</f>
        <v/>
      </c>
      <c r="W419" s="28" t="s">
        <v>30</v>
      </c>
      <c r="X419" s="28"/>
      <c r="Y419" s="28">
        <f>IF(Proj2018[[#This Row],[POS]]="K",-100,Proj2018[[#This Row],[VAR/G]]+1.5)</f>
        <v>-5.7124999999999995</v>
      </c>
      <c r="Z419" s="28">
        <f>ROUND(MAX(Proj2018[[#This Row],[VAWG]],0)*$AC$9,0)+1</f>
        <v>1</v>
      </c>
    </row>
    <row r="420" spans="1:26" x14ac:dyDescent="0.25">
      <c r="A420">
        <v>2018</v>
      </c>
      <c r="B420" t="s">
        <v>489</v>
      </c>
      <c r="C420" t="s">
        <v>72</v>
      </c>
      <c r="D420" t="s">
        <v>102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3</v>
      </c>
      <c r="N420">
        <v>34</v>
      </c>
      <c r="O420">
        <v>0</v>
      </c>
      <c r="P420" s="25">
        <v>3.4000000000000004</v>
      </c>
      <c r="Q420" s="25">
        <v>117.7</v>
      </c>
      <c r="R420" s="25">
        <v>-114.3</v>
      </c>
      <c r="S420" s="25">
        <v>-7.1437499999999998</v>
      </c>
      <c r="T420" s="30" t="s">
        <v>30</v>
      </c>
      <c r="U420" s="28">
        <v>3.4000000000000004</v>
      </c>
      <c r="V420" s="28" t="str">
        <f>IF(ABS(Proj2018[[#This Row],[LastProj]]-Proj2018[[#This Row],[PROJ TOTAL PTS]])&lt;0.5,"",(Proj2018[[#This Row],[PROJ TOTAL PTS]]-Proj2018[[#This Row],[LastProj]])/16)</f>
        <v/>
      </c>
      <c r="W420" s="28" t="s">
        <v>30</v>
      </c>
      <c r="X420" s="28"/>
      <c r="Y420" s="28">
        <f>IF(Proj2018[[#This Row],[POS]]="K",-100,Proj2018[[#This Row],[VAR/G]]+1.5)</f>
        <v>-5.6437499999999998</v>
      </c>
      <c r="Z420" s="32">
        <f>ROUND(MAX(Proj2018[[#This Row],[VAWG]],0)*$AC$9,0)+1</f>
        <v>1</v>
      </c>
    </row>
    <row r="421" spans="1:26" x14ac:dyDescent="0.25">
      <c r="A421">
        <v>2018</v>
      </c>
      <c r="B421" t="s">
        <v>490</v>
      </c>
      <c r="C421" t="s">
        <v>86</v>
      </c>
      <c r="D421" t="s">
        <v>64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6</v>
      </c>
      <c r="K421">
        <v>23</v>
      </c>
      <c r="L421">
        <v>0</v>
      </c>
      <c r="M421">
        <v>1</v>
      </c>
      <c r="N421">
        <v>10</v>
      </c>
      <c r="O421">
        <v>0</v>
      </c>
      <c r="P421" s="25">
        <v>3.3000000000000003</v>
      </c>
      <c r="Q421" s="25">
        <v>118.8</v>
      </c>
      <c r="R421" s="25">
        <v>-115.5</v>
      </c>
      <c r="S421" s="25">
        <v>-7.21875</v>
      </c>
      <c r="T421" s="30" t="s">
        <v>30</v>
      </c>
      <c r="U421" s="28">
        <v>3.3000000000000003</v>
      </c>
      <c r="V421" s="28" t="str">
        <f>IF(ABS(Proj2018[[#This Row],[LastProj]]-Proj2018[[#This Row],[PROJ TOTAL PTS]])&lt;0.5,"",(Proj2018[[#This Row],[PROJ TOTAL PTS]]-Proj2018[[#This Row],[LastProj]])/16)</f>
        <v/>
      </c>
      <c r="W421" s="28" t="s">
        <v>30</v>
      </c>
      <c r="X421" s="28"/>
      <c r="Y421" s="28">
        <f>IF(Proj2018[[#This Row],[POS]]="K",-100,Proj2018[[#This Row],[VAR/G]]+1.5)</f>
        <v>-5.71875</v>
      </c>
      <c r="Z421" s="32">
        <f>ROUND(MAX(Proj2018[[#This Row],[VAWG]],0)*$AC$9,0)+1</f>
        <v>1</v>
      </c>
    </row>
    <row r="422" spans="1:26" x14ac:dyDescent="0.25">
      <c r="A422">
        <v>2018</v>
      </c>
      <c r="B422" t="s">
        <v>491</v>
      </c>
      <c r="C422" t="s">
        <v>49</v>
      </c>
      <c r="D422" t="s">
        <v>64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4</v>
      </c>
      <c r="N422">
        <v>31</v>
      </c>
      <c r="O422">
        <v>0</v>
      </c>
      <c r="P422" s="25">
        <v>3.1</v>
      </c>
      <c r="Q422" s="25">
        <v>118.8</v>
      </c>
      <c r="R422" s="25">
        <v>-115.7</v>
      </c>
      <c r="S422" s="25">
        <v>-7.2312500000000002</v>
      </c>
      <c r="T422" s="30" t="s">
        <v>30</v>
      </c>
      <c r="U422" s="28">
        <v>3.1</v>
      </c>
      <c r="V422" s="28" t="str">
        <f>IF(ABS(Proj2018[[#This Row],[LastProj]]-Proj2018[[#This Row],[PROJ TOTAL PTS]])&lt;0.5,"",(Proj2018[[#This Row],[PROJ TOTAL PTS]]-Proj2018[[#This Row],[LastProj]])/16)</f>
        <v/>
      </c>
      <c r="W422" s="28" t="s">
        <v>30</v>
      </c>
      <c r="X422" s="28"/>
      <c r="Y422" s="28">
        <f>IF(Proj2018[[#This Row],[POS]]="K",-100,Proj2018[[#This Row],[VAR/G]]+1.5)</f>
        <v>-5.7312500000000002</v>
      </c>
      <c r="Z422" s="32">
        <f>ROUND(MAX(Proj2018[[#This Row],[VAWG]],0)*$AC$9,0)+1</f>
        <v>1</v>
      </c>
    </row>
    <row r="423" spans="1:26" x14ac:dyDescent="0.25">
      <c r="A423">
        <v>2018</v>
      </c>
      <c r="B423" t="s">
        <v>492</v>
      </c>
      <c r="C423" t="s">
        <v>107</v>
      </c>
      <c r="D423" t="s">
        <v>102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</v>
      </c>
      <c r="K423">
        <v>12</v>
      </c>
      <c r="L423">
        <v>0</v>
      </c>
      <c r="M423">
        <v>2</v>
      </c>
      <c r="N423">
        <v>18</v>
      </c>
      <c r="O423">
        <v>0</v>
      </c>
      <c r="P423" s="25">
        <v>3</v>
      </c>
      <c r="Q423" s="25">
        <v>117.7</v>
      </c>
      <c r="R423" s="25">
        <v>-114.7</v>
      </c>
      <c r="S423" s="25">
        <v>-7.1687500000000002</v>
      </c>
      <c r="T423" s="30" t="s">
        <v>19</v>
      </c>
      <c r="U423" s="28">
        <v>3</v>
      </c>
      <c r="V423" s="28" t="str">
        <f>IF(ABS(Proj2018[[#This Row],[LastProj]]-Proj2018[[#This Row],[PROJ TOTAL PTS]])&lt;0.5,"",(Proj2018[[#This Row],[PROJ TOTAL PTS]]-Proj2018[[#This Row],[LastProj]])/16)</f>
        <v/>
      </c>
      <c r="W423" s="28" t="s">
        <v>30</v>
      </c>
      <c r="X423" s="28"/>
      <c r="Y423" s="28">
        <f>IF(Proj2018[[#This Row],[POS]]="K",-100,Proj2018[[#This Row],[VAR/G]]+1.5)</f>
        <v>-5.6687500000000002</v>
      </c>
      <c r="Z423" s="32">
        <f>ROUND(MAX(Proj2018[[#This Row],[VAWG]],0)*$AC$9,0)+1</f>
        <v>1</v>
      </c>
    </row>
    <row r="424" spans="1:26" x14ac:dyDescent="0.25">
      <c r="A424">
        <v>2018</v>
      </c>
      <c r="B424" t="s">
        <v>493</v>
      </c>
      <c r="C424" t="s">
        <v>56</v>
      </c>
      <c r="D424" t="s">
        <v>64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4</v>
      </c>
      <c r="K424">
        <v>13</v>
      </c>
      <c r="L424">
        <v>0</v>
      </c>
      <c r="M424">
        <v>2</v>
      </c>
      <c r="N424">
        <v>17</v>
      </c>
      <c r="O424">
        <v>0</v>
      </c>
      <c r="P424" s="25">
        <v>3</v>
      </c>
      <c r="Q424" s="25">
        <v>118.8</v>
      </c>
      <c r="R424" s="25">
        <v>-115.8</v>
      </c>
      <c r="S424" s="25">
        <v>-7.2374999999999998</v>
      </c>
      <c r="T424" s="30" t="s">
        <v>30</v>
      </c>
      <c r="U424" s="28">
        <v>3</v>
      </c>
      <c r="V424" s="28" t="str">
        <f>IF(ABS(Proj2018[[#This Row],[LastProj]]-Proj2018[[#This Row],[PROJ TOTAL PTS]])&lt;0.5,"",(Proj2018[[#This Row],[PROJ TOTAL PTS]]-Proj2018[[#This Row],[LastProj]])/16)</f>
        <v/>
      </c>
      <c r="W424" s="28" t="s">
        <v>30</v>
      </c>
      <c r="X424" s="28"/>
      <c r="Y424" s="28">
        <f>IF(Proj2018[[#This Row],[POS]]="K",-100,Proj2018[[#This Row],[VAR/G]]+1.5)</f>
        <v>-5.7374999999999998</v>
      </c>
      <c r="Z424" s="32">
        <f>ROUND(MAX(Proj2018[[#This Row],[VAWG]],0)*$AC$9,0)+1</f>
        <v>1</v>
      </c>
    </row>
    <row r="425" spans="1:26" x14ac:dyDescent="0.25">
      <c r="A425">
        <v>2018</v>
      </c>
      <c r="B425" t="s">
        <v>494</v>
      </c>
      <c r="C425" t="s">
        <v>36</v>
      </c>
      <c r="D425" t="s">
        <v>102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4</v>
      </c>
      <c r="K425">
        <v>27</v>
      </c>
      <c r="L425">
        <v>0</v>
      </c>
      <c r="M425">
        <v>0</v>
      </c>
      <c r="N425">
        <v>0</v>
      </c>
      <c r="O425">
        <v>0</v>
      </c>
      <c r="P425" s="25">
        <v>2.7</v>
      </c>
      <c r="Q425" s="25">
        <v>117.7</v>
      </c>
      <c r="R425" s="25">
        <v>-115</v>
      </c>
      <c r="S425" s="25">
        <v>-7.1875</v>
      </c>
      <c r="T425" s="30" t="s">
        <v>30</v>
      </c>
      <c r="U425" s="28">
        <v>2.7</v>
      </c>
      <c r="V425" s="28" t="str">
        <f>IF(ABS(Proj2018[[#This Row],[LastProj]]-Proj2018[[#This Row],[PROJ TOTAL PTS]])&lt;0.5,"",(Proj2018[[#This Row],[PROJ TOTAL PTS]]-Proj2018[[#This Row],[LastProj]])/16)</f>
        <v/>
      </c>
      <c r="W425" s="28" t="s">
        <v>30</v>
      </c>
      <c r="X425" s="28"/>
      <c r="Y425" s="28">
        <f>IF(Proj2018[[#This Row],[POS]]="K",-100,Proj2018[[#This Row],[VAR/G]]+1.5)</f>
        <v>-5.6875</v>
      </c>
      <c r="Z425" s="32">
        <f>ROUND(MAX(Proj2018[[#This Row],[VAWG]],0)*$AC$9,0)+1</f>
        <v>1</v>
      </c>
    </row>
    <row r="426" spans="1:26" x14ac:dyDescent="0.25">
      <c r="A426">
        <v>2018</v>
      </c>
      <c r="B426" t="s">
        <v>495</v>
      </c>
      <c r="C426" t="s">
        <v>62</v>
      </c>
      <c r="D426" t="s">
        <v>126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2</v>
      </c>
      <c r="N426">
        <v>26</v>
      </c>
      <c r="O426">
        <v>0</v>
      </c>
      <c r="P426" s="25">
        <v>2.6</v>
      </c>
      <c r="Q426" s="25">
        <v>81.599999999999994</v>
      </c>
      <c r="R426" s="25">
        <v>-79</v>
      </c>
      <c r="S426" s="25">
        <v>-4.9375</v>
      </c>
      <c r="T426" s="30" t="s">
        <v>30</v>
      </c>
      <c r="U426" s="28">
        <v>2.6</v>
      </c>
      <c r="V426" s="28" t="str">
        <f>IF(ABS(Proj2018[[#This Row],[LastProj]]-Proj2018[[#This Row],[PROJ TOTAL PTS]])&lt;0.5,"",(Proj2018[[#This Row],[PROJ TOTAL PTS]]-Proj2018[[#This Row],[LastProj]])/16)</f>
        <v/>
      </c>
      <c r="W426" s="28" t="s">
        <v>30</v>
      </c>
      <c r="X426" s="28"/>
      <c r="Y426" s="28">
        <f>IF(Proj2018[[#This Row],[POS]]="K",-100,Proj2018[[#This Row],[VAR/G]]+1.5)</f>
        <v>-3.4375</v>
      </c>
      <c r="Z426" s="32">
        <f>ROUND(MAX(Proj2018[[#This Row],[VAWG]],0)*$AC$9,0)+1</f>
        <v>1</v>
      </c>
    </row>
    <row r="427" spans="1:26" x14ac:dyDescent="0.25">
      <c r="A427">
        <v>2018</v>
      </c>
      <c r="B427" t="s">
        <v>496</v>
      </c>
      <c r="C427" t="s">
        <v>54</v>
      </c>
      <c r="D427" t="s">
        <v>102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</v>
      </c>
      <c r="K427">
        <v>26</v>
      </c>
      <c r="L427">
        <v>0</v>
      </c>
      <c r="M427">
        <v>0</v>
      </c>
      <c r="N427">
        <v>0</v>
      </c>
      <c r="O427">
        <v>0</v>
      </c>
      <c r="P427" s="25">
        <v>2.6</v>
      </c>
      <c r="Q427" s="25">
        <v>117.7</v>
      </c>
      <c r="R427" s="25">
        <v>-115.10000000000001</v>
      </c>
      <c r="S427" s="25">
        <v>-7.1937500000000005</v>
      </c>
      <c r="T427" s="30" t="s">
        <v>30</v>
      </c>
      <c r="U427" s="28">
        <v>2.6</v>
      </c>
      <c r="V427" s="28" t="str">
        <f>IF(ABS(Proj2018[[#This Row],[LastProj]]-Proj2018[[#This Row],[PROJ TOTAL PTS]])&lt;0.5,"",(Proj2018[[#This Row],[PROJ TOTAL PTS]]-Proj2018[[#This Row],[LastProj]])/16)</f>
        <v/>
      </c>
      <c r="W427" s="28" t="s">
        <v>30</v>
      </c>
      <c r="X427" s="28"/>
      <c r="Y427" s="28">
        <f>IF(Proj2018[[#This Row],[POS]]="K",-100,Proj2018[[#This Row],[VAR/G]]+1.5)</f>
        <v>-5.6937500000000005</v>
      </c>
      <c r="Z427" s="32">
        <f>ROUND(MAX(Proj2018[[#This Row],[VAWG]],0)*$AC$9,0)+1</f>
        <v>1</v>
      </c>
    </row>
    <row r="428" spans="1:26" x14ac:dyDescent="0.25">
      <c r="A428">
        <v>2018</v>
      </c>
      <c r="B428" t="s">
        <v>497</v>
      </c>
      <c r="C428" t="s">
        <v>34</v>
      </c>
      <c r="D428" t="s">
        <v>126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25</v>
      </c>
      <c r="O428">
        <v>0</v>
      </c>
      <c r="P428" s="25">
        <v>2.5</v>
      </c>
      <c r="Q428" s="25">
        <v>81.599999999999994</v>
      </c>
      <c r="R428" s="25">
        <v>-79.099999999999994</v>
      </c>
      <c r="S428" s="25">
        <v>-4.9437499999999996</v>
      </c>
      <c r="T428" s="30" t="s">
        <v>30</v>
      </c>
      <c r="U428" s="28">
        <v>2.5</v>
      </c>
      <c r="V428" s="28" t="str">
        <f>IF(ABS(Proj2018[[#This Row],[LastProj]]-Proj2018[[#This Row],[PROJ TOTAL PTS]])&lt;0.5,"",(Proj2018[[#This Row],[PROJ TOTAL PTS]]-Proj2018[[#This Row],[LastProj]])/16)</f>
        <v/>
      </c>
      <c r="W428" s="28" t="s">
        <v>30</v>
      </c>
      <c r="X428" s="28"/>
      <c r="Y428" s="28">
        <f>IF(Proj2018[[#This Row],[POS]]="K",-100,Proj2018[[#This Row],[VAR/G]]+1.5)</f>
        <v>-3.4437499999999996</v>
      </c>
      <c r="Z428" s="32">
        <f>ROUND(MAX(Proj2018[[#This Row],[VAWG]],0)*$AC$9,0)+1</f>
        <v>1</v>
      </c>
    </row>
    <row r="429" spans="1:26" x14ac:dyDescent="0.25">
      <c r="A429">
        <v>2018</v>
      </c>
      <c r="B429" t="s">
        <v>498</v>
      </c>
      <c r="C429" t="s">
        <v>58</v>
      </c>
      <c r="D429" t="s">
        <v>64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2</v>
      </c>
      <c r="K429">
        <v>7</v>
      </c>
      <c r="L429">
        <v>0</v>
      </c>
      <c r="M429">
        <v>2</v>
      </c>
      <c r="N429">
        <v>17</v>
      </c>
      <c r="O429">
        <v>0</v>
      </c>
      <c r="P429" s="25">
        <v>2.4000000000000004</v>
      </c>
      <c r="Q429" s="25">
        <v>118.8</v>
      </c>
      <c r="R429" s="25">
        <v>-116.39999999999999</v>
      </c>
      <c r="S429" s="25">
        <v>-7.2749999999999995</v>
      </c>
      <c r="T429" s="30" t="s">
        <v>30</v>
      </c>
      <c r="U429" s="28">
        <v>2.4000000000000004</v>
      </c>
      <c r="V429" s="28" t="str">
        <f>IF(ABS(Proj2018[[#This Row],[LastProj]]-Proj2018[[#This Row],[PROJ TOTAL PTS]])&lt;0.5,"",(Proj2018[[#This Row],[PROJ TOTAL PTS]]-Proj2018[[#This Row],[LastProj]])/16)</f>
        <v/>
      </c>
      <c r="W429" s="28" t="s">
        <v>30</v>
      </c>
      <c r="X429" s="28"/>
      <c r="Y429" s="28">
        <f>IF(Proj2018[[#This Row],[POS]]="K",-100,Proj2018[[#This Row],[VAR/G]]+1.5)</f>
        <v>-5.7749999999999995</v>
      </c>
      <c r="Z429" s="32">
        <f>ROUND(MAX(Proj2018[[#This Row],[VAWG]],0)*$AC$9,0)+1</f>
        <v>1</v>
      </c>
    </row>
    <row r="430" spans="1:26" x14ac:dyDescent="0.25">
      <c r="A430">
        <v>2018</v>
      </c>
      <c r="B430" t="s">
        <v>499</v>
      </c>
      <c r="C430" t="s">
        <v>94</v>
      </c>
      <c r="D430" t="s">
        <v>126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2</v>
      </c>
      <c r="N430">
        <v>23</v>
      </c>
      <c r="O430">
        <v>0</v>
      </c>
      <c r="P430" s="25">
        <v>2.3000000000000003</v>
      </c>
      <c r="Q430" s="25">
        <v>81.599999999999994</v>
      </c>
      <c r="R430" s="25">
        <v>-79.3</v>
      </c>
      <c r="S430" s="25">
        <v>-4.9562499999999998</v>
      </c>
      <c r="T430" s="30" t="s">
        <v>30</v>
      </c>
      <c r="U430" s="28">
        <v>2.3000000000000003</v>
      </c>
      <c r="V430" s="28" t="str">
        <f>IF(ABS(Proj2018[[#This Row],[LastProj]]-Proj2018[[#This Row],[PROJ TOTAL PTS]])&lt;0.5,"",(Proj2018[[#This Row],[PROJ TOTAL PTS]]-Proj2018[[#This Row],[LastProj]])/16)</f>
        <v/>
      </c>
      <c r="W430" s="28" t="s">
        <v>30</v>
      </c>
      <c r="X430" s="28"/>
      <c r="Y430" s="28">
        <f>IF(Proj2018[[#This Row],[POS]]="K",-100,Proj2018[[#This Row],[VAR/G]]+1.5)</f>
        <v>-3.4562499999999998</v>
      </c>
      <c r="Z430" s="32">
        <f>ROUND(MAX(Proj2018[[#This Row],[VAWG]],0)*$AC$9,0)+1</f>
        <v>1</v>
      </c>
    </row>
    <row r="431" spans="1:26" x14ac:dyDescent="0.25">
      <c r="A431">
        <v>2018</v>
      </c>
      <c r="B431" t="s">
        <v>500</v>
      </c>
      <c r="C431" t="s">
        <v>28</v>
      </c>
      <c r="D431" t="s">
        <v>64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</v>
      </c>
      <c r="K431">
        <v>19</v>
      </c>
      <c r="L431">
        <v>0</v>
      </c>
      <c r="M431">
        <v>0</v>
      </c>
      <c r="N431">
        <v>4</v>
      </c>
      <c r="O431">
        <v>0</v>
      </c>
      <c r="P431" s="25">
        <v>2.3000000000000003</v>
      </c>
      <c r="Q431" s="25">
        <v>118.8</v>
      </c>
      <c r="R431" s="25">
        <v>-116.5</v>
      </c>
      <c r="S431" s="25">
        <v>-7.28125</v>
      </c>
      <c r="T431" s="30" t="s">
        <v>30</v>
      </c>
      <c r="U431" s="28">
        <v>2.3000000000000003</v>
      </c>
      <c r="V431" s="28" t="str">
        <f>IF(ABS(Proj2018[[#This Row],[LastProj]]-Proj2018[[#This Row],[PROJ TOTAL PTS]])&lt;0.5,"",(Proj2018[[#This Row],[PROJ TOTAL PTS]]-Proj2018[[#This Row],[LastProj]])/16)</f>
        <v/>
      </c>
      <c r="W431" s="28" t="s">
        <v>30</v>
      </c>
      <c r="X431" s="28"/>
      <c r="Y431" s="28">
        <f>IF(Proj2018[[#This Row],[POS]]="K",-100,Proj2018[[#This Row],[VAR/G]]+1.5)</f>
        <v>-5.78125</v>
      </c>
      <c r="Z431" s="32">
        <f>ROUND(MAX(Proj2018[[#This Row],[VAWG]],0)*$AC$9,0)+1</f>
        <v>1</v>
      </c>
    </row>
    <row r="432" spans="1:26" x14ac:dyDescent="0.25">
      <c r="A432">
        <v>2018</v>
      </c>
      <c r="B432" t="s">
        <v>501</v>
      </c>
      <c r="C432" t="s">
        <v>39</v>
      </c>
      <c r="D432" t="s">
        <v>102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2</v>
      </c>
      <c r="N432">
        <v>22</v>
      </c>
      <c r="O432">
        <v>0</v>
      </c>
      <c r="P432" s="25">
        <v>2.2000000000000002</v>
      </c>
      <c r="Q432" s="25">
        <v>117.7</v>
      </c>
      <c r="R432" s="25">
        <v>-115.5</v>
      </c>
      <c r="S432" s="25">
        <v>-7.21875</v>
      </c>
      <c r="T432" s="30" t="s">
        <v>30</v>
      </c>
      <c r="U432" s="28">
        <v>2.2000000000000002</v>
      </c>
      <c r="V432" s="28" t="str">
        <f>IF(ABS(Proj2018[[#This Row],[LastProj]]-Proj2018[[#This Row],[PROJ TOTAL PTS]])&lt;0.5,"",(Proj2018[[#This Row],[PROJ TOTAL PTS]]-Proj2018[[#This Row],[LastProj]])/16)</f>
        <v/>
      </c>
      <c r="W432" s="28" t="s">
        <v>30</v>
      </c>
      <c r="X432" s="28"/>
      <c r="Y432" s="28">
        <f>IF(Proj2018[[#This Row],[POS]]="K",-100,Proj2018[[#This Row],[VAR/G]]+1.5)</f>
        <v>-5.71875</v>
      </c>
      <c r="Z432" s="32">
        <f>ROUND(MAX(Proj2018[[#This Row],[VAWG]],0)*$AC$9,0)+1</f>
        <v>1</v>
      </c>
    </row>
    <row r="433" spans="1:26" x14ac:dyDescent="0.25">
      <c r="A433">
        <v>2018</v>
      </c>
      <c r="B433" t="s">
        <v>502</v>
      </c>
      <c r="C433" t="s">
        <v>90</v>
      </c>
      <c r="D433" t="s">
        <v>102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2</v>
      </c>
      <c r="N433">
        <v>21</v>
      </c>
      <c r="O433">
        <v>0</v>
      </c>
      <c r="P433" s="25">
        <v>2.1</v>
      </c>
      <c r="Q433" s="25">
        <v>117.7</v>
      </c>
      <c r="R433" s="25">
        <v>-115.60000000000001</v>
      </c>
      <c r="S433" s="25">
        <v>-7.2250000000000005</v>
      </c>
      <c r="T433" s="30" t="s">
        <v>30</v>
      </c>
      <c r="U433" s="28">
        <v>2.1</v>
      </c>
      <c r="V433" s="28" t="str">
        <f>IF(ABS(Proj2018[[#This Row],[LastProj]]-Proj2018[[#This Row],[PROJ TOTAL PTS]])&lt;0.5,"",(Proj2018[[#This Row],[PROJ TOTAL PTS]]-Proj2018[[#This Row],[LastProj]])/16)</f>
        <v/>
      </c>
      <c r="W433" s="28" t="s">
        <v>30</v>
      </c>
      <c r="X433" s="28"/>
      <c r="Y433" s="28">
        <f>IF(Proj2018[[#This Row],[POS]]="K",-100,Proj2018[[#This Row],[VAR/G]]+1.5)</f>
        <v>-5.7250000000000005</v>
      </c>
      <c r="Z433" s="32">
        <f>ROUND(MAX(Proj2018[[#This Row],[VAWG]],0)*$AC$9,0)+1</f>
        <v>1</v>
      </c>
    </row>
    <row r="434" spans="1:26" x14ac:dyDescent="0.25">
      <c r="A434">
        <v>2018</v>
      </c>
      <c r="B434" t="s">
        <v>503</v>
      </c>
      <c r="C434" t="s">
        <v>58</v>
      </c>
      <c r="D434" t="s">
        <v>102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2</v>
      </c>
      <c r="N434">
        <v>21</v>
      </c>
      <c r="O434">
        <v>0</v>
      </c>
      <c r="P434" s="25">
        <v>2.1</v>
      </c>
      <c r="Q434" s="25">
        <v>117.7</v>
      </c>
      <c r="R434" s="25">
        <v>-115.60000000000001</v>
      </c>
      <c r="S434" s="25">
        <v>-7.2250000000000005</v>
      </c>
      <c r="T434" s="30" t="s">
        <v>30</v>
      </c>
      <c r="U434" s="28">
        <v>2.1</v>
      </c>
      <c r="V434" s="28" t="str">
        <f>IF(ABS(Proj2018[[#This Row],[LastProj]]-Proj2018[[#This Row],[PROJ TOTAL PTS]])&lt;0.5,"",(Proj2018[[#This Row],[PROJ TOTAL PTS]]-Proj2018[[#This Row],[LastProj]])/16)</f>
        <v/>
      </c>
      <c r="W434" s="28" t="s">
        <v>30</v>
      </c>
      <c r="X434" s="28"/>
      <c r="Y434" s="28">
        <f>IF(Proj2018[[#This Row],[POS]]="K",-100,Proj2018[[#This Row],[VAR/G]]+1.5)</f>
        <v>-5.7250000000000005</v>
      </c>
      <c r="Z434" s="32">
        <f>ROUND(MAX(Proj2018[[#This Row],[VAWG]],0)*$AC$9,0)+1</f>
        <v>1</v>
      </c>
    </row>
    <row r="435" spans="1:26" x14ac:dyDescent="0.25">
      <c r="A435">
        <v>2018</v>
      </c>
      <c r="B435" t="s">
        <v>504</v>
      </c>
      <c r="C435" t="s">
        <v>34</v>
      </c>
      <c r="D435" t="s">
        <v>102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2</v>
      </c>
      <c r="N435">
        <v>21</v>
      </c>
      <c r="O435">
        <v>0</v>
      </c>
      <c r="P435" s="25">
        <v>2.1</v>
      </c>
      <c r="Q435" s="25">
        <v>117.7</v>
      </c>
      <c r="R435" s="25">
        <v>-115.60000000000001</v>
      </c>
      <c r="S435" s="25">
        <v>-7.2250000000000005</v>
      </c>
      <c r="T435" s="30" t="s">
        <v>19</v>
      </c>
      <c r="U435" s="28">
        <v>2.1</v>
      </c>
      <c r="V435" s="28" t="str">
        <f>IF(ABS(Proj2018[[#This Row],[LastProj]]-Proj2018[[#This Row],[PROJ TOTAL PTS]])&lt;0.5,"",(Proj2018[[#This Row],[PROJ TOTAL PTS]]-Proj2018[[#This Row],[LastProj]])/16)</f>
        <v/>
      </c>
      <c r="W435" s="28" t="s">
        <v>30</v>
      </c>
      <c r="X435" s="28"/>
      <c r="Y435" s="28">
        <f>IF(Proj2018[[#This Row],[POS]]="K",-100,Proj2018[[#This Row],[VAR/G]]+1.5)</f>
        <v>-5.7250000000000005</v>
      </c>
      <c r="Z435" s="32">
        <f>ROUND(MAX(Proj2018[[#This Row],[VAWG]],0)*$AC$9,0)+1</f>
        <v>1</v>
      </c>
    </row>
    <row r="436" spans="1:26" x14ac:dyDescent="0.25">
      <c r="A436">
        <v>2018</v>
      </c>
      <c r="B436" t="s">
        <v>505</v>
      </c>
      <c r="C436" t="s">
        <v>44</v>
      </c>
      <c r="D436" t="s">
        <v>102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</v>
      </c>
      <c r="N436">
        <v>21</v>
      </c>
      <c r="O436">
        <v>0</v>
      </c>
      <c r="P436" s="25">
        <v>2.1</v>
      </c>
      <c r="Q436" s="25">
        <v>117.7</v>
      </c>
      <c r="R436" s="25">
        <v>-115.60000000000001</v>
      </c>
      <c r="S436" s="25">
        <v>-7.2250000000000005</v>
      </c>
      <c r="T436" s="30" t="s">
        <v>30</v>
      </c>
      <c r="U436" s="28">
        <v>2.1</v>
      </c>
      <c r="V436" s="28" t="str">
        <f>IF(ABS(Proj2018[[#This Row],[LastProj]]-Proj2018[[#This Row],[PROJ TOTAL PTS]])&lt;0.5,"",(Proj2018[[#This Row],[PROJ TOTAL PTS]]-Proj2018[[#This Row],[LastProj]])/16)</f>
        <v/>
      </c>
      <c r="W436" s="28" t="s">
        <v>30</v>
      </c>
      <c r="X436" s="28"/>
      <c r="Y436" s="28">
        <f>IF(Proj2018[[#This Row],[POS]]="K",-100,Proj2018[[#This Row],[VAR/G]]+1.5)</f>
        <v>-5.7250000000000005</v>
      </c>
      <c r="Z436" s="32">
        <f>ROUND(MAX(Proj2018[[#This Row],[VAWG]],0)*$AC$9,0)+1</f>
        <v>1</v>
      </c>
    </row>
    <row r="437" spans="1:26" x14ac:dyDescent="0.25">
      <c r="A437">
        <v>2018</v>
      </c>
      <c r="B437" t="s">
        <v>506</v>
      </c>
      <c r="C437" t="s">
        <v>44</v>
      </c>
      <c r="D437" t="s">
        <v>126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2</v>
      </c>
      <c r="N437">
        <v>20</v>
      </c>
      <c r="O437">
        <v>0</v>
      </c>
      <c r="P437" s="25">
        <v>2</v>
      </c>
      <c r="Q437" s="25">
        <v>81.599999999999994</v>
      </c>
      <c r="R437" s="25">
        <v>-79.599999999999994</v>
      </c>
      <c r="S437" s="25">
        <v>-4.9749999999999996</v>
      </c>
      <c r="T437" s="30" t="s">
        <v>30</v>
      </c>
      <c r="U437" s="28">
        <v>2</v>
      </c>
      <c r="V437" s="28" t="str">
        <f>IF(ABS(Proj2018[[#This Row],[LastProj]]-Proj2018[[#This Row],[PROJ TOTAL PTS]])&lt;0.5,"",(Proj2018[[#This Row],[PROJ TOTAL PTS]]-Proj2018[[#This Row],[LastProj]])/16)</f>
        <v/>
      </c>
      <c r="W437" s="28" t="s">
        <v>30</v>
      </c>
      <c r="X437" s="28"/>
      <c r="Y437" s="28">
        <f>IF(Proj2018[[#This Row],[POS]]="K",-100,Proj2018[[#This Row],[VAR/G]]+1.5)</f>
        <v>-3.4749999999999996</v>
      </c>
      <c r="Z437" s="32">
        <f>ROUND(MAX(Proj2018[[#This Row],[VAWG]],0)*$AC$9,0)+1</f>
        <v>1</v>
      </c>
    </row>
    <row r="438" spans="1:26" x14ac:dyDescent="0.25">
      <c r="A438">
        <v>2018</v>
      </c>
      <c r="B438" t="s">
        <v>507</v>
      </c>
      <c r="C438" t="s">
        <v>94</v>
      </c>
      <c r="D438" t="s">
        <v>102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2</v>
      </c>
      <c r="N438">
        <v>20</v>
      </c>
      <c r="O438">
        <v>0</v>
      </c>
      <c r="P438" s="25">
        <v>2</v>
      </c>
      <c r="Q438" s="25">
        <v>117.7</v>
      </c>
      <c r="R438" s="25">
        <v>-115.7</v>
      </c>
      <c r="S438" s="25">
        <v>-7.2312500000000002</v>
      </c>
      <c r="T438" s="30" t="s">
        <v>19</v>
      </c>
      <c r="U438" s="28">
        <v>2</v>
      </c>
      <c r="V438" s="28" t="str">
        <f>IF(ABS(Proj2018[[#This Row],[LastProj]]-Proj2018[[#This Row],[PROJ TOTAL PTS]])&lt;0.5,"",(Proj2018[[#This Row],[PROJ TOTAL PTS]]-Proj2018[[#This Row],[LastProj]])/16)</f>
        <v/>
      </c>
      <c r="W438" s="28" t="s">
        <v>30</v>
      </c>
      <c r="X438" s="28"/>
      <c r="Y438" s="28">
        <f>IF(Proj2018[[#This Row],[POS]]="K",-100,Proj2018[[#This Row],[VAR/G]]+1.5)</f>
        <v>-5.7312500000000002</v>
      </c>
      <c r="Z438" s="32">
        <f>ROUND(MAX(Proj2018[[#This Row],[VAWG]],0)*$AC$9,0)+1</f>
        <v>1</v>
      </c>
    </row>
    <row r="439" spans="1:26" x14ac:dyDescent="0.25">
      <c r="A439">
        <v>2018</v>
      </c>
      <c r="B439" t="s">
        <v>508</v>
      </c>
      <c r="C439" t="s">
        <v>47</v>
      </c>
      <c r="D439" t="s">
        <v>102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2</v>
      </c>
      <c r="N439">
        <v>20</v>
      </c>
      <c r="O439">
        <v>0</v>
      </c>
      <c r="P439" s="25">
        <v>2</v>
      </c>
      <c r="Q439" s="25">
        <v>117.7</v>
      </c>
      <c r="R439" s="25">
        <v>-115.7</v>
      </c>
      <c r="S439" s="25">
        <v>-7.2312500000000002</v>
      </c>
      <c r="T439" s="30" t="s">
        <v>30</v>
      </c>
      <c r="U439" s="28">
        <v>2</v>
      </c>
      <c r="V439" s="28" t="str">
        <f>IF(ABS(Proj2018[[#This Row],[LastProj]]-Proj2018[[#This Row],[PROJ TOTAL PTS]])&lt;0.5,"",(Proj2018[[#This Row],[PROJ TOTAL PTS]]-Proj2018[[#This Row],[LastProj]])/16)</f>
        <v/>
      </c>
      <c r="W439" s="28" t="s">
        <v>31</v>
      </c>
      <c r="X439" s="28"/>
      <c r="Y439" s="28">
        <f>IF(Proj2018[[#This Row],[POS]]="K",-100,Proj2018[[#This Row],[VAR/G]]+1.5)</f>
        <v>-5.7312500000000002</v>
      </c>
      <c r="Z439" s="32">
        <f>ROUND(MAX(Proj2018[[#This Row],[VAWG]],0)*$AC$9,0)+1</f>
        <v>1</v>
      </c>
    </row>
    <row r="440" spans="1:26" x14ac:dyDescent="0.25">
      <c r="A440">
        <v>2018</v>
      </c>
      <c r="B440" t="s">
        <v>509</v>
      </c>
      <c r="C440" t="s">
        <v>96</v>
      </c>
      <c r="D440" t="s">
        <v>126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2</v>
      </c>
      <c r="N440">
        <v>19</v>
      </c>
      <c r="O440">
        <v>0</v>
      </c>
      <c r="P440" s="25">
        <v>1.9000000000000001</v>
      </c>
      <c r="Q440" s="25">
        <v>81.599999999999994</v>
      </c>
      <c r="R440" s="25">
        <v>-79.699999999999989</v>
      </c>
      <c r="S440" s="25">
        <v>-4.9812499999999993</v>
      </c>
      <c r="T440" s="30" t="s">
        <v>30</v>
      </c>
      <c r="U440" s="28">
        <v>1.9000000000000001</v>
      </c>
      <c r="V440" s="28" t="str">
        <f>IF(ABS(Proj2018[[#This Row],[LastProj]]-Proj2018[[#This Row],[PROJ TOTAL PTS]])&lt;0.5,"",(Proj2018[[#This Row],[PROJ TOTAL PTS]]-Proj2018[[#This Row],[LastProj]])/16)</f>
        <v/>
      </c>
      <c r="W440" s="28" t="s">
        <v>30</v>
      </c>
      <c r="X440" s="28"/>
      <c r="Y440" s="28">
        <f>IF(Proj2018[[#This Row],[POS]]="K",-100,Proj2018[[#This Row],[VAR/G]]+1.5)</f>
        <v>-3.4812499999999993</v>
      </c>
      <c r="Z440" s="32">
        <f>ROUND(MAX(Proj2018[[#This Row],[VAWG]],0)*$AC$9,0)+1</f>
        <v>1</v>
      </c>
    </row>
    <row r="441" spans="1:26" x14ac:dyDescent="0.25">
      <c r="A441">
        <v>2018</v>
      </c>
      <c r="B441" t="s">
        <v>510</v>
      </c>
      <c r="C441" t="s">
        <v>56</v>
      </c>
      <c r="D441" t="s">
        <v>126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2</v>
      </c>
      <c r="N441">
        <v>19</v>
      </c>
      <c r="O441">
        <v>0</v>
      </c>
      <c r="P441" s="25">
        <v>1.9000000000000001</v>
      </c>
      <c r="Q441" s="25">
        <v>81.599999999999994</v>
      </c>
      <c r="R441" s="25">
        <v>-79.699999999999989</v>
      </c>
      <c r="S441" s="25">
        <v>-4.9812499999999993</v>
      </c>
      <c r="T441" s="30" t="s">
        <v>30</v>
      </c>
      <c r="U441" s="28">
        <v>1.9000000000000001</v>
      </c>
      <c r="V441" s="28" t="str">
        <f>IF(ABS(Proj2018[[#This Row],[LastProj]]-Proj2018[[#This Row],[PROJ TOTAL PTS]])&lt;0.5,"",(Proj2018[[#This Row],[PROJ TOTAL PTS]]-Proj2018[[#This Row],[LastProj]])/16)</f>
        <v/>
      </c>
      <c r="W441" s="28" t="s">
        <v>30</v>
      </c>
      <c r="X441" s="28"/>
      <c r="Y441" s="28">
        <f>IF(Proj2018[[#This Row],[POS]]="K",-100,Proj2018[[#This Row],[VAR/G]]+1.5)</f>
        <v>-3.4812499999999993</v>
      </c>
      <c r="Z441" s="32">
        <f>ROUND(MAX(Proj2018[[#This Row],[VAWG]],0)*$AC$9,0)+1</f>
        <v>1</v>
      </c>
    </row>
    <row r="442" spans="1:26" x14ac:dyDescent="0.25">
      <c r="A442">
        <v>2018</v>
      </c>
      <c r="B442" t="s">
        <v>511</v>
      </c>
      <c r="C442" t="s">
        <v>47</v>
      </c>
      <c r="D442" t="s">
        <v>126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2</v>
      </c>
      <c r="N442">
        <v>19</v>
      </c>
      <c r="O442">
        <v>0</v>
      </c>
      <c r="P442" s="25">
        <v>1.9000000000000001</v>
      </c>
      <c r="Q442" s="25">
        <v>81.599999999999994</v>
      </c>
      <c r="R442" s="25">
        <v>-79.699999999999989</v>
      </c>
      <c r="S442" s="25">
        <v>-4.9812499999999993</v>
      </c>
      <c r="T442" s="30" t="s">
        <v>30</v>
      </c>
      <c r="U442" s="28">
        <v>1.9000000000000001</v>
      </c>
      <c r="V442" s="28" t="str">
        <f>IF(ABS(Proj2018[[#This Row],[LastProj]]-Proj2018[[#This Row],[PROJ TOTAL PTS]])&lt;0.5,"",(Proj2018[[#This Row],[PROJ TOTAL PTS]]-Proj2018[[#This Row],[LastProj]])/16)</f>
        <v/>
      </c>
      <c r="W442" s="28" t="s">
        <v>30</v>
      </c>
      <c r="X442" s="28"/>
      <c r="Y442" s="28">
        <f>IF(Proj2018[[#This Row],[POS]]="K",-100,Proj2018[[#This Row],[VAR/G]]+1.5)</f>
        <v>-3.4812499999999993</v>
      </c>
      <c r="Z442" s="32">
        <f>ROUND(MAX(Proj2018[[#This Row],[VAWG]],0)*$AC$9,0)+1</f>
        <v>1</v>
      </c>
    </row>
    <row r="443" spans="1:26" x14ac:dyDescent="0.25">
      <c r="A443">
        <v>2018</v>
      </c>
      <c r="B443" t="s">
        <v>512</v>
      </c>
      <c r="C443" t="s">
        <v>60</v>
      </c>
      <c r="D443" t="s">
        <v>102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2</v>
      </c>
      <c r="N443">
        <v>19</v>
      </c>
      <c r="O443">
        <v>0</v>
      </c>
      <c r="P443" s="25">
        <v>1.9000000000000001</v>
      </c>
      <c r="Q443" s="25">
        <v>117.7</v>
      </c>
      <c r="R443" s="25">
        <v>-115.8</v>
      </c>
      <c r="S443" s="25">
        <v>-7.2374999999999998</v>
      </c>
      <c r="T443" s="30" t="s">
        <v>30</v>
      </c>
      <c r="U443" s="28">
        <v>1.9000000000000001</v>
      </c>
      <c r="V443" s="28" t="str">
        <f>IF(ABS(Proj2018[[#This Row],[LastProj]]-Proj2018[[#This Row],[PROJ TOTAL PTS]])&lt;0.5,"",(Proj2018[[#This Row],[PROJ TOTAL PTS]]-Proj2018[[#This Row],[LastProj]])/16)</f>
        <v/>
      </c>
      <c r="W443" s="28" t="s">
        <v>30</v>
      </c>
      <c r="X443" s="28"/>
      <c r="Y443" s="28">
        <f>IF(Proj2018[[#This Row],[POS]]="K",-100,Proj2018[[#This Row],[VAR/G]]+1.5)</f>
        <v>-5.7374999999999998</v>
      </c>
      <c r="Z443" s="32">
        <f>ROUND(MAX(Proj2018[[#This Row],[VAWG]],0)*$AC$9,0)+1</f>
        <v>1</v>
      </c>
    </row>
    <row r="444" spans="1:26" x14ac:dyDescent="0.25">
      <c r="A444">
        <v>2018</v>
      </c>
      <c r="B444" t="s">
        <v>118</v>
      </c>
      <c r="C444" t="s">
        <v>72</v>
      </c>
      <c r="D444" t="s">
        <v>102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2</v>
      </c>
      <c r="N444">
        <v>19</v>
      </c>
      <c r="O444">
        <v>0</v>
      </c>
      <c r="P444" s="25">
        <v>1.9000000000000001</v>
      </c>
      <c r="Q444" s="25">
        <v>117.7</v>
      </c>
      <c r="R444" s="25">
        <v>-115.8</v>
      </c>
      <c r="S444" s="25">
        <v>-7.2374999999999998</v>
      </c>
      <c r="T444" s="30" t="s">
        <v>30</v>
      </c>
      <c r="U444" s="28">
        <v>1.9000000000000001</v>
      </c>
      <c r="V444" s="28" t="str">
        <f>IF(ABS(Proj2018[[#This Row],[LastProj]]-Proj2018[[#This Row],[PROJ TOTAL PTS]])&lt;0.5,"",(Proj2018[[#This Row],[PROJ TOTAL PTS]]-Proj2018[[#This Row],[LastProj]])/16)</f>
        <v/>
      </c>
      <c r="W444" s="28" t="s">
        <v>31</v>
      </c>
      <c r="X444" s="28"/>
      <c r="Y444" s="28">
        <f>IF(Proj2018[[#This Row],[POS]]="K",-100,Proj2018[[#This Row],[VAR/G]]+1.5)</f>
        <v>-5.7374999999999998</v>
      </c>
      <c r="Z444" s="28">
        <f>ROUND(MAX(Proj2018[[#This Row],[VAWG]],0)*$AC$9,0)+1</f>
        <v>1</v>
      </c>
    </row>
    <row r="445" spans="1:26" x14ac:dyDescent="0.25">
      <c r="A445">
        <v>2018</v>
      </c>
      <c r="B445" t="s">
        <v>513</v>
      </c>
      <c r="C445" t="s">
        <v>83</v>
      </c>
      <c r="D445" t="s">
        <v>126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2</v>
      </c>
      <c r="N445">
        <v>18</v>
      </c>
      <c r="O445">
        <v>0</v>
      </c>
      <c r="P445" s="25">
        <v>1.8</v>
      </c>
      <c r="Q445" s="25">
        <v>81.599999999999994</v>
      </c>
      <c r="R445" s="25">
        <v>-79.8</v>
      </c>
      <c r="S445" s="25">
        <v>-4.9874999999999998</v>
      </c>
      <c r="T445" s="30" t="s">
        <v>30</v>
      </c>
      <c r="U445" s="28">
        <v>1.8</v>
      </c>
      <c r="V445" s="28" t="str">
        <f>IF(ABS(Proj2018[[#This Row],[LastProj]]-Proj2018[[#This Row],[PROJ TOTAL PTS]])&lt;0.5,"",(Proj2018[[#This Row],[PROJ TOTAL PTS]]-Proj2018[[#This Row],[LastProj]])/16)</f>
        <v/>
      </c>
      <c r="W445" s="28" t="s">
        <v>30</v>
      </c>
      <c r="X445" s="28"/>
      <c r="Y445" s="28">
        <f>IF(Proj2018[[#This Row],[POS]]="K",-100,Proj2018[[#This Row],[VAR/G]]+1.5)</f>
        <v>-3.4874999999999998</v>
      </c>
      <c r="Z445" s="32">
        <f>ROUND(MAX(Proj2018[[#This Row],[VAWG]],0)*$AC$9,0)+1</f>
        <v>1</v>
      </c>
    </row>
    <row r="446" spans="1:26" x14ac:dyDescent="0.25">
      <c r="A446">
        <v>2018</v>
      </c>
      <c r="B446" t="s">
        <v>514</v>
      </c>
      <c r="C446" t="s">
        <v>72</v>
      </c>
      <c r="D446" t="s">
        <v>126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2</v>
      </c>
      <c r="N446">
        <v>18</v>
      </c>
      <c r="O446">
        <v>0</v>
      </c>
      <c r="P446" s="25">
        <v>1.8</v>
      </c>
      <c r="Q446" s="25">
        <v>81.599999999999994</v>
      </c>
      <c r="R446" s="25">
        <v>-79.8</v>
      </c>
      <c r="S446" s="25">
        <v>-4.9874999999999998</v>
      </c>
      <c r="T446" s="30" t="s">
        <v>30</v>
      </c>
      <c r="U446" s="28">
        <v>1.8</v>
      </c>
      <c r="V446" s="28" t="str">
        <f>IF(ABS(Proj2018[[#This Row],[LastProj]]-Proj2018[[#This Row],[PROJ TOTAL PTS]])&lt;0.5,"",(Proj2018[[#This Row],[PROJ TOTAL PTS]]-Proj2018[[#This Row],[LastProj]])/16)</f>
        <v/>
      </c>
      <c r="W446" s="28" t="s">
        <v>30</v>
      </c>
      <c r="X446" s="28"/>
      <c r="Y446" s="28">
        <f>IF(Proj2018[[#This Row],[POS]]="K",-100,Proj2018[[#This Row],[VAR/G]]+1.5)</f>
        <v>-3.4874999999999998</v>
      </c>
      <c r="Z446" s="32">
        <f>ROUND(MAX(Proj2018[[#This Row],[VAWG]],0)*$AC$9,0)+1</f>
        <v>1</v>
      </c>
    </row>
    <row r="447" spans="1:26" x14ac:dyDescent="0.25">
      <c r="A447">
        <v>2018</v>
      </c>
      <c r="B447" t="s">
        <v>515</v>
      </c>
      <c r="C447" t="s">
        <v>36</v>
      </c>
      <c r="D447" t="s">
        <v>126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</v>
      </c>
      <c r="N447">
        <v>18</v>
      </c>
      <c r="O447">
        <v>0</v>
      </c>
      <c r="P447" s="25">
        <v>1.8</v>
      </c>
      <c r="Q447" s="25">
        <v>81.599999999999994</v>
      </c>
      <c r="R447" s="25">
        <v>-79.8</v>
      </c>
      <c r="S447" s="25">
        <v>-4.9874999999999998</v>
      </c>
      <c r="T447" s="30" t="s">
        <v>30</v>
      </c>
      <c r="U447" s="28">
        <v>1.8</v>
      </c>
      <c r="V447" s="28" t="str">
        <f>IF(ABS(Proj2018[[#This Row],[LastProj]]-Proj2018[[#This Row],[PROJ TOTAL PTS]])&lt;0.5,"",(Proj2018[[#This Row],[PROJ TOTAL PTS]]-Proj2018[[#This Row],[LastProj]])/16)</f>
        <v/>
      </c>
      <c r="W447" s="28" t="s">
        <v>30</v>
      </c>
      <c r="X447" s="28"/>
      <c r="Y447" s="28">
        <f>IF(Proj2018[[#This Row],[POS]]="K",-100,Proj2018[[#This Row],[VAR/G]]+1.5)</f>
        <v>-3.4874999999999998</v>
      </c>
      <c r="Z447" s="32">
        <f>ROUND(MAX(Proj2018[[#This Row],[VAWG]],0)*$AC$9,0)+1</f>
        <v>1</v>
      </c>
    </row>
    <row r="448" spans="1:26" x14ac:dyDescent="0.25">
      <c r="A448">
        <v>2018</v>
      </c>
      <c r="B448" t="s">
        <v>516</v>
      </c>
      <c r="C448" t="s">
        <v>62</v>
      </c>
      <c r="D448" t="s">
        <v>102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</v>
      </c>
      <c r="N448">
        <v>18</v>
      </c>
      <c r="O448">
        <v>0</v>
      </c>
      <c r="P448" s="25">
        <v>1.8</v>
      </c>
      <c r="Q448" s="25">
        <v>117.7</v>
      </c>
      <c r="R448" s="25">
        <v>-115.9</v>
      </c>
      <c r="S448" s="25">
        <v>-7.2437500000000004</v>
      </c>
      <c r="T448" s="30" t="s">
        <v>30</v>
      </c>
      <c r="U448" s="28">
        <v>1.8</v>
      </c>
      <c r="V448" s="28" t="str">
        <f>IF(ABS(Proj2018[[#This Row],[LastProj]]-Proj2018[[#This Row],[PROJ TOTAL PTS]])&lt;0.5,"",(Proj2018[[#This Row],[PROJ TOTAL PTS]]-Proj2018[[#This Row],[LastProj]])/16)</f>
        <v/>
      </c>
      <c r="W448" s="28" t="s">
        <v>30</v>
      </c>
      <c r="X448" s="28"/>
      <c r="Y448" s="28">
        <f>IF(Proj2018[[#This Row],[POS]]="K",-100,Proj2018[[#This Row],[VAR/G]]+1.5)</f>
        <v>-5.7437500000000004</v>
      </c>
      <c r="Z448" s="32">
        <f>ROUND(MAX(Proj2018[[#This Row],[VAWG]],0)*$AC$9,0)+1</f>
        <v>1</v>
      </c>
    </row>
    <row r="449" spans="1:26" x14ac:dyDescent="0.25">
      <c r="A449">
        <v>2018</v>
      </c>
      <c r="B449" t="s">
        <v>517</v>
      </c>
      <c r="C449" t="s">
        <v>77</v>
      </c>
      <c r="D449" t="s">
        <v>64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2</v>
      </c>
      <c r="N449">
        <v>18</v>
      </c>
      <c r="O449">
        <v>0</v>
      </c>
      <c r="P449" s="25">
        <v>1.8</v>
      </c>
      <c r="Q449" s="25">
        <v>118.8</v>
      </c>
      <c r="R449" s="25">
        <v>-117</v>
      </c>
      <c r="S449" s="25">
        <v>-7.3125</v>
      </c>
      <c r="T449" s="30" t="s">
        <v>30</v>
      </c>
      <c r="U449" s="28">
        <v>1.8</v>
      </c>
      <c r="V449" s="28" t="str">
        <f>IF(ABS(Proj2018[[#This Row],[LastProj]]-Proj2018[[#This Row],[PROJ TOTAL PTS]])&lt;0.5,"",(Proj2018[[#This Row],[PROJ TOTAL PTS]]-Proj2018[[#This Row],[LastProj]])/16)</f>
        <v/>
      </c>
      <c r="W449" s="28" t="s">
        <v>30</v>
      </c>
      <c r="X449" s="28"/>
      <c r="Y449" s="28">
        <f>IF(Proj2018[[#This Row],[POS]]="K",-100,Proj2018[[#This Row],[VAR/G]]+1.5)</f>
        <v>-5.8125</v>
      </c>
      <c r="Z449" s="32">
        <f>ROUND(MAX(Proj2018[[#This Row],[VAWG]],0)*$AC$9,0)+1</f>
        <v>1</v>
      </c>
    </row>
    <row r="450" spans="1:26" x14ac:dyDescent="0.25">
      <c r="A450">
        <v>2018</v>
      </c>
      <c r="B450" t="s">
        <v>518</v>
      </c>
      <c r="C450" t="s">
        <v>94</v>
      </c>
      <c r="D450" t="s">
        <v>126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</v>
      </c>
      <c r="N450">
        <v>16</v>
      </c>
      <c r="O450">
        <v>0</v>
      </c>
      <c r="P450" s="25">
        <v>1.6</v>
      </c>
      <c r="Q450" s="25">
        <v>81.599999999999994</v>
      </c>
      <c r="R450" s="25">
        <v>-80</v>
      </c>
      <c r="S450" s="25">
        <v>-5</v>
      </c>
      <c r="T450" s="30" t="s">
        <v>30</v>
      </c>
      <c r="U450" s="28">
        <v>1.6</v>
      </c>
      <c r="V450" s="28" t="str">
        <f>IF(ABS(Proj2018[[#This Row],[LastProj]]-Proj2018[[#This Row],[PROJ TOTAL PTS]])&lt;0.5,"",(Proj2018[[#This Row],[PROJ TOTAL PTS]]-Proj2018[[#This Row],[LastProj]])/16)</f>
        <v/>
      </c>
      <c r="W450" s="28" t="s">
        <v>30</v>
      </c>
      <c r="X450" s="28"/>
      <c r="Y450" s="28">
        <f>IF(Proj2018[[#This Row],[POS]]="K",-100,Proj2018[[#This Row],[VAR/G]]+1.5)</f>
        <v>-3.5</v>
      </c>
      <c r="Z450" s="32">
        <f>ROUND(MAX(Proj2018[[#This Row],[VAWG]],0)*$AC$9,0)+1</f>
        <v>1</v>
      </c>
    </row>
    <row r="451" spans="1:26" x14ac:dyDescent="0.25">
      <c r="A451">
        <v>2018</v>
      </c>
      <c r="B451" t="s">
        <v>519</v>
      </c>
      <c r="C451" t="s">
        <v>34</v>
      </c>
      <c r="D451" t="s">
        <v>126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2</v>
      </c>
      <c r="N451">
        <v>16</v>
      </c>
      <c r="O451">
        <v>0</v>
      </c>
      <c r="P451" s="25">
        <v>1.6</v>
      </c>
      <c r="Q451" s="25">
        <v>81.599999999999994</v>
      </c>
      <c r="R451" s="25">
        <v>-80</v>
      </c>
      <c r="S451" s="25">
        <v>-5</v>
      </c>
      <c r="T451" s="30" t="s">
        <v>30</v>
      </c>
      <c r="U451" s="28">
        <v>1.6</v>
      </c>
      <c r="V451" s="28" t="str">
        <f>IF(ABS(Proj2018[[#This Row],[LastProj]]-Proj2018[[#This Row],[PROJ TOTAL PTS]])&lt;0.5,"",(Proj2018[[#This Row],[PROJ TOTAL PTS]]-Proj2018[[#This Row],[LastProj]])/16)</f>
        <v/>
      </c>
      <c r="W451" s="28" t="s">
        <v>30</v>
      </c>
      <c r="X451" s="28"/>
      <c r="Y451" s="28">
        <f>IF(Proj2018[[#This Row],[POS]]="K",-100,Proj2018[[#This Row],[VAR/G]]+1.5)</f>
        <v>-3.5</v>
      </c>
      <c r="Z451" s="32">
        <f>ROUND(MAX(Proj2018[[#This Row],[VAWG]],0)*$AC$9,0)+1</f>
        <v>1</v>
      </c>
    </row>
    <row r="452" spans="1:26" x14ac:dyDescent="0.25">
      <c r="A452">
        <v>2018</v>
      </c>
      <c r="B452" t="s">
        <v>520</v>
      </c>
      <c r="C452" t="s">
        <v>60</v>
      </c>
      <c r="D452" t="s">
        <v>126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2</v>
      </c>
      <c r="N452">
        <v>16</v>
      </c>
      <c r="O452">
        <v>0</v>
      </c>
      <c r="P452" s="25">
        <v>1.6</v>
      </c>
      <c r="Q452" s="25">
        <v>81.599999999999994</v>
      </c>
      <c r="R452" s="25">
        <v>-80</v>
      </c>
      <c r="S452" s="25">
        <v>-5</v>
      </c>
      <c r="T452" s="30" t="s">
        <v>30</v>
      </c>
      <c r="U452" s="28">
        <v>1.6</v>
      </c>
      <c r="V452" s="28" t="str">
        <f>IF(ABS(Proj2018[[#This Row],[LastProj]]-Proj2018[[#This Row],[PROJ TOTAL PTS]])&lt;0.5,"",(Proj2018[[#This Row],[PROJ TOTAL PTS]]-Proj2018[[#This Row],[LastProj]])/16)</f>
        <v/>
      </c>
      <c r="W452" s="28" t="s">
        <v>30</v>
      </c>
      <c r="X452" s="28"/>
      <c r="Y452" s="28">
        <f>IF(Proj2018[[#This Row],[POS]]="K",-100,Proj2018[[#This Row],[VAR/G]]+1.5)</f>
        <v>-3.5</v>
      </c>
      <c r="Z452" s="32">
        <f>ROUND(MAX(Proj2018[[#This Row],[VAWG]],0)*$AC$9,0)+1</f>
        <v>1</v>
      </c>
    </row>
    <row r="453" spans="1:26" x14ac:dyDescent="0.25">
      <c r="A453">
        <v>2018</v>
      </c>
      <c r="B453" t="s">
        <v>521</v>
      </c>
      <c r="C453" t="s">
        <v>159</v>
      </c>
      <c r="D453" t="s">
        <v>64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</v>
      </c>
      <c r="K453">
        <v>16</v>
      </c>
      <c r="L453">
        <v>0</v>
      </c>
      <c r="M453">
        <v>0</v>
      </c>
      <c r="N453">
        <v>0</v>
      </c>
      <c r="O453">
        <v>0</v>
      </c>
      <c r="P453" s="25">
        <v>1.6</v>
      </c>
      <c r="Q453" s="25">
        <v>118.8</v>
      </c>
      <c r="R453" s="25">
        <v>-117.2</v>
      </c>
      <c r="S453" s="25">
        <v>-7.3250000000000002</v>
      </c>
      <c r="T453" s="30" t="s">
        <v>19</v>
      </c>
      <c r="U453" s="28">
        <v>1.6</v>
      </c>
      <c r="V453" s="28" t="str">
        <f>IF(ABS(Proj2018[[#This Row],[LastProj]]-Proj2018[[#This Row],[PROJ TOTAL PTS]])&lt;0.5,"",(Proj2018[[#This Row],[PROJ TOTAL PTS]]-Proj2018[[#This Row],[LastProj]])/16)</f>
        <v/>
      </c>
      <c r="W453" s="28" t="s">
        <v>31</v>
      </c>
      <c r="X453" s="28"/>
      <c r="Y453" s="28">
        <f>IF(Proj2018[[#This Row],[POS]]="K",-100,Proj2018[[#This Row],[VAR/G]]+1.5)</f>
        <v>-5.8250000000000002</v>
      </c>
      <c r="Z453" s="28">
        <f>ROUND(MAX(Proj2018[[#This Row],[VAWG]],0)*$AC$9,0)+1</f>
        <v>1</v>
      </c>
    </row>
    <row r="454" spans="1:26" x14ac:dyDescent="0.25">
      <c r="A454">
        <v>2018</v>
      </c>
      <c r="B454" t="s">
        <v>522</v>
      </c>
      <c r="C454" t="s">
        <v>107</v>
      </c>
      <c r="D454" t="s">
        <v>64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4</v>
      </c>
      <c r="K454">
        <v>16</v>
      </c>
      <c r="L454">
        <v>0</v>
      </c>
      <c r="M454">
        <v>0</v>
      </c>
      <c r="N454">
        <v>0</v>
      </c>
      <c r="O454">
        <v>0</v>
      </c>
      <c r="P454" s="25">
        <v>1.6</v>
      </c>
      <c r="Q454" s="25">
        <v>118.8</v>
      </c>
      <c r="R454" s="25">
        <v>-117.2</v>
      </c>
      <c r="S454" s="25">
        <v>-7.3250000000000002</v>
      </c>
      <c r="T454" s="30" t="s">
        <v>30</v>
      </c>
      <c r="U454" s="28">
        <v>1.6</v>
      </c>
      <c r="V454" s="28" t="str">
        <f>IF(ABS(Proj2018[[#This Row],[LastProj]]-Proj2018[[#This Row],[PROJ TOTAL PTS]])&lt;0.5,"",(Proj2018[[#This Row],[PROJ TOTAL PTS]]-Proj2018[[#This Row],[LastProj]])/16)</f>
        <v/>
      </c>
      <c r="W454" s="28" t="s">
        <v>30</v>
      </c>
      <c r="X454" s="28"/>
      <c r="Y454" s="28">
        <f>IF(Proj2018[[#This Row],[POS]]="K",-100,Proj2018[[#This Row],[VAR/G]]+1.5)</f>
        <v>-5.8250000000000002</v>
      </c>
      <c r="Z454" s="32">
        <f>ROUND(MAX(Proj2018[[#This Row],[VAWG]],0)*$AC$9,0)+1</f>
        <v>1</v>
      </c>
    </row>
    <row r="455" spans="1:26" x14ac:dyDescent="0.25">
      <c r="A455">
        <v>2018</v>
      </c>
      <c r="B455" t="s">
        <v>523</v>
      </c>
      <c r="C455" t="s">
        <v>96</v>
      </c>
      <c r="D455" t="s">
        <v>64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2</v>
      </c>
      <c r="N455">
        <v>15</v>
      </c>
      <c r="O455">
        <v>0</v>
      </c>
      <c r="P455" s="25">
        <v>1.5</v>
      </c>
      <c r="Q455" s="25">
        <v>118.8</v>
      </c>
      <c r="R455" s="25">
        <v>-117.3</v>
      </c>
      <c r="S455" s="25">
        <v>-7.3312499999999998</v>
      </c>
      <c r="T455" s="30" t="s">
        <v>30</v>
      </c>
      <c r="U455" s="28">
        <v>1.5</v>
      </c>
      <c r="V455" s="28" t="str">
        <f>IF(ABS(Proj2018[[#This Row],[LastProj]]-Proj2018[[#This Row],[PROJ TOTAL PTS]])&lt;0.5,"",(Proj2018[[#This Row],[PROJ TOTAL PTS]]-Proj2018[[#This Row],[LastProj]])/16)</f>
        <v/>
      </c>
      <c r="W455" s="28" t="s">
        <v>30</v>
      </c>
      <c r="X455" s="28"/>
      <c r="Y455" s="28">
        <f>IF(Proj2018[[#This Row],[POS]]="K",-100,Proj2018[[#This Row],[VAR/G]]+1.5)</f>
        <v>-5.8312499999999998</v>
      </c>
      <c r="Z455" s="32">
        <f>ROUND(MAX(Proj2018[[#This Row],[VAWG]],0)*$AC$9,0)+1</f>
        <v>1</v>
      </c>
    </row>
    <row r="456" spans="1:26" x14ac:dyDescent="0.25">
      <c r="A456">
        <v>2018</v>
      </c>
      <c r="B456" t="s">
        <v>524</v>
      </c>
      <c r="C456" t="s">
        <v>47</v>
      </c>
      <c r="D456" t="s">
        <v>64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4</v>
      </c>
      <c r="K456">
        <v>15</v>
      </c>
      <c r="L456">
        <v>0</v>
      </c>
      <c r="M456">
        <v>0</v>
      </c>
      <c r="N456">
        <v>0</v>
      </c>
      <c r="O456">
        <v>0</v>
      </c>
      <c r="P456" s="25">
        <v>1.5</v>
      </c>
      <c r="Q456" s="25">
        <v>118.8</v>
      </c>
      <c r="R456" s="25">
        <v>-117.3</v>
      </c>
      <c r="S456" s="25">
        <v>-7.3312499999999998</v>
      </c>
      <c r="T456" s="30" t="s">
        <v>30</v>
      </c>
      <c r="U456" s="28">
        <v>1.5</v>
      </c>
      <c r="V456" s="28" t="str">
        <f>IF(ABS(Proj2018[[#This Row],[LastProj]]-Proj2018[[#This Row],[PROJ TOTAL PTS]])&lt;0.5,"",(Proj2018[[#This Row],[PROJ TOTAL PTS]]-Proj2018[[#This Row],[LastProj]])/16)</f>
        <v/>
      </c>
      <c r="W456" s="28" t="s">
        <v>30</v>
      </c>
      <c r="X456" s="28"/>
      <c r="Y456" s="28">
        <f>IF(Proj2018[[#This Row],[POS]]="K",-100,Proj2018[[#This Row],[VAR/G]]+1.5)</f>
        <v>-5.8312499999999998</v>
      </c>
      <c r="Z456" s="32">
        <f>ROUND(MAX(Proj2018[[#This Row],[VAWG]],0)*$AC$9,0)+1</f>
        <v>1</v>
      </c>
    </row>
    <row r="457" spans="1:26" x14ac:dyDescent="0.25">
      <c r="A457">
        <v>2018</v>
      </c>
      <c r="B457" t="s">
        <v>525</v>
      </c>
      <c r="C457" t="s">
        <v>41</v>
      </c>
      <c r="D457" t="s">
        <v>64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2</v>
      </c>
      <c r="N457">
        <v>15</v>
      </c>
      <c r="O457">
        <v>0</v>
      </c>
      <c r="P457" s="25">
        <v>1.5</v>
      </c>
      <c r="Q457" s="25">
        <v>118.8</v>
      </c>
      <c r="R457" s="25">
        <v>-117.3</v>
      </c>
      <c r="S457" s="25">
        <v>-7.3312499999999998</v>
      </c>
      <c r="T457" s="30" t="s">
        <v>30</v>
      </c>
      <c r="U457" s="28">
        <v>1.5</v>
      </c>
      <c r="V457" s="28" t="str">
        <f>IF(ABS(Proj2018[[#This Row],[LastProj]]-Proj2018[[#This Row],[PROJ TOTAL PTS]])&lt;0.5,"",(Proj2018[[#This Row],[PROJ TOTAL PTS]]-Proj2018[[#This Row],[LastProj]])/16)</f>
        <v/>
      </c>
      <c r="W457" s="28" t="s">
        <v>30</v>
      </c>
      <c r="X457" s="28"/>
      <c r="Y457" s="28">
        <f>IF(Proj2018[[#This Row],[POS]]="K",-100,Proj2018[[#This Row],[VAR/G]]+1.5)</f>
        <v>-5.8312499999999998</v>
      </c>
      <c r="Z457" s="32">
        <f>ROUND(MAX(Proj2018[[#This Row],[VAWG]],0)*$AC$9,0)+1</f>
        <v>1</v>
      </c>
    </row>
    <row r="458" spans="1:26" x14ac:dyDescent="0.25">
      <c r="A458">
        <v>2018</v>
      </c>
      <c r="B458" t="s">
        <v>526</v>
      </c>
      <c r="C458" t="s">
        <v>62</v>
      </c>
      <c r="D458" t="s">
        <v>64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4</v>
      </c>
      <c r="K458">
        <v>14</v>
      </c>
      <c r="L458">
        <v>0</v>
      </c>
      <c r="M458">
        <v>0</v>
      </c>
      <c r="N458">
        <v>0</v>
      </c>
      <c r="O458">
        <v>0</v>
      </c>
      <c r="P458" s="25">
        <v>1.4000000000000001</v>
      </c>
      <c r="Q458" s="25">
        <v>118.8</v>
      </c>
      <c r="R458" s="25">
        <v>-117.39999999999999</v>
      </c>
      <c r="S458" s="25">
        <v>-7.3374999999999995</v>
      </c>
      <c r="T458" s="30" t="s">
        <v>30</v>
      </c>
      <c r="U458" s="28">
        <v>1.4000000000000001</v>
      </c>
      <c r="V458" s="28" t="str">
        <f>IF(ABS(Proj2018[[#This Row],[LastProj]]-Proj2018[[#This Row],[PROJ TOTAL PTS]])&lt;0.5,"",(Proj2018[[#This Row],[PROJ TOTAL PTS]]-Proj2018[[#This Row],[LastProj]])/16)</f>
        <v/>
      </c>
      <c r="W458" s="28" t="s">
        <v>30</v>
      </c>
      <c r="X458" s="28"/>
      <c r="Y458" s="28">
        <f>IF(Proj2018[[#This Row],[POS]]="K",-100,Proj2018[[#This Row],[VAR/G]]+1.5)</f>
        <v>-5.8374999999999995</v>
      </c>
      <c r="Z458" s="32">
        <f>ROUND(MAX(Proj2018[[#This Row],[VAWG]],0)*$AC$9,0)+1</f>
        <v>1</v>
      </c>
    </row>
    <row r="459" spans="1:26" x14ac:dyDescent="0.25">
      <c r="A459">
        <v>2018</v>
      </c>
      <c r="B459" t="s">
        <v>527</v>
      </c>
      <c r="C459" t="s">
        <v>86</v>
      </c>
      <c r="D459" t="s">
        <v>64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</v>
      </c>
      <c r="K459">
        <v>6</v>
      </c>
      <c r="L459">
        <v>0</v>
      </c>
      <c r="M459">
        <v>1</v>
      </c>
      <c r="N459">
        <v>7</v>
      </c>
      <c r="O459">
        <v>0</v>
      </c>
      <c r="P459" s="25">
        <v>1.3000000000000003</v>
      </c>
      <c r="Q459" s="25">
        <v>118.8</v>
      </c>
      <c r="R459" s="25">
        <v>-117.5</v>
      </c>
      <c r="S459" s="25">
        <v>-7.34375</v>
      </c>
      <c r="T459" s="30" t="s">
        <v>30</v>
      </c>
      <c r="U459" s="28">
        <v>1.3000000000000003</v>
      </c>
      <c r="V459" s="28" t="str">
        <f>IF(ABS(Proj2018[[#This Row],[LastProj]]-Proj2018[[#This Row],[PROJ TOTAL PTS]])&lt;0.5,"",(Proj2018[[#This Row],[PROJ TOTAL PTS]]-Proj2018[[#This Row],[LastProj]])/16)</f>
        <v/>
      </c>
      <c r="W459" s="28" t="s">
        <v>30</v>
      </c>
      <c r="X459" s="28"/>
      <c r="Y459" s="28">
        <f>IF(Proj2018[[#This Row],[POS]]="K",-100,Proj2018[[#This Row],[VAR/G]]+1.5)</f>
        <v>-5.84375</v>
      </c>
      <c r="Z459" s="32">
        <f>ROUND(MAX(Proj2018[[#This Row],[VAWG]],0)*$AC$9,0)+1</f>
        <v>1</v>
      </c>
    </row>
    <row r="460" spans="1:26" x14ac:dyDescent="0.25">
      <c r="A460">
        <v>2018</v>
      </c>
      <c r="B460" t="s">
        <v>528</v>
      </c>
      <c r="C460" t="s">
        <v>60</v>
      </c>
      <c r="D460" t="s">
        <v>64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2</v>
      </c>
      <c r="K460">
        <v>8</v>
      </c>
      <c r="L460">
        <v>0</v>
      </c>
      <c r="M460">
        <v>0</v>
      </c>
      <c r="N460">
        <v>0</v>
      </c>
      <c r="O460">
        <v>0</v>
      </c>
      <c r="P460" s="25">
        <v>0.8</v>
      </c>
      <c r="Q460" s="25">
        <v>118.8</v>
      </c>
      <c r="R460" s="25">
        <v>-118</v>
      </c>
      <c r="S460" s="25">
        <v>-7.375</v>
      </c>
      <c r="T460" s="30" t="s">
        <v>30</v>
      </c>
      <c r="U460" s="28">
        <v>0.8</v>
      </c>
      <c r="V460" s="28" t="str">
        <f>IF(ABS(Proj2018[[#This Row],[LastProj]]-Proj2018[[#This Row],[PROJ TOTAL PTS]])&lt;0.5,"",(Proj2018[[#This Row],[PROJ TOTAL PTS]]-Proj2018[[#This Row],[LastProj]])/16)</f>
        <v/>
      </c>
      <c r="W460" s="28" t="s">
        <v>30</v>
      </c>
      <c r="X460" s="28"/>
      <c r="Y460" s="28">
        <f>IF(Proj2018[[#This Row],[POS]]="K",-100,Proj2018[[#This Row],[VAR/G]]+1.5)</f>
        <v>-5.875</v>
      </c>
      <c r="Z460" s="32">
        <f>ROUND(MAX(Proj2018[[#This Row],[VAWG]],0)*$AC$9,0)+1</f>
        <v>1</v>
      </c>
    </row>
    <row r="461" spans="1:26" x14ac:dyDescent="0.25">
      <c r="A461">
        <v>2018</v>
      </c>
      <c r="B461" t="s">
        <v>529</v>
      </c>
      <c r="C461" t="s">
        <v>47</v>
      </c>
      <c r="D461" t="s">
        <v>29</v>
      </c>
      <c r="E461">
        <v>2</v>
      </c>
      <c r="F461">
        <v>3</v>
      </c>
      <c r="G461">
        <v>20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s="25">
        <v>0.8</v>
      </c>
      <c r="Q461" s="25">
        <v>278.68</v>
      </c>
      <c r="R461" s="25">
        <v>-277.88</v>
      </c>
      <c r="S461" s="25">
        <v>-17.3675</v>
      </c>
      <c r="T461" s="30" t="s">
        <v>30</v>
      </c>
      <c r="U461" s="28">
        <v>0.8</v>
      </c>
      <c r="V461" s="28" t="str">
        <f>IF(ABS(Proj2018[[#This Row],[LastProj]]-Proj2018[[#This Row],[PROJ TOTAL PTS]])&lt;0.5,"",(Proj2018[[#This Row],[PROJ TOTAL PTS]]-Proj2018[[#This Row],[LastProj]])/16)</f>
        <v/>
      </c>
      <c r="W461" s="28" t="s">
        <v>30</v>
      </c>
      <c r="X461" s="28"/>
      <c r="Y461" s="28">
        <f>IF(Proj2018[[#This Row],[POS]]="K",-100,Proj2018[[#This Row],[VAR/G]]+1.5)</f>
        <v>-15.8675</v>
      </c>
      <c r="Z461" s="32">
        <f>ROUND(MAX(Proj2018[[#This Row],[VAWG]],0)*$AC$9,0)+1</f>
        <v>1</v>
      </c>
    </row>
    <row r="462" spans="1:26" x14ac:dyDescent="0.25">
      <c r="A462">
        <v>2018</v>
      </c>
      <c r="B462" t="s">
        <v>530</v>
      </c>
      <c r="C462" t="s">
        <v>68</v>
      </c>
      <c r="D462" t="s">
        <v>29</v>
      </c>
      <c r="E462">
        <v>2</v>
      </c>
      <c r="F462">
        <v>3</v>
      </c>
      <c r="G462">
        <v>20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s="25">
        <v>0.8</v>
      </c>
      <c r="Q462" s="25">
        <v>278.68</v>
      </c>
      <c r="R462" s="25">
        <v>-277.88</v>
      </c>
      <c r="S462" s="25">
        <v>-17.3675</v>
      </c>
      <c r="T462" s="30" t="s">
        <v>30</v>
      </c>
      <c r="U462" s="28">
        <v>0.8</v>
      </c>
      <c r="V462" s="28" t="str">
        <f>IF(ABS(Proj2018[[#This Row],[LastProj]]-Proj2018[[#This Row],[PROJ TOTAL PTS]])&lt;0.5,"",(Proj2018[[#This Row],[PROJ TOTAL PTS]]-Proj2018[[#This Row],[LastProj]])/16)</f>
        <v/>
      </c>
      <c r="W462" s="28" t="s">
        <v>31</v>
      </c>
      <c r="X462" s="28"/>
      <c r="Y462" s="28">
        <f>IF(Proj2018[[#This Row],[POS]]="K",-100,Proj2018[[#This Row],[VAR/G]]+1.5)</f>
        <v>-15.8675</v>
      </c>
      <c r="Z462" s="32">
        <f>ROUND(MAX(Proj2018[[#This Row],[VAWG]],0)*$AC$9,0)+1</f>
        <v>1</v>
      </c>
    </row>
    <row r="463" spans="1:26" x14ac:dyDescent="0.25">
      <c r="A463">
        <v>2018</v>
      </c>
      <c r="B463" t="s">
        <v>531</v>
      </c>
      <c r="C463" t="s">
        <v>74</v>
      </c>
      <c r="D463" t="s">
        <v>29</v>
      </c>
      <c r="E463">
        <v>2</v>
      </c>
      <c r="F463">
        <v>3</v>
      </c>
      <c r="G463">
        <v>20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s="25">
        <v>0.8</v>
      </c>
      <c r="Q463" s="25">
        <v>278.68</v>
      </c>
      <c r="R463" s="25">
        <v>-277.88</v>
      </c>
      <c r="S463" s="25">
        <v>-17.3675</v>
      </c>
      <c r="T463" s="30" t="s">
        <v>30</v>
      </c>
      <c r="U463" s="28">
        <v>0.8</v>
      </c>
      <c r="V463" s="28" t="str">
        <f>IF(ABS(Proj2018[[#This Row],[LastProj]]-Proj2018[[#This Row],[PROJ TOTAL PTS]])&lt;0.5,"",(Proj2018[[#This Row],[PROJ TOTAL PTS]]-Proj2018[[#This Row],[LastProj]])/16)</f>
        <v/>
      </c>
      <c r="W463" s="28" t="s">
        <v>30</v>
      </c>
      <c r="X463" s="28"/>
      <c r="Y463" s="28">
        <f>IF(Proj2018[[#This Row],[POS]]="K",-100,Proj2018[[#This Row],[VAR/G]]+1.5)</f>
        <v>-15.8675</v>
      </c>
      <c r="Z463" s="32">
        <f>ROUND(MAX(Proj2018[[#This Row],[VAWG]],0)*$AC$9,0)+1</f>
        <v>1</v>
      </c>
    </row>
    <row r="464" spans="1:26" x14ac:dyDescent="0.25">
      <c r="A464">
        <v>2018</v>
      </c>
      <c r="B464" t="s">
        <v>532</v>
      </c>
      <c r="C464" t="s">
        <v>77</v>
      </c>
      <c r="D464" t="s">
        <v>29</v>
      </c>
      <c r="E464">
        <v>2</v>
      </c>
      <c r="F464">
        <v>3</v>
      </c>
      <c r="G464">
        <v>20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s="25">
        <v>0.8</v>
      </c>
      <c r="Q464" s="25">
        <v>278.68</v>
      </c>
      <c r="R464" s="25">
        <v>-277.88</v>
      </c>
      <c r="S464" s="25">
        <v>-17.3675</v>
      </c>
      <c r="T464" s="30" t="s">
        <v>30</v>
      </c>
      <c r="U464" s="28">
        <v>0.8</v>
      </c>
      <c r="V464" s="28" t="str">
        <f>IF(ABS(Proj2018[[#This Row],[LastProj]]-Proj2018[[#This Row],[PROJ TOTAL PTS]])&lt;0.5,"",(Proj2018[[#This Row],[PROJ TOTAL PTS]]-Proj2018[[#This Row],[LastProj]])/16)</f>
        <v/>
      </c>
      <c r="W464" s="28" t="s">
        <v>30</v>
      </c>
      <c r="X464" s="28"/>
      <c r="Y464" s="28">
        <f>IF(Proj2018[[#This Row],[POS]]="K",-100,Proj2018[[#This Row],[VAR/G]]+1.5)</f>
        <v>-15.8675</v>
      </c>
      <c r="Z464" s="32">
        <f>ROUND(MAX(Proj2018[[#This Row],[VAWG]],0)*$AC$9,0)+1</f>
        <v>1</v>
      </c>
    </row>
    <row r="465" spans="1:26" x14ac:dyDescent="0.25">
      <c r="A465">
        <v>2018</v>
      </c>
      <c r="B465" t="s">
        <v>533</v>
      </c>
      <c r="C465" t="s">
        <v>90</v>
      </c>
      <c r="D465" t="s">
        <v>29</v>
      </c>
      <c r="E465">
        <v>2</v>
      </c>
      <c r="F465">
        <v>3</v>
      </c>
      <c r="G465">
        <v>20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s="25">
        <v>0.8</v>
      </c>
      <c r="Q465" s="25">
        <v>278.68</v>
      </c>
      <c r="R465" s="25">
        <v>-277.88</v>
      </c>
      <c r="S465" s="25">
        <v>-17.3675</v>
      </c>
      <c r="T465" s="30" t="s">
        <v>30</v>
      </c>
      <c r="U465" s="28">
        <v>0.8</v>
      </c>
      <c r="V465" s="28" t="str">
        <f>IF(ABS(Proj2018[[#This Row],[LastProj]]-Proj2018[[#This Row],[PROJ TOTAL PTS]])&lt;0.5,"",(Proj2018[[#This Row],[PROJ TOTAL PTS]]-Proj2018[[#This Row],[LastProj]])/16)</f>
        <v/>
      </c>
      <c r="W465" s="28" t="s">
        <v>30</v>
      </c>
      <c r="X465" s="28"/>
      <c r="Y465" s="28">
        <f>IF(Proj2018[[#This Row],[POS]]="K",-100,Proj2018[[#This Row],[VAR/G]]+1.5)</f>
        <v>-15.8675</v>
      </c>
      <c r="Z465" s="32">
        <f>ROUND(MAX(Proj2018[[#This Row],[VAWG]],0)*$AC$9,0)+1</f>
        <v>1</v>
      </c>
    </row>
    <row r="466" spans="1:26" x14ac:dyDescent="0.25">
      <c r="A466">
        <v>2018</v>
      </c>
      <c r="B466" t="s">
        <v>534</v>
      </c>
      <c r="C466" t="s">
        <v>88</v>
      </c>
      <c r="D466" t="s">
        <v>29</v>
      </c>
      <c r="E466">
        <v>2</v>
      </c>
      <c r="F466">
        <v>3</v>
      </c>
      <c r="G466">
        <v>20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s="25">
        <v>0.8</v>
      </c>
      <c r="Q466" s="25">
        <v>278.68</v>
      </c>
      <c r="R466" s="25">
        <v>-277.88</v>
      </c>
      <c r="S466" s="25">
        <v>-17.3675</v>
      </c>
      <c r="T466" s="30" t="s">
        <v>30</v>
      </c>
      <c r="U466" s="28">
        <v>0.8</v>
      </c>
      <c r="V466" s="28" t="str">
        <f>IF(ABS(Proj2018[[#This Row],[LastProj]]-Proj2018[[#This Row],[PROJ TOTAL PTS]])&lt;0.5,"",(Proj2018[[#This Row],[PROJ TOTAL PTS]]-Proj2018[[#This Row],[LastProj]])/16)</f>
        <v/>
      </c>
      <c r="W466" s="28" t="s">
        <v>30</v>
      </c>
      <c r="X466" s="28"/>
      <c r="Y466" s="28">
        <f>IF(Proj2018[[#This Row],[POS]]="K",-100,Proj2018[[#This Row],[VAR/G]]+1.5)</f>
        <v>-15.8675</v>
      </c>
      <c r="Z466" s="32">
        <f>ROUND(MAX(Proj2018[[#This Row],[VAWG]],0)*$AC$9,0)+1</f>
        <v>1</v>
      </c>
    </row>
    <row r="467" spans="1:26" x14ac:dyDescent="0.25">
      <c r="A467">
        <v>2018</v>
      </c>
      <c r="B467" t="s">
        <v>535</v>
      </c>
      <c r="C467" t="s">
        <v>34</v>
      </c>
      <c r="D467" t="s">
        <v>29</v>
      </c>
      <c r="E467">
        <v>2</v>
      </c>
      <c r="F467">
        <v>3</v>
      </c>
      <c r="G467">
        <v>20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s="25">
        <v>0.8</v>
      </c>
      <c r="Q467" s="25">
        <v>278.68</v>
      </c>
      <c r="R467" s="25">
        <v>-277.88</v>
      </c>
      <c r="S467" s="25">
        <v>-17.3675</v>
      </c>
      <c r="T467" s="30" t="s">
        <v>30</v>
      </c>
      <c r="U467" s="28">
        <v>0.8</v>
      </c>
      <c r="V467" s="28" t="str">
        <f>IF(ABS(Proj2018[[#This Row],[LastProj]]-Proj2018[[#This Row],[PROJ TOTAL PTS]])&lt;0.5,"",(Proj2018[[#This Row],[PROJ TOTAL PTS]]-Proj2018[[#This Row],[LastProj]])/16)</f>
        <v/>
      </c>
      <c r="W467" s="28" t="s">
        <v>30</v>
      </c>
      <c r="X467" s="28"/>
      <c r="Y467" s="28">
        <f>IF(Proj2018[[#This Row],[POS]]="K",-100,Proj2018[[#This Row],[VAR/G]]+1.5)</f>
        <v>-15.8675</v>
      </c>
      <c r="Z467" s="32">
        <f>ROUND(MAX(Proj2018[[#This Row],[VAWG]],0)*$AC$9,0)+1</f>
        <v>1</v>
      </c>
    </row>
    <row r="468" spans="1:26" x14ac:dyDescent="0.25">
      <c r="A468">
        <v>2018</v>
      </c>
      <c r="B468" t="s">
        <v>536</v>
      </c>
      <c r="C468" t="s">
        <v>39</v>
      </c>
      <c r="D468" t="s">
        <v>29</v>
      </c>
      <c r="E468">
        <v>2</v>
      </c>
      <c r="F468">
        <v>3</v>
      </c>
      <c r="G468">
        <v>20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s="25">
        <v>0.8</v>
      </c>
      <c r="Q468" s="25">
        <v>278.68</v>
      </c>
      <c r="R468" s="25">
        <v>-277.88</v>
      </c>
      <c r="S468" s="25">
        <v>-17.3675</v>
      </c>
      <c r="T468" s="30" t="s">
        <v>30</v>
      </c>
      <c r="U468" s="28">
        <v>0.8</v>
      </c>
      <c r="V468" s="28" t="str">
        <f>IF(ABS(Proj2018[[#This Row],[LastProj]]-Proj2018[[#This Row],[PROJ TOTAL PTS]])&lt;0.5,"",(Proj2018[[#This Row],[PROJ TOTAL PTS]]-Proj2018[[#This Row],[LastProj]])/16)</f>
        <v/>
      </c>
      <c r="W468" s="28" t="s">
        <v>30</v>
      </c>
      <c r="X468" s="28"/>
      <c r="Y468" s="28">
        <f>IF(Proj2018[[#This Row],[POS]]="K",-100,Proj2018[[#This Row],[VAR/G]]+1.5)</f>
        <v>-15.8675</v>
      </c>
      <c r="Z468" s="32">
        <f>ROUND(MAX(Proj2018[[#This Row],[VAWG]],0)*$AC$9,0)+1</f>
        <v>1</v>
      </c>
    </row>
    <row r="469" spans="1:26" x14ac:dyDescent="0.25">
      <c r="A469">
        <v>2018</v>
      </c>
      <c r="B469" t="s">
        <v>537</v>
      </c>
      <c r="C469" t="s">
        <v>62</v>
      </c>
      <c r="D469" t="s">
        <v>29</v>
      </c>
      <c r="E469">
        <v>2</v>
      </c>
      <c r="F469">
        <v>3</v>
      </c>
      <c r="G469">
        <v>20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s="25">
        <v>0.8</v>
      </c>
      <c r="Q469" s="25">
        <v>278.68</v>
      </c>
      <c r="R469" s="25">
        <v>-277.88</v>
      </c>
      <c r="S469" s="25">
        <v>-17.3675</v>
      </c>
      <c r="T469" s="30" t="s">
        <v>30</v>
      </c>
      <c r="U469" s="28">
        <v>0.8</v>
      </c>
      <c r="V469" s="28" t="str">
        <f>IF(ABS(Proj2018[[#This Row],[LastProj]]-Proj2018[[#This Row],[PROJ TOTAL PTS]])&lt;0.5,"",(Proj2018[[#This Row],[PROJ TOTAL PTS]]-Proj2018[[#This Row],[LastProj]])/16)</f>
        <v/>
      </c>
      <c r="W469" s="28" t="s">
        <v>30</v>
      </c>
      <c r="X469" s="28"/>
      <c r="Y469" s="28">
        <f>IF(Proj2018[[#This Row],[POS]]="K",-100,Proj2018[[#This Row],[VAR/G]]+1.5)</f>
        <v>-15.8675</v>
      </c>
      <c r="Z469" s="32">
        <f>ROUND(MAX(Proj2018[[#This Row],[VAWG]],0)*$AC$9,0)+1</f>
        <v>1</v>
      </c>
    </row>
    <row r="470" spans="1:26" x14ac:dyDescent="0.25">
      <c r="A470">
        <v>2018</v>
      </c>
      <c r="B470" t="s">
        <v>538</v>
      </c>
      <c r="C470" t="s">
        <v>52</v>
      </c>
      <c r="D470" t="s">
        <v>29</v>
      </c>
      <c r="E470">
        <v>2</v>
      </c>
      <c r="F470">
        <v>3</v>
      </c>
      <c r="G470">
        <v>20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s="25">
        <v>0.8</v>
      </c>
      <c r="Q470" s="25">
        <v>278.68</v>
      </c>
      <c r="R470" s="25">
        <v>-277.88</v>
      </c>
      <c r="S470" s="25">
        <v>-17.3675</v>
      </c>
      <c r="T470" s="30" t="s">
        <v>30</v>
      </c>
      <c r="U470" s="28">
        <v>0.8</v>
      </c>
      <c r="V470" s="28" t="str">
        <f>IF(ABS(Proj2018[[#This Row],[LastProj]]-Proj2018[[#This Row],[PROJ TOTAL PTS]])&lt;0.5,"",(Proj2018[[#This Row],[PROJ TOTAL PTS]]-Proj2018[[#This Row],[LastProj]])/16)</f>
        <v/>
      </c>
      <c r="W470" s="28" t="s">
        <v>30</v>
      </c>
      <c r="X470" s="28"/>
      <c r="Y470" s="28">
        <f>IF(Proj2018[[#This Row],[POS]]="K",-100,Proj2018[[#This Row],[VAR/G]]+1.5)</f>
        <v>-15.8675</v>
      </c>
      <c r="Z470" s="32">
        <f>ROUND(MAX(Proj2018[[#This Row],[VAWG]],0)*$AC$9,0)+1</f>
        <v>1</v>
      </c>
    </row>
    <row r="471" spans="1:26" x14ac:dyDescent="0.25">
      <c r="A471">
        <v>2018</v>
      </c>
      <c r="B471" t="s">
        <v>539</v>
      </c>
      <c r="C471" t="s">
        <v>79</v>
      </c>
      <c r="D471" t="s">
        <v>29</v>
      </c>
      <c r="E471">
        <v>2</v>
      </c>
      <c r="F471">
        <v>3</v>
      </c>
      <c r="G471">
        <v>19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s="25">
        <v>0.76</v>
      </c>
      <c r="Q471" s="25">
        <v>278.68</v>
      </c>
      <c r="R471" s="25">
        <v>-277.92</v>
      </c>
      <c r="S471" s="25">
        <v>-17.37</v>
      </c>
      <c r="T471" s="30" t="s">
        <v>30</v>
      </c>
      <c r="U471" s="28">
        <v>0.76</v>
      </c>
      <c r="V471" s="28" t="str">
        <f>IF(ABS(Proj2018[[#This Row],[LastProj]]-Proj2018[[#This Row],[PROJ TOTAL PTS]])&lt;0.5,"",(Proj2018[[#This Row],[PROJ TOTAL PTS]]-Proj2018[[#This Row],[LastProj]])/16)</f>
        <v/>
      </c>
      <c r="W471" s="28" t="s">
        <v>30</v>
      </c>
      <c r="X471" s="28"/>
      <c r="Y471" s="28">
        <f>IF(Proj2018[[#This Row],[POS]]="K",-100,Proj2018[[#This Row],[VAR/G]]+1.5)</f>
        <v>-15.870000000000001</v>
      </c>
      <c r="Z471" s="32">
        <f>ROUND(MAX(Proj2018[[#This Row],[VAWG]],0)*$AC$9,0)+1</f>
        <v>1</v>
      </c>
    </row>
    <row r="472" spans="1:26" x14ac:dyDescent="0.25">
      <c r="A472">
        <v>2018</v>
      </c>
      <c r="B472" t="s">
        <v>540</v>
      </c>
      <c r="C472" t="s">
        <v>66</v>
      </c>
      <c r="D472" t="s">
        <v>29</v>
      </c>
      <c r="E472">
        <v>2</v>
      </c>
      <c r="F472">
        <v>3</v>
      </c>
      <c r="G472">
        <v>19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s="25">
        <v>0.76</v>
      </c>
      <c r="Q472" s="25">
        <v>278.68</v>
      </c>
      <c r="R472" s="25">
        <v>-277.92</v>
      </c>
      <c r="S472" s="25">
        <v>-17.37</v>
      </c>
      <c r="T472" s="30" t="s">
        <v>30</v>
      </c>
      <c r="U472" s="28">
        <v>0.76</v>
      </c>
      <c r="V472" s="28" t="str">
        <f>IF(ABS(Proj2018[[#This Row],[LastProj]]-Proj2018[[#This Row],[PROJ TOTAL PTS]])&lt;0.5,"",(Proj2018[[#This Row],[PROJ TOTAL PTS]]-Proj2018[[#This Row],[LastProj]])/16)</f>
        <v/>
      </c>
      <c r="W472" s="28" t="s">
        <v>30</v>
      </c>
      <c r="X472" s="28"/>
      <c r="Y472" s="28">
        <f>IF(Proj2018[[#This Row],[POS]]="K",-100,Proj2018[[#This Row],[VAR/G]]+1.5)</f>
        <v>-15.870000000000001</v>
      </c>
      <c r="Z472" s="32">
        <f>ROUND(MAX(Proj2018[[#This Row],[VAWG]],0)*$AC$9,0)+1</f>
        <v>1</v>
      </c>
    </row>
    <row r="473" spans="1:26" x14ac:dyDescent="0.25">
      <c r="A473">
        <v>2018</v>
      </c>
      <c r="B473" t="s">
        <v>541</v>
      </c>
      <c r="C473" t="s">
        <v>28</v>
      </c>
      <c r="D473" t="s">
        <v>29</v>
      </c>
      <c r="E473">
        <v>2</v>
      </c>
      <c r="F473">
        <v>3</v>
      </c>
      <c r="G473">
        <v>19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s="25">
        <v>0.76</v>
      </c>
      <c r="Q473" s="25">
        <v>278.68</v>
      </c>
      <c r="R473" s="25">
        <v>-277.92</v>
      </c>
      <c r="S473" s="25">
        <v>-17.37</v>
      </c>
      <c r="T473" s="30" t="s">
        <v>30</v>
      </c>
      <c r="U473" s="28">
        <v>0.76</v>
      </c>
      <c r="V473" s="28" t="str">
        <f>IF(ABS(Proj2018[[#This Row],[LastProj]]-Proj2018[[#This Row],[PROJ TOTAL PTS]])&lt;0.5,"",(Proj2018[[#This Row],[PROJ TOTAL PTS]]-Proj2018[[#This Row],[LastProj]])/16)</f>
        <v/>
      </c>
      <c r="W473" s="28" t="s">
        <v>30</v>
      </c>
      <c r="X473" s="28"/>
      <c r="Y473" s="28">
        <f>IF(Proj2018[[#This Row],[POS]]="K",-100,Proj2018[[#This Row],[VAR/G]]+1.5)</f>
        <v>-15.870000000000001</v>
      </c>
      <c r="Z473" s="32">
        <f>ROUND(MAX(Proj2018[[#This Row],[VAWG]],0)*$AC$9,0)+1</f>
        <v>1</v>
      </c>
    </row>
    <row r="474" spans="1:26" x14ac:dyDescent="0.25">
      <c r="A474">
        <v>2018</v>
      </c>
      <c r="B474" t="s">
        <v>542</v>
      </c>
      <c r="C474" t="s">
        <v>41</v>
      </c>
      <c r="D474" t="s">
        <v>29</v>
      </c>
      <c r="E474">
        <v>2</v>
      </c>
      <c r="F474">
        <v>3</v>
      </c>
      <c r="G474">
        <v>19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s="25">
        <v>0.76</v>
      </c>
      <c r="Q474" s="25">
        <v>278.68</v>
      </c>
      <c r="R474" s="25">
        <v>-277.92</v>
      </c>
      <c r="S474" s="25">
        <v>-17.37</v>
      </c>
      <c r="T474" s="30" t="s">
        <v>30</v>
      </c>
      <c r="U474" s="28">
        <v>0.76</v>
      </c>
      <c r="V474" s="28" t="str">
        <f>IF(ABS(Proj2018[[#This Row],[LastProj]]-Proj2018[[#This Row],[PROJ TOTAL PTS]])&lt;0.5,"",(Proj2018[[#This Row],[PROJ TOTAL PTS]]-Proj2018[[#This Row],[LastProj]])/16)</f>
        <v/>
      </c>
      <c r="W474" s="28" t="s">
        <v>30</v>
      </c>
      <c r="X474" s="28"/>
      <c r="Y474" s="28">
        <f>IF(Proj2018[[#This Row],[POS]]="K",-100,Proj2018[[#This Row],[VAR/G]]+1.5)</f>
        <v>-15.870000000000001</v>
      </c>
      <c r="Z474" s="32">
        <f>ROUND(MAX(Proj2018[[#This Row],[VAWG]],0)*$AC$9,0)+1</f>
        <v>1</v>
      </c>
    </row>
    <row r="475" spans="1:26" x14ac:dyDescent="0.25">
      <c r="A475">
        <v>2018</v>
      </c>
      <c r="B475" t="s">
        <v>543</v>
      </c>
      <c r="C475" t="s">
        <v>58</v>
      </c>
      <c r="D475" t="s">
        <v>29</v>
      </c>
      <c r="E475">
        <v>2</v>
      </c>
      <c r="F475">
        <v>3</v>
      </c>
      <c r="G475">
        <v>19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s="25">
        <v>0.76</v>
      </c>
      <c r="Q475" s="25">
        <v>278.68</v>
      </c>
      <c r="R475" s="25">
        <v>-277.92</v>
      </c>
      <c r="S475" s="25">
        <v>-17.37</v>
      </c>
      <c r="T475" s="30" t="s">
        <v>30</v>
      </c>
      <c r="U475" s="28">
        <v>0.76</v>
      </c>
      <c r="V475" s="28" t="str">
        <f>IF(ABS(Proj2018[[#This Row],[LastProj]]-Proj2018[[#This Row],[PROJ TOTAL PTS]])&lt;0.5,"",(Proj2018[[#This Row],[PROJ TOTAL PTS]]-Proj2018[[#This Row],[LastProj]])/16)</f>
        <v/>
      </c>
      <c r="W475" s="28" t="s">
        <v>30</v>
      </c>
      <c r="X475" s="28"/>
      <c r="Y475" s="28">
        <f>IF(Proj2018[[#This Row],[POS]]="K",-100,Proj2018[[#This Row],[VAR/G]]+1.5)</f>
        <v>-15.870000000000001</v>
      </c>
      <c r="Z475" s="32">
        <f>ROUND(MAX(Proj2018[[#This Row],[VAWG]],0)*$AC$9,0)+1</f>
        <v>1</v>
      </c>
    </row>
    <row r="476" spans="1:26" x14ac:dyDescent="0.25">
      <c r="A476">
        <v>2018</v>
      </c>
      <c r="B476" t="s">
        <v>544</v>
      </c>
      <c r="C476" t="s">
        <v>72</v>
      </c>
      <c r="D476" t="s">
        <v>29</v>
      </c>
      <c r="E476">
        <v>2</v>
      </c>
      <c r="F476">
        <v>3</v>
      </c>
      <c r="G476">
        <v>19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s="25">
        <v>0.76</v>
      </c>
      <c r="Q476" s="25">
        <v>278.68</v>
      </c>
      <c r="R476" s="25">
        <v>-277.92</v>
      </c>
      <c r="S476" s="25">
        <v>-17.37</v>
      </c>
      <c r="T476" s="30" t="s">
        <v>30</v>
      </c>
      <c r="U476" s="28">
        <v>0.76</v>
      </c>
      <c r="V476" s="28" t="str">
        <f>IF(ABS(Proj2018[[#This Row],[LastProj]]-Proj2018[[#This Row],[PROJ TOTAL PTS]])&lt;0.5,"",(Proj2018[[#This Row],[PROJ TOTAL PTS]]-Proj2018[[#This Row],[LastProj]])/16)</f>
        <v/>
      </c>
      <c r="W476" s="28" t="s">
        <v>30</v>
      </c>
      <c r="X476" s="28"/>
      <c r="Y476" s="28">
        <f>IF(Proj2018[[#This Row],[POS]]="K",-100,Proj2018[[#This Row],[VAR/G]]+1.5)</f>
        <v>-15.870000000000001</v>
      </c>
      <c r="Z476" s="32">
        <f>ROUND(MAX(Proj2018[[#This Row],[VAWG]],0)*$AC$9,0)+1</f>
        <v>1</v>
      </c>
    </row>
    <row r="477" spans="1:26" x14ac:dyDescent="0.25">
      <c r="A477">
        <v>2018</v>
      </c>
      <c r="B477" t="s">
        <v>545</v>
      </c>
      <c r="C477" t="s">
        <v>81</v>
      </c>
      <c r="D477" t="s">
        <v>29</v>
      </c>
      <c r="E477">
        <v>2</v>
      </c>
      <c r="F477">
        <v>3</v>
      </c>
      <c r="G477">
        <v>18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s="25">
        <v>0.72</v>
      </c>
      <c r="Q477" s="25">
        <v>278.68</v>
      </c>
      <c r="R477" s="25">
        <v>-277.95999999999998</v>
      </c>
      <c r="S477" s="25">
        <v>-17.372499999999999</v>
      </c>
      <c r="T477" s="30" t="s">
        <v>19</v>
      </c>
      <c r="U477" s="28">
        <v>0.72</v>
      </c>
      <c r="V477" s="28" t="str">
        <f>IF(ABS(Proj2018[[#This Row],[LastProj]]-Proj2018[[#This Row],[PROJ TOTAL PTS]])&lt;0.5,"",(Proj2018[[#This Row],[PROJ TOTAL PTS]]-Proj2018[[#This Row],[LastProj]])/16)</f>
        <v/>
      </c>
      <c r="W477" s="28" t="s">
        <v>30</v>
      </c>
      <c r="X477" s="28"/>
      <c r="Y477" s="28">
        <f>IF(Proj2018[[#This Row],[POS]]="K",-100,Proj2018[[#This Row],[VAR/G]]+1.5)</f>
        <v>-15.872499999999999</v>
      </c>
      <c r="Z477" s="32">
        <f>ROUND(MAX(Proj2018[[#This Row],[VAWG]],0)*$AC$9,0)+1</f>
        <v>1</v>
      </c>
    </row>
    <row r="478" spans="1:26" x14ac:dyDescent="0.25">
      <c r="A478">
        <v>2018</v>
      </c>
      <c r="B478" t="s">
        <v>546</v>
      </c>
      <c r="C478" t="s">
        <v>83</v>
      </c>
      <c r="D478" t="s">
        <v>29</v>
      </c>
      <c r="E478">
        <v>2</v>
      </c>
      <c r="F478">
        <v>3</v>
      </c>
      <c r="G478">
        <v>18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s="25">
        <v>0.72</v>
      </c>
      <c r="Q478" s="25">
        <v>278.68</v>
      </c>
      <c r="R478" s="25">
        <v>-277.95999999999998</v>
      </c>
      <c r="S478" s="25">
        <v>-17.372499999999999</v>
      </c>
      <c r="T478" s="30" t="s">
        <v>30</v>
      </c>
      <c r="U478" s="28">
        <v>0.72</v>
      </c>
      <c r="V478" s="28" t="str">
        <f>IF(ABS(Proj2018[[#This Row],[LastProj]]-Proj2018[[#This Row],[PROJ TOTAL PTS]])&lt;0.5,"",(Proj2018[[#This Row],[PROJ TOTAL PTS]]-Proj2018[[#This Row],[LastProj]])/16)</f>
        <v/>
      </c>
      <c r="W478" s="28" t="s">
        <v>30</v>
      </c>
      <c r="X478" s="28"/>
      <c r="Y478" s="28">
        <f>IF(Proj2018[[#This Row],[POS]]="K",-100,Proj2018[[#This Row],[VAR/G]]+1.5)</f>
        <v>-15.872499999999999</v>
      </c>
      <c r="Z478" s="32">
        <f>ROUND(MAX(Proj2018[[#This Row],[VAWG]],0)*$AC$9,0)+1</f>
        <v>1</v>
      </c>
    </row>
    <row r="479" spans="1:26" x14ac:dyDescent="0.25">
      <c r="A479">
        <v>2018</v>
      </c>
      <c r="B479" t="s">
        <v>547</v>
      </c>
      <c r="C479" t="s">
        <v>54</v>
      </c>
      <c r="D479" t="s">
        <v>29</v>
      </c>
      <c r="E479">
        <v>2</v>
      </c>
      <c r="F479">
        <v>3</v>
      </c>
      <c r="G479">
        <v>18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s="25">
        <v>0.72</v>
      </c>
      <c r="Q479" s="25">
        <v>278.68</v>
      </c>
      <c r="R479" s="25">
        <v>-277.95999999999998</v>
      </c>
      <c r="S479" s="25">
        <v>-17.372499999999999</v>
      </c>
      <c r="T479" s="30" t="s">
        <v>30</v>
      </c>
      <c r="U479" s="28">
        <v>0.72</v>
      </c>
      <c r="V479" s="28" t="str">
        <f>IF(ABS(Proj2018[[#This Row],[LastProj]]-Proj2018[[#This Row],[PROJ TOTAL PTS]])&lt;0.5,"",(Proj2018[[#This Row],[PROJ TOTAL PTS]]-Proj2018[[#This Row],[LastProj]])/16)</f>
        <v/>
      </c>
      <c r="W479" s="28" t="s">
        <v>30</v>
      </c>
      <c r="X479" s="28"/>
      <c r="Y479" s="28">
        <f>IF(Proj2018[[#This Row],[POS]]="K",-100,Proj2018[[#This Row],[VAR/G]]+1.5)</f>
        <v>-15.872499999999999</v>
      </c>
      <c r="Z479" s="32">
        <f>ROUND(MAX(Proj2018[[#This Row],[VAWG]],0)*$AC$9,0)+1</f>
        <v>1</v>
      </c>
    </row>
    <row r="480" spans="1:26" x14ac:dyDescent="0.25">
      <c r="A480">
        <v>2018</v>
      </c>
      <c r="B480" t="s">
        <v>548</v>
      </c>
      <c r="C480" t="s">
        <v>70</v>
      </c>
      <c r="D480" t="s">
        <v>29</v>
      </c>
      <c r="E480">
        <v>2</v>
      </c>
      <c r="F480">
        <v>3</v>
      </c>
      <c r="G480">
        <v>18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s="25">
        <v>0.72</v>
      </c>
      <c r="Q480" s="25">
        <v>278.68</v>
      </c>
      <c r="R480" s="25">
        <v>-277.95999999999998</v>
      </c>
      <c r="S480" s="25">
        <v>-17.372499999999999</v>
      </c>
      <c r="T480" s="30" t="s">
        <v>30</v>
      </c>
      <c r="U480" s="28">
        <v>0.72</v>
      </c>
      <c r="V480" s="28" t="str">
        <f>IF(ABS(Proj2018[[#This Row],[LastProj]]-Proj2018[[#This Row],[PROJ TOTAL PTS]])&lt;0.5,"",(Proj2018[[#This Row],[PROJ TOTAL PTS]]-Proj2018[[#This Row],[LastProj]])/16)</f>
        <v/>
      </c>
      <c r="W480" s="28" t="s">
        <v>30</v>
      </c>
      <c r="X480" s="28"/>
      <c r="Y480" s="28">
        <f>IF(Proj2018[[#This Row],[POS]]="K",-100,Proj2018[[#This Row],[VAR/G]]+1.5)</f>
        <v>-15.872499999999999</v>
      </c>
      <c r="Z480" s="32">
        <f>ROUND(MAX(Proj2018[[#This Row],[VAWG]],0)*$AC$9,0)+1</f>
        <v>1</v>
      </c>
    </row>
    <row r="481" spans="1:26" x14ac:dyDescent="0.25">
      <c r="A481">
        <v>2018</v>
      </c>
      <c r="B481" t="s">
        <v>549</v>
      </c>
      <c r="C481" t="s">
        <v>49</v>
      </c>
      <c r="D481" t="s">
        <v>29</v>
      </c>
      <c r="E481">
        <v>2</v>
      </c>
      <c r="F481">
        <v>3</v>
      </c>
      <c r="G481">
        <v>18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s="25">
        <v>0.72</v>
      </c>
      <c r="Q481" s="25">
        <v>278.68</v>
      </c>
      <c r="R481" s="25">
        <v>-277.95999999999998</v>
      </c>
      <c r="S481" s="25">
        <v>-17.372499999999999</v>
      </c>
      <c r="T481" s="30" t="s">
        <v>30</v>
      </c>
      <c r="U481" s="28">
        <v>0.72</v>
      </c>
      <c r="V481" s="28" t="str">
        <f>IF(ABS(Proj2018[[#This Row],[LastProj]]-Proj2018[[#This Row],[PROJ TOTAL PTS]])&lt;0.5,"",(Proj2018[[#This Row],[PROJ TOTAL PTS]]-Proj2018[[#This Row],[LastProj]])/16)</f>
        <v/>
      </c>
      <c r="W481" s="28" t="s">
        <v>30</v>
      </c>
      <c r="X481" s="28"/>
      <c r="Y481" s="28">
        <f>IF(Proj2018[[#This Row],[POS]]="K",-100,Proj2018[[#This Row],[VAR/G]]+1.5)</f>
        <v>-15.872499999999999</v>
      </c>
      <c r="Z481" s="32">
        <f>ROUND(MAX(Proj2018[[#This Row],[VAWG]],0)*$AC$9,0)+1</f>
        <v>1</v>
      </c>
    </row>
    <row r="482" spans="1:26" x14ac:dyDescent="0.25">
      <c r="A482">
        <v>2018</v>
      </c>
      <c r="B482" t="s">
        <v>550</v>
      </c>
      <c r="C482" t="s">
        <v>60</v>
      </c>
      <c r="D482" t="s">
        <v>29</v>
      </c>
      <c r="E482">
        <v>2</v>
      </c>
      <c r="F482">
        <v>3</v>
      </c>
      <c r="G482">
        <v>18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s="25">
        <v>0.72</v>
      </c>
      <c r="Q482" s="25">
        <v>278.68</v>
      </c>
      <c r="R482" s="25">
        <v>-277.95999999999998</v>
      </c>
      <c r="S482" s="25">
        <v>-17.372499999999999</v>
      </c>
      <c r="T482" s="30" t="s">
        <v>30</v>
      </c>
      <c r="U482" s="28">
        <v>0.72</v>
      </c>
      <c r="V482" s="28" t="str">
        <f>IF(ABS(Proj2018[[#This Row],[LastProj]]-Proj2018[[#This Row],[PROJ TOTAL PTS]])&lt;0.5,"",(Proj2018[[#This Row],[PROJ TOTAL PTS]]-Proj2018[[#This Row],[LastProj]])/16)</f>
        <v/>
      </c>
      <c r="W482" s="28" t="s">
        <v>30</v>
      </c>
      <c r="X482" s="28"/>
      <c r="Y482" s="28">
        <f>IF(Proj2018[[#This Row],[POS]]="K",-100,Proj2018[[#This Row],[VAR/G]]+1.5)</f>
        <v>-15.872499999999999</v>
      </c>
      <c r="Z482" s="32">
        <f>ROUND(MAX(Proj2018[[#This Row],[VAWG]],0)*$AC$9,0)+1</f>
        <v>1</v>
      </c>
    </row>
    <row r="483" spans="1:26" x14ac:dyDescent="0.25">
      <c r="A483">
        <v>2018</v>
      </c>
      <c r="B483" t="s">
        <v>551</v>
      </c>
      <c r="C483" t="s">
        <v>62</v>
      </c>
      <c r="D483" t="s">
        <v>126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3</v>
      </c>
      <c r="O483">
        <v>0</v>
      </c>
      <c r="P483" s="25">
        <v>0.30000000000000004</v>
      </c>
      <c r="Q483" s="25">
        <v>81.599999999999994</v>
      </c>
      <c r="R483" s="25">
        <v>-81.3</v>
      </c>
      <c r="S483" s="25">
        <v>-5.0812499999999998</v>
      </c>
      <c r="T483" s="30" t="s">
        <v>30</v>
      </c>
      <c r="U483" s="28">
        <v>0.30000000000000004</v>
      </c>
      <c r="V483" s="28" t="str">
        <f>IF(ABS(Proj2018[[#This Row],[LastProj]]-Proj2018[[#This Row],[PROJ TOTAL PTS]])&lt;0.5,"",(Proj2018[[#This Row],[PROJ TOTAL PTS]]-Proj2018[[#This Row],[LastProj]])/16)</f>
        <v/>
      </c>
      <c r="W483" s="28" t="s">
        <v>30</v>
      </c>
      <c r="X483" s="28"/>
      <c r="Y483" s="28">
        <f>IF(Proj2018[[#This Row],[POS]]="K",-100,Proj2018[[#This Row],[VAR/G]]+1.5)</f>
        <v>-3.5812499999999998</v>
      </c>
      <c r="Z483" s="32">
        <f>ROUND(MAX(Proj2018[[#This Row],[VAWG]],0)*$AC$9,0)+1</f>
        <v>1</v>
      </c>
    </row>
    <row r="484" spans="1:26" x14ac:dyDescent="0.25">
      <c r="A484">
        <v>2018</v>
      </c>
      <c r="B484" t="s">
        <v>279</v>
      </c>
      <c r="C484" t="s">
        <v>94</v>
      </c>
      <c r="D484" t="s">
        <v>29</v>
      </c>
      <c r="E484">
        <v>0</v>
      </c>
      <c r="F484">
        <v>1</v>
      </c>
      <c r="G484">
        <v>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s="25">
        <v>0.16</v>
      </c>
      <c r="Q484" s="25">
        <v>278.68</v>
      </c>
      <c r="R484" s="25">
        <v>-278.52</v>
      </c>
      <c r="S484" s="25">
        <v>-17.407499999999999</v>
      </c>
      <c r="T484" s="30" t="s">
        <v>30</v>
      </c>
      <c r="U484" s="28">
        <v>0.16</v>
      </c>
      <c r="V484" s="28" t="str">
        <f>IF(ABS(Proj2018[[#This Row],[LastProj]]-Proj2018[[#This Row],[PROJ TOTAL PTS]])&lt;0.5,"",(Proj2018[[#This Row],[PROJ TOTAL PTS]]-Proj2018[[#This Row],[LastProj]])/16)</f>
        <v/>
      </c>
      <c r="W484" s="28" t="s">
        <v>30</v>
      </c>
      <c r="X484" s="28"/>
      <c r="Y484" s="28">
        <f>IF(Proj2018[[#This Row],[POS]]="K",-100,Proj2018[[#This Row],[VAR/G]]+1.5)</f>
        <v>-15.907499999999999</v>
      </c>
      <c r="Z484" s="32">
        <f>ROUND(MAX(Proj2018[[#This Row],[VAWG]],0)*$AC$9,0)+1</f>
        <v>1</v>
      </c>
    </row>
    <row r="485" spans="1:26" x14ac:dyDescent="0.25">
      <c r="A485">
        <v>2018</v>
      </c>
      <c r="B485" t="s">
        <v>552</v>
      </c>
      <c r="C485" t="s">
        <v>34</v>
      </c>
      <c r="D485" t="s">
        <v>31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s="25">
        <v>0</v>
      </c>
      <c r="Q485" s="25">
        <v>0</v>
      </c>
      <c r="R485" s="25">
        <v>0</v>
      </c>
      <c r="S485" s="25">
        <v>0</v>
      </c>
      <c r="T485" s="30" t="s">
        <v>30</v>
      </c>
      <c r="U485" s="28">
        <v>0</v>
      </c>
      <c r="V485" s="28" t="str">
        <f>IF(ABS(Proj2018[[#This Row],[LastProj]]-Proj2018[[#This Row],[PROJ TOTAL PTS]])&lt;0.5,"",(Proj2018[[#This Row],[PROJ TOTAL PTS]]-Proj2018[[#This Row],[LastProj]])/16)</f>
        <v/>
      </c>
      <c r="W485" s="28" t="s">
        <v>31</v>
      </c>
      <c r="X485" s="28"/>
      <c r="Y485" s="28">
        <f>IF(Proj2018[[#This Row],[POS]]="K",-100,Proj2018[[#This Row],[VAR/G]]+1.5)</f>
        <v>-100</v>
      </c>
      <c r="Z485" s="32">
        <f>ROUND(MAX(Proj2018[[#This Row],[VAWG]],0)*$AC$9,0)+1</f>
        <v>1</v>
      </c>
    </row>
    <row r="486" spans="1:26" x14ac:dyDescent="0.25">
      <c r="A486">
        <v>2018</v>
      </c>
      <c r="B486" t="s">
        <v>553</v>
      </c>
      <c r="C486" t="s">
        <v>52</v>
      </c>
      <c r="D486" t="s">
        <v>31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s="25">
        <v>0</v>
      </c>
      <c r="Q486" s="25">
        <v>0</v>
      </c>
      <c r="R486" s="25">
        <v>0</v>
      </c>
      <c r="S486" s="25">
        <v>0</v>
      </c>
      <c r="T486" s="30" t="s">
        <v>30</v>
      </c>
      <c r="U486" s="28">
        <v>0</v>
      </c>
      <c r="V486" s="28" t="str">
        <f>IF(ABS(Proj2018[[#This Row],[LastProj]]-Proj2018[[#This Row],[PROJ TOTAL PTS]])&lt;0.5,"",(Proj2018[[#This Row],[PROJ TOTAL PTS]]-Proj2018[[#This Row],[LastProj]])/16)</f>
        <v/>
      </c>
      <c r="W486" s="28" t="s">
        <v>31</v>
      </c>
      <c r="X486" s="28"/>
      <c r="Y486" s="28">
        <f>IF(Proj2018[[#This Row],[POS]]="K",-100,Proj2018[[#This Row],[VAR/G]]+1.5)</f>
        <v>-100</v>
      </c>
      <c r="Z486" s="32">
        <f>ROUND(MAX(Proj2018[[#This Row],[VAWG]],0)*$AC$9,0)+1</f>
        <v>1</v>
      </c>
    </row>
    <row r="487" spans="1:26" x14ac:dyDescent="0.25">
      <c r="A487">
        <v>2018</v>
      </c>
      <c r="B487" t="s">
        <v>554</v>
      </c>
      <c r="C487" t="s">
        <v>44</v>
      </c>
      <c r="D487" t="s">
        <v>31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s="25">
        <v>0</v>
      </c>
      <c r="Q487" s="25">
        <v>0</v>
      </c>
      <c r="R487" s="25">
        <v>0</v>
      </c>
      <c r="S487" s="25">
        <v>0</v>
      </c>
      <c r="T487" s="30" t="s">
        <v>30</v>
      </c>
      <c r="U487" s="28">
        <v>0</v>
      </c>
      <c r="V487" s="28" t="str">
        <f>IF(ABS(Proj2018[[#This Row],[LastProj]]-Proj2018[[#This Row],[PROJ TOTAL PTS]])&lt;0.5,"",(Proj2018[[#This Row],[PROJ TOTAL PTS]]-Proj2018[[#This Row],[LastProj]])/16)</f>
        <v/>
      </c>
      <c r="W487" s="28" t="s">
        <v>30</v>
      </c>
      <c r="X487" s="28"/>
      <c r="Y487" s="28">
        <f>IF(Proj2018[[#This Row],[POS]]="K",-100,Proj2018[[#This Row],[VAR/G]]+1.5)</f>
        <v>-100</v>
      </c>
      <c r="Z487" s="32">
        <f>ROUND(MAX(Proj2018[[#This Row],[VAWG]],0)*$AC$9,0)+1</f>
        <v>1</v>
      </c>
    </row>
    <row r="488" spans="1:26" x14ac:dyDescent="0.25">
      <c r="A488">
        <v>2018</v>
      </c>
      <c r="B488" t="s">
        <v>555</v>
      </c>
      <c r="C488" t="s">
        <v>58</v>
      </c>
      <c r="D488" t="s">
        <v>31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s="25">
        <v>0</v>
      </c>
      <c r="Q488" s="25">
        <v>0</v>
      </c>
      <c r="R488" s="25">
        <v>0</v>
      </c>
      <c r="S488" s="25">
        <v>0</v>
      </c>
      <c r="T488" s="30" t="s">
        <v>19</v>
      </c>
      <c r="U488" s="28">
        <v>0</v>
      </c>
      <c r="V488" s="28" t="str">
        <f>IF(ABS(Proj2018[[#This Row],[LastProj]]-Proj2018[[#This Row],[PROJ TOTAL PTS]])&lt;0.5,"",(Proj2018[[#This Row],[PROJ TOTAL PTS]]-Proj2018[[#This Row],[LastProj]])/16)</f>
        <v/>
      </c>
      <c r="W488" s="28" t="s">
        <v>30</v>
      </c>
      <c r="X488" s="28"/>
      <c r="Y488" s="28">
        <f>IF(Proj2018[[#This Row],[POS]]="K",-100,Proj2018[[#This Row],[VAR/G]]+1.5)</f>
        <v>-100</v>
      </c>
      <c r="Z488" s="32">
        <f>ROUND(MAX(Proj2018[[#This Row],[VAWG]],0)*$AC$9,0)+1</f>
        <v>1</v>
      </c>
    </row>
    <row r="489" spans="1:26" x14ac:dyDescent="0.25">
      <c r="A489">
        <v>2018</v>
      </c>
      <c r="B489" t="s">
        <v>556</v>
      </c>
      <c r="C489" t="s">
        <v>60</v>
      </c>
      <c r="D489" t="s">
        <v>31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s="25">
        <v>0</v>
      </c>
      <c r="Q489" s="25">
        <v>0</v>
      </c>
      <c r="R489" s="25">
        <v>0</v>
      </c>
      <c r="S489" s="25">
        <v>0</v>
      </c>
      <c r="T489" s="30" t="s">
        <v>30</v>
      </c>
      <c r="U489" s="28">
        <v>0</v>
      </c>
      <c r="V489" s="28" t="str">
        <f>IF(ABS(Proj2018[[#This Row],[LastProj]]-Proj2018[[#This Row],[PROJ TOTAL PTS]])&lt;0.5,"",(Proj2018[[#This Row],[PROJ TOTAL PTS]]-Proj2018[[#This Row],[LastProj]])/16)</f>
        <v/>
      </c>
      <c r="W489" s="28" t="s">
        <v>30</v>
      </c>
      <c r="X489" s="28"/>
      <c r="Y489" s="28">
        <f>IF(Proj2018[[#This Row],[POS]]="K",-100,Proj2018[[#This Row],[VAR/G]]+1.5)</f>
        <v>-100</v>
      </c>
      <c r="Z489" s="32">
        <f>ROUND(MAX(Proj2018[[#This Row],[VAWG]],0)*$AC$9,0)+1</f>
        <v>1</v>
      </c>
    </row>
    <row r="490" spans="1:26" x14ac:dyDescent="0.25">
      <c r="A490">
        <v>2018</v>
      </c>
      <c r="B490" t="s">
        <v>557</v>
      </c>
      <c r="C490" t="s">
        <v>47</v>
      </c>
      <c r="D490" t="s">
        <v>31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s="25">
        <v>0</v>
      </c>
      <c r="Q490" s="25">
        <v>0</v>
      </c>
      <c r="R490" s="25">
        <v>0</v>
      </c>
      <c r="S490" s="25">
        <v>0</v>
      </c>
      <c r="T490" s="30" t="s">
        <v>30</v>
      </c>
      <c r="U490" s="28">
        <v>0</v>
      </c>
      <c r="V490" s="28" t="str">
        <f>IF(ABS(Proj2018[[#This Row],[LastProj]]-Proj2018[[#This Row],[PROJ TOTAL PTS]])&lt;0.5,"",(Proj2018[[#This Row],[PROJ TOTAL PTS]]-Proj2018[[#This Row],[LastProj]])/16)</f>
        <v/>
      </c>
      <c r="W490" s="28" t="s">
        <v>31</v>
      </c>
      <c r="X490" s="28"/>
      <c r="Y490" s="28">
        <f>IF(Proj2018[[#This Row],[POS]]="K",-100,Proj2018[[#This Row],[VAR/G]]+1.5)</f>
        <v>-100</v>
      </c>
      <c r="Z490" s="32">
        <f>ROUND(MAX(Proj2018[[#This Row],[VAWG]],0)*$AC$9,0)+1</f>
        <v>1</v>
      </c>
    </row>
    <row r="491" spans="1:26" x14ac:dyDescent="0.25">
      <c r="A491">
        <v>2018</v>
      </c>
      <c r="B491" t="s">
        <v>558</v>
      </c>
      <c r="C491" t="s">
        <v>94</v>
      </c>
      <c r="D491" t="s">
        <v>31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s="25">
        <v>0</v>
      </c>
      <c r="Q491" s="25">
        <v>0</v>
      </c>
      <c r="R491" s="25">
        <v>0</v>
      </c>
      <c r="S491" s="25">
        <v>0</v>
      </c>
      <c r="T491" s="30" t="s">
        <v>30</v>
      </c>
      <c r="U491" s="28">
        <v>0</v>
      </c>
      <c r="V491" s="28" t="str">
        <f>IF(ABS(Proj2018[[#This Row],[LastProj]]-Proj2018[[#This Row],[PROJ TOTAL PTS]])&lt;0.5,"",(Proj2018[[#This Row],[PROJ TOTAL PTS]]-Proj2018[[#This Row],[LastProj]])/16)</f>
        <v/>
      </c>
      <c r="W491" s="28" t="s">
        <v>30</v>
      </c>
      <c r="X491" s="28"/>
      <c r="Y491" s="28">
        <f>IF(Proj2018[[#This Row],[POS]]="K",-100,Proj2018[[#This Row],[VAR/G]]+1.5)</f>
        <v>-100</v>
      </c>
      <c r="Z491" s="32">
        <f>ROUND(MAX(Proj2018[[#This Row],[VAWG]],0)*$AC$9,0)+1</f>
        <v>1</v>
      </c>
    </row>
    <row r="492" spans="1:26" x14ac:dyDescent="0.25">
      <c r="A492">
        <v>2018</v>
      </c>
      <c r="B492" t="s">
        <v>559</v>
      </c>
      <c r="C492" t="s">
        <v>28</v>
      </c>
      <c r="D492" t="s">
        <v>31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s="25">
        <v>0</v>
      </c>
      <c r="Q492" s="25">
        <v>0</v>
      </c>
      <c r="R492" s="25">
        <v>0</v>
      </c>
      <c r="S492" s="25">
        <v>0</v>
      </c>
      <c r="T492" s="30" t="s">
        <v>30</v>
      </c>
      <c r="U492" s="28">
        <v>0</v>
      </c>
      <c r="V492" s="28" t="str">
        <f>IF(ABS(Proj2018[[#This Row],[LastProj]]-Proj2018[[#This Row],[PROJ TOTAL PTS]])&lt;0.5,"",(Proj2018[[#This Row],[PROJ TOTAL PTS]]-Proj2018[[#This Row],[LastProj]])/16)</f>
        <v/>
      </c>
      <c r="W492" s="28" t="s">
        <v>31</v>
      </c>
      <c r="X492" s="28"/>
      <c r="Y492" s="28">
        <f>IF(Proj2018[[#This Row],[POS]]="K",-100,Proj2018[[#This Row],[VAR/G]]+1.5)</f>
        <v>-100</v>
      </c>
      <c r="Z492" s="32">
        <f>ROUND(MAX(Proj2018[[#This Row],[VAWG]],0)*$AC$9,0)+1</f>
        <v>1</v>
      </c>
    </row>
    <row r="493" spans="1:26" x14ac:dyDescent="0.25">
      <c r="A493">
        <v>2018</v>
      </c>
      <c r="B493" t="s">
        <v>560</v>
      </c>
      <c r="C493" t="s">
        <v>83</v>
      </c>
      <c r="D493" t="s">
        <v>31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s="25">
        <v>0</v>
      </c>
      <c r="Q493" s="25">
        <v>0</v>
      </c>
      <c r="R493" s="25">
        <v>0</v>
      </c>
      <c r="S493" s="25">
        <v>0</v>
      </c>
      <c r="T493" s="30" t="s">
        <v>30</v>
      </c>
      <c r="U493" s="28">
        <v>0</v>
      </c>
      <c r="V493" s="28" t="str">
        <f>IF(ABS(Proj2018[[#This Row],[LastProj]]-Proj2018[[#This Row],[PROJ TOTAL PTS]])&lt;0.5,"",(Proj2018[[#This Row],[PROJ TOTAL PTS]]-Proj2018[[#This Row],[LastProj]])/16)</f>
        <v/>
      </c>
      <c r="W493" s="28" t="s">
        <v>30</v>
      </c>
      <c r="X493" s="28"/>
      <c r="Y493" s="28">
        <f>IF(Proj2018[[#This Row],[POS]]="K",-100,Proj2018[[#This Row],[VAR/G]]+1.5)</f>
        <v>-100</v>
      </c>
      <c r="Z493" s="32">
        <f>ROUND(MAX(Proj2018[[#This Row],[VAWG]],0)*$AC$9,0)+1</f>
        <v>1</v>
      </c>
    </row>
    <row r="494" spans="1:26" x14ac:dyDescent="0.25">
      <c r="A494">
        <v>2018</v>
      </c>
      <c r="B494" t="s">
        <v>561</v>
      </c>
      <c r="C494" t="s">
        <v>41</v>
      </c>
      <c r="D494" t="s">
        <v>31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s="25">
        <v>0</v>
      </c>
      <c r="Q494" s="25">
        <v>0</v>
      </c>
      <c r="R494" s="25">
        <v>0</v>
      </c>
      <c r="S494" s="25">
        <v>0</v>
      </c>
      <c r="T494" s="30" t="s">
        <v>30</v>
      </c>
      <c r="U494" s="28">
        <v>0</v>
      </c>
      <c r="V494" s="28" t="str">
        <f>IF(ABS(Proj2018[[#This Row],[LastProj]]-Proj2018[[#This Row],[PROJ TOTAL PTS]])&lt;0.5,"",(Proj2018[[#This Row],[PROJ TOTAL PTS]]-Proj2018[[#This Row],[LastProj]])/16)</f>
        <v/>
      </c>
      <c r="W494" s="28" t="s">
        <v>30</v>
      </c>
      <c r="X494" s="28"/>
      <c r="Y494" s="28">
        <f>IF(Proj2018[[#This Row],[POS]]="K",-100,Proj2018[[#This Row],[VAR/G]]+1.5)</f>
        <v>-100</v>
      </c>
      <c r="Z494" s="32">
        <f>ROUND(MAX(Proj2018[[#This Row],[VAWG]],0)*$AC$9,0)+1</f>
        <v>1</v>
      </c>
    </row>
    <row r="495" spans="1:26" x14ac:dyDescent="0.25">
      <c r="A495">
        <v>2018</v>
      </c>
      <c r="B495" t="s">
        <v>562</v>
      </c>
      <c r="C495" t="s">
        <v>96</v>
      </c>
      <c r="D495" t="s">
        <v>31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s="25">
        <v>0</v>
      </c>
      <c r="Q495" s="25">
        <v>0</v>
      </c>
      <c r="R495" s="25">
        <v>0</v>
      </c>
      <c r="S495" s="25">
        <v>0</v>
      </c>
      <c r="T495" s="30" t="s">
        <v>30</v>
      </c>
      <c r="U495" s="28">
        <v>0</v>
      </c>
      <c r="V495" s="28" t="str">
        <f>IF(ABS(Proj2018[[#This Row],[LastProj]]-Proj2018[[#This Row],[PROJ TOTAL PTS]])&lt;0.5,"",(Proj2018[[#This Row],[PROJ TOTAL PTS]]-Proj2018[[#This Row],[LastProj]])/16)</f>
        <v/>
      </c>
      <c r="W495" s="28" t="s">
        <v>30</v>
      </c>
      <c r="X495" s="28"/>
      <c r="Y495" s="28">
        <f>IF(Proj2018[[#This Row],[POS]]="K",-100,Proj2018[[#This Row],[VAR/G]]+1.5)</f>
        <v>-100</v>
      </c>
      <c r="Z495" s="32">
        <f>ROUND(MAX(Proj2018[[#This Row],[VAWG]],0)*$AC$9,0)+1</f>
        <v>1</v>
      </c>
    </row>
    <row r="496" spans="1:26" x14ac:dyDescent="0.25">
      <c r="A496">
        <v>2018</v>
      </c>
      <c r="B496" t="s">
        <v>563</v>
      </c>
      <c r="C496" t="s">
        <v>90</v>
      </c>
      <c r="D496" t="s">
        <v>31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s="25">
        <v>0</v>
      </c>
      <c r="Q496" s="25">
        <v>0</v>
      </c>
      <c r="R496" s="25">
        <v>0</v>
      </c>
      <c r="S496" s="25">
        <v>0</v>
      </c>
      <c r="T496" s="30" t="s">
        <v>30</v>
      </c>
      <c r="U496" s="28">
        <v>0</v>
      </c>
      <c r="V496" s="28" t="str">
        <f>IF(ABS(Proj2018[[#This Row],[LastProj]]-Proj2018[[#This Row],[PROJ TOTAL PTS]])&lt;0.5,"",(Proj2018[[#This Row],[PROJ TOTAL PTS]]-Proj2018[[#This Row],[LastProj]])/16)</f>
        <v/>
      </c>
      <c r="W496" s="28" t="s">
        <v>30</v>
      </c>
      <c r="X496" s="28"/>
      <c r="Y496" s="28">
        <f>IF(Proj2018[[#This Row],[POS]]="K",-100,Proj2018[[#This Row],[VAR/G]]+1.5)</f>
        <v>-100</v>
      </c>
      <c r="Z496" s="32">
        <f>ROUND(MAX(Proj2018[[#This Row],[VAWG]],0)*$AC$9,0)+1</f>
        <v>1</v>
      </c>
    </row>
    <row r="497" spans="1:26" x14ac:dyDescent="0.25">
      <c r="A497">
        <v>2018</v>
      </c>
      <c r="B497" t="s">
        <v>564</v>
      </c>
      <c r="C497" t="s">
        <v>49</v>
      </c>
      <c r="D497" t="s">
        <v>31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s="25">
        <v>0</v>
      </c>
      <c r="Q497" s="25">
        <v>0</v>
      </c>
      <c r="R497" s="25">
        <v>0</v>
      </c>
      <c r="S497" s="25">
        <v>0</v>
      </c>
      <c r="T497" s="30" t="s">
        <v>30</v>
      </c>
      <c r="U497" s="28">
        <v>0</v>
      </c>
      <c r="V497" s="28" t="str">
        <f>IF(ABS(Proj2018[[#This Row],[LastProj]]-Proj2018[[#This Row],[PROJ TOTAL PTS]])&lt;0.5,"",(Proj2018[[#This Row],[PROJ TOTAL PTS]]-Proj2018[[#This Row],[LastProj]])/16)</f>
        <v/>
      </c>
      <c r="W497" s="28" t="s">
        <v>30</v>
      </c>
      <c r="X497" s="28"/>
      <c r="Y497" s="28">
        <f>IF(Proj2018[[#This Row],[POS]]="K",-100,Proj2018[[#This Row],[VAR/G]]+1.5)</f>
        <v>-100</v>
      </c>
      <c r="Z497" s="32">
        <f>ROUND(MAX(Proj2018[[#This Row],[VAWG]],0)*$AC$9,0)+1</f>
        <v>1</v>
      </c>
    </row>
    <row r="498" spans="1:26" x14ac:dyDescent="0.25">
      <c r="A498">
        <v>2018</v>
      </c>
      <c r="B498" t="s">
        <v>565</v>
      </c>
      <c r="C498" t="s">
        <v>92</v>
      </c>
      <c r="D498" t="s">
        <v>31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s="25">
        <v>0</v>
      </c>
      <c r="Q498" s="25">
        <v>0</v>
      </c>
      <c r="R498" s="25">
        <v>0</v>
      </c>
      <c r="S498" s="25">
        <v>0</v>
      </c>
      <c r="T498" s="30" t="s">
        <v>30</v>
      </c>
      <c r="U498" s="28">
        <v>0</v>
      </c>
      <c r="V498" s="28" t="str">
        <f>IF(ABS(Proj2018[[#This Row],[LastProj]]-Proj2018[[#This Row],[PROJ TOTAL PTS]])&lt;0.5,"",(Proj2018[[#This Row],[PROJ TOTAL PTS]]-Proj2018[[#This Row],[LastProj]])/16)</f>
        <v/>
      </c>
      <c r="W498" s="28" t="s">
        <v>30</v>
      </c>
      <c r="X498" s="28"/>
      <c r="Y498" s="28">
        <f>IF(Proj2018[[#This Row],[POS]]="K",-100,Proj2018[[#This Row],[VAR/G]]+1.5)</f>
        <v>-100</v>
      </c>
      <c r="Z498" s="32">
        <f>ROUND(MAX(Proj2018[[#This Row],[VAWG]],0)*$AC$9,0)+1</f>
        <v>1</v>
      </c>
    </row>
    <row r="499" spans="1:26" x14ac:dyDescent="0.25">
      <c r="A499">
        <v>2018</v>
      </c>
      <c r="B499" t="s">
        <v>566</v>
      </c>
      <c r="C499" t="s">
        <v>81</v>
      </c>
      <c r="D499" t="s">
        <v>31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s="25">
        <v>0</v>
      </c>
      <c r="Q499" s="25">
        <v>0</v>
      </c>
      <c r="R499" s="25">
        <v>0</v>
      </c>
      <c r="S499" s="25">
        <v>0</v>
      </c>
      <c r="T499" s="30" t="s">
        <v>30</v>
      </c>
      <c r="U499" s="28">
        <v>0</v>
      </c>
      <c r="V499" s="28" t="str">
        <f>IF(ABS(Proj2018[[#This Row],[LastProj]]-Proj2018[[#This Row],[PROJ TOTAL PTS]])&lt;0.5,"",(Proj2018[[#This Row],[PROJ TOTAL PTS]]-Proj2018[[#This Row],[LastProj]])/16)</f>
        <v/>
      </c>
      <c r="W499" s="28" t="s">
        <v>30</v>
      </c>
      <c r="X499" s="28"/>
      <c r="Y499" s="28">
        <f>IF(Proj2018[[#This Row],[POS]]="K",-100,Proj2018[[#This Row],[VAR/G]]+1.5)</f>
        <v>-100</v>
      </c>
      <c r="Z499" s="32">
        <f>ROUND(MAX(Proj2018[[#This Row],[VAWG]],0)*$AC$9,0)+1</f>
        <v>1</v>
      </c>
    </row>
    <row r="500" spans="1:26" x14ac:dyDescent="0.25">
      <c r="A500">
        <v>2018</v>
      </c>
      <c r="B500" t="s">
        <v>567</v>
      </c>
      <c r="C500" t="s">
        <v>74</v>
      </c>
      <c r="D500" t="s">
        <v>31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s="25">
        <v>0</v>
      </c>
      <c r="Q500" s="25">
        <v>0</v>
      </c>
      <c r="R500" s="25">
        <v>0</v>
      </c>
      <c r="S500" s="25">
        <v>0</v>
      </c>
      <c r="T500" s="30" t="s">
        <v>30</v>
      </c>
      <c r="U500" s="28">
        <v>0</v>
      </c>
      <c r="V500" s="28" t="str">
        <f>IF(ABS(Proj2018[[#This Row],[LastProj]]-Proj2018[[#This Row],[PROJ TOTAL PTS]])&lt;0.5,"",(Proj2018[[#This Row],[PROJ TOTAL PTS]]-Proj2018[[#This Row],[LastProj]])/16)</f>
        <v/>
      </c>
      <c r="W500" s="28" t="s">
        <v>30</v>
      </c>
      <c r="X500" s="28"/>
      <c r="Y500" s="28">
        <f>IF(Proj2018[[#This Row],[POS]]="K",-100,Proj2018[[#This Row],[VAR/G]]+1.5)</f>
        <v>-100</v>
      </c>
      <c r="Z500" s="32">
        <f>ROUND(MAX(Proj2018[[#This Row],[VAWG]],0)*$AC$9,0)+1</f>
        <v>1</v>
      </c>
    </row>
    <row r="501" spans="1:26" x14ac:dyDescent="0.25">
      <c r="A501">
        <v>2018</v>
      </c>
      <c r="B501" t="s">
        <v>568</v>
      </c>
      <c r="C501" t="s">
        <v>77</v>
      </c>
      <c r="D501" t="s">
        <v>31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s="25">
        <v>0</v>
      </c>
      <c r="Q501" s="25">
        <v>0</v>
      </c>
      <c r="R501" s="25">
        <v>0</v>
      </c>
      <c r="S501" s="25">
        <v>0</v>
      </c>
      <c r="T501" s="30" t="s">
        <v>30</v>
      </c>
      <c r="U501" s="28">
        <v>0</v>
      </c>
      <c r="V501" s="28" t="str">
        <f>IF(ABS(Proj2018[[#This Row],[LastProj]]-Proj2018[[#This Row],[PROJ TOTAL PTS]])&lt;0.5,"",(Proj2018[[#This Row],[PROJ TOTAL PTS]]-Proj2018[[#This Row],[LastProj]])/16)</f>
        <v/>
      </c>
      <c r="W501" s="28" t="s">
        <v>30</v>
      </c>
      <c r="X501" s="28"/>
      <c r="Y501" s="28">
        <f>IF(Proj2018[[#This Row],[POS]]="K",-100,Proj2018[[#This Row],[VAR/G]]+1.5)</f>
        <v>-100</v>
      </c>
      <c r="Z501" s="32">
        <f>ROUND(MAX(Proj2018[[#This Row],[VAWG]],0)*$AC$9,0)+1</f>
        <v>1</v>
      </c>
    </row>
    <row r="502" spans="1:26" x14ac:dyDescent="0.25">
      <c r="A502">
        <v>2018</v>
      </c>
      <c r="B502" t="s">
        <v>569</v>
      </c>
      <c r="C502" t="s">
        <v>107</v>
      </c>
      <c r="D502" t="s">
        <v>31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s="25">
        <v>0</v>
      </c>
      <c r="Q502" s="25">
        <v>0</v>
      </c>
      <c r="R502" s="25">
        <v>0</v>
      </c>
      <c r="S502" s="25">
        <v>0</v>
      </c>
      <c r="T502" s="30" t="s">
        <v>30</v>
      </c>
      <c r="U502" s="28">
        <v>0</v>
      </c>
      <c r="V502" s="28" t="str">
        <f>IF(ABS(Proj2018[[#This Row],[LastProj]]-Proj2018[[#This Row],[PROJ TOTAL PTS]])&lt;0.5,"",(Proj2018[[#This Row],[PROJ TOTAL PTS]]-Proj2018[[#This Row],[LastProj]])/16)</f>
        <v/>
      </c>
      <c r="W502" s="28" t="s">
        <v>30</v>
      </c>
      <c r="X502" s="28"/>
      <c r="Y502" s="28">
        <f>IF(Proj2018[[#This Row],[POS]]="K",-100,Proj2018[[#This Row],[VAR/G]]+1.5)</f>
        <v>-100</v>
      </c>
      <c r="Z502" s="32">
        <f>ROUND(MAX(Proj2018[[#This Row],[VAWG]],0)*$AC$9,0)+1</f>
        <v>1</v>
      </c>
    </row>
    <row r="503" spans="1:26" x14ac:dyDescent="0.25">
      <c r="A503">
        <v>2018</v>
      </c>
      <c r="B503" t="s">
        <v>570</v>
      </c>
      <c r="C503" t="s">
        <v>70</v>
      </c>
      <c r="D503" t="s">
        <v>31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s="25">
        <v>0</v>
      </c>
      <c r="Q503" s="25">
        <v>0</v>
      </c>
      <c r="R503" s="25">
        <v>0</v>
      </c>
      <c r="S503" s="25">
        <v>0</v>
      </c>
      <c r="T503" s="30" t="s">
        <v>30</v>
      </c>
      <c r="U503" s="28">
        <v>0</v>
      </c>
      <c r="V503" s="28" t="str">
        <f>IF(ABS(Proj2018[[#This Row],[LastProj]]-Proj2018[[#This Row],[PROJ TOTAL PTS]])&lt;0.5,"",(Proj2018[[#This Row],[PROJ TOTAL PTS]]-Proj2018[[#This Row],[LastProj]])/16)</f>
        <v/>
      </c>
      <c r="W503" s="28" t="s">
        <v>30</v>
      </c>
      <c r="X503" s="28"/>
      <c r="Y503" s="28">
        <f>IF(Proj2018[[#This Row],[POS]]="K",-100,Proj2018[[#This Row],[VAR/G]]+1.5)</f>
        <v>-100</v>
      </c>
      <c r="Z503" s="32">
        <f>ROUND(MAX(Proj2018[[#This Row],[VAWG]],0)*$AC$9,0)+1</f>
        <v>1</v>
      </c>
    </row>
    <row r="504" spans="1:26" x14ac:dyDescent="0.25">
      <c r="A504">
        <v>2018</v>
      </c>
      <c r="B504" t="s">
        <v>571</v>
      </c>
      <c r="C504" t="s">
        <v>86</v>
      </c>
      <c r="D504" t="s">
        <v>31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s="25">
        <v>0</v>
      </c>
      <c r="Q504" s="25">
        <v>0</v>
      </c>
      <c r="R504" s="25">
        <v>0</v>
      </c>
      <c r="S504" s="25">
        <v>0</v>
      </c>
      <c r="T504" s="30" t="s">
        <v>30</v>
      </c>
      <c r="U504" s="28">
        <v>0</v>
      </c>
      <c r="V504" s="28" t="str">
        <f>IF(ABS(Proj2018[[#This Row],[LastProj]]-Proj2018[[#This Row],[PROJ TOTAL PTS]])&lt;0.5,"",(Proj2018[[#This Row],[PROJ TOTAL PTS]]-Proj2018[[#This Row],[LastProj]])/16)</f>
        <v/>
      </c>
      <c r="W504" s="28" t="s">
        <v>30</v>
      </c>
      <c r="X504" s="28"/>
      <c r="Y504" s="28">
        <f>IF(Proj2018[[#This Row],[POS]]="K",-100,Proj2018[[#This Row],[VAR/G]]+1.5)</f>
        <v>-100</v>
      </c>
      <c r="Z504" s="32">
        <f>ROUND(MAX(Proj2018[[#This Row],[VAWG]],0)*$AC$9,0)+1</f>
        <v>1</v>
      </c>
    </row>
    <row r="505" spans="1:26" x14ac:dyDescent="0.25">
      <c r="A505">
        <v>2018</v>
      </c>
      <c r="B505" t="s">
        <v>572</v>
      </c>
      <c r="C505" t="s">
        <v>79</v>
      </c>
      <c r="D505" t="s">
        <v>31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 s="25">
        <v>0</v>
      </c>
      <c r="Q505" s="25">
        <v>0</v>
      </c>
      <c r="R505" s="25">
        <v>0</v>
      </c>
      <c r="S505" s="25">
        <v>0</v>
      </c>
      <c r="T505" s="30" t="s">
        <v>19</v>
      </c>
      <c r="U505" s="28">
        <v>0</v>
      </c>
      <c r="V505" s="28" t="str">
        <f>IF(ABS(Proj2018[[#This Row],[LastProj]]-Proj2018[[#This Row],[PROJ TOTAL PTS]])&lt;0.5,"",(Proj2018[[#This Row],[PROJ TOTAL PTS]]-Proj2018[[#This Row],[LastProj]])/16)</f>
        <v/>
      </c>
      <c r="W505" s="28" t="s">
        <v>30</v>
      </c>
      <c r="X505" s="28"/>
      <c r="Y505" s="28">
        <f>IF(Proj2018[[#This Row],[POS]]="K",-100,Proj2018[[#This Row],[VAR/G]]+1.5)</f>
        <v>-100</v>
      </c>
      <c r="Z505" s="32">
        <f>ROUND(MAX(Proj2018[[#This Row],[VAWG]],0)*$AC$9,0)+1</f>
        <v>1</v>
      </c>
    </row>
    <row r="506" spans="1:26" x14ac:dyDescent="0.25">
      <c r="A506">
        <v>2018</v>
      </c>
      <c r="B506" t="s">
        <v>573</v>
      </c>
      <c r="C506" t="s">
        <v>159</v>
      </c>
      <c r="D506" t="s">
        <v>31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 s="25">
        <v>0</v>
      </c>
      <c r="Q506" s="25">
        <v>0</v>
      </c>
      <c r="R506" s="25">
        <v>0</v>
      </c>
      <c r="S506" s="25">
        <v>0</v>
      </c>
      <c r="T506" s="30" t="s">
        <v>30</v>
      </c>
      <c r="U506" s="28">
        <v>0</v>
      </c>
      <c r="V506" s="28" t="str">
        <f>IF(ABS(Proj2018[[#This Row],[LastProj]]-Proj2018[[#This Row],[PROJ TOTAL PTS]])&lt;0.5,"",(Proj2018[[#This Row],[PROJ TOTAL PTS]]-Proj2018[[#This Row],[LastProj]])/16)</f>
        <v/>
      </c>
      <c r="W506" s="28" t="s">
        <v>30</v>
      </c>
      <c r="X506" s="28"/>
      <c r="Y506" s="28">
        <f>IF(Proj2018[[#This Row],[POS]]="K",-100,Proj2018[[#This Row],[VAR/G]]+1.5)</f>
        <v>-100</v>
      </c>
      <c r="Z506" s="32">
        <f>ROUND(MAX(Proj2018[[#This Row],[VAWG]],0)*$AC$9,0)+1</f>
        <v>1</v>
      </c>
    </row>
    <row r="507" spans="1:26" x14ac:dyDescent="0.25">
      <c r="A507">
        <v>2018</v>
      </c>
      <c r="B507" t="s">
        <v>574</v>
      </c>
      <c r="C507" t="s">
        <v>70</v>
      </c>
      <c r="D507" t="s">
        <v>31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 s="25">
        <v>0</v>
      </c>
      <c r="Q507" s="25">
        <v>0</v>
      </c>
      <c r="R507" s="25">
        <v>0</v>
      </c>
      <c r="S507" s="25">
        <v>0</v>
      </c>
      <c r="T507" s="30" t="s">
        <v>30</v>
      </c>
      <c r="U507" s="28">
        <v>0</v>
      </c>
      <c r="V507" s="28" t="str">
        <f>IF(ABS(Proj2018[[#This Row],[LastProj]]-Proj2018[[#This Row],[PROJ TOTAL PTS]])&lt;0.5,"",(Proj2018[[#This Row],[PROJ TOTAL PTS]]-Proj2018[[#This Row],[LastProj]])/16)</f>
        <v/>
      </c>
      <c r="W507" s="28" t="s">
        <v>30</v>
      </c>
      <c r="X507" s="28"/>
      <c r="Y507" s="28">
        <f>IF(Proj2018[[#This Row],[POS]]="K",-100,Proj2018[[#This Row],[VAR/G]]+1.5)</f>
        <v>-100</v>
      </c>
      <c r="Z507" s="32">
        <f>ROUND(MAX(Proj2018[[#This Row],[VAWG]],0)*$AC$9,0)+1</f>
        <v>1</v>
      </c>
    </row>
    <row r="508" spans="1:26" x14ac:dyDescent="0.25">
      <c r="A508">
        <v>2018</v>
      </c>
      <c r="B508" t="s">
        <v>575</v>
      </c>
      <c r="C508" t="s">
        <v>79</v>
      </c>
      <c r="D508" t="s">
        <v>31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s="25">
        <v>0</v>
      </c>
      <c r="Q508" s="25">
        <v>0</v>
      </c>
      <c r="R508" s="25">
        <v>0</v>
      </c>
      <c r="S508" s="25">
        <v>0</v>
      </c>
      <c r="T508" s="30" t="s">
        <v>30</v>
      </c>
      <c r="U508" s="28">
        <v>0</v>
      </c>
      <c r="V508" s="28" t="str">
        <f>IF(ABS(Proj2018[[#This Row],[LastProj]]-Proj2018[[#This Row],[PROJ TOTAL PTS]])&lt;0.5,"",(Proj2018[[#This Row],[PROJ TOTAL PTS]]-Proj2018[[#This Row],[LastProj]])/16)</f>
        <v/>
      </c>
      <c r="W508" s="28" t="s">
        <v>30</v>
      </c>
      <c r="X508" s="28"/>
      <c r="Y508" s="28">
        <f>IF(Proj2018[[#This Row],[POS]]="K",-100,Proj2018[[#This Row],[VAR/G]]+1.5)</f>
        <v>-100</v>
      </c>
      <c r="Z508" s="32">
        <f>ROUND(MAX(Proj2018[[#This Row],[VAWG]],0)*$AC$9,0)+1</f>
        <v>1</v>
      </c>
    </row>
    <row r="509" spans="1:26" x14ac:dyDescent="0.25">
      <c r="A509">
        <v>2018</v>
      </c>
      <c r="B509" t="s">
        <v>576</v>
      </c>
      <c r="C509" t="s">
        <v>70</v>
      </c>
      <c r="D509" t="s">
        <v>31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s="25">
        <v>0</v>
      </c>
      <c r="Q509" s="25">
        <v>0</v>
      </c>
      <c r="R509" s="25">
        <v>0</v>
      </c>
      <c r="S509" s="25">
        <v>0</v>
      </c>
      <c r="T509" s="30" t="s">
        <v>30</v>
      </c>
      <c r="U509" s="28">
        <v>0</v>
      </c>
      <c r="V509" s="28" t="str">
        <f>IF(ABS(Proj2018[[#This Row],[LastProj]]-Proj2018[[#This Row],[PROJ TOTAL PTS]])&lt;0.5,"",(Proj2018[[#This Row],[PROJ TOTAL PTS]]-Proj2018[[#This Row],[LastProj]])/16)</f>
        <v/>
      </c>
      <c r="W509" s="28" t="s">
        <v>30</v>
      </c>
      <c r="X509" s="28"/>
      <c r="Y509" s="28">
        <f>IF(Proj2018[[#This Row],[POS]]="K",-100,Proj2018[[#This Row],[VAR/G]]+1.5)</f>
        <v>-100</v>
      </c>
      <c r="Z509" s="32">
        <f>ROUND(MAX(Proj2018[[#This Row],[VAWG]],0)*$AC$9,0)+1</f>
        <v>1</v>
      </c>
    </row>
    <row r="510" spans="1:26" x14ac:dyDescent="0.25">
      <c r="A510">
        <v>2018</v>
      </c>
      <c r="B510" t="s">
        <v>577</v>
      </c>
      <c r="C510" t="s">
        <v>70</v>
      </c>
      <c r="D510" t="s">
        <v>31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 s="25">
        <v>0</v>
      </c>
      <c r="Q510" s="25">
        <v>0</v>
      </c>
      <c r="R510" s="25">
        <v>0</v>
      </c>
      <c r="S510" s="25">
        <v>0</v>
      </c>
      <c r="T510" s="30" t="s">
        <v>30</v>
      </c>
      <c r="U510" s="28">
        <v>0</v>
      </c>
      <c r="V510" s="28" t="str">
        <f>IF(ABS(Proj2018[[#This Row],[LastProj]]-Proj2018[[#This Row],[PROJ TOTAL PTS]])&lt;0.5,"",(Proj2018[[#This Row],[PROJ TOTAL PTS]]-Proj2018[[#This Row],[LastProj]])/16)</f>
        <v/>
      </c>
      <c r="W510" s="28" t="s">
        <v>30</v>
      </c>
      <c r="X510" s="28"/>
      <c r="Y510" s="28">
        <f>IF(Proj2018[[#This Row],[POS]]="K",-100,Proj2018[[#This Row],[VAR/G]]+1.5)</f>
        <v>-100</v>
      </c>
      <c r="Z510" s="32">
        <f>ROUND(MAX(Proj2018[[#This Row],[VAWG]],0)*$AC$9,0)+1</f>
        <v>1</v>
      </c>
    </row>
    <row r="511" spans="1:26" x14ac:dyDescent="0.25">
      <c r="A511">
        <v>2018</v>
      </c>
      <c r="B511" t="s">
        <v>578</v>
      </c>
      <c r="C511" t="s">
        <v>72</v>
      </c>
      <c r="D511" t="s">
        <v>31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s="25">
        <v>0</v>
      </c>
      <c r="Q511" s="25">
        <v>0</v>
      </c>
      <c r="R511" s="25">
        <v>0</v>
      </c>
      <c r="S511" s="25">
        <v>0</v>
      </c>
      <c r="T511" s="30" t="s">
        <v>30</v>
      </c>
      <c r="U511" s="28">
        <v>0</v>
      </c>
      <c r="V511" s="28" t="str">
        <f>IF(ABS(Proj2018[[#This Row],[LastProj]]-Proj2018[[#This Row],[PROJ TOTAL PTS]])&lt;0.5,"",(Proj2018[[#This Row],[PROJ TOTAL PTS]]-Proj2018[[#This Row],[LastProj]])/16)</f>
        <v/>
      </c>
      <c r="W511" s="28" t="s">
        <v>31</v>
      </c>
      <c r="X511" s="28"/>
      <c r="Y511" s="28">
        <f>IF(Proj2018[[#This Row],[POS]]="K",-100,Proj2018[[#This Row],[VAR/G]]+1.5)</f>
        <v>-100</v>
      </c>
      <c r="Z511" s="28">
        <f>ROUND(MAX(Proj2018[[#This Row],[VAWG]],0)*$AC$9,0)+1</f>
        <v>1</v>
      </c>
    </row>
    <row r="512" spans="1:26" x14ac:dyDescent="0.25">
      <c r="A512">
        <v>2018</v>
      </c>
      <c r="B512" t="s">
        <v>579</v>
      </c>
      <c r="C512" t="s">
        <v>56</v>
      </c>
      <c r="D512" t="s">
        <v>31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s="25">
        <v>0</v>
      </c>
      <c r="Q512" s="25">
        <v>0</v>
      </c>
      <c r="R512" s="25">
        <v>0</v>
      </c>
      <c r="S512" s="25">
        <v>0</v>
      </c>
      <c r="T512" s="30" t="s">
        <v>30</v>
      </c>
      <c r="U512" s="28">
        <v>0</v>
      </c>
      <c r="V512" s="28" t="str">
        <f>IF(ABS(Proj2018[[#This Row],[LastProj]]-Proj2018[[#This Row],[PROJ TOTAL PTS]])&lt;0.5,"",(Proj2018[[#This Row],[PROJ TOTAL PTS]]-Proj2018[[#This Row],[LastProj]])/16)</f>
        <v/>
      </c>
      <c r="W512" s="28" t="s">
        <v>31</v>
      </c>
      <c r="X512" s="28"/>
      <c r="Y512" s="28">
        <f>IF(Proj2018[[#This Row],[POS]]="K",-100,Proj2018[[#This Row],[VAR/G]]+1.5)</f>
        <v>-100</v>
      </c>
      <c r="Z512" s="28">
        <f>ROUND(MAX(Proj2018[[#This Row],[VAWG]],0)*$AC$9,0)+1</f>
        <v>1</v>
      </c>
    </row>
    <row r="513" spans="1:26" x14ac:dyDescent="0.25">
      <c r="A513">
        <v>2018</v>
      </c>
      <c r="B513" t="s">
        <v>580</v>
      </c>
      <c r="C513" t="s">
        <v>105</v>
      </c>
      <c r="D513" t="s">
        <v>31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s="25">
        <v>0</v>
      </c>
      <c r="Q513" s="25">
        <v>0</v>
      </c>
      <c r="R513" s="25">
        <v>0</v>
      </c>
      <c r="S513" s="25">
        <v>0</v>
      </c>
      <c r="T513" s="30" t="s">
        <v>30</v>
      </c>
      <c r="U513" s="28">
        <v>0</v>
      </c>
      <c r="V513" s="28" t="str">
        <f>IF(ABS(Proj2018[[#This Row],[LastProj]]-Proj2018[[#This Row],[PROJ TOTAL PTS]])&lt;0.5,"",(Proj2018[[#This Row],[PROJ TOTAL PTS]]-Proj2018[[#This Row],[LastProj]])/16)</f>
        <v/>
      </c>
      <c r="W513" s="28" t="s">
        <v>31</v>
      </c>
      <c r="X513" s="28"/>
      <c r="Y513" s="28">
        <f>IF(Proj2018[[#This Row],[POS]]="K",-100,Proj2018[[#This Row],[VAR/G]]+1.5)</f>
        <v>-100</v>
      </c>
      <c r="Z513" s="28">
        <f>ROUND(MAX(Proj2018[[#This Row],[VAWG]],0)*$AC$9,0)+1</f>
        <v>1</v>
      </c>
    </row>
    <row r="514" spans="1:26" x14ac:dyDescent="0.25">
      <c r="A514">
        <v>2018</v>
      </c>
      <c r="B514" t="s">
        <v>581</v>
      </c>
      <c r="C514" t="s">
        <v>68</v>
      </c>
      <c r="D514" t="s">
        <v>31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 s="25">
        <v>0</v>
      </c>
      <c r="Q514" s="25">
        <v>0</v>
      </c>
      <c r="R514" s="25">
        <v>0</v>
      </c>
      <c r="S514" s="25">
        <v>0</v>
      </c>
      <c r="T514" s="30" t="s">
        <v>30</v>
      </c>
      <c r="U514" s="28">
        <v>0</v>
      </c>
      <c r="V514" s="28" t="str">
        <f>IF(ABS(Proj2018[[#This Row],[LastProj]]-Proj2018[[#This Row],[PROJ TOTAL PTS]])&lt;0.5,"",(Proj2018[[#This Row],[PROJ TOTAL PTS]]-Proj2018[[#This Row],[LastProj]])/16)</f>
        <v/>
      </c>
      <c r="W514" s="28" t="s">
        <v>31</v>
      </c>
      <c r="X514" s="28"/>
      <c r="Y514" s="28">
        <f>IF(Proj2018[[#This Row],[POS]]="K",-100,Proj2018[[#This Row],[VAR/G]]+1.5)</f>
        <v>-100</v>
      </c>
      <c r="Z514" s="28">
        <f>ROUND(MAX(Proj2018[[#This Row],[VAWG]],0)*$AC$9,0)+1</f>
        <v>1</v>
      </c>
    </row>
    <row r="515" spans="1:26" x14ac:dyDescent="0.25">
      <c r="A515">
        <v>2018</v>
      </c>
      <c r="B515" t="s">
        <v>582</v>
      </c>
      <c r="C515" t="s">
        <v>62</v>
      </c>
      <c r="D515" t="s">
        <v>31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s="25">
        <v>0</v>
      </c>
      <c r="Q515" s="25">
        <v>0</v>
      </c>
      <c r="R515" s="25">
        <v>0</v>
      </c>
      <c r="S515" s="25">
        <v>0</v>
      </c>
      <c r="T515" s="30" t="s">
        <v>30</v>
      </c>
      <c r="U515" s="28">
        <v>0</v>
      </c>
      <c r="V515" s="28" t="str">
        <f>IF(ABS(Proj2018[[#This Row],[LastProj]]-Proj2018[[#This Row],[PROJ TOTAL PTS]])&lt;0.5,"",(Proj2018[[#This Row],[PROJ TOTAL PTS]]-Proj2018[[#This Row],[LastProj]])/16)</f>
        <v/>
      </c>
      <c r="W515" s="28" t="s">
        <v>31</v>
      </c>
      <c r="X515" s="28"/>
      <c r="Y515" s="28">
        <f>IF(Proj2018[[#This Row],[POS]]="K",-100,Proj2018[[#This Row],[VAR/G]]+1.5)</f>
        <v>-100</v>
      </c>
      <c r="Z515" s="28">
        <f>ROUND(MAX(Proj2018[[#This Row],[VAWG]],0)*$AC$9,0)+1</f>
        <v>1</v>
      </c>
    </row>
    <row r="516" spans="1:26" x14ac:dyDescent="0.25">
      <c r="A516">
        <v>2018</v>
      </c>
      <c r="B516" t="s">
        <v>583</v>
      </c>
      <c r="C516" t="s">
        <v>66</v>
      </c>
      <c r="D516" t="s">
        <v>31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 s="25">
        <v>0</v>
      </c>
      <c r="Q516" s="25">
        <v>0</v>
      </c>
      <c r="R516" s="25">
        <v>0</v>
      </c>
      <c r="S516" s="25">
        <v>0</v>
      </c>
      <c r="T516" s="30" t="s">
        <v>30</v>
      </c>
      <c r="U516" s="28">
        <v>0</v>
      </c>
      <c r="V516" s="28" t="str">
        <f>IF(ABS(Proj2018[[#This Row],[LastProj]]-Proj2018[[#This Row],[PROJ TOTAL PTS]])&lt;0.5,"",(Proj2018[[#This Row],[PROJ TOTAL PTS]]-Proj2018[[#This Row],[LastProj]])/16)</f>
        <v/>
      </c>
      <c r="W516" s="28" t="s">
        <v>31</v>
      </c>
      <c r="X516" s="28"/>
      <c r="Y516" s="28">
        <f>IF(Proj2018[[#This Row],[POS]]="K",-100,Proj2018[[#This Row],[VAR/G]]+1.5)</f>
        <v>-100</v>
      </c>
      <c r="Z516" s="28">
        <f>ROUND(MAX(Proj2018[[#This Row],[VAWG]],0)*$AC$9,0)+1</f>
        <v>1</v>
      </c>
    </row>
    <row r="517" spans="1:26" x14ac:dyDescent="0.25">
      <c r="A517">
        <v>2018</v>
      </c>
      <c r="B517" t="s">
        <v>584</v>
      </c>
      <c r="C517" t="s">
        <v>39</v>
      </c>
      <c r="D517" t="s">
        <v>31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 s="25">
        <v>0</v>
      </c>
      <c r="Q517" s="25">
        <v>0</v>
      </c>
      <c r="R517" s="25">
        <v>0</v>
      </c>
      <c r="S517" s="25">
        <v>0</v>
      </c>
      <c r="T517" s="30" t="s">
        <v>30</v>
      </c>
      <c r="U517" s="28">
        <v>0</v>
      </c>
      <c r="V517" s="28" t="str">
        <f>IF(ABS(Proj2018[[#This Row],[LastProj]]-Proj2018[[#This Row],[PROJ TOTAL PTS]])&lt;0.5,"",(Proj2018[[#This Row],[PROJ TOTAL PTS]]-Proj2018[[#This Row],[LastProj]])/16)</f>
        <v/>
      </c>
      <c r="W517" s="28" t="s">
        <v>30</v>
      </c>
      <c r="X517" s="28"/>
      <c r="Y517" s="28">
        <f>IF(Proj2018[[#This Row],[POS]]="K",-100,Proj2018[[#This Row],[VAR/G]]+1.5)</f>
        <v>-100</v>
      </c>
      <c r="Z517" s="28">
        <f>ROUND(MAX(Proj2018[[#This Row],[VAWG]],0)*$AC$9,0)+1</f>
        <v>1</v>
      </c>
    </row>
    <row r="518" spans="1:26" x14ac:dyDescent="0.25">
      <c r="A518">
        <v>2018</v>
      </c>
      <c r="B518" t="s">
        <v>585</v>
      </c>
      <c r="C518" t="s">
        <v>36</v>
      </c>
      <c r="D518" t="s">
        <v>31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 s="25">
        <v>0</v>
      </c>
      <c r="Q518" s="25">
        <v>0</v>
      </c>
      <c r="R518" s="25">
        <v>0</v>
      </c>
      <c r="S518" s="25">
        <v>0</v>
      </c>
      <c r="T518" s="30" t="s">
        <v>30</v>
      </c>
      <c r="U518" s="28">
        <v>0</v>
      </c>
      <c r="V518" s="28" t="str">
        <f>IF(ABS(Proj2018[[#This Row],[LastProj]]-Proj2018[[#This Row],[PROJ TOTAL PTS]])&lt;0.5,"",(Proj2018[[#This Row],[PROJ TOTAL PTS]]-Proj2018[[#This Row],[LastProj]])/16)</f>
        <v/>
      </c>
      <c r="W518" s="28" t="s">
        <v>31</v>
      </c>
      <c r="X518" s="28"/>
      <c r="Y518" s="28">
        <f>IF(Proj2018[[#This Row],[POS]]="K",-100,Proj2018[[#This Row],[VAR/G]]+1.5)</f>
        <v>-100</v>
      </c>
      <c r="Z518" s="28">
        <f>ROUND(MAX(Proj2018[[#This Row],[VAWG]],0)*$AC$9,0)+1</f>
        <v>1</v>
      </c>
    </row>
    <row r="519" spans="1:26" x14ac:dyDescent="0.25">
      <c r="A519">
        <v>2018</v>
      </c>
      <c r="B519" t="s">
        <v>586</v>
      </c>
      <c r="C519" t="s">
        <v>54</v>
      </c>
      <c r="D519" t="s">
        <v>31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s="25">
        <v>0</v>
      </c>
      <c r="Q519" s="25">
        <v>0</v>
      </c>
      <c r="R519" s="25">
        <v>0</v>
      </c>
      <c r="S519" s="25">
        <v>0</v>
      </c>
      <c r="T519" s="30" t="s">
        <v>30</v>
      </c>
      <c r="U519" s="28">
        <v>0</v>
      </c>
      <c r="V519" s="28" t="str">
        <f>IF(ABS(Proj2018[[#This Row],[LastProj]]-Proj2018[[#This Row],[PROJ TOTAL PTS]])&lt;0.5,"",(Proj2018[[#This Row],[PROJ TOTAL PTS]]-Proj2018[[#This Row],[LastProj]])/16)</f>
        <v/>
      </c>
      <c r="W519" s="28" t="s">
        <v>31</v>
      </c>
      <c r="X519" s="28"/>
      <c r="Y519" s="28">
        <f>IF(Proj2018[[#This Row],[POS]]="K",-100,Proj2018[[#This Row],[VAR/G]]+1.5)</f>
        <v>-100</v>
      </c>
      <c r="Z519" s="28">
        <f>ROUND(MAX(Proj2018[[#This Row],[VAWG]],0)*$AC$9,0)+1</f>
        <v>1</v>
      </c>
    </row>
    <row r="520" spans="1:26" x14ac:dyDescent="0.25">
      <c r="A520">
        <v>2018</v>
      </c>
      <c r="B520" t="s">
        <v>587</v>
      </c>
      <c r="C520" t="s">
        <v>88</v>
      </c>
      <c r="D520" t="s">
        <v>31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 s="25">
        <v>0</v>
      </c>
      <c r="Q520" s="25">
        <v>0</v>
      </c>
      <c r="R520" s="25">
        <v>0</v>
      </c>
      <c r="S520" s="25">
        <v>0</v>
      </c>
      <c r="T520" s="30" t="s">
        <v>30</v>
      </c>
      <c r="U520" s="28">
        <v>0</v>
      </c>
      <c r="V520" s="28" t="str">
        <f>IF(ABS(Proj2018[[#This Row],[LastProj]]-Proj2018[[#This Row],[PROJ TOTAL PTS]])&lt;0.5,"",(Proj2018[[#This Row],[PROJ TOTAL PTS]]-Proj2018[[#This Row],[LastProj]])/16)</f>
        <v/>
      </c>
      <c r="W520" s="28" t="s">
        <v>31</v>
      </c>
      <c r="X520" s="28"/>
      <c r="Y520" s="28">
        <f>IF(Proj2018[[#This Row],[POS]]="K",-100,Proj2018[[#This Row],[VAR/G]]+1.5)</f>
        <v>-100</v>
      </c>
      <c r="Z520" s="28">
        <f>ROUND(MAX(Proj2018[[#This Row],[VAWG]],0)*$AC$9,0)+1</f>
        <v>1</v>
      </c>
    </row>
    <row r="521" spans="1:26" x14ac:dyDescent="0.25">
      <c r="A521">
        <v>2018</v>
      </c>
      <c r="B521" t="s">
        <v>588</v>
      </c>
      <c r="C521" t="s">
        <v>72</v>
      </c>
      <c r="D521" t="s">
        <v>31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 s="25">
        <v>0</v>
      </c>
      <c r="Q521" s="25">
        <v>0</v>
      </c>
      <c r="R521" s="25">
        <v>0</v>
      </c>
      <c r="S521" s="25">
        <v>0</v>
      </c>
      <c r="T521" s="30" t="s">
        <v>30</v>
      </c>
      <c r="U521" s="28">
        <v>0</v>
      </c>
      <c r="V521" s="28" t="str">
        <f>IF(ABS(Proj2018[[#This Row],[LastProj]]-Proj2018[[#This Row],[PROJ TOTAL PTS]])&lt;0.5,"",(Proj2018[[#This Row],[PROJ TOTAL PTS]]-Proj2018[[#This Row],[LastProj]])/16)</f>
        <v/>
      </c>
      <c r="W521" s="28" t="s">
        <v>30</v>
      </c>
      <c r="X521" s="28"/>
      <c r="Y521" s="28">
        <f>IF(Proj2018[[#This Row],[POS]]="K",-100,Proj2018[[#This Row],[VAR/G]]+1.5)</f>
        <v>-100</v>
      </c>
      <c r="Z521" s="32">
        <f>ROUND(MAX(Proj2018[[#This Row],[VAWG]],0)*$AC$9,0)+1</f>
        <v>1</v>
      </c>
    </row>
    <row r="522" spans="1:26" x14ac:dyDescent="0.25">
      <c r="A522">
        <v>2018</v>
      </c>
      <c r="B522" t="s">
        <v>589</v>
      </c>
      <c r="C522" t="s">
        <v>58</v>
      </c>
      <c r="D522" t="s">
        <v>31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 s="25">
        <v>0</v>
      </c>
      <c r="Q522" s="25">
        <v>0</v>
      </c>
      <c r="R522" s="25">
        <v>0</v>
      </c>
      <c r="S522" s="25">
        <v>0</v>
      </c>
      <c r="T522" s="30" t="s">
        <v>30</v>
      </c>
      <c r="U522" s="28">
        <v>0</v>
      </c>
      <c r="V522" s="28" t="str">
        <f>IF(ABS(Proj2018[[#This Row],[LastProj]]-Proj2018[[#This Row],[PROJ TOTAL PTS]])&lt;0.5,"",(Proj2018[[#This Row],[PROJ TOTAL PTS]]-Proj2018[[#This Row],[LastProj]])/16)</f>
        <v/>
      </c>
      <c r="W522" s="28" t="s">
        <v>30</v>
      </c>
      <c r="X522" s="28"/>
      <c r="Y522" s="28">
        <f>IF(Proj2018[[#This Row],[POS]]="K",-100,Proj2018[[#This Row],[VAR/G]]+1.5)</f>
        <v>-100</v>
      </c>
      <c r="Z522" s="32">
        <f>ROUND(MAX(Proj2018[[#This Row],[VAWG]],0)*$AC$9,0)+1</f>
        <v>1</v>
      </c>
    </row>
    <row r="523" spans="1:26" x14ac:dyDescent="0.25">
      <c r="A523">
        <v>2018</v>
      </c>
      <c r="B523" t="s">
        <v>590</v>
      </c>
      <c r="C523" t="s">
        <v>94</v>
      </c>
      <c r="D523" t="s">
        <v>31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 s="25">
        <v>0</v>
      </c>
      <c r="Q523" s="25">
        <v>0</v>
      </c>
      <c r="R523" s="25">
        <v>0</v>
      </c>
      <c r="S523" s="25">
        <v>0</v>
      </c>
      <c r="T523" s="30" t="s">
        <v>30</v>
      </c>
      <c r="U523" s="28">
        <v>0</v>
      </c>
      <c r="V523" s="28" t="str">
        <f>IF(ABS(Proj2018[[#This Row],[LastProj]]-Proj2018[[#This Row],[PROJ TOTAL PTS]])&lt;0.5,"",(Proj2018[[#This Row],[PROJ TOTAL PTS]]-Proj2018[[#This Row],[LastProj]])/16)</f>
        <v/>
      </c>
      <c r="W523" s="28" t="s">
        <v>30</v>
      </c>
      <c r="X523" s="28"/>
      <c r="Y523" s="28">
        <f>IF(Proj2018[[#This Row],[POS]]="K",-100,Proj2018[[#This Row],[VAR/G]]+1.5)</f>
        <v>-100</v>
      </c>
      <c r="Z523" s="32">
        <f>ROUND(MAX(Proj2018[[#This Row],[VAWG]],0)*$AC$9,0)+1</f>
        <v>1</v>
      </c>
    </row>
    <row r="524" spans="1:26" x14ac:dyDescent="0.25">
      <c r="A524">
        <v>2018</v>
      </c>
      <c r="B524" t="s">
        <v>591</v>
      </c>
      <c r="C524" t="s">
        <v>74</v>
      </c>
      <c r="D524" t="s">
        <v>31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 s="25">
        <v>0</v>
      </c>
      <c r="Q524" s="25">
        <v>0</v>
      </c>
      <c r="R524" s="25">
        <v>0</v>
      </c>
      <c r="S524" s="25">
        <v>0</v>
      </c>
      <c r="T524" s="30" t="s">
        <v>30</v>
      </c>
      <c r="U524" s="28">
        <v>0</v>
      </c>
      <c r="V524" s="28" t="str">
        <f>IF(ABS(Proj2018[[#This Row],[LastProj]]-Proj2018[[#This Row],[PROJ TOTAL PTS]])&lt;0.5,"",(Proj2018[[#This Row],[PROJ TOTAL PTS]]-Proj2018[[#This Row],[LastProj]])/16)</f>
        <v/>
      </c>
      <c r="W524" s="28" t="s">
        <v>30</v>
      </c>
      <c r="X524" s="28"/>
      <c r="Y524" s="28">
        <f>IF(Proj2018[[#This Row],[POS]]="K",-100,Proj2018[[#This Row],[VAR/G]]+1.5)</f>
        <v>-100</v>
      </c>
      <c r="Z524" s="32">
        <f>ROUND(MAX(Proj2018[[#This Row],[VAWG]],0)*$AC$9,0)+1</f>
        <v>1</v>
      </c>
    </row>
    <row r="525" spans="1:26" x14ac:dyDescent="0.25">
      <c r="A525">
        <v>2018</v>
      </c>
      <c r="B525" t="s">
        <v>592</v>
      </c>
      <c r="C525" t="s">
        <v>70</v>
      </c>
      <c r="D525" t="s">
        <v>31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s="25">
        <v>0</v>
      </c>
      <c r="Q525" s="25">
        <v>0</v>
      </c>
      <c r="R525" s="25">
        <v>0</v>
      </c>
      <c r="S525" s="25">
        <v>0</v>
      </c>
      <c r="T525" s="30" t="s">
        <v>30</v>
      </c>
      <c r="U525" s="28">
        <v>0</v>
      </c>
      <c r="V525" s="28" t="str">
        <f>IF(ABS(Proj2018[[#This Row],[LastProj]]-Proj2018[[#This Row],[PROJ TOTAL PTS]])&lt;0.5,"",(Proj2018[[#This Row],[PROJ TOTAL PTS]]-Proj2018[[#This Row],[LastProj]])/16)</f>
        <v/>
      </c>
      <c r="W525" s="28" t="s">
        <v>30</v>
      </c>
      <c r="X525" s="28"/>
      <c r="Y525" s="28">
        <f>IF(Proj2018[[#This Row],[POS]]="K",-100,Proj2018[[#This Row],[VAR/G]]+1.5)</f>
        <v>-100</v>
      </c>
      <c r="Z525" s="32">
        <f>ROUND(MAX(Proj2018[[#This Row],[VAWG]],0)*$AC$9,0)+1</f>
        <v>1</v>
      </c>
    </row>
    <row r="526" spans="1:26" x14ac:dyDescent="0.25">
      <c r="A526">
        <v>2018</v>
      </c>
      <c r="B526" t="s">
        <v>593</v>
      </c>
      <c r="C526" t="s">
        <v>74</v>
      </c>
      <c r="D526" t="s">
        <v>31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s="25">
        <v>0</v>
      </c>
      <c r="Q526" s="25">
        <v>0</v>
      </c>
      <c r="R526" s="25">
        <v>0</v>
      </c>
      <c r="S526" s="25">
        <v>0</v>
      </c>
      <c r="T526" s="30" t="s">
        <v>30</v>
      </c>
      <c r="U526" s="28">
        <v>0</v>
      </c>
      <c r="V526" s="28" t="str">
        <f>IF(ABS(Proj2018[[#This Row],[LastProj]]-Proj2018[[#This Row],[PROJ TOTAL PTS]])&lt;0.5,"",(Proj2018[[#This Row],[PROJ TOTAL PTS]]-Proj2018[[#This Row],[LastProj]])/16)</f>
        <v/>
      </c>
      <c r="W526" s="28" t="s">
        <v>30</v>
      </c>
      <c r="X526" s="28"/>
      <c r="Y526" s="28">
        <f>IF(Proj2018[[#This Row],[POS]]="K",-100,Proj2018[[#This Row],[VAR/G]]+1.5)</f>
        <v>-100</v>
      </c>
      <c r="Z526" s="32">
        <f>ROUND(MAX(Proj2018[[#This Row],[VAWG]],0)*$AC$9,0)+1</f>
        <v>1</v>
      </c>
    </row>
    <row r="527" spans="1:26" x14ac:dyDescent="0.25">
      <c r="A527">
        <v>2018</v>
      </c>
      <c r="B527" t="s">
        <v>594</v>
      </c>
      <c r="C527" t="s">
        <v>107</v>
      </c>
      <c r="D527" t="s">
        <v>31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 s="25">
        <v>0</v>
      </c>
      <c r="Q527" s="25">
        <v>0</v>
      </c>
      <c r="R527" s="25">
        <v>0</v>
      </c>
      <c r="S527" s="25">
        <v>0</v>
      </c>
      <c r="T527" s="30" t="s">
        <v>30</v>
      </c>
      <c r="U527" s="28">
        <v>0</v>
      </c>
      <c r="V527" s="28" t="str">
        <f>IF(ABS(Proj2018[[#This Row],[LastProj]]-Proj2018[[#This Row],[PROJ TOTAL PTS]])&lt;0.5,"",(Proj2018[[#This Row],[PROJ TOTAL PTS]]-Proj2018[[#This Row],[LastProj]])/16)</f>
        <v/>
      </c>
      <c r="W527" s="28" t="s">
        <v>30</v>
      </c>
      <c r="X527" s="28"/>
      <c r="Y527" s="28">
        <f>IF(Proj2018[[#This Row],[POS]]="K",-100,Proj2018[[#This Row],[VAR/G]]+1.5)</f>
        <v>-100</v>
      </c>
      <c r="Z527" s="32">
        <f>ROUND(MAX(Proj2018[[#This Row],[VAWG]],0)*$AC$9,0)+1</f>
        <v>1</v>
      </c>
    </row>
    <row r="528" spans="1:26" x14ac:dyDescent="0.25">
      <c r="A528">
        <v>2018</v>
      </c>
      <c r="B528" t="s">
        <v>595</v>
      </c>
      <c r="C528" t="s">
        <v>70</v>
      </c>
      <c r="D528" t="s">
        <v>31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 s="25">
        <v>0</v>
      </c>
      <c r="Q528" s="25">
        <v>0</v>
      </c>
      <c r="R528" s="25">
        <v>0</v>
      </c>
      <c r="S528" s="25">
        <v>0</v>
      </c>
      <c r="T528" s="30" t="s">
        <v>30</v>
      </c>
      <c r="U528" s="28">
        <v>0</v>
      </c>
      <c r="V528" s="28" t="str">
        <f>IF(ABS(Proj2018[[#This Row],[LastProj]]-Proj2018[[#This Row],[PROJ TOTAL PTS]])&lt;0.5,"",(Proj2018[[#This Row],[PROJ TOTAL PTS]]-Proj2018[[#This Row],[LastProj]])/16)</f>
        <v/>
      </c>
      <c r="W528" s="28" t="s">
        <v>30</v>
      </c>
      <c r="X528" s="28"/>
      <c r="Y528" s="28">
        <f>IF(Proj2018[[#This Row],[POS]]="K",-100,Proj2018[[#This Row],[VAR/G]]+1.5)</f>
        <v>-100</v>
      </c>
      <c r="Z528" s="32">
        <f>ROUND(MAX(Proj2018[[#This Row],[VAWG]],0)*$AC$9,0)+1</f>
        <v>1</v>
      </c>
    </row>
    <row r="529" spans="1:26" x14ac:dyDescent="0.25">
      <c r="A529">
        <v>2018</v>
      </c>
      <c r="B529" t="s">
        <v>596</v>
      </c>
      <c r="C529" t="s">
        <v>41</v>
      </c>
      <c r="D529" t="s">
        <v>31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 s="25">
        <v>0</v>
      </c>
      <c r="Q529" s="25">
        <v>0</v>
      </c>
      <c r="R529" s="25">
        <v>0</v>
      </c>
      <c r="S529" s="25">
        <v>0</v>
      </c>
      <c r="T529" s="30" t="s">
        <v>30</v>
      </c>
      <c r="U529" s="28">
        <v>0</v>
      </c>
      <c r="V529" s="28" t="str">
        <f>IF(ABS(Proj2018[[#This Row],[LastProj]]-Proj2018[[#This Row],[PROJ TOTAL PTS]])&lt;0.5,"",(Proj2018[[#This Row],[PROJ TOTAL PTS]]-Proj2018[[#This Row],[LastProj]])/16)</f>
        <v/>
      </c>
      <c r="W529" s="28" t="s">
        <v>31</v>
      </c>
      <c r="X529" s="28"/>
      <c r="Y529" s="28">
        <f>IF(Proj2018[[#This Row],[POS]]="K",-100,Proj2018[[#This Row],[VAR/G]]+1.5)</f>
        <v>-100</v>
      </c>
      <c r="Z529" s="32">
        <f>ROUND(MAX(Proj2018[[#This Row],[VAWG]],0)*$AC$9,0)+1</f>
        <v>1</v>
      </c>
    </row>
    <row r="530" spans="1:26" x14ac:dyDescent="0.25">
      <c r="A530">
        <v>2018</v>
      </c>
      <c r="B530" t="s">
        <v>597</v>
      </c>
      <c r="C530" t="s">
        <v>52</v>
      </c>
      <c r="D530" t="s">
        <v>31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 s="25">
        <v>0</v>
      </c>
      <c r="Q530" s="25">
        <v>0</v>
      </c>
      <c r="R530" s="25">
        <v>0</v>
      </c>
      <c r="S530" s="25">
        <v>0</v>
      </c>
      <c r="T530" s="30" t="s">
        <v>30</v>
      </c>
      <c r="U530" s="28">
        <v>0</v>
      </c>
      <c r="V530" s="28" t="str">
        <f>IF(ABS(Proj2018[[#This Row],[LastProj]]-Proj2018[[#This Row],[PROJ TOTAL PTS]])&lt;0.5,"",(Proj2018[[#This Row],[PROJ TOTAL PTS]]-Proj2018[[#This Row],[LastProj]])/16)</f>
        <v/>
      </c>
      <c r="W530" s="28" t="s">
        <v>30</v>
      </c>
      <c r="X530" s="28"/>
      <c r="Y530" s="28">
        <f>IF(Proj2018[[#This Row],[POS]]="K",-100,Proj2018[[#This Row],[VAR/G]]+1.5)</f>
        <v>-100</v>
      </c>
      <c r="Z530" s="32">
        <f>ROUND(MAX(Proj2018[[#This Row],[VAWG]],0)*$AC$9,0)+1</f>
        <v>1</v>
      </c>
    </row>
    <row r="531" spans="1:26" x14ac:dyDescent="0.25">
      <c r="A531">
        <v>2018</v>
      </c>
      <c r="B531" t="s">
        <v>598</v>
      </c>
      <c r="C531" t="s">
        <v>94</v>
      </c>
      <c r="D531" t="s">
        <v>31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s="25">
        <v>0</v>
      </c>
      <c r="Q531" s="25">
        <v>0</v>
      </c>
      <c r="R531" s="25">
        <v>0</v>
      </c>
      <c r="S531" s="25">
        <v>0</v>
      </c>
      <c r="T531" s="30" t="s">
        <v>30</v>
      </c>
      <c r="U531" s="28">
        <v>0</v>
      </c>
      <c r="V531" s="28" t="str">
        <f>IF(ABS(Proj2018[[#This Row],[LastProj]]-Proj2018[[#This Row],[PROJ TOTAL PTS]])&lt;0.5,"",(Proj2018[[#This Row],[PROJ TOTAL PTS]]-Proj2018[[#This Row],[LastProj]])/16)</f>
        <v/>
      </c>
      <c r="W531" s="28" t="s">
        <v>30</v>
      </c>
      <c r="X531" s="28"/>
      <c r="Y531" s="28">
        <f>IF(Proj2018[[#This Row],[POS]]="K",-100,Proj2018[[#This Row],[VAR/G]]+1.5)</f>
        <v>-100</v>
      </c>
      <c r="Z531" s="32">
        <f>ROUND(MAX(Proj2018[[#This Row],[VAWG]],0)*$AC$9,0)+1</f>
        <v>1</v>
      </c>
    </row>
    <row r="532" spans="1:26" x14ac:dyDescent="0.25">
      <c r="A532">
        <v>2018</v>
      </c>
      <c r="B532" t="s">
        <v>599</v>
      </c>
      <c r="C532" t="s">
        <v>41</v>
      </c>
      <c r="D532" t="s">
        <v>31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s="25">
        <v>0</v>
      </c>
      <c r="Q532" s="25">
        <v>0</v>
      </c>
      <c r="R532" s="25">
        <v>0</v>
      </c>
      <c r="S532" s="25">
        <v>0</v>
      </c>
      <c r="T532" s="30" t="s">
        <v>30</v>
      </c>
      <c r="U532" s="28">
        <v>0</v>
      </c>
      <c r="V532" s="28" t="str">
        <f>IF(ABS(Proj2018[[#This Row],[LastProj]]-Proj2018[[#This Row],[PROJ TOTAL PTS]])&lt;0.5,"",(Proj2018[[#This Row],[PROJ TOTAL PTS]]-Proj2018[[#This Row],[LastProj]])/16)</f>
        <v/>
      </c>
      <c r="W532" s="28" t="s">
        <v>30</v>
      </c>
      <c r="X532" s="28"/>
      <c r="Y532" s="28">
        <f>IF(Proj2018[[#This Row],[POS]]="K",-100,Proj2018[[#This Row],[VAR/G]]+1.5)</f>
        <v>-100</v>
      </c>
      <c r="Z532" s="32">
        <f>ROUND(MAX(Proj2018[[#This Row],[VAWG]],0)*$AC$9,0)+1</f>
        <v>1</v>
      </c>
    </row>
    <row r="533" spans="1:26" x14ac:dyDescent="0.25">
      <c r="A533">
        <v>2018</v>
      </c>
      <c r="B533" t="s">
        <v>600</v>
      </c>
      <c r="C533" t="s">
        <v>79</v>
      </c>
      <c r="D533" t="s">
        <v>126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 s="25">
        <v>0</v>
      </c>
      <c r="Q533" s="25">
        <v>81.599999999999994</v>
      </c>
      <c r="R533" s="25">
        <v>-81.599999999999994</v>
      </c>
      <c r="S533" s="25">
        <v>-5.0999999999999996</v>
      </c>
      <c r="T533" s="30" t="s">
        <v>30</v>
      </c>
      <c r="U533" s="28">
        <v>0</v>
      </c>
      <c r="V533" s="28" t="str">
        <f>IF(ABS(Proj2018[[#This Row],[LastProj]]-Proj2018[[#This Row],[PROJ TOTAL PTS]])&lt;0.5,"",(Proj2018[[#This Row],[PROJ TOTAL PTS]]-Proj2018[[#This Row],[LastProj]])/16)</f>
        <v/>
      </c>
      <c r="W533" s="28" t="s">
        <v>30</v>
      </c>
      <c r="X533" s="28"/>
      <c r="Y533" s="28">
        <f>IF(Proj2018[[#This Row],[POS]]="K",-100,Proj2018[[#This Row],[VAR/G]]+1.5)</f>
        <v>-3.5999999999999996</v>
      </c>
      <c r="Z533" s="32">
        <f>ROUND(MAX(Proj2018[[#This Row],[VAWG]],0)*$AC$9,0)+1</f>
        <v>1</v>
      </c>
    </row>
    <row r="534" spans="1:26" x14ac:dyDescent="0.25">
      <c r="A534">
        <v>2018</v>
      </c>
      <c r="B534" t="s">
        <v>601</v>
      </c>
      <c r="C534" t="s">
        <v>86</v>
      </c>
      <c r="D534" t="s">
        <v>126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s="25">
        <v>0</v>
      </c>
      <c r="Q534" s="25">
        <v>81.599999999999994</v>
      </c>
      <c r="R534" s="25">
        <v>-81.599999999999994</v>
      </c>
      <c r="S534" s="25">
        <v>-5.0999999999999996</v>
      </c>
      <c r="T534" s="30" t="s">
        <v>30</v>
      </c>
      <c r="U534" s="28">
        <v>0</v>
      </c>
      <c r="V534" s="28" t="str">
        <f>IF(ABS(Proj2018[[#This Row],[LastProj]]-Proj2018[[#This Row],[PROJ TOTAL PTS]])&lt;0.5,"",(Proj2018[[#This Row],[PROJ TOTAL PTS]]-Proj2018[[#This Row],[LastProj]])/16)</f>
        <v/>
      </c>
      <c r="W534" s="28" t="s">
        <v>30</v>
      </c>
      <c r="X534" s="28"/>
      <c r="Y534" s="28">
        <f>IF(Proj2018[[#This Row],[POS]]="K",-100,Proj2018[[#This Row],[VAR/G]]+1.5)</f>
        <v>-3.5999999999999996</v>
      </c>
      <c r="Z534" s="32">
        <f>ROUND(MAX(Proj2018[[#This Row],[VAWG]],0)*$AC$9,0)+1</f>
        <v>1</v>
      </c>
    </row>
    <row r="535" spans="1:26" x14ac:dyDescent="0.25">
      <c r="A535">
        <v>2018</v>
      </c>
      <c r="B535" t="s">
        <v>602</v>
      </c>
      <c r="C535" t="s">
        <v>28</v>
      </c>
      <c r="D535" t="s">
        <v>126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 s="25">
        <v>0</v>
      </c>
      <c r="Q535" s="25">
        <v>81.599999999999994</v>
      </c>
      <c r="R535" s="25">
        <v>-81.599999999999994</v>
      </c>
      <c r="S535" s="25">
        <v>-5.0999999999999996</v>
      </c>
      <c r="T535" s="30" t="s">
        <v>30</v>
      </c>
      <c r="U535" s="28">
        <v>0</v>
      </c>
      <c r="V535" s="28" t="str">
        <f>IF(ABS(Proj2018[[#This Row],[LastProj]]-Proj2018[[#This Row],[PROJ TOTAL PTS]])&lt;0.5,"",(Proj2018[[#This Row],[PROJ TOTAL PTS]]-Proj2018[[#This Row],[LastProj]])/16)</f>
        <v/>
      </c>
      <c r="W535" s="28" t="s">
        <v>30</v>
      </c>
      <c r="X535" s="28"/>
      <c r="Y535" s="28">
        <f>IF(Proj2018[[#This Row],[POS]]="K",-100,Proj2018[[#This Row],[VAR/G]]+1.5)</f>
        <v>-3.5999999999999996</v>
      </c>
      <c r="Z535" s="32">
        <f>ROUND(MAX(Proj2018[[#This Row],[VAWG]],0)*$AC$9,0)+1</f>
        <v>1</v>
      </c>
    </row>
    <row r="536" spans="1:26" x14ac:dyDescent="0.25">
      <c r="A536">
        <v>2018</v>
      </c>
      <c r="B536" t="s">
        <v>603</v>
      </c>
      <c r="C536" t="s">
        <v>74</v>
      </c>
      <c r="D536" t="s">
        <v>126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 s="25">
        <v>0</v>
      </c>
      <c r="Q536" s="25">
        <v>81.599999999999994</v>
      </c>
      <c r="R536" s="25">
        <v>-81.599999999999994</v>
      </c>
      <c r="S536" s="25">
        <v>-5.0999999999999996</v>
      </c>
      <c r="T536" s="30" t="s">
        <v>30</v>
      </c>
      <c r="U536" s="28">
        <v>0</v>
      </c>
      <c r="V536" s="28" t="str">
        <f>IF(ABS(Proj2018[[#This Row],[LastProj]]-Proj2018[[#This Row],[PROJ TOTAL PTS]])&lt;0.5,"",(Proj2018[[#This Row],[PROJ TOTAL PTS]]-Proj2018[[#This Row],[LastProj]])/16)</f>
        <v/>
      </c>
      <c r="W536" s="28" t="s">
        <v>30</v>
      </c>
      <c r="X536" s="28"/>
      <c r="Y536" s="28">
        <f>IF(Proj2018[[#This Row],[POS]]="K",-100,Proj2018[[#This Row],[VAR/G]]+1.5)</f>
        <v>-3.5999999999999996</v>
      </c>
      <c r="Z536" s="32">
        <f>ROUND(MAX(Proj2018[[#This Row],[VAWG]],0)*$AC$9,0)+1</f>
        <v>1</v>
      </c>
    </row>
    <row r="537" spans="1:26" x14ac:dyDescent="0.25">
      <c r="A537">
        <v>2018</v>
      </c>
      <c r="B537" t="s">
        <v>604</v>
      </c>
      <c r="C537" t="s">
        <v>88</v>
      </c>
      <c r="D537" t="s">
        <v>126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s="25">
        <v>0</v>
      </c>
      <c r="Q537" s="25">
        <v>81.599999999999994</v>
      </c>
      <c r="R537" s="25">
        <v>-81.599999999999994</v>
      </c>
      <c r="S537" s="25">
        <v>-5.0999999999999996</v>
      </c>
      <c r="T537" s="30" t="s">
        <v>30</v>
      </c>
      <c r="U537" s="28">
        <v>0</v>
      </c>
      <c r="V537" s="28" t="str">
        <f>IF(ABS(Proj2018[[#This Row],[LastProj]]-Proj2018[[#This Row],[PROJ TOTAL PTS]])&lt;0.5,"",(Proj2018[[#This Row],[PROJ TOTAL PTS]]-Proj2018[[#This Row],[LastProj]])/16)</f>
        <v/>
      </c>
      <c r="W537" s="28" t="s">
        <v>30</v>
      </c>
      <c r="X537" s="28"/>
      <c r="Y537" s="28">
        <f>IF(Proj2018[[#This Row],[POS]]="K",-100,Proj2018[[#This Row],[VAR/G]]+1.5)</f>
        <v>-3.5999999999999996</v>
      </c>
      <c r="Z537" s="32">
        <f>ROUND(MAX(Proj2018[[#This Row],[VAWG]],0)*$AC$9,0)+1</f>
        <v>1</v>
      </c>
    </row>
    <row r="538" spans="1:26" x14ac:dyDescent="0.25">
      <c r="A538">
        <v>2018</v>
      </c>
      <c r="B538" t="s">
        <v>605</v>
      </c>
      <c r="C538" t="s">
        <v>68</v>
      </c>
      <c r="D538" t="s">
        <v>126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s="25">
        <v>0</v>
      </c>
      <c r="Q538" s="25">
        <v>81.599999999999994</v>
      </c>
      <c r="R538" s="25">
        <v>-81.599999999999994</v>
      </c>
      <c r="S538" s="25">
        <v>-5.0999999999999996</v>
      </c>
      <c r="T538" s="30" t="s">
        <v>30</v>
      </c>
      <c r="U538" s="28">
        <v>0</v>
      </c>
      <c r="V538" s="28" t="str">
        <f>IF(ABS(Proj2018[[#This Row],[LastProj]]-Proj2018[[#This Row],[PROJ TOTAL PTS]])&lt;0.5,"",(Proj2018[[#This Row],[PROJ TOTAL PTS]]-Proj2018[[#This Row],[LastProj]])/16)</f>
        <v/>
      </c>
      <c r="W538" s="28" t="s">
        <v>30</v>
      </c>
      <c r="X538" s="28"/>
      <c r="Y538" s="28">
        <f>IF(Proj2018[[#This Row],[POS]]="K",-100,Proj2018[[#This Row],[VAR/G]]+1.5)</f>
        <v>-3.5999999999999996</v>
      </c>
      <c r="Z538" s="32">
        <f>ROUND(MAX(Proj2018[[#This Row],[VAWG]],0)*$AC$9,0)+1</f>
        <v>1</v>
      </c>
    </row>
    <row r="539" spans="1:26" x14ac:dyDescent="0.25">
      <c r="A539">
        <v>2018</v>
      </c>
      <c r="B539" t="s">
        <v>606</v>
      </c>
      <c r="C539" t="s">
        <v>52</v>
      </c>
      <c r="D539" t="s">
        <v>126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 s="25">
        <v>0</v>
      </c>
      <c r="Q539" s="25">
        <v>81.599999999999994</v>
      </c>
      <c r="R539" s="25">
        <v>-81.599999999999994</v>
      </c>
      <c r="S539" s="25">
        <v>-5.0999999999999996</v>
      </c>
      <c r="T539" s="30" t="s">
        <v>30</v>
      </c>
      <c r="U539" s="28">
        <v>0</v>
      </c>
      <c r="V539" s="28" t="str">
        <f>IF(ABS(Proj2018[[#This Row],[LastProj]]-Proj2018[[#This Row],[PROJ TOTAL PTS]])&lt;0.5,"",(Proj2018[[#This Row],[PROJ TOTAL PTS]]-Proj2018[[#This Row],[LastProj]])/16)</f>
        <v/>
      </c>
      <c r="W539" s="28" t="s">
        <v>30</v>
      </c>
      <c r="X539" s="28"/>
      <c r="Y539" s="28">
        <f>IF(Proj2018[[#This Row],[POS]]="K",-100,Proj2018[[#This Row],[VAR/G]]+1.5)</f>
        <v>-3.5999999999999996</v>
      </c>
      <c r="Z539" s="32">
        <f>ROUND(MAX(Proj2018[[#This Row],[VAWG]],0)*$AC$9,0)+1</f>
        <v>1</v>
      </c>
    </row>
    <row r="540" spans="1:26" x14ac:dyDescent="0.25">
      <c r="A540">
        <v>2018</v>
      </c>
      <c r="B540" t="s">
        <v>607</v>
      </c>
      <c r="C540" t="s">
        <v>105</v>
      </c>
      <c r="D540" t="s">
        <v>126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 s="25">
        <v>0</v>
      </c>
      <c r="Q540" s="25">
        <v>81.599999999999994</v>
      </c>
      <c r="R540" s="25">
        <v>-81.599999999999994</v>
      </c>
      <c r="S540" s="25">
        <v>-5.0999999999999996</v>
      </c>
      <c r="T540" s="30" t="s">
        <v>30</v>
      </c>
      <c r="U540" s="28">
        <v>0</v>
      </c>
      <c r="V540" s="28" t="str">
        <f>IF(ABS(Proj2018[[#This Row],[LastProj]]-Proj2018[[#This Row],[PROJ TOTAL PTS]])&lt;0.5,"",(Proj2018[[#This Row],[PROJ TOTAL PTS]]-Proj2018[[#This Row],[LastProj]])/16)</f>
        <v/>
      </c>
      <c r="W540" s="28" t="s">
        <v>30</v>
      </c>
      <c r="X540" s="28"/>
      <c r="Y540" s="28">
        <f>IF(Proj2018[[#This Row],[POS]]="K",-100,Proj2018[[#This Row],[VAR/G]]+1.5)</f>
        <v>-3.5999999999999996</v>
      </c>
      <c r="Z540" s="32">
        <f>ROUND(MAX(Proj2018[[#This Row],[VAWG]],0)*$AC$9,0)+1</f>
        <v>1</v>
      </c>
    </row>
    <row r="541" spans="1:26" x14ac:dyDescent="0.25">
      <c r="A541">
        <v>2018</v>
      </c>
      <c r="B541" t="s">
        <v>608</v>
      </c>
      <c r="C541" t="s">
        <v>105</v>
      </c>
      <c r="D541" t="s">
        <v>126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 s="25">
        <v>0</v>
      </c>
      <c r="Q541" s="25">
        <v>81.599999999999994</v>
      </c>
      <c r="R541" s="25">
        <v>-81.599999999999994</v>
      </c>
      <c r="S541" s="25">
        <v>-5.0999999999999996</v>
      </c>
      <c r="T541" s="30" t="s">
        <v>30</v>
      </c>
      <c r="U541" s="28">
        <v>0</v>
      </c>
      <c r="V541" s="28" t="str">
        <f>IF(ABS(Proj2018[[#This Row],[LastProj]]-Proj2018[[#This Row],[PROJ TOTAL PTS]])&lt;0.5,"",(Proj2018[[#This Row],[PROJ TOTAL PTS]]-Proj2018[[#This Row],[LastProj]])/16)</f>
        <v/>
      </c>
      <c r="W541" s="28" t="s">
        <v>30</v>
      </c>
      <c r="X541" s="28"/>
      <c r="Y541" s="28">
        <f>IF(Proj2018[[#This Row],[POS]]="K",-100,Proj2018[[#This Row],[VAR/G]]+1.5)</f>
        <v>-3.5999999999999996</v>
      </c>
      <c r="Z541" s="32">
        <f>ROUND(MAX(Proj2018[[#This Row],[VAWG]],0)*$AC$9,0)+1</f>
        <v>1</v>
      </c>
    </row>
    <row r="542" spans="1:26" x14ac:dyDescent="0.25">
      <c r="A542">
        <v>2018</v>
      </c>
      <c r="B542" t="s">
        <v>609</v>
      </c>
      <c r="C542" t="s">
        <v>105</v>
      </c>
      <c r="D542" t="s">
        <v>126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 s="25">
        <v>0</v>
      </c>
      <c r="Q542" s="25">
        <v>81.599999999999994</v>
      </c>
      <c r="R542" s="25">
        <v>-81.599999999999994</v>
      </c>
      <c r="S542" s="25">
        <v>-5.0999999999999996</v>
      </c>
      <c r="T542" s="30" t="s">
        <v>30</v>
      </c>
      <c r="U542" s="28">
        <v>0</v>
      </c>
      <c r="V542" s="28" t="str">
        <f>IF(ABS(Proj2018[[#This Row],[LastProj]]-Proj2018[[#This Row],[PROJ TOTAL PTS]])&lt;0.5,"",(Proj2018[[#This Row],[PROJ TOTAL PTS]]-Proj2018[[#This Row],[LastProj]])/16)</f>
        <v/>
      </c>
      <c r="W542" s="28" t="s">
        <v>30</v>
      </c>
      <c r="X542" s="28"/>
      <c r="Y542" s="28">
        <f>IF(Proj2018[[#This Row],[POS]]="K",-100,Proj2018[[#This Row],[VAR/G]]+1.5)</f>
        <v>-3.5999999999999996</v>
      </c>
      <c r="Z542" s="32">
        <f>ROUND(MAX(Proj2018[[#This Row],[VAWG]],0)*$AC$9,0)+1</f>
        <v>1</v>
      </c>
    </row>
    <row r="543" spans="1:26" x14ac:dyDescent="0.25">
      <c r="A543">
        <v>2018</v>
      </c>
      <c r="B543" t="s">
        <v>610</v>
      </c>
      <c r="C543" t="s">
        <v>34</v>
      </c>
      <c r="D543" t="s">
        <v>126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 s="25">
        <v>0</v>
      </c>
      <c r="Q543" s="25">
        <v>81.599999999999994</v>
      </c>
      <c r="R543" s="25">
        <v>-81.599999999999994</v>
      </c>
      <c r="S543" s="25">
        <v>-5.0999999999999996</v>
      </c>
      <c r="T543" s="30" t="s">
        <v>30</v>
      </c>
      <c r="U543" s="28">
        <v>0</v>
      </c>
      <c r="V543" s="28" t="str">
        <f>IF(ABS(Proj2018[[#This Row],[LastProj]]-Proj2018[[#This Row],[PROJ TOTAL PTS]])&lt;0.5,"",(Proj2018[[#This Row],[PROJ TOTAL PTS]]-Proj2018[[#This Row],[LastProj]])/16)</f>
        <v/>
      </c>
      <c r="W543" s="28" t="s">
        <v>30</v>
      </c>
      <c r="X543" s="28"/>
      <c r="Y543" s="28">
        <f>IF(Proj2018[[#This Row],[POS]]="K",-100,Proj2018[[#This Row],[VAR/G]]+1.5)</f>
        <v>-3.5999999999999996</v>
      </c>
      <c r="Z543" s="32">
        <f>ROUND(MAX(Proj2018[[#This Row],[VAWG]],0)*$AC$9,0)+1</f>
        <v>1</v>
      </c>
    </row>
    <row r="544" spans="1:26" x14ac:dyDescent="0.25">
      <c r="A544">
        <v>2018</v>
      </c>
      <c r="B544" t="s">
        <v>611</v>
      </c>
      <c r="C544" t="s">
        <v>74</v>
      </c>
      <c r="D544" t="s">
        <v>126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s="25">
        <v>0</v>
      </c>
      <c r="Q544" s="25">
        <v>81.599999999999994</v>
      </c>
      <c r="R544" s="25">
        <v>-81.599999999999994</v>
      </c>
      <c r="S544" s="25">
        <v>-5.0999999999999996</v>
      </c>
      <c r="T544" s="30" t="s">
        <v>30</v>
      </c>
      <c r="U544" s="28">
        <v>0</v>
      </c>
      <c r="V544" s="28" t="str">
        <f>IF(ABS(Proj2018[[#This Row],[LastProj]]-Proj2018[[#This Row],[PROJ TOTAL PTS]])&lt;0.5,"",(Proj2018[[#This Row],[PROJ TOTAL PTS]]-Proj2018[[#This Row],[LastProj]])/16)</f>
        <v/>
      </c>
      <c r="W544" s="28" t="s">
        <v>30</v>
      </c>
      <c r="X544" s="28"/>
      <c r="Y544" s="28">
        <f>IF(Proj2018[[#This Row],[POS]]="K",-100,Proj2018[[#This Row],[VAR/G]]+1.5)</f>
        <v>-3.5999999999999996</v>
      </c>
      <c r="Z544" s="32">
        <f>ROUND(MAX(Proj2018[[#This Row],[VAWG]],0)*$AC$9,0)+1</f>
        <v>1</v>
      </c>
    </row>
    <row r="545" spans="1:26" x14ac:dyDescent="0.25">
      <c r="A545">
        <v>2018</v>
      </c>
      <c r="B545" t="s">
        <v>612</v>
      </c>
      <c r="C545" t="s">
        <v>47</v>
      </c>
      <c r="D545" t="s">
        <v>126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s="25">
        <v>0</v>
      </c>
      <c r="Q545" s="25">
        <v>81.599999999999994</v>
      </c>
      <c r="R545" s="25">
        <v>-81.599999999999994</v>
      </c>
      <c r="S545" s="25">
        <v>-5.0999999999999996</v>
      </c>
      <c r="T545" s="30" t="s">
        <v>30</v>
      </c>
      <c r="U545" s="28">
        <v>0</v>
      </c>
      <c r="V545" s="28" t="str">
        <f>IF(ABS(Proj2018[[#This Row],[LastProj]]-Proj2018[[#This Row],[PROJ TOTAL PTS]])&lt;0.5,"",(Proj2018[[#This Row],[PROJ TOTAL PTS]]-Proj2018[[#This Row],[LastProj]])/16)</f>
        <v/>
      </c>
      <c r="W545" s="28" t="s">
        <v>30</v>
      </c>
      <c r="X545" s="28"/>
      <c r="Y545" s="28">
        <f>IF(Proj2018[[#This Row],[POS]]="K",-100,Proj2018[[#This Row],[VAR/G]]+1.5)</f>
        <v>-3.5999999999999996</v>
      </c>
      <c r="Z545" s="32">
        <f>ROUND(MAX(Proj2018[[#This Row],[VAWG]],0)*$AC$9,0)+1</f>
        <v>1</v>
      </c>
    </row>
    <row r="546" spans="1:26" x14ac:dyDescent="0.25">
      <c r="A546">
        <v>2018</v>
      </c>
      <c r="B546" t="s">
        <v>613</v>
      </c>
      <c r="C546" t="s">
        <v>107</v>
      </c>
      <c r="D546" t="s">
        <v>126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 s="25">
        <v>0</v>
      </c>
      <c r="Q546" s="25">
        <v>81.599999999999994</v>
      </c>
      <c r="R546" s="25">
        <v>-81.599999999999994</v>
      </c>
      <c r="S546" s="25">
        <v>-5.0999999999999996</v>
      </c>
      <c r="T546" s="30" t="s">
        <v>30</v>
      </c>
      <c r="U546" s="28">
        <v>0</v>
      </c>
      <c r="V546" s="28" t="str">
        <f>IF(ABS(Proj2018[[#This Row],[LastProj]]-Proj2018[[#This Row],[PROJ TOTAL PTS]])&lt;0.5,"",(Proj2018[[#This Row],[PROJ TOTAL PTS]]-Proj2018[[#This Row],[LastProj]])/16)</f>
        <v/>
      </c>
      <c r="W546" s="28" t="s">
        <v>30</v>
      </c>
      <c r="X546" s="28"/>
      <c r="Y546" s="28">
        <f>IF(Proj2018[[#This Row],[POS]]="K",-100,Proj2018[[#This Row],[VAR/G]]+1.5)</f>
        <v>-3.5999999999999996</v>
      </c>
      <c r="Z546" s="32">
        <f>ROUND(MAX(Proj2018[[#This Row],[VAWG]],0)*$AC$9,0)+1</f>
        <v>1</v>
      </c>
    </row>
    <row r="547" spans="1:26" x14ac:dyDescent="0.25">
      <c r="A547">
        <v>2018</v>
      </c>
      <c r="B547" t="s">
        <v>614</v>
      </c>
      <c r="C547" t="s">
        <v>36</v>
      </c>
      <c r="D547" t="s">
        <v>126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s="25">
        <v>0</v>
      </c>
      <c r="Q547" s="25">
        <v>81.599999999999994</v>
      </c>
      <c r="R547" s="25">
        <v>-81.599999999999994</v>
      </c>
      <c r="S547" s="25">
        <v>-5.0999999999999996</v>
      </c>
      <c r="T547" s="30" t="s">
        <v>30</v>
      </c>
      <c r="U547" s="28">
        <v>0</v>
      </c>
      <c r="V547" s="28" t="str">
        <f>IF(ABS(Proj2018[[#This Row],[LastProj]]-Proj2018[[#This Row],[PROJ TOTAL PTS]])&lt;0.5,"",(Proj2018[[#This Row],[PROJ TOTAL PTS]]-Proj2018[[#This Row],[LastProj]])/16)</f>
        <v/>
      </c>
      <c r="W547" s="28" t="s">
        <v>30</v>
      </c>
      <c r="X547" s="28"/>
      <c r="Y547" s="28">
        <f>IF(Proj2018[[#This Row],[POS]]="K",-100,Proj2018[[#This Row],[VAR/G]]+1.5)</f>
        <v>-3.5999999999999996</v>
      </c>
      <c r="Z547" s="32">
        <f>ROUND(MAX(Proj2018[[#This Row],[VAWG]],0)*$AC$9,0)+1</f>
        <v>1</v>
      </c>
    </row>
    <row r="548" spans="1:26" x14ac:dyDescent="0.25">
      <c r="A548">
        <v>2018</v>
      </c>
      <c r="B548" t="s">
        <v>615</v>
      </c>
      <c r="C548" t="s">
        <v>52</v>
      </c>
      <c r="D548" t="s">
        <v>126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 s="25">
        <v>0</v>
      </c>
      <c r="Q548" s="25">
        <v>81.599999999999994</v>
      </c>
      <c r="R548" s="25">
        <v>-81.599999999999994</v>
      </c>
      <c r="S548" s="25">
        <v>-5.0999999999999996</v>
      </c>
      <c r="T548" s="30" t="s">
        <v>30</v>
      </c>
      <c r="U548" s="28">
        <v>0</v>
      </c>
      <c r="V548" s="28" t="str">
        <f>IF(ABS(Proj2018[[#This Row],[LastProj]]-Proj2018[[#This Row],[PROJ TOTAL PTS]])&lt;0.5,"",(Proj2018[[#This Row],[PROJ TOTAL PTS]]-Proj2018[[#This Row],[LastProj]])/16)</f>
        <v/>
      </c>
      <c r="W548" s="28" t="s">
        <v>30</v>
      </c>
      <c r="X548" s="28"/>
      <c r="Y548" s="28">
        <f>IF(Proj2018[[#This Row],[POS]]="K",-100,Proj2018[[#This Row],[VAR/G]]+1.5)</f>
        <v>-3.5999999999999996</v>
      </c>
      <c r="Z548" s="32">
        <f>ROUND(MAX(Proj2018[[#This Row],[VAWG]],0)*$AC$9,0)+1</f>
        <v>1</v>
      </c>
    </row>
    <row r="549" spans="1:26" x14ac:dyDescent="0.25">
      <c r="A549">
        <v>2018</v>
      </c>
      <c r="B549" t="s">
        <v>616</v>
      </c>
      <c r="C549" t="s">
        <v>34</v>
      </c>
      <c r="D549" t="s">
        <v>126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 s="25">
        <v>0</v>
      </c>
      <c r="Q549" s="25">
        <v>81.599999999999994</v>
      </c>
      <c r="R549" s="25">
        <v>-81.599999999999994</v>
      </c>
      <c r="S549" s="25">
        <v>-5.0999999999999996</v>
      </c>
      <c r="T549" s="30" t="s">
        <v>19</v>
      </c>
      <c r="U549" s="28">
        <v>0</v>
      </c>
      <c r="V549" s="28" t="str">
        <f>IF(ABS(Proj2018[[#This Row],[LastProj]]-Proj2018[[#This Row],[PROJ TOTAL PTS]])&lt;0.5,"",(Proj2018[[#This Row],[PROJ TOTAL PTS]]-Proj2018[[#This Row],[LastProj]])/16)</f>
        <v/>
      </c>
      <c r="W549" s="28" t="s">
        <v>30</v>
      </c>
      <c r="X549" s="28"/>
      <c r="Y549" s="28">
        <f>IF(Proj2018[[#This Row],[POS]]="K",-100,Proj2018[[#This Row],[VAR/G]]+1.5)</f>
        <v>-3.5999999999999996</v>
      </c>
      <c r="Z549" s="32">
        <f>ROUND(MAX(Proj2018[[#This Row],[VAWG]],0)*$AC$9,0)+1</f>
        <v>1</v>
      </c>
    </row>
    <row r="550" spans="1:26" x14ac:dyDescent="0.25">
      <c r="A550">
        <v>2018</v>
      </c>
      <c r="B550" t="s">
        <v>617</v>
      </c>
      <c r="C550" t="s">
        <v>88</v>
      </c>
      <c r="D550" t="s">
        <v>126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 s="25">
        <v>0</v>
      </c>
      <c r="Q550" s="25">
        <v>81.599999999999994</v>
      </c>
      <c r="R550" s="25">
        <v>-81.599999999999994</v>
      </c>
      <c r="S550" s="25">
        <v>-5.0999999999999996</v>
      </c>
      <c r="T550" s="30" t="s">
        <v>30</v>
      </c>
      <c r="U550" s="28">
        <v>0</v>
      </c>
      <c r="V550" s="28" t="str">
        <f>IF(ABS(Proj2018[[#This Row],[LastProj]]-Proj2018[[#This Row],[PROJ TOTAL PTS]])&lt;0.5,"",(Proj2018[[#This Row],[PROJ TOTAL PTS]]-Proj2018[[#This Row],[LastProj]])/16)</f>
        <v/>
      </c>
      <c r="W550" s="28" t="s">
        <v>30</v>
      </c>
      <c r="X550" s="28"/>
      <c r="Y550" s="28">
        <f>IF(Proj2018[[#This Row],[POS]]="K",-100,Proj2018[[#This Row],[VAR/G]]+1.5)</f>
        <v>-3.5999999999999996</v>
      </c>
      <c r="Z550" s="32">
        <f>ROUND(MAX(Proj2018[[#This Row],[VAWG]],0)*$AC$9,0)+1</f>
        <v>1</v>
      </c>
    </row>
    <row r="551" spans="1:26" x14ac:dyDescent="0.25">
      <c r="A551">
        <v>2018</v>
      </c>
      <c r="B551" t="s">
        <v>618</v>
      </c>
      <c r="C551" t="s">
        <v>72</v>
      </c>
      <c r="D551" t="s">
        <v>126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 s="25">
        <v>0</v>
      </c>
      <c r="Q551" s="25">
        <v>81.599999999999994</v>
      </c>
      <c r="R551" s="25">
        <v>-81.599999999999994</v>
      </c>
      <c r="S551" s="25">
        <v>-5.0999999999999996</v>
      </c>
      <c r="T551" s="30" t="s">
        <v>30</v>
      </c>
      <c r="U551" s="28">
        <v>0</v>
      </c>
      <c r="V551" s="28" t="str">
        <f>IF(ABS(Proj2018[[#This Row],[LastProj]]-Proj2018[[#This Row],[PROJ TOTAL PTS]])&lt;0.5,"",(Proj2018[[#This Row],[PROJ TOTAL PTS]]-Proj2018[[#This Row],[LastProj]])/16)</f>
        <v/>
      </c>
      <c r="W551" s="28" t="s">
        <v>30</v>
      </c>
      <c r="X551" s="28"/>
      <c r="Y551" s="28">
        <f>IF(Proj2018[[#This Row],[POS]]="K",-100,Proj2018[[#This Row],[VAR/G]]+1.5)</f>
        <v>-3.5999999999999996</v>
      </c>
      <c r="Z551" s="32">
        <f>ROUND(MAX(Proj2018[[#This Row],[VAWG]],0)*$AC$9,0)+1</f>
        <v>1</v>
      </c>
    </row>
    <row r="552" spans="1:26" x14ac:dyDescent="0.25">
      <c r="A552">
        <v>2018</v>
      </c>
      <c r="B552" t="s">
        <v>619</v>
      </c>
      <c r="C552" t="s">
        <v>39</v>
      </c>
      <c r="D552" t="s">
        <v>126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 s="25">
        <v>0</v>
      </c>
      <c r="Q552" s="25">
        <v>81.599999999999994</v>
      </c>
      <c r="R552" s="25">
        <v>-81.599999999999994</v>
      </c>
      <c r="S552" s="25">
        <v>-5.0999999999999996</v>
      </c>
      <c r="T552" s="30" t="s">
        <v>30</v>
      </c>
      <c r="U552" s="28">
        <v>0</v>
      </c>
      <c r="V552" s="28" t="str">
        <f>IF(ABS(Proj2018[[#This Row],[LastProj]]-Proj2018[[#This Row],[PROJ TOTAL PTS]])&lt;0.5,"",(Proj2018[[#This Row],[PROJ TOTAL PTS]]-Proj2018[[#This Row],[LastProj]])/16)</f>
        <v/>
      </c>
      <c r="W552" s="28" t="s">
        <v>30</v>
      </c>
      <c r="X552" s="28"/>
      <c r="Y552" s="28">
        <f>IF(Proj2018[[#This Row],[POS]]="K",-100,Proj2018[[#This Row],[VAR/G]]+1.5)</f>
        <v>-3.5999999999999996</v>
      </c>
      <c r="Z552" s="32">
        <f>ROUND(MAX(Proj2018[[#This Row],[VAWG]],0)*$AC$9,0)+1</f>
        <v>1</v>
      </c>
    </row>
    <row r="553" spans="1:26" x14ac:dyDescent="0.25">
      <c r="A553">
        <v>2018</v>
      </c>
      <c r="B553" t="s">
        <v>620</v>
      </c>
      <c r="C553" t="s">
        <v>44</v>
      </c>
      <c r="D553" t="s">
        <v>126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 s="25">
        <v>0</v>
      </c>
      <c r="Q553" s="25">
        <v>81.599999999999994</v>
      </c>
      <c r="R553" s="25">
        <v>-81.599999999999994</v>
      </c>
      <c r="S553" s="25">
        <v>-5.0999999999999996</v>
      </c>
      <c r="T553" s="30" t="s">
        <v>30</v>
      </c>
      <c r="U553" s="28">
        <v>0</v>
      </c>
      <c r="V553" s="28" t="str">
        <f>IF(ABS(Proj2018[[#This Row],[LastProj]]-Proj2018[[#This Row],[PROJ TOTAL PTS]])&lt;0.5,"",(Proj2018[[#This Row],[PROJ TOTAL PTS]]-Proj2018[[#This Row],[LastProj]])/16)</f>
        <v/>
      </c>
      <c r="W553" s="28" t="s">
        <v>30</v>
      </c>
      <c r="X553" s="28"/>
      <c r="Y553" s="28">
        <f>IF(Proj2018[[#This Row],[POS]]="K",-100,Proj2018[[#This Row],[VAR/G]]+1.5)</f>
        <v>-3.5999999999999996</v>
      </c>
      <c r="Z553" s="32">
        <f>ROUND(MAX(Proj2018[[#This Row],[VAWG]],0)*$AC$9,0)+1</f>
        <v>1</v>
      </c>
    </row>
    <row r="554" spans="1:26" x14ac:dyDescent="0.25">
      <c r="A554">
        <v>2018</v>
      </c>
      <c r="B554" t="s">
        <v>621</v>
      </c>
      <c r="C554" t="s">
        <v>92</v>
      </c>
      <c r="D554" t="s">
        <v>126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 s="25">
        <v>0</v>
      </c>
      <c r="Q554" s="25">
        <v>81.599999999999994</v>
      </c>
      <c r="R554" s="25">
        <v>-81.599999999999994</v>
      </c>
      <c r="S554" s="25">
        <v>-5.0999999999999996</v>
      </c>
      <c r="T554" s="30" t="s">
        <v>30</v>
      </c>
      <c r="U554" s="28">
        <v>0</v>
      </c>
      <c r="V554" s="28" t="str">
        <f>IF(ABS(Proj2018[[#This Row],[LastProj]]-Proj2018[[#This Row],[PROJ TOTAL PTS]])&lt;0.5,"",(Proj2018[[#This Row],[PROJ TOTAL PTS]]-Proj2018[[#This Row],[LastProj]])/16)</f>
        <v/>
      </c>
      <c r="W554" s="28" t="s">
        <v>30</v>
      </c>
      <c r="X554" s="28"/>
      <c r="Y554" s="28">
        <f>IF(Proj2018[[#This Row],[POS]]="K",-100,Proj2018[[#This Row],[VAR/G]]+1.5)</f>
        <v>-3.5999999999999996</v>
      </c>
      <c r="Z554" s="32">
        <f>ROUND(MAX(Proj2018[[#This Row],[VAWG]],0)*$AC$9,0)+1</f>
        <v>1</v>
      </c>
    </row>
    <row r="555" spans="1:26" x14ac:dyDescent="0.25">
      <c r="A555">
        <v>2018</v>
      </c>
      <c r="B555" t="s">
        <v>622</v>
      </c>
      <c r="C555" t="s">
        <v>96</v>
      </c>
      <c r="D555" t="s">
        <v>126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 s="25">
        <v>0</v>
      </c>
      <c r="Q555" s="25">
        <v>81.599999999999994</v>
      </c>
      <c r="R555" s="25">
        <v>-81.599999999999994</v>
      </c>
      <c r="S555" s="25">
        <v>-5.0999999999999996</v>
      </c>
      <c r="T555" s="30" t="s">
        <v>30</v>
      </c>
      <c r="U555" s="28">
        <v>0</v>
      </c>
      <c r="V555" s="28" t="str">
        <f>IF(ABS(Proj2018[[#This Row],[LastProj]]-Proj2018[[#This Row],[PROJ TOTAL PTS]])&lt;0.5,"",(Proj2018[[#This Row],[PROJ TOTAL PTS]]-Proj2018[[#This Row],[LastProj]])/16)</f>
        <v/>
      </c>
      <c r="W555" s="28" t="s">
        <v>30</v>
      </c>
      <c r="X555" s="28"/>
      <c r="Y555" s="28">
        <f>IF(Proj2018[[#This Row],[POS]]="K",-100,Proj2018[[#This Row],[VAR/G]]+1.5)</f>
        <v>-3.5999999999999996</v>
      </c>
      <c r="Z555" s="32">
        <f>ROUND(MAX(Proj2018[[#This Row],[VAWG]],0)*$AC$9,0)+1</f>
        <v>1</v>
      </c>
    </row>
    <row r="556" spans="1:26" x14ac:dyDescent="0.25">
      <c r="A556">
        <v>2018</v>
      </c>
      <c r="B556" t="s">
        <v>623</v>
      </c>
      <c r="C556" t="s">
        <v>88</v>
      </c>
      <c r="D556" t="s">
        <v>126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 s="25">
        <v>0</v>
      </c>
      <c r="Q556" s="25">
        <v>81.599999999999994</v>
      </c>
      <c r="R556" s="25">
        <v>-81.599999999999994</v>
      </c>
      <c r="S556" s="25">
        <v>-5.0999999999999996</v>
      </c>
      <c r="T556" s="30" t="s">
        <v>30</v>
      </c>
      <c r="U556" s="28">
        <v>0</v>
      </c>
      <c r="V556" s="28" t="str">
        <f>IF(ABS(Proj2018[[#This Row],[LastProj]]-Proj2018[[#This Row],[PROJ TOTAL PTS]])&lt;0.5,"",(Proj2018[[#This Row],[PROJ TOTAL PTS]]-Proj2018[[#This Row],[LastProj]])/16)</f>
        <v/>
      </c>
      <c r="W556" s="28" t="s">
        <v>30</v>
      </c>
      <c r="X556" s="28"/>
      <c r="Y556" s="28">
        <f>IF(Proj2018[[#This Row],[POS]]="K",-100,Proj2018[[#This Row],[VAR/G]]+1.5)</f>
        <v>-3.5999999999999996</v>
      </c>
      <c r="Z556" s="32">
        <f>ROUND(MAX(Proj2018[[#This Row],[VAWG]],0)*$AC$9,0)+1</f>
        <v>1</v>
      </c>
    </row>
    <row r="557" spans="1:26" x14ac:dyDescent="0.25">
      <c r="A557">
        <v>2018</v>
      </c>
      <c r="B557" t="s">
        <v>624</v>
      </c>
      <c r="C557" t="s">
        <v>159</v>
      </c>
      <c r="D557" t="s">
        <v>126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 s="25">
        <v>0</v>
      </c>
      <c r="Q557" s="25">
        <v>81.599999999999994</v>
      </c>
      <c r="R557" s="25">
        <v>-81.599999999999994</v>
      </c>
      <c r="S557" s="25">
        <v>-5.0999999999999996</v>
      </c>
      <c r="T557" s="30" t="s">
        <v>30</v>
      </c>
      <c r="U557" s="28">
        <v>0</v>
      </c>
      <c r="V557" s="28" t="str">
        <f>IF(ABS(Proj2018[[#This Row],[LastProj]]-Proj2018[[#This Row],[PROJ TOTAL PTS]])&lt;0.5,"",(Proj2018[[#This Row],[PROJ TOTAL PTS]]-Proj2018[[#This Row],[LastProj]])/16)</f>
        <v/>
      </c>
      <c r="W557" s="28" t="s">
        <v>30</v>
      </c>
      <c r="X557" s="28"/>
      <c r="Y557" s="28">
        <f>IF(Proj2018[[#This Row],[POS]]="K",-100,Proj2018[[#This Row],[VAR/G]]+1.5)</f>
        <v>-3.5999999999999996</v>
      </c>
      <c r="Z557" s="32">
        <f>ROUND(MAX(Proj2018[[#This Row],[VAWG]],0)*$AC$9,0)+1</f>
        <v>1</v>
      </c>
    </row>
    <row r="558" spans="1:26" x14ac:dyDescent="0.25">
      <c r="A558">
        <v>2018</v>
      </c>
      <c r="B558" t="s">
        <v>625</v>
      </c>
      <c r="C558" t="s">
        <v>66</v>
      </c>
      <c r="D558" t="s">
        <v>126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 s="25">
        <v>0</v>
      </c>
      <c r="Q558" s="25">
        <v>81.599999999999994</v>
      </c>
      <c r="R558" s="25">
        <v>-81.599999999999994</v>
      </c>
      <c r="S558" s="25">
        <v>-5.0999999999999996</v>
      </c>
      <c r="T558" s="30" t="s">
        <v>30</v>
      </c>
      <c r="U558" s="28">
        <v>0</v>
      </c>
      <c r="V558" s="28" t="str">
        <f>IF(ABS(Proj2018[[#This Row],[LastProj]]-Proj2018[[#This Row],[PROJ TOTAL PTS]])&lt;0.5,"",(Proj2018[[#This Row],[PROJ TOTAL PTS]]-Proj2018[[#This Row],[LastProj]])/16)</f>
        <v/>
      </c>
      <c r="W558" s="28" t="s">
        <v>30</v>
      </c>
      <c r="X558" s="28"/>
      <c r="Y558" s="28">
        <f>IF(Proj2018[[#This Row],[POS]]="K",-100,Proj2018[[#This Row],[VAR/G]]+1.5)</f>
        <v>-3.5999999999999996</v>
      </c>
      <c r="Z558" s="32">
        <f>ROUND(MAX(Proj2018[[#This Row],[VAWG]],0)*$AC$9,0)+1</f>
        <v>1</v>
      </c>
    </row>
    <row r="559" spans="1:26" x14ac:dyDescent="0.25">
      <c r="A559">
        <v>2018</v>
      </c>
      <c r="B559" t="s">
        <v>626</v>
      </c>
      <c r="C559" t="s">
        <v>49</v>
      </c>
      <c r="D559" t="s">
        <v>126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 s="25">
        <v>0</v>
      </c>
      <c r="Q559" s="25">
        <v>81.599999999999994</v>
      </c>
      <c r="R559" s="25">
        <v>-81.599999999999994</v>
      </c>
      <c r="S559" s="25">
        <v>-5.0999999999999996</v>
      </c>
      <c r="T559" s="30" t="s">
        <v>30</v>
      </c>
      <c r="U559" s="28">
        <v>0</v>
      </c>
      <c r="V559" s="28" t="str">
        <f>IF(ABS(Proj2018[[#This Row],[LastProj]]-Proj2018[[#This Row],[PROJ TOTAL PTS]])&lt;0.5,"",(Proj2018[[#This Row],[PROJ TOTAL PTS]]-Proj2018[[#This Row],[LastProj]])/16)</f>
        <v/>
      </c>
      <c r="W559" s="28" t="s">
        <v>30</v>
      </c>
      <c r="X559" s="28"/>
      <c r="Y559" s="28">
        <f>IF(Proj2018[[#This Row],[POS]]="K",-100,Proj2018[[#This Row],[VAR/G]]+1.5)</f>
        <v>-3.5999999999999996</v>
      </c>
      <c r="Z559" s="32">
        <f>ROUND(MAX(Proj2018[[#This Row],[VAWG]],0)*$AC$9,0)+1</f>
        <v>1</v>
      </c>
    </row>
    <row r="560" spans="1:26" x14ac:dyDescent="0.25">
      <c r="A560">
        <v>2018</v>
      </c>
      <c r="B560" t="s">
        <v>627</v>
      </c>
      <c r="C560" t="s">
        <v>62</v>
      </c>
      <c r="D560" t="s">
        <v>126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 s="25">
        <v>0</v>
      </c>
      <c r="Q560" s="25">
        <v>81.599999999999994</v>
      </c>
      <c r="R560" s="25">
        <v>-81.599999999999994</v>
      </c>
      <c r="S560" s="25">
        <v>-5.0999999999999996</v>
      </c>
      <c r="T560" s="30" t="s">
        <v>30</v>
      </c>
      <c r="U560" s="28">
        <v>0</v>
      </c>
      <c r="V560" s="28" t="str">
        <f>IF(ABS(Proj2018[[#This Row],[LastProj]]-Proj2018[[#This Row],[PROJ TOTAL PTS]])&lt;0.5,"",(Proj2018[[#This Row],[PROJ TOTAL PTS]]-Proj2018[[#This Row],[LastProj]])/16)</f>
        <v/>
      </c>
      <c r="W560" s="28" t="s">
        <v>30</v>
      </c>
      <c r="X560" s="28"/>
      <c r="Y560" s="28">
        <f>IF(Proj2018[[#This Row],[POS]]="K",-100,Proj2018[[#This Row],[VAR/G]]+1.5)</f>
        <v>-3.5999999999999996</v>
      </c>
      <c r="Z560" s="32">
        <f>ROUND(MAX(Proj2018[[#This Row],[VAWG]],0)*$AC$9,0)+1</f>
        <v>1</v>
      </c>
    </row>
    <row r="561" spans="1:26" x14ac:dyDescent="0.25">
      <c r="A561">
        <v>2018</v>
      </c>
      <c r="B561" t="s">
        <v>628</v>
      </c>
      <c r="C561" t="s">
        <v>77</v>
      </c>
      <c r="D561" t="s">
        <v>126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 s="25">
        <v>0</v>
      </c>
      <c r="Q561" s="25">
        <v>81.599999999999994</v>
      </c>
      <c r="R561" s="25">
        <v>-81.599999999999994</v>
      </c>
      <c r="S561" s="25">
        <v>-5.0999999999999996</v>
      </c>
      <c r="T561" s="30" t="s">
        <v>30</v>
      </c>
      <c r="U561" s="28">
        <v>0</v>
      </c>
      <c r="V561" s="28" t="str">
        <f>IF(ABS(Proj2018[[#This Row],[LastProj]]-Proj2018[[#This Row],[PROJ TOTAL PTS]])&lt;0.5,"",(Proj2018[[#This Row],[PROJ TOTAL PTS]]-Proj2018[[#This Row],[LastProj]])/16)</f>
        <v/>
      </c>
      <c r="W561" s="28" t="s">
        <v>30</v>
      </c>
      <c r="X561" s="28"/>
      <c r="Y561" s="28">
        <f>IF(Proj2018[[#This Row],[POS]]="K",-100,Proj2018[[#This Row],[VAR/G]]+1.5)</f>
        <v>-3.5999999999999996</v>
      </c>
      <c r="Z561" s="32">
        <f>ROUND(MAX(Proj2018[[#This Row],[VAWG]],0)*$AC$9,0)+1</f>
        <v>1</v>
      </c>
    </row>
    <row r="562" spans="1:26" x14ac:dyDescent="0.25">
      <c r="A562">
        <v>2018</v>
      </c>
      <c r="B562" t="s">
        <v>629</v>
      </c>
      <c r="C562" t="s">
        <v>52</v>
      </c>
      <c r="D562" t="s">
        <v>126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 s="25">
        <v>0</v>
      </c>
      <c r="Q562" s="25">
        <v>81.599999999999994</v>
      </c>
      <c r="R562" s="25">
        <v>-81.599999999999994</v>
      </c>
      <c r="S562" s="25">
        <v>-5.0999999999999996</v>
      </c>
      <c r="T562" s="30" t="s">
        <v>30</v>
      </c>
      <c r="U562" s="28">
        <v>0</v>
      </c>
      <c r="V562" s="28" t="str">
        <f>IF(ABS(Proj2018[[#This Row],[LastProj]]-Proj2018[[#This Row],[PROJ TOTAL PTS]])&lt;0.5,"",(Proj2018[[#This Row],[PROJ TOTAL PTS]]-Proj2018[[#This Row],[LastProj]])/16)</f>
        <v/>
      </c>
      <c r="W562" s="28" t="s">
        <v>30</v>
      </c>
      <c r="X562" s="28"/>
      <c r="Y562" s="28">
        <f>IF(Proj2018[[#This Row],[POS]]="K",-100,Proj2018[[#This Row],[VAR/G]]+1.5)</f>
        <v>-3.5999999999999996</v>
      </c>
      <c r="Z562" s="32">
        <f>ROUND(MAX(Proj2018[[#This Row],[VAWG]],0)*$AC$9,0)+1</f>
        <v>1</v>
      </c>
    </row>
    <row r="563" spans="1:26" x14ac:dyDescent="0.25">
      <c r="A563">
        <v>2018</v>
      </c>
      <c r="B563" t="s">
        <v>630</v>
      </c>
      <c r="C563" t="s">
        <v>86</v>
      </c>
      <c r="D563" t="s">
        <v>126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s="25">
        <v>0</v>
      </c>
      <c r="Q563" s="25">
        <v>81.599999999999994</v>
      </c>
      <c r="R563" s="25">
        <v>-81.599999999999994</v>
      </c>
      <c r="S563" s="25">
        <v>-5.0999999999999996</v>
      </c>
      <c r="T563" s="30" t="s">
        <v>30</v>
      </c>
      <c r="U563" s="28">
        <v>0</v>
      </c>
      <c r="V563" s="28" t="str">
        <f>IF(ABS(Proj2018[[#This Row],[LastProj]]-Proj2018[[#This Row],[PROJ TOTAL PTS]])&lt;0.5,"",(Proj2018[[#This Row],[PROJ TOTAL PTS]]-Proj2018[[#This Row],[LastProj]])/16)</f>
        <v/>
      </c>
      <c r="W563" s="28" t="s">
        <v>30</v>
      </c>
      <c r="X563" s="28"/>
      <c r="Y563" s="28">
        <f>IF(Proj2018[[#This Row],[POS]]="K",-100,Proj2018[[#This Row],[VAR/G]]+1.5)</f>
        <v>-3.5999999999999996</v>
      </c>
      <c r="Z563" s="32">
        <f>ROUND(MAX(Proj2018[[#This Row],[VAWG]],0)*$AC$9,0)+1</f>
        <v>1</v>
      </c>
    </row>
    <row r="564" spans="1:26" x14ac:dyDescent="0.25">
      <c r="A564">
        <v>2018</v>
      </c>
      <c r="B564" t="s">
        <v>631</v>
      </c>
      <c r="C564" t="s">
        <v>54</v>
      </c>
      <c r="D564" t="s">
        <v>126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 s="25">
        <v>0</v>
      </c>
      <c r="Q564" s="25">
        <v>81.599999999999994</v>
      </c>
      <c r="R564" s="25">
        <v>-81.599999999999994</v>
      </c>
      <c r="S564" s="25">
        <v>-5.0999999999999996</v>
      </c>
      <c r="T564" s="30" t="s">
        <v>30</v>
      </c>
      <c r="U564" s="28">
        <v>0</v>
      </c>
      <c r="V564" s="28" t="str">
        <f>IF(ABS(Proj2018[[#This Row],[LastProj]]-Proj2018[[#This Row],[PROJ TOTAL PTS]])&lt;0.5,"",(Proj2018[[#This Row],[PROJ TOTAL PTS]]-Proj2018[[#This Row],[LastProj]])/16)</f>
        <v/>
      </c>
      <c r="W564" s="28" t="s">
        <v>30</v>
      </c>
      <c r="X564" s="28"/>
      <c r="Y564" s="28">
        <f>IF(Proj2018[[#This Row],[POS]]="K",-100,Proj2018[[#This Row],[VAR/G]]+1.5)</f>
        <v>-3.5999999999999996</v>
      </c>
      <c r="Z564" s="32">
        <f>ROUND(MAX(Proj2018[[#This Row],[VAWG]],0)*$AC$9,0)+1</f>
        <v>1</v>
      </c>
    </row>
    <row r="565" spans="1:26" x14ac:dyDescent="0.25">
      <c r="A565">
        <v>2018</v>
      </c>
      <c r="B565" t="s">
        <v>632</v>
      </c>
      <c r="C565" t="s">
        <v>70</v>
      </c>
      <c r="D565" t="s">
        <v>126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 s="25">
        <v>0</v>
      </c>
      <c r="Q565" s="25">
        <v>81.599999999999994</v>
      </c>
      <c r="R565" s="25">
        <v>-81.599999999999994</v>
      </c>
      <c r="S565" s="25">
        <v>-5.0999999999999996</v>
      </c>
      <c r="T565" s="30" t="s">
        <v>30</v>
      </c>
      <c r="U565" s="28">
        <v>0</v>
      </c>
      <c r="V565" s="28" t="str">
        <f>IF(ABS(Proj2018[[#This Row],[LastProj]]-Proj2018[[#This Row],[PROJ TOTAL PTS]])&lt;0.5,"",(Proj2018[[#This Row],[PROJ TOTAL PTS]]-Proj2018[[#This Row],[LastProj]])/16)</f>
        <v/>
      </c>
      <c r="W565" s="28" t="s">
        <v>30</v>
      </c>
      <c r="X565" s="28"/>
      <c r="Y565" s="28">
        <f>IF(Proj2018[[#This Row],[POS]]="K",-100,Proj2018[[#This Row],[VAR/G]]+1.5)</f>
        <v>-3.5999999999999996</v>
      </c>
      <c r="Z565" s="32">
        <f>ROUND(MAX(Proj2018[[#This Row],[VAWG]],0)*$AC$9,0)+1</f>
        <v>1</v>
      </c>
    </row>
    <row r="566" spans="1:26" x14ac:dyDescent="0.25">
      <c r="A566">
        <v>2018</v>
      </c>
      <c r="B566" t="s">
        <v>633</v>
      </c>
      <c r="C566" t="s">
        <v>74</v>
      </c>
      <c r="D566" t="s">
        <v>126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s="25">
        <v>0</v>
      </c>
      <c r="Q566" s="25">
        <v>81.599999999999994</v>
      </c>
      <c r="R566" s="25">
        <v>-81.599999999999994</v>
      </c>
      <c r="S566" s="25">
        <v>-5.0999999999999996</v>
      </c>
      <c r="T566" s="30" t="s">
        <v>30</v>
      </c>
      <c r="U566" s="28">
        <v>0</v>
      </c>
      <c r="V566" s="28" t="str">
        <f>IF(ABS(Proj2018[[#This Row],[LastProj]]-Proj2018[[#This Row],[PROJ TOTAL PTS]])&lt;0.5,"",(Proj2018[[#This Row],[PROJ TOTAL PTS]]-Proj2018[[#This Row],[LastProj]])/16)</f>
        <v/>
      </c>
      <c r="W566" s="28" t="s">
        <v>30</v>
      </c>
      <c r="X566" s="28"/>
      <c r="Y566" s="28">
        <f>IF(Proj2018[[#This Row],[POS]]="K",-100,Proj2018[[#This Row],[VAR/G]]+1.5)</f>
        <v>-3.5999999999999996</v>
      </c>
      <c r="Z566" s="32">
        <f>ROUND(MAX(Proj2018[[#This Row],[VAWG]],0)*$AC$9,0)+1</f>
        <v>1</v>
      </c>
    </row>
    <row r="567" spans="1:26" x14ac:dyDescent="0.25">
      <c r="A567">
        <v>2018</v>
      </c>
      <c r="B567" t="s">
        <v>634</v>
      </c>
      <c r="C567" t="s">
        <v>94</v>
      </c>
      <c r="D567" t="s">
        <v>126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s="25">
        <v>0</v>
      </c>
      <c r="Q567" s="25">
        <v>81.599999999999994</v>
      </c>
      <c r="R567" s="25">
        <v>-81.599999999999994</v>
      </c>
      <c r="S567" s="25">
        <v>-5.0999999999999996</v>
      </c>
      <c r="T567" s="30" t="s">
        <v>30</v>
      </c>
      <c r="U567" s="28">
        <v>0</v>
      </c>
      <c r="V567" s="28" t="str">
        <f>IF(ABS(Proj2018[[#This Row],[LastProj]]-Proj2018[[#This Row],[PROJ TOTAL PTS]])&lt;0.5,"",(Proj2018[[#This Row],[PROJ TOTAL PTS]]-Proj2018[[#This Row],[LastProj]])/16)</f>
        <v/>
      </c>
      <c r="W567" s="28" t="s">
        <v>30</v>
      </c>
      <c r="X567" s="28"/>
      <c r="Y567" s="28">
        <f>IF(Proj2018[[#This Row],[POS]]="K",-100,Proj2018[[#This Row],[VAR/G]]+1.5)</f>
        <v>-3.5999999999999996</v>
      </c>
      <c r="Z567" s="32">
        <f>ROUND(MAX(Proj2018[[#This Row],[VAWG]],0)*$AC$9,0)+1</f>
        <v>1</v>
      </c>
    </row>
    <row r="568" spans="1:26" x14ac:dyDescent="0.25">
      <c r="A568">
        <v>2018</v>
      </c>
      <c r="B568" t="s">
        <v>635</v>
      </c>
      <c r="C568" t="s">
        <v>105</v>
      </c>
      <c r="D568" t="s">
        <v>126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s="25">
        <v>0</v>
      </c>
      <c r="Q568" s="25">
        <v>81.599999999999994</v>
      </c>
      <c r="R568" s="25">
        <v>-81.599999999999994</v>
      </c>
      <c r="S568" s="25">
        <v>-5.0999999999999996</v>
      </c>
      <c r="T568" s="30" t="s">
        <v>30</v>
      </c>
      <c r="U568" s="28">
        <v>0</v>
      </c>
      <c r="V568" s="28" t="str">
        <f>IF(ABS(Proj2018[[#This Row],[LastProj]]-Proj2018[[#This Row],[PROJ TOTAL PTS]])&lt;0.5,"",(Proj2018[[#This Row],[PROJ TOTAL PTS]]-Proj2018[[#This Row],[LastProj]])/16)</f>
        <v/>
      </c>
      <c r="W568" s="28" t="s">
        <v>30</v>
      </c>
      <c r="X568" s="28"/>
      <c r="Y568" s="28">
        <f>IF(Proj2018[[#This Row],[POS]]="K",-100,Proj2018[[#This Row],[VAR/G]]+1.5)</f>
        <v>-3.5999999999999996</v>
      </c>
      <c r="Z568" s="32">
        <f>ROUND(MAX(Proj2018[[#This Row],[VAWG]],0)*$AC$9,0)+1</f>
        <v>1</v>
      </c>
    </row>
    <row r="569" spans="1:26" x14ac:dyDescent="0.25">
      <c r="A569">
        <v>2018</v>
      </c>
      <c r="B569" t="s">
        <v>636</v>
      </c>
      <c r="C569" t="s">
        <v>62</v>
      </c>
      <c r="D569" t="s">
        <v>126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s="25">
        <v>0</v>
      </c>
      <c r="Q569" s="25">
        <v>81.599999999999994</v>
      </c>
      <c r="R569" s="25">
        <v>-81.599999999999994</v>
      </c>
      <c r="S569" s="25">
        <v>-5.0999999999999996</v>
      </c>
      <c r="T569" s="30" t="s">
        <v>30</v>
      </c>
      <c r="U569" s="28">
        <v>0</v>
      </c>
      <c r="V569" s="28" t="str">
        <f>IF(ABS(Proj2018[[#This Row],[LastProj]]-Proj2018[[#This Row],[PROJ TOTAL PTS]])&lt;0.5,"",(Proj2018[[#This Row],[PROJ TOTAL PTS]]-Proj2018[[#This Row],[LastProj]])/16)</f>
        <v/>
      </c>
      <c r="W569" s="28" t="s">
        <v>30</v>
      </c>
      <c r="X569" s="28"/>
      <c r="Y569" s="28">
        <f>IF(Proj2018[[#This Row],[POS]]="K",-100,Proj2018[[#This Row],[VAR/G]]+1.5)</f>
        <v>-3.5999999999999996</v>
      </c>
      <c r="Z569" s="32">
        <f>ROUND(MAX(Proj2018[[#This Row],[VAWG]],0)*$AC$9,0)+1</f>
        <v>1</v>
      </c>
    </row>
    <row r="570" spans="1:26" x14ac:dyDescent="0.25">
      <c r="A570">
        <v>2018</v>
      </c>
      <c r="B570" t="s">
        <v>637</v>
      </c>
      <c r="C570" t="s">
        <v>56</v>
      </c>
      <c r="D570" t="s">
        <v>126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s="25">
        <v>0</v>
      </c>
      <c r="Q570" s="25">
        <v>81.599999999999994</v>
      </c>
      <c r="R570" s="25">
        <v>-81.599999999999994</v>
      </c>
      <c r="S570" s="25">
        <v>-5.0999999999999996</v>
      </c>
      <c r="T570" s="30" t="s">
        <v>30</v>
      </c>
      <c r="U570" s="28">
        <v>0</v>
      </c>
      <c r="V570" s="28" t="str">
        <f>IF(ABS(Proj2018[[#This Row],[LastProj]]-Proj2018[[#This Row],[PROJ TOTAL PTS]])&lt;0.5,"",(Proj2018[[#This Row],[PROJ TOTAL PTS]]-Proj2018[[#This Row],[LastProj]])/16)</f>
        <v/>
      </c>
      <c r="W570" s="28" t="s">
        <v>30</v>
      </c>
      <c r="X570" s="28"/>
      <c r="Y570" s="28">
        <f>IF(Proj2018[[#This Row],[POS]]="K",-100,Proj2018[[#This Row],[VAR/G]]+1.5)</f>
        <v>-3.5999999999999996</v>
      </c>
      <c r="Z570" s="32">
        <f>ROUND(MAX(Proj2018[[#This Row],[VAWG]],0)*$AC$9,0)+1</f>
        <v>1</v>
      </c>
    </row>
    <row r="571" spans="1:26" x14ac:dyDescent="0.25">
      <c r="A571">
        <v>2018</v>
      </c>
      <c r="B571" t="s">
        <v>638</v>
      </c>
      <c r="C571" t="s">
        <v>81</v>
      </c>
      <c r="D571" t="s">
        <v>126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 s="25">
        <v>0</v>
      </c>
      <c r="Q571" s="25">
        <v>81.599999999999994</v>
      </c>
      <c r="R571" s="25">
        <v>-81.599999999999994</v>
      </c>
      <c r="S571" s="25">
        <v>-5.0999999999999996</v>
      </c>
      <c r="T571" s="30" t="s">
        <v>30</v>
      </c>
      <c r="U571" s="28">
        <v>0</v>
      </c>
      <c r="V571" s="28" t="str">
        <f>IF(ABS(Proj2018[[#This Row],[LastProj]]-Proj2018[[#This Row],[PROJ TOTAL PTS]])&lt;0.5,"",(Proj2018[[#This Row],[PROJ TOTAL PTS]]-Proj2018[[#This Row],[LastProj]])/16)</f>
        <v/>
      </c>
      <c r="W571" s="28" t="s">
        <v>30</v>
      </c>
      <c r="X571" s="28"/>
      <c r="Y571" s="28">
        <f>IF(Proj2018[[#This Row],[POS]]="K",-100,Proj2018[[#This Row],[VAR/G]]+1.5)</f>
        <v>-3.5999999999999996</v>
      </c>
      <c r="Z571" s="32">
        <f>ROUND(MAX(Proj2018[[#This Row],[VAWG]],0)*$AC$9,0)+1</f>
        <v>1</v>
      </c>
    </row>
    <row r="572" spans="1:26" x14ac:dyDescent="0.25">
      <c r="A572">
        <v>2018</v>
      </c>
      <c r="B572" t="s">
        <v>639</v>
      </c>
      <c r="C572" t="s">
        <v>54</v>
      </c>
      <c r="D572" t="s">
        <v>126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 s="25">
        <v>0</v>
      </c>
      <c r="Q572" s="25">
        <v>81.599999999999994</v>
      </c>
      <c r="R572" s="25">
        <v>-81.599999999999994</v>
      </c>
      <c r="S572" s="25">
        <v>-5.0999999999999996</v>
      </c>
      <c r="T572" s="30" t="s">
        <v>30</v>
      </c>
      <c r="U572" s="28">
        <v>0</v>
      </c>
      <c r="V572" s="28" t="str">
        <f>IF(ABS(Proj2018[[#This Row],[LastProj]]-Proj2018[[#This Row],[PROJ TOTAL PTS]])&lt;0.5,"",(Proj2018[[#This Row],[PROJ TOTAL PTS]]-Proj2018[[#This Row],[LastProj]])/16)</f>
        <v/>
      </c>
      <c r="W572" s="28" t="s">
        <v>30</v>
      </c>
      <c r="X572" s="28"/>
      <c r="Y572" s="28">
        <f>IF(Proj2018[[#This Row],[POS]]="K",-100,Proj2018[[#This Row],[VAR/G]]+1.5)</f>
        <v>-3.5999999999999996</v>
      </c>
      <c r="Z572" s="32">
        <f>ROUND(MAX(Proj2018[[#This Row],[VAWG]],0)*$AC$9,0)+1</f>
        <v>1</v>
      </c>
    </row>
    <row r="573" spans="1:26" x14ac:dyDescent="0.25">
      <c r="A573">
        <v>2018</v>
      </c>
      <c r="B573" t="s">
        <v>640</v>
      </c>
      <c r="C573" t="s">
        <v>68</v>
      </c>
      <c r="D573" t="s">
        <v>126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 s="25">
        <v>0</v>
      </c>
      <c r="Q573" s="25">
        <v>81.599999999999994</v>
      </c>
      <c r="R573" s="25">
        <v>-81.599999999999994</v>
      </c>
      <c r="S573" s="25">
        <v>-5.0999999999999996</v>
      </c>
      <c r="T573" s="30" t="s">
        <v>30</v>
      </c>
      <c r="U573" s="28">
        <v>0</v>
      </c>
      <c r="V573" s="28" t="str">
        <f>IF(ABS(Proj2018[[#This Row],[LastProj]]-Proj2018[[#This Row],[PROJ TOTAL PTS]])&lt;0.5,"",(Proj2018[[#This Row],[PROJ TOTAL PTS]]-Proj2018[[#This Row],[LastProj]])/16)</f>
        <v/>
      </c>
      <c r="W573" s="28" t="s">
        <v>30</v>
      </c>
      <c r="X573" s="28"/>
      <c r="Y573" s="28">
        <f>IF(Proj2018[[#This Row],[POS]]="K",-100,Proj2018[[#This Row],[VAR/G]]+1.5)</f>
        <v>-3.5999999999999996</v>
      </c>
      <c r="Z573" s="32">
        <f>ROUND(MAX(Proj2018[[#This Row],[VAWG]],0)*$AC$9,0)+1</f>
        <v>1</v>
      </c>
    </row>
    <row r="574" spans="1:26" x14ac:dyDescent="0.25">
      <c r="A574">
        <v>2018</v>
      </c>
      <c r="B574" t="s">
        <v>641</v>
      </c>
      <c r="C574" t="s">
        <v>34</v>
      </c>
      <c r="D574" t="s">
        <v>126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 s="25">
        <v>0</v>
      </c>
      <c r="Q574" s="25">
        <v>81.599999999999994</v>
      </c>
      <c r="R574" s="25">
        <v>-81.599999999999994</v>
      </c>
      <c r="S574" s="25">
        <v>-5.0999999999999996</v>
      </c>
      <c r="T574" s="30" t="s">
        <v>30</v>
      </c>
      <c r="U574" s="28">
        <v>0</v>
      </c>
      <c r="V574" s="28" t="str">
        <f>IF(ABS(Proj2018[[#This Row],[LastProj]]-Proj2018[[#This Row],[PROJ TOTAL PTS]])&lt;0.5,"",(Proj2018[[#This Row],[PROJ TOTAL PTS]]-Proj2018[[#This Row],[LastProj]])/16)</f>
        <v/>
      </c>
      <c r="W574" s="28" t="s">
        <v>30</v>
      </c>
      <c r="X574" s="28"/>
      <c r="Y574" s="28">
        <f>IF(Proj2018[[#This Row],[POS]]="K",-100,Proj2018[[#This Row],[VAR/G]]+1.5)</f>
        <v>-3.5999999999999996</v>
      </c>
      <c r="Z574" s="32">
        <f>ROUND(MAX(Proj2018[[#This Row],[VAWG]],0)*$AC$9,0)+1</f>
        <v>1</v>
      </c>
    </row>
    <row r="575" spans="1:26" x14ac:dyDescent="0.25">
      <c r="A575">
        <v>2018</v>
      </c>
      <c r="B575" t="s">
        <v>642</v>
      </c>
      <c r="C575" t="s">
        <v>79</v>
      </c>
      <c r="D575" t="s">
        <v>126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 s="25">
        <v>0</v>
      </c>
      <c r="Q575" s="25">
        <v>81.599999999999994</v>
      </c>
      <c r="R575" s="25">
        <v>-81.599999999999994</v>
      </c>
      <c r="S575" s="25">
        <v>-5.0999999999999996</v>
      </c>
      <c r="T575" s="30" t="s">
        <v>30</v>
      </c>
      <c r="U575" s="28">
        <v>0</v>
      </c>
      <c r="V575" s="28" t="str">
        <f>IF(ABS(Proj2018[[#This Row],[LastProj]]-Proj2018[[#This Row],[PROJ TOTAL PTS]])&lt;0.5,"",(Proj2018[[#This Row],[PROJ TOTAL PTS]]-Proj2018[[#This Row],[LastProj]])/16)</f>
        <v/>
      </c>
      <c r="W575" s="28" t="s">
        <v>30</v>
      </c>
      <c r="X575" s="28"/>
      <c r="Y575" s="28">
        <f>IF(Proj2018[[#This Row],[POS]]="K",-100,Proj2018[[#This Row],[VAR/G]]+1.5)</f>
        <v>-3.5999999999999996</v>
      </c>
      <c r="Z575" s="32">
        <f>ROUND(MAX(Proj2018[[#This Row],[VAWG]],0)*$AC$9,0)+1</f>
        <v>1</v>
      </c>
    </row>
    <row r="576" spans="1:26" x14ac:dyDescent="0.25">
      <c r="A576">
        <v>2018</v>
      </c>
      <c r="B576" t="s">
        <v>643</v>
      </c>
      <c r="C576" t="s">
        <v>79</v>
      </c>
      <c r="D576" t="s">
        <v>126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 s="25">
        <v>0</v>
      </c>
      <c r="Q576" s="25">
        <v>81.599999999999994</v>
      </c>
      <c r="R576" s="25">
        <v>-81.599999999999994</v>
      </c>
      <c r="S576" s="25">
        <v>-5.0999999999999996</v>
      </c>
      <c r="T576" s="30" t="s">
        <v>30</v>
      </c>
      <c r="U576" s="28">
        <v>0</v>
      </c>
      <c r="V576" s="28" t="str">
        <f>IF(ABS(Proj2018[[#This Row],[LastProj]]-Proj2018[[#This Row],[PROJ TOTAL PTS]])&lt;0.5,"",(Proj2018[[#This Row],[PROJ TOTAL PTS]]-Proj2018[[#This Row],[LastProj]])/16)</f>
        <v/>
      </c>
      <c r="W576" s="28" t="s">
        <v>30</v>
      </c>
      <c r="X576" s="28"/>
      <c r="Y576" s="28">
        <f>IF(Proj2018[[#This Row],[POS]]="K",-100,Proj2018[[#This Row],[VAR/G]]+1.5)</f>
        <v>-3.5999999999999996</v>
      </c>
      <c r="Z576" s="32">
        <f>ROUND(MAX(Proj2018[[#This Row],[VAWG]],0)*$AC$9,0)+1</f>
        <v>1</v>
      </c>
    </row>
    <row r="577" spans="1:26" x14ac:dyDescent="0.25">
      <c r="A577">
        <v>2018</v>
      </c>
      <c r="B577" t="s">
        <v>644</v>
      </c>
      <c r="C577" t="s">
        <v>39</v>
      </c>
      <c r="D577" t="s">
        <v>126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 s="25">
        <v>0</v>
      </c>
      <c r="Q577" s="25">
        <v>81.599999999999994</v>
      </c>
      <c r="R577" s="25">
        <v>-81.599999999999994</v>
      </c>
      <c r="S577" s="25">
        <v>-5.0999999999999996</v>
      </c>
      <c r="T577" s="30" t="s">
        <v>30</v>
      </c>
      <c r="U577" s="28">
        <v>0</v>
      </c>
      <c r="V577" s="28" t="str">
        <f>IF(ABS(Proj2018[[#This Row],[LastProj]]-Proj2018[[#This Row],[PROJ TOTAL PTS]])&lt;0.5,"",(Proj2018[[#This Row],[PROJ TOTAL PTS]]-Proj2018[[#This Row],[LastProj]])/16)</f>
        <v/>
      </c>
      <c r="W577" s="28" t="s">
        <v>30</v>
      </c>
      <c r="X577" s="28"/>
      <c r="Y577" s="28">
        <f>IF(Proj2018[[#This Row],[POS]]="K",-100,Proj2018[[#This Row],[VAR/G]]+1.5)</f>
        <v>-3.5999999999999996</v>
      </c>
      <c r="Z577" s="32">
        <f>ROUND(MAX(Proj2018[[#This Row],[VAWG]],0)*$AC$9,0)+1</f>
        <v>1</v>
      </c>
    </row>
    <row r="578" spans="1:26" x14ac:dyDescent="0.25">
      <c r="A578">
        <v>2018</v>
      </c>
      <c r="B578" t="s">
        <v>645</v>
      </c>
      <c r="C578" t="s">
        <v>81</v>
      </c>
      <c r="D578" t="s">
        <v>126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s="25">
        <v>0</v>
      </c>
      <c r="Q578" s="25">
        <v>81.599999999999994</v>
      </c>
      <c r="R578" s="25">
        <v>-81.599999999999994</v>
      </c>
      <c r="S578" s="25">
        <v>-5.0999999999999996</v>
      </c>
      <c r="T578" s="30" t="s">
        <v>30</v>
      </c>
      <c r="U578" s="28">
        <v>0</v>
      </c>
      <c r="V578" s="28" t="str">
        <f>IF(ABS(Proj2018[[#This Row],[LastProj]]-Proj2018[[#This Row],[PROJ TOTAL PTS]])&lt;0.5,"",(Proj2018[[#This Row],[PROJ TOTAL PTS]]-Proj2018[[#This Row],[LastProj]])/16)</f>
        <v/>
      </c>
      <c r="W578" s="28" t="s">
        <v>30</v>
      </c>
      <c r="X578" s="28"/>
      <c r="Y578" s="28">
        <f>IF(Proj2018[[#This Row],[POS]]="K",-100,Proj2018[[#This Row],[VAR/G]]+1.5)</f>
        <v>-3.5999999999999996</v>
      </c>
      <c r="Z578" s="32">
        <f>ROUND(MAX(Proj2018[[#This Row],[VAWG]],0)*$AC$9,0)+1</f>
        <v>1</v>
      </c>
    </row>
    <row r="579" spans="1:26" x14ac:dyDescent="0.25">
      <c r="A579">
        <v>2018</v>
      </c>
      <c r="B579" t="s">
        <v>646</v>
      </c>
      <c r="C579" t="s">
        <v>70</v>
      </c>
      <c r="D579" t="s">
        <v>126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 s="25">
        <v>0</v>
      </c>
      <c r="Q579" s="25">
        <v>81.599999999999994</v>
      </c>
      <c r="R579" s="25">
        <v>-81.599999999999994</v>
      </c>
      <c r="S579" s="25">
        <v>-5.0999999999999996</v>
      </c>
      <c r="T579" s="30" t="s">
        <v>30</v>
      </c>
      <c r="U579" s="28">
        <v>0</v>
      </c>
      <c r="V579" s="28" t="str">
        <f>IF(ABS(Proj2018[[#This Row],[LastProj]]-Proj2018[[#This Row],[PROJ TOTAL PTS]])&lt;0.5,"",(Proj2018[[#This Row],[PROJ TOTAL PTS]]-Proj2018[[#This Row],[LastProj]])/16)</f>
        <v/>
      </c>
      <c r="W579" s="28" t="s">
        <v>30</v>
      </c>
      <c r="X579" s="28"/>
      <c r="Y579" s="28">
        <f>IF(Proj2018[[#This Row],[POS]]="K",-100,Proj2018[[#This Row],[VAR/G]]+1.5)</f>
        <v>-3.5999999999999996</v>
      </c>
      <c r="Z579" s="32">
        <f>ROUND(MAX(Proj2018[[#This Row],[VAWG]],0)*$AC$9,0)+1</f>
        <v>1</v>
      </c>
    </row>
    <row r="580" spans="1:26" x14ac:dyDescent="0.25">
      <c r="A580">
        <v>2018</v>
      </c>
      <c r="B580" t="s">
        <v>647</v>
      </c>
      <c r="C580" t="s">
        <v>79</v>
      </c>
      <c r="D580" t="s">
        <v>126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 s="25">
        <v>0</v>
      </c>
      <c r="Q580" s="25">
        <v>81.599999999999994</v>
      </c>
      <c r="R580" s="25">
        <v>-81.599999999999994</v>
      </c>
      <c r="S580" s="25">
        <v>-5.0999999999999996</v>
      </c>
      <c r="T580" s="30" t="s">
        <v>30</v>
      </c>
      <c r="U580" s="28">
        <v>0</v>
      </c>
      <c r="V580" s="28" t="str">
        <f>IF(ABS(Proj2018[[#This Row],[LastProj]]-Proj2018[[#This Row],[PROJ TOTAL PTS]])&lt;0.5,"",(Proj2018[[#This Row],[PROJ TOTAL PTS]]-Proj2018[[#This Row],[LastProj]])/16)</f>
        <v/>
      </c>
      <c r="W580" s="28" t="s">
        <v>30</v>
      </c>
      <c r="X580" s="28"/>
      <c r="Y580" s="28">
        <f>IF(Proj2018[[#This Row],[POS]]="K",-100,Proj2018[[#This Row],[VAR/G]]+1.5)</f>
        <v>-3.5999999999999996</v>
      </c>
      <c r="Z580" s="32">
        <f>ROUND(MAX(Proj2018[[#This Row],[VAWG]],0)*$AC$9,0)+1</f>
        <v>1</v>
      </c>
    </row>
    <row r="581" spans="1:26" x14ac:dyDescent="0.25">
      <c r="A581">
        <v>2018</v>
      </c>
      <c r="B581" t="s">
        <v>648</v>
      </c>
      <c r="C581" t="s">
        <v>44</v>
      </c>
      <c r="D581" t="s">
        <v>126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 s="25">
        <v>0</v>
      </c>
      <c r="Q581" s="25">
        <v>81.599999999999994</v>
      </c>
      <c r="R581" s="25">
        <v>-81.599999999999994</v>
      </c>
      <c r="S581" s="25">
        <v>-5.0999999999999996</v>
      </c>
      <c r="T581" s="30" t="s">
        <v>30</v>
      </c>
      <c r="U581" s="28">
        <v>0</v>
      </c>
      <c r="V581" s="28" t="str">
        <f>IF(ABS(Proj2018[[#This Row],[LastProj]]-Proj2018[[#This Row],[PROJ TOTAL PTS]])&lt;0.5,"",(Proj2018[[#This Row],[PROJ TOTAL PTS]]-Proj2018[[#This Row],[LastProj]])/16)</f>
        <v/>
      </c>
      <c r="W581" s="28" t="s">
        <v>30</v>
      </c>
      <c r="X581" s="28"/>
      <c r="Y581" s="28">
        <f>IF(Proj2018[[#This Row],[POS]]="K",-100,Proj2018[[#This Row],[VAR/G]]+1.5)</f>
        <v>-3.5999999999999996</v>
      </c>
      <c r="Z581" s="32">
        <f>ROUND(MAX(Proj2018[[#This Row],[VAWG]],0)*$AC$9,0)+1</f>
        <v>1</v>
      </c>
    </row>
    <row r="582" spans="1:26" x14ac:dyDescent="0.25">
      <c r="A582">
        <v>2018</v>
      </c>
      <c r="B582" t="s">
        <v>649</v>
      </c>
      <c r="C582" t="s">
        <v>54</v>
      </c>
      <c r="D582" t="s">
        <v>126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 s="25">
        <v>0</v>
      </c>
      <c r="Q582" s="25">
        <v>81.599999999999994</v>
      </c>
      <c r="R582" s="25">
        <v>-81.599999999999994</v>
      </c>
      <c r="S582" s="25">
        <v>-5.0999999999999996</v>
      </c>
      <c r="T582" s="30" t="s">
        <v>30</v>
      </c>
      <c r="U582" s="28">
        <v>0</v>
      </c>
      <c r="V582" s="28" t="str">
        <f>IF(ABS(Proj2018[[#This Row],[LastProj]]-Proj2018[[#This Row],[PROJ TOTAL PTS]])&lt;0.5,"",(Proj2018[[#This Row],[PROJ TOTAL PTS]]-Proj2018[[#This Row],[LastProj]])/16)</f>
        <v/>
      </c>
      <c r="W582" s="28" t="s">
        <v>30</v>
      </c>
      <c r="X582" s="28"/>
      <c r="Y582" s="28">
        <f>IF(Proj2018[[#This Row],[POS]]="K",-100,Proj2018[[#This Row],[VAR/G]]+1.5)</f>
        <v>-3.5999999999999996</v>
      </c>
      <c r="Z582" s="32">
        <f>ROUND(MAX(Proj2018[[#This Row],[VAWG]],0)*$AC$9,0)+1</f>
        <v>1</v>
      </c>
    </row>
    <row r="583" spans="1:26" x14ac:dyDescent="0.25">
      <c r="A583">
        <v>2018</v>
      </c>
      <c r="B583" t="s">
        <v>650</v>
      </c>
      <c r="C583" t="s">
        <v>96</v>
      </c>
      <c r="D583" t="s">
        <v>126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s="25">
        <v>0</v>
      </c>
      <c r="Q583" s="25">
        <v>81.599999999999994</v>
      </c>
      <c r="R583" s="25">
        <v>-81.599999999999994</v>
      </c>
      <c r="S583" s="25">
        <v>-5.0999999999999996</v>
      </c>
      <c r="T583" s="30" t="s">
        <v>30</v>
      </c>
      <c r="U583" s="28">
        <v>0</v>
      </c>
      <c r="V583" s="28" t="str">
        <f>IF(ABS(Proj2018[[#This Row],[LastProj]]-Proj2018[[#This Row],[PROJ TOTAL PTS]])&lt;0.5,"",(Proj2018[[#This Row],[PROJ TOTAL PTS]]-Proj2018[[#This Row],[LastProj]])/16)</f>
        <v/>
      </c>
      <c r="W583" s="28" t="s">
        <v>30</v>
      </c>
      <c r="X583" s="28"/>
      <c r="Y583" s="28">
        <f>IF(Proj2018[[#This Row],[POS]]="K",-100,Proj2018[[#This Row],[VAR/G]]+1.5)</f>
        <v>-3.5999999999999996</v>
      </c>
      <c r="Z583" s="32">
        <f>ROUND(MAX(Proj2018[[#This Row],[VAWG]],0)*$AC$9,0)+1</f>
        <v>1</v>
      </c>
    </row>
    <row r="584" spans="1:26" x14ac:dyDescent="0.25">
      <c r="A584">
        <v>2018</v>
      </c>
      <c r="B584" t="s">
        <v>651</v>
      </c>
      <c r="C584" t="s">
        <v>34</v>
      </c>
      <c r="D584" t="s">
        <v>126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 s="25">
        <v>0</v>
      </c>
      <c r="Q584" s="25">
        <v>81.599999999999994</v>
      </c>
      <c r="R584" s="25">
        <v>-81.599999999999994</v>
      </c>
      <c r="S584" s="25">
        <v>-5.0999999999999996</v>
      </c>
      <c r="T584" s="30" t="s">
        <v>30</v>
      </c>
      <c r="U584" s="28">
        <v>0</v>
      </c>
      <c r="V584" s="28" t="str">
        <f>IF(ABS(Proj2018[[#This Row],[LastProj]]-Proj2018[[#This Row],[PROJ TOTAL PTS]])&lt;0.5,"",(Proj2018[[#This Row],[PROJ TOTAL PTS]]-Proj2018[[#This Row],[LastProj]])/16)</f>
        <v/>
      </c>
      <c r="W584" s="28" t="s">
        <v>30</v>
      </c>
      <c r="X584" s="28"/>
      <c r="Y584" s="28">
        <f>IF(Proj2018[[#This Row],[POS]]="K",-100,Proj2018[[#This Row],[VAR/G]]+1.5)</f>
        <v>-3.5999999999999996</v>
      </c>
      <c r="Z584" s="32">
        <f>ROUND(MAX(Proj2018[[#This Row],[VAWG]],0)*$AC$9,0)+1</f>
        <v>1</v>
      </c>
    </row>
    <row r="585" spans="1:26" x14ac:dyDescent="0.25">
      <c r="A585">
        <v>2018</v>
      </c>
      <c r="B585" t="s">
        <v>652</v>
      </c>
      <c r="C585" t="s">
        <v>52</v>
      </c>
      <c r="D585" t="s">
        <v>126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 s="25">
        <v>0</v>
      </c>
      <c r="Q585" s="25">
        <v>81.599999999999994</v>
      </c>
      <c r="R585" s="25">
        <v>-81.599999999999994</v>
      </c>
      <c r="S585" s="25">
        <v>-5.0999999999999996</v>
      </c>
      <c r="T585" s="30" t="s">
        <v>30</v>
      </c>
      <c r="U585" s="28">
        <v>0</v>
      </c>
      <c r="V585" s="28" t="str">
        <f>IF(ABS(Proj2018[[#This Row],[LastProj]]-Proj2018[[#This Row],[PROJ TOTAL PTS]])&lt;0.5,"",(Proj2018[[#This Row],[PROJ TOTAL PTS]]-Proj2018[[#This Row],[LastProj]])/16)</f>
        <v/>
      </c>
      <c r="W585" s="28" t="s">
        <v>30</v>
      </c>
      <c r="X585" s="28"/>
      <c r="Y585" s="28">
        <f>IF(Proj2018[[#This Row],[POS]]="K",-100,Proj2018[[#This Row],[VAR/G]]+1.5)</f>
        <v>-3.5999999999999996</v>
      </c>
      <c r="Z585" s="32">
        <f>ROUND(MAX(Proj2018[[#This Row],[VAWG]],0)*$AC$9,0)+1</f>
        <v>1</v>
      </c>
    </row>
    <row r="586" spans="1:26" x14ac:dyDescent="0.25">
      <c r="A586">
        <v>2018</v>
      </c>
      <c r="B586" t="s">
        <v>653</v>
      </c>
      <c r="C586" t="s">
        <v>159</v>
      </c>
      <c r="D586" t="s">
        <v>126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 s="25">
        <v>0</v>
      </c>
      <c r="Q586" s="25">
        <v>81.599999999999994</v>
      </c>
      <c r="R586" s="25">
        <v>-81.599999999999994</v>
      </c>
      <c r="S586" s="25">
        <v>-5.0999999999999996</v>
      </c>
      <c r="T586" s="30" t="s">
        <v>30</v>
      </c>
      <c r="U586" s="28">
        <v>0</v>
      </c>
      <c r="V586" s="28" t="str">
        <f>IF(ABS(Proj2018[[#This Row],[LastProj]]-Proj2018[[#This Row],[PROJ TOTAL PTS]])&lt;0.5,"",(Proj2018[[#This Row],[PROJ TOTAL PTS]]-Proj2018[[#This Row],[LastProj]])/16)</f>
        <v/>
      </c>
      <c r="W586" s="28" t="s">
        <v>30</v>
      </c>
      <c r="X586" s="28"/>
      <c r="Y586" s="28">
        <f>IF(Proj2018[[#This Row],[POS]]="K",-100,Proj2018[[#This Row],[VAR/G]]+1.5)</f>
        <v>-3.5999999999999996</v>
      </c>
      <c r="Z586" s="32">
        <f>ROUND(MAX(Proj2018[[#This Row],[VAWG]],0)*$AC$9,0)+1</f>
        <v>1</v>
      </c>
    </row>
    <row r="587" spans="1:26" x14ac:dyDescent="0.25">
      <c r="A587">
        <v>2018</v>
      </c>
      <c r="B587" t="s">
        <v>654</v>
      </c>
      <c r="C587" t="s">
        <v>49</v>
      </c>
      <c r="D587" t="s">
        <v>126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s="25">
        <v>0</v>
      </c>
      <c r="Q587" s="25">
        <v>81.599999999999994</v>
      </c>
      <c r="R587" s="25">
        <v>-81.599999999999994</v>
      </c>
      <c r="S587" s="25">
        <v>-5.0999999999999996</v>
      </c>
      <c r="T587" s="30" t="s">
        <v>30</v>
      </c>
      <c r="U587" s="28">
        <v>0</v>
      </c>
      <c r="V587" s="28" t="str">
        <f>IF(ABS(Proj2018[[#This Row],[LastProj]]-Proj2018[[#This Row],[PROJ TOTAL PTS]])&lt;0.5,"",(Proj2018[[#This Row],[PROJ TOTAL PTS]]-Proj2018[[#This Row],[LastProj]])/16)</f>
        <v/>
      </c>
      <c r="W587" s="28" t="s">
        <v>30</v>
      </c>
      <c r="X587" s="28"/>
      <c r="Y587" s="28">
        <f>IF(Proj2018[[#This Row],[POS]]="K",-100,Proj2018[[#This Row],[VAR/G]]+1.5)</f>
        <v>-3.5999999999999996</v>
      </c>
      <c r="Z587" s="32">
        <f>ROUND(MAX(Proj2018[[#This Row],[VAWG]],0)*$AC$9,0)+1</f>
        <v>1</v>
      </c>
    </row>
    <row r="588" spans="1:26" x14ac:dyDescent="0.25">
      <c r="A588">
        <v>2018</v>
      </c>
      <c r="B588" t="s">
        <v>655</v>
      </c>
      <c r="C588" t="s">
        <v>105</v>
      </c>
      <c r="D588" t="s">
        <v>126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 s="25">
        <v>0</v>
      </c>
      <c r="Q588" s="25">
        <v>81.599999999999994</v>
      </c>
      <c r="R588" s="25">
        <v>-81.599999999999994</v>
      </c>
      <c r="S588" s="25">
        <v>-5.0999999999999996</v>
      </c>
      <c r="T588" s="30" t="s">
        <v>30</v>
      </c>
      <c r="U588" s="28">
        <v>0</v>
      </c>
      <c r="V588" s="28" t="str">
        <f>IF(ABS(Proj2018[[#This Row],[LastProj]]-Proj2018[[#This Row],[PROJ TOTAL PTS]])&lt;0.5,"",(Proj2018[[#This Row],[PROJ TOTAL PTS]]-Proj2018[[#This Row],[LastProj]])/16)</f>
        <v/>
      </c>
      <c r="W588" s="28" t="s">
        <v>30</v>
      </c>
      <c r="X588" s="28"/>
      <c r="Y588" s="28">
        <f>IF(Proj2018[[#This Row],[POS]]="K",-100,Proj2018[[#This Row],[VAR/G]]+1.5)</f>
        <v>-3.5999999999999996</v>
      </c>
      <c r="Z588" s="32">
        <f>ROUND(MAX(Proj2018[[#This Row],[VAWG]],0)*$AC$9,0)+1</f>
        <v>1</v>
      </c>
    </row>
    <row r="589" spans="1:26" x14ac:dyDescent="0.25">
      <c r="A589">
        <v>2018</v>
      </c>
      <c r="B589" t="s">
        <v>656</v>
      </c>
      <c r="C589" t="s">
        <v>49</v>
      </c>
      <c r="D589" t="s">
        <v>126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 s="25">
        <v>0</v>
      </c>
      <c r="Q589" s="25">
        <v>81.599999999999994</v>
      </c>
      <c r="R589" s="25">
        <v>-81.599999999999994</v>
      </c>
      <c r="S589" s="25">
        <v>-5.0999999999999996</v>
      </c>
      <c r="T589" s="30" t="s">
        <v>30</v>
      </c>
      <c r="U589" s="28">
        <v>0</v>
      </c>
      <c r="V589" s="28" t="str">
        <f>IF(ABS(Proj2018[[#This Row],[LastProj]]-Proj2018[[#This Row],[PROJ TOTAL PTS]])&lt;0.5,"",(Proj2018[[#This Row],[PROJ TOTAL PTS]]-Proj2018[[#This Row],[LastProj]])/16)</f>
        <v/>
      </c>
      <c r="W589" s="28" t="s">
        <v>30</v>
      </c>
      <c r="X589" s="28"/>
      <c r="Y589" s="28">
        <f>IF(Proj2018[[#This Row],[POS]]="K",-100,Proj2018[[#This Row],[VAR/G]]+1.5)</f>
        <v>-3.5999999999999996</v>
      </c>
      <c r="Z589" s="32">
        <f>ROUND(MAX(Proj2018[[#This Row],[VAWG]],0)*$AC$9,0)+1</f>
        <v>1</v>
      </c>
    </row>
    <row r="590" spans="1:26" x14ac:dyDescent="0.25">
      <c r="A590">
        <v>2018</v>
      </c>
      <c r="B590" t="s">
        <v>657</v>
      </c>
      <c r="C590" t="s">
        <v>96</v>
      </c>
      <c r="D590" t="s">
        <v>126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 s="25">
        <v>0</v>
      </c>
      <c r="Q590" s="25">
        <v>81.599999999999994</v>
      </c>
      <c r="R590" s="25">
        <v>-81.599999999999994</v>
      </c>
      <c r="S590" s="25">
        <v>-5.0999999999999996</v>
      </c>
      <c r="T590" s="30" t="s">
        <v>30</v>
      </c>
      <c r="U590" s="28">
        <v>0</v>
      </c>
      <c r="V590" s="28" t="str">
        <f>IF(ABS(Proj2018[[#This Row],[LastProj]]-Proj2018[[#This Row],[PROJ TOTAL PTS]])&lt;0.5,"",(Proj2018[[#This Row],[PROJ TOTAL PTS]]-Proj2018[[#This Row],[LastProj]])/16)</f>
        <v/>
      </c>
      <c r="W590" s="28" t="s">
        <v>30</v>
      </c>
      <c r="X590" s="28"/>
      <c r="Y590" s="28">
        <f>IF(Proj2018[[#This Row],[POS]]="K",-100,Proj2018[[#This Row],[VAR/G]]+1.5)</f>
        <v>-3.5999999999999996</v>
      </c>
      <c r="Z590" s="32">
        <f>ROUND(MAX(Proj2018[[#This Row],[VAWG]],0)*$AC$9,0)+1</f>
        <v>1</v>
      </c>
    </row>
    <row r="591" spans="1:26" x14ac:dyDescent="0.25">
      <c r="A591">
        <v>2018</v>
      </c>
      <c r="B591" t="s">
        <v>658</v>
      </c>
      <c r="C591" t="s">
        <v>86</v>
      </c>
      <c r="D591" t="s">
        <v>126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 s="25">
        <v>0</v>
      </c>
      <c r="Q591" s="25">
        <v>81.599999999999994</v>
      </c>
      <c r="R591" s="25">
        <v>-81.599999999999994</v>
      </c>
      <c r="S591" s="25">
        <v>-5.0999999999999996</v>
      </c>
      <c r="T591" s="30" t="s">
        <v>30</v>
      </c>
      <c r="U591" s="28">
        <v>0</v>
      </c>
      <c r="V591" s="28" t="str">
        <f>IF(ABS(Proj2018[[#This Row],[LastProj]]-Proj2018[[#This Row],[PROJ TOTAL PTS]])&lt;0.5,"",(Proj2018[[#This Row],[PROJ TOTAL PTS]]-Proj2018[[#This Row],[LastProj]])/16)</f>
        <v/>
      </c>
      <c r="W591" s="28" t="s">
        <v>30</v>
      </c>
      <c r="X591" s="28"/>
      <c r="Y591" s="28">
        <f>IF(Proj2018[[#This Row],[POS]]="K",-100,Proj2018[[#This Row],[VAR/G]]+1.5)</f>
        <v>-3.5999999999999996</v>
      </c>
      <c r="Z591" s="32">
        <f>ROUND(MAX(Proj2018[[#This Row],[VAWG]],0)*$AC$9,0)+1</f>
        <v>1</v>
      </c>
    </row>
    <row r="592" spans="1:26" x14ac:dyDescent="0.25">
      <c r="A592">
        <v>2018</v>
      </c>
      <c r="B592" t="s">
        <v>659</v>
      </c>
      <c r="C592" t="s">
        <v>74</v>
      </c>
      <c r="D592" t="s">
        <v>126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 s="25">
        <v>0</v>
      </c>
      <c r="Q592" s="25">
        <v>81.599999999999994</v>
      </c>
      <c r="R592" s="25">
        <v>-81.599999999999994</v>
      </c>
      <c r="S592" s="25">
        <v>-5.0999999999999996</v>
      </c>
      <c r="T592" s="30" t="s">
        <v>30</v>
      </c>
      <c r="U592" s="28">
        <v>0</v>
      </c>
      <c r="V592" s="28" t="str">
        <f>IF(ABS(Proj2018[[#This Row],[LastProj]]-Proj2018[[#This Row],[PROJ TOTAL PTS]])&lt;0.5,"",(Proj2018[[#This Row],[PROJ TOTAL PTS]]-Proj2018[[#This Row],[LastProj]])/16)</f>
        <v/>
      </c>
      <c r="W592" s="28" t="s">
        <v>30</v>
      </c>
      <c r="X592" s="28"/>
      <c r="Y592" s="28">
        <f>IF(Proj2018[[#This Row],[POS]]="K",-100,Proj2018[[#This Row],[VAR/G]]+1.5)</f>
        <v>-3.5999999999999996</v>
      </c>
      <c r="Z592" s="32">
        <f>ROUND(MAX(Proj2018[[#This Row],[VAWG]],0)*$AC$9,0)+1</f>
        <v>1</v>
      </c>
    </row>
    <row r="593" spans="1:26" x14ac:dyDescent="0.25">
      <c r="A593">
        <v>2018</v>
      </c>
      <c r="B593" t="s">
        <v>660</v>
      </c>
      <c r="C593" t="s">
        <v>58</v>
      </c>
      <c r="D593" t="s">
        <v>126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 s="25">
        <v>0</v>
      </c>
      <c r="Q593" s="25">
        <v>81.599999999999994</v>
      </c>
      <c r="R593" s="25">
        <v>-81.599999999999994</v>
      </c>
      <c r="S593" s="25">
        <v>-5.0999999999999996</v>
      </c>
      <c r="T593" s="30" t="s">
        <v>30</v>
      </c>
      <c r="U593" s="28">
        <v>0</v>
      </c>
      <c r="V593" s="28" t="str">
        <f>IF(ABS(Proj2018[[#This Row],[LastProj]]-Proj2018[[#This Row],[PROJ TOTAL PTS]])&lt;0.5,"",(Proj2018[[#This Row],[PROJ TOTAL PTS]]-Proj2018[[#This Row],[LastProj]])/16)</f>
        <v/>
      </c>
      <c r="W593" s="28" t="s">
        <v>30</v>
      </c>
      <c r="X593" s="28"/>
      <c r="Y593" s="28">
        <f>IF(Proj2018[[#This Row],[POS]]="K",-100,Proj2018[[#This Row],[VAR/G]]+1.5)</f>
        <v>-3.5999999999999996</v>
      </c>
      <c r="Z593" s="32">
        <f>ROUND(MAX(Proj2018[[#This Row],[VAWG]],0)*$AC$9,0)+1</f>
        <v>1</v>
      </c>
    </row>
    <row r="594" spans="1:26" x14ac:dyDescent="0.25">
      <c r="A594">
        <v>2018</v>
      </c>
      <c r="B594" t="s">
        <v>661</v>
      </c>
      <c r="C594" t="s">
        <v>159</v>
      </c>
      <c r="D594" t="s">
        <v>126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 s="25">
        <v>0</v>
      </c>
      <c r="Q594" s="25">
        <v>81.599999999999994</v>
      </c>
      <c r="R594" s="25">
        <v>-81.599999999999994</v>
      </c>
      <c r="S594" s="25">
        <v>-5.0999999999999996</v>
      </c>
      <c r="T594" s="30" t="s">
        <v>30</v>
      </c>
      <c r="U594" s="28">
        <v>0</v>
      </c>
      <c r="V594" s="28" t="str">
        <f>IF(ABS(Proj2018[[#This Row],[LastProj]]-Proj2018[[#This Row],[PROJ TOTAL PTS]])&lt;0.5,"",(Proj2018[[#This Row],[PROJ TOTAL PTS]]-Proj2018[[#This Row],[LastProj]])/16)</f>
        <v/>
      </c>
      <c r="W594" s="28" t="s">
        <v>30</v>
      </c>
      <c r="X594" s="28"/>
      <c r="Y594" s="28">
        <f>IF(Proj2018[[#This Row],[POS]]="K",-100,Proj2018[[#This Row],[VAR/G]]+1.5)</f>
        <v>-3.5999999999999996</v>
      </c>
      <c r="Z594" s="32">
        <f>ROUND(MAX(Proj2018[[#This Row],[VAWG]],0)*$AC$9,0)+1</f>
        <v>1</v>
      </c>
    </row>
    <row r="595" spans="1:26" x14ac:dyDescent="0.25">
      <c r="A595">
        <v>2018</v>
      </c>
      <c r="B595" t="s">
        <v>662</v>
      </c>
      <c r="C595" t="s">
        <v>70</v>
      </c>
      <c r="D595" t="s">
        <v>126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 s="25">
        <v>0</v>
      </c>
      <c r="Q595" s="25">
        <v>81.599999999999994</v>
      </c>
      <c r="R595" s="25">
        <v>-81.599999999999994</v>
      </c>
      <c r="S595" s="25">
        <v>-5.0999999999999996</v>
      </c>
      <c r="T595" s="30" t="s">
        <v>30</v>
      </c>
      <c r="U595" s="28">
        <v>0</v>
      </c>
      <c r="V595" s="28" t="str">
        <f>IF(ABS(Proj2018[[#This Row],[LastProj]]-Proj2018[[#This Row],[PROJ TOTAL PTS]])&lt;0.5,"",(Proj2018[[#This Row],[PROJ TOTAL PTS]]-Proj2018[[#This Row],[LastProj]])/16)</f>
        <v/>
      </c>
      <c r="W595" s="28" t="s">
        <v>30</v>
      </c>
      <c r="X595" s="28"/>
      <c r="Y595" s="28">
        <f>IF(Proj2018[[#This Row],[POS]]="K",-100,Proj2018[[#This Row],[VAR/G]]+1.5)</f>
        <v>-3.5999999999999996</v>
      </c>
      <c r="Z595" s="32">
        <f>ROUND(MAX(Proj2018[[#This Row],[VAWG]],0)*$AC$9,0)+1</f>
        <v>1</v>
      </c>
    </row>
    <row r="596" spans="1:26" x14ac:dyDescent="0.25">
      <c r="A596">
        <v>2018</v>
      </c>
      <c r="B596" t="s">
        <v>663</v>
      </c>
      <c r="C596" t="s">
        <v>159</v>
      </c>
      <c r="D596" t="s">
        <v>126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 s="25">
        <v>0</v>
      </c>
      <c r="Q596" s="25">
        <v>81.599999999999994</v>
      </c>
      <c r="R596" s="25">
        <v>-81.599999999999994</v>
      </c>
      <c r="S596" s="25">
        <v>-5.0999999999999996</v>
      </c>
      <c r="T596" s="30" t="s">
        <v>30</v>
      </c>
      <c r="U596" s="28">
        <v>0</v>
      </c>
      <c r="V596" s="28" t="str">
        <f>IF(ABS(Proj2018[[#This Row],[LastProj]]-Proj2018[[#This Row],[PROJ TOTAL PTS]])&lt;0.5,"",(Proj2018[[#This Row],[PROJ TOTAL PTS]]-Proj2018[[#This Row],[LastProj]])/16)</f>
        <v/>
      </c>
      <c r="W596" s="28" t="s">
        <v>30</v>
      </c>
      <c r="X596" s="28"/>
      <c r="Y596" s="28">
        <f>IF(Proj2018[[#This Row],[POS]]="K",-100,Proj2018[[#This Row],[VAR/G]]+1.5)</f>
        <v>-3.5999999999999996</v>
      </c>
      <c r="Z596" s="32">
        <f>ROUND(MAX(Proj2018[[#This Row],[VAWG]],0)*$AC$9,0)+1</f>
        <v>1</v>
      </c>
    </row>
    <row r="597" spans="1:26" x14ac:dyDescent="0.25">
      <c r="A597">
        <v>2018</v>
      </c>
      <c r="B597" t="s">
        <v>664</v>
      </c>
      <c r="C597" t="s">
        <v>52</v>
      </c>
      <c r="D597" t="s">
        <v>126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 s="25">
        <v>0</v>
      </c>
      <c r="Q597" s="25">
        <v>81.599999999999994</v>
      </c>
      <c r="R597" s="25">
        <v>-81.599999999999994</v>
      </c>
      <c r="S597" s="25">
        <v>-5.0999999999999996</v>
      </c>
      <c r="T597" s="30" t="s">
        <v>30</v>
      </c>
      <c r="U597" s="28">
        <v>0</v>
      </c>
      <c r="V597" s="28" t="str">
        <f>IF(ABS(Proj2018[[#This Row],[LastProj]]-Proj2018[[#This Row],[PROJ TOTAL PTS]])&lt;0.5,"",(Proj2018[[#This Row],[PROJ TOTAL PTS]]-Proj2018[[#This Row],[LastProj]])/16)</f>
        <v/>
      </c>
      <c r="W597" s="28" t="s">
        <v>30</v>
      </c>
      <c r="X597" s="28"/>
      <c r="Y597" s="28">
        <f>IF(Proj2018[[#This Row],[POS]]="K",-100,Proj2018[[#This Row],[VAR/G]]+1.5)</f>
        <v>-3.5999999999999996</v>
      </c>
      <c r="Z597" s="32">
        <f>ROUND(MAX(Proj2018[[#This Row],[VAWG]],0)*$AC$9,0)+1</f>
        <v>1</v>
      </c>
    </row>
    <row r="598" spans="1:26" x14ac:dyDescent="0.25">
      <c r="A598">
        <v>2018</v>
      </c>
      <c r="B598" t="s">
        <v>665</v>
      </c>
      <c r="C598" t="s">
        <v>79</v>
      </c>
      <c r="D598" t="s">
        <v>126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 s="25">
        <v>0</v>
      </c>
      <c r="Q598" s="25">
        <v>81.599999999999994</v>
      </c>
      <c r="R598" s="25">
        <v>-81.599999999999994</v>
      </c>
      <c r="S598" s="25">
        <v>-5.0999999999999996</v>
      </c>
      <c r="T598" s="30" t="s">
        <v>30</v>
      </c>
      <c r="U598" s="28">
        <v>0</v>
      </c>
      <c r="V598" s="28" t="str">
        <f>IF(ABS(Proj2018[[#This Row],[LastProj]]-Proj2018[[#This Row],[PROJ TOTAL PTS]])&lt;0.5,"",(Proj2018[[#This Row],[PROJ TOTAL PTS]]-Proj2018[[#This Row],[LastProj]])/16)</f>
        <v/>
      </c>
      <c r="W598" s="28" t="s">
        <v>30</v>
      </c>
      <c r="X598" s="28"/>
      <c r="Y598" s="28">
        <f>IF(Proj2018[[#This Row],[POS]]="K",-100,Proj2018[[#This Row],[VAR/G]]+1.5)</f>
        <v>-3.5999999999999996</v>
      </c>
      <c r="Z598" s="32">
        <f>ROUND(MAX(Proj2018[[#This Row],[VAWG]],0)*$AC$9,0)+1</f>
        <v>1</v>
      </c>
    </row>
    <row r="599" spans="1:26" x14ac:dyDescent="0.25">
      <c r="A599">
        <v>2018</v>
      </c>
      <c r="B599" t="s">
        <v>666</v>
      </c>
      <c r="C599" t="s">
        <v>105</v>
      </c>
      <c r="D599" t="s">
        <v>126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 s="25">
        <v>0</v>
      </c>
      <c r="Q599" s="25">
        <v>81.599999999999994</v>
      </c>
      <c r="R599" s="25">
        <v>-81.599999999999994</v>
      </c>
      <c r="S599" s="25">
        <v>-5.0999999999999996</v>
      </c>
      <c r="T599" s="30" t="s">
        <v>30</v>
      </c>
      <c r="U599" s="28">
        <v>0</v>
      </c>
      <c r="V599" s="28" t="str">
        <f>IF(ABS(Proj2018[[#This Row],[LastProj]]-Proj2018[[#This Row],[PROJ TOTAL PTS]])&lt;0.5,"",(Proj2018[[#This Row],[PROJ TOTAL PTS]]-Proj2018[[#This Row],[LastProj]])/16)</f>
        <v/>
      </c>
      <c r="W599" s="28" t="s">
        <v>30</v>
      </c>
      <c r="X599" s="28"/>
      <c r="Y599" s="28">
        <f>IF(Proj2018[[#This Row],[POS]]="K",-100,Proj2018[[#This Row],[VAR/G]]+1.5)</f>
        <v>-3.5999999999999996</v>
      </c>
      <c r="Z599" s="32">
        <f>ROUND(MAX(Proj2018[[#This Row],[VAWG]],0)*$AC$9,0)+1</f>
        <v>1</v>
      </c>
    </row>
    <row r="600" spans="1:26" x14ac:dyDescent="0.25">
      <c r="A600">
        <v>2018</v>
      </c>
      <c r="B600" t="s">
        <v>667</v>
      </c>
      <c r="C600" t="s">
        <v>86</v>
      </c>
      <c r="D600" t="s">
        <v>126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 s="25">
        <v>0</v>
      </c>
      <c r="Q600" s="25">
        <v>81.599999999999994</v>
      </c>
      <c r="R600" s="25">
        <v>-81.599999999999994</v>
      </c>
      <c r="S600" s="25">
        <v>-5.0999999999999996</v>
      </c>
      <c r="T600" s="30" t="s">
        <v>30</v>
      </c>
      <c r="U600" s="28">
        <v>0</v>
      </c>
      <c r="V600" s="28" t="str">
        <f>IF(ABS(Proj2018[[#This Row],[LastProj]]-Proj2018[[#This Row],[PROJ TOTAL PTS]])&lt;0.5,"",(Proj2018[[#This Row],[PROJ TOTAL PTS]]-Proj2018[[#This Row],[LastProj]])/16)</f>
        <v/>
      </c>
      <c r="W600" s="28" t="s">
        <v>30</v>
      </c>
      <c r="X600" s="28"/>
      <c r="Y600" s="28">
        <f>IF(Proj2018[[#This Row],[POS]]="K",-100,Proj2018[[#This Row],[VAR/G]]+1.5)</f>
        <v>-3.5999999999999996</v>
      </c>
      <c r="Z600" s="32">
        <f>ROUND(MAX(Proj2018[[#This Row],[VAWG]],0)*$AC$9,0)+1</f>
        <v>1</v>
      </c>
    </row>
    <row r="601" spans="1:26" x14ac:dyDescent="0.25">
      <c r="A601">
        <v>2018</v>
      </c>
      <c r="B601" t="s">
        <v>668</v>
      </c>
      <c r="C601" t="s">
        <v>34</v>
      </c>
      <c r="D601" t="s">
        <v>126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 s="25">
        <v>0</v>
      </c>
      <c r="Q601" s="25">
        <v>81.599999999999994</v>
      </c>
      <c r="R601" s="25">
        <v>-81.599999999999994</v>
      </c>
      <c r="S601" s="25">
        <v>-5.0999999999999996</v>
      </c>
      <c r="T601" s="30" t="s">
        <v>30</v>
      </c>
      <c r="U601" s="28">
        <v>0</v>
      </c>
      <c r="V601" s="28" t="str">
        <f>IF(ABS(Proj2018[[#This Row],[LastProj]]-Proj2018[[#This Row],[PROJ TOTAL PTS]])&lt;0.5,"",(Proj2018[[#This Row],[PROJ TOTAL PTS]]-Proj2018[[#This Row],[LastProj]])/16)</f>
        <v/>
      </c>
      <c r="W601" s="28" t="s">
        <v>30</v>
      </c>
      <c r="X601" s="28"/>
      <c r="Y601" s="28">
        <f>IF(Proj2018[[#This Row],[POS]]="K",-100,Proj2018[[#This Row],[VAR/G]]+1.5)</f>
        <v>-3.5999999999999996</v>
      </c>
      <c r="Z601" s="32">
        <f>ROUND(MAX(Proj2018[[#This Row],[VAWG]],0)*$AC$9,0)+1</f>
        <v>1</v>
      </c>
    </row>
    <row r="602" spans="1:26" x14ac:dyDescent="0.25">
      <c r="A602">
        <v>2018</v>
      </c>
      <c r="B602" t="s">
        <v>669</v>
      </c>
      <c r="C602" t="s">
        <v>79</v>
      </c>
      <c r="D602" t="s">
        <v>126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 s="25">
        <v>0</v>
      </c>
      <c r="Q602" s="25">
        <v>81.599999999999994</v>
      </c>
      <c r="R602" s="25">
        <v>-81.599999999999994</v>
      </c>
      <c r="S602" s="25">
        <v>-5.0999999999999996</v>
      </c>
      <c r="T602" s="30" t="s">
        <v>30</v>
      </c>
      <c r="U602" s="28">
        <v>0</v>
      </c>
      <c r="V602" s="28" t="str">
        <f>IF(ABS(Proj2018[[#This Row],[LastProj]]-Proj2018[[#This Row],[PROJ TOTAL PTS]])&lt;0.5,"",(Proj2018[[#This Row],[PROJ TOTAL PTS]]-Proj2018[[#This Row],[LastProj]])/16)</f>
        <v/>
      </c>
      <c r="W602" s="28" t="s">
        <v>30</v>
      </c>
      <c r="X602" s="28"/>
      <c r="Y602" s="28">
        <f>IF(Proj2018[[#This Row],[POS]]="K",-100,Proj2018[[#This Row],[VAR/G]]+1.5)</f>
        <v>-3.5999999999999996</v>
      </c>
      <c r="Z602" s="32">
        <f>ROUND(MAX(Proj2018[[#This Row],[VAWG]],0)*$AC$9,0)+1</f>
        <v>1</v>
      </c>
    </row>
    <row r="603" spans="1:26" x14ac:dyDescent="0.25">
      <c r="A603">
        <v>2018</v>
      </c>
      <c r="B603" t="s">
        <v>670</v>
      </c>
      <c r="C603" t="s">
        <v>60</v>
      </c>
      <c r="D603" t="s">
        <v>126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s="25">
        <v>0</v>
      </c>
      <c r="Q603" s="25">
        <v>81.599999999999994</v>
      </c>
      <c r="R603" s="25">
        <v>-81.599999999999994</v>
      </c>
      <c r="S603" s="25">
        <v>-5.0999999999999996</v>
      </c>
      <c r="T603" s="30" t="s">
        <v>30</v>
      </c>
      <c r="U603" s="28">
        <v>0</v>
      </c>
      <c r="V603" s="28" t="str">
        <f>IF(ABS(Proj2018[[#This Row],[LastProj]]-Proj2018[[#This Row],[PROJ TOTAL PTS]])&lt;0.5,"",(Proj2018[[#This Row],[PROJ TOTAL PTS]]-Proj2018[[#This Row],[LastProj]])/16)</f>
        <v/>
      </c>
      <c r="W603" s="28" t="s">
        <v>30</v>
      </c>
      <c r="X603" s="28"/>
      <c r="Y603" s="28">
        <f>IF(Proj2018[[#This Row],[POS]]="K",-100,Proj2018[[#This Row],[VAR/G]]+1.5)</f>
        <v>-3.5999999999999996</v>
      </c>
      <c r="Z603" s="32">
        <f>ROUND(MAX(Proj2018[[#This Row],[VAWG]],0)*$AC$9,0)+1</f>
        <v>1</v>
      </c>
    </row>
    <row r="604" spans="1:26" x14ac:dyDescent="0.25">
      <c r="A604">
        <v>2018</v>
      </c>
      <c r="B604" t="s">
        <v>671</v>
      </c>
      <c r="C604" t="s">
        <v>44</v>
      </c>
      <c r="D604" t="s">
        <v>126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 s="25">
        <v>0</v>
      </c>
      <c r="Q604" s="25">
        <v>81.599999999999994</v>
      </c>
      <c r="R604" s="25">
        <v>-81.599999999999994</v>
      </c>
      <c r="S604" s="25">
        <v>-5.0999999999999996</v>
      </c>
      <c r="T604" s="30" t="s">
        <v>30</v>
      </c>
      <c r="U604" s="28">
        <v>0</v>
      </c>
      <c r="V604" s="28" t="str">
        <f>IF(ABS(Proj2018[[#This Row],[LastProj]]-Proj2018[[#This Row],[PROJ TOTAL PTS]])&lt;0.5,"",(Proj2018[[#This Row],[PROJ TOTAL PTS]]-Proj2018[[#This Row],[LastProj]])/16)</f>
        <v/>
      </c>
      <c r="W604" s="28" t="s">
        <v>30</v>
      </c>
      <c r="X604" s="28"/>
      <c r="Y604" s="28">
        <f>IF(Proj2018[[#This Row],[POS]]="K",-100,Proj2018[[#This Row],[VAR/G]]+1.5)</f>
        <v>-3.5999999999999996</v>
      </c>
      <c r="Z604" s="32">
        <f>ROUND(MAX(Proj2018[[#This Row],[VAWG]],0)*$AC$9,0)+1</f>
        <v>1</v>
      </c>
    </row>
    <row r="605" spans="1:26" x14ac:dyDescent="0.25">
      <c r="A605">
        <v>2018</v>
      </c>
      <c r="B605" t="s">
        <v>672</v>
      </c>
      <c r="C605" t="s">
        <v>159</v>
      </c>
      <c r="D605" t="s">
        <v>126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 s="25">
        <v>0</v>
      </c>
      <c r="Q605" s="25">
        <v>81.599999999999994</v>
      </c>
      <c r="R605" s="25">
        <v>-81.599999999999994</v>
      </c>
      <c r="S605" s="25">
        <v>-5.0999999999999996</v>
      </c>
      <c r="T605" s="30" t="s">
        <v>30</v>
      </c>
      <c r="U605" s="28">
        <v>0</v>
      </c>
      <c r="V605" s="28" t="str">
        <f>IF(ABS(Proj2018[[#This Row],[LastProj]]-Proj2018[[#This Row],[PROJ TOTAL PTS]])&lt;0.5,"",(Proj2018[[#This Row],[PROJ TOTAL PTS]]-Proj2018[[#This Row],[LastProj]])/16)</f>
        <v/>
      </c>
      <c r="W605" s="28" t="s">
        <v>30</v>
      </c>
      <c r="X605" s="28"/>
      <c r="Y605" s="28">
        <f>IF(Proj2018[[#This Row],[POS]]="K",-100,Proj2018[[#This Row],[VAR/G]]+1.5)</f>
        <v>-3.5999999999999996</v>
      </c>
      <c r="Z605" s="32">
        <f>ROUND(MAX(Proj2018[[#This Row],[VAWG]],0)*$AC$9,0)+1</f>
        <v>1</v>
      </c>
    </row>
    <row r="606" spans="1:26" x14ac:dyDescent="0.25">
      <c r="A606">
        <v>2018</v>
      </c>
      <c r="B606" t="s">
        <v>673</v>
      </c>
      <c r="C606" t="s">
        <v>83</v>
      </c>
      <c r="D606" t="s">
        <v>126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 s="25">
        <v>0</v>
      </c>
      <c r="Q606" s="25">
        <v>81.599999999999994</v>
      </c>
      <c r="R606" s="25">
        <v>-81.599999999999994</v>
      </c>
      <c r="S606" s="25">
        <v>-5.0999999999999996</v>
      </c>
      <c r="T606" s="30" t="s">
        <v>30</v>
      </c>
      <c r="U606" s="28">
        <v>0</v>
      </c>
      <c r="V606" s="28" t="str">
        <f>IF(ABS(Proj2018[[#This Row],[LastProj]]-Proj2018[[#This Row],[PROJ TOTAL PTS]])&lt;0.5,"",(Proj2018[[#This Row],[PROJ TOTAL PTS]]-Proj2018[[#This Row],[LastProj]])/16)</f>
        <v/>
      </c>
      <c r="W606" s="28" t="s">
        <v>30</v>
      </c>
      <c r="X606" s="28"/>
      <c r="Y606" s="28">
        <f>IF(Proj2018[[#This Row],[POS]]="K",-100,Proj2018[[#This Row],[VAR/G]]+1.5)</f>
        <v>-3.5999999999999996</v>
      </c>
      <c r="Z606" s="32">
        <f>ROUND(MAX(Proj2018[[#This Row],[VAWG]],0)*$AC$9,0)+1</f>
        <v>1</v>
      </c>
    </row>
    <row r="607" spans="1:26" x14ac:dyDescent="0.25">
      <c r="A607">
        <v>2018</v>
      </c>
      <c r="B607" t="s">
        <v>674</v>
      </c>
      <c r="C607" t="s">
        <v>675</v>
      </c>
      <c r="D607" t="s">
        <v>64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 s="25">
        <v>0</v>
      </c>
      <c r="Q607" s="25">
        <v>118.8</v>
      </c>
      <c r="R607" s="25">
        <v>-118.8</v>
      </c>
      <c r="S607" s="25">
        <v>-7.4249999999999998</v>
      </c>
      <c r="T607" s="30" t="s">
        <v>30</v>
      </c>
      <c r="U607" s="28">
        <v>0</v>
      </c>
      <c r="V607" s="28" t="str">
        <f>IF(ABS(Proj2018[[#This Row],[LastProj]]-Proj2018[[#This Row],[PROJ TOTAL PTS]])&lt;0.5,"",(Proj2018[[#This Row],[PROJ TOTAL PTS]]-Proj2018[[#This Row],[LastProj]])/16)</f>
        <v/>
      </c>
      <c r="W607" s="28" t="s">
        <v>31</v>
      </c>
      <c r="X607" s="28"/>
      <c r="Y607" s="28">
        <f>IF(Proj2018[[#This Row],[POS]]="K",-100,Proj2018[[#This Row],[VAR/G]]+1.5)</f>
        <v>-5.9249999999999998</v>
      </c>
      <c r="Z607" s="28">
        <f>ROUND(MAX(Proj2018[[#This Row],[VAWG]],0)*$AC$9,0)+1</f>
        <v>1</v>
      </c>
    </row>
    <row r="608" spans="1:26" x14ac:dyDescent="0.25">
      <c r="A608">
        <v>2018</v>
      </c>
      <c r="B608" t="s">
        <v>676</v>
      </c>
      <c r="C608" t="s">
        <v>34</v>
      </c>
      <c r="D608" t="s">
        <v>102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 s="25">
        <v>0</v>
      </c>
      <c r="Q608" s="25">
        <v>117.7</v>
      </c>
      <c r="R608" s="25">
        <v>-117.7</v>
      </c>
      <c r="S608" s="25">
        <v>-7.3562500000000002</v>
      </c>
      <c r="T608" s="30" t="s">
        <v>30</v>
      </c>
      <c r="U608" s="28">
        <v>0</v>
      </c>
      <c r="V608" s="28" t="str">
        <f>IF(ABS(Proj2018[[#This Row],[LastProj]]-Proj2018[[#This Row],[PROJ TOTAL PTS]])&lt;0.5,"",(Proj2018[[#This Row],[PROJ TOTAL PTS]]-Proj2018[[#This Row],[LastProj]])/16)</f>
        <v/>
      </c>
      <c r="W608" s="28" t="s">
        <v>30</v>
      </c>
      <c r="X608" s="28"/>
      <c r="Y608" s="28">
        <f>IF(Proj2018[[#This Row],[POS]]="K",-100,Proj2018[[#This Row],[VAR/G]]+1.5)</f>
        <v>-5.8562500000000002</v>
      </c>
      <c r="Z608" s="32">
        <f>ROUND(MAX(Proj2018[[#This Row],[VAWG]],0)*$AC$9,0)+1</f>
        <v>1</v>
      </c>
    </row>
    <row r="609" spans="1:26" x14ac:dyDescent="0.25">
      <c r="A609">
        <v>2018</v>
      </c>
      <c r="B609" t="s">
        <v>677</v>
      </c>
      <c r="C609" t="s">
        <v>68</v>
      </c>
      <c r="D609" t="s">
        <v>102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s="25">
        <v>0</v>
      </c>
      <c r="Q609" s="25">
        <v>117.7</v>
      </c>
      <c r="R609" s="25">
        <v>-117.7</v>
      </c>
      <c r="S609" s="25">
        <v>-7.3562500000000002</v>
      </c>
      <c r="T609" s="30" t="s">
        <v>30</v>
      </c>
      <c r="U609" s="28">
        <v>0</v>
      </c>
      <c r="V609" s="28" t="str">
        <f>IF(ABS(Proj2018[[#This Row],[LastProj]]-Proj2018[[#This Row],[PROJ TOTAL PTS]])&lt;0.5,"",(Proj2018[[#This Row],[PROJ TOTAL PTS]]-Proj2018[[#This Row],[LastProj]])/16)</f>
        <v/>
      </c>
      <c r="W609" s="28" t="s">
        <v>30</v>
      </c>
      <c r="X609" s="28"/>
      <c r="Y609" s="28">
        <f>IF(Proj2018[[#This Row],[POS]]="K",-100,Proj2018[[#This Row],[VAR/G]]+1.5)</f>
        <v>-5.8562500000000002</v>
      </c>
      <c r="Z609" s="32">
        <f>ROUND(MAX(Proj2018[[#This Row],[VAWG]],0)*$AC$9,0)+1</f>
        <v>1</v>
      </c>
    </row>
    <row r="610" spans="1:26" x14ac:dyDescent="0.25">
      <c r="A610">
        <v>2018</v>
      </c>
      <c r="B610" t="s">
        <v>678</v>
      </c>
      <c r="C610" t="s">
        <v>74</v>
      </c>
      <c r="D610" t="s">
        <v>102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 s="25">
        <v>0</v>
      </c>
      <c r="Q610" s="25">
        <v>117.7</v>
      </c>
      <c r="R610" s="25">
        <v>-117.7</v>
      </c>
      <c r="S610" s="25">
        <v>-7.3562500000000002</v>
      </c>
      <c r="T610" s="30" t="s">
        <v>30</v>
      </c>
      <c r="U610" s="28">
        <v>0</v>
      </c>
      <c r="V610" s="28" t="str">
        <f>IF(ABS(Proj2018[[#This Row],[LastProj]]-Proj2018[[#This Row],[PROJ TOTAL PTS]])&lt;0.5,"",(Proj2018[[#This Row],[PROJ TOTAL PTS]]-Proj2018[[#This Row],[LastProj]])/16)</f>
        <v/>
      </c>
      <c r="W610" s="28" t="s">
        <v>30</v>
      </c>
      <c r="X610" s="28"/>
      <c r="Y610" s="28">
        <f>IF(Proj2018[[#This Row],[POS]]="K",-100,Proj2018[[#This Row],[VAR/G]]+1.5)</f>
        <v>-5.8562500000000002</v>
      </c>
      <c r="Z610" s="32">
        <f>ROUND(MAX(Proj2018[[#This Row],[VAWG]],0)*$AC$9,0)+1</f>
        <v>1</v>
      </c>
    </row>
    <row r="611" spans="1:26" x14ac:dyDescent="0.25">
      <c r="A611">
        <v>2018</v>
      </c>
      <c r="B611" t="s">
        <v>679</v>
      </c>
      <c r="C611" t="s">
        <v>66</v>
      </c>
      <c r="D611" t="s">
        <v>102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 s="25">
        <v>0</v>
      </c>
      <c r="Q611" s="25">
        <v>117.7</v>
      </c>
      <c r="R611" s="25">
        <v>-117.7</v>
      </c>
      <c r="S611" s="25">
        <v>-7.3562500000000002</v>
      </c>
      <c r="T611" s="30" t="s">
        <v>30</v>
      </c>
      <c r="U611" s="28">
        <v>0</v>
      </c>
      <c r="V611" s="28" t="str">
        <f>IF(ABS(Proj2018[[#This Row],[LastProj]]-Proj2018[[#This Row],[PROJ TOTAL PTS]])&lt;0.5,"",(Proj2018[[#This Row],[PROJ TOTAL PTS]]-Proj2018[[#This Row],[LastProj]])/16)</f>
        <v/>
      </c>
      <c r="W611" s="28" t="s">
        <v>30</v>
      </c>
      <c r="X611" s="28"/>
      <c r="Y611" s="28">
        <f>IF(Proj2018[[#This Row],[POS]]="K",-100,Proj2018[[#This Row],[VAR/G]]+1.5)</f>
        <v>-5.8562500000000002</v>
      </c>
      <c r="Z611" s="32">
        <f>ROUND(MAX(Proj2018[[#This Row],[VAWG]],0)*$AC$9,0)+1</f>
        <v>1</v>
      </c>
    </row>
    <row r="612" spans="1:26" x14ac:dyDescent="0.25">
      <c r="A612">
        <v>2018</v>
      </c>
      <c r="B612" t="s">
        <v>680</v>
      </c>
      <c r="C612" t="s">
        <v>159</v>
      </c>
      <c r="D612" t="s">
        <v>102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 s="25">
        <v>0</v>
      </c>
      <c r="Q612" s="25">
        <v>117.7</v>
      </c>
      <c r="R612" s="25">
        <v>-117.7</v>
      </c>
      <c r="S612" s="25">
        <v>-7.3562500000000002</v>
      </c>
      <c r="T612" s="30" t="s">
        <v>30</v>
      </c>
      <c r="U612" s="28">
        <v>0</v>
      </c>
      <c r="V612" s="28" t="str">
        <f>IF(ABS(Proj2018[[#This Row],[LastProj]]-Proj2018[[#This Row],[PROJ TOTAL PTS]])&lt;0.5,"",(Proj2018[[#This Row],[PROJ TOTAL PTS]]-Proj2018[[#This Row],[LastProj]])/16)</f>
        <v/>
      </c>
      <c r="W612" s="28" t="s">
        <v>30</v>
      </c>
      <c r="X612" s="28"/>
      <c r="Y612" s="28">
        <f>IF(Proj2018[[#This Row],[POS]]="K",-100,Proj2018[[#This Row],[VAR/G]]+1.5)</f>
        <v>-5.8562500000000002</v>
      </c>
      <c r="Z612" s="32">
        <f>ROUND(MAX(Proj2018[[#This Row],[VAWG]],0)*$AC$9,0)+1</f>
        <v>1</v>
      </c>
    </row>
    <row r="613" spans="1:26" x14ac:dyDescent="0.25">
      <c r="A613">
        <v>2018</v>
      </c>
      <c r="B613" t="s">
        <v>681</v>
      </c>
      <c r="C613" t="s">
        <v>62</v>
      </c>
      <c r="D613" t="s">
        <v>102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 s="25">
        <v>0</v>
      </c>
      <c r="Q613" s="25">
        <v>117.7</v>
      </c>
      <c r="R613" s="25">
        <v>-117.7</v>
      </c>
      <c r="S613" s="25">
        <v>-7.3562500000000002</v>
      </c>
      <c r="T613" s="30" t="s">
        <v>30</v>
      </c>
      <c r="U613" s="28">
        <v>0</v>
      </c>
      <c r="V613" s="28" t="str">
        <f>IF(ABS(Proj2018[[#This Row],[LastProj]]-Proj2018[[#This Row],[PROJ TOTAL PTS]])&lt;0.5,"",(Proj2018[[#This Row],[PROJ TOTAL PTS]]-Proj2018[[#This Row],[LastProj]])/16)</f>
        <v/>
      </c>
      <c r="W613" s="28" t="s">
        <v>30</v>
      </c>
      <c r="X613" s="28"/>
      <c r="Y613" s="28">
        <f>IF(Proj2018[[#This Row],[POS]]="K",-100,Proj2018[[#This Row],[VAR/G]]+1.5)</f>
        <v>-5.8562500000000002</v>
      </c>
      <c r="Z613" s="32">
        <f>ROUND(MAX(Proj2018[[#This Row],[VAWG]],0)*$AC$9,0)+1</f>
        <v>1</v>
      </c>
    </row>
    <row r="614" spans="1:26" x14ac:dyDescent="0.25">
      <c r="A614">
        <v>2018</v>
      </c>
      <c r="B614" t="s">
        <v>682</v>
      </c>
      <c r="C614" t="s">
        <v>96</v>
      </c>
      <c r="D614" t="s">
        <v>102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 s="25">
        <v>0</v>
      </c>
      <c r="Q614" s="25">
        <v>117.7</v>
      </c>
      <c r="R614" s="25">
        <v>-117.7</v>
      </c>
      <c r="S614" s="25">
        <v>-7.3562500000000002</v>
      </c>
      <c r="T614" s="30" t="s">
        <v>30</v>
      </c>
      <c r="U614" s="28">
        <v>0</v>
      </c>
      <c r="V614" s="28" t="str">
        <f>IF(ABS(Proj2018[[#This Row],[LastProj]]-Proj2018[[#This Row],[PROJ TOTAL PTS]])&lt;0.5,"",(Proj2018[[#This Row],[PROJ TOTAL PTS]]-Proj2018[[#This Row],[LastProj]])/16)</f>
        <v/>
      </c>
      <c r="W614" s="28" t="s">
        <v>30</v>
      </c>
      <c r="X614" s="28"/>
      <c r="Y614" s="28">
        <f>IF(Proj2018[[#This Row],[POS]]="K",-100,Proj2018[[#This Row],[VAR/G]]+1.5)</f>
        <v>-5.8562500000000002</v>
      </c>
      <c r="Z614" s="32">
        <f>ROUND(MAX(Proj2018[[#This Row],[VAWG]],0)*$AC$9,0)+1</f>
        <v>1</v>
      </c>
    </row>
    <row r="615" spans="1:26" x14ac:dyDescent="0.25">
      <c r="A615">
        <v>2018</v>
      </c>
      <c r="B615" t="s">
        <v>683</v>
      </c>
      <c r="C615" t="s">
        <v>96</v>
      </c>
      <c r="D615" t="s">
        <v>102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 s="25">
        <v>0</v>
      </c>
      <c r="Q615" s="25">
        <v>117.7</v>
      </c>
      <c r="R615" s="25">
        <v>-117.7</v>
      </c>
      <c r="S615" s="25">
        <v>-7.3562500000000002</v>
      </c>
      <c r="T615" s="30" t="s">
        <v>30</v>
      </c>
      <c r="U615" s="28">
        <v>0</v>
      </c>
      <c r="V615" s="28" t="str">
        <f>IF(ABS(Proj2018[[#This Row],[LastProj]]-Proj2018[[#This Row],[PROJ TOTAL PTS]])&lt;0.5,"",(Proj2018[[#This Row],[PROJ TOTAL PTS]]-Proj2018[[#This Row],[LastProj]])/16)</f>
        <v/>
      </c>
      <c r="W615" s="28" t="s">
        <v>30</v>
      </c>
      <c r="X615" s="28"/>
      <c r="Y615" s="28">
        <f>IF(Proj2018[[#This Row],[POS]]="K",-100,Proj2018[[#This Row],[VAR/G]]+1.5)</f>
        <v>-5.8562500000000002</v>
      </c>
      <c r="Z615" s="32">
        <f>ROUND(MAX(Proj2018[[#This Row],[VAWG]],0)*$AC$9,0)+1</f>
        <v>1</v>
      </c>
    </row>
    <row r="616" spans="1:26" x14ac:dyDescent="0.25">
      <c r="A616">
        <v>2018</v>
      </c>
      <c r="B616" t="s">
        <v>684</v>
      </c>
      <c r="C616" t="s">
        <v>77</v>
      </c>
      <c r="D616" t="s">
        <v>102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 s="25">
        <v>0</v>
      </c>
      <c r="Q616" s="25">
        <v>117.7</v>
      </c>
      <c r="R616" s="25">
        <v>-117.7</v>
      </c>
      <c r="S616" s="25">
        <v>-7.3562500000000002</v>
      </c>
      <c r="T616" s="30" t="s">
        <v>30</v>
      </c>
      <c r="U616" s="28">
        <v>0</v>
      </c>
      <c r="V616" s="28" t="str">
        <f>IF(ABS(Proj2018[[#This Row],[LastProj]]-Proj2018[[#This Row],[PROJ TOTAL PTS]])&lt;0.5,"",(Proj2018[[#This Row],[PROJ TOTAL PTS]]-Proj2018[[#This Row],[LastProj]])/16)</f>
        <v/>
      </c>
      <c r="W616" s="28" t="s">
        <v>30</v>
      </c>
      <c r="X616" s="28"/>
      <c r="Y616" s="28">
        <f>IF(Proj2018[[#This Row],[POS]]="K",-100,Proj2018[[#This Row],[VAR/G]]+1.5)</f>
        <v>-5.8562500000000002</v>
      </c>
      <c r="Z616" s="32">
        <f>ROUND(MAX(Proj2018[[#This Row],[VAWG]],0)*$AC$9,0)+1</f>
        <v>1</v>
      </c>
    </row>
    <row r="617" spans="1:26" x14ac:dyDescent="0.25">
      <c r="A617">
        <v>2018</v>
      </c>
      <c r="B617" t="s">
        <v>685</v>
      </c>
      <c r="C617" t="s">
        <v>44</v>
      </c>
      <c r="D617" t="s">
        <v>102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 s="25">
        <v>0</v>
      </c>
      <c r="Q617" s="25">
        <v>117.7</v>
      </c>
      <c r="R617" s="25">
        <v>-117.7</v>
      </c>
      <c r="S617" s="25">
        <v>-7.3562500000000002</v>
      </c>
      <c r="T617" s="30" t="s">
        <v>30</v>
      </c>
      <c r="U617" s="28">
        <v>0</v>
      </c>
      <c r="V617" s="28" t="str">
        <f>IF(ABS(Proj2018[[#This Row],[LastProj]]-Proj2018[[#This Row],[PROJ TOTAL PTS]])&lt;0.5,"",(Proj2018[[#This Row],[PROJ TOTAL PTS]]-Proj2018[[#This Row],[LastProj]])/16)</f>
        <v/>
      </c>
      <c r="W617" s="28" t="s">
        <v>30</v>
      </c>
      <c r="X617" s="28"/>
      <c r="Y617" s="28">
        <f>IF(Proj2018[[#This Row],[POS]]="K",-100,Proj2018[[#This Row],[VAR/G]]+1.5)</f>
        <v>-5.8562500000000002</v>
      </c>
      <c r="Z617" s="32">
        <f>ROUND(MAX(Proj2018[[#This Row],[VAWG]],0)*$AC$9,0)+1</f>
        <v>1</v>
      </c>
    </row>
    <row r="618" spans="1:26" x14ac:dyDescent="0.25">
      <c r="A618">
        <v>2018</v>
      </c>
      <c r="B618" t="s">
        <v>686</v>
      </c>
      <c r="C618" t="s">
        <v>77</v>
      </c>
      <c r="D618" t="s">
        <v>102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 s="25">
        <v>0</v>
      </c>
      <c r="Q618" s="25">
        <v>117.7</v>
      </c>
      <c r="R618" s="25">
        <v>-117.7</v>
      </c>
      <c r="S618" s="25">
        <v>-7.3562500000000002</v>
      </c>
      <c r="T618" s="30" t="s">
        <v>30</v>
      </c>
      <c r="U618" s="28">
        <v>0</v>
      </c>
      <c r="V618" s="28" t="str">
        <f>IF(ABS(Proj2018[[#This Row],[LastProj]]-Proj2018[[#This Row],[PROJ TOTAL PTS]])&lt;0.5,"",(Proj2018[[#This Row],[PROJ TOTAL PTS]]-Proj2018[[#This Row],[LastProj]])/16)</f>
        <v/>
      </c>
      <c r="W618" s="28" t="s">
        <v>30</v>
      </c>
      <c r="X618" s="28"/>
      <c r="Y618" s="28">
        <f>IF(Proj2018[[#This Row],[POS]]="K",-100,Proj2018[[#This Row],[VAR/G]]+1.5)</f>
        <v>-5.8562500000000002</v>
      </c>
      <c r="Z618" s="32">
        <f>ROUND(MAX(Proj2018[[#This Row],[VAWG]],0)*$AC$9,0)+1</f>
        <v>1</v>
      </c>
    </row>
    <row r="619" spans="1:26" x14ac:dyDescent="0.25">
      <c r="A619">
        <v>2018</v>
      </c>
      <c r="B619" t="s">
        <v>687</v>
      </c>
      <c r="C619" t="s">
        <v>41</v>
      </c>
      <c r="D619" t="s">
        <v>102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 s="25">
        <v>0</v>
      </c>
      <c r="Q619" s="25">
        <v>117.7</v>
      </c>
      <c r="R619" s="25">
        <v>-117.7</v>
      </c>
      <c r="S619" s="25">
        <v>-7.3562500000000002</v>
      </c>
      <c r="T619" s="30" t="s">
        <v>30</v>
      </c>
      <c r="U619" s="28">
        <v>0</v>
      </c>
      <c r="V619" s="28" t="str">
        <f>IF(ABS(Proj2018[[#This Row],[LastProj]]-Proj2018[[#This Row],[PROJ TOTAL PTS]])&lt;0.5,"",(Proj2018[[#This Row],[PROJ TOTAL PTS]]-Proj2018[[#This Row],[LastProj]])/16)</f>
        <v/>
      </c>
      <c r="W619" s="28" t="s">
        <v>30</v>
      </c>
      <c r="X619" s="28"/>
      <c r="Y619" s="28">
        <f>IF(Proj2018[[#This Row],[POS]]="K",-100,Proj2018[[#This Row],[VAR/G]]+1.5)</f>
        <v>-5.8562500000000002</v>
      </c>
      <c r="Z619" s="32">
        <f>ROUND(MAX(Proj2018[[#This Row],[VAWG]],0)*$AC$9,0)+1</f>
        <v>1</v>
      </c>
    </row>
    <row r="620" spans="1:26" x14ac:dyDescent="0.25">
      <c r="A620">
        <v>2018</v>
      </c>
      <c r="B620" t="s">
        <v>688</v>
      </c>
      <c r="C620" t="s">
        <v>44</v>
      </c>
      <c r="D620" t="s">
        <v>102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 s="25">
        <v>0</v>
      </c>
      <c r="Q620" s="25">
        <v>117.7</v>
      </c>
      <c r="R620" s="25">
        <v>-117.7</v>
      </c>
      <c r="S620" s="25">
        <v>-7.3562500000000002</v>
      </c>
      <c r="T620" s="30" t="s">
        <v>30</v>
      </c>
      <c r="U620" s="28">
        <v>0</v>
      </c>
      <c r="V620" s="28" t="str">
        <f>IF(ABS(Proj2018[[#This Row],[LastProj]]-Proj2018[[#This Row],[PROJ TOTAL PTS]])&lt;0.5,"",(Proj2018[[#This Row],[PROJ TOTAL PTS]]-Proj2018[[#This Row],[LastProj]])/16)</f>
        <v/>
      </c>
      <c r="W620" s="28" t="s">
        <v>30</v>
      </c>
      <c r="X620" s="28"/>
      <c r="Y620" s="28">
        <f>IF(Proj2018[[#This Row],[POS]]="K",-100,Proj2018[[#This Row],[VAR/G]]+1.5)</f>
        <v>-5.8562500000000002</v>
      </c>
      <c r="Z620" s="32">
        <f>ROUND(MAX(Proj2018[[#This Row],[VAWG]],0)*$AC$9,0)+1</f>
        <v>1</v>
      </c>
    </row>
    <row r="621" spans="1:26" x14ac:dyDescent="0.25">
      <c r="A621">
        <v>2018</v>
      </c>
      <c r="B621" t="s">
        <v>689</v>
      </c>
      <c r="C621" t="s">
        <v>28</v>
      </c>
      <c r="D621" t="s">
        <v>102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 s="25">
        <v>0</v>
      </c>
      <c r="Q621" s="25">
        <v>117.7</v>
      </c>
      <c r="R621" s="25">
        <v>-117.7</v>
      </c>
      <c r="S621" s="25">
        <v>-7.3562500000000002</v>
      </c>
      <c r="T621" s="30" t="s">
        <v>30</v>
      </c>
      <c r="U621" s="28">
        <v>0</v>
      </c>
      <c r="V621" s="28" t="str">
        <f>IF(ABS(Proj2018[[#This Row],[LastProj]]-Proj2018[[#This Row],[PROJ TOTAL PTS]])&lt;0.5,"",(Proj2018[[#This Row],[PROJ TOTAL PTS]]-Proj2018[[#This Row],[LastProj]])/16)</f>
        <v/>
      </c>
      <c r="W621" s="28" t="s">
        <v>30</v>
      </c>
      <c r="X621" s="28"/>
      <c r="Y621" s="28">
        <f>IF(Proj2018[[#This Row],[POS]]="K",-100,Proj2018[[#This Row],[VAR/G]]+1.5)</f>
        <v>-5.8562500000000002</v>
      </c>
      <c r="Z621" s="32">
        <f>ROUND(MAX(Proj2018[[#This Row],[VAWG]],0)*$AC$9,0)+1</f>
        <v>1</v>
      </c>
    </row>
    <row r="622" spans="1:26" x14ac:dyDescent="0.25">
      <c r="A622">
        <v>2018</v>
      </c>
      <c r="B622" t="s">
        <v>690</v>
      </c>
      <c r="C622" t="s">
        <v>68</v>
      </c>
      <c r="D622" t="s">
        <v>102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 s="25">
        <v>0</v>
      </c>
      <c r="Q622" s="25">
        <v>117.7</v>
      </c>
      <c r="R622" s="25">
        <v>-117.7</v>
      </c>
      <c r="S622" s="25">
        <v>-7.3562500000000002</v>
      </c>
      <c r="T622" s="30" t="s">
        <v>30</v>
      </c>
      <c r="U622" s="28">
        <v>0</v>
      </c>
      <c r="V622" s="28" t="str">
        <f>IF(ABS(Proj2018[[#This Row],[LastProj]]-Proj2018[[#This Row],[PROJ TOTAL PTS]])&lt;0.5,"",(Proj2018[[#This Row],[PROJ TOTAL PTS]]-Proj2018[[#This Row],[LastProj]])/16)</f>
        <v/>
      </c>
      <c r="W622" s="28" t="s">
        <v>30</v>
      </c>
      <c r="X622" s="28"/>
      <c r="Y622" s="28">
        <f>IF(Proj2018[[#This Row],[POS]]="K",-100,Proj2018[[#This Row],[VAR/G]]+1.5)</f>
        <v>-5.8562500000000002</v>
      </c>
      <c r="Z622" s="32">
        <f>ROUND(MAX(Proj2018[[#This Row],[VAWG]],0)*$AC$9,0)+1</f>
        <v>1</v>
      </c>
    </row>
    <row r="623" spans="1:26" x14ac:dyDescent="0.25">
      <c r="A623">
        <v>2018</v>
      </c>
      <c r="B623" t="s">
        <v>691</v>
      </c>
      <c r="C623" t="s">
        <v>56</v>
      </c>
      <c r="D623" t="s">
        <v>102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 s="25">
        <v>0</v>
      </c>
      <c r="Q623" s="25">
        <v>117.7</v>
      </c>
      <c r="R623" s="25">
        <v>-117.7</v>
      </c>
      <c r="S623" s="25">
        <v>-7.3562500000000002</v>
      </c>
      <c r="T623" s="30" t="s">
        <v>30</v>
      </c>
      <c r="U623" s="28">
        <v>0</v>
      </c>
      <c r="V623" s="28" t="str">
        <f>IF(ABS(Proj2018[[#This Row],[LastProj]]-Proj2018[[#This Row],[PROJ TOTAL PTS]])&lt;0.5,"",(Proj2018[[#This Row],[PROJ TOTAL PTS]]-Proj2018[[#This Row],[LastProj]])/16)</f>
        <v/>
      </c>
      <c r="W623" s="28" t="s">
        <v>30</v>
      </c>
      <c r="X623" s="28"/>
      <c r="Y623" s="28">
        <f>IF(Proj2018[[#This Row],[POS]]="K",-100,Proj2018[[#This Row],[VAR/G]]+1.5)</f>
        <v>-5.8562500000000002</v>
      </c>
      <c r="Z623" s="32">
        <f>ROUND(MAX(Proj2018[[#This Row],[VAWG]],0)*$AC$9,0)+1</f>
        <v>1</v>
      </c>
    </row>
    <row r="624" spans="1:26" x14ac:dyDescent="0.25">
      <c r="A624">
        <v>2018</v>
      </c>
      <c r="B624" t="s">
        <v>692</v>
      </c>
      <c r="C624" t="s">
        <v>39</v>
      </c>
      <c r="D624" t="s">
        <v>102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 s="25">
        <v>0</v>
      </c>
      <c r="Q624" s="25">
        <v>117.7</v>
      </c>
      <c r="R624" s="25">
        <v>-117.7</v>
      </c>
      <c r="S624" s="25">
        <v>-7.3562500000000002</v>
      </c>
      <c r="T624" s="30" t="s">
        <v>30</v>
      </c>
      <c r="U624" s="28">
        <v>0</v>
      </c>
      <c r="V624" s="28" t="str">
        <f>IF(ABS(Proj2018[[#This Row],[LastProj]]-Proj2018[[#This Row],[PROJ TOTAL PTS]])&lt;0.5,"",(Proj2018[[#This Row],[PROJ TOTAL PTS]]-Proj2018[[#This Row],[LastProj]])/16)</f>
        <v/>
      </c>
      <c r="W624" s="28" t="s">
        <v>30</v>
      </c>
      <c r="X624" s="28"/>
      <c r="Y624" s="28">
        <f>IF(Proj2018[[#This Row],[POS]]="K",-100,Proj2018[[#This Row],[VAR/G]]+1.5)</f>
        <v>-5.8562500000000002</v>
      </c>
      <c r="Z624" s="32">
        <f>ROUND(MAX(Proj2018[[#This Row],[VAWG]],0)*$AC$9,0)+1</f>
        <v>1</v>
      </c>
    </row>
    <row r="625" spans="1:26" x14ac:dyDescent="0.25">
      <c r="A625">
        <v>2018</v>
      </c>
      <c r="B625" t="s">
        <v>693</v>
      </c>
      <c r="C625" t="s">
        <v>88</v>
      </c>
      <c r="D625" t="s">
        <v>102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 s="25">
        <v>0</v>
      </c>
      <c r="Q625" s="25">
        <v>117.7</v>
      </c>
      <c r="R625" s="25">
        <v>-117.7</v>
      </c>
      <c r="S625" s="25">
        <v>-7.3562500000000002</v>
      </c>
      <c r="T625" s="30" t="s">
        <v>30</v>
      </c>
      <c r="U625" s="28">
        <v>0</v>
      </c>
      <c r="V625" s="28" t="str">
        <f>IF(ABS(Proj2018[[#This Row],[LastProj]]-Proj2018[[#This Row],[PROJ TOTAL PTS]])&lt;0.5,"",(Proj2018[[#This Row],[PROJ TOTAL PTS]]-Proj2018[[#This Row],[LastProj]])/16)</f>
        <v/>
      </c>
      <c r="W625" s="28" t="s">
        <v>30</v>
      </c>
      <c r="X625" s="28"/>
      <c r="Y625" s="28">
        <f>IF(Proj2018[[#This Row],[POS]]="K",-100,Proj2018[[#This Row],[VAR/G]]+1.5)</f>
        <v>-5.8562500000000002</v>
      </c>
      <c r="Z625" s="32">
        <f>ROUND(MAX(Proj2018[[#This Row],[VAWG]],0)*$AC$9,0)+1</f>
        <v>1</v>
      </c>
    </row>
    <row r="626" spans="1:26" x14ac:dyDescent="0.25">
      <c r="A626">
        <v>2018</v>
      </c>
      <c r="B626" t="s">
        <v>694</v>
      </c>
      <c r="C626" t="s">
        <v>94</v>
      </c>
      <c r="D626" t="s">
        <v>102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 s="25">
        <v>0</v>
      </c>
      <c r="Q626" s="25">
        <v>117.7</v>
      </c>
      <c r="R626" s="25">
        <v>-117.7</v>
      </c>
      <c r="S626" s="25">
        <v>-7.3562500000000002</v>
      </c>
      <c r="T626" s="30" t="s">
        <v>30</v>
      </c>
      <c r="U626" s="28">
        <v>0</v>
      </c>
      <c r="V626" s="28" t="str">
        <f>IF(ABS(Proj2018[[#This Row],[LastProj]]-Proj2018[[#This Row],[PROJ TOTAL PTS]])&lt;0.5,"",(Proj2018[[#This Row],[PROJ TOTAL PTS]]-Proj2018[[#This Row],[LastProj]])/16)</f>
        <v/>
      </c>
      <c r="W626" s="28" t="s">
        <v>30</v>
      </c>
      <c r="X626" s="28"/>
      <c r="Y626" s="28">
        <f>IF(Proj2018[[#This Row],[POS]]="K",-100,Proj2018[[#This Row],[VAR/G]]+1.5)</f>
        <v>-5.8562500000000002</v>
      </c>
      <c r="Z626" s="32">
        <f>ROUND(MAX(Proj2018[[#This Row],[VAWG]],0)*$AC$9,0)+1</f>
        <v>1</v>
      </c>
    </row>
    <row r="627" spans="1:26" x14ac:dyDescent="0.25">
      <c r="A627">
        <v>2018</v>
      </c>
      <c r="B627" t="s">
        <v>695</v>
      </c>
      <c r="C627" t="s">
        <v>72</v>
      </c>
      <c r="D627" t="s">
        <v>102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 s="25">
        <v>0</v>
      </c>
      <c r="Q627" s="25">
        <v>117.7</v>
      </c>
      <c r="R627" s="25">
        <v>-117.7</v>
      </c>
      <c r="S627" s="25">
        <v>-7.3562500000000002</v>
      </c>
      <c r="T627" s="30" t="s">
        <v>30</v>
      </c>
      <c r="U627" s="28">
        <v>0</v>
      </c>
      <c r="V627" s="28" t="str">
        <f>IF(ABS(Proj2018[[#This Row],[LastProj]]-Proj2018[[#This Row],[PROJ TOTAL PTS]])&lt;0.5,"",(Proj2018[[#This Row],[PROJ TOTAL PTS]]-Proj2018[[#This Row],[LastProj]])/16)</f>
        <v/>
      </c>
      <c r="W627" s="28" t="s">
        <v>30</v>
      </c>
      <c r="X627" s="28"/>
      <c r="Y627" s="28">
        <f>IF(Proj2018[[#This Row],[POS]]="K",-100,Proj2018[[#This Row],[VAR/G]]+1.5)</f>
        <v>-5.8562500000000002</v>
      </c>
      <c r="Z627" s="32">
        <f>ROUND(MAX(Proj2018[[#This Row],[VAWG]],0)*$AC$9,0)+1</f>
        <v>1</v>
      </c>
    </row>
    <row r="628" spans="1:26" x14ac:dyDescent="0.25">
      <c r="A628">
        <v>2018</v>
      </c>
      <c r="B628" t="s">
        <v>696</v>
      </c>
      <c r="C628" t="s">
        <v>54</v>
      </c>
      <c r="D628" t="s">
        <v>102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 s="25">
        <v>0</v>
      </c>
      <c r="Q628" s="25">
        <v>117.7</v>
      </c>
      <c r="R628" s="25">
        <v>-117.7</v>
      </c>
      <c r="S628" s="25">
        <v>-7.3562500000000002</v>
      </c>
      <c r="T628" s="30" t="s">
        <v>30</v>
      </c>
      <c r="U628" s="28">
        <v>0</v>
      </c>
      <c r="V628" s="28" t="str">
        <f>IF(ABS(Proj2018[[#This Row],[LastProj]]-Proj2018[[#This Row],[PROJ TOTAL PTS]])&lt;0.5,"",(Proj2018[[#This Row],[PROJ TOTAL PTS]]-Proj2018[[#This Row],[LastProj]])/16)</f>
        <v/>
      </c>
      <c r="W628" s="28" t="s">
        <v>30</v>
      </c>
      <c r="X628" s="28"/>
      <c r="Y628" s="28">
        <f>IF(Proj2018[[#This Row],[POS]]="K",-100,Proj2018[[#This Row],[VAR/G]]+1.5)</f>
        <v>-5.8562500000000002</v>
      </c>
      <c r="Z628" s="32">
        <f>ROUND(MAX(Proj2018[[#This Row],[VAWG]],0)*$AC$9,0)+1</f>
        <v>1</v>
      </c>
    </row>
    <row r="629" spans="1:26" x14ac:dyDescent="0.25">
      <c r="A629">
        <v>2018</v>
      </c>
      <c r="B629" t="s">
        <v>697</v>
      </c>
      <c r="C629" t="s">
        <v>41</v>
      </c>
      <c r="D629" t="s">
        <v>102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 s="25">
        <v>0</v>
      </c>
      <c r="Q629" s="25">
        <v>117.7</v>
      </c>
      <c r="R629" s="25">
        <v>-117.7</v>
      </c>
      <c r="S629" s="25">
        <v>-7.3562500000000002</v>
      </c>
      <c r="T629" s="30" t="s">
        <v>30</v>
      </c>
      <c r="U629" s="28">
        <v>0</v>
      </c>
      <c r="V629" s="28" t="str">
        <f>IF(ABS(Proj2018[[#This Row],[LastProj]]-Proj2018[[#This Row],[PROJ TOTAL PTS]])&lt;0.5,"",(Proj2018[[#This Row],[PROJ TOTAL PTS]]-Proj2018[[#This Row],[LastProj]])/16)</f>
        <v/>
      </c>
      <c r="W629" s="28" t="s">
        <v>30</v>
      </c>
      <c r="X629" s="28"/>
      <c r="Y629" s="28">
        <f>IF(Proj2018[[#This Row],[POS]]="K",-100,Proj2018[[#This Row],[VAR/G]]+1.5)</f>
        <v>-5.8562500000000002</v>
      </c>
      <c r="Z629" s="32">
        <f>ROUND(MAX(Proj2018[[#This Row],[VAWG]],0)*$AC$9,0)+1</f>
        <v>1</v>
      </c>
    </row>
    <row r="630" spans="1:26" x14ac:dyDescent="0.25">
      <c r="A630">
        <v>2018</v>
      </c>
      <c r="B630" t="s">
        <v>698</v>
      </c>
      <c r="C630" t="s">
        <v>39</v>
      </c>
      <c r="D630" t="s">
        <v>102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 s="25">
        <v>0</v>
      </c>
      <c r="Q630" s="25">
        <v>117.7</v>
      </c>
      <c r="R630" s="25">
        <v>-117.7</v>
      </c>
      <c r="S630" s="25">
        <v>-7.3562500000000002</v>
      </c>
      <c r="T630" s="30" t="s">
        <v>30</v>
      </c>
      <c r="U630" s="28">
        <v>0</v>
      </c>
      <c r="V630" s="28" t="str">
        <f>IF(ABS(Proj2018[[#This Row],[LastProj]]-Proj2018[[#This Row],[PROJ TOTAL PTS]])&lt;0.5,"",(Proj2018[[#This Row],[PROJ TOTAL PTS]]-Proj2018[[#This Row],[LastProj]])/16)</f>
        <v/>
      </c>
      <c r="W630" s="28" t="s">
        <v>30</v>
      </c>
      <c r="X630" s="28"/>
      <c r="Y630" s="28">
        <f>IF(Proj2018[[#This Row],[POS]]="K",-100,Proj2018[[#This Row],[VAR/G]]+1.5)</f>
        <v>-5.8562500000000002</v>
      </c>
      <c r="Z630" s="32">
        <f>ROUND(MAX(Proj2018[[#This Row],[VAWG]],0)*$AC$9,0)+1</f>
        <v>1</v>
      </c>
    </row>
    <row r="631" spans="1:26" x14ac:dyDescent="0.25">
      <c r="A631">
        <v>2018</v>
      </c>
      <c r="B631" t="s">
        <v>699</v>
      </c>
      <c r="C631" t="s">
        <v>105</v>
      </c>
      <c r="D631" t="s">
        <v>102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 s="25">
        <v>0</v>
      </c>
      <c r="Q631" s="25">
        <v>117.7</v>
      </c>
      <c r="R631" s="25">
        <v>-117.7</v>
      </c>
      <c r="S631" s="25">
        <v>-7.3562500000000002</v>
      </c>
      <c r="T631" s="30" t="s">
        <v>30</v>
      </c>
      <c r="U631" s="28">
        <v>0</v>
      </c>
      <c r="V631" s="28" t="str">
        <f>IF(ABS(Proj2018[[#This Row],[LastProj]]-Proj2018[[#This Row],[PROJ TOTAL PTS]])&lt;0.5,"",(Proj2018[[#This Row],[PROJ TOTAL PTS]]-Proj2018[[#This Row],[LastProj]])/16)</f>
        <v/>
      </c>
      <c r="W631" s="28" t="s">
        <v>30</v>
      </c>
      <c r="X631" s="28"/>
      <c r="Y631" s="28">
        <f>IF(Proj2018[[#This Row],[POS]]="K",-100,Proj2018[[#This Row],[VAR/G]]+1.5)</f>
        <v>-5.8562500000000002</v>
      </c>
      <c r="Z631" s="32">
        <f>ROUND(MAX(Proj2018[[#This Row],[VAWG]],0)*$AC$9,0)+1</f>
        <v>1</v>
      </c>
    </row>
    <row r="632" spans="1:26" x14ac:dyDescent="0.25">
      <c r="A632">
        <v>2018</v>
      </c>
      <c r="B632" t="s">
        <v>700</v>
      </c>
      <c r="C632" t="s">
        <v>83</v>
      </c>
      <c r="D632" t="s">
        <v>102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 s="25">
        <v>0</v>
      </c>
      <c r="Q632" s="25">
        <v>117.7</v>
      </c>
      <c r="R632" s="25">
        <v>-117.7</v>
      </c>
      <c r="S632" s="25">
        <v>-7.3562500000000002</v>
      </c>
      <c r="T632" s="30" t="s">
        <v>30</v>
      </c>
      <c r="U632" s="28">
        <v>0</v>
      </c>
      <c r="V632" s="28" t="str">
        <f>IF(ABS(Proj2018[[#This Row],[LastProj]]-Proj2018[[#This Row],[PROJ TOTAL PTS]])&lt;0.5,"",(Proj2018[[#This Row],[PROJ TOTAL PTS]]-Proj2018[[#This Row],[LastProj]])/16)</f>
        <v/>
      </c>
      <c r="W632" s="28" t="s">
        <v>30</v>
      </c>
      <c r="X632" s="28"/>
      <c r="Y632" s="28">
        <f>IF(Proj2018[[#This Row],[POS]]="K",-100,Proj2018[[#This Row],[VAR/G]]+1.5)</f>
        <v>-5.8562500000000002</v>
      </c>
      <c r="Z632" s="32">
        <f>ROUND(MAX(Proj2018[[#This Row],[VAWG]],0)*$AC$9,0)+1</f>
        <v>1</v>
      </c>
    </row>
    <row r="633" spans="1:26" x14ac:dyDescent="0.25">
      <c r="A633">
        <v>2018</v>
      </c>
      <c r="B633" t="s">
        <v>701</v>
      </c>
      <c r="C633" t="s">
        <v>105</v>
      </c>
      <c r="D633" t="s">
        <v>102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 s="25">
        <v>0</v>
      </c>
      <c r="Q633" s="25">
        <v>117.7</v>
      </c>
      <c r="R633" s="25">
        <v>-117.7</v>
      </c>
      <c r="S633" s="25">
        <v>-7.3562500000000002</v>
      </c>
      <c r="T633" s="30" t="s">
        <v>30</v>
      </c>
      <c r="U633" s="28">
        <v>0</v>
      </c>
      <c r="V633" s="28" t="str">
        <f>IF(ABS(Proj2018[[#This Row],[LastProj]]-Proj2018[[#This Row],[PROJ TOTAL PTS]])&lt;0.5,"",(Proj2018[[#This Row],[PROJ TOTAL PTS]]-Proj2018[[#This Row],[LastProj]])/16)</f>
        <v/>
      </c>
      <c r="W633" s="28" t="s">
        <v>30</v>
      </c>
      <c r="X633" s="28"/>
      <c r="Y633" s="28">
        <f>IF(Proj2018[[#This Row],[POS]]="K",-100,Proj2018[[#This Row],[VAR/G]]+1.5)</f>
        <v>-5.8562500000000002</v>
      </c>
      <c r="Z633" s="32">
        <f>ROUND(MAX(Proj2018[[#This Row],[VAWG]],0)*$AC$9,0)+1</f>
        <v>1</v>
      </c>
    </row>
    <row r="634" spans="1:26" x14ac:dyDescent="0.25">
      <c r="A634">
        <v>2018</v>
      </c>
      <c r="B634" t="s">
        <v>702</v>
      </c>
      <c r="C634" t="s">
        <v>83</v>
      </c>
      <c r="D634" t="s">
        <v>102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 s="25">
        <v>0</v>
      </c>
      <c r="Q634" s="25">
        <v>117.7</v>
      </c>
      <c r="R634" s="25">
        <v>-117.7</v>
      </c>
      <c r="S634" s="25">
        <v>-7.3562500000000002</v>
      </c>
      <c r="T634" s="30" t="s">
        <v>30</v>
      </c>
      <c r="U634" s="28">
        <v>0</v>
      </c>
      <c r="V634" s="28" t="str">
        <f>IF(ABS(Proj2018[[#This Row],[LastProj]]-Proj2018[[#This Row],[PROJ TOTAL PTS]])&lt;0.5,"",(Proj2018[[#This Row],[PROJ TOTAL PTS]]-Proj2018[[#This Row],[LastProj]])/16)</f>
        <v/>
      </c>
      <c r="W634" s="28" t="s">
        <v>30</v>
      </c>
      <c r="X634" s="28"/>
      <c r="Y634" s="28">
        <f>IF(Proj2018[[#This Row],[POS]]="K",-100,Proj2018[[#This Row],[VAR/G]]+1.5)</f>
        <v>-5.8562500000000002</v>
      </c>
      <c r="Z634" s="32">
        <f>ROUND(MAX(Proj2018[[#This Row],[VAWG]],0)*$AC$9,0)+1</f>
        <v>1</v>
      </c>
    </row>
    <row r="635" spans="1:26" x14ac:dyDescent="0.25">
      <c r="A635">
        <v>2018</v>
      </c>
      <c r="B635" t="s">
        <v>703</v>
      </c>
      <c r="C635" t="s">
        <v>96</v>
      </c>
      <c r="D635" t="s">
        <v>102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 s="25">
        <v>0</v>
      </c>
      <c r="Q635" s="25">
        <v>117.7</v>
      </c>
      <c r="R635" s="25">
        <v>-117.7</v>
      </c>
      <c r="S635" s="25">
        <v>-7.3562500000000002</v>
      </c>
      <c r="T635" s="30" t="s">
        <v>30</v>
      </c>
      <c r="U635" s="28">
        <v>0</v>
      </c>
      <c r="V635" s="28" t="str">
        <f>IF(ABS(Proj2018[[#This Row],[LastProj]]-Proj2018[[#This Row],[PROJ TOTAL PTS]])&lt;0.5,"",(Proj2018[[#This Row],[PROJ TOTAL PTS]]-Proj2018[[#This Row],[LastProj]])/16)</f>
        <v/>
      </c>
      <c r="W635" s="28" t="s">
        <v>30</v>
      </c>
      <c r="X635" s="28"/>
      <c r="Y635" s="28">
        <f>IF(Proj2018[[#This Row],[POS]]="K",-100,Proj2018[[#This Row],[VAR/G]]+1.5)</f>
        <v>-5.8562500000000002</v>
      </c>
      <c r="Z635" s="32">
        <f>ROUND(MAX(Proj2018[[#This Row],[VAWG]],0)*$AC$9,0)+1</f>
        <v>1</v>
      </c>
    </row>
    <row r="636" spans="1:26" x14ac:dyDescent="0.25">
      <c r="A636">
        <v>2018</v>
      </c>
      <c r="B636" t="s">
        <v>704</v>
      </c>
      <c r="C636" t="s">
        <v>107</v>
      </c>
      <c r="D636" t="s">
        <v>102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 s="25">
        <v>0</v>
      </c>
      <c r="Q636" s="25">
        <v>117.7</v>
      </c>
      <c r="R636" s="25">
        <v>-117.7</v>
      </c>
      <c r="S636" s="25">
        <v>-7.3562500000000002</v>
      </c>
      <c r="T636" s="30" t="s">
        <v>30</v>
      </c>
      <c r="U636" s="28">
        <v>0</v>
      </c>
      <c r="V636" s="28" t="str">
        <f>IF(ABS(Proj2018[[#This Row],[LastProj]]-Proj2018[[#This Row],[PROJ TOTAL PTS]])&lt;0.5,"",(Proj2018[[#This Row],[PROJ TOTAL PTS]]-Proj2018[[#This Row],[LastProj]])/16)</f>
        <v/>
      </c>
      <c r="W636" s="28" t="s">
        <v>30</v>
      </c>
      <c r="X636" s="28"/>
      <c r="Y636" s="28">
        <f>IF(Proj2018[[#This Row],[POS]]="K",-100,Proj2018[[#This Row],[VAR/G]]+1.5)</f>
        <v>-5.8562500000000002</v>
      </c>
      <c r="Z636" s="32">
        <f>ROUND(MAX(Proj2018[[#This Row],[VAWG]],0)*$AC$9,0)+1</f>
        <v>1</v>
      </c>
    </row>
    <row r="637" spans="1:26" x14ac:dyDescent="0.25">
      <c r="A637">
        <v>2018</v>
      </c>
      <c r="B637" t="s">
        <v>705</v>
      </c>
      <c r="C637" t="s">
        <v>159</v>
      </c>
      <c r="D637" t="s">
        <v>102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 s="25">
        <v>0</v>
      </c>
      <c r="Q637" s="25">
        <v>117.7</v>
      </c>
      <c r="R637" s="25">
        <v>-117.7</v>
      </c>
      <c r="S637" s="25">
        <v>-7.3562500000000002</v>
      </c>
      <c r="T637" s="30" t="s">
        <v>30</v>
      </c>
      <c r="U637" s="28">
        <v>0</v>
      </c>
      <c r="V637" s="28" t="str">
        <f>IF(ABS(Proj2018[[#This Row],[LastProj]]-Proj2018[[#This Row],[PROJ TOTAL PTS]])&lt;0.5,"",(Proj2018[[#This Row],[PROJ TOTAL PTS]]-Proj2018[[#This Row],[LastProj]])/16)</f>
        <v/>
      </c>
      <c r="W637" s="28" t="s">
        <v>30</v>
      </c>
      <c r="X637" s="28"/>
      <c r="Y637" s="28">
        <f>IF(Proj2018[[#This Row],[POS]]="K",-100,Proj2018[[#This Row],[VAR/G]]+1.5)</f>
        <v>-5.8562500000000002</v>
      </c>
      <c r="Z637" s="32">
        <f>ROUND(MAX(Proj2018[[#This Row],[VAWG]],0)*$AC$9,0)+1</f>
        <v>1</v>
      </c>
    </row>
    <row r="638" spans="1:26" x14ac:dyDescent="0.25">
      <c r="A638">
        <v>2018</v>
      </c>
      <c r="B638" t="s">
        <v>706</v>
      </c>
      <c r="C638" t="s">
        <v>107</v>
      </c>
      <c r="D638" t="s">
        <v>102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 s="25">
        <v>0</v>
      </c>
      <c r="Q638" s="25">
        <v>117.7</v>
      </c>
      <c r="R638" s="25">
        <v>-117.7</v>
      </c>
      <c r="S638" s="25">
        <v>-7.3562500000000002</v>
      </c>
      <c r="T638" s="30" t="s">
        <v>30</v>
      </c>
      <c r="U638" s="28">
        <v>0</v>
      </c>
      <c r="V638" s="28" t="str">
        <f>IF(ABS(Proj2018[[#This Row],[LastProj]]-Proj2018[[#This Row],[PROJ TOTAL PTS]])&lt;0.5,"",(Proj2018[[#This Row],[PROJ TOTAL PTS]]-Proj2018[[#This Row],[LastProj]])/16)</f>
        <v/>
      </c>
      <c r="W638" s="28" t="s">
        <v>30</v>
      </c>
      <c r="X638" s="28"/>
      <c r="Y638" s="28">
        <f>IF(Proj2018[[#This Row],[POS]]="K",-100,Proj2018[[#This Row],[VAR/G]]+1.5)</f>
        <v>-5.8562500000000002</v>
      </c>
      <c r="Z638" s="32">
        <f>ROUND(MAX(Proj2018[[#This Row],[VAWG]],0)*$AC$9,0)+1</f>
        <v>1</v>
      </c>
    </row>
    <row r="639" spans="1:26" x14ac:dyDescent="0.25">
      <c r="A639">
        <v>2018</v>
      </c>
      <c r="B639" t="s">
        <v>707</v>
      </c>
      <c r="C639" t="s">
        <v>49</v>
      </c>
      <c r="D639" t="s">
        <v>102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 s="25">
        <v>0</v>
      </c>
      <c r="Q639" s="25">
        <v>117.7</v>
      </c>
      <c r="R639" s="25">
        <v>-117.7</v>
      </c>
      <c r="S639" s="25">
        <v>-7.3562500000000002</v>
      </c>
      <c r="T639" s="30" t="s">
        <v>30</v>
      </c>
      <c r="U639" s="28">
        <v>0</v>
      </c>
      <c r="V639" s="28" t="str">
        <f>IF(ABS(Proj2018[[#This Row],[LastProj]]-Proj2018[[#This Row],[PROJ TOTAL PTS]])&lt;0.5,"",(Proj2018[[#This Row],[PROJ TOTAL PTS]]-Proj2018[[#This Row],[LastProj]])/16)</f>
        <v/>
      </c>
      <c r="W639" s="28" t="s">
        <v>30</v>
      </c>
      <c r="X639" s="28"/>
      <c r="Y639" s="28">
        <f>IF(Proj2018[[#This Row],[POS]]="K",-100,Proj2018[[#This Row],[VAR/G]]+1.5)</f>
        <v>-5.8562500000000002</v>
      </c>
      <c r="Z639" s="32">
        <f>ROUND(MAX(Proj2018[[#This Row],[VAWG]],0)*$AC$9,0)+1</f>
        <v>1</v>
      </c>
    </row>
    <row r="640" spans="1:26" x14ac:dyDescent="0.25">
      <c r="A640">
        <v>2018</v>
      </c>
      <c r="B640" t="s">
        <v>708</v>
      </c>
      <c r="C640" t="s">
        <v>107</v>
      </c>
      <c r="D640" t="s">
        <v>102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 s="25">
        <v>0</v>
      </c>
      <c r="Q640" s="25">
        <v>117.7</v>
      </c>
      <c r="R640" s="25">
        <v>-117.7</v>
      </c>
      <c r="S640" s="25">
        <v>-7.3562500000000002</v>
      </c>
      <c r="T640" s="30" t="s">
        <v>30</v>
      </c>
      <c r="U640" s="28">
        <v>0</v>
      </c>
      <c r="V640" s="28" t="str">
        <f>IF(ABS(Proj2018[[#This Row],[LastProj]]-Proj2018[[#This Row],[PROJ TOTAL PTS]])&lt;0.5,"",(Proj2018[[#This Row],[PROJ TOTAL PTS]]-Proj2018[[#This Row],[LastProj]])/16)</f>
        <v/>
      </c>
      <c r="W640" s="28" t="s">
        <v>30</v>
      </c>
      <c r="X640" s="28"/>
      <c r="Y640" s="28">
        <f>IF(Proj2018[[#This Row],[POS]]="K",-100,Proj2018[[#This Row],[VAR/G]]+1.5)</f>
        <v>-5.8562500000000002</v>
      </c>
      <c r="Z640" s="32">
        <f>ROUND(MAX(Proj2018[[#This Row],[VAWG]],0)*$AC$9,0)+1</f>
        <v>1</v>
      </c>
    </row>
    <row r="641" spans="1:26" x14ac:dyDescent="0.25">
      <c r="A641">
        <v>2018</v>
      </c>
      <c r="B641" t="s">
        <v>709</v>
      </c>
      <c r="C641" t="s">
        <v>83</v>
      </c>
      <c r="D641" t="s">
        <v>102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 s="25">
        <v>0</v>
      </c>
      <c r="Q641" s="25">
        <v>117.7</v>
      </c>
      <c r="R641" s="25">
        <v>-117.7</v>
      </c>
      <c r="S641" s="25">
        <v>-7.3562500000000002</v>
      </c>
      <c r="T641" s="30" t="s">
        <v>30</v>
      </c>
      <c r="U641" s="28">
        <v>0</v>
      </c>
      <c r="V641" s="28" t="str">
        <f>IF(ABS(Proj2018[[#This Row],[LastProj]]-Proj2018[[#This Row],[PROJ TOTAL PTS]])&lt;0.5,"",(Proj2018[[#This Row],[PROJ TOTAL PTS]]-Proj2018[[#This Row],[LastProj]])/16)</f>
        <v/>
      </c>
      <c r="W641" s="28" t="s">
        <v>30</v>
      </c>
      <c r="X641" s="28"/>
      <c r="Y641" s="28">
        <f>IF(Proj2018[[#This Row],[POS]]="K",-100,Proj2018[[#This Row],[VAR/G]]+1.5)</f>
        <v>-5.8562500000000002</v>
      </c>
      <c r="Z641" s="32">
        <f>ROUND(MAX(Proj2018[[#This Row],[VAWG]],0)*$AC$9,0)+1</f>
        <v>1</v>
      </c>
    </row>
    <row r="642" spans="1:26" x14ac:dyDescent="0.25">
      <c r="A642">
        <v>2018</v>
      </c>
      <c r="B642" t="s">
        <v>710</v>
      </c>
      <c r="C642" t="s">
        <v>49</v>
      </c>
      <c r="D642" t="s">
        <v>102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 s="25">
        <v>0</v>
      </c>
      <c r="Q642" s="25">
        <v>117.7</v>
      </c>
      <c r="R642" s="25">
        <v>-117.7</v>
      </c>
      <c r="S642" s="25">
        <v>-7.3562500000000002</v>
      </c>
      <c r="T642" s="30" t="s">
        <v>30</v>
      </c>
      <c r="U642" s="28">
        <v>0</v>
      </c>
      <c r="V642" s="28" t="str">
        <f>IF(ABS(Proj2018[[#This Row],[LastProj]]-Proj2018[[#This Row],[PROJ TOTAL PTS]])&lt;0.5,"",(Proj2018[[#This Row],[PROJ TOTAL PTS]]-Proj2018[[#This Row],[LastProj]])/16)</f>
        <v/>
      </c>
      <c r="W642" s="28" t="s">
        <v>30</v>
      </c>
      <c r="X642" s="28"/>
      <c r="Y642" s="28">
        <f>IF(Proj2018[[#This Row],[POS]]="K",-100,Proj2018[[#This Row],[VAR/G]]+1.5)</f>
        <v>-5.8562500000000002</v>
      </c>
      <c r="Z642" s="32">
        <f>ROUND(MAX(Proj2018[[#This Row],[VAWG]],0)*$AC$9,0)+1</f>
        <v>1</v>
      </c>
    </row>
    <row r="643" spans="1:26" x14ac:dyDescent="0.25">
      <c r="A643">
        <v>2018</v>
      </c>
      <c r="B643" t="s">
        <v>711</v>
      </c>
      <c r="C643" t="s">
        <v>159</v>
      </c>
      <c r="D643" t="s">
        <v>102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 s="25">
        <v>0</v>
      </c>
      <c r="Q643" s="25">
        <v>117.7</v>
      </c>
      <c r="R643" s="25">
        <v>-117.7</v>
      </c>
      <c r="S643" s="25">
        <v>-7.3562500000000002</v>
      </c>
      <c r="T643" s="30" t="s">
        <v>30</v>
      </c>
      <c r="U643" s="28">
        <v>0</v>
      </c>
      <c r="V643" s="28" t="str">
        <f>IF(ABS(Proj2018[[#This Row],[LastProj]]-Proj2018[[#This Row],[PROJ TOTAL PTS]])&lt;0.5,"",(Proj2018[[#This Row],[PROJ TOTAL PTS]]-Proj2018[[#This Row],[LastProj]])/16)</f>
        <v/>
      </c>
      <c r="W643" s="28" t="s">
        <v>30</v>
      </c>
      <c r="X643" s="28"/>
      <c r="Y643" s="28">
        <f>IF(Proj2018[[#This Row],[POS]]="K",-100,Proj2018[[#This Row],[VAR/G]]+1.5)</f>
        <v>-5.8562500000000002</v>
      </c>
      <c r="Z643" s="32">
        <f>ROUND(MAX(Proj2018[[#This Row],[VAWG]],0)*$AC$9,0)+1</f>
        <v>1</v>
      </c>
    </row>
    <row r="644" spans="1:26" x14ac:dyDescent="0.25">
      <c r="A644">
        <v>2018</v>
      </c>
      <c r="B644" t="s">
        <v>712</v>
      </c>
      <c r="C644" t="s">
        <v>94</v>
      </c>
      <c r="D644" t="s">
        <v>102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 s="25">
        <v>0</v>
      </c>
      <c r="Q644" s="25">
        <v>117.7</v>
      </c>
      <c r="R644" s="25">
        <v>-117.7</v>
      </c>
      <c r="S644" s="25">
        <v>-7.3562500000000002</v>
      </c>
      <c r="T644" s="30" t="s">
        <v>30</v>
      </c>
      <c r="U644" s="28">
        <v>0</v>
      </c>
      <c r="V644" s="28" t="str">
        <f>IF(ABS(Proj2018[[#This Row],[LastProj]]-Proj2018[[#This Row],[PROJ TOTAL PTS]])&lt;0.5,"",(Proj2018[[#This Row],[PROJ TOTAL PTS]]-Proj2018[[#This Row],[LastProj]])/16)</f>
        <v/>
      </c>
      <c r="W644" s="28" t="s">
        <v>30</v>
      </c>
      <c r="X644" s="28"/>
      <c r="Y644" s="28">
        <f>IF(Proj2018[[#This Row],[POS]]="K",-100,Proj2018[[#This Row],[VAR/G]]+1.5)</f>
        <v>-5.8562500000000002</v>
      </c>
      <c r="Z644" s="32">
        <f>ROUND(MAX(Proj2018[[#This Row],[VAWG]],0)*$AC$9,0)+1</f>
        <v>1</v>
      </c>
    </row>
    <row r="645" spans="1:26" x14ac:dyDescent="0.25">
      <c r="A645">
        <v>2018</v>
      </c>
      <c r="B645" t="s">
        <v>713</v>
      </c>
      <c r="C645" t="s">
        <v>52</v>
      </c>
      <c r="D645" t="s">
        <v>102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 s="25">
        <v>0</v>
      </c>
      <c r="Q645" s="25">
        <v>117.7</v>
      </c>
      <c r="R645" s="25">
        <v>-117.7</v>
      </c>
      <c r="S645" s="25">
        <v>-7.3562500000000002</v>
      </c>
      <c r="T645" s="30" t="s">
        <v>30</v>
      </c>
      <c r="U645" s="28">
        <v>0</v>
      </c>
      <c r="V645" s="28" t="str">
        <f>IF(ABS(Proj2018[[#This Row],[LastProj]]-Proj2018[[#This Row],[PROJ TOTAL PTS]])&lt;0.5,"",(Proj2018[[#This Row],[PROJ TOTAL PTS]]-Proj2018[[#This Row],[LastProj]])/16)</f>
        <v/>
      </c>
      <c r="W645" s="28" t="s">
        <v>30</v>
      </c>
      <c r="X645" s="28"/>
      <c r="Y645" s="28">
        <f>IF(Proj2018[[#This Row],[POS]]="K",-100,Proj2018[[#This Row],[VAR/G]]+1.5)</f>
        <v>-5.8562500000000002</v>
      </c>
      <c r="Z645" s="32">
        <f>ROUND(MAX(Proj2018[[#This Row],[VAWG]],0)*$AC$9,0)+1</f>
        <v>1</v>
      </c>
    </row>
    <row r="646" spans="1:26" x14ac:dyDescent="0.25">
      <c r="A646">
        <v>2018</v>
      </c>
      <c r="B646" t="s">
        <v>714</v>
      </c>
      <c r="C646" t="s">
        <v>79</v>
      </c>
      <c r="D646" t="s">
        <v>102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 s="25">
        <v>0</v>
      </c>
      <c r="Q646" s="25">
        <v>117.7</v>
      </c>
      <c r="R646" s="25">
        <v>-117.7</v>
      </c>
      <c r="S646" s="25">
        <v>-7.3562500000000002</v>
      </c>
      <c r="T646" s="30" t="s">
        <v>30</v>
      </c>
      <c r="U646" s="28">
        <v>0</v>
      </c>
      <c r="V646" s="28" t="str">
        <f>IF(ABS(Proj2018[[#This Row],[LastProj]]-Proj2018[[#This Row],[PROJ TOTAL PTS]])&lt;0.5,"",(Proj2018[[#This Row],[PROJ TOTAL PTS]]-Proj2018[[#This Row],[LastProj]])/16)</f>
        <v/>
      </c>
      <c r="W646" s="28" t="s">
        <v>30</v>
      </c>
      <c r="X646" s="28"/>
      <c r="Y646" s="28">
        <f>IF(Proj2018[[#This Row],[POS]]="K",-100,Proj2018[[#This Row],[VAR/G]]+1.5)</f>
        <v>-5.8562500000000002</v>
      </c>
      <c r="Z646" s="32">
        <f>ROUND(MAX(Proj2018[[#This Row],[VAWG]],0)*$AC$9,0)+1</f>
        <v>1</v>
      </c>
    </row>
    <row r="647" spans="1:26" x14ac:dyDescent="0.25">
      <c r="A647">
        <v>2018</v>
      </c>
      <c r="B647" t="s">
        <v>715</v>
      </c>
      <c r="C647" t="s">
        <v>96</v>
      </c>
      <c r="D647" t="s">
        <v>102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 s="25">
        <v>0</v>
      </c>
      <c r="Q647" s="25">
        <v>117.7</v>
      </c>
      <c r="R647" s="25">
        <v>-117.7</v>
      </c>
      <c r="S647" s="25">
        <v>-7.3562500000000002</v>
      </c>
      <c r="T647" s="30" t="s">
        <v>30</v>
      </c>
      <c r="U647" s="28">
        <v>0</v>
      </c>
      <c r="V647" s="28" t="str">
        <f>IF(ABS(Proj2018[[#This Row],[LastProj]]-Proj2018[[#This Row],[PROJ TOTAL PTS]])&lt;0.5,"",(Proj2018[[#This Row],[PROJ TOTAL PTS]]-Proj2018[[#This Row],[LastProj]])/16)</f>
        <v/>
      </c>
      <c r="W647" s="28" t="s">
        <v>30</v>
      </c>
      <c r="X647" s="28"/>
      <c r="Y647" s="28">
        <f>IF(Proj2018[[#This Row],[POS]]="K",-100,Proj2018[[#This Row],[VAR/G]]+1.5)</f>
        <v>-5.8562500000000002</v>
      </c>
      <c r="Z647" s="32">
        <f>ROUND(MAX(Proj2018[[#This Row],[VAWG]],0)*$AC$9,0)+1</f>
        <v>1</v>
      </c>
    </row>
    <row r="648" spans="1:26" x14ac:dyDescent="0.25">
      <c r="A648">
        <v>2018</v>
      </c>
      <c r="B648" t="s">
        <v>716</v>
      </c>
      <c r="C648" t="s">
        <v>44</v>
      </c>
      <c r="D648" t="s">
        <v>102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 s="25">
        <v>0</v>
      </c>
      <c r="Q648" s="25">
        <v>117.7</v>
      </c>
      <c r="R648" s="25">
        <v>-117.7</v>
      </c>
      <c r="S648" s="25">
        <v>-7.3562500000000002</v>
      </c>
      <c r="T648" s="30" t="s">
        <v>30</v>
      </c>
      <c r="U648" s="28">
        <v>0</v>
      </c>
      <c r="V648" s="28" t="str">
        <f>IF(ABS(Proj2018[[#This Row],[LastProj]]-Proj2018[[#This Row],[PROJ TOTAL PTS]])&lt;0.5,"",(Proj2018[[#This Row],[PROJ TOTAL PTS]]-Proj2018[[#This Row],[LastProj]])/16)</f>
        <v/>
      </c>
      <c r="W648" s="28" t="s">
        <v>30</v>
      </c>
      <c r="X648" s="28"/>
      <c r="Y648" s="28">
        <f>IF(Proj2018[[#This Row],[POS]]="K",-100,Proj2018[[#This Row],[VAR/G]]+1.5)</f>
        <v>-5.8562500000000002</v>
      </c>
      <c r="Z648" s="32">
        <f>ROUND(MAX(Proj2018[[#This Row],[VAWG]],0)*$AC$9,0)+1</f>
        <v>1</v>
      </c>
    </row>
    <row r="649" spans="1:26" x14ac:dyDescent="0.25">
      <c r="A649">
        <v>2018</v>
      </c>
      <c r="B649" t="s">
        <v>717</v>
      </c>
      <c r="C649" t="s">
        <v>74</v>
      </c>
      <c r="D649" t="s">
        <v>102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 s="25">
        <v>0</v>
      </c>
      <c r="Q649" s="25">
        <v>117.7</v>
      </c>
      <c r="R649" s="25">
        <v>-117.7</v>
      </c>
      <c r="S649" s="25">
        <v>-7.3562500000000002</v>
      </c>
      <c r="T649" s="30" t="s">
        <v>30</v>
      </c>
      <c r="U649" s="28">
        <v>0</v>
      </c>
      <c r="V649" s="28" t="str">
        <f>IF(ABS(Proj2018[[#This Row],[LastProj]]-Proj2018[[#This Row],[PROJ TOTAL PTS]])&lt;0.5,"",(Proj2018[[#This Row],[PROJ TOTAL PTS]]-Proj2018[[#This Row],[LastProj]])/16)</f>
        <v/>
      </c>
      <c r="W649" s="28" t="s">
        <v>30</v>
      </c>
      <c r="X649" s="28"/>
      <c r="Y649" s="28">
        <f>IF(Proj2018[[#This Row],[POS]]="K",-100,Proj2018[[#This Row],[VAR/G]]+1.5)</f>
        <v>-5.8562500000000002</v>
      </c>
      <c r="Z649" s="32">
        <f>ROUND(MAX(Proj2018[[#This Row],[VAWG]],0)*$AC$9,0)+1</f>
        <v>1</v>
      </c>
    </row>
    <row r="650" spans="1:26" x14ac:dyDescent="0.25">
      <c r="A650">
        <v>2018</v>
      </c>
      <c r="B650" t="s">
        <v>718</v>
      </c>
      <c r="C650" t="s">
        <v>96</v>
      </c>
      <c r="D650" t="s">
        <v>102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 s="25">
        <v>0</v>
      </c>
      <c r="Q650" s="25">
        <v>117.7</v>
      </c>
      <c r="R650" s="25">
        <v>-117.7</v>
      </c>
      <c r="S650" s="25">
        <v>-7.3562500000000002</v>
      </c>
      <c r="T650" s="30" t="s">
        <v>30</v>
      </c>
      <c r="U650" s="28">
        <v>0</v>
      </c>
      <c r="V650" s="28" t="str">
        <f>IF(ABS(Proj2018[[#This Row],[LastProj]]-Proj2018[[#This Row],[PROJ TOTAL PTS]])&lt;0.5,"",(Proj2018[[#This Row],[PROJ TOTAL PTS]]-Proj2018[[#This Row],[LastProj]])/16)</f>
        <v/>
      </c>
      <c r="W650" s="28" t="s">
        <v>30</v>
      </c>
      <c r="X650" s="28"/>
      <c r="Y650" s="28">
        <f>IF(Proj2018[[#This Row],[POS]]="K",-100,Proj2018[[#This Row],[VAR/G]]+1.5)</f>
        <v>-5.8562500000000002</v>
      </c>
      <c r="Z650" s="32">
        <f>ROUND(MAX(Proj2018[[#This Row],[VAWG]],0)*$AC$9,0)+1</f>
        <v>1</v>
      </c>
    </row>
    <row r="651" spans="1:26" x14ac:dyDescent="0.25">
      <c r="A651">
        <v>2018</v>
      </c>
      <c r="B651" t="s">
        <v>719</v>
      </c>
      <c r="C651" t="s">
        <v>90</v>
      </c>
      <c r="D651" t="s">
        <v>102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 s="25">
        <v>0</v>
      </c>
      <c r="Q651" s="25">
        <v>117.7</v>
      </c>
      <c r="R651" s="25">
        <v>-117.7</v>
      </c>
      <c r="S651" s="25">
        <v>-7.3562500000000002</v>
      </c>
      <c r="T651" s="30" t="s">
        <v>30</v>
      </c>
      <c r="U651" s="28">
        <v>0</v>
      </c>
      <c r="V651" s="28" t="str">
        <f>IF(ABS(Proj2018[[#This Row],[LastProj]]-Proj2018[[#This Row],[PROJ TOTAL PTS]])&lt;0.5,"",(Proj2018[[#This Row],[PROJ TOTAL PTS]]-Proj2018[[#This Row],[LastProj]])/16)</f>
        <v/>
      </c>
      <c r="W651" s="28" t="s">
        <v>30</v>
      </c>
      <c r="X651" s="28"/>
      <c r="Y651" s="28">
        <f>IF(Proj2018[[#This Row],[POS]]="K",-100,Proj2018[[#This Row],[VAR/G]]+1.5)</f>
        <v>-5.8562500000000002</v>
      </c>
      <c r="Z651" s="32">
        <f>ROUND(MAX(Proj2018[[#This Row],[VAWG]],0)*$AC$9,0)+1</f>
        <v>1</v>
      </c>
    </row>
    <row r="652" spans="1:26" x14ac:dyDescent="0.25">
      <c r="A652">
        <v>2018</v>
      </c>
      <c r="B652" t="s">
        <v>720</v>
      </c>
      <c r="C652" t="s">
        <v>159</v>
      </c>
      <c r="D652" t="s">
        <v>102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 s="25">
        <v>0</v>
      </c>
      <c r="Q652" s="25">
        <v>117.7</v>
      </c>
      <c r="R652" s="25">
        <v>-117.7</v>
      </c>
      <c r="S652" s="25">
        <v>-7.3562500000000002</v>
      </c>
      <c r="T652" s="30" t="s">
        <v>30</v>
      </c>
      <c r="U652" s="28">
        <v>0</v>
      </c>
      <c r="V652" s="28" t="str">
        <f>IF(ABS(Proj2018[[#This Row],[LastProj]]-Proj2018[[#This Row],[PROJ TOTAL PTS]])&lt;0.5,"",(Proj2018[[#This Row],[PROJ TOTAL PTS]]-Proj2018[[#This Row],[LastProj]])/16)</f>
        <v/>
      </c>
      <c r="W652" s="28" t="s">
        <v>30</v>
      </c>
      <c r="X652" s="28"/>
      <c r="Y652" s="28">
        <f>IF(Proj2018[[#This Row],[POS]]="K",-100,Proj2018[[#This Row],[VAR/G]]+1.5)</f>
        <v>-5.8562500000000002</v>
      </c>
      <c r="Z652" s="32">
        <f>ROUND(MAX(Proj2018[[#This Row],[VAWG]],0)*$AC$9,0)+1</f>
        <v>1</v>
      </c>
    </row>
    <row r="653" spans="1:26" x14ac:dyDescent="0.25">
      <c r="A653">
        <v>2018</v>
      </c>
      <c r="B653" t="s">
        <v>721</v>
      </c>
      <c r="C653" t="s">
        <v>159</v>
      </c>
      <c r="D653" t="s">
        <v>102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 s="25">
        <v>0</v>
      </c>
      <c r="Q653" s="25">
        <v>117.7</v>
      </c>
      <c r="R653" s="25">
        <v>-117.7</v>
      </c>
      <c r="S653" s="25">
        <v>-7.3562500000000002</v>
      </c>
      <c r="T653" s="30" t="s">
        <v>30</v>
      </c>
      <c r="U653" s="28">
        <v>0</v>
      </c>
      <c r="V653" s="28" t="str">
        <f>IF(ABS(Proj2018[[#This Row],[LastProj]]-Proj2018[[#This Row],[PROJ TOTAL PTS]])&lt;0.5,"",(Proj2018[[#This Row],[PROJ TOTAL PTS]]-Proj2018[[#This Row],[LastProj]])/16)</f>
        <v/>
      </c>
      <c r="W653" s="28" t="s">
        <v>30</v>
      </c>
      <c r="X653" s="28"/>
      <c r="Y653" s="28">
        <f>IF(Proj2018[[#This Row],[POS]]="K",-100,Proj2018[[#This Row],[VAR/G]]+1.5)</f>
        <v>-5.8562500000000002</v>
      </c>
      <c r="Z653" s="32">
        <f>ROUND(MAX(Proj2018[[#This Row],[VAWG]],0)*$AC$9,0)+1</f>
        <v>1</v>
      </c>
    </row>
    <row r="654" spans="1:26" x14ac:dyDescent="0.25">
      <c r="A654">
        <v>2018</v>
      </c>
      <c r="B654" t="s">
        <v>722</v>
      </c>
      <c r="C654" t="s">
        <v>72</v>
      </c>
      <c r="D654" t="s">
        <v>102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 s="25">
        <v>0</v>
      </c>
      <c r="Q654" s="25">
        <v>117.7</v>
      </c>
      <c r="R654" s="25">
        <v>-117.7</v>
      </c>
      <c r="S654" s="25">
        <v>-7.3562500000000002</v>
      </c>
      <c r="T654" s="30" t="s">
        <v>30</v>
      </c>
      <c r="U654" s="28">
        <v>0</v>
      </c>
      <c r="V654" s="28" t="str">
        <f>IF(ABS(Proj2018[[#This Row],[LastProj]]-Proj2018[[#This Row],[PROJ TOTAL PTS]])&lt;0.5,"",(Proj2018[[#This Row],[PROJ TOTAL PTS]]-Proj2018[[#This Row],[LastProj]])/16)</f>
        <v/>
      </c>
      <c r="W654" s="28" t="s">
        <v>30</v>
      </c>
      <c r="X654" s="28"/>
      <c r="Y654" s="28">
        <f>IF(Proj2018[[#This Row],[POS]]="K",-100,Proj2018[[#This Row],[VAR/G]]+1.5)</f>
        <v>-5.8562500000000002</v>
      </c>
      <c r="Z654" s="32">
        <f>ROUND(MAX(Proj2018[[#This Row],[VAWG]],0)*$AC$9,0)+1</f>
        <v>1</v>
      </c>
    </row>
    <row r="655" spans="1:26" x14ac:dyDescent="0.25">
      <c r="A655">
        <v>2018</v>
      </c>
      <c r="B655" t="s">
        <v>723</v>
      </c>
      <c r="C655" t="s">
        <v>68</v>
      </c>
      <c r="D655" t="s">
        <v>102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 s="25">
        <v>0</v>
      </c>
      <c r="Q655" s="25">
        <v>117.7</v>
      </c>
      <c r="R655" s="25">
        <v>-117.7</v>
      </c>
      <c r="S655" s="25">
        <v>-7.3562500000000002</v>
      </c>
      <c r="T655" s="30" t="s">
        <v>30</v>
      </c>
      <c r="U655" s="28">
        <v>0</v>
      </c>
      <c r="V655" s="28" t="str">
        <f>IF(ABS(Proj2018[[#This Row],[LastProj]]-Proj2018[[#This Row],[PROJ TOTAL PTS]])&lt;0.5,"",(Proj2018[[#This Row],[PROJ TOTAL PTS]]-Proj2018[[#This Row],[LastProj]])/16)</f>
        <v/>
      </c>
      <c r="W655" s="28" t="s">
        <v>30</v>
      </c>
      <c r="X655" s="28"/>
      <c r="Y655" s="28">
        <f>IF(Proj2018[[#This Row],[POS]]="K",-100,Proj2018[[#This Row],[VAR/G]]+1.5)</f>
        <v>-5.8562500000000002</v>
      </c>
      <c r="Z655" s="32">
        <f>ROUND(MAX(Proj2018[[#This Row],[VAWG]],0)*$AC$9,0)+1</f>
        <v>1</v>
      </c>
    </row>
    <row r="656" spans="1:26" x14ac:dyDescent="0.25">
      <c r="A656">
        <v>2018</v>
      </c>
      <c r="B656" t="s">
        <v>724</v>
      </c>
      <c r="C656" t="s">
        <v>41</v>
      </c>
      <c r="D656" t="s">
        <v>102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 s="25">
        <v>0</v>
      </c>
      <c r="Q656" s="25">
        <v>117.7</v>
      </c>
      <c r="R656" s="25">
        <v>-117.7</v>
      </c>
      <c r="S656" s="25">
        <v>-7.3562500000000002</v>
      </c>
      <c r="T656" s="30" t="s">
        <v>30</v>
      </c>
      <c r="U656" s="28">
        <v>0</v>
      </c>
      <c r="V656" s="28" t="str">
        <f>IF(ABS(Proj2018[[#This Row],[LastProj]]-Proj2018[[#This Row],[PROJ TOTAL PTS]])&lt;0.5,"",(Proj2018[[#This Row],[PROJ TOTAL PTS]]-Proj2018[[#This Row],[LastProj]])/16)</f>
        <v/>
      </c>
      <c r="W656" s="28" t="s">
        <v>30</v>
      </c>
      <c r="X656" s="28"/>
      <c r="Y656" s="28">
        <f>IF(Proj2018[[#This Row],[POS]]="K",-100,Proj2018[[#This Row],[VAR/G]]+1.5)</f>
        <v>-5.8562500000000002</v>
      </c>
      <c r="Z656" s="32">
        <f>ROUND(MAX(Proj2018[[#This Row],[VAWG]],0)*$AC$9,0)+1</f>
        <v>1</v>
      </c>
    </row>
    <row r="657" spans="1:26" x14ac:dyDescent="0.25">
      <c r="A657">
        <v>2018</v>
      </c>
      <c r="B657" t="s">
        <v>725</v>
      </c>
      <c r="C657" t="s">
        <v>92</v>
      </c>
      <c r="D657" t="s">
        <v>102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 s="25">
        <v>0</v>
      </c>
      <c r="Q657" s="25">
        <v>117.7</v>
      </c>
      <c r="R657" s="25">
        <v>-117.7</v>
      </c>
      <c r="S657" s="25">
        <v>-7.3562500000000002</v>
      </c>
      <c r="T657" s="30" t="s">
        <v>30</v>
      </c>
      <c r="U657" s="28">
        <v>0</v>
      </c>
      <c r="V657" s="28" t="str">
        <f>IF(ABS(Proj2018[[#This Row],[LastProj]]-Proj2018[[#This Row],[PROJ TOTAL PTS]])&lt;0.5,"",(Proj2018[[#This Row],[PROJ TOTAL PTS]]-Proj2018[[#This Row],[LastProj]])/16)</f>
        <v/>
      </c>
      <c r="W657" s="28" t="s">
        <v>30</v>
      </c>
      <c r="X657" s="28"/>
      <c r="Y657" s="28">
        <f>IF(Proj2018[[#This Row],[POS]]="K",-100,Proj2018[[#This Row],[VAR/G]]+1.5)</f>
        <v>-5.8562500000000002</v>
      </c>
      <c r="Z657" s="32">
        <f>ROUND(MAX(Proj2018[[#This Row],[VAWG]],0)*$AC$9,0)+1</f>
        <v>1</v>
      </c>
    </row>
    <row r="658" spans="1:26" x14ac:dyDescent="0.25">
      <c r="A658">
        <v>2018</v>
      </c>
      <c r="B658" t="s">
        <v>726</v>
      </c>
      <c r="C658" t="s">
        <v>88</v>
      </c>
      <c r="D658" t="s">
        <v>102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 s="25">
        <v>0</v>
      </c>
      <c r="Q658" s="25">
        <v>117.7</v>
      </c>
      <c r="R658" s="25">
        <v>-117.7</v>
      </c>
      <c r="S658" s="25">
        <v>-7.3562500000000002</v>
      </c>
      <c r="T658" s="30" t="s">
        <v>30</v>
      </c>
      <c r="U658" s="28">
        <v>0</v>
      </c>
      <c r="V658" s="28" t="str">
        <f>IF(ABS(Proj2018[[#This Row],[LastProj]]-Proj2018[[#This Row],[PROJ TOTAL PTS]])&lt;0.5,"",(Proj2018[[#This Row],[PROJ TOTAL PTS]]-Proj2018[[#This Row],[LastProj]])/16)</f>
        <v/>
      </c>
      <c r="W658" s="28" t="s">
        <v>30</v>
      </c>
      <c r="X658" s="28"/>
      <c r="Y658" s="28">
        <f>IF(Proj2018[[#This Row],[POS]]="K",-100,Proj2018[[#This Row],[VAR/G]]+1.5)</f>
        <v>-5.8562500000000002</v>
      </c>
      <c r="Z658" s="32">
        <f>ROUND(MAX(Proj2018[[#This Row],[VAWG]],0)*$AC$9,0)+1</f>
        <v>1</v>
      </c>
    </row>
    <row r="659" spans="1:26" x14ac:dyDescent="0.25">
      <c r="A659">
        <v>2018</v>
      </c>
      <c r="B659" t="s">
        <v>727</v>
      </c>
      <c r="C659" t="s">
        <v>44</v>
      </c>
      <c r="D659" t="s">
        <v>102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 s="25">
        <v>0</v>
      </c>
      <c r="Q659" s="25">
        <v>117.7</v>
      </c>
      <c r="R659" s="25">
        <v>-117.7</v>
      </c>
      <c r="S659" s="25">
        <v>-7.3562500000000002</v>
      </c>
      <c r="T659" s="30" t="s">
        <v>30</v>
      </c>
      <c r="U659" s="28">
        <v>0</v>
      </c>
      <c r="V659" s="28" t="str">
        <f>IF(ABS(Proj2018[[#This Row],[LastProj]]-Proj2018[[#This Row],[PROJ TOTAL PTS]])&lt;0.5,"",(Proj2018[[#This Row],[PROJ TOTAL PTS]]-Proj2018[[#This Row],[LastProj]])/16)</f>
        <v/>
      </c>
      <c r="W659" s="28" t="s">
        <v>30</v>
      </c>
      <c r="X659" s="28"/>
      <c r="Y659" s="28">
        <f>IF(Proj2018[[#This Row],[POS]]="K",-100,Proj2018[[#This Row],[VAR/G]]+1.5)</f>
        <v>-5.8562500000000002</v>
      </c>
      <c r="Z659" s="32">
        <f>ROUND(MAX(Proj2018[[#This Row],[VAWG]],0)*$AC$9,0)+1</f>
        <v>1</v>
      </c>
    </row>
    <row r="660" spans="1:26" x14ac:dyDescent="0.25">
      <c r="A660">
        <v>2018</v>
      </c>
      <c r="B660" t="s">
        <v>728</v>
      </c>
      <c r="C660" t="s">
        <v>54</v>
      </c>
      <c r="D660" t="s">
        <v>102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 s="25">
        <v>0</v>
      </c>
      <c r="Q660" s="25">
        <v>117.7</v>
      </c>
      <c r="R660" s="25">
        <v>-117.7</v>
      </c>
      <c r="S660" s="25">
        <v>-7.3562500000000002</v>
      </c>
      <c r="T660" s="30" t="s">
        <v>30</v>
      </c>
      <c r="U660" s="28">
        <v>0</v>
      </c>
      <c r="V660" s="28" t="str">
        <f>IF(ABS(Proj2018[[#This Row],[LastProj]]-Proj2018[[#This Row],[PROJ TOTAL PTS]])&lt;0.5,"",(Proj2018[[#This Row],[PROJ TOTAL PTS]]-Proj2018[[#This Row],[LastProj]])/16)</f>
        <v/>
      </c>
      <c r="W660" s="28" t="s">
        <v>30</v>
      </c>
      <c r="X660" s="28"/>
      <c r="Y660" s="28">
        <f>IF(Proj2018[[#This Row],[POS]]="K",-100,Proj2018[[#This Row],[VAR/G]]+1.5)</f>
        <v>-5.8562500000000002</v>
      </c>
      <c r="Z660" s="32">
        <f>ROUND(MAX(Proj2018[[#This Row],[VAWG]],0)*$AC$9,0)+1</f>
        <v>1</v>
      </c>
    </row>
    <row r="661" spans="1:26" x14ac:dyDescent="0.25">
      <c r="A661">
        <v>2018</v>
      </c>
      <c r="B661" t="s">
        <v>729</v>
      </c>
      <c r="C661" t="s">
        <v>92</v>
      </c>
      <c r="D661" t="s">
        <v>102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 s="25">
        <v>0</v>
      </c>
      <c r="Q661" s="25">
        <v>117.7</v>
      </c>
      <c r="R661" s="25">
        <v>-117.7</v>
      </c>
      <c r="S661" s="25">
        <v>-7.3562500000000002</v>
      </c>
      <c r="T661" s="30" t="s">
        <v>30</v>
      </c>
      <c r="U661" s="28">
        <v>0</v>
      </c>
      <c r="V661" s="28" t="str">
        <f>IF(ABS(Proj2018[[#This Row],[LastProj]]-Proj2018[[#This Row],[PROJ TOTAL PTS]])&lt;0.5,"",(Proj2018[[#This Row],[PROJ TOTAL PTS]]-Proj2018[[#This Row],[LastProj]])/16)</f>
        <v/>
      </c>
      <c r="W661" s="28" t="s">
        <v>30</v>
      </c>
      <c r="X661" s="28"/>
      <c r="Y661" s="28">
        <f>IF(Proj2018[[#This Row],[POS]]="K",-100,Proj2018[[#This Row],[VAR/G]]+1.5)</f>
        <v>-5.8562500000000002</v>
      </c>
      <c r="Z661" s="32">
        <f>ROUND(MAX(Proj2018[[#This Row],[VAWG]],0)*$AC$9,0)+1</f>
        <v>1</v>
      </c>
    </row>
    <row r="662" spans="1:26" x14ac:dyDescent="0.25">
      <c r="A662">
        <v>2018</v>
      </c>
      <c r="B662" t="s">
        <v>730</v>
      </c>
      <c r="C662" t="s">
        <v>52</v>
      </c>
      <c r="D662" t="s">
        <v>102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 s="25">
        <v>0</v>
      </c>
      <c r="Q662" s="25">
        <v>117.7</v>
      </c>
      <c r="R662" s="25">
        <v>-117.7</v>
      </c>
      <c r="S662" s="25">
        <v>-7.3562500000000002</v>
      </c>
      <c r="T662" s="30" t="s">
        <v>30</v>
      </c>
      <c r="U662" s="28">
        <v>0</v>
      </c>
      <c r="V662" s="28" t="str">
        <f>IF(ABS(Proj2018[[#This Row],[LastProj]]-Proj2018[[#This Row],[PROJ TOTAL PTS]])&lt;0.5,"",(Proj2018[[#This Row],[PROJ TOTAL PTS]]-Proj2018[[#This Row],[LastProj]])/16)</f>
        <v/>
      </c>
      <c r="W662" s="28" t="s">
        <v>30</v>
      </c>
      <c r="X662" s="28"/>
      <c r="Y662" s="28">
        <f>IF(Proj2018[[#This Row],[POS]]="K",-100,Proj2018[[#This Row],[VAR/G]]+1.5)</f>
        <v>-5.8562500000000002</v>
      </c>
      <c r="Z662" s="32">
        <f>ROUND(MAX(Proj2018[[#This Row],[VAWG]],0)*$AC$9,0)+1</f>
        <v>1</v>
      </c>
    </row>
    <row r="663" spans="1:26" x14ac:dyDescent="0.25">
      <c r="A663">
        <v>2018</v>
      </c>
      <c r="B663" t="s">
        <v>731</v>
      </c>
      <c r="C663" t="s">
        <v>90</v>
      </c>
      <c r="D663" t="s">
        <v>102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 s="25">
        <v>0</v>
      </c>
      <c r="Q663" s="25">
        <v>117.7</v>
      </c>
      <c r="R663" s="25">
        <v>-117.7</v>
      </c>
      <c r="S663" s="25">
        <v>-7.3562500000000002</v>
      </c>
      <c r="T663" s="30" t="s">
        <v>30</v>
      </c>
      <c r="U663" s="28">
        <v>0</v>
      </c>
      <c r="V663" s="28" t="str">
        <f>IF(ABS(Proj2018[[#This Row],[LastProj]]-Proj2018[[#This Row],[PROJ TOTAL PTS]])&lt;0.5,"",(Proj2018[[#This Row],[PROJ TOTAL PTS]]-Proj2018[[#This Row],[LastProj]])/16)</f>
        <v/>
      </c>
      <c r="W663" s="28" t="s">
        <v>30</v>
      </c>
      <c r="X663" s="28"/>
      <c r="Y663" s="28">
        <f>IF(Proj2018[[#This Row],[POS]]="K",-100,Proj2018[[#This Row],[VAR/G]]+1.5)</f>
        <v>-5.8562500000000002</v>
      </c>
      <c r="Z663" s="32">
        <f>ROUND(MAX(Proj2018[[#This Row],[VAWG]],0)*$AC$9,0)+1</f>
        <v>1</v>
      </c>
    </row>
    <row r="664" spans="1:26" x14ac:dyDescent="0.25">
      <c r="A664">
        <v>2018</v>
      </c>
      <c r="B664" t="s">
        <v>732</v>
      </c>
      <c r="C664" t="s">
        <v>79</v>
      </c>
      <c r="D664" t="s">
        <v>102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 s="25">
        <v>0</v>
      </c>
      <c r="Q664" s="25">
        <v>117.7</v>
      </c>
      <c r="R664" s="25">
        <v>-117.7</v>
      </c>
      <c r="S664" s="25">
        <v>-7.3562500000000002</v>
      </c>
      <c r="T664" s="30" t="s">
        <v>30</v>
      </c>
      <c r="U664" s="28">
        <v>0</v>
      </c>
      <c r="V664" s="28" t="str">
        <f>IF(ABS(Proj2018[[#This Row],[LastProj]]-Proj2018[[#This Row],[PROJ TOTAL PTS]])&lt;0.5,"",(Proj2018[[#This Row],[PROJ TOTAL PTS]]-Proj2018[[#This Row],[LastProj]])/16)</f>
        <v/>
      </c>
      <c r="W664" s="28" t="s">
        <v>30</v>
      </c>
      <c r="X664" s="28"/>
      <c r="Y664" s="28">
        <f>IF(Proj2018[[#This Row],[POS]]="K",-100,Proj2018[[#This Row],[VAR/G]]+1.5)</f>
        <v>-5.8562500000000002</v>
      </c>
      <c r="Z664" s="32">
        <f>ROUND(MAX(Proj2018[[#This Row],[VAWG]],0)*$AC$9,0)+1</f>
        <v>1</v>
      </c>
    </row>
    <row r="665" spans="1:26" x14ac:dyDescent="0.25">
      <c r="A665">
        <v>2018</v>
      </c>
      <c r="B665" t="s">
        <v>733</v>
      </c>
      <c r="C665" t="s">
        <v>74</v>
      </c>
      <c r="D665" t="s">
        <v>102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 s="25">
        <v>0</v>
      </c>
      <c r="Q665" s="25">
        <v>117.7</v>
      </c>
      <c r="R665" s="25">
        <v>-117.7</v>
      </c>
      <c r="S665" s="25">
        <v>-7.3562500000000002</v>
      </c>
      <c r="T665" s="30" t="s">
        <v>30</v>
      </c>
      <c r="U665" s="28">
        <v>0</v>
      </c>
      <c r="V665" s="28" t="str">
        <f>IF(ABS(Proj2018[[#This Row],[LastProj]]-Proj2018[[#This Row],[PROJ TOTAL PTS]])&lt;0.5,"",(Proj2018[[#This Row],[PROJ TOTAL PTS]]-Proj2018[[#This Row],[LastProj]])/16)</f>
        <v/>
      </c>
      <c r="W665" s="28" t="s">
        <v>30</v>
      </c>
      <c r="X665" s="28"/>
      <c r="Y665" s="28">
        <f>IF(Proj2018[[#This Row],[POS]]="K",-100,Proj2018[[#This Row],[VAR/G]]+1.5)</f>
        <v>-5.8562500000000002</v>
      </c>
      <c r="Z665" s="32">
        <f>ROUND(MAX(Proj2018[[#This Row],[VAWG]],0)*$AC$9,0)+1</f>
        <v>1</v>
      </c>
    </row>
    <row r="666" spans="1:26" x14ac:dyDescent="0.25">
      <c r="A666">
        <v>2018</v>
      </c>
      <c r="B666" t="s">
        <v>734</v>
      </c>
      <c r="C666" t="s">
        <v>96</v>
      </c>
      <c r="D666" t="s">
        <v>102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 s="25">
        <v>0</v>
      </c>
      <c r="Q666" s="25">
        <v>117.7</v>
      </c>
      <c r="R666" s="25">
        <v>-117.7</v>
      </c>
      <c r="S666" s="25">
        <v>-7.3562500000000002</v>
      </c>
      <c r="T666" s="30" t="s">
        <v>30</v>
      </c>
      <c r="U666" s="28">
        <v>0</v>
      </c>
      <c r="V666" s="28" t="str">
        <f>IF(ABS(Proj2018[[#This Row],[LastProj]]-Proj2018[[#This Row],[PROJ TOTAL PTS]])&lt;0.5,"",(Proj2018[[#This Row],[PROJ TOTAL PTS]]-Proj2018[[#This Row],[LastProj]])/16)</f>
        <v/>
      </c>
      <c r="W666" s="28" t="s">
        <v>30</v>
      </c>
      <c r="X666" s="28"/>
      <c r="Y666" s="28">
        <f>IF(Proj2018[[#This Row],[POS]]="K",-100,Proj2018[[#This Row],[VAR/G]]+1.5)</f>
        <v>-5.8562500000000002</v>
      </c>
      <c r="Z666" s="32">
        <f>ROUND(MAX(Proj2018[[#This Row],[VAWG]],0)*$AC$9,0)+1</f>
        <v>1</v>
      </c>
    </row>
    <row r="667" spans="1:26" x14ac:dyDescent="0.25">
      <c r="A667">
        <v>2018</v>
      </c>
      <c r="B667" t="s">
        <v>735</v>
      </c>
      <c r="C667" t="s">
        <v>74</v>
      </c>
      <c r="D667" t="s">
        <v>102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 s="25">
        <v>0</v>
      </c>
      <c r="Q667" s="25">
        <v>117.7</v>
      </c>
      <c r="R667" s="25">
        <v>-117.7</v>
      </c>
      <c r="S667" s="25">
        <v>-7.3562500000000002</v>
      </c>
      <c r="T667" s="30" t="s">
        <v>19</v>
      </c>
      <c r="U667" s="28">
        <v>0</v>
      </c>
      <c r="V667" s="28" t="str">
        <f>IF(ABS(Proj2018[[#This Row],[LastProj]]-Proj2018[[#This Row],[PROJ TOTAL PTS]])&lt;0.5,"",(Proj2018[[#This Row],[PROJ TOTAL PTS]]-Proj2018[[#This Row],[LastProj]])/16)</f>
        <v/>
      </c>
      <c r="W667" s="28" t="s">
        <v>30</v>
      </c>
      <c r="X667" s="28"/>
      <c r="Y667" s="28">
        <f>IF(Proj2018[[#This Row],[POS]]="K",-100,Proj2018[[#This Row],[VAR/G]]+1.5)</f>
        <v>-5.8562500000000002</v>
      </c>
      <c r="Z667" s="32">
        <f>ROUND(MAX(Proj2018[[#This Row],[VAWG]],0)*$AC$9,0)+1</f>
        <v>1</v>
      </c>
    </row>
    <row r="668" spans="1:26" x14ac:dyDescent="0.25">
      <c r="A668">
        <v>2018</v>
      </c>
      <c r="B668" t="s">
        <v>736</v>
      </c>
      <c r="C668" t="s">
        <v>68</v>
      </c>
      <c r="D668" t="s">
        <v>102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 s="25">
        <v>0</v>
      </c>
      <c r="Q668" s="25">
        <v>117.7</v>
      </c>
      <c r="R668" s="25">
        <v>-117.7</v>
      </c>
      <c r="S668" s="25">
        <v>-7.3562500000000002</v>
      </c>
      <c r="T668" s="30" t="s">
        <v>19</v>
      </c>
      <c r="U668" s="28">
        <v>0</v>
      </c>
      <c r="V668" s="28" t="str">
        <f>IF(ABS(Proj2018[[#This Row],[LastProj]]-Proj2018[[#This Row],[PROJ TOTAL PTS]])&lt;0.5,"",(Proj2018[[#This Row],[PROJ TOTAL PTS]]-Proj2018[[#This Row],[LastProj]])/16)</f>
        <v/>
      </c>
      <c r="W668" s="28" t="s">
        <v>30</v>
      </c>
      <c r="X668" s="28"/>
      <c r="Y668" s="28">
        <f>IF(Proj2018[[#This Row],[POS]]="K",-100,Proj2018[[#This Row],[VAR/G]]+1.5)</f>
        <v>-5.8562500000000002</v>
      </c>
      <c r="Z668" s="32">
        <f>ROUND(MAX(Proj2018[[#This Row],[VAWG]],0)*$AC$9,0)+1</f>
        <v>1</v>
      </c>
    </row>
    <row r="669" spans="1:26" x14ac:dyDescent="0.25">
      <c r="A669">
        <v>2018</v>
      </c>
      <c r="B669" t="s">
        <v>737</v>
      </c>
      <c r="C669" t="s">
        <v>107</v>
      </c>
      <c r="D669" t="s">
        <v>102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 s="25">
        <v>0</v>
      </c>
      <c r="Q669" s="25">
        <v>117.7</v>
      </c>
      <c r="R669" s="25">
        <v>-117.7</v>
      </c>
      <c r="S669" s="25">
        <v>-7.3562500000000002</v>
      </c>
      <c r="T669" s="30" t="s">
        <v>19</v>
      </c>
      <c r="U669" s="28">
        <v>0</v>
      </c>
      <c r="V669" s="28" t="str">
        <f>IF(ABS(Proj2018[[#This Row],[LastProj]]-Proj2018[[#This Row],[PROJ TOTAL PTS]])&lt;0.5,"",(Proj2018[[#This Row],[PROJ TOTAL PTS]]-Proj2018[[#This Row],[LastProj]])/16)</f>
        <v/>
      </c>
      <c r="W669" s="28" t="s">
        <v>30</v>
      </c>
      <c r="X669" s="28"/>
      <c r="Y669" s="28">
        <f>IF(Proj2018[[#This Row],[POS]]="K",-100,Proj2018[[#This Row],[VAR/G]]+1.5)</f>
        <v>-5.8562500000000002</v>
      </c>
      <c r="Z669" s="32">
        <f>ROUND(MAX(Proj2018[[#This Row],[VAWG]],0)*$AC$9,0)+1</f>
        <v>1</v>
      </c>
    </row>
    <row r="670" spans="1:26" x14ac:dyDescent="0.25">
      <c r="A670">
        <v>2018</v>
      </c>
      <c r="B670" t="s">
        <v>738</v>
      </c>
      <c r="C670" t="s">
        <v>62</v>
      </c>
      <c r="D670" t="s">
        <v>102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 s="25">
        <v>0</v>
      </c>
      <c r="Q670" s="25">
        <v>117.7</v>
      </c>
      <c r="R670" s="25">
        <v>-117.7</v>
      </c>
      <c r="S670" s="25">
        <v>-7.3562500000000002</v>
      </c>
      <c r="T670" s="30" t="s">
        <v>30</v>
      </c>
      <c r="U670" s="28">
        <v>0</v>
      </c>
      <c r="V670" s="28" t="str">
        <f>IF(ABS(Proj2018[[#This Row],[LastProj]]-Proj2018[[#This Row],[PROJ TOTAL PTS]])&lt;0.5,"",(Proj2018[[#This Row],[PROJ TOTAL PTS]]-Proj2018[[#This Row],[LastProj]])/16)</f>
        <v/>
      </c>
      <c r="W670" s="28" t="s">
        <v>30</v>
      </c>
      <c r="X670" s="28"/>
      <c r="Y670" s="28">
        <f>IF(Proj2018[[#This Row],[POS]]="K",-100,Proj2018[[#This Row],[VAR/G]]+1.5)</f>
        <v>-5.8562500000000002</v>
      </c>
      <c r="Z670" s="32">
        <f>ROUND(MAX(Proj2018[[#This Row],[VAWG]],0)*$AC$9,0)+1</f>
        <v>1</v>
      </c>
    </row>
    <row r="671" spans="1:26" x14ac:dyDescent="0.25">
      <c r="A671">
        <v>2018</v>
      </c>
      <c r="B671" t="s">
        <v>739</v>
      </c>
      <c r="C671" t="s">
        <v>83</v>
      </c>
      <c r="D671" t="s">
        <v>102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 s="25">
        <v>0</v>
      </c>
      <c r="Q671" s="25">
        <v>117.7</v>
      </c>
      <c r="R671" s="25">
        <v>-117.7</v>
      </c>
      <c r="S671" s="25">
        <v>-7.3562500000000002</v>
      </c>
      <c r="T671" s="30" t="s">
        <v>30</v>
      </c>
      <c r="U671" s="28">
        <v>0</v>
      </c>
      <c r="V671" s="28" t="str">
        <f>IF(ABS(Proj2018[[#This Row],[LastProj]]-Proj2018[[#This Row],[PROJ TOTAL PTS]])&lt;0.5,"",(Proj2018[[#This Row],[PROJ TOTAL PTS]]-Proj2018[[#This Row],[LastProj]])/16)</f>
        <v/>
      </c>
      <c r="W671" s="28" t="s">
        <v>30</v>
      </c>
      <c r="X671" s="28"/>
      <c r="Y671" s="28">
        <f>IF(Proj2018[[#This Row],[POS]]="K",-100,Proj2018[[#This Row],[VAR/G]]+1.5)</f>
        <v>-5.8562500000000002</v>
      </c>
      <c r="Z671" s="32">
        <f>ROUND(MAX(Proj2018[[#This Row],[VAWG]],0)*$AC$9,0)+1</f>
        <v>1</v>
      </c>
    </row>
    <row r="672" spans="1:26" x14ac:dyDescent="0.25">
      <c r="A672">
        <v>2018</v>
      </c>
      <c r="B672" t="s">
        <v>740</v>
      </c>
      <c r="C672" t="s">
        <v>86</v>
      </c>
      <c r="D672" t="s">
        <v>102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s="25">
        <v>0</v>
      </c>
      <c r="Q672" s="25">
        <v>117.7</v>
      </c>
      <c r="R672" s="25">
        <v>-117.7</v>
      </c>
      <c r="S672" s="25">
        <v>-7.3562500000000002</v>
      </c>
      <c r="T672" s="30" t="s">
        <v>30</v>
      </c>
      <c r="U672" s="28">
        <v>0</v>
      </c>
      <c r="V672" s="28" t="str">
        <f>IF(ABS(Proj2018[[#This Row],[LastProj]]-Proj2018[[#This Row],[PROJ TOTAL PTS]])&lt;0.5,"",(Proj2018[[#This Row],[PROJ TOTAL PTS]]-Proj2018[[#This Row],[LastProj]])/16)</f>
        <v/>
      </c>
      <c r="W672" s="28" t="s">
        <v>30</v>
      </c>
      <c r="X672" s="28"/>
      <c r="Y672" s="28">
        <f>IF(Proj2018[[#This Row],[POS]]="K",-100,Proj2018[[#This Row],[VAR/G]]+1.5)</f>
        <v>-5.8562500000000002</v>
      </c>
      <c r="Z672" s="32">
        <f>ROUND(MAX(Proj2018[[#This Row],[VAWG]],0)*$AC$9,0)+1</f>
        <v>1</v>
      </c>
    </row>
    <row r="673" spans="1:26" x14ac:dyDescent="0.25">
      <c r="A673">
        <v>2018</v>
      </c>
      <c r="B673" t="s">
        <v>741</v>
      </c>
      <c r="C673" t="s">
        <v>90</v>
      </c>
      <c r="D673" t="s">
        <v>102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 s="25">
        <v>0</v>
      </c>
      <c r="Q673" s="25">
        <v>117.7</v>
      </c>
      <c r="R673" s="25">
        <v>-117.7</v>
      </c>
      <c r="S673" s="25">
        <v>-7.3562500000000002</v>
      </c>
      <c r="T673" s="30" t="s">
        <v>30</v>
      </c>
      <c r="U673" s="28">
        <v>0</v>
      </c>
      <c r="V673" s="28" t="str">
        <f>IF(ABS(Proj2018[[#This Row],[LastProj]]-Proj2018[[#This Row],[PROJ TOTAL PTS]])&lt;0.5,"",(Proj2018[[#This Row],[PROJ TOTAL PTS]]-Proj2018[[#This Row],[LastProj]])/16)</f>
        <v/>
      </c>
      <c r="W673" s="28" t="s">
        <v>30</v>
      </c>
      <c r="X673" s="28"/>
      <c r="Y673" s="28">
        <f>IF(Proj2018[[#This Row],[POS]]="K",-100,Proj2018[[#This Row],[VAR/G]]+1.5)</f>
        <v>-5.8562500000000002</v>
      </c>
      <c r="Z673" s="32">
        <f>ROUND(MAX(Proj2018[[#This Row],[VAWG]],0)*$AC$9,0)+1</f>
        <v>1</v>
      </c>
    </row>
    <row r="674" spans="1:26" x14ac:dyDescent="0.25">
      <c r="A674">
        <v>2018</v>
      </c>
      <c r="B674" t="s">
        <v>742</v>
      </c>
      <c r="C674" t="s">
        <v>92</v>
      </c>
      <c r="D674" t="s">
        <v>102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 s="25">
        <v>0</v>
      </c>
      <c r="Q674" s="25">
        <v>117.7</v>
      </c>
      <c r="R674" s="25">
        <v>-117.7</v>
      </c>
      <c r="S674" s="25">
        <v>-7.3562500000000002</v>
      </c>
      <c r="T674" s="30" t="s">
        <v>30</v>
      </c>
      <c r="U674" s="28">
        <v>0</v>
      </c>
      <c r="V674" s="28" t="str">
        <f>IF(ABS(Proj2018[[#This Row],[LastProj]]-Proj2018[[#This Row],[PROJ TOTAL PTS]])&lt;0.5,"",(Proj2018[[#This Row],[PROJ TOTAL PTS]]-Proj2018[[#This Row],[LastProj]])/16)</f>
        <v/>
      </c>
      <c r="W674" s="28" t="s">
        <v>30</v>
      </c>
      <c r="X674" s="28"/>
      <c r="Y674" s="28">
        <f>IF(Proj2018[[#This Row],[POS]]="K",-100,Proj2018[[#This Row],[VAR/G]]+1.5)</f>
        <v>-5.8562500000000002</v>
      </c>
      <c r="Z674" s="32">
        <f>ROUND(MAX(Proj2018[[#This Row],[VAWG]],0)*$AC$9,0)+1</f>
        <v>1</v>
      </c>
    </row>
    <row r="675" spans="1:26" x14ac:dyDescent="0.25">
      <c r="A675">
        <v>2018</v>
      </c>
      <c r="B675" t="s">
        <v>743</v>
      </c>
      <c r="C675" t="s">
        <v>159</v>
      </c>
      <c r="D675" t="s">
        <v>102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 s="25">
        <v>0</v>
      </c>
      <c r="Q675" s="25">
        <v>117.7</v>
      </c>
      <c r="R675" s="25">
        <v>-117.7</v>
      </c>
      <c r="S675" s="25">
        <v>-7.3562500000000002</v>
      </c>
      <c r="T675" s="30" t="s">
        <v>30</v>
      </c>
      <c r="U675" s="28">
        <v>0</v>
      </c>
      <c r="V675" s="28" t="str">
        <f>IF(ABS(Proj2018[[#This Row],[LastProj]]-Proj2018[[#This Row],[PROJ TOTAL PTS]])&lt;0.5,"",(Proj2018[[#This Row],[PROJ TOTAL PTS]]-Proj2018[[#This Row],[LastProj]])/16)</f>
        <v/>
      </c>
      <c r="W675" s="28" t="s">
        <v>30</v>
      </c>
      <c r="X675" s="28"/>
      <c r="Y675" s="28">
        <f>IF(Proj2018[[#This Row],[POS]]="K",-100,Proj2018[[#This Row],[VAR/G]]+1.5)</f>
        <v>-5.8562500000000002</v>
      </c>
      <c r="Z675" s="32">
        <f>ROUND(MAX(Proj2018[[#This Row],[VAWG]],0)*$AC$9,0)+1</f>
        <v>1</v>
      </c>
    </row>
    <row r="676" spans="1:26" x14ac:dyDescent="0.25">
      <c r="A676">
        <v>2018</v>
      </c>
      <c r="B676" t="s">
        <v>744</v>
      </c>
      <c r="C676" t="s">
        <v>66</v>
      </c>
      <c r="D676" t="s">
        <v>102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 s="25">
        <v>0</v>
      </c>
      <c r="Q676" s="25">
        <v>117.7</v>
      </c>
      <c r="R676" s="25">
        <v>-117.7</v>
      </c>
      <c r="S676" s="25">
        <v>-7.3562500000000002</v>
      </c>
      <c r="T676" s="30" t="s">
        <v>19</v>
      </c>
      <c r="U676" s="28">
        <v>0</v>
      </c>
      <c r="V676" s="28" t="str">
        <f>IF(ABS(Proj2018[[#This Row],[LastProj]]-Proj2018[[#This Row],[PROJ TOTAL PTS]])&lt;0.5,"",(Proj2018[[#This Row],[PROJ TOTAL PTS]]-Proj2018[[#This Row],[LastProj]])/16)</f>
        <v/>
      </c>
      <c r="W676" s="28" t="s">
        <v>30</v>
      </c>
      <c r="X676" s="28"/>
      <c r="Y676" s="28">
        <f>IF(Proj2018[[#This Row],[POS]]="K",-100,Proj2018[[#This Row],[VAR/G]]+1.5)</f>
        <v>-5.8562500000000002</v>
      </c>
      <c r="Z676" s="32">
        <f>ROUND(MAX(Proj2018[[#This Row],[VAWG]],0)*$AC$9,0)+1</f>
        <v>1</v>
      </c>
    </row>
    <row r="677" spans="1:26" x14ac:dyDescent="0.25">
      <c r="A677">
        <v>2018</v>
      </c>
      <c r="B677" t="s">
        <v>745</v>
      </c>
      <c r="C677" t="s">
        <v>28</v>
      </c>
      <c r="D677" t="s">
        <v>102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 s="25">
        <v>0</v>
      </c>
      <c r="Q677" s="25">
        <v>117.7</v>
      </c>
      <c r="R677" s="25">
        <v>-117.7</v>
      </c>
      <c r="S677" s="25">
        <v>-7.3562500000000002</v>
      </c>
      <c r="T677" s="30" t="s">
        <v>30</v>
      </c>
      <c r="U677" s="28">
        <v>0</v>
      </c>
      <c r="V677" s="28" t="str">
        <f>IF(ABS(Proj2018[[#This Row],[LastProj]]-Proj2018[[#This Row],[PROJ TOTAL PTS]])&lt;0.5,"",(Proj2018[[#This Row],[PROJ TOTAL PTS]]-Proj2018[[#This Row],[LastProj]])/16)</f>
        <v/>
      </c>
      <c r="W677" s="28" t="s">
        <v>30</v>
      </c>
      <c r="X677" s="28"/>
      <c r="Y677" s="28">
        <f>IF(Proj2018[[#This Row],[POS]]="K",-100,Proj2018[[#This Row],[VAR/G]]+1.5)</f>
        <v>-5.8562500000000002</v>
      </c>
      <c r="Z677" s="32">
        <f>ROUND(MAX(Proj2018[[#This Row],[VAWG]],0)*$AC$9,0)+1</f>
        <v>1</v>
      </c>
    </row>
    <row r="678" spans="1:26" x14ac:dyDescent="0.25">
      <c r="A678">
        <v>2018</v>
      </c>
      <c r="B678" t="s">
        <v>746</v>
      </c>
      <c r="C678" t="s">
        <v>70</v>
      </c>
      <c r="D678" t="s">
        <v>102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 s="25">
        <v>0</v>
      </c>
      <c r="Q678" s="25">
        <v>117.7</v>
      </c>
      <c r="R678" s="25">
        <v>-117.7</v>
      </c>
      <c r="S678" s="25">
        <v>-7.3562500000000002</v>
      </c>
      <c r="T678" s="30" t="s">
        <v>30</v>
      </c>
      <c r="U678" s="28">
        <v>0</v>
      </c>
      <c r="V678" s="28" t="str">
        <f>IF(ABS(Proj2018[[#This Row],[LastProj]]-Proj2018[[#This Row],[PROJ TOTAL PTS]])&lt;0.5,"",(Proj2018[[#This Row],[PROJ TOTAL PTS]]-Proj2018[[#This Row],[LastProj]])/16)</f>
        <v/>
      </c>
      <c r="W678" s="28" t="s">
        <v>30</v>
      </c>
      <c r="X678" s="28"/>
      <c r="Y678" s="28">
        <f>IF(Proj2018[[#This Row],[POS]]="K",-100,Proj2018[[#This Row],[VAR/G]]+1.5)</f>
        <v>-5.8562500000000002</v>
      </c>
      <c r="Z678" s="32">
        <f>ROUND(MAX(Proj2018[[#This Row],[VAWG]],0)*$AC$9,0)+1</f>
        <v>1</v>
      </c>
    </row>
    <row r="679" spans="1:26" x14ac:dyDescent="0.25">
      <c r="A679">
        <v>2018</v>
      </c>
      <c r="B679" t="s">
        <v>747</v>
      </c>
      <c r="C679" t="s">
        <v>90</v>
      </c>
      <c r="D679" t="s">
        <v>102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 s="25">
        <v>0</v>
      </c>
      <c r="Q679" s="25">
        <v>117.7</v>
      </c>
      <c r="R679" s="25">
        <v>-117.7</v>
      </c>
      <c r="S679" s="25">
        <v>-7.3562500000000002</v>
      </c>
      <c r="T679" s="30" t="s">
        <v>30</v>
      </c>
      <c r="U679" s="28">
        <v>0</v>
      </c>
      <c r="V679" s="28" t="str">
        <f>IF(ABS(Proj2018[[#This Row],[LastProj]]-Proj2018[[#This Row],[PROJ TOTAL PTS]])&lt;0.5,"",(Proj2018[[#This Row],[PROJ TOTAL PTS]]-Proj2018[[#This Row],[LastProj]])/16)</f>
        <v/>
      </c>
      <c r="W679" s="28" t="s">
        <v>30</v>
      </c>
      <c r="X679" s="28"/>
      <c r="Y679" s="28">
        <f>IF(Proj2018[[#This Row],[POS]]="K",-100,Proj2018[[#This Row],[VAR/G]]+1.5)</f>
        <v>-5.8562500000000002</v>
      </c>
      <c r="Z679" s="32">
        <f>ROUND(MAX(Proj2018[[#This Row],[VAWG]],0)*$AC$9,0)+1</f>
        <v>1</v>
      </c>
    </row>
    <row r="680" spans="1:26" x14ac:dyDescent="0.25">
      <c r="A680">
        <v>2018</v>
      </c>
      <c r="B680" t="s">
        <v>748</v>
      </c>
      <c r="C680" t="s">
        <v>54</v>
      </c>
      <c r="D680" t="s">
        <v>102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 s="25">
        <v>0</v>
      </c>
      <c r="Q680" s="25">
        <v>117.7</v>
      </c>
      <c r="R680" s="25">
        <v>-117.7</v>
      </c>
      <c r="S680" s="25">
        <v>-7.3562500000000002</v>
      </c>
      <c r="T680" s="30" t="s">
        <v>30</v>
      </c>
      <c r="U680" s="28">
        <v>0</v>
      </c>
      <c r="V680" s="28" t="str">
        <f>IF(ABS(Proj2018[[#This Row],[LastProj]]-Proj2018[[#This Row],[PROJ TOTAL PTS]])&lt;0.5,"",(Proj2018[[#This Row],[PROJ TOTAL PTS]]-Proj2018[[#This Row],[LastProj]])/16)</f>
        <v/>
      </c>
      <c r="W680" s="28" t="s">
        <v>30</v>
      </c>
      <c r="X680" s="28"/>
      <c r="Y680" s="28">
        <f>IF(Proj2018[[#This Row],[POS]]="K",-100,Proj2018[[#This Row],[VAR/G]]+1.5)</f>
        <v>-5.8562500000000002</v>
      </c>
      <c r="Z680" s="32">
        <f>ROUND(MAX(Proj2018[[#This Row],[VAWG]],0)*$AC$9,0)+1</f>
        <v>1</v>
      </c>
    </row>
    <row r="681" spans="1:26" x14ac:dyDescent="0.25">
      <c r="A681">
        <v>2018</v>
      </c>
      <c r="B681" t="s">
        <v>749</v>
      </c>
      <c r="C681" t="s">
        <v>79</v>
      </c>
      <c r="D681" t="s">
        <v>102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 s="25">
        <v>0</v>
      </c>
      <c r="Q681" s="25">
        <v>117.7</v>
      </c>
      <c r="R681" s="25">
        <v>-117.7</v>
      </c>
      <c r="S681" s="25">
        <v>-7.3562500000000002</v>
      </c>
      <c r="T681" s="30" t="s">
        <v>30</v>
      </c>
      <c r="U681" s="28">
        <v>0</v>
      </c>
      <c r="V681" s="28" t="str">
        <f>IF(ABS(Proj2018[[#This Row],[LastProj]]-Proj2018[[#This Row],[PROJ TOTAL PTS]])&lt;0.5,"",(Proj2018[[#This Row],[PROJ TOTAL PTS]]-Proj2018[[#This Row],[LastProj]])/16)</f>
        <v/>
      </c>
      <c r="W681" s="28" t="s">
        <v>30</v>
      </c>
      <c r="X681" s="28"/>
      <c r="Y681" s="28">
        <f>IF(Proj2018[[#This Row],[POS]]="K",-100,Proj2018[[#This Row],[VAR/G]]+1.5)</f>
        <v>-5.8562500000000002</v>
      </c>
      <c r="Z681" s="32">
        <f>ROUND(MAX(Proj2018[[#This Row],[VAWG]],0)*$AC$9,0)+1</f>
        <v>1</v>
      </c>
    </row>
    <row r="682" spans="1:26" x14ac:dyDescent="0.25">
      <c r="A682">
        <v>2018</v>
      </c>
      <c r="B682" t="s">
        <v>750</v>
      </c>
      <c r="C682" t="s">
        <v>49</v>
      </c>
      <c r="D682" t="s">
        <v>102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 s="25">
        <v>0</v>
      </c>
      <c r="Q682" s="25">
        <v>117.7</v>
      </c>
      <c r="R682" s="25">
        <v>-117.7</v>
      </c>
      <c r="S682" s="25">
        <v>-7.3562500000000002</v>
      </c>
      <c r="T682" s="30" t="s">
        <v>30</v>
      </c>
      <c r="U682" s="28">
        <v>0</v>
      </c>
      <c r="V682" s="28" t="str">
        <f>IF(ABS(Proj2018[[#This Row],[LastProj]]-Proj2018[[#This Row],[PROJ TOTAL PTS]])&lt;0.5,"",(Proj2018[[#This Row],[PROJ TOTAL PTS]]-Proj2018[[#This Row],[LastProj]])/16)</f>
        <v/>
      </c>
      <c r="W682" s="28" t="s">
        <v>30</v>
      </c>
      <c r="X682" s="28"/>
      <c r="Y682" s="28">
        <f>IF(Proj2018[[#This Row],[POS]]="K",-100,Proj2018[[#This Row],[VAR/G]]+1.5)</f>
        <v>-5.8562500000000002</v>
      </c>
      <c r="Z682" s="32">
        <f>ROUND(MAX(Proj2018[[#This Row],[VAWG]],0)*$AC$9,0)+1</f>
        <v>1</v>
      </c>
    </row>
    <row r="683" spans="1:26" x14ac:dyDescent="0.25">
      <c r="A683">
        <v>2018</v>
      </c>
      <c r="B683" t="s">
        <v>751</v>
      </c>
      <c r="C683" t="s">
        <v>66</v>
      </c>
      <c r="D683" t="s">
        <v>102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 s="25">
        <v>0</v>
      </c>
      <c r="Q683" s="25">
        <v>117.7</v>
      </c>
      <c r="R683" s="25">
        <v>-117.7</v>
      </c>
      <c r="S683" s="25">
        <v>-7.3562500000000002</v>
      </c>
      <c r="T683" s="30" t="s">
        <v>30</v>
      </c>
      <c r="U683" s="28">
        <v>0</v>
      </c>
      <c r="V683" s="28" t="str">
        <f>IF(ABS(Proj2018[[#This Row],[LastProj]]-Proj2018[[#This Row],[PROJ TOTAL PTS]])&lt;0.5,"",(Proj2018[[#This Row],[PROJ TOTAL PTS]]-Proj2018[[#This Row],[LastProj]])/16)</f>
        <v/>
      </c>
      <c r="W683" s="28" t="s">
        <v>30</v>
      </c>
      <c r="X683" s="28"/>
      <c r="Y683" s="28">
        <f>IF(Proj2018[[#This Row],[POS]]="K",-100,Proj2018[[#This Row],[VAR/G]]+1.5)</f>
        <v>-5.8562500000000002</v>
      </c>
      <c r="Z683" s="32">
        <f>ROUND(MAX(Proj2018[[#This Row],[VAWG]],0)*$AC$9,0)+1</f>
        <v>1</v>
      </c>
    </row>
    <row r="684" spans="1:26" x14ac:dyDescent="0.25">
      <c r="A684">
        <v>2018</v>
      </c>
      <c r="B684" t="s">
        <v>752</v>
      </c>
      <c r="C684" t="s">
        <v>60</v>
      </c>
      <c r="D684" t="s">
        <v>102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 s="25">
        <v>0</v>
      </c>
      <c r="Q684" s="25">
        <v>117.7</v>
      </c>
      <c r="R684" s="25">
        <v>-117.7</v>
      </c>
      <c r="S684" s="25">
        <v>-7.3562500000000002</v>
      </c>
      <c r="T684" s="30" t="s">
        <v>30</v>
      </c>
      <c r="U684" s="28">
        <v>0</v>
      </c>
      <c r="V684" s="28" t="str">
        <f>IF(ABS(Proj2018[[#This Row],[LastProj]]-Proj2018[[#This Row],[PROJ TOTAL PTS]])&lt;0.5,"",(Proj2018[[#This Row],[PROJ TOTAL PTS]]-Proj2018[[#This Row],[LastProj]])/16)</f>
        <v/>
      </c>
      <c r="W684" s="28" t="s">
        <v>30</v>
      </c>
      <c r="X684" s="28"/>
      <c r="Y684" s="28">
        <f>IF(Proj2018[[#This Row],[POS]]="K",-100,Proj2018[[#This Row],[VAR/G]]+1.5)</f>
        <v>-5.8562500000000002</v>
      </c>
      <c r="Z684" s="32">
        <f>ROUND(MAX(Proj2018[[#This Row],[VAWG]],0)*$AC$9,0)+1</f>
        <v>1</v>
      </c>
    </row>
    <row r="685" spans="1:26" x14ac:dyDescent="0.25">
      <c r="A685">
        <v>2018</v>
      </c>
      <c r="B685" t="s">
        <v>753</v>
      </c>
      <c r="C685" t="s">
        <v>39</v>
      </c>
      <c r="D685" t="s">
        <v>102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 s="25">
        <v>0</v>
      </c>
      <c r="Q685" s="25">
        <v>117.7</v>
      </c>
      <c r="R685" s="25">
        <v>-117.7</v>
      </c>
      <c r="S685" s="25">
        <v>-7.3562500000000002</v>
      </c>
      <c r="T685" s="30" t="s">
        <v>30</v>
      </c>
      <c r="U685" s="28">
        <v>0</v>
      </c>
      <c r="V685" s="28" t="str">
        <f>IF(ABS(Proj2018[[#This Row],[LastProj]]-Proj2018[[#This Row],[PROJ TOTAL PTS]])&lt;0.5,"",(Proj2018[[#This Row],[PROJ TOTAL PTS]]-Proj2018[[#This Row],[LastProj]])/16)</f>
        <v/>
      </c>
      <c r="W685" s="28" t="s">
        <v>30</v>
      </c>
      <c r="X685" s="28"/>
      <c r="Y685" s="28">
        <f>IF(Proj2018[[#This Row],[POS]]="K",-100,Proj2018[[#This Row],[VAR/G]]+1.5)</f>
        <v>-5.8562500000000002</v>
      </c>
      <c r="Z685" s="32">
        <f>ROUND(MAX(Proj2018[[#This Row],[VAWG]],0)*$AC$9,0)+1</f>
        <v>1</v>
      </c>
    </row>
    <row r="686" spans="1:26" x14ac:dyDescent="0.25">
      <c r="A686">
        <v>2018</v>
      </c>
      <c r="B686" t="s">
        <v>754</v>
      </c>
      <c r="C686" t="s">
        <v>36</v>
      </c>
      <c r="D686" t="s">
        <v>102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 s="25">
        <v>0</v>
      </c>
      <c r="Q686" s="25">
        <v>117.7</v>
      </c>
      <c r="R686" s="25">
        <v>-117.7</v>
      </c>
      <c r="S686" s="25">
        <v>-7.3562500000000002</v>
      </c>
      <c r="T686" s="30" t="s">
        <v>30</v>
      </c>
      <c r="U686" s="28">
        <v>0</v>
      </c>
      <c r="V686" s="28" t="str">
        <f>IF(ABS(Proj2018[[#This Row],[LastProj]]-Proj2018[[#This Row],[PROJ TOTAL PTS]])&lt;0.5,"",(Proj2018[[#This Row],[PROJ TOTAL PTS]]-Proj2018[[#This Row],[LastProj]])/16)</f>
        <v/>
      </c>
      <c r="W686" s="28" t="s">
        <v>30</v>
      </c>
      <c r="X686" s="28"/>
      <c r="Y686" s="28">
        <f>IF(Proj2018[[#This Row],[POS]]="K",-100,Proj2018[[#This Row],[VAR/G]]+1.5)</f>
        <v>-5.8562500000000002</v>
      </c>
      <c r="Z686" s="32">
        <f>ROUND(MAX(Proj2018[[#This Row],[VAWG]],0)*$AC$9,0)+1</f>
        <v>1</v>
      </c>
    </row>
    <row r="687" spans="1:26" x14ac:dyDescent="0.25">
      <c r="A687">
        <v>2018</v>
      </c>
      <c r="B687" t="s">
        <v>755</v>
      </c>
      <c r="C687" t="s">
        <v>159</v>
      </c>
      <c r="D687" t="s">
        <v>102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 s="25">
        <v>0</v>
      </c>
      <c r="Q687" s="25">
        <v>117.7</v>
      </c>
      <c r="R687" s="25">
        <v>-117.7</v>
      </c>
      <c r="S687" s="25">
        <v>-7.3562500000000002</v>
      </c>
      <c r="T687" s="30" t="s">
        <v>30</v>
      </c>
      <c r="U687" s="28">
        <v>0</v>
      </c>
      <c r="V687" s="28" t="str">
        <f>IF(ABS(Proj2018[[#This Row],[LastProj]]-Proj2018[[#This Row],[PROJ TOTAL PTS]])&lt;0.5,"",(Proj2018[[#This Row],[PROJ TOTAL PTS]]-Proj2018[[#This Row],[LastProj]])/16)</f>
        <v/>
      </c>
      <c r="W687" s="28" t="s">
        <v>30</v>
      </c>
      <c r="X687" s="28"/>
      <c r="Y687" s="28">
        <f>IF(Proj2018[[#This Row],[POS]]="K",-100,Proj2018[[#This Row],[VAR/G]]+1.5)</f>
        <v>-5.8562500000000002</v>
      </c>
      <c r="Z687" s="32">
        <f>ROUND(MAX(Proj2018[[#This Row],[VAWG]],0)*$AC$9,0)+1</f>
        <v>1</v>
      </c>
    </row>
    <row r="688" spans="1:26" x14ac:dyDescent="0.25">
      <c r="A688">
        <v>2018</v>
      </c>
      <c r="B688" t="s">
        <v>756</v>
      </c>
      <c r="C688" t="s">
        <v>41</v>
      </c>
      <c r="D688" t="s">
        <v>102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 s="25">
        <v>0</v>
      </c>
      <c r="Q688" s="25">
        <v>117.7</v>
      </c>
      <c r="R688" s="25">
        <v>-117.7</v>
      </c>
      <c r="S688" s="25">
        <v>-7.3562500000000002</v>
      </c>
      <c r="T688" s="30" t="s">
        <v>30</v>
      </c>
      <c r="U688" s="28">
        <v>0</v>
      </c>
      <c r="V688" s="28" t="str">
        <f>IF(ABS(Proj2018[[#This Row],[LastProj]]-Proj2018[[#This Row],[PROJ TOTAL PTS]])&lt;0.5,"",(Proj2018[[#This Row],[PROJ TOTAL PTS]]-Proj2018[[#This Row],[LastProj]])/16)</f>
        <v/>
      </c>
      <c r="W688" s="28" t="s">
        <v>30</v>
      </c>
      <c r="X688" s="28"/>
      <c r="Y688" s="28">
        <f>IF(Proj2018[[#This Row],[POS]]="K",-100,Proj2018[[#This Row],[VAR/G]]+1.5)</f>
        <v>-5.8562500000000002</v>
      </c>
      <c r="Z688" s="32">
        <f>ROUND(MAX(Proj2018[[#This Row],[VAWG]],0)*$AC$9,0)+1</f>
        <v>1</v>
      </c>
    </row>
    <row r="689" spans="1:26" x14ac:dyDescent="0.25">
      <c r="A689">
        <v>2018</v>
      </c>
      <c r="B689" t="s">
        <v>757</v>
      </c>
      <c r="C689" t="s">
        <v>39</v>
      </c>
      <c r="D689" t="s">
        <v>102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 s="25">
        <v>0</v>
      </c>
      <c r="Q689" s="25">
        <v>117.7</v>
      </c>
      <c r="R689" s="25">
        <v>-117.7</v>
      </c>
      <c r="S689" s="25">
        <v>-7.3562500000000002</v>
      </c>
      <c r="T689" s="30" t="s">
        <v>30</v>
      </c>
      <c r="U689" s="28">
        <v>0</v>
      </c>
      <c r="V689" s="28" t="str">
        <f>IF(ABS(Proj2018[[#This Row],[LastProj]]-Proj2018[[#This Row],[PROJ TOTAL PTS]])&lt;0.5,"",(Proj2018[[#This Row],[PROJ TOTAL PTS]]-Proj2018[[#This Row],[LastProj]])/16)</f>
        <v/>
      </c>
      <c r="W689" s="28" t="s">
        <v>30</v>
      </c>
      <c r="X689" s="28"/>
      <c r="Y689" s="28">
        <f>IF(Proj2018[[#This Row],[POS]]="K",-100,Proj2018[[#This Row],[VAR/G]]+1.5)</f>
        <v>-5.8562500000000002</v>
      </c>
      <c r="Z689" s="32">
        <f>ROUND(MAX(Proj2018[[#This Row],[VAWG]],0)*$AC$9,0)+1</f>
        <v>1</v>
      </c>
    </row>
    <row r="690" spans="1:26" x14ac:dyDescent="0.25">
      <c r="A690">
        <v>2018</v>
      </c>
      <c r="B690" t="s">
        <v>758</v>
      </c>
      <c r="C690" t="s">
        <v>88</v>
      </c>
      <c r="D690" t="s">
        <v>102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 s="25">
        <v>0</v>
      </c>
      <c r="Q690" s="25">
        <v>117.7</v>
      </c>
      <c r="R690" s="25">
        <v>-117.7</v>
      </c>
      <c r="S690" s="25">
        <v>-7.3562500000000002</v>
      </c>
      <c r="T690" s="30" t="s">
        <v>30</v>
      </c>
      <c r="U690" s="28">
        <v>0</v>
      </c>
      <c r="V690" s="28" t="str">
        <f>IF(ABS(Proj2018[[#This Row],[LastProj]]-Proj2018[[#This Row],[PROJ TOTAL PTS]])&lt;0.5,"",(Proj2018[[#This Row],[PROJ TOTAL PTS]]-Proj2018[[#This Row],[LastProj]])/16)</f>
        <v/>
      </c>
      <c r="W690" s="28" t="s">
        <v>30</v>
      </c>
      <c r="X690" s="28"/>
      <c r="Y690" s="28">
        <f>IF(Proj2018[[#This Row],[POS]]="K",-100,Proj2018[[#This Row],[VAR/G]]+1.5)</f>
        <v>-5.8562500000000002</v>
      </c>
      <c r="Z690" s="32">
        <f>ROUND(MAX(Proj2018[[#This Row],[VAWG]],0)*$AC$9,0)+1</f>
        <v>1</v>
      </c>
    </row>
    <row r="691" spans="1:26" x14ac:dyDescent="0.25">
      <c r="A691">
        <v>2018</v>
      </c>
      <c r="B691" t="s">
        <v>759</v>
      </c>
      <c r="C691" t="s">
        <v>41</v>
      </c>
      <c r="D691" t="s">
        <v>102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 s="25">
        <v>0</v>
      </c>
      <c r="Q691" s="25">
        <v>117.7</v>
      </c>
      <c r="R691" s="25">
        <v>-117.7</v>
      </c>
      <c r="S691" s="25">
        <v>-7.3562500000000002</v>
      </c>
      <c r="T691" s="30" t="s">
        <v>30</v>
      </c>
      <c r="U691" s="28">
        <v>0</v>
      </c>
      <c r="V691" s="28" t="str">
        <f>IF(ABS(Proj2018[[#This Row],[LastProj]]-Proj2018[[#This Row],[PROJ TOTAL PTS]])&lt;0.5,"",(Proj2018[[#This Row],[PROJ TOTAL PTS]]-Proj2018[[#This Row],[LastProj]])/16)</f>
        <v/>
      </c>
      <c r="W691" s="28" t="s">
        <v>31</v>
      </c>
      <c r="X691" s="28"/>
      <c r="Y691" s="28">
        <f>IF(Proj2018[[#This Row],[POS]]="K",-100,Proj2018[[#This Row],[VAR/G]]+1.5)</f>
        <v>-5.8562500000000002</v>
      </c>
      <c r="Z691" s="32">
        <f>ROUND(MAX(Proj2018[[#This Row],[VAWG]],0)*$AC$9,0)+1</f>
        <v>1</v>
      </c>
    </row>
    <row r="692" spans="1:26" x14ac:dyDescent="0.25">
      <c r="A692">
        <v>2018</v>
      </c>
      <c r="B692" t="s">
        <v>760</v>
      </c>
      <c r="C692" t="s">
        <v>47</v>
      </c>
      <c r="D692" t="s">
        <v>102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 s="25">
        <v>0</v>
      </c>
      <c r="Q692" s="25">
        <v>117.7</v>
      </c>
      <c r="R692" s="25">
        <v>-117.7</v>
      </c>
      <c r="S692" s="25">
        <v>-7.3562500000000002</v>
      </c>
      <c r="T692" s="30" t="s">
        <v>30</v>
      </c>
      <c r="U692" s="28">
        <v>0</v>
      </c>
      <c r="V692" s="28" t="str">
        <f>IF(ABS(Proj2018[[#This Row],[LastProj]]-Proj2018[[#This Row],[PROJ TOTAL PTS]])&lt;0.5,"",(Proj2018[[#This Row],[PROJ TOTAL PTS]]-Proj2018[[#This Row],[LastProj]])/16)</f>
        <v/>
      </c>
      <c r="W692" s="28" t="s">
        <v>30</v>
      </c>
      <c r="X692" s="28"/>
      <c r="Y692" s="28">
        <f>IF(Proj2018[[#This Row],[POS]]="K",-100,Proj2018[[#This Row],[VAR/G]]+1.5)</f>
        <v>-5.8562500000000002</v>
      </c>
      <c r="Z692" s="32">
        <f>ROUND(MAX(Proj2018[[#This Row],[VAWG]],0)*$AC$9,0)+1</f>
        <v>1</v>
      </c>
    </row>
    <row r="693" spans="1:26" x14ac:dyDescent="0.25">
      <c r="A693">
        <v>2018</v>
      </c>
      <c r="B693" t="s">
        <v>761</v>
      </c>
      <c r="C693" t="s">
        <v>28</v>
      </c>
      <c r="D693" t="s">
        <v>102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 s="25">
        <v>0</v>
      </c>
      <c r="Q693" s="25">
        <v>117.7</v>
      </c>
      <c r="R693" s="25">
        <v>-117.7</v>
      </c>
      <c r="S693" s="25">
        <v>-7.3562500000000002</v>
      </c>
      <c r="T693" s="30" t="s">
        <v>30</v>
      </c>
      <c r="U693" s="28">
        <v>0</v>
      </c>
      <c r="V693" s="28" t="str">
        <f>IF(ABS(Proj2018[[#This Row],[LastProj]]-Proj2018[[#This Row],[PROJ TOTAL PTS]])&lt;0.5,"",(Proj2018[[#This Row],[PROJ TOTAL PTS]]-Proj2018[[#This Row],[LastProj]])/16)</f>
        <v/>
      </c>
      <c r="W693" s="28" t="s">
        <v>30</v>
      </c>
      <c r="X693" s="28"/>
      <c r="Y693" s="28">
        <f>IF(Proj2018[[#This Row],[POS]]="K",-100,Proj2018[[#This Row],[VAR/G]]+1.5)</f>
        <v>-5.8562500000000002</v>
      </c>
      <c r="Z693" s="32">
        <f>ROUND(MAX(Proj2018[[#This Row],[VAWG]],0)*$AC$9,0)+1</f>
        <v>1</v>
      </c>
    </row>
    <row r="694" spans="1:26" x14ac:dyDescent="0.25">
      <c r="A694">
        <v>2018</v>
      </c>
      <c r="B694" t="s">
        <v>762</v>
      </c>
      <c r="C694" t="s">
        <v>79</v>
      </c>
      <c r="D694" t="s">
        <v>102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 s="25">
        <v>0</v>
      </c>
      <c r="Q694" s="25">
        <v>117.7</v>
      </c>
      <c r="R694" s="25">
        <v>-117.7</v>
      </c>
      <c r="S694" s="25">
        <v>-7.3562500000000002</v>
      </c>
      <c r="T694" s="30" t="s">
        <v>30</v>
      </c>
      <c r="U694" s="28">
        <v>0</v>
      </c>
      <c r="V694" s="28" t="str">
        <f>IF(ABS(Proj2018[[#This Row],[LastProj]]-Proj2018[[#This Row],[PROJ TOTAL PTS]])&lt;0.5,"",(Proj2018[[#This Row],[PROJ TOTAL PTS]]-Proj2018[[#This Row],[LastProj]])/16)</f>
        <v/>
      </c>
      <c r="W694" s="28" t="s">
        <v>30</v>
      </c>
      <c r="X694" s="28"/>
      <c r="Y694" s="28">
        <f>IF(Proj2018[[#This Row],[POS]]="K",-100,Proj2018[[#This Row],[VAR/G]]+1.5)</f>
        <v>-5.8562500000000002</v>
      </c>
      <c r="Z694" s="32">
        <f>ROUND(MAX(Proj2018[[#This Row],[VAWG]],0)*$AC$9,0)+1</f>
        <v>1</v>
      </c>
    </row>
    <row r="695" spans="1:26" x14ac:dyDescent="0.25">
      <c r="A695">
        <v>2018</v>
      </c>
      <c r="B695" t="s">
        <v>763</v>
      </c>
      <c r="C695" t="s">
        <v>107</v>
      </c>
      <c r="D695" t="s">
        <v>102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 s="25">
        <v>0</v>
      </c>
      <c r="Q695" s="25">
        <v>117.7</v>
      </c>
      <c r="R695" s="25">
        <v>-117.7</v>
      </c>
      <c r="S695" s="25">
        <v>-7.3562500000000002</v>
      </c>
      <c r="T695" s="30" t="s">
        <v>30</v>
      </c>
      <c r="U695" s="28">
        <v>0</v>
      </c>
      <c r="V695" s="28" t="str">
        <f>IF(ABS(Proj2018[[#This Row],[LastProj]]-Proj2018[[#This Row],[PROJ TOTAL PTS]])&lt;0.5,"",(Proj2018[[#This Row],[PROJ TOTAL PTS]]-Proj2018[[#This Row],[LastProj]])/16)</f>
        <v/>
      </c>
      <c r="W695" s="28" t="s">
        <v>30</v>
      </c>
      <c r="X695" s="28"/>
      <c r="Y695" s="28">
        <f>IF(Proj2018[[#This Row],[POS]]="K",-100,Proj2018[[#This Row],[VAR/G]]+1.5)</f>
        <v>-5.8562500000000002</v>
      </c>
      <c r="Z695" s="32">
        <f>ROUND(MAX(Proj2018[[#This Row],[VAWG]],0)*$AC$9,0)+1</f>
        <v>1</v>
      </c>
    </row>
    <row r="696" spans="1:26" x14ac:dyDescent="0.25">
      <c r="A696">
        <v>2018</v>
      </c>
      <c r="B696" t="s">
        <v>764</v>
      </c>
      <c r="C696" t="s">
        <v>58</v>
      </c>
      <c r="D696" t="s">
        <v>102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 s="25">
        <v>0</v>
      </c>
      <c r="Q696" s="25">
        <v>117.7</v>
      </c>
      <c r="R696" s="25">
        <v>-117.7</v>
      </c>
      <c r="S696" s="25">
        <v>-7.3562500000000002</v>
      </c>
      <c r="T696" s="30" t="s">
        <v>30</v>
      </c>
      <c r="U696" s="28">
        <v>0</v>
      </c>
      <c r="V696" s="28" t="str">
        <f>IF(ABS(Proj2018[[#This Row],[LastProj]]-Proj2018[[#This Row],[PROJ TOTAL PTS]])&lt;0.5,"",(Proj2018[[#This Row],[PROJ TOTAL PTS]]-Proj2018[[#This Row],[LastProj]])/16)</f>
        <v/>
      </c>
      <c r="W696" s="28" t="s">
        <v>30</v>
      </c>
      <c r="X696" s="28"/>
      <c r="Y696" s="28">
        <f>IF(Proj2018[[#This Row],[POS]]="K",-100,Proj2018[[#This Row],[VAR/G]]+1.5)</f>
        <v>-5.8562500000000002</v>
      </c>
      <c r="Z696" s="32">
        <f>ROUND(MAX(Proj2018[[#This Row],[VAWG]],0)*$AC$9,0)+1</f>
        <v>1</v>
      </c>
    </row>
    <row r="697" spans="1:26" x14ac:dyDescent="0.25">
      <c r="A697">
        <v>2018</v>
      </c>
      <c r="B697" t="s">
        <v>765</v>
      </c>
      <c r="C697" t="s">
        <v>49</v>
      </c>
      <c r="D697" t="s">
        <v>102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s="25">
        <v>0</v>
      </c>
      <c r="Q697" s="25">
        <v>117.7</v>
      </c>
      <c r="R697" s="25">
        <v>-117.7</v>
      </c>
      <c r="S697" s="25">
        <v>-7.3562500000000002</v>
      </c>
      <c r="T697" s="30" t="s">
        <v>30</v>
      </c>
      <c r="U697" s="28">
        <v>0</v>
      </c>
      <c r="V697" s="28" t="str">
        <f>IF(ABS(Proj2018[[#This Row],[LastProj]]-Proj2018[[#This Row],[PROJ TOTAL PTS]])&lt;0.5,"",(Proj2018[[#This Row],[PROJ TOTAL PTS]]-Proj2018[[#This Row],[LastProj]])/16)</f>
        <v/>
      </c>
      <c r="W697" s="28" t="s">
        <v>30</v>
      </c>
      <c r="X697" s="28"/>
      <c r="Y697" s="28">
        <f>IF(Proj2018[[#This Row],[POS]]="K",-100,Proj2018[[#This Row],[VAR/G]]+1.5)</f>
        <v>-5.8562500000000002</v>
      </c>
      <c r="Z697" s="32">
        <f>ROUND(MAX(Proj2018[[#This Row],[VAWG]],0)*$AC$9,0)+1</f>
        <v>1</v>
      </c>
    </row>
    <row r="698" spans="1:26" x14ac:dyDescent="0.25">
      <c r="A698">
        <v>2018</v>
      </c>
      <c r="B698" t="s">
        <v>766</v>
      </c>
      <c r="C698" t="s">
        <v>60</v>
      </c>
      <c r="D698" t="s">
        <v>102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 s="25">
        <v>0</v>
      </c>
      <c r="Q698" s="25">
        <v>117.7</v>
      </c>
      <c r="R698" s="25">
        <v>-117.7</v>
      </c>
      <c r="S698" s="25">
        <v>-7.3562500000000002</v>
      </c>
      <c r="T698" s="30" t="s">
        <v>30</v>
      </c>
      <c r="U698" s="28">
        <v>0</v>
      </c>
      <c r="V698" s="28" t="str">
        <f>IF(ABS(Proj2018[[#This Row],[LastProj]]-Proj2018[[#This Row],[PROJ TOTAL PTS]])&lt;0.5,"",(Proj2018[[#This Row],[PROJ TOTAL PTS]]-Proj2018[[#This Row],[LastProj]])/16)</f>
        <v/>
      </c>
      <c r="W698" s="28" t="s">
        <v>30</v>
      </c>
      <c r="X698" s="28"/>
      <c r="Y698" s="28">
        <f>IF(Proj2018[[#This Row],[POS]]="K",-100,Proj2018[[#This Row],[VAR/G]]+1.5)</f>
        <v>-5.8562500000000002</v>
      </c>
      <c r="Z698" s="32">
        <f>ROUND(MAX(Proj2018[[#This Row],[VAWG]],0)*$AC$9,0)+1</f>
        <v>1</v>
      </c>
    </row>
    <row r="699" spans="1:26" x14ac:dyDescent="0.25">
      <c r="A699">
        <v>2018</v>
      </c>
      <c r="B699" t="s">
        <v>767</v>
      </c>
      <c r="C699" t="s">
        <v>74</v>
      </c>
      <c r="D699" t="s">
        <v>102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 s="25">
        <v>0</v>
      </c>
      <c r="Q699" s="25">
        <v>117.7</v>
      </c>
      <c r="R699" s="25">
        <v>-117.7</v>
      </c>
      <c r="S699" s="25">
        <v>-7.3562500000000002</v>
      </c>
      <c r="T699" s="30" t="s">
        <v>30</v>
      </c>
      <c r="U699" s="28">
        <v>0</v>
      </c>
      <c r="V699" s="28" t="str">
        <f>IF(ABS(Proj2018[[#This Row],[LastProj]]-Proj2018[[#This Row],[PROJ TOTAL PTS]])&lt;0.5,"",(Proj2018[[#This Row],[PROJ TOTAL PTS]]-Proj2018[[#This Row],[LastProj]])/16)</f>
        <v/>
      </c>
      <c r="W699" s="28" t="s">
        <v>30</v>
      </c>
      <c r="X699" s="28"/>
      <c r="Y699" s="28">
        <f>IF(Proj2018[[#This Row],[POS]]="K",-100,Proj2018[[#This Row],[VAR/G]]+1.5)</f>
        <v>-5.8562500000000002</v>
      </c>
      <c r="Z699" s="32">
        <f>ROUND(MAX(Proj2018[[#This Row],[VAWG]],0)*$AC$9,0)+1</f>
        <v>1</v>
      </c>
    </row>
    <row r="700" spans="1:26" x14ac:dyDescent="0.25">
      <c r="A700">
        <v>2018</v>
      </c>
      <c r="B700" t="s">
        <v>768</v>
      </c>
      <c r="C700" t="s">
        <v>96</v>
      </c>
      <c r="D700" t="s">
        <v>102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 s="25">
        <v>0</v>
      </c>
      <c r="Q700" s="25">
        <v>117.7</v>
      </c>
      <c r="R700" s="25">
        <v>-117.7</v>
      </c>
      <c r="S700" s="25">
        <v>-7.3562500000000002</v>
      </c>
      <c r="T700" s="30" t="s">
        <v>30</v>
      </c>
      <c r="U700" s="28">
        <v>0</v>
      </c>
      <c r="V700" s="28" t="str">
        <f>IF(ABS(Proj2018[[#This Row],[LastProj]]-Proj2018[[#This Row],[PROJ TOTAL PTS]])&lt;0.5,"",(Proj2018[[#This Row],[PROJ TOTAL PTS]]-Proj2018[[#This Row],[LastProj]])/16)</f>
        <v/>
      </c>
      <c r="W700" s="28" t="s">
        <v>30</v>
      </c>
      <c r="X700" s="28"/>
      <c r="Y700" s="28">
        <f>IF(Proj2018[[#This Row],[POS]]="K",-100,Proj2018[[#This Row],[VAR/G]]+1.5)</f>
        <v>-5.8562500000000002</v>
      </c>
      <c r="Z700" s="32">
        <f>ROUND(MAX(Proj2018[[#This Row],[VAWG]],0)*$AC$9,0)+1</f>
        <v>1</v>
      </c>
    </row>
    <row r="701" spans="1:26" x14ac:dyDescent="0.25">
      <c r="A701">
        <v>2018</v>
      </c>
      <c r="B701" t="s">
        <v>769</v>
      </c>
      <c r="C701" t="s">
        <v>96</v>
      </c>
      <c r="D701" t="s">
        <v>102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 s="25">
        <v>0</v>
      </c>
      <c r="Q701" s="25">
        <v>117.7</v>
      </c>
      <c r="R701" s="25">
        <v>-117.7</v>
      </c>
      <c r="S701" s="25">
        <v>-7.3562500000000002</v>
      </c>
      <c r="T701" s="30" t="s">
        <v>30</v>
      </c>
      <c r="U701" s="28">
        <v>0</v>
      </c>
      <c r="V701" s="28" t="str">
        <f>IF(ABS(Proj2018[[#This Row],[LastProj]]-Proj2018[[#This Row],[PROJ TOTAL PTS]])&lt;0.5,"",(Proj2018[[#This Row],[PROJ TOTAL PTS]]-Proj2018[[#This Row],[LastProj]])/16)</f>
        <v/>
      </c>
      <c r="W701" s="28" t="s">
        <v>30</v>
      </c>
      <c r="X701" s="28"/>
      <c r="Y701" s="28">
        <f>IF(Proj2018[[#This Row],[POS]]="K",-100,Proj2018[[#This Row],[VAR/G]]+1.5)</f>
        <v>-5.8562500000000002</v>
      </c>
      <c r="Z701" s="32">
        <f>ROUND(MAX(Proj2018[[#This Row],[VAWG]],0)*$AC$9,0)+1</f>
        <v>1</v>
      </c>
    </row>
    <row r="702" spans="1:26" x14ac:dyDescent="0.25">
      <c r="A702">
        <v>2018</v>
      </c>
      <c r="B702" t="s">
        <v>770</v>
      </c>
      <c r="C702" t="s">
        <v>83</v>
      </c>
      <c r="D702" t="s">
        <v>102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 s="25">
        <v>0</v>
      </c>
      <c r="Q702" s="25">
        <v>117.7</v>
      </c>
      <c r="R702" s="25">
        <v>-117.7</v>
      </c>
      <c r="S702" s="25">
        <v>-7.3562500000000002</v>
      </c>
      <c r="T702" s="30" t="s">
        <v>30</v>
      </c>
      <c r="U702" s="28">
        <v>0</v>
      </c>
      <c r="V702" s="28" t="str">
        <f>IF(ABS(Proj2018[[#This Row],[LastProj]]-Proj2018[[#This Row],[PROJ TOTAL PTS]])&lt;0.5,"",(Proj2018[[#This Row],[PROJ TOTAL PTS]]-Proj2018[[#This Row],[LastProj]])/16)</f>
        <v/>
      </c>
      <c r="W702" s="28" t="s">
        <v>30</v>
      </c>
      <c r="X702" s="28"/>
      <c r="Y702" s="28">
        <f>IF(Proj2018[[#This Row],[POS]]="K",-100,Proj2018[[#This Row],[VAR/G]]+1.5)</f>
        <v>-5.8562500000000002</v>
      </c>
      <c r="Z702" s="32">
        <f>ROUND(MAX(Proj2018[[#This Row],[VAWG]],0)*$AC$9,0)+1</f>
        <v>1</v>
      </c>
    </row>
    <row r="703" spans="1:26" x14ac:dyDescent="0.25">
      <c r="A703">
        <v>2018</v>
      </c>
      <c r="B703" t="s">
        <v>771</v>
      </c>
      <c r="C703" t="s">
        <v>107</v>
      </c>
      <c r="D703" t="s">
        <v>102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 s="25">
        <v>0</v>
      </c>
      <c r="Q703" s="25">
        <v>117.7</v>
      </c>
      <c r="R703" s="25">
        <v>-117.7</v>
      </c>
      <c r="S703" s="25">
        <v>-7.3562500000000002</v>
      </c>
      <c r="T703" s="30" t="s">
        <v>30</v>
      </c>
      <c r="U703" s="28">
        <v>0</v>
      </c>
      <c r="V703" s="28" t="str">
        <f>IF(ABS(Proj2018[[#This Row],[LastProj]]-Proj2018[[#This Row],[PROJ TOTAL PTS]])&lt;0.5,"",(Proj2018[[#This Row],[PROJ TOTAL PTS]]-Proj2018[[#This Row],[LastProj]])/16)</f>
        <v/>
      </c>
      <c r="W703" s="28" t="s">
        <v>30</v>
      </c>
      <c r="X703" s="28"/>
      <c r="Y703" s="28">
        <f>IF(Proj2018[[#This Row],[POS]]="K",-100,Proj2018[[#This Row],[VAR/G]]+1.5)</f>
        <v>-5.8562500000000002</v>
      </c>
      <c r="Z703" s="32">
        <f>ROUND(MAX(Proj2018[[#This Row],[VAWG]],0)*$AC$9,0)+1</f>
        <v>1</v>
      </c>
    </row>
    <row r="704" spans="1:26" x14ac:dyDescent="0.25">
      <c r="A704">
        <v>2018</v>
      </c>
      <c r="B704" t="s">
        <v>772</v>
      </c>
      <c r="C704" t="s">
        <v>159</v>
      </c>
      <c r="D704" t="s">
        <v>102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 s="25">
        <v>0</v>
      </c>
      <c r="Q704" s="25">
        <v>117.7</v>
      </c>
      <c r="R704" s="25">
        <v>-117.7</v>
      </c>
      <c r="S704" s="25">
        <v>-7.3562500000000002</v>
      </c>
      <c r="T704" s="30" t="s">
        <v>30</v>
      </c>
      <c r="U704" s="28">
        <v>0</v>
      </c>
      <c r="V704" s="28" t="str">
        <f>IF(ABS(Proj2018[[#This Row],[LastProj]]-Proj2018[[#This Row],[PROJ TOTAL PTS]])&lt;0.5,"",(Proj2018[[#This Row],[PROJ TOTAL PTS]]-Proj2018[[#This Row],[LastProj]])/16)</f>
        <v/>
      </c>
      <c r="W704" s="28" t="s">
        <v>30</v>
      </c>
      <c r="X704" s="28"/>
      <c r="Y704" s="28">
        <f>IF(Proj2018[[#This Row],[POS]]="K",-100,Proj2018[[#This Row],[VAR/G]]+1.5)</f>
        <v>-5.8562500000000002</v>
      </c>
      <c r="Z704" s="32">
        <f>ROUND(MAX(Proj2018[[#This Row],[VAWG]],0)*$AC$9,0)+1</f>
        <v>1</v>
      </c>
    </row>
    <row r="705" spans="1:26" x14ac:dyDescent="0.25">
      <c r="A705">
        <v>2018</v>
      </c>
      <c r="B705" t="s">
        <v>773</v>
      </c>
      <c r="C705" t="s">
        <v>675</v>
      </c>
      <c r="D705" t="s">
        <v>102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 s="25">
        <v>0</v>
      </c>
      <c r="Q705" s="25">
        <v>117.7</v>
      </c>
      <c r="R705" s="25">
        <v>-117.7</v>
      </c>
      <c r="S705" s="25">
        <v>-7.3562500000000002</v>
      </c>
      <c r="T705" s="30" t="s">
        <v>30</v>
      </c>
      <c r="U705" s="28">
        <v>0</v>
      </c>
      <c r="V705" s="28" t="str">
        <f>IF(ABS(Proj2018[[#This Row],[LastProj]]-Proj2018[[#This Row],[PROJ TOTAL PTS]])&lt;0.5,"",(Proj2018[[#This Row],[PROJ TOTAL PTS]]-Proj2018[[#This Row],[LastProj]])/16)</f>
        <v/>
      </c>
      <c r="W705" s="28" t="s">
        <v>30</v>
      </c>
      <c r="X705" s="28"/>
      <c r="Y705" s="28">
        <f>IF(Proj2018[[#This Row],[POS]]="K",-100,Proj2018[[#This Row],[VAR/G]]+1.5)</f>
        <v>-5.8562500000000002</v>
      </c>
      <c r="Z705" s="32">
        <f>ROUND(MAX(Proj2018[[#This Row],[VAWG]],0)*$AC$9,0)+1</f>
        <v>1</v>
      </c>
    </row>
    <row r="706" spans="1:26" x14ac:dyDescent="0.25">
      <c r="A706">
        <v>2018</v>
      </c>
      <c r="B706" t="s">
        <v>774</v>
      </c>
      <c r="C706" t="s">
        <v>675</v>
      </c>
      <c r="D706" t="s">
        <v>102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 s="25">
        <v>0</v>
      </c>
      <c r="Q706" s="25">
        <v>117.7</v>
      </c>
      <c r="R706" s="25">
        <v>-117.7</v>
      </c>
      <c r="S706" s="25">
        <v>-7.3562500000000002</v>
      </c>
      <c r="T706" s="30" t="s">
        <v>30</v>
      </c>
      <c r="U706" s="28">
        <v>0</v>
      </c>
      <c r="V706" s="28" t="str">
        <f>IF(ABS(Proj2018[[#This Row],[LastProj]]-Proj2018[[#This Row],[PROJ TOTAL PTS]])&lt;0.5,"",(Proj2018[[#This Row],[PROJ TOTAL PTS]]-Proj2018[[#This Row],[LastProj]])/16)</f>
        <v/>
      </c>
      <c r="W706" s="28" t="s">
        <v>31</v>
      </c>
      <c r="X706" s="28"/>
      <c r="Y706" s="28">
        <f>IF(Proj2018[[#This Row],[POS]]="K",-100,Proj2018[[#This Row],[VAR/G]]+1.5)</f>
        <v>-5.8562500000000002</v>
      </c>
      <c r="Z706" s="32">
        <f>ROUND(MAX(Proj2018[[#This Row],[VAWG]],0)*$AC$9,0)+1</f>
        <v>1</v>
      </c>
    </row>
    <row r="707" spans="1:26" x14ac:dyDescent="0.25">
      <c r="A707">
        <v>2018</v>
      </c>
      <c r="B707" t="s">
        <v>775</v>
      </c>
      <c r="C707" t="s">
        <v>83</v>
      </c>
      <c r="D707" t="s">
        <v>102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 s="25">
        <v>0</v>
      </c>
      <c r="Q707" s="25">
        <v>117.7</v>
      </c>
      <c r="R707" s="25">
        <v>-117.7</v>
      </c>
      <c r="S707" s="25">
        <v>-7.3562500000000002</v>
      </c>
      <c r="T707" s="30" t="s">
        <v>30</v>
      </c>
      <c r="U707" s="28">
        <v>0</v>
      </c>
      <c r="V707" s="28" t="str">
        <f>IF(ABS(Proj2018[[#This Row],[LastProj]]-Proj2018[[#This Row],[PROJ TOTAL PTS]])&lt;0.5,"",(Proj2018[[#This Row],[PROJ TOTAL PTS]]-Proj2018[[#This Row],[LastProj]])/16)</f>
        <v/>
      </c>
      <c r="W707" s="28" t="s">
        <v>30</v>
      </c>
      <c r="X707" s="28"/>
      <c r="Y707" s="28">
        <f>IF(Proj2018[[#This Row],[POS]]="K",-100,Proj2018[[#This Row],[VAR/G]]+1.5)</f>
        <v>-5.8562500000000002</v>
      </c>
      <c r="Z707" s="32">
        <f>ROUND(MAX(Proj2018[[#This Row],[VAWG]],0)*$AC$9,0)+1</f>
        <v>1</v>
      </c>
    </row>
    <row r="708" spans="1:26" x14ac:dyDescent="0.25">
      <c r="A708">
        <v>2018</v>
      </c>
      <c r="B708" t="s">
        <v>776</v>
      </c>
      <c r="C708" t="s">
        <v>44</v>
      </c>
      <c r="D708" t="s">
        <v>102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 s="25">
        <v>0</v>
      </c>
      <c r="Q708" s="25">
        <v>117.7</v>
      </c>
      <c r="R708" s="25">
        <v>-117.7</v>
      </c>
      <c r="S708" s="25">
        <v>-7.3562500000000002</v>
      </c>
      <c r="T708" s="30" t="s">
        <v>30</v>
      </c>
      <c r="U708" s="28">
        <v>0</v>
      </c>
      <c r="V708" s="28" t="str">
        <f>IF(ABS(Proj2018[[#This Row],[LastProj]]-Proj2018[[#This Row],[PROJ TOTAL PTS]])&lt;0.5,"",(Proj2018[[#This Row],[PROJ TOTAL PTS]]-Proj2018[[#This Row],[LastProj]])/16)</f>
        <v/>
      </c>
      <c r="W708" s="28" t="s">
        <v>30</v>
      </c>
      <c r="X708" s="28"/>
      <c r="Y708" s="28">
        <f>IF(Proj2018[[#This Row],[POS]]="K",-100,Proj2018[[#This Row],[VAR/G]]+1.5)</f>
        <v>-5.8562500000000002</v>
      </c>
      <c r="Z708" s="32">
        <f>ROUND(MAX(Proj2018[[#This Row],[VAWG]],0)*$AC$9,0)+1</f>
        <v>1</v>
      </c>
    </row>
    <row r="709" spans="1:26" x14ac:dyDescent="0.25">
      <c r="A709">
        <v>2018</v>
      </c>
      <c r="B709" t="s">
        <v>777</v>
      </c>
      <c r="C709" t="s">
        <v>86</v>
      </c>
      <c r="D709" t="s">
        <v>102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 s="25">
        <v>0</v>
      </c>
      <c r="Q709" s="25">
        <v>117.7</v>
      </c>
      <c r="R709" s="25">
        <v>-117.7</v>
      </c>
      <c r="S709" s="25">
        <v>-7.3562500000000002</v>
      </c>
      <c r="T709" s="30" t="s">
        <v>30</v>
      </c>
      <c r="U709" s="28">
        <v>0</v>
      </c>
      <c r="V709" s="28" t="str">
        <f>IF(ABS(Proj2018[[#This Row],[LastProj]]-Proj2018[[#This Row],[PROJ TOTAL PTS]])&lt;0.5,"",(Proj2018[[#This Row],[PROJ TOTAL PTS]]-Proj2018[[#This Row],[LastProj]])/16)</f>
        <v/>
      </c>
      <c r="W709" s="28" t="s">
        <v>30</v>
      </c>
      <c r="X709" s="28"/>
      <c r="Y709" s="28">
        <f>IF(Proj2018[[#This Row],[POS]]="K",-100,Proj2018[[#This Row],[VAR/G]]+1.5)</f>
        <v>-5.8562500000000002</v>
      </c>
      <c r="Z709" s="32">
        <f>ROUND(MAX(Proj2018[[#This Row],[VAWG]],0)*$AC$9,0)+1</f>
        <v>1</v>
      </c>
    </row>
    <row r="710" spans="1:26" x14ac:dyDescent="0.25">
      <c r="A710">
        <v>2018</v>
      </c>
      <c r="B710" t="s">
        <v>778</v>
      </c>
      <c r="C710" t="s">
        <v>107</v>
      </c>
      <c r="D710" t="s">
        <v>102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 s="25">
        <v>0</v>
      </c>
      <c r="Q710" s="25">
        <v>117.7</v>
      </c>
      <c r="R710" s="25">
        <v>-117.7</v>
      </c>
      <c r="S710" s="25">
        <v>-7.3562500000000002</v>
      </c>
      <c r="T710" s="30" t="s">
        <v>30</v>
      </c>
      <c r="U710" s="28">
        <v>0</v>
      </c>
      <c r="V710" s="28" t="str">
        <f>IF(ABS(Proj2018[[#This Row],[LastProj]]-Proj2018[[#This Row],[PROJ TOTAL PTS]])&lt;0.5,"",(Proj2018[[#This Row],[PROJ TOTAL PTS]]-Proj2018[[#This Row],[LastProj]])/16)</f>
        <v/>
      </c>
      <c r="W710" s="28" t="s">
        <v>30</v>
      </c>
      <c r="X710" s="28"/>
      <c r="Y710" s="28">
        <f>IF(Proj2018[[#This Row],[POS]]="K",-100,Proj2018[[#This Row],[VAR/G]]+1.5)</f>
        <v>-5.8562500000000002</v>
      </c>
      <c r="Z710" s="32">
        <f>ROUND(MAX(Proj2018[[#This Row],[VAWG]],0)*$AC$9,0)+1</f>
        <v>1</v>
      </c>
    </row>
    <row r="711" spans="1:26" x14ac:dyDescent="0.25">
      <c r="A711">
        <v>2018</v>
      </c>
      <c r="B711" t="s">
        <v>779</v>
      </c>
      <c r="C711" t="s">
        <v>68</v>
      </c>
      <c r="D711" t="s">
        <v>102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 s="25">
        <v>0</v>
      </c>
      <c r="Q711" s="25">
        <v>117.7</v>
      </c>
      <c r="R711" s="25">
        <v>-117.7</v>
      </c>
      <c r="S711" s="25">
        <v>-7.3562500000000002</v>
      </c>
      <c r="T711" s="30" t="s">
        <v>30</v>
      </c>
      <c r="U711" s="28">
        <v>0</v>
      </c>
      <c r="V711" s="28" t="str">
        <f>IF(ABS(Proj2018[[#This Row],[LastProj]]-Proj2018[[#This Row],[PROJ TOTAL PTS]])&lt;0.5,"",(Proj2018[[#This Row],[PROJ TOTAL PTS]]-Proj2018[[#This Row],[LastProj]])/16)</f>
        <v/>
      </c>
      <c r="W711" s="28" t="s">
        <v>30</v>
      </c>
      <c r="X711" s="28"/>
      <c r="Y711" s="28">
        <f>IF(Proj2018[[#This Row],[POS]]="K",-100,Proj2018[[#This Row],[VAR/G]]+1.5)</f>
        <v>-5.8562500000000002</v>
      </c>
      <c r="Z711" s="32">
        <f>ROUND(MAX(Proj2018[[#This Row],[VAWG]],0)*$AC$9,0)+1</f>
        <v>1</v>
      </c>
    </row>
    <row r="712" spans="1:26" x14ac:dyDescent="0.25">
      <c r="A712">
        <v>2018</v>
      </c>
      <c r="B712" t="s">
        <v>780</v>
      </c>
      <c r="C712" t="s">
        <v>70</v>
      </c>
      <c r="D712" t="s">
        <v>126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 s="25">
        <v>0</v>
      </c>
      <c r="Q712" s="25">
        <v>81.599999999999994</v>
      </c>
      <c r="R712" s="25">
        <v>-81.599999999999994</v>
      </c>
      <c r="S712" s="25">
        <v>-5.0999999999999996</v>
      </c>
      <c r="T712" s="30" t="s">
        <v>30</v>
      </c>
      <c r="U712" s="28">
        <v>0</v>
      </c>
      <c r="V712" s="28" t="str">
        <f>IF(ABS(Proj2018[[#This Row],[LastProj]]-Proj2018[[#This Row],[PROJ TOTAL PTS]])&lt;0.5,"",(Proj2018[[#This Row],[PROJ TOTAL PTS]]-Proj2018[[#This Row],[LastProj]])/16)</f>
        <v/>
      </c>
      <c r="W712" s="28" t="s">
        <v>31</v>
      </c>
      <c r="X712" s="28"/>
      <c r="Y712" s="28">
        <f>IF(Proj2018[[#This Row],[POS]]="K",-100,Proj2018[[#This Row],[VAR/G]]+1.5)</f>
        <v>-3.5999999999999996</v>
      </c>
      <c r="Z712" s="28">
        <f>ROUND(MAX(Proj2018[[#This Row],[VAWG]],0)*$AC$9,0)+1</f>
        <v>1</v>
      </c>
    </row>
    <row r="713" spans="1:26" x14ac:dyDescent="0.25">
      <c r="A713">
        <v>2018</v>
      </c>
      <c r="B713" t="s">
        <v>85</v>
      </c>
      <c r="C713" t="s">
        <v>56</v>
      </c>
      <c r="D713" t="s">
        <v>126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 s="25">
        <v>0</v>
      </c>
      <c r="Q713" s="25">
        <v>81.599999999999994</v>
      </c>
      <c r="R713" s="25">
        <v>-81.599999999999994</v>
      </c>
      <c r="S713" s="25">
        <v>-5.0999999999999996</v>
      </c>
      <c r="T713" s="30" t="s">
        <v>30</v>
      </c>
      <c r="U713" s="28">
        <v>0</v>
      </c>
      <c r="V713" s="28" t="str">
        <f>IF(ABS(Proj2018[[#This Row],[LastProj]]-Proj2018[[#This Row],[PROJ TOTAL PTS]])&lt;0.5,"",(Proj2018[[#This Row],[PROJ TOTAL PTS]]-Proj2018[[#This Row],[LastProj]])/16)</f>
        <v/>
      </c>
      <c r="W713" s="28" t="s">
        <v>31</v>
      </c>
      <c r="X713" s="28"/>
      <c r="Y713" s="28">
        <f>IF(Proj2018[[#This Row],[POS]]="K",-100,Proj2018[[#This Row],[VAR/G]]+1.5)</f>
        <v>-3.5999999999999996</v>
      </c>
      <c r="Z713" s="28">
        <f>ROUND(MAX(Proj2018[[#This Row],[VAWG]],0)*$AC$9,0)+1</f>
        <v>1</v>
      </c>
    </row>
    <row r="714" spans="1:26" x14ac:dyDescent="0.25">
      <c r="A714">
        <v>2018</v>
      </c>
      <c r="B714" t="s">
        <v>781</v>
      </c>
      <c r="C714" t="s">
        <v>94</v>
      </c>
      <c r="D714" t="s">
        <v>102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 s="25">
        <v>0</v>
      </c>
      <c r="Q714" s="25">
        <v>117.7</v>
      </c>
      <c r="R714" s="25">
        <v>-117.7</v>
      </c>
      <c r="S714" s="25">
        <v>-7.3562500000000002</v>
      </c>
      <c r="T714" s="30" t="s">
        <v>30</v>
      </c>
      <c r="U714" s="28">
        <v>0</v>
      </c>
      <c r="V714" s="28" t="str">
        <f>IF(ABS(Proj2018[[#This Row],[LastProj]]-Proj2018[[#This Row],[PROJ TOTAL PTS]])&lt;0.5,"",(Proj2018[[#This Row],[PROJ TOTAL PTS]]-Proj2018[[#This Row],[LastProj]])/16)</f>
        <v/>
      </c>
      <c r="W714" s="28" t="s">
        <v>30</v>
      </c>
      <c r="X714" s="28"/>
      <c r="Y714" s="28">
        <f>IF(Proj2018[[#This Row],[POS]]="K",-100,Proj2018[[#This Row],[VAR/G]]+1.5)</f>
        <v>-5.8562500000000002</v>
      </c>
      <c r="Z714" s="32">
        <f>ROUND(MAX(Proj2018[[#This Row],[VAWG]],0)*$AC$9,0)+1</f>
        <v>1</v>
      </c>
    </row>
    <row r="715" spans="1:26" x14ac:dyDescent="0.25">
      <c r="A715">
        <v>2018</v>
      </c>
      <c r="B715" t="s">
        <v>782</v>
      </c>
      <c r="C715" t="s">
        <v>88</v>
      </c>
      <c r="D715" t="s">
        <v>102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 s="25">
        <v>0</v>
      </c>
      <c r="Q715" s="25">
        <v>117.7</v>
      </c>
      <c r="R715" s="25">
        <v>-117.7</v>
      </c>
      <c r="S715" s="25">
        <v>-7.3562500000000002</v>
      </c>
      <c r="T715" s="30" t="s">
        <v>30</v>
      </c>
      <c r="U715" s="28">
        <v>0</v>
      </c>
      <c r="V715" s="28" t="str">
        <f>IF(ABS(Proj2018[[#This Row],[LastProj]]-Proj2018[[#This Row],[PROJ TOTAL PTS]])&lt;0.5,"",(Proj2018[[#This Row],[PROJ TOTAL PTS]]-Proj2018[[#This Row],[LastProj]])/16)</f>
        <v/>
      </c>
      <c r="W715" s="28" t="s">
        <v>30</v>
      </c>
      <c r="X715" s="28"/>
      <c r="Y715" s="28">
        <f>IF(Proj2018[[#This Row],[POS]]="K",-100,Proj2018[[#This Row],[VAR/G]]+1.5)</f>
        <v>-5.8562500000000002</v>
      </c>
      <c r="Z715" s="32">
        <f>ROUND(MAX(Proj2018[[#This Row],[VAWG]],0)*$AC$9,0)+1</f>
        <v>1</v>
      </c>
    </row>
    <row r="716" spans="1:26" x14ac:dyDescent="0.25">
      <c r="A716">
        <v>2018</v>
      </c>
      <c r="B716" t="s">
        <v>783</v>
      </c>
      <c r="C716" t="s">
        <v>41</v>
      </c>
      <c r="D716" t="s">
        <v>102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 s="25">
        <v>0</v>
      </c>
      <c r="Q716" s="25">
        <v>117.7</v>
      </c>
      <c r="R716" s="25">
        <v>-117.7</v>
      </c>
      <c r="S716" s="25">
        <v>-7.3562500000000002</v>
      </c>
      <c r="T716" s="30" t="s">
        <v>30</v>
      </c>
      <c r="U716" s="28">
        <v>0</v>
      </c>
      <c r="V716" s="28" t="str">
        <f>IF(ABS(Proj2018[[#This Row],[LastProj]]-Proj2018[[#This Row],[PROJ TOTAL PTS]])&lt;0.5,"",(Proj2018[[#This Row],[PROJ TOTAL PTS]]-Proj2018[[#This Row],[LastProj]])/16)</f>
        <v/>
      </c>
      <c r="W716" s="28" t="s">
        <v>30</v>
      </c>
      <c r="X716" s="28"/>
      <c r="Y716" s="28">
        <f>IF(Proj2018[[#This Row],[POS]]="K",-100,Proj2018[[#This Row],[VAR/G]]+1.5)</f>
        <v>-5.8562500000000002</v>
      </c>
      <c r="Z716" s="32">
        <f>ROUND(MAX(Proj2018[[#This Row],[VAWG]],0)*$AC$9,0)+1</f>
        <v>1</v>
      </c>
    </row>
    <row r="717" spans="1:26" x14ac:dyDescent="0.25">
      <c r="A717">
        <v>2018</v>
      </c>
      <c r="B717" t="s">
        <v>784</v>
      </c>
      <c r="C717" t="s">
        <v>52</v>
      </c>
      <c r="D717" t="s">
        <v>102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 s="25">
        <v>0</v>
      </c>
      <c r="Q717" s="25">
        <v>117.7</v>
      </c>
      <c r="R717" s="25">
        <v>-117.7</v>
      </c>
      <c r="S717" s="25">
        <v>-7.3562500000000002</v>
      </c>
      <c r="T717" s="30" t="s">
        <v>30</v>
      </c>
      <c r="U717" s="28">
        <v>0</v>
      </c>
      <c r="V717" s="28" t="str">
        <f>IF(ABS(Proj2018[[#This Row],[LastProj]]-Proj2018[[#This Row],[PROJ TOTAL PTS]])&lt;0.5,"",(Proj2018[[#This Row],[PROJ TOTAL PTS]]-Proj2018[[#This Row],[LastProj]])/16)</f>
        <v/>
      </c>
      <c r="W717" s="28" t="s">
        <v>30</v>
      </c>
      <c r="X717" s="28"/>
      <c r="Y717" s="28">
        <f>IF(Proj2018[[#This Row],[POS]]="K",-100,Proj2018[[#This Row],[VAR/G]]+1.5)</f>
        <v>-5.8562500000000002</v>
      </c>
      <c r="Z717" s="32">
        <f>ROUND(MAX(Proj2018[[#This Row],[VAWG]],0)*$AC$9,0)+1</f>
        <v>1</v>
      </c>
    </row>
    <row r="718" spans="1:26" x14ac:dyDescent="0.25">
      <c r="A718">
        <v>2018</v>
      </c>
      <c r="B718" t="s">
        <v>785</v>
      </c>
      <c r="C718" t="s">
        <v>74</v>
      </c>
      <c r="D718" t="s">
        <v>102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 s="25">
        <v>0</v>
      </c>
      <c r="Q718" s="25">
        <v>117.7</v>
      </c>
      <c r="R718" s="25">
        <v>-117.7</v>
      </c>
      <c r="S718" s="25">
        <v>-7.3562500000000002</v>
      </c>
      <c r="T718" s="30" t="s">
        <v>30</v>
      </c>
      <c r="U718" s="28">
        <v>0</v>
      </c>
      <c r="V718" s="28" t="str">
        <f>IF(ABS(Proj2018[[#This Row],[LastProj]]-Proj2018[[#This Row],[PROJ TOTAL PTS]])&lt;0.5,"",(Proj2018[[#This Row],[PROJ TOTAL PTS]]-Proj2018[[#This Row],[LastProj]])/16)</f>
        <v/>
      </c>
      <c r="W718" s="28" t="s">
        <v>30</v>
      </c>
      <c r="X718" s="28"/>
      <c r="Y718" s="28">
        <f>IF(Proj2018[[#This Row],[POS]]="K",-100,Proj2018[[#This Row],[VAR/G]]+1.5)</f>
        <v>-5.8562500000000002</v>
      </c>
      <c r="Z718" s="32">
        <f>ROUND(MAX(Proj2018[[#This Row],[VAWG]],0)*$AC$9,0)+1</f>
        <v>1</v>
      </c>
    </row>
    <row r="719" spans="1:26" x14ac:dyDescent="0.25">
      <c r="A719">
        <v>2018</v>
      </c>
      <c r="B719" t="s">
        <v>786</v>
      </c>
      <c r="C719" t="s">
        <v>60</v>
      </c>
      <c r="D719" t="s">
        <v>102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 s="25">
        <v>0</v>
      </c>
      <c r="Q719" s="25">
        <v>117.7</v>
      </c>
      <c r="R719" s="25">
        <v>-117.7</v>
      </c>
      <c r="S719" s="25">
        <v>-7.3562500000000002</v>
      </c>
      <c r="T719" s="30" t="s">
        <v>30</v>
      </c>
      <c r="U719" s="28">
        <v>0</v>
      </c>
      <c r="V719" s="28" t="str">
        <f>IF(ABS(Proj2018[[#This Row],[LastProj]]-Proj2018[[#This Row],[PROJ TOTAL PTS]])&lt;0.5,"",(Proj2018[[#This Row],[PROJ TOTAL PTS]]-Proj2018[[#This Row],[LastProj]])/16)</f>
        <v/>
      </c>
      <c r="W719" s="28" t="s">
        <v>30</v>
      </c>
      <c r="X719" s="28"/>
      <c r="Y719" s="28">
        <f>IF(Proj2018[[#This Row],[POS]]="K",-100,Proj2018[[#This Row],[VAR/G]]+1.5)</f>
        <v>-5.8562500000000002</v>
      </c>
      <c r="Z719" s="32">
        <f>ROUND(MAX(Proj2018[[#This Row],[VAWG]],0)*$AC$9,0)+1</f>
        <v>1</v>
      </c>
    </row>
    <row r="720" spans="1:26" x14ac:dyDescent="0.25">
      <c r="A720">
        <v>2018</v>
      </c>
      <c r="B720" t="s">
        <v>787</v>
      </c>
      <c r="C720" t="s">
        <v>107</v>
      </c>
      <c r="D720" t="s">
        <v>102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 s="25">
        <v>0</v>
      </c>
      <c r="Q720" s="25">
        <v>117.7</v>
      </c>
      <c r="R720" s="25">
        <v>-117.7</v>
      </c>
      <c r="S720" s="25">
        <v>-7.3562500000000002</v>
      </c>
      <c r="T720" s="30" t="s">
        <v>30</v>
      </c>
      <c r="U720" s="28">
        <v>0</v>
      </c>
      <c r="V720" s="28" t="str">
        <f>IF(ABS(Proj2018[[#This Row],[LastProj]]-Proj2018[[#This Row],[PROJ TOTAL PTS]])&lt;0.5,"",(Proj2018[[#This Row],[PROJ TOTAL PTS]]-Proj2018[[#This Row],[LastProj]])/16)</f>
        <v/>
      </c>
      <c r="W720" s="28" t="s">
        <v>30</v>
      </c>
      <c r="X720" s="28"/>
      <c r="Y720" s="28">
        <f>IF(Proj2018[[#This Row],[POS]]="K",-100,Proj2018[[#This Row],[VAR/G]]+1.5)</f>
        <v>-5.8562500000000002</v>
      </c>
      <c r="Z720" s="32">
        <f>ROUND(MAX(Proj2018[[#This Row],[VAWG]],0)*$AC$9,0)+1</f>
        <v>1</v>
      </c>
    </row>
    <row r="721" spans="1:26" x14ac:dyDescent="0.25">
      <c r="A721">
        <v>2018</v>
      </c>
      <c r="B721" t="s">
        <v>788</v>
      </c>
      <c r="C721" t="s">
        <v>107</v>
      </c>
      <c r="D721" t="s">
        <v>102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 s="25">
        <v>0</v>
      </c>
      <c r="Q721" s="25">
        <v>117.7</v>
      </c>
      <c r="R721" s="25">
        <v>-117.7</v>
      </c>
      <c r="S721" s="25">
        <v>-7.3562500000000002</v>
      </c>
      <c r="T721" s="30" t="s">
        <v>30</v>
      </c>
      <c r="U721" s="28">
        <v>0</v>
      </c>
      <c r="V721" s="28" t="str">
        <f>IF(ABS(Proj2018[[#This Row],[LastProj]]-Proj2018[[#This Row],[PROJ TOTAL PTS]])&lt;0.5,"",(Proj2018[[#This Row],[PROJ TOTAL PTS]]-Proj2018[[#This Row],[LastProj]])/16)</f>
        <v/>
      </c>
      <c r="W721" s="28" t="s">
        <v>30</v>
      </c>
      <c r="X721" s="28"/>
      <c r="Y721" s="28">
        <f>IF(Proj2018[[#This Row],[POS]]="K",-100,Proj2018[[#This Row],[VAR/G]]+1.5)</f>
        <v>-5.8562500000000002</v>
      </c>
      <c r="Z721" s="32">
        <f>ROUND(MAX(Proj2018[[#This Row],[VAWG]],0)*$AC$9,0)+1</f>
        <v>1</v>
      </c>
    </row>
    <row r="722" spans="1:26" x14ac:dyDescent="0.25">
      <c r="A722">
        <v>2018</v>
      </c>
      <c r="B722" t="s">
        <v>789</v>
      </c>
      <c r="C722" t="s">
        <v>675</v>
      </c>
      <c r="D722" t="s">
        <v>102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 s="25">
        <v>0</v>
      </c>
      <c r="Q722" s="25">
        <v>117.7</v>
      </c>
      <c r="R722" s="25">
        <v>-117.7</v>
      </c>
      <c r="S722" s="25">
        <v>-7.3562500000000002</v>
      </c>
      <c r="T722" s="30" t="s">
        <v>30</v>
      </c>
      <c r="U722" s="28">
        <v>0</v>
      </c>
      <c r="V722" s="28" t="str">
        <f>IF(ABS(Proj2018[[#This Row],[LastProj]]-Proj2018[[#This Row],[PROJ TOTAL PTS]])&lt;0.5,"",(Proj2018[[#This Row],[PROJ TOTAL PTS]]-Proj2018[[#This Row],[LastProj]])/16)</f>
        <v/>
      </c>
      <c r="W722" s="28" t="s">
        <v>30</v>
      </c>
      <c r="X722" s="28"/>
      <c r="Y722" s="28">
        <f>IF(Proj2018[[#This Row],[POS]]="K",-100,Proj2018[[#This Row],[VAR/G]]+1.5)</f>
        <v>-5.8562500000000002</v>
      </c>
      <c r="Z722" s="32">
        <f>ROUND(MAX(Proj2018[[#This Row],[VAWG]],0)*$AC$9,0)+1</f>
        <v>1</v>
      </c>
    </row>
    <row r="723" spans="1:26" x14ac:dyDescent="0.25">
      <c r="A723">
        <v>2018</v>
      </c>
      <c r="B723" t="s">
        <v>790</v>
      </c>
      <c r="C723" t="s">
        <v>68</v>
      </c>
      <c r="D723" t="s">
        <v>102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 s="25">
        <v>0</v>
      </c>
      <c r="Q723" s="25">
        <v>117.7</v>
      </c>
      <c r="R723" s="25">
        <v>-117.7</v>
      </c>
      <c r="S723" s="25">
        <v>-7.3562500000000002</v>
      </c>
      <c r="T723" s="30" t="s">
        <v>30</v>
      </c>
      <c r="U723" s="28">
        <v>0</v>
      </c>
      <c r="V723" s="28" t="str">
        <f>IF(ABS(Proj2018[[#This Row],[LastProj]]-Proj2018[[#This Row],[PROJ TOTAL PTS]])&lt;0.5,"",(Proj2018[[#This Row],[PROJ TOTAL PTS]]-Proj2018[[#This Row],[LastProj]])/16)</f>
        <v/>
      </c>
      <c r="W723" s="28" t="s">
        <v>30</v>
      </c>
      <c r="X723" s="28"/>
      <c r="Y723" s="28">
        <f>IF(Proj2018[[#This Row],[POS]]="K",-100,Proj2018[[#This Row],[VAR/G]]+1.5)</f>
        <v>-5.8562500000000002</v>
      </c>
      <c r="Z723" s="32">
        <f>ROUND(MAX(Proj2018[[#This Row],[VAWG]],0)*$AC$9,0)+1</f>
        <v>1</v>
      </c>
    </row>
    <row r="724" spans="1:26" x14ac:dyDescent="0.25">
      <c r="A724">
        <v>2018</v>
      </c>
      <c r="B724" t="s">
        <v>791</v>
      </c>
      <c r="C724" t="s">
        <v>60</v>
      </c>
      <c r="D724" t="s">
        <v>102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 s="25">
        <v>0</v>
      </c>
      <c r="Q724" s="25">
        <v>117.7</v>
      </c>
      <c r="R724" s="25">
        <v>-117.7</v>
      </c>
      <c r="S724" s="25">
        <v>-7.3562500000000002</v>
      </c>
      <c r="T724" s="30" t="s">
        <v>30</v>
      </c>
      <c r="U724" s="28">
        <v>0</v>
      </c>
      <c r="V724" s="28" t="str">
        <f>IF(ABS(Proj2018[[#This Row],[LastProj]]-Proj2018[[#This Row],[PROJ TOTAL PTS]])&lt;0.5,"",(Proj2018[[#This Row],[PROJ TOTAL PTS]]-Proj2018[[#This Row],[LastProj]])/16)</f>
        <v/>
      </c>
      <c r="W724" s="28" t="s">
        <v>30</v>
      </c>
      <c r="X724" s="28"/>
      <c r="Y724" s="28">
        <f>IF(Proj2018[[#This Row],[POS]]="K",-100,Proj2018[[#This Row],[VAR/G]]+1.5)</f>
        <v>-5.8562500000000002</v>
      </c>
      <c r="Z724" s="32">
        <f>ROUND(MAX(Proj2018[[#This Row],[VAWG]],0)*$AC$9,0)+1</f>
        <v>1</v>
      </c>
    </row>
    <row r="725" spans="1:26" x14ac:dyDescent="0.25">
      <c r="A725">
        <v>2018</v>
      </c>
      <c r="B725" t="s">
        <v>792</v>
      </c>
      <c r="C725" t="s">
        <v>34</v>
      </c>
      <c r="D725" t="s">
        <v>102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 s="25">
        <v>0</v>
      </c>
      <c r="Q725" s="25">
        <v>117.7</v>
      </c>
      <c r="R725" s="25">
        <v>-117.7</v>
      </c>
      <c r="S725" s="25">
        <v>-7.3562500000000002</v>
      </c>
      <c r="T725" s="30" t="s">
        <v>30</v>
      </c>
      <c r="U725" s="28">
        <v>0</v>
      </c>
      <c r="V725" s="28" t="str">
        <f>IF(ABS(Proj2018[[#This Row],[LastProj]]-Proj2018[[#This Row],[PROJ TOTAL PTS]])&lt;0.5,"",(Proj2018[[#This Row],[PROJ TOTAL PTS]]-Proj2018[[#This Row],[LastProj]])/16)</f>
        <v/>
      </c>
      <c r="W725" s="28" t="s">
        <v>30</v>
      </c>
      <c r="X725" s="28"/>
      <c r="Y725" s="28">
        <f>IF(Proj2018[[#This Row],[POS]]="K",-100,Proj2018[[#This Row],[VAR/G]]+1.5)</f>
        <v>-5.8562500000000002</v>
      </c>
      <c r="Z725" s="32">
        <f>ROUND(MAX(Proj2018[[#This Row],[VAWG]],0)*$AC$9,0)+1</f>
        <v>1</v>
      </c>
    </row>
    <row r="726" spans="1:26" x14ac:dyDescent="0.25">
      <c r="A726">
        <v>2018</v>
      </c>
      <c r="B726" t="s">
        <v>793</v>
      </c>
      <c r="C726" t="s">
        <v>58</v>
      </c>
      <c r="D726" t="s">
        <v>102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 s="25">
        <v>0</v>
      </c>
      <c r="Q726" s="25">
        <v>117.7</v>
      </c>
      <c r="R726" s="25">
        <v>-117.7</v>
      </c>
      <c r="S726" s="25">
        <v>-7.3562500000000002</v>
      </c>
      <c r="T726" s="30" t="s">
        <v>30</v>
      </c>
      <c r="U726" s="28">
        <v>0</v>
      </c>
      <c r="V726" s="28" t="str">
        <f>IF(ABS(Proj2018[[#This Row],[LastProj]]-Proj2018[[#This Row],[PROJ TOTAL PTS]])&lt;0.5,"",(Proj2018[[#This Row],[PROJ TOTAL PTS]]-Proj2018[[#This Row],[LastProj]])/16)</f>
        <v/>
      </c>
      <c r="W726" s="28" t="s">
        <v>30</v>
      </c>
      <c r="X726" s="28"/>
      <c r="Y726" s="28">
        <f>IF(Proj2018[[#This Row],[POS]]="K",-100,Proj2018[[#This Row],[VAR/G]]+1.5)</f>
        <v>-5.8562500000000002</v>
      </c>
      <c r="Z726" s="32">
        <f>ROUND(MAX(Proj2018[[#This Row],[VAWG]],0)*$AC$9,0)+1</f>
        <v>1</v>
      </c>
    </row>
    <row r="727" spans="1:26" x14ac:dyDescent="0.25">
      <c r="A727">
        <v>2018</v>
      </c>
      <c r="B727" t="s">
        <v>794</v>
      </c>
      <c r="C727" t="s">
        <v>49</v>
      </c>
      <c r="D727" t="s">
        <v>102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 s="25">
        <v>0</v>
      </c>
      <c r="Q727" s="25">
        <v>117.7</v>
      </c>
      <c r="R727" s="25">
        <v>-117.7</v>
      </c>
      <c r="S727" s="25">
        <v>-7.3562500000000002</v>
      </c>
      <c r="T727" s="30" t="s">
        <v>30</v>
      </c>
      <c r="U727" s="28">
        <v>0</v>
      </c>
      <c r="V727" s="28" t="str">
        <f>IF(ABS(Proj2018[[#This Row],[LastProj]]-Proj2018[[#This Row],[PROJ TOTAL PTS]])&lt;0.5,"",(Proj2018[[#This Row],[PROJ TOTAL PTS]]-Proj2018[[#This Row],[LastProj]])/16)</f>
        <v/>
      </c>
      <c r="W727" s="28" t="s">
        <v>30</v>
      </c>
      <c r="X727" s="28"/>
      <c r="Y727" s="28">
        <f>IF(Proj2018[[#This Row],[POS]]="K",-100,Proj2018[[#This Row],[VAR/G]]+1.5)</f>
        <v>-5.8562500000000002</v>
      </c>
      <c r="Z727" s="32">
        <f>ROUND(MAX(Proj2018[[#This Row],[VAWG]],0)*$AC$9,0)+1</f>
        <v>1</v>
      </c>
    </row>
    <row r="728" spans="1:26" x14ac:dyDescent="0.25">
      <c r="A728">
        <v>2018</v>
      </c>
      <c r="B728" t="s">
        <v>795</v>
      </c>
      <c r="C728" t="s">
        <v>74</v>
      </c>
      <c r="D728" t="s">
        <v>102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 s="25">
        <v>0</v>
      </c>
      <c r="Q728" s="25">
        <v>117.7</v>
      </c>
      <c r="R728" s="25">
        <v>-117.7</v>
      </c>
      <c r="S728" s="25">
        <v>-7.3562500000000002</v>
      </c>
      <c r="T728" s="30" t="s">
        <v>30</v>
      </c>
      <c r="U728" s="28">
        <v>0</v>
      </c>
      <c r="V728" s="28" t="str">
        <f>IF(ABS(Proj2018[[#This Row],[LastProj]]-Proj2018[[#This Row],[PROJ TOTAL PTS]])&lt;0.5,"",(Proj2018[[#This Row],[PROJ TOTAL PTS]]-Proj2018[[#This Row],[LastProj]])/16)</f>
        <v/>
      </c>
      <c r="W728" s="28" t="s">
        <v>30</v>
      </c>
      <c r="X728" s="28"/>
      <c r="Y728" s="28">
        <f>IF(Proj2018[[#This Row],[POS]]="K",-100,Proj2018[[#This Row],[VAR/G]]+1.5)</f>
        <v>-5.8562500000000002</v>
      </c>
      <c r="Z728" s="32">
        <f>ROUND(MAX(Proj2018[[#This Row],[VAWG]],0)*$AC$9,0)+1</f>
        <v>1</v>
      </c>
    </row>
    <row r="729" spans="1:26" x14ac:dyDescent="0.25">
      <c r="A729">
        <v>2018</v>
      </c>
      <c r="B729" t="s">
        <v>796</v>
      </c>
      <c r="C729" t="s">
        <v>96</v>
      </c>
      <c r="D729" t="s">
        <v>102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 s="25">
        <v>0</v>
      </c>
      <c r="Q729" s="25">
        <v>117.7</v>
      </c>
      <c r="R729" s="25">
        <v>-117.7</v>
      </c>
      <c r="S729" s="25">
        <v>-7.3562500000000002</v>
      </c>
      <c r="T729" s="30" t="s">
        <v>30</v>
      </c>
      <c r="U729" s="28">
        <v>0</v>
      </c>
      <c r="V729" s="28" t="str">
        <f>IF(ABS(Proj2018[[#This Row],[LastProj]]-Proj2018[[#This Row],[PROJ TOTAL PTS]])&lt;0.5,"",(Proj2018[[#This Row],[PROJ TOTAL PTS]]-Proj2018[[#This Row],[LastProj]])/16)</f>
        <v/>
      </c>
      <c r="W729" s="28" t="s">
        <v>30</v>
      </c>
      <c r="X729" s="28"/>
      <c r="Y729" s="28">
        <f>IF(Proj2018[[#This Row],[POS]]="K",-100,Proj2018[[#This Row],[VAR/G]]+1.5)</f>
        <v>-5.8562500000000002</v>
      </c>
      <c r="Z729" s="32">
        <f>ROUND(MAX(Proj2018[[#This Row],[VAWG]],0)*$AC$9,0)+1</f>
        <v>1</v>
      </c>
    </row>
    <row r="730" spans="1:26" x14ac:dyDescent="0.25">
      <c r="A730">
        <v>2018</v>
      </c>
      <c r="B730" t="s">
        <v>797</v>
      </c>
      <c r="C730" t="s">
        <v>36</v>
      </c>
      <c r="D730" t="s">
        <v>102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 s="25">
        <v>0</v>
      </c>
      <c r="Q730" s="25">
        <v>117.7</v>
      </c>
      <c r="R730" s="25">
        <v>-117.7</v>
      </c>
      <c r="S730" s="25">
        <v>-7.3562500000000002</v>
      </c>
      <c r="T730" s="30" t="s">
        <v>30</v>
      </c>
      <c r="U730" s="28">
        <v>0</v>
      </c>
      <c r="V730" s="28" t="str">
        <f>IF(ABS(Proj2018[[#This Row],[LastProj]]-Proj2018[[#This Row],[PROJ TOTAL PTS]])&lt;0.5,"",(Proj2018[[#This Row],[PROJ TOTAL PTS]]-Proj2018[[#This Row],[LastProj]])/16)</f>
        <v/>
      </c>
      <c r="W730" s="28" t="s">
        <v>30</v>
      </c>
      <c r="X730" s="28"/>
      <c r="Y730" s="28">
        <f>IF(Proj2018[[#This Row],[POS]]="K",-100,Proj2018[[#This Row],[VAR/G]]+1.5)</f>
        <v>-5.8562500000000002</v>
      </c>
      <c r="Z730" s="32">
        <f>ROUND(MAX(Proj2018[[#This Row],[VAWG]],0)*$AC$9,0)+1</f>
        <v>1</v>
      </c>
    </row>
    <row r="731" spans="1:26" x14ac:dyDescent="0.25">
      <c r="A731">
        <v>2018</v>
      </c>
      <c r="B731" t="s">
        <v>798</v>
      </c>
      <c r="C731" t="s">
        <v>107</v>
      </c>
      <c r="D731" t="s">
        <v>102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 s="25">
        <v>0</v>
      </c>
      <c r="Q731" s="25">
        <v>117.7</v>
      </c>
      <c r="R731" s="25">
        <v>-117.7</v>
      </c>
      <c r="S731" s="25">
        <v>-7.3562500000000002</v>
      </c>
      <c r="T731" s="30" t="s">
        <v>30</v>
      </c>
      <c r="U731" s="28">
        <v>0</v>
      </c>
      <c r="V731" s="28" t="str">
        <f>IF(ABS(Proj2018[[#This Row],[LastProj]]-Proj2018[[#This Row],[PROJ TOTAL PTS]])&lt;0.5,"",(Proj2018[[#This Row],[PROJ TOTAL PTS]]-Proj2018[[#This Row],[LastProj]])/16)</f>
        <v/>
      </c>
      <c r="W731" s="28" t="s">
        <v>30</v>
      </c>
      <c r="X731" s="28"/>
      <c r="Y731" s="28">
        <f>IF(Proj2018[[#This Row],[POS]]="K",-100,Proj2018[[#This Row],[VAR/G]]+1.5)</f>
        <v>-5.8562500000000002</v>
      </c>
      <c r="Z731" s="32">
        <f>ROUND(MAX(Proj2018[[#This Row],[VAWG]],0)*$AC$9,0)+1</f>
        <v>1</v>
      </c>
    </row>
    <row r="732" spans="1:26" x14ac:dyDescent="0.25">
      <c r="A732">
        <v>2018</v>
      </c>
      <c r="B732" t="s">
        <v>799</v>
      </c>
      <c r="C732" t="s">
        <v>54</v>
      </c>
      <c r="D732" t="s">
        <v>102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 s="25">
        <v>0</v>
      </c>
      <c r="Q732" s="25">
        <v>117.7</v>
      </c>
      <c r="R732" s="25">
        <v>-117.7</v>
      </c>
      <c r="S732" s="25">
        <v>-7.3562500000000002</v>
      </c>
      <c r="T732" s="30" t="s">
        <v>30</v>
      </c>
      <c r="U732" s="28">
        <v>0</v>
      </c>
      <c r="V732" s="28" t="str">
        <f>IF(ABS(Proj2018[[#This Row],[LastProj]]-Proj2018[[#This Row],[PROJ TOTAL PTS]])&lt;0.5,"",(Proj2018[[#This Row],[PROJ TOTAL PTS]]-Proj2018[[#This Row],[LastProj]])/16)</f>
        <v/>
      </c>
      <c r="W732" s="28" t="s">
        <v>30</v>
      </c>
      <c r="X732" s="28"/>
      <c r="Y732" s="28">
        <f>IF(Proj2018[[#This Row],[POS]]="K",-100,Proj2018[[#This Row],[VAR/G]]+1.5)</f>
        <v>-5.8562500000000002</v>
      </c>
      <c r="Z732" s="32">
        <f>ROUND(MAX(Proj2018[[#This Row],[VAWG]],0)*$AC$9,0)+1</f>
        <v>1</v>
      </c>
    </row>
    <row r="733" spans="1:26" x14ac:dyDescent="0.25">
      <c r="A733">
        <v>2018</v>
      </c>
      <c r="B733" t="s">
        <v>800</v>
      </c>
      <c r="C733" t="s">
        <v>52</v>
      </c>
      <c r="D733" t="s">
        <v>102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 s="25">
        <v>0</v>
      </c>
      <c r="Q733" s="25">
        <v>117.7</v>
      </c>
      <c r="R733" s="25">
        <v>-117.7</v>
      </c>
      <c r="S733" s="25">
        <v>-7.3562500000000002</v>
      </c>
      <c r="T733" s="30" t="s">
        <v>30</v>
      </c>
      <c r="U733" s="28">
        <v>0</v>
      </c>
      <c r="V733" s="28" t="str">
        <f>IF(ABS(Proj2018[[#This Row],[LastProj]]-Proj2018[[#This Row],[PROJ TOTAL PTS]])&lt;0.5,"",(Proj2018[[#This Row],[PROJ TOTAL PTS]]-Proj2018[[#This Row],[LastProj]])/16)</f>
        <v/>
      </c>
      <c r="W733" s="28" t="s">
        <v>30</v>
      </c>
      <c r="X733" s="28"/>
      <c r="Y733" s="28">
        <f>IF(Proj2018[[#This Row],[POS]]="K",-100,Proj2018[[#This Row],[VAR/G]]+1.5)</f>
        <v>-5.8562500000000002</v>
      </c>
      <c r="Z733" s="32">
        <f>ROUND(MAX(Proj2018[[#This Row],[VAWG]],0)*$AC$9,0)+1</f>
        <v>1</v>
      </c>
    </row>
    <row r="734" spans="1:26" x14ac:dyDescent="0.25">
      <c r="A734">
        <v>2018</v>
      </c>
      <c r="B734" t="s">
        <v>801</v>
      </c>
      <c r="C734" t="s">
        <v>92</v>
      </c>
      <c r="D734" t="s">
        <v>102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 s="25">
        <v>0</v>
      </c>
      <c r="Q734" s="25">
        <v>117.7</v>
      </c>
      <c r="R734" s="25">
        <v>-117.7</v>
      </c>
      <c r="S734" s="25">
        <v>-7.3562500000000002</v>
      </c>
      <c r="T734" s="30" t="s">
        <v>30</v>
      </c>
      <c r="U734" s="28">
        <v>0</v>
      </c>
      <c r="V734" s="28" t="str">
        <f>IF(ABS(Proj2018[[#This Row],[LastProj]]-Proj2018[[#This Row],[PROJ TOTAL PTS]])&lt;0.5,"",(Proj2018[[#This Row],[PROJ TOTAL PTS]]-Proj2018[[#This Row],[LastProj]])/16)</f>
        <v/>
      </c>
      <c r="W734" s="28" t="s">
        <v>30</v>
      </c>
      <c r="X734" s="28"/>
      <c r="Y734" s="28">
        <f>IF(Proj2018[[#This Row],[POS]]="K",-100,Proj2018[[#This Row],[VAR/G]]+1.5)</f>
        <v>-5.8562500000000002</v>
      </c>
      <c r="Z734" s="32">
        <f>ROUND(MAX(Proj2018[[#This Row],[VAWG]],0)*$AC$9,0)+1</f>
        <v>1</v>
      </c>
    </row>
    <row r="735" spans="1:26" x14ac:dyDescent="0.25">
      <c r="A735">
        <v>2018</v>
      </c>
      <c r="B735" t="s">
        <v>802</v>
      </c>
      <c r="C735" t="s">
        <v>81</v>
      </c>
      <c r="D735" t="s">
        <v>102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 s="25">
        <v>0</v>
      </c>
      <c r="Q735" s="25">
        <v>117.7</v>
      </c>
      <c r="R735" s="25">
        <v>-117.7</v>
      </c>
      <c r="S735" s="25">
        <v>-7.3562500000000002</v>
      </c>
      <c r="T735" s="30" t="s">
        <v>30</v>
      </c>
      <c r="U735" s="28">
        <v>0</v>
      </c>
      <c r="V735" s="28" t="str">
        <f>IF(ABS(Proj2018[[#This Row],[LastProj]]-Proj2018[[#This Row],[PROJ TOTAL PTS]])&lt;0.5,"",(Proj2018[[#This Row],[PROJ TOTAL PTS]]-Proj2018[[#This Row],[LastProj]])/16)</f>
        <v/>
      </c>
      <c r="W735" s="28" t="s">
        <v>30</v>
      </c>
      <c r="X735" s="28"/>
      <c r="Y735" s="28">
        <f>IF(Proj2018[[#This Row],[POS]]="K",-100,Proj2018[[#This Row],[VAR/G]]+1.5)</f>
        <v>-5.8562500000000002</v>
      </c>
      <c r="Z735" s="32">
        <f>ROUND(MAX(Proj2018[[#This Row],[VAWG]],0)*$AC$9,0)+1</f>
        <v>1</v>
      </c>
    </row>
    <row r="736" spans="1:26" x14ac:dyDescent="0.25">
      <c r="A736">
        <v>2018</v>
      </c>
      <c r="B736" t="s">
        <v>803</v>
      </c>
      <c r="C736" t="s">
        <v>70</v>
      </c>
      <c r="D736" t="s">
        <v>102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s="25">
        <v>0</v>
      </c>
      <c r="Q736" s="25">
        <v>117.7</v>
      </c>
      <c r="R736" s="25">
        <v>-117.7</v>
      </c>
      <c r="S736" s="25">
        <v>-7.3562500000000002</v>
      </c>
      <c r="T736" s="30" t="s">
        <v>30</v>
      </c>
      <c r="U736" s="28">
        <v>0</v>
      </c>
      <c r="V736" s="28" t="str">
        <f>IF(ABS(Proj2018[[#This Row],[LastProj]]-Proj2018[[#This Row],[PROJ TOTAL PTS]])&lt;0.5,"",(Proj2018[[#This Row],[PROJ TOTAL PTS]]-Proj2018[[#This Row],[LastProj]])/16)</f>
        <v/>
      </c>
      <c r="W736" s="28" t="s">
        <v>30</v>
      </c>
      <c r="X736" s="28"/>
      <c r="Y736" s="28">
        <f>IF(Proj2018[[#This Row],[POS]]="K",-100,Proj2018[[#This Row],[VAR/G]]+1.5)</f>
        <v>-5.8562500000000002</v>
      </c>
      <c r="Z736" s="32">
        <f>ROUND(MAX(Proj2018[[#This Row],[VAWG]],0)*$AC$9,0)+1</f>
        <v>1</v>
      </c>
    </row>
    <row r="737" spans="1:26" x14ac:dyDescent="0.25">
      <c r="A737">
        <v>2018</v>
      </c>
      <c r="B737" t="s">
        <v>804</v>
      </c>
      <c r="C737" t="s">
        <v>44</v>
      </c>
      <c r="D737" t="s">
        <v>102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 s="25">
        <v>0</v>
      </c>
      <c r="Q737" s="25">
        <v>117.7</v>
      </c>
      <c r="R737" s="25">
        <v>-117.7</v>
      </c>
      <c r="S737" s="25">
        <v>-7.3562500000000002</v>
      </c>
      <c r="T737" s="30" t="s">
        <v>30</v>
      </c>
      <c r="U737" s="28">
        <v>0</v>
      </c>
      <c r="V737" s="28" t="str">
        <f>IF(ABS(Proj2018[[#This Row],[LastProj]]-Proj2018[[#This Row],[PROJ TOTAL PTS]])&lt;0.5,"",(Proj2018[[#This Row],[PROJ TOTAL PTS]]-Proj2018[[#This Row],[LastProj]])/16)</f>
        <v/>
      </c>
      <c r="W737" s="28" t="s">
        <v>30</v>
      </c>
      <c r="X737" s="28"/>
      <c r="Y737" s="28">
        <f>IF(Proj2018[[#This Row],[POS]]="K",-100,Proj2018[[#This Row],[VAR/G]]+1.5)</f>
        <v>-5.8562500000000002</v>
      </c>
      <c r="Z737" s="32">
        <f>ROUND(MAX(Proj2018[[#This Row],[VAWG]],0)*$AC$9,0)+1</f>
        <v>1</v>
      </c>
    </row>
    <row r="738" spans="1:26" x14ac:dyDescent="0.25">
      <c r="A738">
        <v>2018</v>
      </c>
      <c r="B738" t="s">
        <v>805</v>
      </c>
      <c r="C738" t="s">
        <v>88</v>
      </c>
      <c r="D738" t="s">
        <v>102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 s="25">
        <v>0</v>
      </c>
      <c r="Q738" s="25">
        <v>117.7</v>
      </c>
      <c r="R738" s="25">
        <v>-117.7</v>
      </c>
      <c r="S738" s="25">
        <v>-7.3562500000000002</v>
      </c>
      <c r="T738" s="30" t="s">
        <v>30</v>
      </c>
      <c r="U738" s="28">
        <v>0</v>
      </c>
      <c r="V738" s="28" t="str">
        <f>IF(ABS(Proj2018[[#This Row],[LastProj]]-Proj2018[[#This Row],[PROJ TOTAL PTS]])&lt;0.5,"",(Proj2018[[#This Row],[PROJ TOTAL PTS]]-Proj2018[[#This Row],[LastProj]])/16)</f>
        <v/>
      </c>
      <c r="W738" s="28" t="s">
        <v>30</v>
      </c>
      <c r="X738" s="28"/>
      <c r="Y738" s="28">
        <f>IF(Proj2018[[#This Row],[POS]]="K",-100,Proj2018[[#This Row],[VAR/G]]+1.5)</f>
        <v>-5.8562500000000002</v>
      </c>
      <c r="Z738" s="32">
        <f>ROUND(MAX(Proj2018[[#This Row],[VAWG]],0)*$AC$9,0)+1</f>
        <v>1</v>
      </c>
    </row>
    <row r="739" spans="1:26" x14ac:dyDescent="0.25">
      <c r="A739">
        <v>2018</v>
      </c>
      <c r="B739" t="s">
        <v>806</v>
      </c>
      <c r="C739" t="s">
        <v>70</v>
      </c>
      <c r="D739" t="s">
        <v>102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 s="25">
        <v>0</v>
      </c>
      <c r="Q739" s="25">
        <v>117.7</v>
      </c>
      <c r="R739" s="25">
        <v>-117.7</v>
      </c>
      <c r="S739" s="25">
        <v>-7.3562500000000002</v>
      </c>
      <c r="T739" s="30" t="s">
        <v>30</v>
      </c>
      <c r="U739" s="28">
        <v>0</v>
      </c>
      <c r="V739" s="28" t="str">
        <f>IF(ABS(Proj2018[[#This Row],[LastProj]]-Proj2018[[#This Row],[PROJ TOTAL PTS]])&lt;0.5,"",(Proj2018[[#This Row],[PROJ TOTAL PTS]]-Proj2018[[#This Row],[LastProj]])/16)</f>
        <v/>
      </c>
      <c r="W739" s="28" t="s">
        <v>30</v>
      </c>
      <c r="X739" s="28"/>
      <c r="Y739" s="28">
        <f>IF(Proj2018[[#This Row],[POS]]="K",-100,Proj2018[[#This Row],[VAR/G]]+1.5)</f>
        <v>-5.8562500000000002</v>
      </c>
      <c r="Z739" s="32">
        <f>ROUND(MAX(Proj2018[[#This Row],[VAWG]],0)*$AC$9,0)+1</f>
        <v>1</v>
      </c>
    </row>
    <row r="740" spans="1:26" x14ac:dyDescent="0.25">
      <c r="A740">
        <v>2018</v>
      </c>
      <c r="B740" t="s">
        <v>807</v>
      </c>
      <c r="C740" t="s">
        <v>107</v>
      </c>
      <c r="D740" t="s">
        <v>102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 s="25">
        <v>0</v>
      </c>
      <c r="Q740" s="25">
        <v>117.7</v>
      </c>
      <c r="R740" s="25">
        <v>-117.7</v>
      </c>
      <c r="S740" s="25">
        <v>-7.3562500000000002</v>
      </c>
      <c r="T740" s="30" t="s">
        <v>30</v>
      </c>
      <c r="U740" s="28">
        <v>0</v>
      </c>
      <c r="V740" s="28" t="str">
        <f>IF(ABS(Proj2018[[#This Row],[LastProj]]-Proj2018[[#This Row],[PROJ TOTAL PTS]])&lt;0.5,"",(Proj2018[[#This Row],[PROJ TOTAL PTS]]-Proj2018[[#This Row],[LastProj]])/16)</f>
        <v/>
      </c>
      <c r="W740" s="28" t="s">
        <v>30</v>
      </c>
      <c r="X740" s="28"/>
      <c r="Y740" s="28">
        <f>IF(Proj2018[[#This Row],[POS]]="K",-100,Proj2018[[#This Row],[VAR/G]]+1.5)</f>
        <v>-5.8562500000000002</v>
      </c>
      <c r="Z740" s="32">
        <f>ROUND(MAX(Proj2018[[#This Row],[VAWG]],0)*$AC$9,0)+1</f>
        <v>1</v>
      </c>
    </row>
    <row r="741" spans="1:26" x14ac:dyDescent="0.25">
      <c r="A741">
        <v>2018</v>
      </c>
      <c r="B741" t="s">
        <v>808</v>
      </c>
      <c r="C741" t="s">
        <v>159</v>
      </c>
      <c r="D741" t="s">
        <v>102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 s="25">
        <v>0</v>
      </c>
      <c r="Q741" s="25">
        <v>117.7</v>
      </c>
      <c r="R741" s="25">
        <v>-117.7</v>
      </c>
      <c r="S741" s="25">
        <v>-7.3562500000000002</v>
      </c>
      <c r="T741" s="30" t="s">
        <v>30</v>
      </c>
      <c r="U741" s="28">
        <v>0</v>
      </c>
      <c r="V741" s="28" t="str">
        <f>IF(ABS(Proj2018[[#This Row],[LastProj]]-Proj2018[[#This Row],[PROJ TOTAL PTS]])&lt;0.5,"",(Proj2018[[#This Row],[PROJ TOTAL PTS]]-Proj2018[[#This Row],[LastProj]])/16)</f>
        <v/>
      </c>
      <c r="W741" s="28" t="s">
        <v>30</v>
      </c>
      <c r="X741" s="28"/>
      <c r="Y741" s="28">
        <f>IF(Proj2018[[#This Row],[POS]]="K",-100,Proj2018[[#This Row],[VAR/G]]+1.5)</f>
        <v>-5.8562500000000002</v>
      </c>
      <c r="Z741" s="32">
        <f>ROUND(MAX(Proj2018[[#This Row],[VAWG]],0)*$AC$9,0)+1</f>
        <v>1</v>
      </c>
    </row>
    <row r="742" spans="1:26" x14ac:dyDescent="0.25">
      <c r="A742">
        <v>2018</v>
      </c>
      <c r="B742" t="s">
        <v>809</v>
      </c>
      <c r="C742" t="s">
        <v>86</v>
      </c>
      <c r="D742" t="s">
        <v>102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 s="25">
        <v>0</v>
      </c>
      <c r="Q742" s="25">
        <v>117.7</v>
      </c>
      <c r="R742" s="25">
        <v>-117.7</v>
      </c>
      <c r="S742" s="25">
        <v>-7.3562500000000002</v>
      </c>
      <c r="T742" s="30" t="s">
        <v>30</v>
      </c>
      <c r="U742" s="28">
        <v>0</v>
      </c>
      <c r="V742" s="28" t="str">
        <f>IF(ABS(Proj2018[[#This Row],[LastProj]]-Proj2018[[#This Row],[PROJ TOTAL PTS]])&lt;0.5,"",(Proj2018[[#This Row],[PROJ TOTAL PTS]]-Proj2018[[#This Row],[LastProj]])/16)</f>
        <v/>
      </c>
      <c r="W742" s="28" t="s">
        <v>30</v>
      </c>
      <c r="X742" s="28"/>
      <c r="Y742" s="28">
        <f>IF(Proj2018[[#This Row],[POS]]="K",-100,Proj2018[[#This Row],[VAR/G]]+1.5)</f>
        <v>-5.8562500000000002</v>
      </c>
      <c r="Z742" s="32">
        <f>ROUND(MAX(Proj2018[[#This Row],[VAWG]],0)*$AC$9,0)+1</f>
        <v>1</v>
      </c>
    </row>
    <row r="743" spans="1:26" x14ac:dyDescent="0.25">
      <c r="A743">
        <v>2018</v>
      </c>
      <c r="B743" t="s">
        <v>810</v>
      </c>
      <c r="C743" t="s">
        <v>94</v>
      </c>
      <c r="D743" t="s">
        <v>102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 s="25">
        <v>0</v>
      </c>
      <c r="Q743" s="25">
        <v>117.7</v>
      </c>
      <c r="R743" s="25">
        <v>-117.7</v>
      </c>
      <c r="S743" s="25">
        <v>-7.3562500000000002</v>
      </c>
      <c r="T743" s="30" t="s">
        <v>30</v>
      </c>
      <c r="U743" s="28">
        <v>0</v>
      </c>
      <c r="V743" s="28" t="str">
        <f>IF(ABS(Proj2018[[#This Row],[LastProj]]-Proj2018[[#This Row],[PROJ TOTAL PTS]])&lt;0.5,"",(Proj2018[[#This Row],[PROJ TOTAL PTS]]-Proj2018[[#This Row],[LastProj]])/16)</f>
        <v/>
      </c>
      <c r="W743" s="28" t="s">
        <v>30</v>
      </c>
      <c r="X743" s="28"/>
      <c r="Y743" s="28">
        <f>IF(Proj2018[[#This Row],[POS]]="K",-100,Proj2018[[#This Row],[VAR/G]]+1.5)</f>
        <v>-5.8562500000000002</v>
      </c>
      <c r="Z743" s="32">
        <f>ROUND(MAX(Proj2018[[#This Row],[VAWG]],0)*$AC$9,0)+1</f>
        <v>1</v>
      </c>
    </row>
    <row r="744" spans="1:26" x14ac:dyDescent="0.25">
      <c r="A744">
        <v>2018</v>
      </c>
      <c r="B744" t="s">
        <v>811</v>
      </c>
      <c r="C744" t="s">
        <v>107</v>
      </c>
      <c r="D744" t="s">
        <v>102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 s="25">
        <v>0</v>
      </c>
      <c r="Q744" s="25">
        <v>117.7</v>
      </c>
      <c r="R744" s="25">
        <v>-117.7</v>
      </c>
      <c r="S744" s="25">
        <v>-7.3562500000000002</v>
      </c>
      <c r="T744" s="30" t="s">
        <v>30</v>
      </c>
      <c r="U744" s="28">
        <v>0</v>
      </c>
      <c r="V744" s="28" t="str">
        <f>IF(ABS(Proj2018[[#This Row],[LastProj]]-Proj2018[[#This Row],[PROJ TOTAL PTS]])&lt;0.5,"",(Proj2018[[#This Row],[PROJ TOTAL PTS]]-Proj2018[[#This Row],[LastProj]])/16)</f>
        <v/>
      </c>
      <c r="W744" s="28" t="s">
        <v>30</v>
      </c>
      <c r="X744" s="28"/>
      <c r="Y744" s="28">
        <f>IF(Proj2018[[#This Row],[POS]]="K",-100,Proj2018[[#This Row],[VAR/G]]+1.5)</f>
        <v>-5.8562500000000002</v>
      </c>
      <c r="Z744" s="32">
        <f>ROUND(MAX(Proj2018[[#This Row],[VAWG]],0)*$AC$9,0)+1</f>
        <v>1</v>
      </c>
    </row>
    <row r="745" spans="1:26" x14ac:dyDescent="0.25">
      <c r="A745">
        <v>2018</v>
      </c>
      <c r="B745" t="s">
        <v>812</v>
      </c>
      <c r="C745" t="s">
        <v>86</v>
      </c>
      <c r="D745" t="s">
        <v>102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s="25">
        <v>0</v>
      </c>
      <c r="Q745" s="25">
        <v>117.7</v>
      </c>
      <c r="R745" s="25">
        <v>-117.7</v>
      </c>
      <c r="S745" s="25">
        <v>-7.3562500000000002</v>
      </c>
      <c r="T745" s="30" t="s">
        <v>30</v>
      </c>
      <c r="U745" s="28">
        <v>0</v>
      </c>
      <c r="V745" s="28" t="str">
        <f>IF(ABS(Proj2018[[#This Row],[LastProj]]-Proj2018[[#This Row],[PROJ TOTAL PTS]])&lt;0.5,"",(Proj2018[[#This Row],[PROJ TOTAL PTS]]-Proj2018[[#This Row],[LastProj]])/16)</f>
        <v/>
      </c>
      <c r="W745" s="28" t="s">
        <v>30</v>
      </c>
      <c r="X745" s="28"/>
      <c r="Y745" s="28">
        <f>IF(Proj2018[[#This Row],[POS]]="K",-100,Proj2018[[#This Row],[VAR/G]]+1.5)</f>
        <v>-5.8562500000000002</v>
      </c>
      <c r="Z745" s="32">
        <f>ROUND(MAX(Proj2018[[#This Row],[VAWG]],0)*$AC$9,0)+1</f>
        <v>1</v>
      </c>
    </row>
    <row r="746" spans="1:26" x14ac:dyDescent="0.25">
      <c r="A746">
        <v>2018</v>
      </c>
      <c r="B746" t="s">
        <v>813</v>
      </c>
      <c r="C746" t="s">
        <v>47</v>
      </c>
      <c r="D746" t="s">
        <v>102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 s="25">
        <v>0</v>
      </c>
      <c r="Q746" s="25">
        <v>117.7</v>
      </c>
      <c r="R746" s="25">
        <v>-117.7</v>
      </c>
      <c r="S746" s="25">
        <v>-7.3562500000000002</v>
      </c>
      <c r="T746" s="30" t="s">
        <v>30</v>
      </c>
      <c r="U746" s="28">
        <v>0</v>
      </c>
      <c r="V746" s="28" t="str">
        <f>IF(ABS(Proj2018[[#This Row],[LastProj]]-Proj2018[[#This Row],[PROJ TOTAL PTS]])&lt;0.5,"",(Proj2018[[#This Row],[PROJ TOTAL PTS]]-Proj2018[[#This Row],[LastProj]])/16)</f>
        <v/>
      </c>
      <c r="W746" s="28" t="s">
        <v>30</v>
      </c>
      <c r="X746" s="28"/>
      <c r="Y746" s="28">
        <f>IF(Proj2018[[#This Row],[POS]]="K",-100,Proj2018[[#This Row],[VAR/G]]+1.5)</f>
        <v>-5.8562500000000002</v>
      </c>
      <c r="Z746" s="32">
        <f>ROUND(MAX(Proj2018[[#This Row],[VAWG]],0)*$AC$9,0)+1</f>
        <v>1</v>
      </c>
    </row>
    <row r="747" spans="1:26" x14ac:dyDescent="0.25">
      <c r="A747">
        <v>2018</v>
      </c>
      <c r="B747" t="s">
        <v>814</v>
      </c>
      <c r="C747" t="s">
        <v>105</v>
      </c>
      <c r="D747" t="s">
        <v>102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 s="25">
        <v>0</v>
      </c>
      <c r="Q747" s="25">
        <v>117.7</v>
      </c>
      <c r="R747" s="25">
        <v>-117.7</v>
      </c>
      <c r="S747" s="25">
        <v>-7.3562500000000002</v>
      </c>
      <c r="T747" s="30" t="s">
        <v>30</v>
      </c>
      <c r="U747" s="28">
        <v>0</v>
      </c>
      <c r="V747" s="28" t="str">
        <f>IF(ABS(Proj2018[[#This Row],[LastProj]]-Proj2018[[#This Row],[PROJ TOTAL PTS]])&lt;0.5,"",(Proj2018[[#This Row],[PROJ TOTAL PTS]]-Proj2018[[#This Row],[LastProj]])/16)</f>
        <v/>
      </c>
      <c r="W747" s="28" t="s">
        <v>30</v>
      </c>
      <c r="X747" s="28"/>
      <c r="Y747" s="28">
        <f>IF(Proj2018[[#This Row],[POS]]="K",-100,Proj2018[[#This Row],[VAR/G]]+1.5)</f>
        <v>-5.8562500000000002</v>
      </c>
      <c r="Z747" s="32">
        <f>ROUND(MAX(Proj2018[[#This Row],[VAWG]],0)*$AC$9,0)+1</f>
        <v>1</v>
      </c>
    </row>
    <row r="748" spans="1:26" x14ac:dyDescent="0.25">
      <c r="A748">
        <v>2018</v>
      </c>
      <c r="B748" t="s">
        <v>815</v>
      </c>
      <c r="C748" t="s">
        <v>90</v>
      </c>
      <c r="D748" t="s">
        <v>102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 s="25">
        <v>0</v>
      </c>
      <c r="Q748" s="25">
        <v>117.7</v>
      </c>
      <c r="R748" s="25">
        <v>-117.7</v>
      </c>
      <c r="S748" s="25">
        <v>-7.3562500000000002</v>
      </c>
      <c r="T748" s="30" t="s">
        <v>30</v>
      </c>
      <c r="U748" s="28">
        <v>0</v>
      </c>
      <c r="V748" s="28" t="str">
        <f>IF(ABS(Proj2018[[#This Row],[LastProj]]-Proj2018[[#This Row],[PROJ TOTAL PTS]])&lt;0.5,"",(Proj2018[[#This Row],[PROJ TOTAL PTS]]-Proj2018[[#This Row],[LastProj]])/16)</f>
        <v/>
      </c>
      <c r="W748" s="28" t="s">
        <v>30</v>
      </c>
      <c r="X748" s="28"/>
      <c r="Y748" s="28">
        <f>IF(Proj2018[[#This Row],[POS]]="K",-100,Proj2018[[#This Row],[VAR/G]]+1.5)</f>
        <v>-5.8562500000000002</v>
      </c>
      <c r="Z748" s="32">
        <f>ROUND(MAX(Proj2018[[#This Row],[VAWG]],0)*$AC$9,0)+1</f>
        <v>1</v>
      </c>
    </row>
    <row r="749" spans="1:26" x14ac:dyDescent="0.25">
      <c r="A749">
        <v>2018</v>
      </c>
      <c r="B749" t="s">
        <v>816</v>
      </c>
      <c r="C749" t="s">
        <v>90</v>
      </c>
      <c r="D749" t="s">
        <v>102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 s="25">
        <v>0</v>
      </c>
      <c r="Q749" s="25">
        <v>117.7</v>
      </c>
      <c r="R749" s="25">
        <v>-117.7</v>
      </c>
      <c r="S749" s="25">
        <v>-7.3562500000000002</v>
      </c>
      <c r="T749" s="30" t="s">
        <v>30</v>
      </c>
      <c r="U749" s="28">
        <v>0</v>
      </c>
      <c r="V749" s="28" t="str">
        <f>IF(ABS(Proj2018[[#This Row],[LastProj]]-Proj2018[[#This Row],[PROJ TOTAL PTS]])&lt;0.5,"",(Proj2018[[#This Row],[PROJ TOTAL PTS]]-Proj2018[[#This Row],[LastProj]])/16)</f>
        <v/>
      </c>
      <c r="W749" s="28" t="s">
        <v>30</v>
      </c>
      <c r="X749" s="28"/>
      <c r="Y749" s="28">
        <f>IF(Proj2018[[#This Row],[POS]]="K",-100,Proj2018[[#This Row],[VAR/G]]+1.5)</f>
        <v>-5.8562500000000002</v>
      </c>
      <c r="Z749" s="32">
        <f>ROUND(MAX(Proj2018[[#This Row],[VAWG]],0)*$AC$9,0)+1</f>
        <v>1</v>
      </c>
    </row>
    <row r="750" spans="1:26" x14ac:dyDescent="0.25">
      <c r="A750">
        <v>2018</v>
      </c>
      <c r="B750" t="s">
        <v>817</v>
      </c>
      <c r="C750" t="s">
        <v>39</v>
      </c>
      <c r="D750" t="s">
        <v>102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 s="25">
        <v>0</v>
      </c>
      <c r="Q750" s="25">
        <v>117.7</v>
      </c>
      <c r="R750" s="25">
        <v>-117.7</v>
      </c>
      <c r="S750" s="25">
        <v>-7.3562500000000002</v>
      </c>
      <c r="T750" s="30" t="s">
        <v>30</v>
      </c>
      <c r="U750" s="28">
        <v>0</v>
      </c>
      <c r="V750" s="28" t="str">
        <f>IF(ABS(Proj2018[[#This Row],[LastProj]]-Proj2018[[#This Row],[PROJ TOTAL PTS]])&lt;0.5,"",(Proj2018[[#This Row],[PROJ TOTAL PTS]]-Proj2018[[#This Row],[LastProj]])/16)</f>
        <v/>
      </c>
      <c r="W750" s="28" t="s">
        <v>30</v>
      </c>
      <c r="X750" s="28"/>
      <c r="Y750" s="28">
        <f>IF(Proj2018[[#This Row],[POS]]="K",-100,Proj2018[[#This Row],[VAR/G]]+1.5)</f>
        <v>-5.8562500000000002</v>
      </c>
      <c r="Z750" s="32">
        <f>ROUND(MAX(Proj2018[[#This Row],[VAWG]],0)*$AC$9,0)+1</f>
        <v>1</v>
      </c>
    </row>
    <row r="751" spans="1:26" x14ac:dyDescent="0.25">
      <c r="A751">
        <v>2018</v>
      </c>
      <c r="B751" t="s">
        <v>818</v>
      </c>
      <c r="C751" t="s">
        <v>159</v>
      </c>
      <c r="D751" t="s">
        <v>102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 s="25">
        <v>0</v>
      </c>
      <c r="Q751" s="25">
        <v>117.7</v>
      </c>
      <c r="R751" s="25">
        <v>-117.7</v>
      </c>
      <c r="S751" s="25">
        <v>-7.3562500000000002</v>
      </c>
      <c r="T751" s="30" t="s">
        <v>30</v>
      </c>
      <c r="U751" s="28">
        <v>0</v>
      </c>
      <c r="V751" s="28" t="str">
        <f>IF(ABS(Proj2018[[#This Row],[LastProj]]-Proj2018[[#This Row],[PROJ TOTAL PTS]])&lt;0.5,"",(Proj2018[[#This Row],[PROJ TOTAL PTS]]-Proj2018[[#This Row],[LastProj]])/16)</f>
        <v/>
      </c>
      <c r="W751" s="28" t="s">
        <v>30</v>
      </c>
      <c r="X751" s="28"/>
      <c r="Y751" s="28">
        <f>IF(Proj2018[[#This Row],[POS]]="K",-100,Proj2018[[#This Row],[VAR/G]]+1.5)</f>
        <v>-5.8562500000000002</v>
      </c>
      <c r="Z751" s="32">
        <f>ROUND(MAX(Proj2018[[#This Row],[VAWG]],0)*$AC$9,0)+1</f>
        <v>1</v>
      </c>
    </row>
    <row r="752" spans="1:26" x14ac:dyDescent="0.25">
      <c r="A752">
        <v>2018</v>
      </c>
      <c r="B752" t="s">
        <v>819</v>
      </c>
      <c r="C752" t="s">
        <v>86</v>
      </c>
      <c r="D752" t="s">
        <v>102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 s="25">
        <v>0</v>
      </c>
      <c r="Q752" s="25">
        <v>117.7</v>
      </c>
      <c r="R752" s="25">
        <v>-117.7</v>
      </c>
      <c r="S752" s="25">
        <v>-7.3562500000000002</v>
      </c>
      <c r="T752" s="30" t="s">
        <v>30</v>
      </c>
      <c r="U752" s="28">
        <v>0</v>
      </c>
      <c r="V752" s="28" t="str">
        <f>IF(ABS(Proj2018[[#This Row],[LastProj]]-Proj2018[[#This Row],[PROJ TOTAL PTS]])&lt;0.5,"",(Proj2018[[#This Row],[PROJ TOTAL PTS]]-Proj2018[[#This Row],[LastProj]])/16)</f>
        <v/>
      </c>
      <c r="W752" s="28" t="s">
        <v>30</v>
      </c>
      <c r="X752" s="28"/>
      <c r="Y752" s="28">
        <f>IF(Proj2018[[#This Row],[POS]]="K",-100,Proj2018[[#This Row],[VAR/G]]+1.5)</f>
        <v>-5.8562500000000002</v>
      </c>
      <c r="Z752" s="32">
        <f>ROUND(MAX(Proj2018[[#This Row],[VAWG]],0)*$AC$9,0)+1</f>
        <v>1</v>
      </c>
    </row>
    <row r="753" spans="1:26" x14ac:dyDescent="0.25">
      <c r="A753">
        <v>2018</v>
      </c>
      <c r="B753" t="s">
        <v>820</v>
      </c>
      <c r="C753" t="s">
        <v>54</v>
      </c>
      <c r="D753" t="s">
        <v>102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 s="25">
        <v>0</v>
      </c>
      <c r="Q753" s="25">
        <v>117.7</v>
      </c>
      <c r="R753" s="25">
        <v>-117.7</v>
      </c>
      <c r="S753" s="25">
        <v>-7.3562500000000002</v>
      </c>
      <c r="T753" s="30" t="s">
        <v>30</v>
      </c>
      <c r="U753" s="28">
        <v>0</v>
      </c>
      <c r="V753" s="28" t="str">
        <f>IF(ABS(Proj2018[[#This Row],[LastProj]]-Proj2018[[#This Row],[PROJ TOTAL PTS]])&lt;0.5,"",(Proj2018[[#This Row],[PROJ TOTAL PTS]]-Proj2018[[#This Row],[LastProj]])/16)</f>
        <v/>
      </c>
      <c r="W753" s="28" t="s">
        <v>30</v>
      </c>
      <c r="X753" s="28"/>
      <c r="Y753" s="28">
        <f>IF(Proj2018[[#This Row],[POS]]="K",-100,Proj2018[[#This Row],[VAR/G]]+1.5)</f>
        <v>-5.8562500000000002</v>
      </c>
      <c r="Z753" s="32">
        <f>ROUND(MAX(Proj2018[[#This Row],[VAWG]],0)*$AC$9,0)+1</f>
        <v>1</v>
      </c>
    </row>
    <row r="754" spans="1:26" x14ac:dyDescent="0.25">
      <c r="A754">
        <v>2018</v>
      </c>
      <c r="B754" t="s">
        <v>821</v>
      </c>
      <c r="C754" t="s">
        <v>74</v>
      </c>
      <c r="D754" t="s">
        <v>102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 s="25">
        <v>0</v>
      </c>
      <c r="Q754" s="25">
        <v>117.7</v>
      </c>
      <c r="R754" s="25">
        <v>-117.7</v>
      </c>
      <c r="S754" s="25">
        <v>-7.3562500000000002</v>
      </c>
      <c r="T754" s="30" t="s">
        <v>30</v>
      </c>
      <c r="U754" s="28">
        <v>0</v>
      </c>
      <c r="V754" s="28" t="str">
        <f>IF(ABS(Proj2018[[#This Row],[LastProj]]-Proj2018[[#This Row],[PROJ TOTAL PTS]])&lt;0.5,"",(Proj2018[[#This Row],[PROJ TOTAL PTS]]-Proj2018[[#This Row],[LastProj]])/16)</f>
        <v/>
      </c>
      <c r="W754" s="28" t="s">
        <v>30</v>
      </c>
      <c r="X754" s="28"/>
      <c r="Y754" s="28">
        <f>IF(Proj2018[[#This Row],[POS]]="K",-100,Proj2018[[#This Row],[VAR/G]]+1.5)</f>
        <v>-5.8562500000000002</v>
      </c>
      <c r="Z754" s="32">
        <f>ROUND(MAX(Proj2018[[#This Row],[VAWG]],0)*$AC$9,0)+1</f>
        <v>1</v>
      </c>
    </row>
    <row r="755" spans="1:26" x14ac:dyDescent="0.25">
      <c r="A755">
        <v>2018</v>
      </c>
      <c r="B755" t="s">
        <v>822</v>
      </c>
      <c r="C755" t="s">
        <v>60</v>
      </c>
      <c r="D755" t="s">
        <v>102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 s="25">
        <v>0</v>
      </c>
      <c r="Q755" s="25">
        <v>117.7</v>
      </c>
      <c r="R755" s="25">
        <v>-117.7</v>
      </c>
      <c r="S755" s="25">
        <v>-7.3562500000000002</v>
      </c>
      <c r="T755" s="30" t="s">
        <v>30</v>
      </c>
      <c r="U755" s="28">
        <v>0</v>
      </c>
      <c r="V755" s="28" t="str">
        <f>IF(ABS(Proj2018[[#This Row],[LastProj]]-Proj2018[[#This Row],[PROJ TOTAL PTS]])&lt;0.5,"",(Proj2018[[#This Row],[PROJ TOTAL PTS]]-Proj2018[[#This Row],[LastProj]])/16)</f>
        <v/>
      </c>
      <c r="W755" s="28" t="s">
        <v>30</v>
      </c>
      <c r="X755" s="28"/>
      <c r="Y755" s="28">
        <f>IF(Proj2018[[#This Row],[POS]]="K",-100,Proj2018[[#This Row],[VAR/G]]+1.5)</f>
        <v>-5.8562500000000002</v>
      </c>
      <c r="Z755" s="32">
        <f>ROUND(MAX(Proj2018[[#This Row],[VAWG]],0)*$AC$9,0)+1</f>
        <v>1</v>
      </c>
    </row>
    <row r="756" spans="1:26" x14ac:dyDescent="0.25">
      <c r="A756">
        <v>2018</v>
      </c>
      <c r="B756" t="s">
        <v>823</v>
      </c>
      <c r="C756" t="s">
        <v>159</v>
      </c>
      <c r="D756" t="s">
        <v>102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 s="25">
        <v>0</v>
      </c>
      <c r="Q756" s="25">
        <v>117.7</v>
      </c>
      <c r="R756" s="25">
        <v>-117.7</v>
      </c>
      <c r="S756" s="25">
        <v>-7.3562500000000002</v>
      </c>
      <c r="T756" s="30" t="s">
        <v>30</v>
      </c>
      <c r="U756" s="28">
        <v>0</v>
      </c>
      <c r="V756" s="28" t="str">
        <f>IF(ABS(Proj2018[[#This Row],[LastProj]]-Proj2018[[#This Row],[PROJ TOTAL PTS]])&lt;0.5,"",(Proj2018[[#This Row],[PROJ TOTAL PTS]]-Proj2018[[#This Row],[LastProj]])/16)</f>
        <v/>
      </c>
      <c r="W756" s="28" t="s">
        <v>30</v>
      </c>
      <c r="X756" s="28"/>
      <c r="Y756" s="28">
        <f>IF(Proj2018[[#This Row],[POS]]="K",-100,Proj2018[[#This Row],[VAR/G]]+1.5)</f>
        <v>-5.8562500000000002</v>
      </c>
      <c r="Z756" s="32">
        <f>ROUND(MAX(Proj2018[[#This Row],[VAWG]],0)*$AC$9,0)+1</f>
        <v>1</v>
      </c>
    </row>
    <row r="757" spans="1:26" x14ac:dyDescent="0.25">
      <c r="A757">
        <v>2018</v>
      </c>
      <c r="B757" t="s">
        <v>824</v>
      </c>
      <c r="C757" t="s">
        <v>66</v>
      </c>
      <c r="D757" t="s">
        <v>102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 s="25">
        <v>0</v>
      </c>
      <c r="Q757" s="25">
        <v>117.7</v>
      </c>
      <c r="R757" s="25">
        <v>-117.7</v>
      </c>
      <c r="S757" s="25">
        <v>-7.3562500000000002</v>
      </c>
      <c r="T757" s="30" t="s">
        <v>30</v>
      </c>
      <c r="U757" s="28">
        <v>0</v>
      </c>
      <c r="V757" s="28" t="str">
        <f>IF(ABS(Proj2018[[#This Row],[LastProj]]-Proj2018[[#This Row],[PROJ TOTAL PTS]])&lt;0.5,"",(Proj2018[[#This Row],[PROJ TOTAL PTS]]-Proj2018[[#This Row],[LastProj]])/16)</f>
        <v/>
      </c>
      <c r="W757" s="28" t="s">
        <v>30</v>
      </c>
      <c r="X757" s="28"/>
      <c r="Y757" s="28">
        <f>IF(Proj2018[[#This Row],[POS]]="K",-100,Proj2018[[#This Row],[VAR/G]]+1.5)</f>
        <v>-5.8562500000000002</v>
      </c>
      <c r="Z757" s="32">
        <f>ROUND(MAX(Proj2018[[#This Row],[VAWG]],0)*$AC$9,0)+1</f>
        <v>1</v>
      </c>
    </row>
    <row r="758" spans="1:26" x14ac:dyDescent="0.25">
      <c r="A758">
        <v>2018</v>
      </c>
      <c r="B758" t="s">
        <v>825</v>
      </c>
      <c r="C758" t="s">
        <v>159</v>
      </c>
      <c r="D758" t="s">
        <v>102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 s="25">
        <v>0</v>
      </c>
      <c r="Q758" s="25">
        <v>117.7</v>
      </c>
      <c r="R758" s="25">
        <v>-117.7</v>
      </c>
      <c r="S758" s="25">
        <v>-7.3562500000000002</v>
      </c>
      <c r="T758" s="30" t="s">
        <v>30</v>
      </c>
      <c r="U758" s="28">
        <v>0</v>
      </c>
      <c r="V758" s="28" t="str">
        <f>IF(ABS(Proj2018[[#This Row],[LastProj]]-Proj2018[[#This Row],[PROJ TOTAL PTS]])&lt;0.5,"",(Proj2018[[#This Row],[PROJ TOTAL PTS]]-Proj2018[[#This Row],[LastProj]])/16)</f>
        <v/>
      </c>
      <c r="W758" s="28" t="s">
        <v>30</v>
      </c>
      <c r="X758" s="28"/>
      <c r="Y758" s="28">
        <f>IF(Proj2018[[#This Row],[POS]]="K",-100,Proj2018[[#This Row],[VAR/G]]+1.5)</f>
        <v>-5.8562500000000002</v>
      </c>
      <c r="Z758" s="32">
        <f>ROUND(MAX(Proj2018[[#This Row],[VAWG]],0)*$AC$9,0)+1</f>
        <v>1</v>
      </c>
    </row>
    <row r="759" spans="1:26" x14ac:dyDescent="0.25">
      <c r="A759">
        <v>2018</v>
      </c>
      <c r="B759" t="s">
        <v>826</v>
      </c>
      <c r="C759" t="s">
        <v>58</v>
      </c>
      <c r="D759" t="s">
        <v>102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 s="25">
        <v>0</v>
      </c>
      <c r="Q759" s="25">
        <v>117.7</v>
      </c>
      <c r="R759" s="25">
        <v>-117.7</v>
      </c>
      <c r="S759" s="25">
        <v>-7.3562500000000002</v>
      </c>
      <c r="T759" s="30" t="s">
        <v>30</v>
      </c>
      <c r="U759" s="28">
        <v>0</v>
      </c>
      <c r="V759" s="28" t="str">
        <f>IF(ABS(Proj2018[[#This Row],[LastProj]]-Proj2018[[#This Row],[PROJ TOTAL PTS]])&lt;0.5,"",(Proj2018[[#This Row],[PROJ TOTAL PTS]]-Proj2018[[#This Row],[LastProj]])/16)</f>
        <v/>
      </c>
      <c r="W759" s="28" t="s">
        <v>30</v>
      </c>
      <c r="X759" s="28"/>
      <c r="Y759" s="28">
        <f>IF(Proj2018[[#This Row],[POS]]="K",-100,Proj2018[[#This Row],[VAR/G]]+1.5)</f>
        <v>-5.8562500000000002</v>
      </c>
      <c r="Z759" s="32">
        <f>ROUND(MAX(Proj2018[[#This Row],[VAWG]],0)*$AC$9,0)+1</f>
        <v>1</v>
      </c>
    </row>
    <row r="760" spans="1:26" x14ac:dyDescent="0.25">
      <c r="A760">
        <v>2018</v>
      </c>
      <c r="B760" t="s">
        <v>827</v>
      </c>
      <c r="C760" t="s">
        <v>81</v>
      </c>
      <c r="D760" t="s">
        <v>64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 s="25">
        <v>0</v>
      </c>
      <c r="Q760" s="25">
        <v>118.8</v>
      </c>
      <c r="R760" s="25">
        <v>-118.8</v>
      </c>
      <c r="S760" s="25">
        <v>-7.4249999999999998</v>
      </c>
      <c r="T760" s="30" t="s">
        <v>30</v>
      </c>
      <c r="U760" s="28">
        <v>0</v>
      </c>
      <c r="V760" s="28" t="str">
        <f>IF(ABS(Proj2018[[#This Row],[LastProj]]-Proj2018[[#This Row],[PROJ TOTAL PTS]])&lt;0.5,"",(Proj2018[[#This Row],[PROJ TOTAL PTS]]-Proj2018[[#This Row],[LastProj]])/16)</f>
        <v/>
      </c>
      <c r="W760" s="28" t="s">
        <v>30</v>
      </c>
      <c r="X760" s="28"/>
      <c r="Y760" s="28">
        <f>IF(Proj2018[[#This Row],[POS]]="K",-100,Proj2018[[#This Row],[VAR/G]]+1.5)</f>
        <v>-5.9249999999999998</v>
      </c>
      <c r="Z760" s="32">
        <f>ROUND(MAX(Proj2018[[#This Row],[VAWG]],0)*$AC$9,0)+1</f>
        <v>1</v>
      </c>
    </row>
    <row r="761" spans="1:26" x14ac:dyDescent="0.25">
      <c r="A761">
        <v>2018</v>
      </c>
      <c r="B761" t="s">
        <v>828</v>
      </c>
      <c r="C761" t="s">
        <v>96</v>
      </c>
      <c r="D761" t="s">
        <v>64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 s="25">
        <v>0</v>
      </c>
      <c r="Q761" s="25">
        <v>118.8</v>
      </c>
      <c r="R761" s="25">
        <v>-118.8</v>
      </c>
      <c r="S761" s="25">
        <v>-7.4249999999999998</v>
      </c>
      <c r="T761" s="30" t="s">
        <v>30</v>
      </c>
      <c r="U761" s="28">
        <v>0</v>
      </c>
      <c r="V761" s="28" t="str">
        <f>IF(ABS(Proj2018[[#This Row],[LastProj]]-Proj2018[[#This Row],[PROJ TOTAL PTS]])&lt;0.5,"",(Proj2018[[#This Row],[PROJ TOTAL PTS]]-Proj2018[[#This Row],[LastProj]])/16)</f>
        <v/>
      </c>
      <c r="W761" s="28" t="s">
        <v>30</v>
      </c>
      <c r="X761" s="28"/>
      <c r="Y761" s="28">
        <f>IF(Proj2018[[#This Row],[POS]]="K",-100,Proj2018[[#This Row],[VAR/G]]+1.5)</f>
        <v>-5.9249999999999998</v>
      </c>
      <c r="Z761" s="32">
        <f>ROUND(MAX(Proj2018[[#This Row],[VAWG]],0)*$AC$9,0)+1</f>
        <v>1</v>
      </c>
    </row>
    <row r="762" spans="1:26" x14ac:dyDescent="0.25">
      <c r="A762">
        <v>2018</v>
      </c>
      <c r="B762" t="s">
        <v>829</v>
      </c>
      <c r="C762" t="s">
        <v>54</v>
      </c>
      <c r="D762" t="s">
        <v>64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 s="25">
        <v>0</v>
      </c>
      <c r="Q762" s="25">
        <v>118.8</v>
      </c>
      <c r="R762" s="25">
        <v>-118.8</v>
      </c>
      <c r="S762" s="25">
        <v>-7.4249999999999998</v>
      </c>
      <c r="T762" s="30" t="s">
        <v>30</v>
      </c>
      <c r="U762" s="28">
        <v>0</v>
      </c>
      <c r="V762" s="28" t="str">
        <f>IF(ABS(Proj2018[[#This Row],[LastProj]]-Proj2018[[#This Row],[PROJ TOTAL PTS]])&lt;0.5,"",(Proj2018[[#This Row],[PROJ TOTAL PTS]]-Proj2018[[#This Row],[LastProj]])/16)</f>
        <v/>
      </c>
      <c r="W762" s="28" t="s">
        <v>30</v>
      </c>
      <c r="X762" s="28"/>
      <c r="Y762" s="28">
        <f>IF(Proj2018[[#This Row],[POS]]="K",-100,Proj2018[[#This Row],[VAR/G]]+1.5)</f>
        <v>-5.9249999999999998</v>
      </c>
      <c r="Z762" s="32">
        <f>ROUND(MAX(Proj2018[[#This Row],[VAWG]],0)*$AC$9,0)+1</f>
        <v>1</v>
      </c>
    </row>
    <row r="763" spans="1:26" x14ac:dyDescent="0.25">
      <c r="A763">
        <v>2018</v>
      </c>
      <c r="B763" t="s">
        <v>830</v>
      </c>
      <c r="C763" t="s">
        <v>52</v>
      </c>
      <c r="D763" t="s">
        <v>64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s="25">
        <v>0</v>
      </c>
      <c r="Q763" s="25">
        <v>118.8</v>
      </c>
      <c r="R763" s="25">
        <v>-118.8</v>
      </c>
      <c r="S763" s="25">
        <v>-7.4249999999999998</v>
      </c>
      <c r="T763" s="30" t="s">
        <v>30</v>
      </c>
      <c r="U763" s="28">
        <v>0</v>
      </c>
      <c r="V763" s="28" t="str">
        <f>IF(ABS(Proj2018[[#This Row],[LastProj]]-Proj2018[[#This Row],[PROJ TOTAL PTS]])&lt;0.5,"",(Proj2018[[#This Row],[PROJ TOTAL PTS]]-Proj2018[[#This Row],[LastProj]])/16)</f>
        <v/>
      </c>
      <c r="W763" s="28" t="s">
        <v>30</v>
      </c>
      <c r="X763" s="28"/>
      <c r="Y763" s="28">
        <f>IF(Proj2018[[#This Row],[POS]]="K",-100,Proj2018[[#This Row],[VAR/G]]+1.5)</f>
        <v>-5.9249999999999998</v>
      </c>
      <c r="Z763" s="32">
        <f>ROUND(MAX(Proj2018[[#This Row],[VAWG]],0)*$AC$9,0)+1</f>
        <v>1</v>
      </c>
    </row>
    <row r="764" spans="1:26" x14ac:dyDescent="0.25">
      <c r="A764">
        <v>2018</v>
      </c>
      <c r="B764" t="s">
        <v>831</v>
      </c>
      <c r="C764" t="s">
        <v>54</v>
      </c>
      <c r="D764" t="s">
        <v>64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 s="25">
        <v>0</v>
      </c>
      <c r="Q764" s="25">
        <v>118.8</v>
      </c>
      <c r="R764" s="25">
        <v>-118.8</v>
      </c>
      <c r="S764" s="25">
        <v>-7.4249999999999998</v>
      </c>
      <c r="T764" s="30" t="s">
        <v>30</v>
      </c>
      <c r="U764" s="28">
        <v>0</v>
      </c>
      <c r="V764" s="28" t="str">
        <f>IF(ABS(Proj2018[[#This Row],[LastProj]]-Proj2018[[#This Row],[PROJ TOTAL PTS]])&lt;0.5,"",(Proj2018[[#This Row],[PROJ TOTAL PTS]]-Proj2018[[#This Row],[LastProj]])/16)</f>
        <v/>
      </c>
      <c r="W764" s="28" t="s">
        <v>30</v>
      </c>
      <c r="X764" s="28"/>
      <c r="Y764" s="28">
        <f>IF(Proj2018[[#This Row],[POS]]="K",-100,Proj2018[[#This Row],[VAR/G]]+1.5)</f>
        <v>-5.9249999999999998</v>
      </c>
      <c r="Z764" s="32">
        <f>ROUND(MAX(Proj2018[[#This Row],[VAWG]],0)*$AC$9,0)+1</f>
        <v>1</v>
      </c>
    </row>
    <row r="765" spans="1:26" x14ac:dyDescent="0.25">
      <c r="A765">
        <v>2018</v>
      </c>
      <c r="B765" t="s">
        <v>832</v>
      </c>
      <c r="C765" t="s">
        <v>92</v>
      </c>
      <c r="D765" t="s">
        <v>64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 s="25">
        <v>0</v>
      </c>
      <c r="Q765" s="25">
        <v>118.8</v>
      </c>
      <c r="R765" s="25">
        <v>-118.8</v>
      </c>
      <c r="S765" s="25">
        <v>-7.4249999999999998</v>
      </c>
      <c r="T765" s="30" t="s">
        <v>30</v>
      </c>
      <c r="U765" s="28">
        <v>0</v>
      </c>
      <c r="V765" s="28" t="str">
        <f>IF(ABS(Proj2018[[#This Row],[LastProj]]-Proj2018[[#This Row],[PROJ TOTAL PTS]])&lt;0.5,"",(Proj2018[[#This Row],[PROJ TOTAL PTS]]-Proj2018[[#This Row],[LastProj]])/16)</f>
        <v/>
      </c>
      <c r="W765" s="28" t="s">
        <v>30</v>
      </c>
      <c r="X765" s="28"/>
      <c r="Y765" s="28">
        <f>IF(Proj2018[[#This Row],[POS]]="K",-100,Proj2018[[#This Row],[VAR/G]]+1.5)</f>
        <v>-5.9249999999999998</v>
      </c>
      <c r="Z765" s="32">
        <f>ROUND(MAX(Proj2018[[#This Row],[VAWG]],0)*$AC$9,0)+1</f>
        <v>1</v>
      </c>
    </row>
    <row r="766" spans="1:26" x14ac:dyDescent="0.25">
      <c r="A766">
        <v>2018</v>
      </c>
      <c r="B766" t="s">
        <v>833</v>
      </c>
      <c r="C766" t="s">
        <v>39</v>
      </c>
      <c r="D766" t="s">
        <v>64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 s="25">
        <v>0</v>
      </c>
      <c r="Q766" s="25">
        <v>118.8</v>
      </c>
      <c r="R766" s="25">
        <v>-118.8</v>
      </c>
      <c r="S766" s="25">
        <v>-7.4249999999999998</v>
      </c>
      <c r="T766" s="30" t="s">
        <v>30</v>
      </c>
      <c r="U766" s="28">
        <v>0</v>
      </c>
      <c r="V766" s="28" t="str">
        <f>IF(ABS(Proj2018[[#This Row],[LastProj]]-Proj2018[[#This Row],[PROJ TOTAL PTS]])&lt;0.5,"",(Proj2018[[#This Row],[PROJ TOTAL PTS]]-Proj2018[[#This Row],[LastProj]])/16)</f>
        <v/>
      </c>
      <c r="W766" s="28" t="s">
        <v>31</v>
      </c>
      <c r="X766" s="28"/>
      <c r="Y766" s="28">
        <f>IF(Proj2018[[#This Row],[POS]]="K",-100,Proj2018[[#This Row],[VAR/G]]+1.5)</f>
        <v>-5.9249999999999998</v>
      </c>
      <c r="Z766" s="32">
        <f>ROUND(MAX(Proj2018[[#This Row],[VAWG]],0)*$AC$9,0)+1</f>
        <v>1</v>
      </c>
    </row>
    <row r="767" spans="1:26" x14ac:dyDescent="0.25">
      <c r="A767">
        <v>2018</v>
      </c>
      <c r="B767" t="s">
        <v>834</v>
      </c>
      <c r="C767" t="s">
        <v>62</v>
      </c>
      <c r="D767" t="s">
        <v>64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 s="25">
        <v>0</v>
      </c>
      <c r="Q767" s="25">
        <v>118.8</v>
      </c>
      <c r="R767" s="25">
        <v>-118.8</v>
      </c>
      <c r="S767" s="25">
        <v>-7.4249999999999998</v>
      </c>
      <c r="T767" s="30" t="s">
        <v>30</v>
      </c>
      <c r="U767" s="28">
        <v>0</v>
      </c>
      <c r="V767" s="28" t="str">
        <f>IF(ABS(Proj2018[[#This Row],[LastProj]]-Proj2018[[#This Row],[PROJ TOTAL PTS]])&lt;0.5,"",(Proj2018[[#This Row],[PROJ TOTAL PTS]]-Proj2018[[#This Row],[LastProj]])/16)</f>
        <v/>
      </c>
      <c r="W767" s="28" t="s">
        <v>30</v>
      </c>
      <c r="X767" s="28"/>
      <c r="Y767" s="28">
        <f>IF(Proj2018[[#This Row],[POS]]="K",-100,Proj2018[[#This Row],[VAR/G]]+1.5)</f>
        <v>-5.9249999999999998</v>
      </c>
      <c r="Z767" s="32">
        <f>ROUND(MAX(Proj2018[[#This Row],[VAWG]],0)*$AC$9,0)+1</f>
        <v>1</v>
      </c>
    </row>
    <row r="768" spans="1:26" x14ac:dyDescent="0.25">
      <c r="A768">
        <v>2018</v>
      </c>
      <c r="B768" t="s">
        <v>835</v>
      </c>
      <c r="C768" t="s">
        <v>47</v>
      </c>
      <c r="D768" t="s">
        <v>64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 s="25">
        <v>0</v>
      </c>
      <c r="Q768" s="25">
        <v>118.8</v>
      </c>
      <c r="R768" s="25">
        <v>-118.8</v>
      </c>
      <c r="S768" s="25">
        <v>-7.4249999999999998</v>
      </c>
      <c r="T768" s="30" t="s">
        <v>30</v>
      </c>
      <c r="U768" s="28">
        <v>0</v>
      </c>
      <c r="V768" s="28" t="str">
        <f>IF(ABS(Proj2018[[#This Row],[LastProj]]-Proj2018[[#This Row],[PROJ TOTAL PTS]])&lt;0.5,"",(Proj2018[[#This Row],[PROJ TOTAL PTS]]-Proj2018[[#This Row],[LastProj]])/16)</f>
        <v/>
      </c>
      <c r="W768" s="28" t="s">
        <v>30</v>
      </c>
      <c r="X768" s="28"/>
      <c r="Y768" s="28">
        <f>IF(Proj2018[[#This Row],[POS]]="K",-100,Proj2018[[#This Row],[VAR/G]]+1.5)</f>
        <v>-5.9249999999999998</v>
      </c>
      <c r="Z768" s="32">
        <f>ROUND(MAX(Proj2018[[#This Row],[VAWG]],0)*$AC$9,0)+1</f>
        <v>1</v>
      </c>
    </row>
    <row r="769" spans="1:26" x14ac:dyDescent="0.25">
      <c r="A769">
        <v>2018</v>
      </c>
      <c r="B769" t="s">
        <v>836</v>
      </c>
      <c r="C769" t="s">
        <v>86</v>
      </c>
      <c r="D769" t="s">
        <v>64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 s="25">
        <v>0</v>
      </c>
      <c r="Q769" s="25">
        <v>118.8</v>
      </c>
      <c r="R769" s="25">
        <v>-118.8</v>
      </c>
      <c r="S769" s="25">
        <v>-7.4249999999999998</v>
      </c>
      <c r="T769" s="30" t="s">
        <v>30</v>
      </c>
      <c r="U769" s="28">
        <v>0</v>
      </c>
      <c r="V769" s="28" t="str">
        <f>IF(ABS(Proj2018[[#This Row],[LastProj]]-Proj2018[[#This Row],[PROJ TOTAL PTS]])&lt;0.5,"",(Proj2018[[#This Row],[PROJ TOTAL PTS]]-Proj2018[[#This Row],[LastProj]])/16)</f>
        <v/>
      </c>
      <c r="W769" s="28" t="s">
        <v>30</v>
      </c>
      <c r="X769" s="28"/>
      <c r="Y769" s="28">
        <f>IF(Proj2018[[#This Row],[POS]]="K",-100,Proj2018[[#This Row],[VAR/G]]+1.5)</f>
        <v>-5.9249999999999998</v>
      </c>
      <c r="Z769" s="32">
        <f>ROUND(MAX(Proj2018[[#This Row],[VAWG]],0)*$AC$9,0)+1</f>
        <v>1</v>
      </c>
    </row>
    <row r="770" spans="1:26" x14ac:dyDescent="0.25">
      <c r="A770">
        <v>2018</v>
      </c>
      <c r="B770" t="s">
        <v>837</v>
      </c>
      <c r="C770" t="s">
        <v>44</v>
      </c>
      <c r="D770" t="s">
        <v>64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 s="25">
        <v>0</v>
      </c>
      <c r="Q770" s="25">
        <v>118.8</v>
      </c>
      <c r="R770" s="25">
        <v>-118.8</v>
      </c>
      <c r="S770" s="25">
        <v>-7.4249999999999998</v>
      </c>
      <c r="T770" s="30" t="s">
        <v>30</v>
      </c>
      <c r="U770" s="28">
        <v>0</v>
      </c>
      <c r="V770" s="28" t="str">
        <f>IF(ABS(Proj2018[[#This Row],[LastProj]]-Proj2018[[#This Row],[PROJ TOTAL PTS]])&lt;0.5,"",(Proj2018[[#This Row],[PROJ TOTAL PTS]]-Proj2018[[#This Row],[LastProj]])/16)</f>
        <v/>
      </c>
      <c r="W770" s="28" t="s">
        <v>30</v>
      </c>
      <c r="X770" s="28"/>
      <c r="Y770" s="28">
        <f>IF(Proj2018[[#This Row],[POS]]="K",-100,Proj2018[[#This Row],[VAR/G]]+1.5)</f>
        <v>-5.9249999999999998</v>
      </c>
      <c r="Z770" s="32">
        <f>ROUND(MAX(Proj2018[[#This Row],[VAWG]],0)*$AC$9,0)+1</f>
        <v>1</v>
      </c>
    </row>
    <row r="771" spans="1:26" x14ac:dyDescent="0.25">
      <c r="A771">
        <v>2018</v>
      </c>
      <c r="B771" t="s">
        <v>838</v>
      </c>
      <c r="C771" t="s">
        <v>47</v>
      </c>
      <c r="D771" t="s">
        <v>64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 s="25">
        <v>0</v>
      </c>
      <c r="Q771" s="25">
        <v>118.8</v>
      </c>
      <c r="R771" s="25">
        <v>-118.8</v>
      </c>
      <c r="S771" s="25">
        <v>-7.4249999999999998</v>
      </c>
      <c r="T771" s="30" t="s">
        <v>30</v>
      </c>
      <c r="U771" s="28">
        <v>0</v>
      </c>
      <c r="V771" s="28" t="str">
        <f>IF(ABS(Proj2018[[#This Row],[LastProj]]-Proj2018[[#This Row],[PROJ TOTAL PTS]])&lt;0.5,"",(Proj2018[[#This Row],[PROJ TOTAL PTS]]-Proj2018[[#This Row],[LastProj]])/16)</f>
        <v/>
      </c>
      <c r="W771" s="28" t="s">
        <v>30</v>
      </c>
      <c r="X771" s="28"/>
      <c r="Y771" s="28">
        <f>IF(Proj2018[[#This Row],[POS]]="K",-100,Proj2018[[#This Row],[VAR/G]]+1.5)</f>
        <v>-5.9249999999999998</v>
      </c>
      <c r="Z771" s="32">
        <f>ROUND(MAX(Proj2018[[#This Row],[VAWG]],0)*$AC$9,0)+1</f>
        <v>1</v>
      </c>
    </row>
    <row r="772" spans="1:26" x14ac:dyDescent="0.25">
      <c r="A772">
        <v>2018</v>
      </c>
      <c r="B772" t="s">
        <v>839</v>
      </c>
      <c r="C772" t="s">
        <v>41</v>
      </c>
      <c r="D772" t="s">
        <v>64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 s="25">
        <v>0</v>
      </c>
      <c r="Q772" s="25">
        <v>118.8</v>
      </c>
      <c r="R772" s="25">
        <v>-118.8</v>
      </c>
      <c r="S772" s="25">
        <v>-7.4249999999999998</v>
      </c>
      <c r="T772" s="30" t="s">
        <v>30</v>
      </c>
      <c r="U772" s="28">
        <v>0</v>
      </c>
      <c r="V772" s="28" t="str">
        <f>IF(ABS(Proj2018[[#This Row],[LastProj]]-Proj2018[[#This Row],[PROJ TOTAL PTS]])&lt;0.5,"",(Proj2018[[#This Row],[PROJ TOTAL PTS]]-Proj2018[[#This Row],[LastProj]])/16)</f>
        <v/>
      </c>
      <c r="W772" s="28" t="s">
        <v>30</v>
      </c>
      <c r="X772" s="28"/>
      <c r="Y772" s="28">
        <f>IF(Proj2018[[#This Row],[POS]]="K",-100,Proj2018[[#This Row],[VAR/G]]+1.5)</f>
        <v>-5.9249999999999998</v>
      </c>
      <c r="Z772" s="32">
        <f>ROUND(MAX(Proj2018[[#This Row],[VAWG]],0)*$AC$9,0)+1</f>
        <v>1</v>
      </c>
    </row>
    <row r="773" spans="1:26" x14ac:dyDescent="0.25">
      <c r="A773">
        <v>2018</v>
      </c>
      <c r="B773" t="s">
        <v>840</v>
      </c>
      <c r="C773" t="s">
        <v>83</v>
      </c>
      <c r="D773" t="s">
        <v>64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s="25">
        <v>0</v>
      </c>
      <c r="Q773" s="25">
        <v>118.8</v>
      </c>
      <c r="R773" s="25">
        <v>-118.8</v>
      </c>
      <c r="S773" s="25">
        <v>-7.4249999999999998</v>
      </c>
      <c r="T773" s="30" t="s">
        <v>30</v>
      </c>
      <c r="U773" s="28">
        <v>0</v>
      </c>
      <c r="V773" s="28" t="str">
        <f>IF(ABS(Proj2018[[#This Row],[LastProj]]-Proj2018[[#This Row],[PROJ TOTAL PTS]])&lt;0.5,"",(Proj2018[[#This Row],[PROJ TOTAL PTS]]-Proj2018[[#This Row],[LastProj]])/16)</f>
        <v/>
      </c>
      <c r="W773" s="28" t="s">
        <v>30</v>
      </c>
      <c r="X773" s="28"/>
      <c r="Y773" s="28">
        <f>IF(Proj2018[[#This Row],[POS]]="K",-100,Proj2018[[#This Row],[VAR/G]]+1.5)</f>
        <v>-5.9249999999999998</v>
      </c>
      <c r="Z773" s="32">
        <f>ROUND(MAX(Proj2018[[#This Row],[VAWG]],0)*$AC$9,0)+1</f>
        <v>1</v>
      </c>
    </row>
    <row r="774" spans="1:26" x14ac:dyDescent="0.25">
      <c r="A774">
        <v>2018</v>
      </c>
      <c r="B774" t="s">
        <v>841</v>
      </c>
      <c r="C774" t="s">
        <v>66</v>
      </c>
      <c r="D774" t="s">
        <v>64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 s="25">
        <v>0</v>
      </c>
      <c r="Q774" s="25">
        <v>118.8</v>
      </c>
      <c r="R774" s="25">
        <v>-118.8</v>
      </c>
      <c r="S774" s="25">
        <v>-7.4249999999999998</v>
      </c>
      <c r="T774" s="30" t="s">
        <v>30</v>
      </c>
      <c r="U774" s="28">
        <v>0</v>
      </c>
      <c r="V774" s="28" t="str">
        <f>IF(ABS(Proj2018[[#This Row],[LastProj]]-Proj2018[[#This Row],[PROJ TOTAL PTS]])&lt;0.5,"",(Proj2018[[#This Row],[PROJ TOTAL PTS]]-Proj2018[[#This Row],[LastProj]])/16)</f>
        <v/>
      </c>
      <c r="W774" s="28" t="s">
        <v>30</v>
      </c>
      <c r="X774" s="28"/>
      <c r="Y774" s="28">
        <f>IF(Proj2018[[#This Row],[POS]]="K",-100,Proj2018[[#This Row],[VAR/G]]+1.5)</f>
        <v>-5.9249999999999998</v>
      </c>
      <c r="Z774" s="32">
        <f>ROUND(MAX(Proj2018[[#This Row],[VAWG]],0)*$AC$9,0)+1</f>
        <v>1</v>
      </c>
    </row>
    <row r="775" spans="1:26" x14ac:dyDescent="0.25">
      <c r="A775">
        <v>2018</v>
      </c>
      <c r="B775" t="s">
        <v>842</v>
      </c>
      <c r="C775" t="s">
        <v>92</v>
      </c>
      <c r="D775" t="s">
        <v>64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 s="25">
        <v>0</v>
      </c>
      <c r="Q775" s="25">
        <v>118.8</v>
      </c>
      <c r="R775" s="25">
        <v>-118.8</v>
      </c>
      <c r="S775" s="25">
        <v>-7.4249999999999998</v>
      </c>
      <c r="T775" s="30" t="s">
        <v>30</v>
      </c>
      <c r="U775" s="28">
        <v>0</v>
      </c>
      <c r="V775" s="28" t="str">
        <f>IF(ABS(Proj2018[[#This Row],[LastProj]]-Proj2018[[#This Row],[PROJ TOTAL PTS]])&lt;0.5,"",(Proj2018[[#This Row],[PROJ TOTAL PTS]]-Proj2018[[#This Row],[LastProj]])/16)</f>
        <v/>
      </c>
      <c r="W775" s="28" t="s">
        <v>30</v>
      </c>
      <c r="X775" s="28"/>
      <c r="Y775" s="28">
        <f>IF(Proj2018[[#This Row],[POS]]="K",-100,Proj2018[[#This Row],[VAR/G]]+1.5)</f>
        <v>-5.9249999999999998</v>
      </c>
      <c r="Z775" s="32">
        <f>ROUND(MAX(Proj2018[[#This Row],[VAWG]],0)*$AC$9,0)+1</f>
        <v>1</v>
      </c>
    </row>
    <row r="776" spans="1:26" x14ac:dyDescent="0.25">
      <c r="A776">
        <v>2018</v>
      </c>
      <c r="B776" t="s">
        <v>843</v>
      </c>
      <c r="C776" t="s">
        <v>39</v>
      </c>
      <c r="D776" t="s">
        <v>64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 s="25">
        <v>0</v>
      </c>
      <c r="Q776" s="25">
        <v>118.8</v>
      </c>
      <c r="R776" s="25">
        <v>-118.8</v>
      </c>
      <c r="S776" s="25">
        <v>-7.4249999999999998</v>
      </c>
      <c r="T776" s="30" t="s">
        <v>30</v>
      </c>
      <c r="U776" s="28">
        <v>0</v>
      </c>
      <c r="V776" s="28" t="str">
        <f>IF(ABS(Proj2018[[#This Row],[LastProj]]-Proj2018[[#This Row],[PROJ TOTAL PTS]])&lt;0.5,"",(Proj2018[[#This Row],[PROJ TOTAL PTS]]-Proj2018[[#This Row],[LastProj]])/16)</f>
        <v/>
      </c>
      <c r="W776" s="28" t="s">
        <v>30</v>
      </c>
      <c r="X776" s="28"/>
      <c r="Y776" s="28">
        <f>IF(Proj2018[[#This Row],[POS]]="K",-100,Proj2018[[#This Row],[VAR/G]]+1.5)</f>
        <v>-5.9249999999999998</v>
      </c>
      <c r="Z776" s="32">
        <f>ROUND(MAX(Proj2018[[#This Row],[VAWG]],0)*$AC$9,0)+1</f>
        <v>1</v>
      </c>
    </row>
    <row r="777" spans="1:26" x14ac:dyDescent="0.25">
      <c r="A777">
        <v>2018</v>
      </c>
      <c r="B777" t="s">
        <v>844</v>
      </c>
      <c r="C777" t="s">
        <v>47</v>
      </c>
      <c r="D777" t="s">
        <v>64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 s="25">
        <v>0</v>
      </c>
      <c r="Q777" s="25">
        <v>118.8</v>
      </c>
      <c r="R777" s="25">
        <v>-118.8</v>
      </c>
      <c r="S777" s="25">
        <v>-7.4249999999999998</v>
      </c>
      <c r="T777" s="30" t="s">
        <v>30</v>
      </c>
      <c r="U777" s="28">
        <v>0</v>
      </c>
      <c r="V777" s="28" t="str">
        <f>IF(ABS(Proj2018[[#This Row],[LastProj]]-Proj2018[[#This Row],[PROJ TOTAL PTS]])&lt;0.5,"",(Proj2018[[#This Row],[PROJ TOTAL PTS]]-Proj2018[[#This Row],[LastProj]])/16)</f>
        <v/>
      </c>
      <c r="W777" s="28" t="s">
        <v>30</v>
      </c>
      <c r="X777" s="28"/>
      <c r="Y777" s="28">
        <f>IF(Proj2018[[#This Row],[POS]]="K",-100,Proj2018[[#This Row],[VAR/G]]+1.5)</f>
        <v>-5.9249999999999998</v>
      </c>
      <c r="Z777" s="32">
        <f>ROUND(MAX(Proj2018[[#This Row],[VAWG]],0)*$AC$9,0)+1</f>
        <v>1</v>
      </c>
    </row>
    <row r="778" spans="1:26" x14ac:dyDescent="0.25">
      <c r="A778">
        <v>2018</v>
      </c>
      <c r="B778" t="s">
        <v>845</v>
      </c>
      <c r="C778" t="s">
        <v>41</v>
      </c>
      <c r="D778" t="s">
        <v>64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 s="25">
        <v>0</v>
      </c>
      <c r="Q778" s="25">
        <v>118.8</v>
      </c>
      <c r="R778" s="25">
        <v>-118.8</v>
      </c>
      <c r="S778" s="25">
        <v>-7.4249999999999998</v>
      </c>
      <c r="T778" s="30" t="s">
        <v>30</v>
      </c>
      <c r="U778" s="28">
        <v>0</v>
      </c>
      <c r="V778" s="28" t="str">
        <f>IF(ABS(Proj2018[[#This Row],[LastProj]]-Proj2018[[#This Row],[PROJ TOTAL PTS]])&lt;0.5,"",(Proj2018[[#This Row],[PROJ TOTAL PTS]]-Proj2018[[#This Row],[LastProj]])/16)</f>
        <v/>
      </c>
      <c r="W778" s="28" t="s">
        <v>31</v>
      </c>
      <c r="X778" s="28"/>
      <c r="Y778" s="28">
        <f>IF(Proj2018[[#This Row],[POS]]="K",-100,Proj2018[[#This Row],[VAR/G]]+1.5)</f>
        <v>-5.9249999999999998</v>
      </c>
      <c r="Z778" s="32">
        <f>ROUND(MAX(Proj2018[[#This Row],[VAWG]],0)*$AC$9,0)+1</f>
        <v>1</v>
      </c>
    </row>
    <row r="779" spans="1:26" x14ac:dyDescent="0.25">
      <c r="A779">
        <v>2018</v>
      </c>
      <c r="B779" t="s">
        <v>846</v>
      </c>
      <c r="C779" t="s">
        <v>105</v>
      </c>
      <c r="D779" t="s">
        <v>64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 s="25">
        <v>0</v>
      </c>
      <c r="Q779" s="25">
        <v>118.8</v>
      </c>
      <c r="R779" s="25">
        <v>-118.8</v>
      </c>
      <c r="S779" s="25">
        <v>-7.4249999999999998</v>
      </c>
      <c r="T779" s="30" t="s">
        <v>30</v>
      </c>
      <c r="U779" s="28">
        <v>0</v>
      </c>
      <c r="V779" s="28" t="str">
        <f>IF(ABS(Proj2018[[#This Row],[LastProj]]-Proj2018[[#This Row],[PROJ TOTAL PTS]])&lt;0.5,"",(Proj2018[[#This Row],[PROJ TOTAL PTS]]-Proj2018[[#This Row],[LastProj]])/16)</f>
        <v/>
      </c>
      <c r="W779" s="28" t="s">
        <v>30</v>
      </c>
      <c r="X779" s="28"/>
      <c r="Y779" s="28">
        <f>IF(Proj2018[[#This Row],[POS]]="K",-100,Proj2018[[#This Row],[VAR/G]]+1.5)</f>
        <v>-5.9249999999999998</v>
      </c>
      <c r="Z779" s="32">
        <f>ROUND(MAX(Proj2018[[#This Row],[VAWG]],0)*$AC$9,0)+1</f>
        <v>1</v>
      </c>
    </row>
    <row r="780" spans="1:26" x14ac:dyDescent="0.25">
      <c r="A780">
        <v>2018</v>
      </c>
      <c r="B780" t="s">
        <v>847</v>
      </c>
      <c r="C780" t="s">
        <v>41</v>
      </c>
      <c r="D780" t="s">
        <v>64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 s="25">
        <v>0</v>
      </c>
      <c r="Q780" s="25">
        <v>118.8</v>
      </c>
      <c r="R780" s="25">
        <v>-118.8</v>
      </c>
      <c r="S780" s="25">
        <v>-7.4249999999999998</v>
      </c>
      <c r="T780" s="30" t="s">
        <v>30</v>
      </c>
      <c r="U780" s="28">
        <v>0</v>
      </c>
      <c r="V780" s="28" t="str">
        <f>IF(ABS(Proj2018[[#This Row],[LastProj]]-Proj2018[[#This Row],[PROJ TOTAL PTS]])&lt;0.5,"",(Proj2018[[#This Row],[PROJ TOTAL PTS]]-Proj2018[[#This Row],[LastProj]])/16)</f>
        <v/>
      </c>
      <c r="W780" s="28" t="s">
        <v>30</v>
      </c>
      <c r="X780" s="28"/>
      <c r="Y780" s="28">
        <f>IF(Proj2018[[#This Row],[POS]]="K",-100,Proj2018[[#This Row],[VAR/G]]+1.5)</f>
        <v>-5.9249999999999998</v>
      </c>
      <c r="Z780" s="32">
        <f>ROUND(MAX(Proj2018[[#This Row],[VAWG]],0)*$AC$9,0)+1</f>
        <v>1</v>
      </c>
    </row>
    <row r="781" spans="1:26" x14ac:dyDescent="0.25">
      <c r="A781">
        <v>2018</v>
      </c>
      <c r="B781" t="s">
        <v>848</v>
      </c>
      <c r="C781" t="s">
        <v>68</v>
      </c>
      <c r="D781" t="s">
        <v>64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 s="25">
        <v>0</v>
      </c>
      <c r="Q781" s="25">
        <v>118.8</v>
      </c>
      <c r="R781" s="25">
        <v>-118.8</v>
      </c>
      <c r="S781" s="25">
        <v>-7.4249999999999998</v>
      </c>
      <c r="T781" s="30" t="s">
        <v>30</v>
      </c>
      <c r="U781" s="28">
        <v>0</v>
      </c>
      <c r="V781" s="28" t="str">
        <f>IF(ABS(Proj2018[[#This Row],[LastProj]]-Proj2018[[#This Row],[PROJ TOTAL PTS]])&lt;0.5,"",(Proj2018[[#This Row],[PROJ TOTAL PTS]]-Proj2018[[#This Row],[LastProj]])/16)</f>
        <v/>
      </c>
      <c r="W781" s="28" t="s">
        <v>30</v>
      </c>
      <c r="X781" s="28"/>
      <c r="Y781" s="28">
        <f>IF(Proj2018[[#This Row],[POS]]="K",-100,Proj2018[[#This Row],[VAR/G]]+1.5)</f>
        <v>-5.9249999999999998</v>
      </c>
      <c r="Z781" s="32">
        <f>ROUND(MAX(Proj2018[[#This Row],[VAWG]],0)*$AC$9,0)+1</f>
        <v>1</v>
      </c>
    </row>
    <row r="782" spans="1:26" x14ac:dyDescent="0.25">
      <c r="A782">
        <v>2018</v>
      </c>
      <c r="B782" t="s">
        <v>849</v>
      </c>
      <c r="C782" t="s">
        <v>56</v>
      </c>
      <c r="D782" t="s">
        <v>64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 s="25">
        <v>0</v>
      </c>
      <c r="Q782" s="25">
        <v>118.8</v>
      </c>
      <c r="R782" s="25">
        <v>-118.8</v>
      </c>
      <c r="S782" s="25">
        <v>-7.4249999999999998</v>
      </c>
      <c r="T782" s="30" t="s">
        <v>30</v>
      </c>
      <c r="U782" s="28">
        <v>0</v>
      </c>
      <c r="V782" s="28" t="str">
        <f>IF(ABS(Proj2018[[#This Row],[LastProj]]-Proj2018[[#This Row],[PROJ TOTAL PTS]])&lt;0.5,"",(Proj2018[[#This Row],[PROJ TOTAL PTS]]-Proj2018[[#This Row],[LastProj]])/16)</f>
        <v/>
      </c>
      <c r="W782" s="28" t="s">
        <v>30</v>
      </c>
      <c r="X782" s="28"/>
      <c r="Y782" s="28">
        <f>IF(Proj2018[[#This Row],[POS]]="K",-100,Proj2018[[#This Row],[VAR/G]]+1.5)</f>
        <v>-5.9249999999999998</v>
      </c>
      <c r="Z782" s="32">
        <f>ROUND(MAX(Proj2018[[#This Row],[VAWG]],0)*$AC$9,0)+1</f>
        <v>1</v>
      </c>
    </row>
    <row r="783" spans="1:26" x14ac:dyDescent="0.25">
      <c r="A783">
        <v>2018</v>
      </c>
      <c r="B783" t="s">
        <v>850</v>
      </c>
      <c r="C783" t="s">
        <v>81</v>
      </c>
      <c r="D783" t="s">
        <v>64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 s="25">
        <v>0</v>
      </c>
      <c r="Q783" s="25">
        <v>118.8</v>
      </c>
      <c r="R783" s="25">
        <v>-118.8</v>
      </c>
      <c r="S783" s="25">
        <v>-7.4249999999999998</v>
      </c>
      <c r="T783" s="30" t="s">
        <v>30</v>
      </c>
      <c r="U783" s="28">
        <v>0</v>
      </c>
      <c r="V783" s="28" t="str">
        <f>IF(ABS(Proj2018[[#This Row],[LastProj]]-Proj2018[[#This Row],[PROJ TOTAL PTS]])&lt;0.5,"",(Proj2018[[#This Row],[PROJ TOTAL PTS]]-Proj2018[[#This Row],[LastProj]])/16)</f>
        <v/>
      </c>
      <c r="W783" s="28" t="s">
        <v>30</v>
      </c>
      <c r="X783" s="28"/>
      <c r="Y783" s="28">
        <f>IF(Proj2018[[#This Row],[POS]]="K",-100,Proj2018[[#This Row],[VAR/G]]+1.5)</f>
        <v>-5.9249999999999998</v>
      </c>
      <c r="Z783" s="32">
        <f>ROUND(MAX(Proj2018[[#This Row],[VAWG]],0)*$AC$9,0)+1</f>
        <v>1</v>
      </c>
    </row>
    <row r="784" spans="1:26" x14ac:dyDescent="0.25">
      <c r="A784">
        <v>2018</v>
      </c>
      <c r="B784" t="s">
        <v>851</v>
      </c>
      <c r="C784" t="s">
        <v>62</v>
      </c>
      <c r="D784" t="s">
        <v>64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 s="25">
        <v>0</v>
      </c>
      <c r="Q784" s="25">
        <v>118.8</v>
      </c>
      <c r="R784" s="25">
        <v>-118.8</v>
      </c>
      <c r="S784" s="25">
        <v>-7.4249999999999998</v>
      </c>
      <c r="T784" s="30" t="s">
        <v>30</v>
      </c>
      <c r="U784" s="28">
        <v>0</v>
      </c>
      <c r="V784" s="28" t="str">
        <f>IF(ABS(Proj2018[[#This Row],[LastProj]]-Proj2018[[#This Row],[PROJ TOTAL PTS]])&lt;0.5,"",(Proj2018[[#This Row],[PROJ TOTAL PTS]]-Proj2018[[#This Row],[LastProj]])/16)</f>
        <v/>
      </c>
      <c r="W784" s="28" t="s">
        <v>30</v>
      </c>
      <c r="X784" s="28"/>
      <c r="Y784" s="28">
        <f>IF(Proj2018[[#This Row],[POS]]="K",-100,Proj2018[[#This Row],[VAR/G]]+1.5)</f>
        <v>-5.9249999999999998</v>
      </c>
      <c r="Z784" s="32">
        <f>ROUND(MAX(Proj2018[[#This Row],[VAWG]],0)*$AC$9,0)+1</f>
        <v>1</v>
      </c>
    </row>
    <row r="785" spans="1:26" x14ac:dyDescent="0.25">
      <c r="A785">
        <v>2018</v>
      </c>
      <c r="B785" t="s">
        <v>852</v>
      </c>
      <c r="C785" t="s">
        <v>68</v>
      </c>
      <c r="D785" t="s">
        <v>64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 s="25">
        <v>0</v>
      </c>
      <c r="Q785" s="25">
        <v>118.8</v>
      </c>
      <c r="R785" s="25">
        <v>-118.8</v>
      </c>
      <c r="S785" s="25">
        <v>-7.4249999999999998</v>
      </c>
      <c r="T785" s="30" t="s">
        <v>30</v>
      </c>
      <c r="U785" s="28">
        <v>0</v>
      </c>
      <c r="V785" s="28" t="str">
        <f>IF(ABS(Proj2018[[#This Row],[LastProj]]-Proj2018[[#This Row],[PROJ TOTAL PTS]])&lt;0.5,"",(Proj2018[[#This Row],[PROJ TOTAL PTS]]-Proj2018[[#This Row],[LastProj]])/16)</f>
        <v/>
      </c>
      <c r="W785" s="28" t="s">
        <v>31</v>
      </c>
      <c r="X785" s="28"/>
      <c r="Y785" s="28">
        <f>IF(Proj2018[[#This Row],[POS]]="K",-100,Proj2018[[#This Row],[VAR/G]]+1.5)</f>
        <v>-5.9249999999999998</v>
      </c>
      <c r="Z785" s="32">
        <f>ROUND(MAX(Proj2018[[#This Row],[VAWG]],0)*$AC$9,0)+1</f>
        <v>1</v>
      </c>
    </row>
    <row r="786" spans="1:26" x14ac:dyDescent="0.25">
      <c r="A786">
        <v>2018</v>
      </c>
      <c r="B786" t="s">
        <v>853</v>
      </c>
      <c r="C786" t="s">
        <v>52</v>
      </c>
      <c r="D786" t="s">
        <v>64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 s="25">
        <v>0</v>
      </c>
      <c r="Q786" s="25">
        <v>118.8</v>
      </c>
      <c r="R786" s="25">
        <v>-118.8</v>
      </c>
      <c r="S786" s="25">
        <v>-7.4249999999999998</v>
      </c>
      <c r="T786" s="30" t="s">
        <v>30</v>
      </c>
      <c r="U786" s="28">
        <v>0</v>
      </c>
      <c r="V786" s="28" t="str">
        <f>IF(ABS(Proj2018[[#This Row],[LastProj]]-Proj2018[[#This Row],[PROJ TOTAL PTS]])&lt;0.5,"",(Proj2018[[#This Row],[PROJ TOTAL PTS]]-Proj2018[[#This Row],[LastProj]])/16)</f>
        <v/>
      </c>
      <c r="W786" s="28" t="s">
        <v>30</v>
      </c>
      <c r="X786" s="28"/>
      <c r="Y786" s="28">
        <f>IF(Proj2018[[#This Row],[POS]]="K",-100,Proj2018[[#This Row],[VAR/G]]+1.5)</f>
        <v>-5.9249999999999998</v>
      </c>
      <c r="Z786" s="32">
        <f>ROUND(MAX(Proj2018[[#This Row],[VAWG]],0)*$AC$9,0)+1</f>
        <v>1</v>
      </c>
    </row>
    <row r="787" spans="1:26" x14ac:dyDescent="0.25">
      <c r="A787">
        <v>2018</v>
      </c>
      <c r="B787" t="s">
        <v>854</v>
      </c>
      <c r="C787" t="s">
        <v>66</v>
      </c>
      <c r="D787" t="s">
        <v>64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 s="25">
        <v>0</v>
      </c>
      <c r="Q787" s="25">
        <v>118.8</v>
      </c>
      <c r="R787" s="25">
        <v>-118.8</v>
      </c>
      <c r="S787" s="25">
        <v>-7.4249999999999998</v>
      </c>
      <c r="T787" s="30" t="s">
        <v>30</v>
      </c>
      <c r="U787" s="28">
        <v>0</v>
      </c>
      <c r="V787" s="28" t="str">
        <f>IF(ABS(Proj2018[[#This Row],[LastProj]]-Proj2018[[#This Row],[PROJ TOTAL PTS]])&lt;0.5,"",(Proj2018[[#This Row],[PROJ TOTAL PTS]]-Proj2018[[#This Row],[LastProj]])/16)</f>
        <v/>
      </c>
      <c r="W787" s="28" t="s">
        <v>30</v>
      </c>
      <c r="X787" s="28"/>
      <c r="Y787" s="28">
        <f>IF(Proj2018[[#This Row],[POS]]="K",-100,Proj2018[[#This Row],[VAR/G]]+1.5)</f>
        <v>-5.9249999999999998</v>
      </c>
      <c r="Z787" s="32">
        <f>ROUND(MAX(Proj2018[[#This Row],[VAWG]],0)*$AC$9,0)+1</f>
        <v>1</v>
      </c>
    </row>
    <row r="788" spans="1:26" x14ac:dyDescent="0.25">
      <c r="A788">
        <v>2018</v>
      </c>
      <c r="B788" t="s">
        <v>855</v>
      </c>
      <c r="C788" t="s">
        <v>66</v>
      </c>
      <c r="D788" t="s">
        <v>64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 s="25">
        <v>0</v>
      </c>
      <c r="Q788" s="25">
        <v>118.8</v>
      </c>
      <c r="R788" s="25">
        <v>-118.8</v>
      </c>
      <c r="S788" s="25">
        <v>-7.4249999999999998</v>
      </c>
      <c r="T788" s="30" t="s">
        <v>30</v>
      </c>
      <c r="U788" s="28">
        <v>0</v>
      </c>
      <c r="V788" s="28" t="str">
        <f>IF(ABS(Proj2018[[#This Row],[LastProj]]-Proj2018[[#This Row],[PROJ TOTAL PTS]])&lt;0.5,"",(Proj2018[[#This Row],[PROJ TOTAL PTS]]-Proj2018[[#This Row],[LastProj]])/16)</f>
        <v/>
      </c>
      <c r="W788" s="28" t="s">
        <v>30</v>
      </c>
      <c r="X788" s="28"/>
      <c r="Y788" s="28">
        <f>IF(Proj2018[[#This Row],[POS]]="K",-100,Proj2018[[#This Row],[VAR/G]]+1.5)</f>
        <v>-5.9249999999999998</v>
      </c>
      <c r="Z788" s="32">
        <f>ROUND(MAX(Proj2018[[#This Row],[VAWG]],0)*$AC$9,0)+1</f>
        <v>1</v>
      </c>
    </row>
    <row r="789" spans="1:26" x14ac:dyDescent="0.25">
      <c r="A789">
        <v>2018</v>
      </c>
      <c r="B789" t="s">
        <v>856</v>
      </c>
      <c r="C789" t="s">
        <v>159</v>
      </c>
      <c r="D789" t="s">
        <v>64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 s="25">
        <v>0</v>
      </c>
      <c r="Q789" s="25">
        <v>118.8</v>
      </c>
      <c r="R789" s="25">
        <v>-118.8</v>
      </c>
      <c r="S789" s="25">
        <v>-7.4249999999999998</v>
      </c>
      <c r="T789" s="30" t="s">
        <v>30</v>
      </c>
      <c r="U789" s="28">
        <v>0</v>
      </c>
      <c r="V789" s="28" t="str">
        <f>IF(ABS(Proj2018[[#This Row],[LastProj]]-Proj2018[[#This Row],[PROJ TOTAL PTS]])&lt;0.5,"",(Proj2018[[#This Row],[PROJ TOTAL PTS]]-Proj2018[[#This Row],[LastProj]])/16)</f>
        <v/>
      </c>
      <c r="W789" s="28" t="s">
        <v>30</v>
      </c>
      <c r="X789" s="28"/>
      <c r="Y789" s="28">
        <f>IF(Proj2018[[#This Row],[POS]]="K",-100,Proj2018[[#This Row],[VAR/G]]+1.5)</f>
        <v>-5.9249999999999998</v>
      </c>
      <c r="Z789" s="32">
        <f>ROUND(MAX(Proj2018[[#This Row],[VAWG]],0)*$AC$9,0)+1</f>
        <v>1</v>
      </c>
    </row>
    <row r="790" spans="1:26" x14ac:dyDescent="0.25">
      <c r="A790">
        <v>2018</v>
      </c>
      <c r="B790" t="s">
        <v>857</v>
      </c>
      <c r="C790" t="s">
        <v>54</v>
      </c>
      <c r="D790" t="s">
        <v>64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 s="25">
        <v>0</v>
      </c>
      <c r="Q790" s="25">
        <v>118.8</v>
      </c>
      <c r="R790" s="25">
        <v>-118.8</v>
      </c>
      <c r="S790" s="25">
        <v>-7.4249999999999998</v>
      </c>
      <c r="T790" s="30" t="s">
        <v>30</v>
      </c>
      <c r="U790" s="28">
        <v>0</v>
      </c>
      <c r="V790" s="28" t="str">
        <f>IF(ABS(Proj2018[[#This Row],[LastProj]]-Proj2018[[#This Row],[PROJ TOTAL PTS]])&lt;0.5,"",(Proj2018[[#This Row],[PROJ TOTAL PTS]]-Proj2018[[#This Row],[LastProj]])/16)</f>
        <v/>
      </c>
      <c r="W790" s="28" t="s">
        <v>30</v>
      </c>
      <c r="X790" s="28"/>
      <c r="Y790" s="28">
        <f>IF(Proj2018[[#This Row],[POS]]="K",-100,Proj2018[[#This Row],[VAR/G]]+1.5)</f>
        <v>-5.9249999999999998</v>
      </c>
      <c r="Z790" s="32">
        <f>ROUND(MAX(Proj2018[[#This Row],[VAWG]],0)*$AC$9,0)+1</f>
        <v>1</v>
      </c>
    </row>
    <row r="791" spans="1:26" x14ac:dyDescent="0.25">
      <c r="A791">
        <v>2018</v>
      </c>
      <c r="B791" t="s">
        <v>858</v>
      </c>
      <c r="C791" t="s">
        <v>72</v>
      </c>
      <c r="D791" t="s">
        <v>64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 s="25">
        <v>0</v>
      </c>
      <c r="Q791" s="25">
        <v>118.8</v>
      </c>
      <c r="R791" s="25">
        <v>-118.8</v>
      </c>
      <c r="S791" s="25">
        <v>-7.4249999999999998</v>
      </c>
      <c r="T791" s="30" t="s">
        <v>30</v>
      </c>
      <c r="U791" s="28">
        <v>0</v>
      </c>
      <c r="V791" s="28" t="str">
        <f>IF(ABS(Proj2018[[#This Row],[LastProj]]-Proj2018[[#This Row],[PROJ TOTAL PTS]])&lt;0.5,"",(Proj2018[[#This Row],[PROJ TOTAL PTS]]-Proj2018[[#This Row],[LastProj]])/16)</f>
        <v/>
      </c>
      <c r="W791" s="28" t="s">
        <v>30</v>
      </c>
      <c r="X791" s="28"/>
      <c r="Y791" s="28">
        <f>IF(Proj2018[[#This Row],[POS]]="K",-100,Proj2018[[#This Row],[VAR/G]]+1.5)</f>
        <v>-5.9249999999999998</v>
      </c>
      <c r="Z791" s="32">
        <f>ROUND(MAX(Proj2018[[#This Row],[VAWG]],0)*$AC$9,0)+1</f>
        <v>1</v>
      </c>
    </row>
    <row r="792" spans="1:26" x14ac:dyDescent="0.25">
      <c r="A792">
        <v>2018</v>
      </c>
      <c r="B792" t="s">
        <v>859</v>
      </c>
      <c r="C792" t="s">
        <v>74</v>
      </c>
      <c r="D792" t="s">
        <v>64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 s="25">
        <v>0</v>
      </c>
      <c r="Q792" s="25">
        <v>118.8</v>
      </c>
      <c r="R792" s="25">
        <v>-118.8</v>
      </c>
      <c r="S792" s="25">
        <v>-7.4249999999999998</v>
      </c>
      <c r="T792" s="30" t="s">
        <v>30</v>
      </c>
      <c r="U792" s="28">
        <v>0</v>
      </c>
      <c r="V792" s="28" t="str">
        <f>IF(ABS(Proj2018[[#This Row],[LastProj]]-Proj2018[[#This Row],[PROJ TOTAL PTS]])&lt;0.5,"",(Proj2018[[#This Row],[PROJ TOTAL PTS]]-Proj2018[[#This Row],[LastProj]])/16)</f>
        <v/>
      </c>
      <c r="W792" s="28" t="s">
        <v>30</v>
      </c>
      <c r="X792" s="28"/>
      <c r="Y792" s="28">
        <f>IF(Proj2018[[#This Row],[POS]]="K",-100,Proj2018[[#This Row],[VAR/G]]+1.5)</f>
        <v>-5.9249999999999998</v>
      </c>
      <c r="Z792" s="32">
        <f>ROUND(MAX(Proj2018[[#This Row],[VAWG]],0)*$AC$9,0)+1</f>
        <v>1</v>
      </c>
    </row>
    <row r="793" spans="1:26" x14ac:dyDescent="0.25">
      <c r="A793">
        <v>2018</v>
      </c>
      <c r="B793" t="s">
        <v>860</v>
      </c>
      <c r="C793" t="s">
        <v>77</v>
      </c>
      <c r="D793" t="s">
        <v>64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 s="25">
        <v>0</v>
      </c>
      <c r="Q793" s="25">
        <v>118.8</v>
      </c>
      <c r="R793" s="25">
        <v>-118.8</v>
      </c>
      <c r="S793" s="25">
        <v>-7.4249999999999998</v>
      </c>
      <c r="T793" s="30" t="s">
        <v>30</v>
      </c>
      <c r="U793" s="28">
        <v>0</v>
      </c>
      <c r="V793" s="28" t="str">
        <f>IF(ABS(Proj2018[[#This Row],[LastProj]]-Proj2018[[#This Row],[PROJ TOTAL PTS]])&lt;0.5,"",(Proj2018[[#This Row],[PROJ TOTAL PTS]]-Proj2018[[#This Row],[LastProj]])/16)</f>
        <v/>
      </c>
      <c r="W793" s="28" t="s">
        <v>30</v>
      </c>
      <c r="X793" s="28"/>
      <c r="Y793" s="28">
        <f>IF(Proj2018[[#This Row],[POS]]="K",-100,Proj2018[[#This Row],[VAR/G]]+1.5)</f>
        <v>-5.9249999999999998</v>
      </c>
      <c r="Z793" s="32">
        <f>ROUND(MAX(Proj2018[[#This Row],[VAWG]],0)*$AC$9,0)+1</f>
        <v>1</v>
      </c>
    </row>
    <row r="794" spans="1:26" x14ac:dyDescent="0.25">
      <c r="A794">
        <v>2018</v>
      </c>
      <c r="B794" t="s">
        <v>861</v>
      </c>
      <c r="C794" t="s">
        <v>92</v>
      </c>
      <c r="D794" t="s">
        <v>64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 s="25">
        <v>0</v>
      </c>
      <c r="Q794" s="25">
        <v>118.8</v>
      </c>
      <c r="R794" s="25">
        <v>-118.8</v>
      </c>
      <c r="S794" s="25">
        <v>-7.4249999999999998</v>
      </c>
      <c r="T794" s="30" t="s">
        <v>30</v>
      </c>
      <c r="U794" s="28">
        <v>0</v>
      </c>
      <c r="V794" s="28" t="str">
        <f>IF(ABS(Proj2018[[#This Row],[LastProj]]-Proj2018[[#This Row],[PROJ TOTAL PTS]])&lt;0.5,"",(Proj2018[[#This Row],[PROJ TOTAL PTS]]-Proj2018[[#This Row],[LastProj]])/16)</f>
        <v/>
      </c>
      <c r="W794" s="28" t="s">
        <v>30</v>
      </c>
      <c r="X794" s="28"/>
      <c r="Y794" s="28">
        <f>IF(Proj2018[[#This Row],[POS]]="K",-100,Proj2018[[#This Row],[VAR/G]]+1.5)</f>
        <v>-5.9249999999999998</v>
      </c>
      <c r="Z794" s="32">
        <f>ROUND(MAX(Proj2018[[#This Row],[VAWG]],0)*$AC$9,0)+1</f>
        <v>1</v>
      </c>
    </row>
    <row r="795" spans="1:26" x14ac:dyDescent="0.25">
      <c r="A795">
        <v>2018</v>
      </c>
      <c r="B795" t="s">
        <v>862</v>
      </c>
      <c r="C795" t="s">
        <v>74</v>
      </c>
      <c r="D795" t="s">
        <v>64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 s="25">
        <v>0</v>
      </c>
      <c r="Q795" s="25">
        <v>118.8</v>
      </c>
      <c r="R795" s="25">
        <v>-118.8</v>
      </c>
      <c r="S795" s="25">
        <v>-7.4249999999999998</v>
      </c>
      <c r="T795" s="30" t="s">
        <v>30</v>
      </c>
      <c r="U795" s="28">
        <v>0</v>
      </c>
      <c r="V795" s="28" t="str">
        <f>IF(ABS(Proj2018[[#This Row],[LastProj]]-Proj2018[[#This Row],[PROJ TOTAL PTS]])&lt;0.5,"",(Proj2018[[#This Row],[PROJ TOTAL PTS]]-Proj2018[[#This Row],[LastProj]])/16)</f>
        <v/>
      </c>
      <c r="W795" s="28" t="s">
        <v>30</v>
      </c>
      <c r="X795" s="28"/>
      <c r="Y795" s="28">
        <f>IF(Proj2018[[#This Row],[POS]]="K",-100,Proj2018[[#This Row],[VAR/G]]+1.5)</f>
        <v>-5.9249999999999998</v>
      </c>
      <c r="Z795" s="32">
        <f>ROUND(MAX(Proj2018[[#This Row],[VAWG]],0)*$AC$9,0)+1</f>
        <v>1</v>
      </c>
    </row>
    <row r="796" spans="1:26" x14ac:dyDescent="0.25">
      <c r="A796">
        <v>2018</v>
      </c>
      <c r="B796" t="s">
        <v>863</v>
      </c>
      <c r="C796" t="s">
        <v>62</v>
      </c>
      <c r="D796" t="s">
        <v>64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 s="25">
        <v>0</v>
      </c>
      <c r="Q796" s="25">
        <v>118.8</v>
      </c>
      <c r="R796" s="25">
        <v>-118.8</v>
      </c>
      <c r="S796" s="25">
        <v>-7.4249999999999998</v>
      </c>
      <c r="T796" s="30" t="s">
        <v>30</v>
      </c>
      <c r="U796" s="28">
        <v>0</v>
      </c>
      <c r="V796" s="28" t="str">
        <f>IF(ABS(Proj2018[[#This Row],[LastProj]]-Proj2018[[#This Row],[PROJ TOTAL PTS]])&lt;0.5,"",(Proj2018[[#This Row],[PROJ TOTAL PTS]]-Proj2018[[#This Row],[LastProj]])/16)</f>
        <v/>
      </c>
      <c r="W796" s="28" t="s">
        <v>30</v>
      </c>
      <c r="X796" s="28"/>
      <c r="Y796" s="28">
        <f>IF(Proj2018[[#This Row],[POS]]="K",-100,Proj2018[[#This Row],[VAR/G]]+1.5)</f>
        <v>-5.9249999999999998</v>
      </c>
      <c r="Z796" s="32">
        <f>ROUND(MAX(Proj2018[[#This Row],[VAWG]],0)*$AC$9,0)+1</f>
        <v>1</v>
      </c>
    </row>
    <row r="797" spans="1:26" x14ac:dyDescent="0.25">
      <c r="A797">
        <v>2018</v>
      </c>
      <c r="B797" t="s">
        <v>864</v>
      </c>
      <c r="C797" t="s">
        <v>159</v>
      </c>
      <c r="D797" t="s">
        <v>64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 s="25">
        <v>0</v>
      </c>
      <c r="Q797" s="25">
        <v>118.8</v>
      </c>
      <c r="R797" s="25">
        <v>-118.8</v>
      </c>
      <c r="S797" s="25">
        <v>-7.4249999999999998</v>
      </c>
      <c r="T797" s="30" t="s">
        <v>30</v>
      </c>
      <c r="U797" s="28">
        <v>0</v>
      </c>
      <c r="V797" s="28" t="str">
        <f>IF(ABS(Proj2018[[#This Row],[LastProj]]-Proj2018[[#This Row],[PROJ TOTAL PTS]])&lt;0.5,"",(Proj2018[[#This Row],[PROJ TOTAL PTS]]-Proj2018[[#This Row],[LastProj]])/16)</f>
        <v/>
      </c>
      <c r="W797" s="28" t="s">
        <v>30</v>
      </c>
      <c r="X797" s="28"/>
      <c r="Y797" s="28">
        <f>IF(Proj2018[[#This Row],[POS]]="K",-100,Proj2018[[#This Row],[VAR/G]]+1.5)</f>
        <v>-5.9249999999999998</v>
      </c>
      <c r="Z797" s="32">
        <f>ROUND(MAX(Proj2018[[#This Row],[VAWG]],0)*$AC$9,0)+1</f>
        <v>1</v>
      </c>
    </row>
    <row r="798" spans="1:26" x14ac:dyDescent="0.25">
      <c r="A798">
        <v>2018</v>
      </c>
      <c r="B798" t="s">
        <v>865</v>
      </c>
      <c r="C798" t="s">
        <v>52</v>
      </c>
      <c r="D798" t="s">
        <v>64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 s="25">
        <v>0</v>
      </c>
      <c r="Q798" s="25">
        <v>118.8</v>
      </c>
      <c r="R798" s="25">
        <v>-118.8</v>
      </c>
      <c r="S798" s="25">
        <v>-7.4249999999999998</v>
      </c>
      <c r="T798" s="30" t="s">
        <v>19</v>
      </c>
      <c r="U798" s="28">
        <v>0</v>
      </c>
      <c r="V798" s="28" t="str">
        <f>IF(ABS(Proj2018[[#This Row],[LastProj]]-Proj2018[[#This Row],[PROJ TOTAL PTS]])&lt;0.5,"",(Proj2018[[#This Row],[PROJ TOTAL PTS]]-Proj2018[[#This Row],[LastProj]])/16)</f>
        <v/>
      </c>
      <c r="W798" s="28" t="s">
        <v>30</v>
      </c>
      <c r="X798" s="28"/>
      <c r="Y798" s="28">
        <f>IF(Proj2018[[#This Row],[POS]]="K",-100,Proj2018[[#This Row],[VAR/G]]+1.5)</f>
        <v>-5.9249999999999998</v>
      </c>
      <c r="Z798" s="32">
        <f>ROUND(MAX(Proj2018[[#This Row],[VAWG]],0)*$AC$9,0)+1</f>
        <v>1</v>
      </c>
    </row>
    <row r="799" spans="1:26" x14ac:dyDescent="0.25">
      <c r="A799">
        <v>2018</v>
      </c>
      <c r="B799" t="s">
        <v>866</v>
      </c>
      <c r="C799" t="s">
        <v>52</v>
      </c>
      <c r="D799" t="s">
        <v>64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 s="25">
        <v>0</v>
      </c>
      <c r="Q799" s="25">
        <v>118.8</v>
      </c>
      <c r="R799" s="25">
        <v>-118.8</v>
      </c>
      <c r="S799" s="25">
        <v>-7.4249999999999998</v>
      </c>
      <c r="T799" s="30" t="s">
        <v>30</v>
      </c>
      <c r="U799" s="28">
        <v>0</v>
      </c>
      <c r="V799" s="28" t="str">
        <f>IF(ABS(Proj2018[[#This Row],[LastProj]]-Proj2018[[#This Row],[PROJ TOTAL PTS]])&lt;0.5,"",(Proj2018[[#This Row],[PROJ TOTAL PTS]]-Proj2018[[#This Row],[LastProj]])/16)</f>
        <v/>
      </c>
      <c r="W799" s="28" t="s">
        <v>30</v>
      </c>
      <c r="X799" s="28"/>
      <c r="Y799" s="28">
        <f>IF(Proj2018[[#This Row],[POS]]="K",-100,Proj2018[[#This Row],[VAR/G]]+1.5)</f>
        <v>-5.9249999999999998</v>
      </c>
      <c r="Z799" s="32">
        <f>ROUND(MAX(Proj2018[[#This Row],[VAWG]],0)*$AC$9,0)+1</f>
        <v>1</v>
      </c>
    </row>
    <row r="800" spans="1:26" x14ac:dyDescent="0.25">
      <c r="A800">
        <v>2018</v>
      </c>
      <c r="B800" t="s">
        <v>867</v>
      </c>
      <c r="C800" t="s">
        <v>47</v>
      </c>
      <c r="D800" t="s">
        <v>64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 s="25">
        <v>0</v>
      </c>
      <c r="Q800" s="25">
        <v>118.8</v>
      </c>
      <c r="R800" s="25">
        <v>-118.8</v>
      </c>
      <c r="S800" s="25">
        <v>-7.4249999999999998</v>
      </c>
      <c r="T800" s="30" t="s">
        <v>30</v>
      </c>
      <c r="U800" s="28">
        <v>0</v>
      </c>
      <c r="V800" s="28" t="str">
        <f>IF(ABS(Proj2018[[#This Row],[LastProj]]-Proj2018[[#This Row],[PROJ TOTAL PTS]])&lt;0.5,"",(Proj2018[[#This Row],[PROJ TOTAL PTS]]-Proj2018[[#This Row],[LastProj]])/16)</f>
        <v/>
      </c>
      <c r="W800" s="28" t="s">
        <v>31</v>
      </c>
      <c r="X800" s="28"/>
      <c r="Y800" s="28">
        <f>IF(Proj2018[[#This Row],[POS]]="K",-100,Proj2018[[#This Row],[VAR/G]]+1.5)</f>
        <v>-5.9249999999999998</v>
      </c>
      <c r="Z800" s="32">
        <f>ROUND(MAX(Proj2018[[#This Row],[VAWG]],0)*$AC$9,0)+1</f>
        <v>1</v>
      </c>
    </row>
    <row r="801" spans="1:26" x14ac:dyDescent="0.25">
      <c r="A801">
        <v>2018</v>
      </c>
      <c r="B801" t="s">
        <v>868</v>
      </c>
      <c r="C801" t="s">
        <v>77</v>
      </c>
      <c r="D801" t="s">
        <v>64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 s="25">
        <v>0</v>
      </c>
      <c r="Q801" s="25">
        <v>118.8</v>
      </c>
      <c r="R801" s="25">
        <v>-118.8</v>
      </c>
      <c r="S801" s="25">
        <v>-7.4249999999999998</v>
      </c>
      <c r="T801" s="30" t="s">
        <v>30</v>
      </c>
      <c r="U801" s="28">
        <v>0</v>
      </c>
      <c r="V801" s="28" t="str">
        <f>IF(ABS(Proj2018[[#This Row],[LastProj]]-Proj2018[[#This Row],[PROJ TOTAL PTS]])&lt;0.5,"",(Proj2018[[#This Row],[PROJ TOTAL PTS]]-Proj2018[[#This Row],[LastProj]])/16)</f>
        <v/>
      </c>
      <c r="W801" s="28" t="s">
        <v>30</v>
      </c>
      <c r="X801" s="28"/>
      <c r="Y801" s="28">
        <f>IF(Proj2018[[#This Row],[POS]]="K",-100,Proj2018[[#This Row],[VAR/G]]+1.5)</f>
        <v>-5.9249999999999998</v>
      </c>
      <c r="Z801" s="32">
        <f>ROUND(MAX(Proj2018[[#This Row],[VAWG]],0)*$AC$9,0)+1</f>
        <v>1</v>
      </c>
    </row>
    <row r="802" spans="1:26" x14ac:dyDescent="0.25">
      <c r="A802">
        <v>2018</v>
      </c>
      <c r="B802" t="s">
        <v>869</v>
      </c>
      <c r="C802" t="s">
        <v>159</v>
      </c>
      <c r="D802" t="s">
        <v>64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 s="25">
        <v>0</v>
      </c>
      <c r="Q802" s="25">
        <v>118.8</v>
      </c>
      <c r="R802" s="25">
        <v>-118.8</v>
      </c>
      <c r="S802" s="25">
        <v>-7.4249999999999998</v>
      </c>
      <c r="T802" s="30" t="s">
        <v>30</v>
      </c>
      <c r="U802" s="28">
        <v>0</v>
      </c>
      <c r="V802" s="28" t="str">
        <f>IF(ABS(Proj2018[[#This Row],[LastProj]]-Proj2018[[#This Row],[PROJ TOTAL PTS]])&lt;0.5,"",(Proj2018[[#This Row],[PROJ TOTAL PTS]]-Proj2018[[#This Row],[LastProj]])/16)</f>
        <v/>
      </c>
      <c r="W802" s="28" t="s">
        <v>30</v>
      </c>
      <c r="X802" s="28"/>
      <c r="Y802" s="28">
        <f>IF(Proj2018[[#This Row],[POS]]="K",-100,Proj2018[[#This Row],[VAR/G]]+1.5)</f>
        <v>-5.9249999999999998</v>
      </c>
      <c r="Z802" s="32">
        <f>ROUND(MAX(Proj2018[[#This Row],[VAWG]],0)*$AC$9,0)+1</f>
        <v>1</v>
      </c>
    </row>
    <row r="803" spans="1:26" x14ac:dyDescent="0.25">
      <c r="A803">
        <v>2018</v>
      </c>
      <c r="B803" t="s">
        <v>870</v>
      </c>
      <c r="C803" t="s">
        <v>70</v>
      </c>
      <c r="D803" t="s">
        <v>64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 s="25">
        <v>0</v>
      </c>
      <c r="Q803" s="25">
        <v>118.8</v>
      </c>
      <c r="R803" s="25">
        <v>-118.8</v>
      </c>
      <c r="S803" s="25">
        <v>-7.4249999999999998</v>
      </c>
      <c r="T803" s="30" t="s">
        <v>30</v>
      </c>
      <c r="U803" s="28">
        <v>0</v>
      </c>
      <c r="V803" s="28" t="str">
        <f>IF(ABS(Proj2018[[#This Row],[LastProj]]-Proj2018[[#This Row],[PROJ TOTAL PTS]])&lt;0.5,"",(Proj2018[[#This Row],[PROJ TOTAL PTS]]-Proj2018[[#This Row],[LastProj]])/16)</f>
        <v/>
      </c>
      <c r="W803" s="28" t="s">
        <v>30</v>
      </c>
      <c r="X803" s="28"/>
      <c r="Y803" s="28">
        <f>IF(Proj2018[[#This Row],[POS]]="K",-100,Proj2018[[#This Row],[VAR/G]]+1.5)</f>
        <v>-5.9249999999999998</v>
      </c>
      <c r="Z803" s="32">
        <f>ROUND(MAX(Proj2018[[#This Row],[VAWG]],0)*$AC$9,0)+1</f>
        <v>1</v>
      </c>
    </row>
    <row r="804" spans="1:26" x14ac:dyDescent="0.25">
      <c r="A804">
        <v>2018</v>
      </c>
      <c r="B804" t="s">
        <v>871</v>
      </c>
      <c r="C804" t="s">
        <v>34</v>
      </c>
      <c r="D804" t="s">
        <v>64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 s="25">
        <v>0</v>
      </c>
      <c r="Q804" s="25">
        <v>118.8</v>
      </c>
      <c r="R804" s="25">
        <v>-118.8</v>
      </c>
      <c r="S804" s="25">
        <v>-7.4249999999999998</v>
      </c>
      <c r="T804" s="30" t="s">
        <v>30</v>
      </c>
      <c r="U804" s="28">
        <v>0</v>
      </c>
      <c r="V804" s="28" t="str">
        <f>IF(ABS(Proj2018[[#This Row],[LastProj]]-Proj2018[[#This Row],[PROJ TOTAL PTS]])&lt;0.5,"",(Proj2018[[#This Row],[PROJ TOTAL PTS]]-Proj2018[[#This Row],[LastProj]])/16)</f>
        <v/>
      </c>
      <c r="W804" s="28" t="s">
        <v>30</v>
      </c>
      <c r="X804" s="28"/>
      <c r="Y804" s="28">
        <f>IF(Proj2018[[#This Row],[POS]]="K",-100,Proj2018[[#This Row],[VAR/G]]+1.5)</f>
        <v>-5.9249999999999998</v>
      </c>
      <c r="Z804" s="32">
        <f>ROUND(MAX(Proj2018[[#This Row],[VAWG]],0)*$AC$9,0)+1</f>
        <v>1</v>
      </c>
    </row>
    <row r="805" spans="1:26" x14ac:dyDescent="0.25">
      <c r="A805">
        <v>2018</v>
      </c>
      <c r="B805" t="s">
        <v>872</v>
      </c>
      <c r="C805" t="s">
        <v>28</v>
      </c>
      <c r="D805" t="s">
        <v>64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 s="25">
        <v>0</v>
      </c>
      <c r="Q805" s="25">
        <v>118.8</v>
      </c>
      <c r="R805" s="25">
        <v>-118.8</v>
      </c>
      <c r="S805" s="25">
        <v>-7.4249999999999998</v>
      </c>
      <c r="T805" s="30" t="s">
        <v>30</v>
      </c>
      <c r="U805" s="28">
        <v>0</v>
      </c>
      <c r="V805" s="28" t="str">
        <f>IF(ABS(Proj2018[[#This Row],[LastProj]]-Proj2018[[#This Row],[PROJ TOTAL PTS]])&lt;0.5,"",(Proj2018[[#This Row],[PROJ TOTAL PTS]]-Proj2018[[#This Row],[LastProj]])/16)</f>
        <v/>
      </c>
      <c r="W805" s="28" t="s">
        <v>30</v>
      </c>
      <c r="X805" s="28"/>
      <c r="Y805" s="28">
        <f>IF(Proj2018[[#This Row],[POS]]="K",-100,Proj2018[[#This Row],[VAR/G]]+1.5)</f>
        <v>-5.9249999999999998</v>
      </c>
      <c r="Z805" s="32">
        <f>ROUND(MAX(Proj2018[[#This Row],[VAWG]],0)*$AC$9,0)+1</f>
        <v>1</v>
      </c>
    </row>
    <row r="806" spans="1:26" x14ac:dyDescent="0.25">
      <c r="A806">
        <v>2018</v>
      </c>
      <c r="B806" t="s">
        <v>873</v>
      </c>
      <c r="C806" t="s">
        <v>41</v>
      </c>
      <c r="D806" t="s">
        <v>64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 s="25">
        <v>0</v>
      </c>
      <c r="Q806" s="25">
        <v>118.8</v>
      </c>
      <c r="R806" s="25">
        <v>-118.8</v>
      </c>
      <c r="S806" s="25">
        <v>-7.4249999999999998</v>
      </c>
      <c r="T806" s="30" t="s">
        <v>30</v>
      </c>
      <c r="U806" s="28">
        <v>0</v>
      </c>
      <c r="V806" s="28" t="str">
        <f>IF(ABS(Proj2018[[#This Row],[LastProj]]-Proj2018[[#This Row],[PROJ TOTAL PTS]])&lt;0.5,"",(Proj2018[[#This Row],[PROJ TOTAL PTS]]-Proj2018[[#This Row],[LastProj]])/16)</f>
        <v/>
      </c>
      <c r="W806" s="28" t="s">
        <v>30</v>
      </c>
      <c r="X806" s="28"/>
      <c r="Y806" s="28">
        <f>IF(Proj2018[[#This Row],[POS]]="K",-100,Proj2018[[#This Row],[VAR/G]]+1.5)</f>
        <v>-5.9249999999999998</v>
      </c>
      <c r="Z806" s="32">
        <f>ROUND(MAX(Proj2018[[#This Row],[VAWG]],0)*$AC$9,0)+1</f>
        <v>1</v>
      </c>
    </row>
    <row r="807" spans="1:26" x14ac:dyDescent="0.25">
      <c r="A807">
        <v>2018</v>
      </c>
      <c r="B807" t="s">
        <v>874</v>
      </c>
      <c r="C807" t="s">
        <v>74</v>
      </c>
      <c r="D807" t="s">
        <v>64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 s="25">
        <v>0</v>
      </c>
      <c r="Q807" s="25">
        <v>118.8</v>
      </c>
      <c r="R807" s="25">
        <v>-118.8</v>
      </c>
      <c r="S807" s="25">
        <v>-7.4249999999999998</v>
      </c>
      <c r="T807" s="30" t="s">
        <v>30</v>
      </c>
      <c r="U807" s="28">
        <v>0</v>
      </c>
      <c r="V807" s="28" t="str">
        <f>IF(ABS(Proj2018[[#This Row],[LastProj]]-Proj2018[[#This Row],[PROJ TOTAL PTS]])&lt;0.5,"",(Proj2018[[#This Row],[PROJ TOTAL PTS]]-Proj2018[[#This Row],[LastProj]])/16)</f>
        <v/>
      </c>
      <c r="W807" s="28" t="s">
        <v>30</v>
      </c>
      <c r="X807" s="28"/>
      <c r="Y807" s="28">
        <f>IF(Proj2018[[#This Row],[POS]]="K",-100,Proj2018[[#This Row],[VAR/G]]+1.5)</f>
        <v>-5.9249999999999998</v>
      </c>
      <c r="Z807" s="32">
        <f>ROUND(MAX(Proj2018[[#This Row],[VAWG]],0)*$AC$9,0)+1</f>
        <v>1</v>
      </c>
    </row>
    <row r="808" spans="1:26" x14ac:dyDescent="0.25">
      <c r="A808">
        <v>2018</v>
      </c>
      <c r="B808" t="s">
        <v>875</v>
      </c>
      <c r="C808" t="s">
        <v>36</v>
      </c>
      <c r="D808" t="s">
        <v>64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 s="25">
        <v>0</v>
      </c>
      <c r="Q808" s="25">
        <v>118.8</v>
      </c>
      <c r="R808" s="25">
        <v>-118.8</v>
      </c>
      <c r="S808" s="25">
        <v>-7.4249999999999998</v>
      </c>
      <c r="T808" s="30" t="s">
        <v>30</v>
      </c>
      <c r="U808" s="28">
        <v>0</v>
      </c>
      <c r="V808" s="28" t="str">
        <f>IF(ABS(Proj2018[[#This Row],[LastProj]]-Proj2018[[#This Row],[PROJ TOTAL PTS]])&lt;0.5,"",(Proj2018[[#This Row],[PROJ TOTAL PTS]]-Proj2018[[#This Row],[LastProj]])/16)</f>
        <v/>
      </c>
      <c r="W808" s="28" t="s">
        <v>30</v>
      </c>
      <c r="X808" s="28"/>
      <c r="Y808" s="28">
        <f>IF(Proj2018[[#This Row],[POS]]="K",-100,Proj2018[[#This Row],[VAR/G]]+1.5)</f>
        <v>-5.9249999999999998</v>
      </c>
      <c r="Z808" s="32">
        <f>ROUND(MAX(Proj2018[[#This Row],[VAWG]],0)*$AC$9,0)+1</f>
        <v>1</v>
      </c>
    </row>
    <row r="809" spans="1:26" x14ac:dyDescent="0.25">
      <c r="A809">
        <v>2018</v>
      </c>
      <c r="B809" t="s">
        <v>876</v>
      </c>
      <c r="C809" t="s">
        <v>49</v>
      </c>
      <c r="D809" t="s">
        <v>64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 s="25">
        <v>0</v>
      </c>
      <c r="Q809" s="25">
        <v>118.8</v>
      </c>
      <c r="R809" s="25">
        <v>-118.8</v>
      </c>
      <c r="S809" s="25">
        <v>-7.4249999999999998</v>
      </c>
      <c r="T809" s="30" t="s">
        <v>30</v>
      </c>
      <c r="U809" s="28">
        <v>0</v>
      </c>
      <c r="V809" s="28" t="str">
        <f>IF(ABS(Proj2018[[#This Row],[LastProj]]-Proj2018[[#This Row],[PROJ TOTAL PTS]])&lt;0.5,"",(Proj2018[[#This Row],[PROJ TOTAL PTS]]-Proj2018[[#This Row],[LastProj]])/16)</f>
        <v/>
      </c>
      <c r="W809" s="28" t="s">
        <v>30</v>
      </c>
      <c r="X809" s="28"/>
      <c r="Y809" s="28">
        <f>IF(Proj2018[[#This Row],[POS]]="K",-100,Proj2018[[#This Row],[VAR/G]]+1.5)</f>
        <v>-5.9249999999999998</v>
      </c>
      <c r="Z809" s="32">
        <f>ROUND(MAX(Proj2018[[#This Row],[VAWG]],0)*$AC$9,0)+1</f>
        <v>1</v>
      </c>
    </row>
    <row r="810" spans="1:26" x14ac:dyDescent="0.25">
      <c r="A810">
        <v>2018</v>
      </c>
      <c r="B810" t="s">
        <v>877</v>
      </c>
      <c r="C810" t="s">
        <v>36</v>
      </c>
      <c r="D810" t="s">
        <v>64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 s="25">
        <v>0</v>
      </c>
      <c r="Q810" s="25">
        <v>118.8</v>
      </c>
      <c r="R810" s="25">
        <v>-118.8</v>
      </c>
      <c r="S810" s="25">
        <v>-7.4249999999999998</v>
      </c>
      <c r="T810" s="30" t="s">
        <v>30</v>
      </c>
      <c r="U810" s="28">
        <v>0</v>
      </c>
      <c r="V810" s="28" t="str">
        <f>IF(ABS(Proj2018[[#This Row],[LastProj]]-Proj2018[[#This Row],[PROJ TOTAL PTS]])&lt;0.5,"",(Proj2018[[#This Row],[PROJ TOTAL PTS]]-Proj2018[[#This Row],[LastProj]])/16)</f>
        <v/>
      </c>
      <c r="W810" s="28" t="s">
        <v>30</v>
      </c>
      <c r="X810" s="28"/>
      <c r="Y810" s="28">
        <f>IF(Proj2018[[#This Row],[POS]]="K",-100,Proj2018[[#This Row],[VAR/G]]+1.5)</f>
        <v>-5.9249999999999998</v>
      </c>
      <c r="Z810" s="32">
        <f>ROUND(MAX(Proj2018[[#This Row],[VAWG]],0)*$AC$9,0)+1</f>
        <v>1</v>
      </c>
    </row>
    <row r="811" spans="1:26" x14ac:dyDescent="0.25">
      <c r="A811">
        <v>2018</v>
      </c>
      <c r="B811" t="s">
        <v>878</v>
      </c>
      <c r="C811" t="s">
        <v>60</v>
      </c>
      <c r="D811" t="s">
        <v>64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 s="25">
        <v>0</v>
      </c>
      <c r="Q811" s="25">
        <v>118.8</v>
      </c>
      <c r="R811" s="25">
        <v>-118.8</v>
      </c>
      <c r="S811" s="25">
        <v>-7.4249999999999998</v>
      </c>
      <c r="T811" s="30" t="s">
        <v>30</v>
      </c>
      <c r="U811" s="28">
        <v>0</v>
      </c>
      <c r="V811" s="28" t="str">
        <f>IF(ABS(Proj2018[[#This Row],[LastProj]]-Proj2018[[#This Row],[PROJ TOTAL PTS]])&lt;0.5,"",(Proj2018[[#This Row],[PROJ TOTAL PTS]]-Proj2018[[#This Row],[LastProj]])/16)</f>
        <v/>
      </c>
      <c r="W811" s="28" t="s">
        <v>30</v>
      </c>
      <c r="X811" s="28"/>
      <c r="Y811" s="28">
        <f>IF(Proj2018[[#This Row],[POS]]="K",-100,Proj2018[[#This Row],[VAR/G]]+1.5)</f>
        <v>-5.9249999999999998</v>
      </c>
      <c r="Z811" s="32">
        <f>ROUND(MAX(Proj2018[[#This Row],[VAWG]],0)*$AC$9,0)+1</f>
        <v>1</v>
      </c>
    </row>
    <row r="812" spans="1:26" x14ac:dyDescent="0.25">
      <c r="A812">
        <v>2018</v>
      </c>
      <c r="B812" t="s">
        <v>879</v>
      </c>
      <c r="C812" t="s">
        <v>68</v>
      </c>
      <c r="D812" t="s">
        <v>64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 s="25">
        <v>0</v>
      </c>
      <c r="Q812" s="25">
        <v>118.8</v>
      </c>
      <c r="R812" s="25">
        <v>-118.8</v>
      </c>
      <c r="S812" s="25">
        <v>-7.4249999999999998</v>
      </c>
      <c r="T812" s="30" t="s">
        <v>30</v>
      </c>
      <c r="U812" s="28">
        <v>0</v>
      </c>
      <c r="V812" s="28" t="str">
        <f>IF(ABS(Proj2018[[#This Row],[LastProj]]-Proj2018[[#This Row],[PROJ TOTAL PTS]])&lt;0.5,"",(Proj2018[[#This Row],[PROJ TOTAL PTS]]-Proj2018[[#This Row],[LastProj]])/16)</f>
        <v/>
      </c>
      <c r="W812" s="28" t="s">
        <v>30</v>
      </c>
      <c r="X812" s="28"/>
      <c r="Y812" s="28">
        <f>IF(Proj2018[[#This Row],[POS]]="K",-100,Proj2018[[#This Row],[VAR/G]]+1.5)</f>
        <v>-5.9249999999999998</v>
      </c>
      <c r="Z812" s="32">
        <f>ROUND(MAX(Proj2018[[#This Row],[VAWG]],0)*$AC$9,0)+1</f>
        <v>1</v>
      </c>
    </row>
    <row r="813" spans="1:26" x14ac:dyDescent="0.25">
      <c r="A813">
        <v>2018</v>
      </c>
      <c r="B813" t="s">
        <v>880</v>
      </c>
      <c r="C813" t="s">
        <v>72</v>
      </c>
      <c r="D813" t="s">
        <v>64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 s="25">
        <v>0</v>
      </c>
      <c r="Q813" s="25">
        <v>118.8</v>
      </c>
      <c r="R813" s="25">
        <v>-118.8</v>
      </c>
      <c r="S813" s="25">
        <v>-7.4249999999999998</v>
      </c>
      <c r="T813" s="30" t="s">
        <v>30</v>
      </c>
      <c r="U813" s="28">
        <v>0</v>
      </c>
      <c r="V813" s="28" t="str">
        <f>IF(ABS(Proj2018[[#This Row],[LastProj]]-Proj2018[[#This Row],[PROJ TOTAL PTS]])&lt;0.5,"",(Proj2018[[#This Row],[PROJ TOTAL PTS]]-Proj2018[[#This Row],[LastProj]])/16)</f>
        <v/>
      </c>
      <c r="W813" s="28" t="s">
        <v>30</v>
      </c>
      <c r="X813" s="28"/>
      <c r="Y813" s="28">
        <f>IF(Proj2018[[#This Row],[POS]]="K",-100,Proj2018[[#This Row],[VAR/G]]+1.5)</f>
        <v>-5.9249999999999998</v>
      </c>
      <c r="Z813" s="32">
        <f>ROUND(MAX(Proj2018[[#This Row],[VAWG]],0)*$AC$9,0)+1</f>
        <v>1</v>
      </c>
    </row>
    <row r="814" spans="1:26" x14ac:dyDescent="0.25">
      <c r="A814">
        <v>2018</v>
      </c>
      <c r="B814" t="s">
        <v>881</v>
      </c>
      <c r="C814" t="s">
        <v>96</v>
      </c>
      <c r="D814" t="s">
        <v>64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 s="25">
        <v>0</v>
      </c>
      <c r="Q814" s="25">
        <v>118.8</v>
      </c>
      <c r="R814" s="25">
        <v>-118.8</v>
      </c>
      <c r="S814" s="25">
        <v>-7.4249999999999998</v>
      </c>
      <c r="T814" s="30" t="s">
        <v>30</v>
      </c>
      <c r="U814" s="28">
        <v>0</v>
      </c>
      <c r="V814" s="28" t="str">
        <f>IF(ABS(Proj2018[[#This Row],[LastProj]]-Proj2018[[#This Row],[PROJ TOTAL PTS]])&lt;0.5,"",(Proj2018[[#This Row],[PROJ TOTAL PTS]]-Proj2018[[#This Row],[LastProj]])/16)</f>
        <v/>
      </c>
      <c r="W814" s="28" t="s">
        <v>30</v>
      </c>
      <c r="X814" s="28"/>
      <c r="Y814" s="28">
        <f>IF(Proj2018[[#This Row],[POS]]="K",-100,Proj2018[[#This Row],[VAR/G]]+1.5)</f>
        <v>-5.9249999999999998</v>
      </c>
      <c r="Z814" s="32">
        <f>ROUND(MAX(Proj2018[[#This Row],[VAWG]],0)*$AC$9,0)+1</f>
        <v>1</v>
      </c>
    </row>
    <row r="815" spans="1:26" x14ac:dyDescent="0.25">
      <c r="A815">
        <v>2018</v>
      </c>
      <c r="B815" t="s">
        <v>882</v>
      </c>
      <c r="C815" t="s">
        <v>39</v>
      </c>
      <c r="D815" t="s">
        <v>64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 s="25">
        <v>0</v>
      </c>
      <c r="Q815" s="25">
        <v>118.8</v>
      </c>
      <c r="R815" s="25">
        <v>-118.8</v>
      </c>
      <c r="S815" s="25">
        <v>-7.4249999999999998</v>
      </c>
      <c r="T815" s="30" t="s">
        <v>30</v>
      </c>
      <c r="U815" s="28">
        <v>0</v>
      </c>
      <c r="V815" s="28" t="str">
        <f>IF(ABS(Proj2018[[#This Row],[LastProj]]-Proj2018[[#This Row],[PROJ TOTAL PTS]])&lt;0.5,"",(Proj2018[[#This Row],[PROJ TOTAL PTS]]-Proj2018[[#This Row],[LastProj]])/16)</f>
        <v/>
      </c>
      <c r="W815" s="28" t="s">
        <v>30</v>
      </c>
      <c r="X815" s="28"/>
      <c r="Y815" s="28">
        <f>IF(Proj2018[[#This Row],[POS]]="K",-100,Proj2018[[#This Row],[VAR/G]]+1.5)</f>
        <v>-5.9249999999999998</v>
      </c>
      <c r="Z815" s="32">
        <f>ROUND(MAX(Proj2018[[#This Row],[VAWG]],0)*$AC$9,0)+1</f>
        <v>1</v>
      </c>
    </row>
    <row r="816" spans="1:26" x14ac:dyDescent="0.25">
      <c r="A816">
        <v>2018</v>
      </c>
      <c r="B816" t="s">
        <v>883</v>
      </c>
      <c r="C816" t="s">
        <v>36</v>
      </c>
      <c r="D816" t="s">
        <v>64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 s="25">
        <v>0</v>
      </c>
      <c r="Q816" s="25">
        <v>118.8</v>
      </c>
      <c r="R816" s="25">
        <v>-118.8</v>
      </c>
      <c r="S816" s="25">
        <v>-7.4249999999999998</v>
      </c>
      <c r="T816" s="30" t="s">
        <v>30</v>
      </c>
      <c r="U816" s="28">
        <v>0</v>
      </c>
      <c r="V816" s="28" t="str">
        <f>IF(ABS(Proj2018[[#This Row],[LastProj]]-Proj2018[[#This Row],[PROJ TOTAL PTS]])&lt;0.5,"",(Proj2018[[#This Row],[PROJ TOTAL PTS]]-Proj2018[[#This Row],[LastProj]])/16)</f>
        <v/>
      </c>
      <c r="W816" s="28" t="s">
        <v>30</v>
      </c>
      <c r="X816" s="28"/>
      <c r="Y816" s="28">
        <f>IF(Proj2018[[#This Row],[POS]]="K",-100,Proj2018[[#This Row],[VAR/G]]+1.5)</f>
        <v>-5.9249999999999998</v>
      </c>
      <c r="Z816" s="32">
        <f>ROUND(MAX(Proj2018[[#This Row],[VAWG]],0)*$AC$9,0)+1</f>
        <v>1</v>
      </c>
    </row>
    <row r="817" spans="1:26" x14ac:dyDescent="0.25">
      <c r="A817">
        <v>2018</v>
      </c>
      <c r="B817" t="s">
        <v>884</v>
      </c>
      <c r="C817" t="s">
        <v>96</v>
      </c>
      <c r="D817" t="s">
        <v>64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 s="25">
        <v>0</v>
      </c>
      <c r="Q817" s="25">
        <v>118.8</v>
      </c>
      <c r="R817" s="25">
        <v>-118.8</v>
      </c>
      <c r="S817" s="25">
        <v>-7.4249999999999998</v>
      </c>
      <c r="T817" s="30" t="s">
        <v>30</v>
      </c>
      <c r="U817" s="28">
        <v>0</v>
      </c>
      <c r="V817" s="28" t="str">
        <f>IF(ABS(Proj2018[[#This Row],[LastProj]]-Proj2018[[#This Row],[PROJ TOTAL PTS]])&lt;0.5,"",(Proj2018[[#This Row],[PROJ TOTAL PTS]]-Proj2018[[#This Row],[LastProj]])/16)</f>
        <v/>
      </c>
      <c r="W817" s="28" t="s">
        <v>30</v>
      </c>
      <c r="X817" s="28"/>
      <c r="Y817" s="28">
        <f>IF(Proj2018[[#This Row],[POS]]="K",-100,Proj2018[[#This Row],[VAR/G]]+1.5)</f>
        <v>-5.9249999999999998</v>
      </c>
      <c r="Z817" s="32">
        <f>ROUND(MAX(Proj2018[[#This Row],[VAWG]],0)*$AC$9,0)+1</f>
        <v>1</v>
      </c>
    </row>
    <row r="818" spans="1:26" x14ac:dyDescent="0.25">
      <c r="A818">
        <v>2018</v>
      </c>
      <c r="B818" t="s">
        <v>885</v>
      </c>
      <c r="C818" t="s">
        <v>52</v>
      </c>
      <c r="D818" t="s">
        <v>64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 s="25">
        <v>0</v>
      </c>
      <c r="Q818" s="25">
        <v>118.8</v>
      </c>
      <c r="R818" s="25">
        <v>-118.8</v>
      </c>
      <c r="S818" s="25">
        <v>-7.4249999999999998</v>
      </c>
      <c r="T818" s="30" t="s">
        <v>30</v>
      </c>
      <c r="U818" s="28">
        <v>0</v>
      </c>
      <c r="V818" s="28" t="str">
        <f>IF(ABS(Proj2018[[#This Row],[LastProj]]-Proj2018[[#This Row],[PROJ TOTAL PTS]])&lt;0.5,"",(Proj2018[[#This Row],[PROJ TOTAL PTS]]-Proj2018[[#This Row],[LastProj]])/16)</f>
        <v/>
      </c>
      <c r="W818" s="28" t="s">
        <v>30</v>
      </c>
      <c r="X818" s="28"/>
      <c r="Y818" s="28">
        <f>IF(Proj2018[[#This Row],[POS]]="K",-100,Proj2018[[#This Row],[VAR/G]]+1.5)</f>
        <v>-5.9249999999999998</v>
      </c>
      <c r="Z818" s="32">
        <f>ROUND(MAX(Proj2018[[#This Row],[VAWG]],0)*$AC$9,0)+1</f>
        <v>1</v>
      </c>
    </row>
    <row r="819" spans="1:26" x14ac:dyDescent="0.25">
      <c r="A819">
        <v>2018</v>
      </c>
      <c r="B819" t="s">
        <v>886</v>
      </c>
      <c r="C819" t="s">
        <v>675</v>
      </c>
      <c r="D819" t="s">
        <v>64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 s="25">
        <v>0</v>
      </c>
      <c r="Q819" s="25">
        <v>118.8</v>
      </c>
      <c r="R819" s="25">
        <v>-118.8</v>
      </c>
      <c r="S819" s="25">
        <v>-7.4249999999999998</v>
      </c>
      <c r="T819" s="30" t="s">
        <v>30</v>
      </c>
      <c r="U819" s="28">
        <v>0</v>
      </c>
      <c r="V819" s="28" t="str">
        <f>IF(ABS(Proj2018[[#This Row],[LastProj]]-Proj2018[[#This Row],[PROJ TOTAL PTS]])&lt;0.5,"",(Proj2018[[#This Row],[PROJ TOTAL PTS]]-Proj2018[[#This Row],[LastProj]])/16)</f>
        <v/>
      </c>
      <c r="W819" s="28" t="s">
        <v>30</v>
      </c>
      <c r="X819" s="28"/>
      <c r="Y819" s="28">
        <f>IF(Proj2018[[#This Row],[POS]]="K",-100,Proj2018[[#This Row],[VAR/G]]+1.5)</f>
        <v>-5.9249999999999998</v>
      </c>
      <c r="Z819" s="32">
        <f>ROUND(MAX(Proj2018[[#This Row],[VAWG]],0)*$AC$9,0)+1</f>
        <v>1</v>
      </c>
    </row>
    <row r="820" spans="1:26" x14ac:dyDescent="0.25">
      <c r="A820">
        <v>2018</v>
      </c>
      <c r="B820" t="s">
        <v>887</v>
      </c>
      <c r="C820" t="s">
        <v>94</v>
      </c>
      <c r="D820" t="s">
        <v>64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 s="25">
        <v>0</v>
      </c>
      <c r="Q820" s="25">
        <v>118.8</v>
      </c>
      <c r="R820" s="25">
        <v>-118.8</v>
      </c>
      <c r="S820" s="25">
        <v>-7.4249999999999998</v>
      </c>
      <c r="T820" s="30" t="s">
        <v>30</v>
      </c>
      <c r="U820" s="28">
        <v>0</v>
      </c>
      <c r="V820" s="28" t="str">
        <f>IF(ABS(Proj2018[[#This Row],[LastProj]]-Proj2018[[#This Row],[PROJ TOTAL PTS]])&lt;0.5,"",(Proj2018[[#This Row],[PROJ TOTAL PTS]]-Proj2018[[#This Row],[LastProj]])/16)</f>
        <v/>
      </c>
      <c r="W820" s="28" t="s">
        <v>30</v>
      </c>
      <c r="X820" s="28"/>
      <c r="Y820" s="28">
        <f>IF(Proj2018[[#This Row],[POS]]="K",-100,Proj2018[[#This Row],[VAR/G]]+1.5)</f>
        <v>-5.9249999999999998</v>
      </c>
      <c r="Z820" s="32">
        <f>ROUND(MAX(Proj2018[[#This Row],[VAWG]],0)*$AC$9,0)+1</f>
        <v>1</v>
      </c>
    </row>
    <row r="821" spans="1:26" x14ac:dyDescent="0.25">
      <c r="A821">
        <v>2018</v>
      </c>
      <c r="B821" t="s">
        <v>888</v>
      </c>
      <c r="C821" t="s">
        <v>62</v>
      </c>
      <c r="D821" t="s">
        <v>64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 s="25">
        <v>0</v>
      </c>
      <c r="Q821" s="25">
        <v>118.8</v>
      </c>
      <c r="R821" s="25">
        <v>-118.8</v>
      </c>
      <c r="S821" s="25">
        <v>-7.4249999999999998</v>
      </c>
      <c r="T821" s="30" t="s">
        <v>30</v>
      </c>
      <c r="U821" s="28">
        <v>0</v>
      </c>
      <c r="V821" s="28" t="str">
        <f>IF(ABS(Proj2018[[#This Row],[LastProj]]-Proj2018[[#This Row],[PROJ TOTAL PTS]])&lt;0.5,"",(Proj2018[[#This Row],[PROJ TOTAL PTS]]-Proj2018[[#This Row],[LastProj]])/16)</f>
        <v/>
      </c>
      <c r="W821" s="28" t="s">
        <v>30</v>
      </c>
      <c r="X821" s="28"/>
      <c r="Y821" s="28">
        <f>IF(Proj2018[[#This Row],[POS]]="K",-100,Proj2018[[#This Row],[VAR/G]]+1.5)</f>
        <v>-5.9249999999999998</v>
      </c>
      <c r="Z821" s="32">
        <f>ROUND(MAX(Proj2018[[#This Row],[VAWG]],0)*$AC$9,0)+1</f>
        <v>1</v>
      </c>
    </row>
    <row r="822" spans="1:26" x14ac:dyDescent="0.25">
      <c r="A822">
        <v>2018</v>
      </c>
      <c r="B822" t="s">
        <v>889</v>
      </c>
      <c r="C822" t="s">
        <v>39</v>
      </c>
      <c r="D822" t="s">
        <v>64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 s="25">
        <v>0</v>
      </c>
      <c r="Q822" s="25">
        <v>118.8</v>
      </c>
      <c r="R822" s="25">
        <v>-118.8</v>
      </c>
      <c r="S822" s="25">
        <v>-7.4249999999999998</v>
      </c>
      <c r="T822" s="30" t="s">
        <v>30</v>
      </c>
      <c r="U822" s="28">
        <v>0</v>
      </c>
      <c r="V822" s="28" t="str">
        <f>IF(ABS(Proj2018[[#This Row],[LastProj]]-Proj2018[[#This Row],[PROJ TOTAL PTS]])&lt;0.5,"",(Proj2018[[#This Row],[PROJ TOTAL PTS]]-Proj2018[[#This Row],[LastProj]])/16)</f>
        <v/>
      </c>
      <c r="W822" s="28" t="s">
        <v>30</v>
      </c>
      <c r="X822" s="28"/>
      <c r="Y822" s="28">
        <f>IF(Proj2018[[#This Row],[POS]]="K",-100,Proj2018[[#This Row],[VAR/G]]+1.5)</f>
        <v>-5.9249999999999998</v>
      </c>
      <c r="Z822" s="32">
        <f>ROUND(MAX(Proj2018[[#This Row],[VAWG]],0)*$AC$9,0)+1</f>
        <v>1</v>
      </c>
    </row>
    <row r="823" spans="1:26" x14ac:dyDescent="0.25">
      <c r="A823">
        <v>2018</v>
      </c>
      <c r="B823" t="s">
        <v>890</v>
      </c>
      <c r="C823" t="s">
        <v>70</v>
      </c>
      <c r="D823" t="s">
        <v>64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 s="25">
        <v>0</v>
      </c>
      <c r="Q823" s="25">
        <v>118.8</v>
      </c>
      <c r="R823" s="25">
        <v>-118.8</v>
      </c>
      <c r="S823" s="25">
        <v>-7.4249999999999998</v>
      </c>
      <c r="T823" s="30" t="s">
        <v>30</v>
      </c>
      <c r="U823" s="28">
        <v>0</v>
      </c>
      <c r="V823" s="28" t="str">
        <f>IF(ABS(Proj2018[[#This Row],[LastProj]]-Proj2018[[#This Row],[PROJ TOTAL PTS]])&lt;0.5,"",(Proj2018[[#This Row],[PROJ TOTAL PTS]]-Proj2018[[#This Row],[LastProj]])/16)</f>
        <v/>
      </c>
      <c r="W823" s="28" t="s">
        <v>30</v>
      </c>
      <c r="X823" s="28"/>
      <c r="Y823" s="28">
        <f>IF(Proj2018[[#This Row],[POS]]="K",-100,Proj2018[[#This Row],[VAR/G]]+1.5)</f>
        <v>-5.9249999999999998</v>
      </c>
      <c r="Z823" s="32">
        <f>ROUND(MAX(Proj2018[[#This Row],[VAWG]],0)*$AC$9,0)+1</f>
        <v>1</v>
      </c>
    </row>
    <row r="824" spans="1:26" x14ac:dyDescent="0.25">
      <c r="A824">
        <v>2018</v>
      </c>
      <c r="B824" t="s">
        <v>891</v>
      </c>
      <c r="C824" t="s">
        <v>28</v>
      </c>
      <c r="D824" t="s">
        <v>64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 s="25">
        <v>0</v>
      </c>
      <c r="Q824" s="25">
        <v>118.8</v>
      </c>
      <c r="R824" s="25">
        <v>-118.8</v>
      </c>
      <c r="S824" s="25">
        <v>-7.4249999999999998</v>
      </c>
      <c r="T824" s="30" t="s">
        <v>30</v>
      </c>
      <c r="U824" s="28">
        <v>0</v>
      </c>
      <c r="V824" s="28" t="str">
        <f>IF(ABS(Proj2018[[#This Row],[LastProj]]-Proj2018[[#This Row],[PROJ TOTAL PTS]])&lt;0.5,"",(Proj2018[[#This Row],[PROJ TOTAL PTS]]-Proj2018[[#This Row],[LastProj]])/16)</f>
        <v/>
      </c>
      <c r="W824" s="28" t="s">
        <v>30</v>
      </c>
      <c r="X824" s="28"/>
      <c r="Y824" s="28">
        <f>IF(Proj2018[[#This Row],[POS]]="K",-100,Proj2018[[#This Row],[VAR/G]]+1.5)</f>
        <v>-5.9249999999999998</v>
      </c>
      <c r="Z824" s="32">
        <f>ROUND(MAX(Proj2018[[#This Row],[VAWG]],0)*$AC$9,0)+1</f>
        <v>1</v>
      </c>
    </row>
    <row r="825" spans="1:26" x14ac:dyDescent="0.25">
      <c r="A825">
        <v>2018</v>
      </c>
      <c r="B825" t="s">
        <v>892</v>
      </c>
      <c r="C825" t="s">
        <v>92</v>
      </c>
      <c r="D825" t="s">
        <v>64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 s="25">
        <v>0</v>
      </c>
      <c r="Q825" s="25">
        <v>118.8</v>
      </c>
      <c r="R825" s="25">
        <v>-118.8</v>
      </c>
      <c r="S825" s="25">
        <v>-7.4249999999999998</v>
      </c>
      <c r="T825" s="30" t="s">
        <v>30</v>
      </c>
      <c r="U825" s="28">
        <v>0</v>
      </c>
      <c r="V825" s="28" t="str">
        <f>IF(ABS(Proj2018[[#This Row],[LastProj]]-Proj2018[[#This Row],[PROJ TOTAL PTS]])&lt;0.5,"",(Proj2018[[#This Row],[PROJ TOTAL PTS]]-Proj2018[[#This Row],[LastProj]])/16)</f>
        <v/>
      </c>
      <c r="W825" s="28" t="s">
        <v>30</v>
      </c>
      <c r="X825" s="28"/>
      <c r="Y825" s="28">
        <f>IF(Proj2018[[#This Row],[POS]]="K",-100,Proj2018[[#This Row],[VAR/G]]+1.5)</f>
        <v>-5.9249999999999998</v>
      </c>
      <c r="Z825" s="32">
        <f>ROUND(MAX(Proj2018[[#This Row],[VAWG]],0)*$AC$9,0)+1</f>
        <v>1</v>
      </c>
    </row>
    <row r="826" spans="1:26" x14ac:dyDescent="0.25">
      <c r="A826">
        <v>2018</v>
      </c>
      <c r="B826" t="s">
        <v>893</v>
      </c>
      <c r="C826" t="s">
        <v>52</v>
      </c>
      <c r="D826" t="s">
        <v>64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 s="25">
        <v>0</v>
      </c>
      <c r="Q826" s="25">
        <v>118.8</v>
      </c>
      <c r="R826" s="25">
        <v>-118.8</v>
      </c>
      <c r="S826" s="25">
        <v>-7.4249999999999998</v>
      </c>
      <c r="T826" s="30" t="s">
        <v>30</v>
      </c>
      <c r="U826" s="28">
        <v>0</v>
      </c>
      <c r="V826" s="28" t="str">
        <f>IF(ABS(Proj2018[[#This Row],[LastProj]]-Proj2018[[#This Row],[PROJ TOTAL PTS]])&lt;0.5,"",(Proj2018[[#This Row],[PROJ TOTAL PTS]]-Proj2018[[#This Row],[LastProj]])/16)</f>
        <v/>
      </c>
      <c r="W826" s="28" t="s">
        <v>30</v>
      </c>
      <c r="X826" s="28"/>
      <c r="Y826" s="28">
        <f>IF(Proj2018[[#This Row],[POS]]="K",-100,Proj2018[[#This Row],[VAR/G]]+1.5)</f>
        <v>-5.9249999999999998</v>
      </c>
      <c r="Z826" s="32">
        <f>ROUND(MAX(Proj2018[[#This Row],[VAWG]],0)*$AC$9,0)+1</f>
        <v>1</v>
      </c>
    </row>
    <row r="827" spans="1:26" x14ac:dyDescent="0.25">
      <c r="A827">
        <v>2018</v>
      </c>
      <c r="B827" t="s">
        <v>894</v>
      </c>
      <c r="C827" t="s">
        <v>79</v>
      </c>
      <c r="D827" t="s">
        <v>64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 s="25">
        <v>0</v>
      </c>
      <c r="Q827" s="25">
        <v>118.8</v>
      </c>
      <c r="R827" s="25">
        <v>-118.8</v>
      </c>
      <c r="S827" s="25">
        <v>-7.4249999999999998</v>
      </c>
      <c r="T827" s="30" t="s">
        <v>30</v>
      </c>
      <c r="U827" s="28">
        <v>0</v>
      </c>
      <c r="V827" s="28" t="str">
        <f>IF(ABS(Proj2018[[#This Row],[LastProj]]-Proj2018[[#This Row],[PROJ TOTAL PTS]])&lt;0.5,"",(Proj2018[[#This Row],[PROJ TOTAL PTS]]-Proj2018[[#This Row],[LastProj]])/16)</f>
        <v/>
      </c>
      <c r="W827" s="28" t="s">
        <v>30</v>
      </c>
      <c r="X827" s="28"/>
      <c r="Y827" s="28">
        <f>IF(Proj2018[[#This Row],[POS]]="K",-100,Proj2018[[#This Row],[VAR/G]]+1.5)</f>
        <v>-5.9249999999999998</v>
      </c>
      <c r="Z827" s="32">
        <f>ROUND(MAX(Proj2018[[#This Row],[VAWG]],0)*$AC$9,0)+1</f>
        <v>1</v>
      </c>
    </row>
    <row r="828" spans="1:26" x14ac:dyDescent="0.25">
      <c r="A828">
        <v>2018</v>
      </c>
      <c r="B828" t="s">
        <v>895</v>
      </c>
      <c r="C828" t="s">
        <v>81</v>
      </c>
      <c r="D828" t="s">
        <v>64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 s="25">
        <v>0</v>
      </c>
      <c r="Q828" s="25">
        <v>118.8</v>
      </c>
      <c r="R828" s="25">
        <v>-118.8</v>
      </c>
      <c r="S828" s="25">
        <v>-7.4249999999999998</v>
      </c>
      <c r="T828" s="30" t="s">
        <v>30</v>
      </c>
      <c r="U828" s="28">
        <v>0</v>
      </c>
      <c r="V828" s="28" t="str">
        <f>IF(ABS(Proj2018[[#This Row],[LastProj]]-Proj2018[[#This Row],[PROJ TOTAL PTS]])&lt;0.5,"",(Proj2018[[#This Row],[PROJ TOTAL PTS]]-Proj2018[[#This Row],[LastProj]])/16)</f>
        <v/>
      </c>
      <c r="W828" s="28" t="s">
        <v>30</v>
      </c>
      <c r="X828" s="28"/>
      <c r="Y828" s="28">
        <f>IF(Proj2018[[#This Row],[POS]]="K",-100,Proj2018[[#This Row],[VAR/G]]+1.5)</f>
        <v>-5.9249999999999998</v>
      </c>
      <c r="Z828" s="32">
        <f>ROUND(MAX(Proj2018[[#This Row],[VAWG]],0)*$AC$9,0)+1</f>
        <v>1</v>
      </c>
    </row>
    <row r="829" spans="1:26" x14ac:dyDescent="0.25">
      <c r="A829">
        <v>2018</v>
      </c>
      <c r="B829" t="s">
        <v>896</v>
      </c>
      <c r="C829" t="s">
        <v>54</v>
      </c>
      <c r="D829" t="s">
        <v>64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 s="25">
        <v>0</v>
      </c>
      <c r="Q829" s="25">
        <v>118.8</v>
      </c>
      <c r="R829" s="25">
        <v>-118.8</v>
      </c>
      <c r="S829" s="25">
        <v>-7.4249999999999998</v>
      </c>
      <c r="T829" s="30" t="s">
        <v>30</v>
      </c>
      <c r="U829" s="28">
        <v>0</v>
      </c>
      <c r="V829" s="28" t="str">
        <f>IF(ABS(Proj2018[[#This Row],[LastProj]]-Proj2018[[#This Row],[PROJ TOTAL PTS]])&lt;0.5,"",(Proj2018[[#This Row],[PROJ TOTAL PTS]]-Proj2018[[#This Row],[LastProj]])/16)</f>
        <v/>
      </c>
      <c r="W829" s="28" t="s">
        <v>30</v>
      </c>
      <c r="X829" s="28"/>
      <c r="Y829" s="28">
        <f>IF(Proj2018[[#This Row],[POS]]="K",-100,Proj2018[[#This Row],[VAR/G]]+1.5)</f>
        <v>-5.9249999999999998</v>
      </c>
      <c r="Z829" s="32">
        <f>ROUND(MAX(Proj2018[[#This Row],[VAWG]],0)*$AC$9,0)+1</f>
        <v>1</v>
      </c>
    </row>
    <row r="830" spans="1:26" x14ac:dyDescent="0.25">
      <c r="A830">
        <v>2018</v>
      </c>
      <c r="B830" t="s">
        <v>897</v>
      </c>
      <c r="C830" t="s">
        <v>56</v>
      </c>
      <c r="D830" t="s">
        <v>64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 s="25">
        <v>0</v>
      </c>
      <c r="Q830" s="25">
        <v>118.8</v>
      </c>
      <c r="R830" s="25">
        <v>-118.8</v>
      </c>
      <c r="S830" s="25">
        <v>-7.4249999999999998</v>
      </c>
      <c r="T830" s="30" t="s">
        <v>30</v>
      </c>
      <c r="U830" s="28">
        <v>0</v>
      </c>
      <c r="V830" s="28" t="str">
        <f>IF(ABS(Proj2018[[#This Row],[LastProj]]-Proj2018[[#This Row],[PROJ TOTAL PTS]])&lt;0.5,"",(Proj2018[[#This Row],[PROJ TOTAL PTS]]-Proj2018[[#This Row],[LastProj]])/16)</f>
        <v/>
      </c>
      <c r="W830" s="28" t="s">
        <v>30</v>
      </c>
      <c r="X830" s="28"/>
      <c r="Y830" s="28">
        <f>IF(Proj2018[[#This Row],[POS]]="K",-100,Proj2018[[#This Row],[VAR/G]]+1.5)</f>
        <v>-5.9249999999999998</v>
      </c>
      <c r="Z830" s="32">
        <f>ROUND(MAX(Proj2018[[#This Row],[VAWG]],0)*$AC$9,0)+1</f>
        <v>1</v>
      </c>
    </row>
    <row r="831" spans="1:26" x14ac:dyDescent="0.25">
      <c r="A831">
        <v>2018</v>
      </c>
      <c r="B831" t="s">
        <v>898</v>
      </c>
      <c r="C831" t="s">
        <v>83</v>
      </c>
      <c r="D831" t="s">
        <v>64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 s="25">
        <v>0</v>
      </c>
      <c r="Q831" s="25">
        <v>118.8</v>
      </c>
      <c r="R831" s="25">
        <v>-118.8</v>
      </c>
      <c r="S831" s="25">
        <v>-7.4249999999999998</v>
      </c>
      <c r="T831" s="30" t="s">
        <v>30</v>
      </c>
      <c r="U831" s="28">
        <v>0</v>
      </c>
      <c r="V831" s="28" t="str">
        <f>IF(ABS(Proj2018[[#This Row],[LastProj]]-Proj2018[[#This Row],[PROJ TOTAL PTS]])&lt;0.5,"",(Proj2018[[#This Row],[PROJ TOTAL PTS]]-Proj2018[[#This Row],[LastProj]])/16)</f>
        <v/>
      </c>
      <c r="W831" s="28" t="s">
        <v>30</v>
      </c>
      <c r="X831" s="28"/>
      <c r="Y831" s="28">
        <f>IF(Proj2018[[#This Row],[POS]]="K",-100,Proj2018[[#This Row],[VAR/G]]+1.5)</f>
        <v>-5.9249999999999998</v>
      </c>
      <c r="Z831" s="32">
        <f>ROUND(MAX(Proj2018[[#This Row],[VAWG]],0)*$AC$9,0)+1</f>
        <v>1</v>
      </c>
    </row>
    <row r="832" spans="1:26" x14ac:dyDescent="0.25">
      <c r="A832">
        <v>2018</v>
      </c>
      <c r="B832" t="s">
        <v>899</v>
      </c>
      <c r="C832" t="s">
        <v>49</v>
      </c>
      <c r="D832" t="s">
        <v>64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 s="25">
        <v>0</v>
      </c>
      <c r="Q832" s="25">
        <v>118.8</v>
      </c>
      <c r="R832" s="25">
        <v>-118.8</v>
      </c>
      <c r="S832" s="25">
        <v>-7.4249999999999998</v>
      </c>
      <c r="T832" s="30" t="s">
        <v>30</v>
      </c>
      <c r="U832" s="28">
        <v>0</v>
      </c>
      <c r="V832" s="28" t="str">
        <f>IF(ABS(Proj2018[[#This Row],[LastProj]]-Proj2018[[#This Row],[PROJ TOTAL PTS]])&lt;0.5,"",(Proj2018[[#This Row],[PROJ TOTAL PTS]]-Proj2018[[#This Row],[LastProj]])/16)</f>
        <v/>
      </c>
      <c r="W832" s="28" t="s">
        <v>30</v>
      </c>
      <c r="X832" s="28"/>
      <c r="Y832" s="28">
        <f>IF(Proj2018[[#This Row],[POS]]="K",-100,Proj2018[[#This Row],[VAR/G]]+1.5)</f>
        <v>-5.9249999999999998</v>
      </c>
      <c r="Z832" s="32">
        <f>ROUND(MAX(Proj2018[[#This Row],[VAWG]],0)*$AC$9,0)+1</f>
        <v>1</v>
      </c>
    </row>
    <row r="833" spans="1:26" x14ac:dyDescent="0.25">
      <c r="A833">
        <v>2018</v>
      </c>
      <c r="B833" t="s">
        <v>900</v>
      </c>
      <c r="C833" t="s">
        <v>86</v>
      </c>
      <c r="D833" t="s">
        <v>64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 s="25">
        <v>0</v>
      </c>
      <c r="Q833" s="25">
        <v>118.8</v>
      </c>
      <c r="R833" s="25">
        <v>-118.8</v>
      </c>
      <c r="S833" s="25">
        <v>-7.4249999999999998</v>
      </c>
      <c r="T833" s="30" t="s">
        <v>30</v>
      </c>
      <c r="U833" s="28">
        <v>0</v>
      </c>
      <c r="V833" s="28" t="str">
        <f>IF(ABS(Proj2018[[#This Row],[LastProj]]-Proj2018[[#This Row],[PROJ TOTAL PTS]])&lt;0.5,"",(Proj2018[[#This Row],[PROJ TOTAL PTS]]-Proj2018[[#This Row],[LastProj]])/16)</f>
        <v/>
      </c>
      <c r="W833" s="28" t="s">
        <v>30</v>
      </c>
      <c r="X833" s="28"/>
      <c r="Y833" s="28">
        <f>IF(Proj2018[[#This Row],[POS]]="K",-100,Proj2018[[#This Row],[VAR/G]]+1.5)</f>
        <v>-5.9249999999999998</v>
      </c>
      <c r="Z833" s="32">
        <f>ROUND(MAX(Proj2018[[#This Row],[VAWG]],0)*$AC$9,0)+1</f>
        <v>1</v>
      </c>
    </row>
    <row r="834" spans="1:26" x14ac:dyDescent="0.25">
      <c r="A834">
        <v>2018</v>
      </c>
      <c r="B834" t="s">
        <v>901</v>
      </c>
      <c r="C834" t="s">
        <v>159</v>
      </c>
      <c r="D834" t="s">
        <v>64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 s="25">
        <v>0</v>
      </c>
      <c r="Q834" s="25">
        <v>118.8</v>
      </c>
      <c r="R834" s="25">
        <v>-118.8</v>
      </c>
      <c r="S834" s="25">
        <v>-7.4249999999999998</v>
      </c>
      <c r="T834" s="30" t="s">
        <v>30</v>
      </c>
      <c r="U834" s="28">
        <v>0</v>
      </c>
      <c r="V834" s="28" t="str">
        <f>IF(ABS(Proj2018[[#This Row],[LastProj]]-Proj2018[[#This Row],[PROJ TOTAL PTS]])&lt;0.5,"",(Proj2018[[#This Row],[PROJ TOTAL PTS]]-Proj2018[[#This Row],[LastProj]])/16)</f>
        <v/>
      </c>
      <c r="W834" s="28" t="s">
        <v>30</v>
      </c>
      <c r="X834" s="28"/>
      <c r="Y834" s="28">
        <f>IF(Proj2018[[#This Row],[POS]]="K",-100,Proj2018[[#This Row],[VAR/G]]+1.5)</f>
        <v>-5.9249999999999998</v>
      </c>
      <c r="Z834" s="32">
        <f>ROUND(MAX(Proj2018[[#This Row],[VAWG]],0)*$AC$9,0)+1</f>
        <v>1</v>
      </c>
    </row>
    <row r="835" spans="1:26" x14ac:dyDescent="0.25">
      <c r="A835">
        <v>2018</v>
      </c>
      <c r="B835" t="s">
        <v>902</v>
      </c>
      <c r="C835" t="s">
        <v>81</v>
      </c>
      <c r="D835" t="s">
        <v>64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 s="25">
        <v>0</v>
      </c>
      <c r="Q835" s="25">
        <v>118.8</v>
      </c>
      <c r="R835" s="25">
        <v>-118.8</v>
      </c>
      <c r="S835" s="25">
        <v>-7.4249999999999998</v>
      </c>
      <c r="T835" s="30" t="s">
        <v>30</v>
      </c>
      <c r="U835" s="28">
        <v>0</v>
      </c>
      <c r="V835" s="28" t="str">
        <f>IF(ABS(Proj2018[[#This Row],[LastProj]]-Proj2018[[#This Row],[PROJ TOTAL PTS]])&lt;0.5,"",(Proj2018[[#This Row],[PROJ TOTAL PTS]]-Proj2018[[#This Row],[LastProj]])/16)</f>
        <v/>
      </c>
      <c r="W835" s="28" t="s">
        <v>30</v>
      </c>
      <c r="X835" s="28"/>
      <c r="Y835" s="28">
        <f>IF(Proj2018[[#This Row],[POS]]="K",-100,Proj2018[[#This Row],[VAR/G]]+1.5)</f>
        <v>-5.9249999999999998</v>
      </c>
      <c r="Z835" s="32">
        <f>ROUND(MAX(Proj2018[[#This Row],[VAWG]],0)*$AC$9,0)+1</f>
        <v>1</v>
      </c>
    </row>
    <row r="836" spans="1:26" x14ac:dyDescent="0.25">
      <c r="A836">
        <v>2018</v>
      </c>
      <c r="B836" t="s">
        <v>903</v>
      </c>
      <c r="C836" t="s">
        <v>56</v>
      </c>
      <c r="D836" t="s">
        <v>64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 s="25">
        <v>0</v>
      </c>
      <c r="Q836" s="25">
        <v>118.8</v>
      </c>
      <c r="R836" s="25">
        <v>-118.8</v>
      </c>
      <c r="S836" s="25">
        <v>-7.4249999999999998</v>
      </c>
      <c r="T836" s="30" t="s">
        <v>30</v>
      </c>
      <c r="U836" s="28">
        <v>0</v>
      </c>
      <c r="V836" s="28" t="str">
        <f>IF(ABS(Proj2018[[#This Row],[LastProj]]-Proj2018[[#This Row],[PROJ TOTAL PTS]])&lt;0.5,"",(Proj2018[[#This Row],[PROJ TOTAL PTS]]-Proj2018[[#This Row],[LastProj]])/16)</f>
        <v/>
      </c>
      <c r="W836" s="28" t="s">
        <v>30</v>
      </c>
      <c r="X836" s="28"/>
      <c r="Y836" s="28">
        <f>IF(Proj2018[[#This Row],[POS]]="K",-100,Proj2018[[#This Row],[VAR/G]]+1.5)</f>
        <v>-5.9249999999999998</v>
      </c>
      <c r="Z836" s="32">
        <f>ROUND(MAX(Proj2018[[#This Row],[VAWG]],0)*$AC$9,0)+1</f>
        <v>1</v>
      </c>
    </row>
    <row r="837" spans="1:26" x14ac:dyDescent="0.25">
      <c r="A837">
        <v>2018</v>
      </c>
      <c r="B837" t="s">
        <v>904</v>
      </c>
      <c r="C837" t="s">
        <v>54</v>
      </c>
      <c r="D837" t="s">
        <v>64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 s="25">
        <v>0</v>
      </c>
      <c r="Q837" s="25">
        <v>118.8</v>
      </c>
      <c r="R837" s="25">
        <v>-118.8</v>
      </c>
      <c r="S837" s="25">
        <v>-7.4249999999999998</v>
      </c>
      <c r="T837" s="30" t="s">
        <v>30</v>
      </c>
      <c r="U837" s="28">
        <v>0</v>
      </c>
      <c r="V837" s="28" t="str">
        <f>IF(ABS(Proj2018[[#This Row],[LastProj]]-Proj2018[[#This Row],[PROJ TOTAL PTS]])&lt;0.5,"",(Proj2018[[#This Row],[PROJ TOTAL PTS]]-Proj2018[[#This Row],[LastProj]])/16)</f>
        <v/>
      </c>
      <c r="W837" s="28" t="s">
        <v>30</v>
      </c>
      <c r="X837" s="28"/>
      <c r="Y837" s="28">
        <f>IF(Proj2018[[#This Row],[POS]]="K",-100,Proj2018[[#This Row],[VAR/G]]+1.5)</f>
        <v>-5.9249999999999998</v>
      </c>
      <c r="Z837" s="32">
        <f>ROUND(MAX(Proj2018[[#This Row],[VAWG]],0)*$AC$9,0)+1</f>
        <v>1</v>
      </c>
    </row>
    <row r="838" spans="1:26" x14ac:dyDescent="0.25">
      <c r="A838">
        <v>2018</v>
      </c>
      <c r="B838" t="s">
        <v>905</v>
      </c>
      <c r="C838" t="s">
        <v>92</v>
      </c>
      <c r="D838" t="s">
        <v>64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 s="25">
        <v>0</v>
      </c>
      <c r="Q838" s="25">
        <v>118.8</v>
      </c>
      <c r="R838" s="25">
        <v>-118.8</v>
      </c>
      <c r="S838" s="25">
        <v>-7.4249999999999998</v>
      </c>
      <c r="T838" s="30" t="s">
        <v>30</v>
      </c>
      <c r="U838" s="28">
        <v>0</v>
      </c>
      <c r="V838" s="28" t="str">
        <f>IF(ABS(Proj2018[[#This Row],[LastProj]]-Proj2018[[#This Row],[PROJ TOTAL PTS]])&lt;0.5,"",(Proj2018[[#This Row],[PROJ TOTAL PTS]]-Proj2018[[#This Row],[LastProj]])/16)</f>
        <v/>
      </c>
      <c r="W838" s="28" t="s">
        <v>30</v>
      </c>
      <c r="X838" s="28"/>
      <c r="Y838" s="28">
        <f>IF(Proj2018[[#This Row],[POS]]="K",-100,Proj2018[[#This Row],[VAR/G]]+1.5)</f>
        <v>-5.9249999999999998</v>
      </c>
      <c r="Z838" s="32">
        <f>ROUND(MAX(Proj2018[[#This Row],[VAWG]],0)*$AC$9,0)+1</f>
        <v>1</v>
      </c>
    </row>
    <row r="839" spans="1:26" x14ac:dyDescent="0.25">
      <c r="A839">
        <v>2018</v>
      </c>
      <c r="B839" t="s">
        <v>906</v>
      </c>
      <c r="C839" t="s">
        <v>41</v>
      </c>
      <c r="D839" t="s">
        <v>64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 s="25">
        <v>0</v>
      </c>
      <c r="Q839" s="25">
        <v>118.8</v>
      </c>
      <c r="R839" s="25">
        <v>-118.8</v>
      </c>
      <c r="S839" s="25">
        <v>-7.4249999999999998</v>
      </c>
      <c r="T839" s="30" t="s">
        <v>30</v>
      </c>
      <c r="U839" s="28">
        <v>0</v>
      </c>
      <c r="V839" s="28" t="str">
        <f>IF(ABS(Proj2018[[#This Row],[LastProj]]-Proj2018[[#This Row],[PROJ TOTAL PTS]])&lt;0.5,"",(Proj2018[[#This Row],[PROJ TOTAL PTS]]-Proj2018[[#This Row],[LastProj]])/16)</f>
        <v/>
      </c>
      <c r="W839" s="28" t="s">
        <v>30</v>
      </c>
      <c r="X839" s="28"/>
      <c r="Y839" s="28">
        <f>IF(Proj2018[[#This Row],[POS]]="K",-100,Proj2018[[#This Row],[VAR/G]]+1.5)</f>
        <v>-5.9249999999999998</v>
      </c>
      <c r="Z839" s="32">
        <f>ROUND(MAX(Proj2018[[#This Row],[VAWG]],0)*$AC$9,0)+1</f>
        <v>1</v>
      </c>
    </row>
    <row r="840" spans="1:26" x14ac:dyDescent="0.25">
      <c r="A840">
        <v>2018</v>
      </c>
      <c r="B840" t="s">
        <v>907</v>
      </c>
      <c r="C840" t="s">
        <v>105</v>
      </c>
      <c r="D840" t="s">
        <v>64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s="25">
        <v>0</v>
      </c>
      <c r="Q840" s="25">
        <v>118.8</v>
      </c>
      <c r="R840" s="25">
        <v>-118.8</v>
      </c>
      <c r="S840" s="25">
        <v>-7.4249999999999998</v>
      </c>
      <c r="T840" s="30" t="s">
        <v>30</v>
      </c>
      <c r="U840" s="28">
        <v>0</v>
      </c>
      <c r="V840" s="28" t="str">
        <f>IF(ABS(Proj2018[[#This Row],[LastProj]]-Proj2018[[#This Row],[PROJ TOTAL PTS]])&lt;0.5,"",(Proj2018[[#This Row],[PROJ TOTAL PTS]]-Proj2018[[#This Row],[LastProj]])/16)</f>
        <v/>
      </c>
      <c r="W840" s="28" t="s">
        <v>30</v>
      </c>
      <c r="X840" s="28"/>
      <c r="Y840" s="28">
        <f>IF(Proj2018[[#This Row],[POS]]="K",-100,Proj2018[[#This Row],[VAR/G]]+1.5)</f>
        <v>-5.9249999999999998</v>
      </c>
      <c r="Z840" s="32">
        <f>ROUND(MAX(Proj2018[[#This Row],[VAWG]],0)*$AC$9,0)+1</f>
        <v>1</v>
      </c>
    </row>
    <row r="841" spans="1:26" x14ac:dyDescent="0.25">
      <c r="A841">
        <v>2018</v>
      </c>
      <c r="B841" t="s">
        <v>908</v>
      </c>
      <c r="C841" t="s">
        <v>77</v>
      </c>
      <c r="D841" t="s">
        <v>64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 s="25">
        <v>0</v>
      </c>
      <c r="Q841" s="25">
        <v>118.8</v>
      </c>
      <c r="R841" s="25">
        <v>-118.8</v>
      </c>
      <c r="S841" s="25">
        <v>-7.4249999999999998</v>
      </c>
      <c r="T841" s="30" t="s">
        <v>30</v>
      </c>
      <c r="U841" s="28">
        <v>0</v>
      </c>
      <c r="V841" s="28" t="str">
        <f>IF(ABS(Proj2018[[#This Row],[LastProj]]-Proj2018[[#This Row],[PROJ TOTAL PTS]])&lt;0.5,"",(Proj2018[[#This Row],[PROJ TOTAL PTS]]-Proj2018[[#This Row],[LastProj]])/16)</f>
        <v/>
      </c>
      <c r="W841" s="28" t="s">
        <v>30</v>
      </c>
      <c r="X841" s="28"/>
      <c r="Y841" s="28">
        <f>IF(Proj2018[[#This Row],[POS]]="K",-100,Proj2018[[#This Row],[VAR/G]]+1.5)</f>
        <v>-5.9249999999999998</v>
      </c>
      <c r="Z841" s="32">
        <f>ROUND(MAX(Proj2018[[#This Row],[VAWG]],0)*$AC$9,0)+1</f>
        <v>1</v>
      </c>
    </row>
    <row r="842" spans="1:26" x14ac:dyDescent="0.25">
      <c r="A842">
        <v>2018</v>
      </c>
      <c r="B842" t="s">
        <v>909</v>
      </c>
      <c r="C842" t="s">
        <v>107</v>
      </c>
      <c r="D842" t="s">
        <v>64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 s="25">
        <v>0</v>
      </c>
      <c r="Q842" s="25">
        <v>118.8</v>
      </c>
      <c r="R842" s="25">
        <v>-118.8</v>
      </c>
      <c r="S842" s="25">
        <v>-7.4249999999999998</v>
      </c>
      <c r="T842" s="30" t="s">
        <v>30</v>
      </c>
      <c r="U842" s="28">
        <v>0</v>
      </c>
      <c r="V842" s="28" t="str">
        <f>IF(ABS(Proj2018[[#This Row],[LastProj]]-Proj2018[[#This Row],[PROJ TOTAL PTS]])&lt;0.5,"",(Proj2018[[#This Row],[PROJ TOTAL PTS]]-Proj2018[[#This Row],[LastProj]])/16)</f>
        <v/>
      </c>
      <c r="W842" s="28" t="s">
        <v>30</v>
      </c>
      <c r="X842" s="28"/>
      <c r="Y842" s="28">
        <f>IF(Proj2018[[#This Row],[POS]]="K",-100,Proj2018[[#This Row],[VAR/G]]+1.5)</f>
        <v>-5.9249999999999998</v>
      </c>
      <c r="Z842" s="32">
        <f>ROUND(MAX(Proj2018[[#This Row],[VAWG]],0)*$AC$9,0)+1</f>
        <v>1</v>
      </c>
    </row>
    <row r="843" spans="1:26" x14ac:dyDescent="0.25">
      <c r="A843">
        <v>2018</v>
      </c>
      <c r="B843" t="s">
        <v>910</v>
      </c>
      <c r="C843" t="s">
        <v>68</v>
      </c>
      <c r="D843" t="s">
        <v>64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s="25">
        <v>0</v>
      </c>
      <c r="Q843" s="25">
        <v>118.8</v>
      </c>
      <c r="R843" s="25">
        <v>-118.8</v>
      </c>
      <c r="S843" s="25">
        <v>-7.4249999999999998</v>
      </c>
      <c r="T843" s="30" t="s">
        <v>30</v>
      </c>
      <c r="U843" s="28">
        <v>0</v>
      </c>
      <c r="V843" s="28" t="str">
        <f>IF(ABS(Proj2018[[#This Row],[LastProj]]-Proj2018[[#This Row],[PROJ TOTAL PTS]])&lt;0.5,"",(Proj2018[[#This Row],[PROJ TOTAL PTS]]-Proj2018[[#This Row],[LastProj]])/16)</f>
        <v/>
      </c>
      <c r="W843" s="28" t="s">
        <v>30</v>
      </c>
      <c r="X843" s="28"/>
      <c r="Y843" s="28">
        <f>IF(Proj2018[[#This Row],[POS]]="K",-100,Proj2018[[#This Row],[VAR/G]]+1.5)</f>
        <v>-5.9249999999999998</v>
      </c>
      <c r="Z843" s="32">
        <f>ROUND(MAX(Proj2018[[#This Row],[VAWG]],0)*$AC$9,0)+1</f>
        <v>1</v>
      </c>
    </row>
    <row r="844" spans="1:26" x14ac:dyDescent="0.25">
      <c r="A844">
        <v>2018</v>
      </c>
      <c r="B844" t="s">
        <v>911</v>
      </c>
      <c r="C844" t="s">
        <v>675</v>
      </c>
      <c r="D844" t="s">
        <v>64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 s="25">
        <v>0</v>
      </c>
      <c r="Q844" s="25">
        <v>118.8</v>
      </c>
      <c r="R844" s="25">
        <v>-118.8</v>
      </c>
      <c r="S844" s="25">
        <v>-7.4249999999999998</v>
      </c>
      <c r="T844" s="30" t="s">
        <v>30</v>
      </c>
      <c r="U844" s="28">
        <v>0</v>
      </c>
      <c r="V844" s="28" t="str">
        <f>IF(ABS(Proj2018[[#This Row],[LastProj]]-Proj2018[[#This Row],[PROJ TOTAL PTS]])&lt;0.5,"",(Proj2018[[#This Row],[PROJ TOTAL PTS]]-Proj2018[[#This Row],[LastProj]])/16)</f>
        <v/>
      </c>
      <c r="W844" s="28" t="s">
        <v>30</v>
      </c>
      <c r="X844" s="28"/>
      <c r="Y844" s="28">
        <f>IF(Proj2018[[#This Row],[POS]]="K",-100,Proj2018[[#This Row],[VAR/G]]+1.5)</f>
        <v>-5.9249999999999998</v>
      </c>
      <c r="Z844" s="32">
        <f>ROUND(MAX(Proj2018[[#This Row],[VAWG]],0)*$AC$9,0)+1</f>
        <v>1</v>
      </c>
    </row>
    <row r="845" spans="1:26" x14ac:dyDescent="0.25">
      <c r="A845">
        <v>2018</v>
      </c>
      <c r="B845" t="s">
        <v>912</v>
      </c>
      <c r="C845" t="s">
        <v>107</v>
      </c>
      <c r="D845" t="s">
        <v>64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 s="25">
        <v>0</v>
      </c>
      <c r="Q845" s="25">
        <v>118.8</v>
      </c>
      <c r="R845" s="25">
        <v>-118.8</v>
      </c>
      <c r="S845" s="25">
        <v>-7.4249999999999998</v>
      </c>
      <c r="T845" s="30" t="s">
        <v>30</v>
      </c>
      <c r="U845" s="28">
        <v>0</v>
      </c>
      <c r="V845" s="28" t="str">
        <f>IF(ABS(Proj2018[[#This Row],[LastProj]]-Proj2018[[#This Row],[PROJ TOTAL PTS]])&lt;0.5,"",(Proj2018[[#This Row],[PROJ TOTAL PTS]]-Proj2018[[#This Row],[LastProj]])/16)</f>
        <v/>
      </c>
      <c r="W845" s="28" t="s">
        <v>30</v>
      </c>
      <c r="X845" s="28"/>
      <c r="Y845" s="28">
        <f>IF(Proj2018[[#This Row],[POS]]="K",-100,Proj2018[[#This Row],[VAR/G]]+1.5)</f>
        <v>-5.9249999999999998</v>
      </c>
      <c r="Z845" s="32">
        <f>ROUND(MAX(Proj2018[[#This Row],[VAWG]],0)*$AC$9,0)+1</f>
        <v>1</v>
      </c>
    </row>
    <row r="846" spans="1:26" x14ac:dyDescent="0.25">
      <c r="A846">
        <v>2018</v>
      </c>
      <c r="B846" t="s">
        <v>913</v>
      </c>
      <c r="C846" t="s">
        <v>88</v>
      </c>
      <c r="D846" t="s">
        <v>64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 s="25">
        <v>0</v>
      </c>
      <c r="Q846" s="25">
        <v>118.8</v>
      </c>
      <c r="R846" s="25">
        <v>-118.8</v>
      </c>
      <c r="S846" s="25">
        <v>-7.4249999999999998</v>
      </c>
      <c r="T846" s="30" t="s">
        <v>30</v>
      </c>
      <c r="U846" s="28">
        <v>0</v>
      </c>
      <c r="V846" s="28" t="str">
        <f>IF(ABS(Proj2018[[#This Row],[LastProj]]-Proj2018[[#This Row],[PROJ TOTAL PTS]])&lt;0.5,"",(Proj2018[[#This Row],[PROJ TOTAL PTS]]-Proj2018[[#This Row],[LastProj]])/16)</f>
        <v/>
      </c>
      <c r="W846" s="28" t="s">
        <v>30</v>
      </c>
      <c r="X846" s="28"/>
      <c r="Y846" s="28">
        <f>IF(Proj2018[[#This Row],[POS]]="K",-100,Proj2018[[#This Row],[VAR/G]]+1.5)</f>
        <v>-5.9249999999999998</v>
      </c>
      <c r="Z846" s="32">
        <f>ROUND(MAX(Proj2018[[#This Row],[VAWG]],0)*$AC$9,0)+1</f>
        <v>1</v>
      </c>
    </row>
    <row r="847" spans="1:26" x14ac:dyDescent="0.25">
      <c r="A847">
        <v>2018</v>
      </c>
      <c r="B847" t="s">
        <v>914</v>
      </c>
      <c r="C847" t="s">
        <v>70</v>
      </c>
      <c r="D847" t="s">
        <v>64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 s="25">
        <v>0</v>
      </c>
      <c r="Q847" s="25">
        <v>118.8</v>
      </c>
      <c r="R847" s="25">
        <v>-118.8</v>
      </c>
      <c r="S847" s="25">
        <v>-7.4249999999999998</v>
      </c>
      <c r="T847" s="30" t="s">
        <v>30</v>
      </c>
      <c r="U847" s="28">
        <v>0</v>
      </c>
      <c r="V847" s="28" t="str">
        <f>IF(ABS(Proj2018[[#This Row],[LastProj]]-Proj2018[[#This Row],[PROJ TOTAL PTS]])&lt;0.5,"",(Proj2018[[#This Row],[PROJ TOTAL PTS]]-Proj2018[[#This Row],[LastProj]])/16)</f>
        <v/>
      </c>
      <c r="W847" s="28" t="s">
        <v>30</v>
      </c>
      <c r="X847" s="28"/>
      <c r="Y847" s="28">
        <f>IF(Proj2018[[#This Row],[POS]]="K",-100,Proj2018[[#This Row],[VAR/G]]+1.5)</f>
        <v>-5.9249999999999998</v>
      </c>
      <c r="Z847" s="32">
        <f>ROUND(MAX(Proj2018[[#This Row],[VAWG]],0)*$AC$9,0)+1</f>
        <v>1</v>
      </c>
    </row>
    <row r="848" spans="1:26" x14ac:dyDescent="0.25">
      <c r="A848">
        <v>2018</v>
      </c>
      <c r="B848" t="s">
        <v>915</v>
      </c>
      <c r="C848" t="s">
        <v>74</v>
      </c>
      <c r="D848" t="s">
        <v>64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 s="25">
        <v>0</v>
      </c>
      <c r="Q848" s="25">
        <v>118.8</v>
      </c>
      <c r="R848" s="25">
        <v>-118.8</v>
      </c>
      <c r="S848" s="25">
        <v>-7.4249999999999998</v>
      </c>
      <c r="T848" s="30" t="s">
        <v>30</v>
      </c>
      <c r="U848" s="28">
        <v>0</v>
      </c>
      <c r="V848" s="28" t="str">
        <f>IF(ABS(Proj2018[[#This Row],[LastProj]]-Proj2018[[#This Row],[PROJ TOTAL PTS]])&lt;0.5,"",(Proj2018[[#This Row],[PROJ TOTAL PTS]]-Proj2018[[#This Row],[LastProj]])/16)</f>
        <v/>
      </c>
      <c r="W848" s="28" t="s">
        <v>30</v>
      </c>
      <c r="X848" s="28"/>
      <c r="Y848" s="28">
        <f>IF(Proj2018[[#This Row],[POS]]="K",-100,Proj2018[[#This Row],[VAR/G]]+1.5)</f>
        <v>-5.9249999999999998</v>
      </c>
      <c r="Z848" s="32">
        <f>ROUND(MAX(Proj2018[[#This Row],[VAWG]],0)*$AC$9,0)+1</f>
        <v>1</v>
      </c>
    </row>
    <row r="849" spans="1:26" x14ac:dyDescent="0.25">
      <c r="A849">
        <v>2018</v>
      </c>
      <c r="B849" t="s">
        <v>916</v>
      </c>
      <c r="C849" t="s">
        <v>105</v>
      </c>
      <c r="D849" t="s">
        <v>64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 s="25">
        <v>0</v>
      </c>
      <c r="Q849" s="25">
        <v>118.8</v>
      </c>
      <c r="R849" s="25">
        <v>-118.8</v>
      </c>
      <c r="S849" s="25">
        <v>-7.4249999999999998</v>
      </c>
      <c r="T849" s="30" t="s">
        <v>30</v>
      </c>
      <c r="U849" s="28">
        <v>0</v>
      </c>
      <c r="V849" s="28" t="str">
        <f>IF(ABS(Proj2018[[#This Row],[LastProj]]-Proj2018[[#This Row],[PROJ TOTAL PTS]])&lt;0.5,"",(Proj2018[[#This Row],[PROJ TOTAL PTS]]-Proj2018[[#This Row],[LastProj]])/16)</f>
        <v/>
      </c>
      <c r="W849" s="28" t="s">
        <v>30</v>
      </c>
      <c r="X849" s="28"/>
      <c r="Y849" s="28">
        <f>IF(Proj2018[[#This Row],[POS]]="K",-100,Proj2018[[#This Row],[VAR/G]]+1.5)</f>
        <v>-5.9249999999999998</v>
      </c>
      <c r="Z849" s="32">
        <f>ROUND(MAX(Proj2018[[#This Row],[VAWG]],0)*$AC$9,0)+1</f>
        <v>1</v>
      </c>
    </row>
    <row r="850" spans="1:26" x14ac:dyDescent="0.25">
      <c r="A850">
        <v>2018</v>
      </c>
      <c r="B850" t="s">
        <v>917</v>
      </c>
      <c r="C850" t="s">
        <v>88</v>
      </c>
      <c r="D850" t="s">
        <v>64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 s="25">
        <v>0</v>
      </c>
      <c r="Q850" s="25">
        <v>118.8</v>
      </c>
      <c r="R850" s="25">
        <v>-118.8</v>
      </c>
      <c r="S850" s="25">
        <v>-7.4249999999999998</v>
      </c>
      <c r="T850" s="30" t="s">
        <v>30</v>
      </c>
      <c r="U850" s="28">
        <v>0</v>
      </c>
      <c r="V850" s="28" t="str">
        <f>IF(ABS(Proj2018[[#This Row],[LastProj]]-Proj2018[[#This Row],[PROJ TOTAL PTS]])&lt;0.5,"",(Proj2018[[#This Row],[PROJ TOTAL PTS]]-Proj2018[[#This Row],[LastProj]])/16)</f>
        <v/>
      </c>
      <c r="W850" s="28" t="s">
        <v>30</v>
      </c>
      <c r="X850" s="28"/>
      <c r="Y850" s="28">
        <f>IF(Proj2018[[#This Row],[POS]]="K",-100,Proj2018[[#This Row],[VAR/G]]+1.5)</f>
        <v>-5.9249999999999998</v>
      </c>
      <c r="Z850" s="32">
        <f>ROUND(MAX(Proj2018[[#This Row],[VAWG]],0)*$AC$9,0)+1</f>
        <v>1</v>
      </c>
    </row>
    <row r="851" spans="1:26" x14ac:dyDescent="0.25">
      <c r="A851">
        <v>2018</v>
      </c>
      <c r="B851" t="s">
        <v>918</v>
      </c>
      <c r="C851" t="s">
        <v>47</v>
      </c>
      <c r="D851" t="s">
        <v>64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 s="25">
        <v>0</v>
      </c>
      <c r="Q851" s="25">
        <v>118.8</v>
      </c>
      <c r="R851" s="25">
        <v>-118.8</v>
      </c>
      <c r="S851" s="25">
        <v>-7.4249999999999998</v>
      </c>
      <c r="T851" s="30" t="s">
        <v>30</v>
      </c>
      <c r="U851" s="28">
        <v>0</v>
      </c>
      <c r="V851" s="28" t="str">
        <f>IF(ABS(Proj2018[[#This Row],[LastProj]]-Proj2018[[#This Row],[PROJ TOTAL PTS]])&lt;0.5,"",(Proj2018[[#This Row],[PROJ TOTAL PTS]]-Proj2018[[#This Row],[LastProj]])/16)</f>
        <v/>
      </c>
      <c r="W851" s="28" t="s">
        <v>30</v>
      </c>
      <c r="X851" s="28"/>
      <c r="Y851" s="28">
        <f>IF(Proj2018[[#This Row],[POS]]="K",-100,Proj2018[[#This Row],[VAR/G]]+1.5)</f>
        <v>-5.9249999999999998</v>
      </c>
      <c r="Z851" s="32">
        <f>ROUND(MAX(Proj2018[[#This Row],[VAWG]],0)*$AC$9,0)+1</f>
        <v>1</v>
      </c>
    </row>
    <row r="852" spans="1:26" x14ac:dyDescent="0.25">
      <c r="A852">
        <v>2018</v>
      </c>
      <c r="B852" t="s">
        <v>919</v>
      </c>
      <c r="C852" t="s">
        <v>70</v>
      </c>
      <c r="D852" t="s">
        <v>64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 s="25">
        <v>0</v>
      </c>
      <c r="Q852" s="25">
        <v>118.8</v>
      </c>
      <c r="R852" s="25">
        <v>-118.8</v>
      </c>
      <c r="S852" s="25">
        <v>-7.4249999999999998</v>
      </c>
      <c r="T852" s="30" t="s">
        <v>30</v>
      </c>
      <c r="U852" s="28">
        <v>0</v>
      </c>
      <c r="V852" s="28" t="str">
        <f>IF(ABS(Proj2018[[#This Row],[LastProj]]-Proj2018[[#This Row],[PROJ TOTAL PTS]])&lt;0.5,"",(Proj2018[[#This Row],[PROJ TOTAL PTS]]-Proj2018[[#This Row],[LastProj]])/16)</f>
        <v/>
      </c>
      <c r="W852" s="28" t="s">
        <v>30</v>
      </c>
      <c r="X852" s="28"/>
      <c r="Y852" s="28">
        <f>IF(Proj2018[[#This Row],[POS]]="K",-100,Proj2018[[#This Row],[VAR/G]]+1.5)</f>
        <v>-5.9249999999999998</v>
      </c>
      <c r="Z852" s="32">
        <f>ROUND(MAX(Proj2018[[#This Row],[VAWG]],0)*$AC$9,0)+1</f>
        <v>1</v>
      </c>
    </row>
    <row r="853" spans="1:26" x14ac:dyDescent="0.25">
      <c r="A853">
        <v>2018</v>
      </c>
      <c r="B853" t="s">
        <v>920</v>
      </c>
      <c r="C853" t="s">
        <v>60</v>
      </c>
      <c r="D853" t="s">
        <v>64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 s="25">
        <v>0</v>
      </c>
      <c r="Q853" s="25">
        <v>118.8</v>
      </c>
      <c r="R853" s="25">
        <v>-118.8</v>
      </c>
      <c r="S853" s="25">
        <v>-7.4249999999999998</v>
      </c>
      <c r="T853" s="30" t="s">
        <v>30</v>
      </c>
      <c r="U853" s="28">
        <v>0</v>
      </c>
      <c r="V853" s="28" t="str">
        <f>IF(ABS(Proj2018[[#This Row],[LastProj]]-Proj2018[[#This Row],[PROJ TOTAL PTS]])&lt;0.5,"",(Proj2018[[#This Row],[PROJ TOTAL PTS]]-Proj2018[[#This Row],[LastProj]])/16)</f>
        <v/>
      </c>
      <c r="W853" s="28" t="s">
        <v>30</v>
      </c>
      <c r="X853" s="28"/>
      <c r="Y853" s="28">
        <f>IF(Proj2018[[#This Row],[POS]]="K",-100,Proj2018[[#This Row],[VAR/G]]+1.5)</f>
        <v>-5.9249999999999998</v>
      </c>
      <c r="Z853" s="32">
        <f>ROUND(MAX(Proj2018[[#This Row],[VAWG]],0)*$AC$9,0)+1</f>
        <v>1</v>
      </c>
    </row>
    <row r="854" spans="1:26" x14ac:dyDescent="0.25">
      <c r="A854">
        <v>2018</v>
      </c>
      <c r="B854" t="s">
        <v>921</v>
      </c>
      <c r="C854" t="s">
        <v>72</v>
      </c>
      <c r="D854" t="s">
        <v>64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 s="25">
        <v>0</v>
      </c>
      <c r="Q854" s="25">
        <v>118.8</v>
      </c>
      <c r="R854" s="25">
        <v>-118.8</v>
      </c>
      <c r="S854" s="25">
        <v>-7.4249999999999998</v>
      </c>
      <c r="T854" s="30" t="s">
        <v>30</v>
      </c>
      <c r="U854" s="28">
        <v>0</v>
      </c>
      <c r="V854" s="28" t="str">
        <f>IF(ABS(Proj2018[[#This Row],[LastProj]]-Proj2018[[#This Row],[PROJ TOTAL PTS]])&lt;0.5,"",(Proj2018[[#This Row],[PROJ TOTAL PTS]]-Proj2018[[#This Row],[LastProj]])/16)</f>
        <v/>
      </c>
      <c r="W854" s="28" t="s">
        <v>30</v>
      </c>
      <c r="X854" s="28"/>
      <c r="Y854" s="28">
        <f>IF(Proj2018[[#This Row],[POS]]="K",-100,Proj2018[[#This Row],[VAR/G]]+1.5)</f>
        <v>-5.9249999999999998</v>
      </c>
      <c r="Z854" s="32">
        <f>ROUND(MAX(Proj2018[[#This Row],[VAWG]],0)*$AC$9,0)+1</f>
        <v>1</v>
      </c>
    </row>
    <row r="855" spans="1:26" x14ac:dyDescent="0.25">
      <c r="A855">
        <v>2018</v>
      </c>
      <c r="B855" t="s">
        <v>922</v>
      </c>
      <c r="C855" t="s">
        <v>58</v>
      </c>
      <c r="D855" t="s">
        <v>64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 s="25">
        <v>0</v>
      </c>
      <c r="Q855" s="25">
        <v>118.8</v>
      </c>
      <c r="R855" s="25">
        <v>-118.8</v>
      </c>
      <c r="S855" s="25">
        <v>-7.4249999999999998</v>
      </c>
      <c r="T855" s="30" t="s">
        <v>30</v>
      </c>
      <c r="U855" s="28">
        <v>0</v>
      </c>
      <c r="V855" s="28" t="str">
        <f>IF(ABS(Proj2018[[#This Row],[LastProj]]-Proj2018[[#This Row],[PROJ TOTAL PTS]])&lt;0.5,"",(Proj2018[[#This Row],[PROJ TOTAL PTS]]-Proj2018[[#This Row],[LastProj]])/16)</f>
        <v/>
      </c>
      <c r="W855" s="28" t="s">
        <v>30</v>
      </c>
      <c r="X855" s="28"/>
      <c r="Y855" s="28">
        <f>IF(Proj2018[[#This Row],[POS]]="K",-100,Proj2018[[#This Row],[VAR/G]]+1.5)</f>
        <v>-5.9249999999999998</v>
      </c>
      <c r="Z855" s="32">
        <f>ROUND(MAX(Proj2018[[#This Row],[VAWG]],0)*$AC$9,0)+1</f>
        <v>1</v>
      </c>
    </row>
    <row r="856" spans="1:26" x14ac:dyDescent="0.25">
      <c r="A856">
        <v>2018</v>
      </c>
      <c r="B856" t="s">
        <v>923</v>
      </c>
      <c r="C856" t="s">
        <v>34</v>
      </c>
      <c r="D856" t="s">
        <v>64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 s="25">
        <v>0</v>
      </c>
      <c r="Q856" s="25">
        <v>118.8</v>
      </c>
      <c r="R856" s="25">
        <v>-118.8</v>
      </c>
      <c r="S856" s="25">
        <v>-7.4249999999999998</v>
      </c>
      <c r="T856" s="30" t="s">
        <v>30</v>
      </c>
      <c r="U856" s="28">
        <v>0</v>
      </c>
      <c r="V856" s="28" t="str">
        <f>IF(ABS(Proj2018[[#This Row],[LastProj]]-Proj2018[[#This Row],[PROJ TOTAL PTS]])&lt;0.5,"",(Proj2018[[#This Row],[PROJ TOTAL PTS]]-Proj2018[[#This Row],[LastProj]])/16)</f>
        <v/>
      </c>
      <c r="W856" s="28" t="s">
        <v>31</v>
      </c>
      <c r="X856" s="28"/>
      <c r="Y856" s="28">
        <f>IF(Proj2018[[#This Row],[POS]]="K",-100,Proj2018[[#This Row],[VAR/G]]+1.5)</f>
        <v>-5.9249999999999998</v>
      </c>
      <c r="Z856" s="32">
        <f>ROUND(MAX(Proj2018[[#This Row],[VAWG]],0)*$AC$9,0)+1</f>
        <v>1</v>
      </c>
    </row>
    <row r="857" spans="1:26" x14ac:dyDescent="0.25">
      <c r="A857">
        <v>2018</v>
      </c>
      <c r="B857" t="s">
        <v>924</v>
      </c>
      <c r="C857" t="s">
        <v>83</v>
      </c>
      <c r="D857" t="s">
        <v>64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s="25">
        <v>0</v>
      </c>
      <c r="Q857" s="25">
        <v>118.8</v>
      </c>
      <c r="R857" s="25">
        <v>-118.8</v>
      </c>
      <c r="S857" s="25">
        <v>-7.4249999999999998</v>
      </c>
      <c r="T857" s="30" t="s">
        <v>30</v>
      </c>
      <c r="U857" s="28">
        <v>0</v>
      </c>
      <c r="V857" s="28" t="str">
        <f>IF(ABS(Proj2018[[#This Row],[LastProj]]-Proj2018[[#This Row],[PROJ TOTAL PTS]])&lt;0.5,"",(Proj2018[[#This Row],[PROJ TOTAL PTS]]-Proj2018[[#This Row],[LastProj]])/16)</f>
        <v/>
      </c>
      <c r="W857" s="28" t="s">
        <v>30</v>
      </c>
      <c r="X857" s="28"/>
      <c r="Y857" s="28">
        <f>IF(Proj2018[[#This Row],[POS]]="K",-100,Proj2018[[#This Row],[VAR/G]]+1.5)</f>
        <v>-5.9249999999999998</v>
      </c>
      <c r="Z857" s="32">
        <f>ROUND(MAX(Proj2018[[#This Row],[VAWG]],0)*$AC$9,0)+1</f>
        <v>1</v>
      </c>
    </row>
    <row r="858" spans="1:26" x14ac:dyDescent="0.25">
      <c r="A858">
        <v>2018</v>
      </c>
      <c r="B858" t="s">
        <v>925</v>
      </c>
      <c r="C858" t="s">
        <v>159</v>
      </c>
      <c r="D858" t="s">
        <v>64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 s="25">
        <v>0</v>
      </c>
      <c r="Q858" s="25">
        <v>118.8</v>
      </c>
      <c r="R858" s="25">
        <v>-118.8</v>
      </c>
      <c r="S858" s="25">
        <v>-7.4249999999999998</v>
      </c>
      <c r="T858" s="30" t="s">
        <v>30</v>
      </c>
      <c r="U858" s="28">
        <v>0</v>
      </c>
      <c r="V858" s="28" t="str">
        <f>IF(ABS(Proj2018[[#This Row],[LastProj]]-Proj2018[[#This Row],[PROJ TOTAL PTS]])&lt;0.5,"",(Proj2018[[#This Row],[PROJ TOTAL PTS]]-Proj2018[[#This Row],[LastProj]])/16)</f>
        <v/>
      </c>
      <c r="W858" s="28" t="s">
        <v>30</v>
      </c>
      <c r="X858" s="28"/>
      <c r="Y858" s="28">
        <f>IF(Proj2018[[#This Row],[POS]]="K",-100,Proj2018[[#This Row],[VAR/G]]+1.5)</f>
        <v>-5.9249999999999998</v>
      </c>
      <c r="Z858" s="32">
        <f>ROUND(MAX(Proj2018[[#This Row],[VAWG]],0)*$AC$9,0)+1</f>
        <v>1</v>
      </c>
    </row>
    <row r="859" spans="1:26" x14ac:dyDescent="0.25">
      <c r="A859">
        <v>2018</v>
      </c>
      <c r="B859" t="s">
        <v>926</v>
      </c>
      <c r="C859" t="s">
        <v>107</v>
      </c>
      <c r="D859" t="s">
        <v>64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 s="25">
        <v>0</v>
      </c>
      <c r="Q859" s="25">
        <v>118.8</v>
      </c>
      <c r="R859" s="25">
        <v>-118.8</v>
      </c>
      <c r="S859" s="25">
        <v>-7.4249999999999998</v>
      </c>
      <c r="T859" s="30" t="s">
        <v>30</v>
      </c>
      <c r="U859" s="28">
        <v>0</v>
      </c>
      <c r="V859" s="28" t="str">
        <f>IF(ABS(Proj2018[[#This Row],[LastProj]]-Proj2018[[#This Row],[PROJ TOTAL PTS]])&lt;0.5,"",(Proj2018[[#This Row],[PROJ TOTAL PTS]]-Proj2018[[#This Row],[LastProj]])/16)</f>
        <v/>
      </c>
      <c r="W859" s="28" t="s">
        <v>30</v>
      </c>
      <c r="X859" s="28"/>
      <c r="Y859" s="28">
        <f>IF(Proj2018[[#This Row],[POS]]="K",-100,Proj2018[[#This Row],[VAR/G]]+1.5)</f>
        <v>-5.9249999999999998</v>
      </c>
      <c r="Z859" s="32">
        <f>ROUND(MAX(Proj2018[[#This Row],[VAWG]],0)*$AC$9,0)+1</f>
        <v>1</v>
      </c>
    </row>
    <row r="860" spans="1:26" x14ac:dyDescent="0.25">
      <c r="A860">
        <v>2018</v>
      </c>
      <c r="B860" t="s">
        <v>927</v>
      </c>
      <c r="C860" t="s">
        <v>94</v>
      </c>
      <c r="D860" t="s">
        <v>64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 s="25">
        <v>0</v>
      </c>
      <c r="Q860" s="25">
        <v>118.8</v>
      </c>
      <c r="R860" s="25">
        <v>-118.8</v>
      </c>
      <c r="S860" s="25">
        <v>-7.4249999999999998</v>
      </c>
      <c r="T860" s="30" t="s">
        <v>30</v>
      </c>
      <c r="U860" s="28">
        <v>0</v>
      </c>
      <c r="V860" s="28" t="str">
        <f>IF(ABS(Proj2018[[#This Row],[LastProj]]-Proj2018[[#This Row],[PROJ TOTAL PTS]])&lt;0.5,"",(Proj2018[[#This Row],[PROJ TOTAL PTS]]-Proj2018[[#This Row],[LastProj]])/16)</f>
        <v/>
      </c>
      <c r="W860" s="28" t="s">
        <v>30</v>
      </c>
      <c r="X860" s="28"/>
      <c r="Y860" s="28">
        <f>IF(Proj2018[[#This Row],[POS]]="K",-100,Proj2018[[#This Row],[VAR/G]]+1.5)</f>
        <v>-5.9249999999999998</v>
      </c>
      <c r="Z860" s="32">
        <f>ROUND(MAX(Proj2018[[#This Row],[VAWG]],0)*$AC$9,0)+1</f>
        <v>1</v>
      </c>
    </row>
    <row r="861" spans="1:26" x14ac:dyDescent="0.25">
      <c r="A861">
        <v>2018</v>
      </c>
      <c r="B861" t="s">
        <v>928</v>
      </c>
      <c r="C861" t="s">
        <v>92</v>
      </c>
      <c r="D861" t="s">
        <v>64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 s="25">
        <v>0</v>
      </c>
      <c r="Q861" s="25">
        <v>118.8</v>
      </c>
      <c r="R861" s="25">
        <v>-118.8</v>
      </c>
      <c r="S861" s="25">
        <v>-7.4249999999999998</v>
      </c>
      <c r="T861" s="30" t="s">
        <v>30</v>
      </c>
      <c r="U861" s="28">
        <v>0</v>
      </c>
      <c r="V861" s="28" t="str">
        <f>IF(ABS(Proj2018[[#This Row],[LastProj]]-Proj2018[[#This Row],[PROJ TOTAL PTS]])&lt;0.5,"",(Proj2018[[#This Row],[PROJ TOTAL PTS]]-Proj2018[[#This Row],[LastProj]])/16)</f>
        <v/>
      </c>
      <c r="W861" s="28" t="s">
        <v>30</v>
      </c>
      <c r="X861" s="28"/>
      <c r="Y861" s="28">
        <f>IF(Proj2018[[#This Row],[POS]]="K",-100,Proj2018[[#This Row],[VAR/G]]+1.5)</f>
        <v>-5.9249999999999998</v>
      </c>
      <c r="Z861" s="32">
        <f>ROUND(MAX(Proj2018[[#This Row],[VAWG]],0)*$AC$9,0)+1</f>
        <v>1</v>
      </c>
    </row>
    <row r="862" spans="1:26" x14ac:dyDescent="0.25">
      <c r="A862">
        <v>2018</v>
      </c>
      <c r="B862" t="s">
        <v>929</v>
      </c>
      <c r="C862" t="s">
        <v>79</v>
      </c>
      <c r="D862" t="s">
        <v>64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 s="25">
        <v>0</v>
      </c>
      <c r="Q862" s="25">
        <v>118.8</v>
      </c>
      <c r="R862" s="25">
        <v>-118.8</v>
      </c>
      <c r="S862" s="25">
        <v>-7.4249999999999998</v>
      </c>
      <c r="T862" s="30" t="s">
        <v>30</v>
      </c>
      <c r="U862" s="28">
        <v>0</v>
      </c>
      <c r="V862" s="28" t="str">
        <f>IF(ABS(Proj2018[[#This Row],[LastProj]]-Proj2018[[#This Row],[PROJ TOTAL PTS]])&lt;0.5,"",(Proj2018[[#This Row],[PROJ TOTAL PTS]]-Proj2018[[#This Row],[LastProj]])/16)</f>
        <v/>
      </c>
      <c r="W862" s="28" t="s">
        <v>30</v>
      </c>
      <c r="X862" s="28"/>
      <c r="Y862" s="28">
        <f>IF(Proj2018[[#This Row],[POS]]="K",-100,Proj2018[[#This Row],[VAR/G]]+1.5)</f>
        <v>-5.9249999999999998</v>
      </c>
      <c r="Z862" s="32">
        <f>ROUND(MAX(Proj2018[[#This Row],[VAWG]],0)*$AC$9,0)+1</f>
        <v>1</v>
      </c>
    </row>
    <row r="863" spans="1:26" x14ac:dyDescent="0.25">
      <c r="A863">
        <v>2018</v>
      </c>
      <c r="B863" t="s">
        <v>930</v>
      </c>
      <c r="C863" t="s">
        <v>56</v>
      </c>
      <c r="D863" t="s">
        <v>64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 s="25">
        <v>0</v>
      </c>
      <c r="Q863" s="25">
        <v>118.8</v>
      </c>
      <c r="R863" s="25">
        <v>-118.8</v>
      </c>
      <c r="S863" s="25">
        <v>-7.4249999999999998</v>
      </c>
      <c r="T863" s="30" t="s">
        <v>30</v>
      </c>
      <c r="U863" s="28">
        <v>0</v>
      </c>
      <c r="V863" s="28" t="str">
        <f>IF(ABS(Proj2018[[#This Row],[LastProj]]-Proj2018[[#This Row],[PROJ TOTAL PTS]])&lt;0.5,"",(Proj2018[[#This Row],[PROJ TOTAL PTS]]-Proj2018[[#This Row],[LastProj]])/16)</f>
        <v/>
      </c>
      <c r="W863" s="28" t="s">
        <v>30</v>
      </c>
      <c r="X863" s="28"/>
      <c r="Y863" s="28">
        <f>IF(Proj2018[[#This Row],[POS]]="K",-100,Proj2018[[#This Row],[VAR/G]]+1.5)</f>
        <v>-5.9249999999999998</v>
      </c>
      <c r="Z863" s="32">
        <f>ROUND(MAX(Proj2018[[#This Row],[VAWG]],0)*$AC$9,0)+1</f>
        <v>1</v>
      </c>
    </row>
    <row r="864" spans="1:26" x14ac:dyDescent="0.25">
      <c r="A864">
        <v>2018</v>
      </c>
      <c r="B864" t="s">
        <v>931</v>
      </c>
      <c r="C864" t="s">
        <v>83</v>
      </c>
      <c r="D864" t="s">
        <v>64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 s="25">
        <v>0</v>
      </c>
      <c r="Q864" s="25">
        <v>118.8</v>
      </c>
      <c r="R864" s="25">
        <v>-118.8</v>
      </c>
      <c r="S864" s="25">
        <v>-7.4249999999999998</v>
      </c>
      <c r="T864" s="30" t="s">
        <v>30</v>
      </c>
      <c r="U864" s="28">
        <v>0</v>
      </c>
      <c r="V864" s="28" t="str">
        <f>IF(ABS(Proj2018[[#This Row],[LastProj]]-Proj2018[[#This Row],[PROJ TOTAL PTS]])&lt;0.5,"",(Proj2018[[#This Row],[PROJ TOTAL PTS]]-Proj2018[[#This Row],[LastProj]])/16)</f>
        <v/>
      </c>
      <c r="W864" s="28" t="s">
        <v>30</v>
      </c>
      <c r="X864" s="28"/>
      <c r="Y864" s="28">
        <f>IF(Proj2018[[#This Row],[POS]]="K",-100,Proj2018[[#This Row],[VAR/G]]+1.5)</f>
        <v>-5.9249999999999998</v>
      </c>
      <c r="Z864" s="32">
        <f>ROUND(MAX(Proj2018[[#This Row],[VAWG]],0)*$AC$9,0)+1</f>
        <v>1</v>
      </c>
    </row>
    <row r="865" spans="1:26" x14ac:dyDescent="0.25">
      <c r="A865">
        <v>2018</v>
      </c>
      <c r="B865" t="s">
        <v>932</v>
      </c>
      <c r="C865" t="s">
        <v>34</v>
      </c>
      <c r="D865" t="s">
        <v>64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 s="25">
        <v>0</v>
      </c>
      <c r="Q865" s="25">
        <v>118.8</v>
      </c>
      <c r="R865" s="25">
        <v>-118.8</v>
      </c>
      <c r="S865" s="25">
        <v>-7.4249999999999998</v>
      </c>
      <c r="T865" s="30" t="s">
        <v>30</v>
      </c>
      <c r="U865" s="28">
        <v>0</v>
      </c>
      <c r="V865" s="28" t="str">
        <f>IF(ABS(Proj2018[[#This Row],[LastProj]]-Proj2018[[#This Row],[PROJ TOTAL PTS]])&lt;0.5,"",(Proj2018[[#This Row],[PROJ TOTAL PTS]]-Proj2018[[#This Row],[LastProj]])/16)</f>
        <v/>
      </c>
      <c r="W865" s="28" t="s">
        <v>30</v>
      </c>
      <c r="X865" s="28"/>
      <c r="Y865" s="28">
        <f>IF(Proj2018[[#This Row],[POS]]="K",-100,Proj2018[[#This Row],[VAR/G]]+1.5)</f>
        <v>-5.9249999999999998</v>
      </c>
      <c r="Z865" s="32">
        <f>ROUND(MAX(Proj2018[[#This Row],[VAWG]],0)*$AC$9,0)+1</f>
        <v>1</v>
      </c>
    </row>
    <row r="866" spans="1:26" x14ac:dyDescent="0.25">
      <c r="A866">
        <v>2018</v>
      </c>
      <c r="B866" t="s">
        <v>933</v>
      </c>
      <c r="C866" t="s">
        <v>105</v>
      </c>
      <c r="D866" t="s">
        <v>64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 s="25">
        <v>0</v>
      </c>
      <c r="Q866" s="25">
        <v>118.8</v>
      </c>
      <c r="R866" s="25">
        <v>-118.8</v>
      </c>
      <c r="S866" s="25">
        <v>-7.4249999999999998</v>
      </c>
      <c r="T866" s="30" t="s">
        <v>30</v>
      </c>
      <c r="U866" s="28">
        <v>0</v>
      </c>
      <c r="V866" s="28" t="str">
        <f>IF(ABS(Proj2018[[#This Row],[LastProj]]-Proj2018[[#This Row],[PROJ TOTAL PTS]])&lt;0.5,"",(Proj2018[[#This Row],[PROJ TOTAL PTS]]-Proj2018[[#This Row],[LastProj]])/16)</f>
        <v/>
      </c>
      <c r="W866" s="28" t="s">
        <v>30</v>
      </c>
      <c r="X866" s="28"/>
      <c r="Y866" s="28">
        <f>IF(Proj2018[[#This Row],[POS]]="K",-100,Proj2018[[#This Row],[VAR/G]]+1.5)</f>
        <v>-5.9249999999999998</v>
      </c>
      <c r="Z866" s="32">
        <f>ROUND(MAX(Proj2018[[#This Row],[VAWG]],0)*$AC$9,0)+1</f>
        <v>1</v>
      </c>
    </row>
    <row r="867" spans="1:26" x14ac:dyDescent="0.25">
      <c r="A867">
        <v>2018</v>
      </c>
      <c r="B867" t="s">
        <v>934</v>
      </c>
      <c r="C867" t="s">
        <v>56</v>
      </c>
      <c r="D867" t="s">
        <v>64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 s="25">
        <v>0</v>
      </c>
      <c r="Q867" s="25">
        <v>118.8</v>
      </c>
      <c r="R867" s="25">
        <v>-118.8</v>
      </c>
      <c r="S867" s="25">
        <v>-7.4249999999999998</v>
      </c>
      <c r="T867" s="30" t="s">
        <v>30</v>
      </c>
      <c r="U867" s="28">
        <v>0</v>
      </c>
      <c r="V867" s="28" t="str">
        <f>IF(ABS(Proj2018[[#This Row],[LastProj]]-Proj2018[[#This Row],[PROJ TOTAL PTS]])&lt;0.5,"",(Proj2018[[#This Row],[PROJ TOTAL PTS]]-Proj2018[[#This Row],[LastProj]])/16)</f>
        <v/>
      </c>
      <c r="W867" s="28" t="s">
        <v>30</v>
      </c>
      <c r="X867" s="28"/>
      <c r="Y867" s="28">
        <f>IF(Proj2018[[#This Row],[POS]]="K",-100,Proj2018[[#This Row],[VAR/G]]+1.5)</f>
        <v>-5.9249999999999998</v>
      </c>
      <c r="Z867" s="32">
        <f>ROUND(MAX(Proj2018[[#This Row],[VAWG]],0)*$AC$9,0)+1</f>
        <v>1</v>
      </c>
    </row>
    <row r="868" spans="1:26" x14ac:dyDescent="0.25">
      <c r="A868">
        <v>2018</v>
      </c>
      <c r="B868" t="s">
        <v>935</v>
      </c>
      <c r="C868" t="s">
        <v>36</v>
      </c>
      <c r="D868" t="s">
        <v>64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 s="25">
        <v>0</v>
      </c>
      <c r="Q868" s="25">
        <v>118.8</v>
      </c>
      <c r="R868" s="25">
        <v>-118.8</v>
      </c>
      <c r="S868" s="25">
        <v>-7.4249999999999998</v>
      </c>
      <c r="T868" s="30" t="s">
        <v>30</v>
      </c>
      <c r="U868" s="28">
        <v>0</v>
      </c>
      <c r="V868" s="28" t="str">
        <f>IF(ABS(Proj2018[[#This Row],[LastProj]]-Proj2018[[#This Row],[PROJ TOTAL PTS]])&lt;0.5,"",(Proj2018[[#This Row],[PROJ TOTAL PTS]]-Proj2018[[#This Row],[LastProj]])/16)</f>
        <v/>
      </c>
      <c r="W868" s="28" t="s">
        <v>30</v>
      </c>
      <c r="X868" s="28"/>
      <c r="Y868" s="28">
        <f>IF(Proj2018[[#This Row],[POS]]="K",-100,Proj2018[[#This Row],[VAR/G]]+1.5)</f>
        <v>-5.9249999999999998</v>
      </c>
      <c r="Z868" s="32">
        <f>ROUND(MAX(Proj2018[[#This Row],[VAWG]],0)*$AC$9,0)+1</f>
        <v>1</v>
      </c>
    </row>
    <row r="869" spans="1:26" x14ac:dyDescent="0.25">
      <c r="A869">
        <v>2018</v>
      </c>
      <c r="B869" t="s">
        <v>936</v>
      </c>
      <c r="C869" t="s">
        <v>44</v>
      </c>
      <c r="D869" t="s">
        <v>64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 s="25">
        <v>0</v>
      </c>
      <c r="Q869" s="25">
        <v>118.8</v>
      </c>
      <c r="R869" s="25">
        <v>-118.8</v>
      </c>
      <c r="S869" s="25">
        <v>-7.4249999999999998</v>
      </c>
      <c r="T869" s="30" t="s">
        <v>30</v>
      </c>
      <c r="U869" s="28">
        <v>0</v>
      </c>
      <c r="V869" s="28" t="str">
        <f>IF(ABS(Proj2018[[#This Row],[LastProj]]-Proj2018[[#This Row],[PROJ TOTAL PTS]])&lt;0.5,"",(Proj2018[[#This Row],[PROJ TOTAL PTS]]-Proj2018[[#This Row],[LastProj]])/16)</f>
        <v/>
      </c>
      <c r="W869" s="28" t="s">
        <v>30</v>
      </c>
      <c r="X869" s="28"/>
      <c r="Y869" s="28">
        <f>IF(Proj2018[[#This Row],[POS]]="K",-100,Proj2018[[#This Row],[VAR/G]]+1.5)</f>
        <v>-5.9249999999999998</v>
      </c>
      <c r="Z869" s="32">
        <f>ROUND(MAX(Proj2018[[#This Row],[VAWG]],0)*$AC$9,0)+1</f>
        <v>1</v>
      </c>
    </row>
    <row r="870" spans="1:26" x14ac:dyDescent="0.25">
      <c r="A870">
        <v>2018</v>
      </c>
      <c r="B870" t="s">
        <v>937</v>
      </c>
      <c r="C870" t="s">
        <v>81</v>
      </c>
      <c r="D870" t="s">
        <v>64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 s="25">
        <v>0</v>
      </c>
      <c r="Q870" s="25">
        <v>118.8</v>
      </c>
      <c r="R870" s="25">
        <v>-118.8</v>
      </c>
      <c r="S870" s="25">
        <v>-7.4249999999999998</v>
      </c>
      <c r="T870" s="30" t="s">
        <v>30</v>
      </c>
      <c r="U870" s="28">
        <v>0</v>
      </c>
      <c r="V870" s="28" t="str">
        <f>IF(ABS(Proj2018[[#This Row],[LastProj]]-Proj2018[[#This Row],[PROJ TOTAL PTS]])&lt;0.5,"",(Proj2018[[#This Row],[PROJ TOTAL PTS]]-Proj2018[[#This Row],[LastProj]])/16)</f>
        <v/>
      </c>
      <c r="W870" s="28" t="s">
        <v>31</v>
      </c>
      <c r="X870" s="28"/>
      <c r="Y870" s="28">
        <f>IF(Proj2018[[#This Row],[POS]]="K",-100,Proj2018[[#This Row],[VAR/G]]+1.5)</f>
        <v>-5.9249999999999998</v>
      </c>
      <c r="Z870" s="32">
        <f>ROUND(MAX(Proj2018[[#This Row],[VAWG]],0)*$AC$9,0)+1</f>
        <v>1</v>
      </c>
    </row>
    <row r="871" spans="1:26" x14ac:dyDescent="0.25">
      <c r="A871">
        <v>2018</v>
      </c>
      <c r="B871" t="s">
        <v>938</v>
      </c>
      <c r="C871" t="s">
        <v>72</v>
      </c>
      <c r="D871" t="s">
        <v>64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 s="25">
        <v>0</v>
      </c>
      <c r="Q871" s="25">
        <v>118.8</v>
      </c>
      <c r="R871" s="25">
        <v>-118.8</v>
      </c>
      <c r="S871" s="25">
        <v>-7.4249999999999998</v>
      </c>
      <c r="T871" s="30" t="s">
        <v>30</v>
      </c>
      <c r="U871" s="28">
        <v>0</v>
      </c>
      <c r="V871" s="28" t="str">
        <f>IF(ABS(Proj2018[[#This Row],[LastProj]]-Proj2018[[#This Row],[PROJ TOTAL PTS]])&lt;0.5,"",(Proj2018[[#This Row],[PROJ TOTAL PTS]]-Proj2018[[#This Row],[LastProj]])/16)</f>
        <v/>
      </c>
      <c r="W871" s="28" t="s">
        <v>30</v>
      </c>
      <c r="X871" s="28"/>
      <c r="Y871" s="28">
        <f>IF(Proj2018[[#This Row],[POS]]="K",-100,Proj2018[[#This Row],[VAR/G]]+1.5)</f>
        <v>-5.9249999999999998</v>
      </c>
      <c r="Z871" s="32">
        <f>ROUND(MAX(Proj2018[[#This Row],[VAWG]],0)*$AC$9,0)+1</f>
        <v>1</v>
      </c>
    </row>
    <row r="872" spans="1:26" x14ac:dyDescent="0.25">
      <c r="A872">
        <v>2018</v>
      </c>
      <c r="B872" t="s">
        <v>939</v>
      </c>
      <c r="C872" t="s">
        <v>72</v>
      </c>
      <c r="D872" t="s">
        <v>64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 s="25">
        <v>0</v>
      </c>
      <c r="Q872" s="25">
        <v>118.8</v>
      </c>
      <c r="R872" s="25">
        <v>-118.8</v>
      </c>
      <c r="S872" s="25">
        <v>-7.4249999999999998</v>
      </c>
      <c r="T872" s="30" t="s">
        <v>30</v>
      </c>
      <c r="U872" s="28">
        <v>0</v>
      </c>
      <c r="V872" s="28" t="str">
        <f>IF(ABS(Proj2018[[#This Row],[LastProj]]-Proj2018[[#This Row],[PROJ TOTAL PTS]])&lt;0.5,"",(Proj2018[[#This Row],[PROJ TOTAL PTS]]-Proj2018[[#This Row],[LastProj]])/16)</f>
        <v/>
      </c>
      <c r="W872" s="28" t="s">
        <v>30</v>
      </c>
      <c r="X872" s="28"/>
      <c r="Y872" s="28">
        <f>IF(Proj2018[[#This Row],[POS]]="K",-100,Proj2018[[#This Row],[VAR/G]]+1.5)</f>
        <v>-5.9249999999999998</v>
      </c>
      <c r="Z872" s="32">
        <f>ROUND(MAX(Proj2018[[#This Row],[VAWG]],0)*$AC$9,0)+1</f>
        <v>1</v>
      </c>
    </row>
    <row r="873" spans="1:26" x14ac:dyDescent="0.25">
      <c r="A873">
        <v>2018</v>
      </c>
      <c r="B873" t="s">
        <v>940</v>
      </c>
      <c r="C873" t="s">
        <v>107</v>
      </c>
      <c r="D873" t="s">
        <v>64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 s="25">
        <v>0</v>
      </c>
      <c r="Q873" s="25">
        <v>118.8</v>
      </c>
      <c r="R873" s="25">
        <v>-118.8</v>
      </c>
      <c r="S873" s="25">
        <v>-7.4249999999999998</v>
      </c>
      <c r="T873" s="30" t="s">
        <v>30</v>
      </c>
      <c r="U873" s="28">
        <v>0</v>
      </c>
      <c r="V873" s="28" t="str">
        <f>IF(ABS(Proj2018[[#This Row],[LastProj]]-Proj2018[[#This Row],[PROJ TOTAL PTS]])&lt;0.5,"",(Proj2018[[#This Row],[PROJ TOTAL PTS]]-Proj2018[[#This Row],[LastProj]])/16)</f>
        <v/>
      </c>
      <c r="W873" s="28" t="s">
        <v>30</v>
      </c>
      <c r="X873" s="28"/>
      <c r="Y873" s="28">
        <f>IF(Proj2018[[#This Row],[POS]]="K",-100,Proj2018[[#This Row],[VAR/G]]+1.5)</f>
        <v>-5.9249999999999998</v>
      </c>
      <c r="Z873" s="32">
        <f>ROUND(MAX(Proj2018[[#This Row],[VAWG]],0)*$AC$9,0)+1</f>
        <v>1</v>
      </c>
    </row>
    <row r="874" spans="1:26" x14ac:dyDescent="0.25">
      <c r="A874">
        <v>2018</v>
      </c>
      <c r="B874" t="s">
        <v>941</v>
      </c>
      <c r="C874" t="s">
        <v>62</v>
      </c>
      <c r="D874" t="s">
        <v>64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 s="25">
        <v>0</v>
      </c>
      <c r="Q874" s="25">
        <v>118.8</v>
      </c>
      <c r="R874" s="25">
        <v>-118.8</v>
      </c>
      <c r="S874" s="25">
        <v>-7.4249999999999998</v>
      </c>
      <c r="T874" s="30" t="s">
        <v>30</v>
      </c>
      <c r="U874" s="28">
        <v>0</v>
      </c>
      <c r="V874" s="28" t="str">
        <f>IF(ABS(Proj2018[[#This Row],[LastProj]]-Proj2018[[#This Row],[PROJ TOTAL PTS]])&lt;0.5,"",(Proj2018[[#This Row],[PROJ TOTAL PTS]]-Proj2018[[#This Row],[LastProj]])/16)</f>
        <v/>
      </c>
      <c r="W874" s="28" t="s">
        <v>30</v>
      </c>
      <c r="X874" s="28"/>
      <c r="Y874" s="28">
        <f>IF(Proj2018[[#This Row],[POS]]="K",-100,Proj2018[[#This Row],[VAR/G]]+1.5)</f>
        <v>-5.9249999999999998</v>
      </c>
      <c r="Z874" s="32">
        <f>ROUND(MAX(Proj2018[[#This Row],[VAWG]],0)*$AC$9,0)+1</f>
        <v>1</v>
      </c>
    </row>
    <row r="875" spans="1:26" x14ac:dyDescent="0.25">
      <c r="A875">
        <v>2018</v>
      </c>
      <c r="B875" t="s">
        <v>942</v>
      </c>
      <c r="C875" t="s">
        <v>86</v>
      </c>
      <c r="D875" t="s">
        <v>64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 s="25">
        <v>0</v>
      </c>
      <c r="Q875" s="25">
        <v>118.8</v>
      </c>
      <c r="R875" s="25">
        <v>-118.8</v>
      </c>
      <c r="S875" s="25">
        <v>-7.4249999999999998</v>
      </c>
      <c r="T875" s="30" t="s">
        <v>30</v>
      </c>
      <c r="U875" s="28">
        <v>0</v>
      </c>
      <c r="V875" s="28" t="str">
        <f>IF(ABS(Proj2018[[#This Row],[LastProj]]-Proj2018[[#This Row],[PROJ TOTAL PTS]])&lt;0.5,"",(Proj2018[[#This Row],[PROJ TOTAL PTS]]-Proj2018[[#This Row],[LastProj]])/16)</f>
        <v/>
      </c>
      <c r="W875" s="28" t="s">
        <v>30</v>
      </c>
      <c r="X875" s="28"/>
      <c r="Y875" s="28">
        <f>IF(Proj2018[[#This Row],[POS]]="K",-100,Proj2018[[#This Row],[VAR/G]]+1.5)</f>
        <v>-5.9249999999999998</v>
      </c>
      <c r="Z875" s="32">
        <f>ROUND(MAX(Proj2018[[#This Row],[VAWG]],0)*$AC$9,0)+1</f>
        <v>1</v>
      </c>
    </row>
    <row r="876" spans="1:26" x14ac:dyDescent="0.25">
      <c r="A876">
        <v>2018</v>
      </c>
      <c r="B876" t="s">
        <v>943</v>
      </c>
      <c r="C876" t="s">
        <v>44</v>
      </c>
      <c r="D876" t="s">
        <v>64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 s="25">
        <v>0</v>
      </c>
      <c r="Q876" s="25">
        <v>118.8</v>
      </c>
      <c r="R876" s="25">
        <v>-118.8</v>
      </c>
      <c r="S876" s="25">
        <v>-7.4249999999999998</v>
      </c>
      <c r="T876" s="30" t="s">
        <v>30</v>
      </c>
      <c r="U876" s="28">
        <v>0</v>
      </c>
      <c r="V876" s="28" t="str">
        <f>IF(ABS(Proj2018[[#This Row],[LastProj]]-Proj2018[[#This Row],[PROJ TOTAL PTS]])&lt;0.5,"",(Proj2018[[#This Row],[PROJ TOTAL PTS]]-Proj2018[[#This Row],[LastProj]])/16)</f>
        <v/>
      </c>
      <c r="W876" s="28" t="s">
        <v>30</v>
      </c>
      <c r="X876" s="28"/>
      <c r="Y876" s="28">
        <f>IF(Proj2018[[#This Row],[POS]]="K",-100,Proj2018[[#This Row],[VAR/G]]+1.5)</f>
        <v>-5.9249999999999998</v>
      </c>
      <c r="Z876" s="32">
        <f>ROUND(MAX(Proj2018[[#This Row],[VAWG]],0)*$AC$9,0)+1</f>
        <v>1</v>
      </c>
    </row>
    <row r="877" spans="1:26" x14ac:dyDescent="0.25">
      <c r="A877">
        <v>2018</v>
      </c>
      <c r="B877" t="s">
        <v>944</v>
      </c>
      <c r="C877" t="s">
        <v>159</v>
      </c>
      <c r="D877" t="s">
        <v>64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 s="25">
        <v>0</v>
      </c>
      <c r="Q877" s="25">
        <v>118.8</v>
      </c>
      <c r="R877" s="25">
        <v>-118.8</v>
      </c>
      <c r="S877" s="25">
        <v>-7.4249999999999998</v>
      </c>
      <c r="T877" s="30" t="s">
        <v>30</v>
      </c>
      <c r="U877" s="28">
        <v>0</v>
      </c>
      <c r="V877" s="28" t="str">
        <f>IF(ABS(Proj2018[[#This Row],[LastProj]]-Proj2018[[#This Row],[PROJ TOTAL PTS]])&lt;0.5,"",(Proj2018[[#This Row],[PROJ TOTAL PTS]]-Proj2018[[#This Row],[LastProj]])/16)</f>
        <v/>
      </c>
      <c r="W877" s="28" t="s">
        <v>30</v>
      </c>
      <c r="X877" s="28"/>
      <c r="Y877" s="28">
        <f>IF(Proj2018[[#This Row],[POS]]="K",-100,Proj2018[[#This Row],[VAR/G]]+1.5)</f>
        <v>-5.9249999999999998</v>
      </c>
      <c r="Z877" s="32">
        <f>ROUND(MAX(Proj2018[[#This Row],[VAWG]],0)*$AC$9,0)+1</f>
        <v>1</v>
      </c>
    </row>
    <row r="878" spans="1:26" x14ac:dyDescent="0.25">
      <c r="A878">
        <v>2018</v>
      </c>
      <c r="B878" t="s">
        <v>945</v>
      </c>
      <c r="C878" t="s">
        <v>49</v>
      </c>
      <c r="D878" t="s">
        <v>64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 s="25">
        <v>0</v>
      </c>
      <c r="Q878" s="25">
        <v>118.8</v>
      </c>
      <c r="R878" s="25">
        <v>-118.8</v>
      </c>
      <c r="S878" s="25">
        <v>-7.4249999999999998</v>
      </c>
      <c r="T878" s="30" t="s">
        <v>30</v>
      </c>
      <c r="U878" s="28">
        <v>0</v>
      </c>
      <c r="V878" s="28" t="str">
        <f>IF(ABS(Proj2018[[#This Row],[LastProj]]-Proj2018[[#This Row],[PROJ TOTAL PTS]])&lt;0.5,"",(Proj2018[[#This Row],[PROJ TOTAL PTS]]-Proj2018[[#This Row],[LastProj]])/16)</f>
        <v/>
      </c>
      <c r="W878" s="28" t="s">
        <v>30</v>
      </c>
      <c r="X878" s="28"/>
      <c r="Y878" s="28">
        <f>IF(Proj2018[[#This Row],[POS]]="K",-100,Proj2018[[#This Row],[VAR/G]]+1.5)</f>
        <v>-5.9249999999999998</v>
      </c>
      <c r="Z878" s="32">
        <f>ROUND(MAX(Proj2018[[#This Row],[VAWG]],0)*$AC$9,0)+1</f>
        <v>1</v>
      </c>
    </row>
    <row r="879" spans="1:26" x14ac:dyDescent="0.25">
      <c r="A879">
        <v>2018</v>
      </c>
      <c r="B879" t="s">
        <v>946</v>
      </c>
      <c r="C879" t="s">
        <v>675</v>
      </c>
      <c r="D879" t="s">
        <v>64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 s="25">
        <v>0</v>
      </c>
      <c r="Q879" s="25">
        <v>118.8</v>
      </c>
      <c r="R879" s="25">
        <v>-118.8</v>
      </c>
      <c r="S879" s="25">
        <v>-7.4249999999999998</v>
      </c>
      <c r="T879" s="30" t="s">
        <v>30</v>
      </c>
      <c r="U879" s="28">
        <v>0</v>
      </c>
      <c r="V879" s="28" t="str">
        <f>IF(ABS(Proj2018[[#This Row],[LastProj]]-Proj2018[[#This Row],[PROJ TOTAL PTS]])&lt;0.5,"",(Proj2018[[#This Row],[PROJ TOTAL PTS]]-Proj2018[[#This Row],[LastProj]])/16)</f>
        <v/>
      </c>
      <c r="W879" s="28" t="s">
        <v>30</v>
      </c>
      <c r="X879" s="28"/>
      <c r="Y879" s="28">
        <f>IF(Proj2018[[#This Row],[POS]]="K",-100,Proj2018[[#This Row],[VAR/G]]+1.5)</f>
        <v>-5.9249999999999998</v>
      </c>
      <c r="Z879" s="32">
        <f>ROUND(MAX(Proj2018[[#This Row],[VAWG]],0)*$AC$9,0)+1</f>
        <v>1</v>
      </c>
    </row>
    <row r="880" spans="1:26" x14ac:dyDescent="0.25">
      <c r="A880">
        <v>2018</v>
      </c>
      <c r="B880" t="s">
        <v>947</v>
      </c>
      <c r="C880" t="s">
        <v>44</v>
      </c>
      <c r="D880" t="s">
        <v>64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 s="25">
        <v>0</v>
      </c>
      <c r="Q880" s="25">
        <v>118.8</v>
      </c>
      <c r="R880" s="25">
        <v>-118.8</v>
      </c>
      <c r="S880" s="25">
        <v>-7.4249999999999998</v>
      </c>
      <c r="T880" s="30" t="s">
        <v>30</v>
      </c>
      <c r="U880" s="28">
        <v>0</v>
      </c>
      <c r="V880" s="28" t="str">
        <f>IF(ABS(Proj2018[[#This Row],[LastProj]]-Proj2018[[#This Row],[PROJ TOTAL PTS]])&lt;0.5,"",(Proj2018[[#This Row],[PROJ TOTAL PTS]]-Proj2018[[#This Row],[LastProj]])/16)</f>
        <v/>
      </c>
      <c r="W880" s="28" t="s">
        <v>30</v>
      </c>
      <c r="X880" s="28"/>
      <c r="Y880" s="28">
        <f>IF(Proj2018[[#This Row],[POS]]="K",-100,Proj2018[[#This Row],[VAR/G]]+1.5)</f>
        <v>-5.9249999999999998</v>
      </c>
      <c r="Z880" s="32">
        <f>ROUND(MAX(Proj2018[[#This Row],[VAWG]],0)*$AC$9,0)+1</f>
        <v>1</v>
      </c>
    </row>
    <row r="881" spans="1:26" x14ac:dyDescent="0.25">
      <c r="A881">
        <v>2018</v>
      </c>
      <c r="B881" t="s">
        <v>948</v>
      </c>
      <c r="C881" t="s">
        <v>83</v>
      </c>
      <c r="D881" t="s">
        <v>64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 s="25">
        <v>0</v>
      </c>
      <c r="Q881" s="25">
        <v>118.8</v>
      </c>
      <c r="R881" s="25">
        <v>-118.8</v>
      </c>
      <c r="S881" s="25">
        <v>-7.4249999999999998</v>
      </c>
      <c r="T881" s="30" t="s">
        <v>30</v>
      </c>
      <c r="U881" s="28">
        <v>0</v>
      </c>
      <c r="V881" s="28" t="str">
        <f>IF(ABS(Proj2018[[#This Row],[LastProj]]-Proj2018[[#This Row],[PROJ TOTAL PTS]])&lt;0.5,"",(Proj2018[[#This Row],[PROJ TOTAL PTS]]-Proj2018[[#This Row],[LastProj]])/16)</f>
        <v/>
      </c>
      <c r="W881" s="28" t="s">
        <v>30</v>
      </c>
      <c r="X881" s="28"/>
      <c r="Y881" s="28">
        <f>IF(Proj2018[[#This Row],[POS]]="K",-100,Proj2018[[#This Row],[VAR/G]]+1.5)</f>
        <v>-5.9249999999999998</v>
      </c>
      <c r="Z881" s="32">
        <f>ROUND(MAX(Proj2018[[#This Row],[VAWG]],0)*$AC$9,0)+1</f>
        <v>1</v>
      </c>
    </row>
    <row r="882" spans="1:26" x14ac:dyDescent="0.25">
      <c r="A882">
        <v>2018</v>
      </c>
      <c r="B882" t="s">
        <v>949</v>
      </c>
      <c r="C882" t="s">
        <v>52</v>
      </c>
      <c r="D882" t="s">
        <v>64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 s="25">
        <v>0</v>
      </c>
      <c r="Q882" s="25">
        <v>118.8</v>
      </c>
      <c r="R882" s="25">
        <v>-118.8</v>
      </c>
      <c r="S882" s="25">
        <v>-7.4249999999999998</v>
      </c>
      <c r="T882" s="30" t="s">
        <v>30</v>
      </c>
      <c r="U882" s="28">
        <v>0</v>
      </c>
      <c r="V882" s="28" t="str">
        <f>IF(ABS(Proj2018[[#This Row],[LastProj]]-Proj2018[[#This Row],[PROJ TOTAL PTS]])&lt;0.5,"",(Proj2018[[#This Row],[PROJ TOTAL PTS]]-Proj2018[[#This Row],[LastProj]])/16)</f>
        <v/>
      </c>
      <c r="W882" s="28" t="s">
        <v>30</v>
      </c>
      <c r="X882" s="28"/>
      <c r="Y882" s="28">
        <f>IF(Proj2018[[#This Row],[POS]]="K",-100,Proj2018[[#This Row],[VAR/G]]+1.5)</f>
        <v>-5.9249999999999998</v>
      </c>
      <c r="Z882" s="32">
        <f>ROUND(MAX(Proj2018[[#This Row],[VAWG]],0)*$AC$9,0)+1</f>
        <v>1</v>
      </c>
    </row>
    <row r="883" spans="1:26" x14ac:dyDescent="0.25">
      <c r="A883">
        <v>2018</v>
      </c>
      <c r="B883" t="s">
        <v>950</v>
      </c>
      <c r="C883" t="s">
        <v>86</v>
      </c>
      <c r="D883" t="s">
        <v>29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 s="25">
        <v>0</v>
      </c>
      <c r="Q883" s="25">
        <v>278.68</v>
      </c>
      <c r="R883" s="25">
        <v>-278.68</v>
      </c>
      <c r="S883" s="25">
        <v>-17.4175</v>
      </c>
      <c r="T883" s="30" t="s">
        <v>30</v>
      </c>
      <c r="U883" s="28">
        <v>0</v>
      </c>
      <c r="V883" s="28" t="str">
        <f>IF(ABS(Proj2018[[#This Row],[LastProj]]-Proj2018[[#This Row],[PROJ TOTAL PTS]])&lt;0.5,"",(Proj2018[[#This Row],[PROJ TOTAL PTS]]-Proj2018[[#This Row],[LastProj]])/16)</f>
        <v/>
      </c>
      <c r="W883" s="28" t="s">
        <v>30</v>
      </c>
      <c r="X883" s="28"/>
      <c r="Y883" s="28">
        <f>IF(Proj2018[[#This Row],[POS]]="K",-100,Proj2018[[#This Row],[VAR/G]]+1.5)</f>
        <v>-15.9175</v>
      </c>
      <c r="Z883" s="32">
        <f>ROUND(MAX(Proj2018[[#This Row],[VAWG]],0)*$AC$9,0)+1</f>
        <v>1</v>
      </c>
    </row>
    <row r="884" spans="1:26" x14ac:dyDescent="0.25">
      <c r="A884">
        <v>2018</v>
      </c>
      <c r="B884" t="s">
        <v>951</v>
      </c>
      <c r="C884" t="s">
        <v>77</v>
      </c>
      <c r="D884" t="s">
        <v>29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 s="25">
        <v>0</v>
      </c>
      <c r="Q884" s="25">
        <v>278.68</v>
      </c>
      <c r="R884" s="25">
        <v>-278.68</v>
      </c>
      <c r="S884" s="25">
        <v>-17.4175</v>
      </c>
      <c r="T884" s="30" t="s">
        <v>30</v>
      </c>
      <c r="U884" s="28">
        <v>0</v>
      </c>
      <c r="V884" s="28" t="str">
        <f>IF(ABS(Proj2018[[#This Row],[LastProj]]-Proj2018[[#This Row],[PROJ TOTAL PTS]])&lt;0.5,"",(Proj2018[[#This Row],[PROJ TOTAL PTS]]-Proj2018[[#This Row],[LastProj]])/16)</f>
        <v/>
      </c>
      <c r="W884" s="28" t="s">
        <v>30</v>
      </c>
      <c r="X884" s="28"/>
      <c r="Y884" s="28">
        <f>IF(Proj2018[[#This Row],[POS]]="K",-100,Proj2018[[#This Row],[VAR/G]]+1.5)</f>
        <v>-15.9175</v>
      </c>
      <c r="Z884" s="32">
        <f>ROUND(MAX(Proj2018[[#This Row],[VAWG]],0)*$AC$9,0)+1</f>
        <v>1</v>
      </c>
    </row>
    <row r="885" spans="1:26" x14ac:dyDescent="0.25">
      <c r="A885">
        <v>2018</v>
      </c>
      <c r="B885" t="s">
        <v>952</v>
      </c>
      <c r="C885" t="s">
        <v>47</v>
      </c>
      <c r="D885" t="s">
        <v>29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 s="25">
        <v>0</v>
      </c>
      <c r="Q885" s="25">
        <v>278.68</v>
      </c>
      <c r="R885" s="25">
        <v>-278.68</v>
      </c>
      <c r="S885" s="25">
        <v>-17.4175</v>
      </c>
      <c r="T885" s="30" t="s">
        <v>30</v>
      </c>
      <c r="U885" s="28">
        <v>0</v>
      </c>
      <c r="V885" s="28" t="str">
        <f>IF(ABS(Proj2018[[#This Row],[LastProj]]-Proj2018[[#This Row],[PROJ TOTAL PTS]])&lt;0.5,"",(Proj2018[[#This Row],[PROJ TOTAL PTS]]-Proj2018[[#This Row],[LastProj]])/16)</f>
        <v/>
      </c>
      <c r="W885" s="28" t="s">
        <v>30</v>
      </c>
      <c r="X885" s="28"/>
      <c r="Y885" s="28">
        <f>IF(Proj2018[[#This Row],[POS]]="K",-100,Proj2018[[#This Row],[VAR/G]]+1.5)</f>
        <v>-15.9175</v>
      </c>
      <c r="Z885" s="32">
        <f>ROUND(MAX(Proj2018[[#This Row],[VAWG]],0)*$AC$9,0)+1</f>
        <v>1</v>
      </c>
    </row>
    <row r="886" spans="1:26" x14ac:dyDescent="0.25">
      <c r="A886">
        <v>2018</v>
      </c>
      <c r="B886" t="s">
        <v>953</v>
      </c>
      <c r="C886" t="s">
        <v>72</v>
      </c>
      <c r="D886" t="s">
        <v>29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 s="25">
        <v>0</v>
      </c>
      <c r="Q886" s="25">
        <v>278.68</v>
      </c>
      <c r="R886" s="25">
        <v>-278.68</v>
      </c>
      <c r="S886" s="25">
        <v>-17.4175</v>
      </c>
      <c r="T886" s="30" t="s">
        <v>30</v>
      </c>
      <c r="U886" s="28">
        <v>0</v>
      </c>
      <c r="V886" s="28" t="str">
        <f>IF(ABS(Proj2018[[#This Row],[LastProj]]-Proj2018[[#This Row],[PROJ TOTAL PTS]])&lt;0.5,"",(Proj2018[[#This Row],[PROJ TOTAL PTS]]-Proj2018[[#This Row],[LastProj]])/16)</f>
        <v/>
      </c>
      <c r="W886" s="28" t="s">
        <v>30</v>
      </c>
      <c r="X886" s="28"/>
      <c r="Y886" s="28">
        <f>IF(Proj2018[[#This Row],[POS]]="K",-100,Proj2018[[#This Row],[VAR/G]]+1.5)</f>
        <v>-15.9175</v>
      </c>
      <c r="Z886" s="32">
        <f>ROUND(MAX(Proj2018[[#This Row],[VAWG]],0)*$AC$9,0)+1</f>
        <v>1</v>
      </c>
    </row>
    <row r="887" spans="1:26" x14ac:dyDescent="0.25">
      <c r="A887">
        <v>2018</v>
      </c>
      <c r="B887" t="s">
        <v>954</v>
      </c>
      <c r="C887" t="s">
        <v>39</v>
      </c>
      <c r="D887" t="s">
        <v>29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 s="25">
        <v>0</v>
      </c>
      <c r="Q887" s="25">
        <v>278.68</v>
      </c>
      <c r="R887" s="25">
        <v>-278.68</v>
      </c>
      <c r="S887" s="25">
        <v>-17.4175</v>
      </c>
      <c r="T887" s="30" t="s">
        <v>30</v>
      </c>
      <c r="U887" s="28">
        <v>0</v>
      </c>
      <c r="V887" s="28" t="str">
        <f>IF(ABS(Proj2018[[#This Row],[LastProj]]-Proj2018[[#This Row],[PROJ TOTAL PTS]])&lt;0.5,"",(Proj2018[[#This Row],[PROJ TOTAL PTS]]-Proj2018[[#This Row],[LastProj]])/16)</f>
        <v/>
      </c>
      <c r="W887" s="28" t="s">
        <v>30</v>
      </c>
      <c r="X887" s="28"/>
      <c r="Y887" s="28">
        <f>IF(Proj2018[[#This Row],[POS]]="K",-100,Proj2018[[#This Row],[VAR/G]]+1.5)</f>
        <v>-15.9175</v>
      </c>
      <c r="Z887" s="32">
        <f>ROUND(MAX(Proj2018[[#This Row],[VAWG]],0)*$AC$9,0)+1</f>
        <v>1</v>
      </c>
    </row>
    <row r="888" spans="1:26" x14ac:dyDescent="0.25">
      <c r="A888">
        <v>2018</v>
      </c>
      <c r="B888" t="s">
        <v>955</v>
      </c>
      <c r="C888" t="s">
        <v>52</v>
      </c>
      <c r="D888" t="s">
        <v>29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 s="25">
        <v>0</v>
      </c>
      <c r="Q888" s="25">
        <v>278.68</v>
      </c>
      <c r="R888" s="25">
        <v>-278.68</v>
      </c>
      <c r="S888" s="25">
        <v>-17.4175</v>
      </c>
      <c r="T888" s="30" t="s">
        <v>30</v>
      </c>
      <c r="U888" s="28">
        <v>0</v>
      </c>
      <c r="V888" s="28" t="str">
        <f>IF(ABS(Proj2018[[#This Row],[LastProj]]-Proj2018[[#This Row],[PROJ TOTAL PTS]])&lt;0.5,"",(Proj2018[[#This Row],[PROJ TOTAL PTS]]-Proj2018[[#This Row],[LastProj]])/16)</f>
        <v/>
      </c>
      <c r="W888" s="28" t="s">
        <v>30</v>
      </c>
      <c r="X888" s="28"/>
      <c r="Y888" s="28">
        <f>IF(Proj2018[[#This Row],[POS]]="K",-100,Proj2018[[#This Row],[VAR/G]]+1.5)</f>
        <v>-15.9175</v>
      </c>
      <c r="Z888" s="32">
        <f>ROUND(MAX(Proj2018[[#This Row],[VAWG]],0)*$AC$9,0)+1</f>
        <v>1</v>
      </c>
    </row>
    <row r="889" spans="1:26" x14ac:dyDescent="0.25">
      <c r="A889">
        <v>2018</v>
      </c>
      <c r="B889" t="s">
        <v>956</v>
      </c>
      <c r="C889" t="s">
        <v>41</v>
      </c>
      <c r="D889" t="s">
        <v>29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 s="25">
        <v>0</v>
      </c>
      <c r="Q889" s="25">
        <v>278.68</v>
      </c>
      <c r="R889" s="25">
        <v>-278.68</v>
      </c>
      <c r="S889" s="25">
        <v>-17.4175</v>
      </c>
      <c r="T889" s="30" t="s">
        <v>30</v>
      </c>
      <c r="U889" s="28">
        <v>0</v>
      </c>
      <c r="V889" s="28" t="str">
        <f>IF(ABS(Proj2018[[#This Row],[LastProj]]-Proj2018[[#This Row],[PROJ TOTAL PTS]])&lt;0.5,"",(Proj2018[[#This Row],[PROJ TOTAL PTS]]-Proj2018[[#This Row],[LastProj]])/16)</f>
        <v/>
      </c>
      <c r="W889" s="28" t="s">
        <v>30</v>
      </c>
      <c r="X889" s="28"/>
      <c r="Y889" s="28">
        <f>IF(Proj2018[[#This Row],[POS]]="K",-100,Proj2018[[#This Row],[VAR/G]]+1.5)</f>
        <v>-15.9175</v>
      </c>
      <c r="Z889" s="32">
        <f>ROUND(MAX(Proj2018[[#This Row],[VAWG]],0)*$AC$9,0)+1</f>
        <v>1</v>
      </c>
    </row>
    <row r="890" spans="1:26" x14ac:dyDescent="0.25">
      <c r="A890">
        <v>2018</v>
      </c>
      <c r="B890" t="s">
        <v>957</v>
      </c>
      <c r="C890" t="s">
        <v>36</v>
      </c>
      <c r="D890" t="s">
        <v>29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 s="25">
        <v>0</v>
      </c>
      <c r="Q890" s="25">
        <v>278.68</v>
      </c>
      <c r="R890" s="25">
        <v>-278.68</v>
      </c>
      <c r="S890" s="25">
        <v>-17.4175</v>
      </c>
      <c r="T890" s="30" t="s">
        <v>30</v>
      </c>
      <c r="U890" s="28">
        <v>0</v>
      </c>
      <c r="V890" s="28" t="str">
        <f>IF(ABS(Proj2018[[#This Row],[LastProj]]-Proj2018[[#This Row],[PROJ TOTAL PTS]])&lt;0.5,"",(Proj2018[[#This Row],[PROJ TOTAL PTS]]-Proj2018[[#This Row],[LastProj]])/16)</f>
        <v/>
      </c>
      <c r="W890" s="28" t="s">
        <v>30</v>
      </c>
      <c r="X890" s="28"/>
      <c r="Y890" s="28">
        <f>IF(Proj2018[[#This Row],[POS]]="K",-100,Proj2018[[#This Row],[VAR/G]]+1.5)</f>
        <v>-15.9175</v>
      </c>
      <c r="Z890" s="32">
        <f>ROUND(MAX(Proj2018[[#This Row],[VAWG]],0)*$AC$9,0)+1</f>
        <v>1</v>
      </c>
    </row>
    <row r="891" spans="1:26" x14ac:dyDescent="0.25">
      <c r="A891">
        <v>2018</v>
      </c>
      <c r="B891" t="s">
        <v>958</v>
      </c>
      <c r="C891" t="s">
        <v>70</v>
      </c>
      <c r="D891" t="s">
        <v>29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 s="25">
        <v>0</v>
      </c>
      <c r="Q891" s="25">
        <v>278.68</v>
      </c>
      <c r="R891" s="25">
        <v>-278.68</v>
      </c>
      <c r="S891" s="25">
        <v>-17.4175</v>
      </c>
      <c r="T891" s="30" t="s">
        <v>30</v>
      </c>
      <c r="U891" s="28">
        <v>0</v>
      </c>
      <c r="V891" s="28" t="str">
        <f>IF(ABS(Proj2018[[#This Row],[LastProj]]-Proj2018[[#This Row],[PROJ TOTAL PTS]])&lt;0.5,"",(Proj2018[[#This Row],[PROJ TOTAL PTS]]-Proj2018[[#This Row],[LastProj]])/16)</f>
        <v/>
      </c>
      <c r="W891" s="28" t="s">
        <v>30</v>
      </c>
      <c r="X891" s="28"/>
      <c r="Y891" s="28">
        <f>IF(Proj2018[[#This Row],[POS]]="K",-100,Proj2018[[#This Row],[VAR/G]]+1.5)</f>
        <v>-15.9175</v>
      </c>
      <c r="Z891" s="32">
        <f>ROUND(MAX(Proj2018[[#This Row],[VAWG]],0)*$AC$9,0)+1</f>
        <v>1</v>
      </c>
    </row>
    <row r="892" spans="1:26" x14ac:dyDescent="0.25">
      <c r="A892">
        <v>2018</v>
      </c>
      <c r="B892" t="s">
        <v>959</v>
      </c>
      <c r="C892" t="s">
        <v>66</v>
      </c>
      <c r="D892" t="s">
        <v>29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 s="25">
        <v>0</v>
      </c>
      <c r="Q892" s="25">
        <v>278.68</v>
      </c>
      <c r="R892" s="25">
        <v>-278.68</v>
      </c>
      <c r="S892" s="25">
        <v>-17.4175</v>
      </c>
      <c r="T892" s="30" t="s">
        <v>30</v>
      </c>
      <c r="U892" s="28">
        <v>0</v>
      </c>
      <c r="V892" s="28" t="str">
        <f>IF(ABS(Proj2018[[#This Row],[LastProj]]-Proj2018[[#This Row],[PROJ TOTAL PTS]])&lt;0.5,"",(Proj2018[[#This Row],[PROJ TOTAL PTS]]-Proj2018[[#This Row],[LastProj]])/16)</f>
        <v/>
      </c>
      <c r="W892" s="28" t="s">
        <v>30</v>
      </c>
      <c r="X892" s="28"/>
      <c r="Y892" s="28">
        <f>IF(Proj2018[[#This Row],[POS]]="K",-100,Proj2018[[#This Row],[VAR/G]]+1.5)</f>
        <v>-15.9175</v>
      </c>
      <c r="Z892" s="32">
        <f>ROUND(MAX(Proj2018[[#This Row],[VAWG]],0)*$AC$9,0)+1</f>
        <v>1</v>
      </c>
    </row>
    <row r="893" spans="1:26" x14ac:dyDescent="0.25">
      <c r="A893">
        <v>2018</v>
      </c>
      <c r="B893" t="s">
        <v>960</v>
      </c>
      <c r="C893" t="s">
        <v>90</v>
      </c>
      <c r="D893" t="s">
        <v>29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 s="25">
        <v>0</v>
      </c>
      <c r="Q893" s="25">
        <v>278.68</v>
      </c>
      <c r="R893" s="25">
        <v>-278.68</v>
      </c>
      <c r="S893" s="25">
        <v>-17.4175</v>
      </c>
      <c r="T893" s="30" t="s">
        <v>30</v>
      </c>
      <c r="U893" s="28">
        <v>0</v>
      </c>
      <c r="V893" s="28" t="str">
        <f>IF(ABS(Proj2018[[#This Row],[LastProj]]-Proj2018[[#This Row],[PROJ TOTAL PTS]])&lt;0.5,"",(Proj2018[[#This Row],[PROJ TOTAL PTS]]-Proj2018[[#This Row],[LastProj]])/16)</f>
        <v/>
      </c>
      <c r="W893" s="28" t="s">
        <v>30</v>
      </c>
      <c r="X893" s="28"/>
      <c r="Y893" s="28">
        <f>IF(Proj2018[[#This Row],[POS]]="K",-100,Proj2018[[#This Row],[VAR/G]]+1.5)</f>
        <v>-15.9175</v>
      </c>
      <c r="Z893" s="32">
        <f>ROUND(MAX(Proj2018[[#This Row],[VAWG]],0)*$AC$9,0)+1</f>
        <v>1</v>
      </c>
    </row>
    <row r="894" spans="1:26" x14ac:dyDescent="0.25">
      <c r="A894">
        <v>2018</v>
      </c>
      <c r="B894" t="s">
        <v>961</v>
      </c>
      <c r="C894" t="s">
        <v>159</v>
      </c>
      <c r="D894" t="s">
        <v>29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 s="25">
        <v>0</v>
      </c>
      <c r="Q894" s="25">
        <v>278.68</v>
      </c>
      <c r="R894" s="25">
        <v>-278.68</v>
      </c>
      <c r="S894" s="25">
        <v>-17.4175</v>
      </c>
      <c r="T894" s="30" t="s">
        <v>30</v>
      </c>
      <c r="U894" s="28">
        <v>0</v>
      </c>
      <c r="V894" s="28" t="str">
        <f>IF(ABS(Proj2018[[#This Row],[LastProj]]-Proj2018[[#This Row],[PROJ TOTAL PTS]])&lt;0.5,"",(Proj2018[[#This Row],[PROJ TOTAL PTS]]-Proj2018[[#This Row],[LastProj]])/16)</f>
        <v/>
      </c>
      <c r="W894" s="28" t="s">
        <v>30</v>
      </c>
      <c r="X894" s="28"/>
      <c r="Y894" s="28">
        <f>IF(Proj2018[[#This Row],[POS]]="K",-100,Proj2018[[#This Row],[VAR/G]]+1.5)</f>
        <v>-15.9175</v>
      </c>
      <c r="Z894" s="32">
        <f>ROUND(MAX(Proj2018[[#This Row],[VAWG]],0)*$AC$9,0)+1</f>
        <v>1</v>
      </c>
    </row>
    <row r="895" spans="1:26" x14ac:dyDescent="0.25">
      <c r="A895">
        <v>2018</v>
      </c>
      <c r="B895" t="s">
        <v>962</v>
      </c>
      <c r="C895" t="s">
        <v>54</v>
      </c>
      <c r="D895" t="s">
        <v>29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 s="25">
        <v>0</v>
      </c>
      <c r="Q895" s="25">
        <v>278.68</v>
      </c>
      <c r="R895" s="25">
        <v>-278.68</v>
      </c>
      <c r="S895" s="25">
        <v>-17.4175</v>
      </c>
      <c r="T895" s="30" t="s">
        <v>30</v>
      </c>
      <c r="U895" s="28">
        <v>0</v>
      </c>
      <c r="V895" s="28" t="str">
        <f>IF(ABS(Proj2018[[#This Row],[LastProj]]-Proj2018[[#This Row],[PROJ TOTAL PTS]])&lt;0.5,"",(Proj2018[[#This Row],[PROJ TOTAL PTS]]-Proj2018[[#This Row],[LastProj]])/16)</f>
        <v/>
      </c>
      <c r="W895" s="28" t="s">
        <v>30</v>
      </c>
      <c r="X895" s="28"/>
      <c r="Y895" s="28">
        <f>IF(Proj2018[[#This Row],[POS]]="K",-100,Proj2018[[#This Row],[VAR/G]]+1.5)</f>
        <v>-15.9175</v>
      </c>
      <c r="Z895" s="32">
        <f>ROUND(MAX(Proj2018[[#This Row],[VAWG]],0)*$AC$9,0)+1</f>
        <v>1</v>
      </c>
    </row>
    <row r="896" spans="1:26" x14ac:dyDescent="0.25">
      <c r="A896">
        <v>2018</v>
      </c>
      <c r="B896" t="s">
        <v>963</v>
      </c>
      <c r="C896" t="s">
        <v>81</v>
      </c>
      <c r="D896" t="s">
        <v>29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 s="25">
        <v>0</v>
      </c>
      <c r="Q896" s="25">
        <v>278.68</v>
      </c>
      <c r="R896" s="25">
        <v>-278.68</v>
      </c>
      <c r="S896" s="25">
        <v>-17.4175</v>
      </c>
      <c r="T896" s="30" t="s">
        <v>30</v>
      </c>
      <c r="U896" s="28">
        <v>0</v>
      </c>
      <c r="V896" s="28" t="str">
        <f>IF(ABS(Proj2018[[#This Row],[LastProj]]-Proj2018[[#This Row],[PROJ TOTAL PTS]])&lt;0.5,"",(Proj2018[[#This Row],[PROJ TOTAL PTS]]-Proj2018[[#This Row],[LastProj]])/16)</f>
        <v/>
      </c>
      <c r="W896" s="28" t="s">
        <v>30</v>
      </c>
      <c r="X896" s="28"/>
      <c r="Y896" s="28">
        <f>IF(Proj2018[[#This Row],[POS]]="K",-100,Proj2018[[#This Row],[VAR/G]]+1.5)</f>
        <v>-15.9175</v>
      </c>
      <c r="Z896" s="32">
        <f>ROUND(MAX(Proj2018[[#This Row],[VAWG]],0)*$AC$9,0)+1</f>
        <v>1</v>
      </c>
    </row>
    <row r="897" spans="1:26" x14ac:dyDescent="0.25">
      <c r="A897">
        <v>2018</v>
      </c>
      <c r="B897" t="s">
        <v>964</v>
      </c>
      <c r="C897" t="s">
        <v>41</v>
      </c>
      <c r="D897" t="s">
        <v>29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 s="25">
        <v>0</v>
      </c>
      <c r="Q897" s="25">
        <v>278.68</v>
      </c>
      <c r="R897" s="25">
        <v>-278.68</v>
      </c>
      <c r="S897" s="25">
        <v>-17.4175</v>
      </c>
      <c r="T897" s="30" t="s">
        <v>19</v>
      </c>
      <c r="U897" s="28">
        <v>0</v>
      </c>
      <c r="V897" s="28" t="str">
        <f>IF(ABS(Proj2018[[#This Row],[LastProj]]-Proj2018[[#This Row],[PROJ TOTAL PTS]])&lt;0.5,"",(Proj2018[[#This Row],[PROJ TOTAL PTS]]-Proj2018[[#This Row],[LastProj]])/16)</f>
        <v/>
      </c>
      <c r="W897" s="28" t="s">
        <v>30</v>
      </c>
      <c r="X897" s="28"/>
      <c r="Y897" s="28">
        <f>IF(Proj2018[[#This Row],[POS]]="K",-100,Proj2018[[#This Row],[VAR/G]]+1.5)</f>
        <v>-15.9175</v>
      </c>
      <c r="Z897" s="32">
        <f>ROUND(MAX(Proj2018[[#This Row],[VAWG]],0)*$AC$9,0)+1</f>
        <v>1</v>
      </c>
    </row>
    <row r="898" spans="1:26" x14ac:dyDescent="0.25">
      <c r="A898">
        <v>2018</v>
      </c>
      <c r="B898" t="s">
        <v>965</v>
      </c>
      <c r="C898" t="s">
        <v>60</v>
      </c>
      <c r="D898" t="s">
        <v>29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 s="25">
        <v>0</v>
      </c>
      <c r="Q898" s="25">
        <v>278.68</v>
      </c>
      <c r="R898" s="25">
        <v>-278.68</v>
      </c>
      <c r="S898" s="25">
        <v>-17.4175</v>
      </c>
      <c r="T898" s="30" t="s">
        <v>19</v>
      </c>
      <c r="U898" s="28">
        <v>0</v>
      </c>
      <c r="V898" s="28" t="str">
        <f>IF(ABS(Proj2018[[#This Row],[LastProj]]-Proj2018[[#This Row],[PROJ TOTAL PTS]])&lt;0.5,"",(Proj2018[[#This Row],[PROJ TOTAL PTS]]-Proj2018[[#This Row],[LastProj]])/16)</f>
        <v/>
      </c>
      <c r="W898" s="28" t="s">
        <v>30</v>
      </c>
      <c r="X898" s="28"/>
      <c r="Y898" s="28">
        <f>IF(Proj2018[[#This Row],[POS]]="K",-100,Proj2018[[#This Row],[VAR/G]]+1.5)</f>
        <v>-15.9175</v>
      </c>
      <c r="Z898" s="32">
        <f>ROUND(MAX(Proj2018[[#This Row],[VAWG]],0)*$AC$9,0)+1</f>
        <v>1</v>
      </c>
    </row>
    <row r="899" spans="1:26" x14ac:dyDescent="0.25">
      <c r="A899">
        <v>2018</v>
      </c>
      <c r="B899" t="s">
        <v>966</v>
      </c>
      <c r="C899" t="s">
        <v>83</v>
      </c>
      <c r="D899" t="s">
        <v>29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 s="25">
        <v>0</v>
      </c>
      <c r="Q899" s="25">
        <v>278.68</v>
      </c>
      <c r="R899" s="25">
        <v>-278.68</v>
      </c>
      <c r="S899" s="25">
        <v>-17.4175</v>
      </c>
      <c r="T899" s="30" t="s">
        <v>19</v>
      </c>
      <c r="U899" s="28">
        <v>0</v>
      </c>
      <c r="V899" s="28" t="str">
        <f>IF(ABS(Proj2018[[#This Row],[LastProj]]-Proj2018[[#This Row],[PROJ TOTAL PTS]])&lt;0.5,"",(Proj2018[[#This Row],[PROJ TOTAL PTS]]-Proj2018[[#This Row],[LastProj]])/16)</f>
        <v/>
      </c>
      <c r="W899" s="28" t="s">
        <v>30</v>
      </c>
      <c r="X899" s="28"/>
      <c r="Y899" s="28">
        <f>IF(Proj2018[[#This Row],[POS]]="K",-100,Proj2018[[#This Row],[VAR/G]]+1.5)</f>
        <v>-15.9175</v>
      </c>
      <c r="Z899" s="32">
        <f>ROUND(MAX(Proj2018[[#This Row],[VAWG]],0)*$AC$9,0)+1</f>
        <v>1</v>
      </c>
    </row>
    <row r="900" spans="1:26" x14ac:dyDescent="0.25">
      <c r="A900">
        <v>2018</v>
      </c>
      <c r="B900" t="s">
        <v>967</v>
      </c>
      <c r="C900" t="s">
        <v>34</v>
      </c>
      <c r="D900" t="s">
        <v>29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 s="25">
        <v>0</v>
      </c>
      <c r="Q900" s="25">
        <v>278.68</v>
      </c>
      <c r="R900" s="25">
        <v>-278.68</v>
      </c>
      <c r="S900" s="25">
        <v>-17.4175</v>
      </c>
      <c r="T900" s="30" t="s">
        <v>19</v>
      </c>
      <c r="U900" s="28">
        <v>0</v>
      </c>
      <c r="V900" s="28" t="str">
        <f>IF(ABS(Proj2018[[#This Row],[LastProj]]-Proj2018[[#This Row],[PROJ TOTAL PTS]])&lt;0.5,"",(Proj2018[[#This Row],[PROJ TOTAL PTS]]-Proj2018[[#This Row],[LastProj]])/16)</f>
        <v/>
      </c>
      <c r="W900" s="28" t="s">
        <v>30</v>
      </c>
      <c r="X900" s="28"/>
      <c r="Y900" s="28">
        <f>IF(Proj2018[[#This Row],[POS]]="K",-100,Proj2018[[#This Row],[VAR/G]]+1.5)</f>
        <v>-15.9175</v>
      </c>
      <c r="Z900" s="32">
        <f>ROUND(MAX(Proj2018[[#This Row],[VAWG]],0)*$AC$9,0)+1</f>
        <v>1</v>
      </c>
    </row>
    <row r="901" spans="1:26" x14ac:dyDescent="0.25">
      <c r="A901">
        <v>2018</v>
      </c>
      <c r="B901" t="s">
        <v>968</v>
      </c>
      <c r="C901" t="s">
        <v>77</v>
      </c>
      <c r="D901" t="s">
        <v>29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 s="25">
        <v>0</v>
      </c>
      <c r="Q901" s="25">
        <v>278.68</v>
      </c>
      <c r="R901" s="25">
        <v>-278.68</v>
      </c>
      <c r="S901" s="25">
        <v>-17.4175</v>
      </c>
      <c r="T901" s="30" t="s">
        <v>19</v>
      </c>
      <c r="U901" s="28">
        <v>0</v>
      </c>
      <c r="V901" s="28" t="str">
        <f>IF(ABS(Proj2018[[#This Row],[LastProj]]-Proj2018[[#This Row],[PROJ TOTAL PTS]])&lt;0.5,"",(Proj2018[[#This Row],[PROJ TOTAL PTS]]-Proj2018[[#This Row],[LastProj]])/16)</f>
        <v/>
      </c>
      <c r="W901" s="28" t="s">
        <v>30</v>
      </c>
      <c r="X901" s="28"/>
      <c r="Y901" s="28">
        <f>IF(Proj2018[[#This Row],[POS]]="K",-100,Proj2018[[#This Row],[VAR/G]]+1.5)</f>
        <v>-15.9175</v>
      </c>
      <c r="Z901" s="32">
        <f>ROUND(MAX(Proj2018[[#This Row],[VAWG]],0)*$AC$9,0)+1</f>
        <v>1</v>
      </c>
    </row>
    <row r="902" spans="1:26" x14ac:dyDescent="0.25">
      <c r="A902">
        <v>2018</v>
      </c>
      <c r="B902" t="s">
        <v>969</v>
      </c>
      <c r="C902" t="s">
        <v>92</v>
      </c>
      <c r="D902" t="s">
        <v>29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 s="25">
        <v>0</v>
      </c>
      <c r="Q902" s="25">
        <v>278.68</v>
      </c>
      <c r="R902" s="25">
        <v>-278.68</v>
      </c>
      <c r="S902" s="25">
        <v>-17.4175</v>
      </c>
      <c r="T902" s="30" t="s">
        <v>19</v>
      </c>
      <c r="U902" s="28">
        <v>0</v>
      </c>
      <c r="V902" s="28" t="str">
        <f>IF(ABS(Proj2018[[#This Row],[LastProj]]-Proj2018[[#This Row],[PROJ TOTAL PTS]])&lt;0.5,"",(Proj2018[[#This Row],[PROJ TOTAL PTS]]-Proj2018[[#This Row],[LastProj]])/16)</f>
        <v/>
      </c>
      <c r="W902" s="28" t="s">
        <v>30</v>
      </c>
      <c r="X902" s="28"/>
      <c r="Y902" s="28">
        <f>IF(Proj2018[[#This Row],[POS]]="K",-100,Proj2018[[#This Row],[VAR/G]]+1.5)</f>
        <v>-15.9175</v>
      </c>
      <c r="Z902" s="32">
        <f>ROUND(MAX(Proj2018[[#This Row],[VAWG]],0)*$AC$9,0)+1</f>
        <v>1</v>
      </c>
    </row>
    <row r="903" spans="1:26" x14ac:dyDescent="0.25">
      <c r="A903">
        <v>2018</v>
      </c>
      <c r="B903" t="s">
        <v>970</v>
      </c>
      <c r="C903" t="s">
        <v>39</v>
      </c>
      <c r="D903" t="s">
        <v>29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 s="25">
        <v>0</v>
      </c>
      <c r="Q903" s="25">
        <v>278.68</v>
      </c>
      <c r="R903" s="25">
        <v>-278.68</v>
      </c>
      <c r="S903" s="25">
        <v>-17.4175</v>
      </c>
      <c r="T903" s="30" t="s">
        <v>30</v>
      </c>
      <c r="U903" s="28">
        <v>0</v>
      </c>
      <c r="V903" s="28" t="str">
        <f>IF(ABS(Proj2018[[#This Row],[LastProj]]-Proj2018[[#This Row],[PROJ TOTAL PTS]])&lt;0.5,"",(Proj2018[[#This Row],[PROJ TOTAL PTS]]-Proj2018[[#This Row],[LastProj]])/16)</f>
        <v/>
      </c>
      <c r="W903" s="28" t="s">
        <v>30</v>
      </c>
      <c r="X903" s="28"/>
      <c r="Y903" s="28">
        <f>IF(Proj2018[[#This Row],[POS]]="K",-100,Proj2018[[#This Row],[VAR/G]]+1.5)</f>
        <v>-15.9175</v>
      </c>
      <c r="Z903" s="32">
        <f>ROUND(MAX(Proj2018[[#This Row],[VAWG]],0)*$AC$9,0)+1</f>
        <v>1</v>
      </c>
    </row>
    <row r="904" spans="1:26" x14ac:dyDescent="0.25">
      <c r="A904">
        <v>2018</v>
      </c>
      <c r="B904" t="s">
        <v>971</v>
      </c>
      <c r="C904" t="s">
        <v>49</v>
      </c>
      <c r="D904" t="s">
        <v>29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 s="25">
        <v>0</v>
      </c>
      <c r="Q904" s="25">
        <v>278.68</v>
      </c>
      <c r="R904" s="25">
        <v>-278.68</v>
      </c>
      <c r="S904" s="25">
        <v>-17.4175</v>
      </c>
      <c r="T904" s="30" t="s">
        <v>30</v>
      </c>
      <c r="U904" s="28">
        <v>0</v>
      </c>
      <c r="V904" s="28" t="str">
        <f>IF(ABS(Proj2018[[#This Row],[LastProj]]-Proj2018[[#This Row],[PROJ TOTAL PTS]])&lt;0.5,"",(Proj2018[[#This Row],[PROJ TOTAL PTS]]-Proj2018[[#This Row],[LastProj]])/16)</f>
        <v/>
      </c>
      <c r="W904" s="28" t="s">
        <v>30</v>
      </c>
      <c r="X904" s="28"/>
      <c r="Y904" s="28">
        <f>IF(Proj2018[[#This Row],[POS]]="K",-100,Proj2018[[#This Row],[VAR/G]]+1.5)</f>
        <v>-15.9175</v>
      </c>
      <c r="Z904" s="32">
        <f>ROUND(MAX(Proj2018[[#This Row],[VAWG]],0)*$AC$9,0)+1</f>
        <v>1</v>
      </c>
    </row>
    <row r="905" spans="1:26" x14ac:dyDescent="0.25">
      <c r="A905">
        <v>2018</v>
      </c>
      <c r="B905" t="s">
        <v>972</v>
      </c>
      <c r="C905" t="s">
        <v>28</v>
      </c>
      <c r="D905" t="s">
        <v>29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 s="25">
        <v>0</v>
      </c>
      <c r="Q905" s="25">
        <v>278.68</v>
      </c>
      <c r="R905" s="25">
        <v>-278.68</v>
      </c>
      <c r="S905" s="25">
        <v>-17.4175</v>
      </c>
      <c r="T905" s="30" t="s">
        <v>30</v>
      </c>
      <c r="U905" s="28">
        <v>0</v>
      </c>
      <c r="V905" s="28" t="str">
        <f>IF(ABS(Proj2018[[#This Row],[LastProj]]-Proj2018[[#This Row],[PROJ TOTAL PTS]])&lt;0.5,"",(Proj2018[[#This Row],[PROJ TOTAL PTS]]-Proj2018[[#This Row],[LastProj]])/16)</f>
        <v/>
      </c>
      <c r="W905" s="28" t="s">
        <v>30</v>
      </c>
      <c r="X905" s="28"/>
      <c r="Y905" s="28">
        <f>IF(Proj2018[[#This Row],[POS]]="K",-100,Proj2018[[#This Row],[VAR/G]]+1.5)</f>
        <v>-15.9175</v>
      </c>
      <c r="Z905" s="32">
        <f>ROUND(MAX(Proj2018[[#This Row],[VAWG]],0)*$AC$9,0)+1</f>
        <v>1</v>
      </c>
    </row>
    <row r="906" spans="1:26" x14ac:dyDescent="0.25">
      <c r="A906">
        <v>2018</v>
      </c>
      <c r="B906" t="s">
        <v>973</v>
      </c>
      <c r="C906" t="s">
        <v>44</v>
      </c>
      <c r="D906" t="s">
        <v>29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 s="25">
        <v>0</v>
      </c>
      <c r="Q906" s="25">
        <v>278.68</v>
      </c>
      <c r="R906" s="25">
        <v>-278.68</v>
      </c>
      <c r="S906" s="25">
        <v>-17.4175</v>
      </c>
      <c r="T906" s="30" t="s">
        <v>30</v>
      </c>
      <c r="U906" s="28">
        <v>0</v>
      </c>
      <c r="V906" s="28" t="str">
        <f>IF(ABS(Proj2018[[#This Row],[LastProj]]-Proj2018[[#This Row],[PROJ TOTAL PTS]])&lt;0.5,"",(Proj2018[[#This Row],[PROJ TOTAL PTS]]-Proj2018[[#This Row],[LastProj]])/16)</f>
        <v/>
      </c>
      <c r="W906" s="28" t="s">
        <v>30</v>
      </c>
      <c r="X906" s="28"/>
      <c r="Y906" s="28">
        <f>IF(Proj2018[[#This Row],[POS]]="K",-100,Proj2018[[#This Row],[VAR/G]]+1.5)</f>
        <v>-15.9175</v>
      </c>
      <c r="Z906" s="32">
        <f>ROUND(MAX(Proj2018[[#This Row],[VAWG]],0)*$AC$9,0)+1</f>
        <v>1</v>
      </c>
    </row>
    <row r="907" spans="1:26" x14ac:dyDescent="0.25">
      <c r="A907">
        <v>2018</v>
      </c>
      <c r="B907" t="s">
        <v>974</v>
      </c>
      <c r="C907" t="s">
        <v>88</v>
      </c>
      <c r="D907" t="s">
        <v>29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 s="25">
        <v>0</v>
      </c>
      <c r="Q907" s="25">
        <v>278.68</v>
      </c>
      <c r="R907" s="25">
        <v>-278.68</v>
      </c>
      <c r="S907" s="25">
        <v>-17.4175</v>
      </c>
      <c r="T907" s="30" t="s">
        <v>30</v>
      </c>
      <c r="U907" s="28">
        <v>0</v>
      </c>
      <c r="V907" s="28" t="str">
        <f>IF(ABS(Proj2018[[#This Row],[LastProj]]-Proj2018[[#This Row],[PROJ TOTAL PTS]])&lt;0.5,"",(Proj2018[[#This Row],[PROJ TOTAL PTS]]-Proj2018[[#This Row],[LastProj]])/16)</f>
        <v/>
      </c>
      <c r="W907" s="28" t="s">
        <v>30</v>
      </c>
      <c r="X907" s="28"/>
      <c r="Y907" s="28">
        <f>IF(Proj2018[[#This Row],[POS]]="K",-100,Proj2018[[#This Row],[VAR/G]]+1.5)</f>
        <v>-15.9175</v>
      </c>
      <c r="Z907" s="32">
        <f>ROUND(MAX(Proj2018[[#This Row],[VAWG]],0)*$AC$9,0)+1</f>
        <v>1</v>
      </c>
    </row>
    <row r="908" spans="1:26" x14ac:dyDescent="0.25">
      <c r="A908">
        <v>2018</v>
      </c>
      <c r="B908" t="s">
        <v>975</v>
      </c>
      <c r="C908" t="s">
        <v>56</v>
      </c>
      <c r="D908" t="s">
        <v>29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 s="25">
        <v>0</v>
      </c>
      <c r="Q908" s="25">
        <v>278.68</v>
      </c>
      <c r="R908" s="25">
        <v>-278.68</v>
      </c>
      <c r="S908" s="25">
        <v>-17.4175</v>
      </c>
      <c r="T908" s="30" t="s">
        <v>30</v>
      </c>
      <c r="U908" s="28">
        <v>0</v>
      </c>
      <c r="V908" s="28" t="str">
        <f>IF(ABS(Proj2018[[#This Row],[LastProj]]-Proj2018[[#This Row],[PROJ TOTAL PTS]])&lt;0.5,"",(Proj2018[[#This Row],[PROJ TOTAL PTS]]-Proj2018[[#This Row],[LastProj]])/16)</f>
        <v/>
      </c>
      <c r="W908" s="28" t="s">
        <v>30</v>
      </c>
      <c r="X908" s="28"/>
      <c r="Y908" s="28">
        <f>IF(Proj2018[[#This Row],[POS]]="K",-100,Proj2018[[#This Row],[VAR/G]]+1.5)</f>
        <v>-15.9175</v>
      </c>
      <c r="Z908" s="32">
        <f>ROUND(MAX(Proj2018[[#This Row],[VAWG]],0)*$AC$9,0)+1</f>
        <v>1</v>
      </c>
    </row>
    <row r="909" spans="1:26" x14ac:dyDescent="0.25">
      <c r="A909">
        <v>2018</v>
      </c>
      <c r="B909" t="s">
        <v>976</v>
      </c>
      <c r="C909" t="s">
        <v>107</v>
      </c>
      <c r="D909" t="s">
        <v>29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 s="25">
        <v>0</v>
      </c>
      <c r="Q909" s="25">
        <v>278.68</v>
      </c>
      <c r="R909" s="25">
        <v>-278.68</v>
      </c>
      <c r="S909" s="25">
        <v>-17.4175</v>
      </c>
      <c r="T909" s="30" t="s">
        <v>30</v>
      </c>
      <c r="U909" s="28">
        <v>0</v>
      </c>
      <c r="V909" s="28" t="str">
        <f>IF(ABS(Proj2018[[#This Row],[LastProj]]-Proj2018[[#This Row],[PROJ TOTAL PTS]])&lt;0.5,"",(Proj2018[[#This Row],[PROJ TOTAL PTS]]-Proj2018[[#This Row],[LastProj]])/16)</f>
        <v/>
      </c>
      <c r="W909" s="28" t="s">
        <v>30</v>
      </c>
      <c r="X909" s="28"/>
      <c r="Y909" s="28">
        <f>IF(Proj2018[[#This Row],[POS]]="K",-100,Proj2018[[#This Row],[VAR/G]]+1.5)</f>
        <v>-15.9175</v>
      </c>
      <c r="Z909" s="32">
        <f>ROUND(MAX(Proj2018[[#This Row],[VAWG]],0)*$AC$9,0)+1</f>
        <v>1</v>
      </c>
    </row>
    <row r="910" spans="1:26" x14ac:dyDescent="0.25">
      <c r="A910">
        <v>2018</v>
      </c>
      <c r="B910" t="s">
        <v>977</v>
      </c>
      <c r="C910" t="s">
        <v>49</v>
      </c>
      <c r="D910" t="s">
        <v>29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 s="25">
        <v>0</v>
      </c>
      <c r="Q910" s="25">
        <v>278.68</v>
      </c>
      <c r="R910" s="25">
        <v>-278.68</v>
      </c>
      <c r="S910" s="25">
        <v>-17.4175</v>
      </c>
      <c r="T910" s="30" t="s">
        <v>30</v>
      </c>
      <c r="U910" s="28">
        <v>0</v>
      </c>
      <c r="V910" s="28" t="str">
        <f>IF(ABS(Proj2018[[#This Row],[LastProj]]-Proj2018[[#This Row],[PROJ TOTAL PTS]])&lt;0.5,"",(Proj2018[[#This Row],[PROJ TOTAL PTS]]-Proj2018[[#This Row],[LastProj]])/16)</f>
        <v/>
      </c>
      <c r="W910" s="28" t="s">
        <v>30</v>
      </c>
      <c r="X910" s="28"/>
      <c r="Y910" s="28">
        <f>IF(Proj2018[[#This Row],[POS]]="K",-100,Proj2018[[#This Row],[VAR/G]]+1.5)</f>
        <v>-15.9175</v>
      </c>
      <c r="Z910" s="32">
        <f>ROUND(MAX(Proj2018[[#This Row],[VAWG]],0)*$AC$9,0)+1</f>
        <v>1</v>
      </c>
    </row>
    <row r="911" spans="1:26" x14ac:dyDescent="0.25">
      <c r="A911">
        <v>2018</v>
      </c>
      <c r="B911" t="s">
        <v>978</v>
      </c>
      <c r="C911" t="s">
        <v>675</v>
      </c>
      <c r="D911" t="s">
        <v>29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 s="25">
        <v>0</v>
      </c>
      <c r="Q911" s="25">
        <v>278.68</v>
      </c>
      <c r="R911" s="25">
        <v>-278.68</v>
      </c>
      <c r="S911" s="25">
        <v>-17.4175</v>
      </c>
      <c r="T911" s="30" t="s">
        <v>30</v>
      </c>
      <c r="U911" s="28">
        <v>0</v>
      </c>
      <c r="V911" s="28" t="str">
        <f>IF(ABS(Proj2018[[#This Row],[LastProj]]-Proj2018[[#This Row],[PROJ TOTAL PTS]])&lt;0.5,"",(Proj2018[[#This Row],[PROJ TOTAL PTS]]-Proj2018[[#This Row],[LastProj]])/16)</f>
        <v/>
      </c>
      <c r="W911" s="28" t="s">
        <v>30</v>
      </c>
      <c r="X911" s="28"/>
      <c r="Y911" s="28">
        <f>IF(Proj2018[[#This Row],[POS]]="K",-100,Proj2018[[#This Row],[VAR/G]]+1.5)</f>
        <v>-15.9175</v>
      </c>
      <c r="Z911" s="32">
        <f>ROUND(MAX(Proj2018[[#This Row],[VAWG]],0)*$AC$9,0)+1</f>
        <v>1</v>
      </c>
    </row>
    <row r="912" spans="1:26" x14ac:dyDescent="0.25">
      <c r="A912">
        <v>2018</v>
      </c>
      <c r="B912" t="s">
        <v>979</v>
      </c>
      <c r="C912" t="s">
        <v>675</v>
      </c>
      <c r="D912" t="s">
        <v>29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 s="25">
        <v>0</v>
      </c>
      <c r="Q912" s="25">
        <v>278.68</v>
      </c>
      <c r="R912" s="25">
        <v>-278.68</v>
      </c>
      <c r="S912" s="25">
        <v>-17.4175</v>
      </c>
      <c r="T912" s="30" t="s">
        <v>30</v>
      </c>
      <c r="U912" s="28">
        <v>0</v>
      </c>
      <c r="V912" s="28" t="str">
        <f>IF(ABS(Proj2018[[#This Row],[LastProj]]-Proj2018[[#This Row],[PROJ TOTAL PTS]])&lt;0.5,"",(Proj2018[[#This Row],[PROJ TOTAL PTS]]-Proj2018[[#This Row],[LastProj]])/16)</f>
        <v/>
      </c>
      <c r="W912" s="28" t="s">
        <v>30</v>
      </c>
      <c r="X912" s="28"/>
      <c r="Y912" s="28">
        <f>IF(Proj2018[[#This Row],[POS]]="K",-100,Proj2018[[#This Row],[VAR/G]]+1.5)</f>
        <v>-15.9175</v>
      </c>
      <c r="Z912" s="32">
        <f>ROUND(MAX(Proj2018[[#This Row],[VAWG]],0)*$AC$9,0)+1</f>
        <v>1</v>
      </c>
    </row>
    <row r="913" spans="1:26" x14ac:dyDescent="0.25">
      <c r="A913">
        <v>2018</v>
      </c>
      <c r="B913" t="s">
        <v>980</v>
      </c>
      <c r="C913" t="s">
        <v>105</v>
      </c>
      <c r="D913" t="s">
        <v>29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 s="25">
        <v>0</v>
      </c>
      <c r="Q913" s="25">
        <v>278.68</v>
      </c>
      <c r="R913" s="25">
        <v>-278.68</v>
      </c>
      <c r="S913" s="25">
        <v>-17.4175</v>
      </c>
      <c r="T913" s="30" t="s">
        <v>30</v>
      </c>
      <c r="U913" s="28">
        <v>0</v>
      </c>
      <c r="V913" s="28" t="str">
        <f>IF(ABS(Proj2018[[#This Row],[LastProj]]-Proj2018[[#This Row],[PROJ TOTAL PTS]])&lt;0.5,"",(Proj2018[[#This Row],[PROJ TOTAL PTS]]-Proj2018[[#This Row],[LastProj]])/16)</f>
        <v/>
      </c>
      <c r="W913" s="28" t="s">
        <v>30</v>
      </c>
      <c r="X913" s="28"/>
      <c r="Y913" s="28">
        <f>IF(Proj2018[[#This Row],[POS]]="K",-100,Proj2018[[#This Row],[VAR/G]]+1.5)</f>
        <v>-15.9175</v>
      </c>
      <c r="Z913" s="32">
        <f>ROUND(MAX(Proj2018[[#This Row],[VAWG]],0)*$AC$9,0)+1</f>
        <v>1</v>
      </c>
    </row>
    <row r="914" spans="1:26" x14ac:dyDescent="0.25">
      <c r="A914">
        <v>2018</v>
      </c>
      <c r="B914" t="s">
        <v>981</v>
      </c>
      <c r="C914" t="s">
        <v>675</v>
      </c>
      <c r="D914" t="s">
        <v>29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 s="25">
        <v>0</v>
      </c>
      <c r="Q914" s="25">
        <v>278.68</v>
      </c>
      <c r="R914" s="25">
        <v>-278.68</v>
      </c>
      <c r="S914" s="25">
        <v>-17.4175</v>
      </c>
      <c r="T914" s="30" t="s">
        <v>30</v>
      </c>
      <c r="U914" s="28">
        <v>0</v>
      </c>
      <c r="V914" s="28" t="str">
        <f>IF(ABS(Proj2018[[#This Row],[LastProj]]-Proj2018[[#This Row],[PROJ TOTAL PTS]])&lt;0.5,"",(Proj2018[[#This Row],[PROJ TOTAL PTS]]-Proj2018[[#This Row],[LastProj]])/16)</f>
        <v/>
      </c>
      <c r="W914" s="28" t="s">
        <v>30</v>
      </c>
      <c r="X914" s="28"/>
      <c r="Y914" s="28">
        <f>IF(Proj2018[[#This Row],[POS]]="K",-100,Proj2018[[#This Row],[VAR/G]]+1.5)</f>
        <v>-15.9175</v>
      </c>
      <c r="Z914" s="32">
        <f>ROUND(MAX(Proj2018[[#This Row],[VAWG]],0)*$AC$9,0)+1</f>
        <v>1</v>
      </c>
    </row>
    <row r="915" spans="1:26" x14ac:dyDescent="0.25">
      <c r="A915">
        <v>2018</v>
      </c>
      <c r="B915" t="s">
        <v>982</v>
      </c>
      <c r="C915" t="s">
        <v>675</v>
      </c>
      <c r="D915" t="s">
        <v>29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 s="25">
        <v>0</v>
      </c>
      <c r="Q915" s="25">
        <v>278.68</v>
      </c>
      <c r="R915" s="25">
        <v>-278.68</v>
      </c>
      <c r="S915" s="25">
        <v>-17.4175</v>
      </c>
      <c r="T915" s="30" t="s">
        <v>30</v>
      </c>
      <c r="U915" s="28">
        <v>0</v>
      </c>
      <c r="V915" s="28" t="str">
        <f>IF(ABS(Proj2018[[#This Row],[LastProj]]-Proj2018[[#This Row],[PROJ TOTAL PTS]])&lt;0.5,"",(Proj2018[[#This Row],[PROJ TOTAL PTS]]-Proj2018[[#This Row],[LastProj]])/16)</f>
        <v/>
      </c>
      <c r="W915" s="28" t="s">
        <v>30</v>
      </c>
      <c r="X915" s="28"/>
      <c r="Y915" s="28">
        <f>IF(Proj2018[[#This Row],[POS]]="K",-100,Proj2018[[#This Row],[VAR/G]]+1.5)</f>
        <v>-15.9175</v>
      </c>
      <c r="Z915" s="32">
        <f>ROUND(MAX(Proj2018[[#This Row],[VAWG]],0)*$AC$9,0)+1</f>
        <v>1</v>
      </c>
    </row>
    <row r="916" spans="1:26" x14ac:dyDescent="0.25">
      <c r="A916">
        <v>2018</v>
      </c>
      <c r="B916" t="s">
        <v>983</v>
      </c>
      <c r="C916" t="s">
        <v>96</v>
      </c>
      <c r="D916" t="s">
        <v>29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 s="25">
        <v>0</v>
      </c>
      <c r="Q916" s="25">
        <v>278.68</v>
      </c>
      <c r="R916" s="25">
        <v>-278.68</v>
      </c>
      <c r="S916" s="25">
        <v>-17.4175</v>
      </c>
      <c r="T916" s="30" t="s">
        <v>30</v>
      </c>
      <c r="U916" s="28">
        <v>0</v>
      </c>
      <c r="V916" s="28" t="str">
        <f>IF(ABS(Proj2018[[#This Row],[LastProj]]-Proj2018[[#This Row],[PROJ TOTAL PTS]])&lt;0.5,"",(Proj2018[[#This Row],[PROJ TOTAL PTS]]-Proj2018[[#This Row],[LastProj]])/16)</f>
        <v/>
      </c>
      <c r="W916" s="28" t="s">
        <v>30</v>
      </c>
      <c r="X916" s="28"/>
      <c r="Y916" s="28">
        <f>IF(Proj2018[[#This Row],[POS]]="K",-100,Proj2018[[#This Row],[VAR/G]]+1.5)</f>
        <v>-15.9175</v>
      </c>
      <c r="Z916" s="32">
        <f>ROUND(MAX(Proj2018[[#This Row],[VAWG]],0)*$AC$9,0)+1</f>
        <v>1</v>
      </c>
    </row>
    <row r="917" spans="1:26" x14ac:dyDescent="0.25">
      <c r="A917">
        <v>2018</v>
      </c>
      <c r="B917" t="s">
        <v>984</v>
      </c>
      <c r="C917" t="s">
        <v>96</v>
      </c>
      <c r="D917" t="s">
        <v>29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 s="25">
        <v>0</v>
      </c>
      <c r="Q917" s="25">
        <v>278.68</v>
      </c>
      <c r="R917" s="25">
        <v>-278.68</v>
      </c>
      <c r="S917" s="25">
        <v>-17.4175</v>
      </c>
      <c r="T917" s="30" t="s">
        <v>30</v>
      </c>
      <c r="U917" s="28">
        <v>0</v>
      </c>
      <c r="V917" s="28" t="str">
        <f>IF(ABS(Proj2018[[#This Row],[LastProj]]-Proj2018[[#This Row],[PROJ TOTAL PTS]])&lt;0.5,"",(Proj2018[[#This Row],[PROJ TOTAL PTS]]-Proj2018[[#This Row],[LastProj]])/16)</f>
        <v/>
      </c>
      <c r="W917" s="28" t="s">
        <v>30</v>
      </c>
      <c r="X917" s="28"/>
      <c r="Y917" s="28">
        <f>IF(Proj2018[[#This Row],[POS]]="K",-100,Proj2018[[#This Row],[VAR/G]]+1.5)</f>
        <v>-15.9175</v>
      </c>
      <c r="Z917" s="32">
        <f>ROUND(MAX(Proj2018[[#This Row],[VAWG]],0)*$AC$9,0)+1</f>
        <v>1</v>
      </c>
    </row>
    <row r="918" spans="1:26" x14ac:dyDescent="0.25">
      <c r="A918">
        <v>2018</v>
      </c>
      <c r="B918" t="s">
        <v>985</v>
      </c>
      <c r="C918" t="s">
        <v>675</v>
      </c>
      <c r="D918" t="s">
        <v>29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 s="25">
        <v>0</v>
      </c>
      <c r="Q918" s="25">
        <v>278.68</v>
      </c>
      <c r="R918" s="25">
        <v>-278.68</v>
      </c>
      <c r="S918" s="25">
        <v>-17.4175</v>
      </c>
      <c r="T918" s="30" t="s">
        <v>30</v>
      </c>
      <c r="U918" s="28">
        <v>0</v>
      </c>
      <c r="V918" s="28" t="str">
        <f>IF(ABS(Proj2018[[#This Row],[LastProj]]-Proj2018[[#This Row],[PROJ TOTAL PTS]])&lt;0.5,"",(Proj2018[[#This Row],[PROJ TOTAL PTS]]-Proj2018[[#This Row],[LastProj]])/16)</f>
        <v/>
      </c>
      <c r="W918" s="28" t="s">
        <v>30</v>
      </c>
      <c r="X918" s="28"/>
      <c r="Y918" s="28">
        <f>IF(Proj2018[[#This Row],[POS]]="K",-100,Proj2018[[#This Row],[VAR/G]]+1.5)</f>
        <v>-15.9175</v>
      </c>
      <c r="Z918" s="32">
        <f>ROUND(MAX(Proj2018[[#This Row],[VAWG]],0)*$AC$9,0)+1</f>
        <v>1</v>
      </c>
    </row>
    <row r="919" spans="1:26" x14ac:dyDescent="0.25">
      <c r="A919">
        <v>2018</v>
      </c>
      <c r="B919" t="s">
        <v>986</v>
      </c>
      <c r="C919" t="s">
        <v>58</v>
      </c>
      <c r="D919" t="s">
        <v>29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 s="25">
        <v>0</v>
      </c>
      <c r="Q919" s="25">
        <v>278.68</v>
      </c>
      <c r="R919" s="25">
        <v>-278.68</v>
      </c>
      <c r="S919" s="25">
        <v>-17.4175</v>
      </c>
      <c r="T919" s="30" t="s">
        <v>30</v>
      </c>
      <c r="U919" s="28">
        <v>0</v>
      </c>
      <c r="V919" s="28" t="str">
        <f>IF(ABS(Proj2018[[#This Row],[LastProj]]-Proj2018[[#This Row],[PROJ TOTAL PTS]])&lt;0.5,"",(Proj2018[[#This Row],[PROJ TOTAL PTS]]-Proj2018[[#This Row],[LastProj]])/16)</f>
        <v/>
      </c>
      <c r="W919" s="28" t="s">
        <v>30</v>
      </c>
      <c r="X919" s="28"/>
      <c r="Y919" s="28">
        <f>IF(Proj2018[[#This Row],[POS]]="K",-100,Proj2018[[#This Row],[VAR/G]]+1.5)</f>
        <v>-15.9175</v>
      </c>
      <c r="Z919" s="32">
        <f>ROUND(MAX(Proj2018[[#This Row],[VAWG]],0)*$AC$9,0)+1</f>
        <v>1</v>
      </c>
    </row>
    <row r="920" spans="1:26" x14ac:dyDescent="0.25">
      <c r="A920">
        <v>2018</v>
      </c>
      <c r="B920" t="s">
        <v>987</v>
      </c>
      <c r="C920" t="s">
        <v>86</v>
      </c>
      <c r="D920" t="s">
        <v>29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 s="25">
        <v>0</v>
      </c>
      <c r="Q920" s="25">
        <v>278.68</v>
      </c>
      <c r="R920" s="25">
        <v>-278.68</v>
      </c>
      <c r="S920" s="25">
        <v>-17.4175</v>
      </c>
      <c r="T920" s="30" t="s">
        <v>30</v>
      </c>
      <c r="U920" s="28">
        <v>0</v>
      </c>
      <c r="V920" s="28" t="str">
        <f>IF(ABS(Proj2018[[#This Row],[LastProj]]-Proj2018[[#This Row],[PROJ TOTAL PTS]])&lt;0.5,"",(Proj2018[[#This Row],[PROJ TOTAL PTS]]-Proj2018[[#This Row],[LastProj]])/16)</f>
        <v/>
      </c>
      <c r="W920" s="28" t="s">
        <v>30</v>
      </c>
      <c r="X920" s="28"/>
      <c r="Y920" s="28">
        <f>IF(Proj2018[[#This Row],[POS]]="K",-100,Proj2018[[#This Row],[VAR/G]]+1.5)</f>
        <v>-15.9175</v>
      </c>
      <c r="Z920" s="32">
        <f>ROUND(MAX(Proj2018[[#This Row],[VAWG]],0)*$AC$9,0)+1</f>
        <v>1</v>
      </c>
    </row>
    <row r="921" spans="1:26" x14ac:dyDescent="0.25">
      <c r="A921">
        <v>2018</v>
      </c>
      <c r="B921" t="s">
        <v>988</v>
      </c>
      <c r="C921" t="s">
        <v>675</v>
      </c>
      <c r="D921" t="s">
        <v>29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 s="25">
        <v>0</v>
      </c>
      <c r="Q921" s="25">
        <v>278.68</v>
      </c>
      <c r="R921" s="25">
        <v>-278.68</v>
      </c>
      <c r="S921" s="25">
        <v>-17.4175</v>
      </c>
      <c r="T921" s="30" t="s">
        <v>30</v>
      </c>
      <c r="U921" s="28">
        <v>0</v>
      </c>
      <c r="V921" s="28" t="str">
        <f>IF(ABS(Proj2018[[#This Row],[LastProj]]-Proj2018[[#This Row],[PROJ TOTAL PTS]])&lt;0.5,"",(Proj2018[[#This Row],[PROJ TOTAL PTS]]-Proj2018[[#This Row],[LastProj]])/16)</f>
        <v/>
      </c>
      <c r="W921" s="28" t="s">
        <v>30</v>
      </c>
      <c r="X921" s="28"/>
      <c r="Y921" s="28">
        <f>IF(Proj2018[[#This Row],[POS]]="K",-100,Proj2018[[#This Row],[VAR/G]]+1.5)</f>
        <v>-15.9175</v>
      </c>
      <c r="Z921" s="32">
        <f>ROUND(MAX(Proj2018[[#This Row],[VAWG]],0)*$AC$9,0)+1</f>
        <v>1</v>
      </c>
    </row>
    <row r="922" spans="1:26" x14ac:dyDescent="0.25">
      <c r="A922">
        <v>2018</v>
      </c>
      <c r="B922" t="s">
        <v>989</v>
      </c>
      <c r="C922" t="s">
        <v>70</v>
      </c>
      <c r="D922" t="s">
        <v>29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 s="25">
        <v>0</v>
      </c>
      <c r="Q922" s="25">
        <v>278.68</v>
      </c>
      <c r="R922" s="25">
        <v>-278.68</v>
      </c>
      <c r="S922" s="25">
        <v>-17.4175</v>
      </c>
      <c r="T922" s="30" t="s">
        <v>30</v>
      </c>
      <c r="U922" s="28">
        <v>0</v>
      </c>
      <c r="V922" s="28" t="str">
        <f>IF(ABS(Proj2018[[#This Row],[LastProj]]-Proj2018[[#This Row],[PROJ TOTAL PTS]])&lt;0.5,"",(Proj2018[[#This Row],[PROJ TOTAL PTS]]-Proj2018[[#This Row],[LastProj]])/16)</f>
        <v/>
      </c>
      <c r="W922" s="28" t="s">
        <v>30</v>
      </c>
      <c r="X922" s="28"/>
      <c r="Y922" s="28">
        <f>IF(Proj2018[[#This Row],[POS]]="K",-100,Proj2018[[#This Row],[VAR/G]]+1.5)</f>
        <v>-15.9175</v>
      </c>
      <c r="Z922" s="32">
        <f>ROUND(MAX(Proj2018[[#This Row],[VAWG]],0)*$AC$9,0)+1</f>
        <v>1</v>
      </c>
    </row>
    <row r="923" spans="1:26" x14ac:dyDescent="0.25">
      <c r="A923">
        <v>2018</v>
      </c>
      <c r="B923" t="s">
        <v>990</v>
      </c>
      <c r="C923" t="s">
        <v>675</v>
      </c>
      <c r="D923" t="s">
        <v>29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 s="25">
        <v>0</v>
      </c>
      <c r="Q923" s="25">
        <v>278.68</v>
      </c>
      <c r="R923" s="25">
        <v>-278.68</v>
      </c>
      <c r="S923" s="25">
        <v>-17.4175</v>
      </c>
      <c r="T923" s="30" t="s">
        <v>30</v>
      </c>
      <c r="U923" s="28">
        <v>0</v>
      </c>
      <c r="V923" s="28" t="str">
        <f>IF(ABS(Proj2018[[#This Row],[LastProj]]-Proj2018[[#This Row],[PROJ TOTAL PTS]])&lt;0.5,"",(Proj2018[[#This Row],[PROJ TOTAL PTS]]-Proj2018[[#This Row],[LastProj]])/16)</f>
        <v/>
      </c>
      <c r="W923" s="28" t="s">
        <v>30</v>
      </c>
      <c r="X923" s="28"/>
      <c r="Y923" s="28">
        <f>IF(Proj2018[[#This Row],[POS]]="K",-100,Proj2018[[#This Row],[VAR/G]]+1.5)</f>
        <v>-15.9175</v>
      </c>
      <c r="Z923" s="32">
        <f>ROUND(MAX(Proj2018[[#This Row],[VAWG]],0)*$AC$9,0)+1</f>
        <v>1</v>
      </c>
    </row>
    <row r="924" spans="1:26" x14ac:dyDescent="0.25">
      <c r="A924">
        <v>2018</v>
      </c>
      <c r="B924" t="s">
        <v>991</v>
      </c>
      <c r="C924" t="s">
        <v>44</v>
      </c>
      <c r="D924" t="s">
        <v>29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 s="25">
        <v>0</v>
      </c>
      <c r="Q924" s="25">
        <v>278.68</v>
      </c>
      <c r="R924" s="25">
        <v>-278.68</v>
      </c>
      <c r="S924" s="25">
        <v>-17.4175</v>
      </c>
      <c r="T924" s="30" t="s">
        <v>30</v>
      </c>
      <c r="U924" s="28">
        <v>0</v>
      </c>
      <c r="V924" s="28" t="str">
        <f>IF(ABS(Proj2018[[#This Row],[LastProj]]-Proj2018[[#This Row],[PROJ TOTAL PTS]])&lt;0.5,"",(Proj2018[[#This Row],[PROJ TOTAL PTS]]-Proj2018[[#This Row],[LastProj]])/16)</f>
        <v/>
      </c>
      <c r="W924" s="28" t="s">
        <v>30</v>
      </c>
      <c r="X924" s="28"/>
      <c r="Y924" s="28">
        <f>IF(Proj2018[[#This Row],[POS]]="K",-100,Proj2018[[#This Row],[VAR/G]]+1.5)</f>
        <v>-15.9175</v>
      </c>
      <c r="Z924" s="32">
        <f>ROUND(MAX(Proj2018[[#This Row],[VAWG]],0)*$AC$9,0)+1</f>
        <v>1</v>
      </c>
    </row>
    <row r="925" spans="1:26" x14ac:dyDescent="0.25">
      <c r="A925">
        <v>2018</v>
      </c>
      <c r="B925" t="s">
        <v>992</v>
      </c>
      <c r="C925" t="s">
        <v>675</v>
      </c>
      <c r="D925" t="s">
        <v>29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 s="25">
        <v>0</v>
      </c>
      <c r="Q925" s="25">
        <v>278.68</v>
      </c>
      <c r="R925" s="25">
        <v>-278.68</v>
      </c>
      <c r="S925" s="25">
        <v>-17.4175</v>
      </c>
      <c r="T925" s="30" t="s">
        <v>30</v>
      </c>
      <c r="U925" s="28">
        <v>0</v>
      </c>
      <c r="V925" s="28" t="str">
        <f>IF(ABS(Proj2018[[#This Row],[LastProj]]-Proj2018[[#This Row],[PROJ TOTAL PTS]])&lt;0.5,"",(Proj2018[[#This Row],[PROJ TOTAL PTS]]-Proj2018[[#This Row],[LastProj]])/16)</f>
        <v/>
      </c>
      <c r="W925" s="28" t="s">
        <v>30</v>
      </c>
      <c r="X925" s="28"/>
      <c r="Y925" s="28">
        <f>IF(Proj2018[[#This Row],[POS]]="K",-100,Proj2018[[#This Row],[VAR/G]]+1.5)</f>
        <v>-15.9175</v>
      </c>
      <c r="Z925" s="32">
        <f>ROUND(MAX(Proj2018[[#This Row],[VAWG]],0)*$AC$9,0)+1</f>
        <v>1</v>
      </c>
    </row>
    <row r="926" spans="1:26" x14ac:dyDescent="0.25">
      <c r="A926">
        <v>2018</v>
      </c>
      <c r="B926" t="s">
        <v>993</v>
      </c>
      <c r="C926" t="s">
        <v>90</v>
      </c>
      <c r="D926" t="s">
        <v>29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 s="25">
        <v>0</v>
      </c>
      <c r="Q926" s="25">
        <v>278.68</v>
      </c>
      <c r="R926" s="25">
        <v>-278.68</v>
      </c>
      <c r="S926" s="25">
        <v>-17.4175</v>
      </c>
      <c r="T926" s="30" t="s">
        <v>30</v>
      </c>
      <c r="U926" s="28">
        <v>0</v>
      </c>
      <c r="V926" s="28" t="str">
        <f>IF(ABS(Proj2018[[#This Row],[LastProj]]-Proj2018[[#This Row],[PROJ TOTAL PTS]])&lt;0.5,"",(Proj2018[[#This Row],[PROJ TOTAL PTS]]-Proj2018[[#This Row],[LastProj]])/16)</f>
        <v/>
      </c>
      <c r="W926" s="28" t="s">
        <v>30</v>
      </c>
      <c r="X926" s="28"/>
      <c r="Y926" s="28">
        <f>IF(Proj2018[[#This Row],[POS]]="K",-100,Proj2018[[#This Row],[VAR/G]]+1.5)</f>
        <v>-15.9175</v>
      </c>
      <c r="Z926" s="32">
        <f>ROUND(MAX(Proj2018[[#This Row],[VAWG]],0)*$AC$9,0)+1</f>
        <v>1</v>
      </c>
    </row>
    <row r="927" spans="1:26" x14ac:dyDescent="0.25">
      <c r="A927">
        <v>2018</v>
      </c>
      <c r="B927" t="s">
        <v>994</v>
      </c>
      <c r="C927" t="s">
        <v>96</v>
      </c>
      <c r="D927" t="s">
        <v>29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 s="25">
        <v>0</v>
      </c>
      <c r="Q927" s="25">
        <v>278.68</v>
      </c>
      <c r="R927" s="25">
        <v>-278.68</v>
      </c>
      <c r="S927" s="25">
        <v>-17.4175</v>
      </c>
      <c r="T927" s="30" t="s">
        <v>30</v>
      </c>
      <c r="U927" s="28">
        <v>0</v>
      </c>
      <c r="V927" s="28" t="str">
        <f>IF(ABS(Proj2018[[#This Row],[LastProj]]-Proj2018[[#This Row],[PROJ TOTAL PTS]])&lt;0.5,"",(Proj2018[[#This Row],[PROJ TOTAL PTS]]-Proj2018[[#This Row],[LastProj]])/16)</f>
        <v/>
      </c>
      <c r="W927" s="28" t="s">
        <v>30</v>
      </c>
      <c r="X927" s="28"/>
      <c r="Y927" s="28">
        <f>IF(Proj2018[[#This Row],[POS]]="K",-100,Proj2018[[#This Row],[VAR/G]]+1.5)</f>
        <v>-15.9175</v>
      </c>
      <c r="Z927" s="32">
        <f>ROUND(MAX(Proj2018[[#This Row],[VAWG]],0)*$AC$9,0)+1</f>
        <v>1</v>
      </c>
    </row>
    <row r="928" spans="1:26" x14ac:dyDescent="0.25">
      <c r="A928">
        <v>2018</v>
      </c>
      <c r="B928" t="s">
        <v>995</v>
      </c>
      <c r="C928" t="s">
        <v>56</v>
      </c>
      <c r="D928" t="s">
        <v>29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 s="25">
        <v>0</v>
      </c>
      <c r="Q928" s="25">
        <v>278.68</v>
      </c>
      <c r="R928" s="25">
        <v>-278.68</v>
      </c>
      <c r="S928" s="25">
        <v>-17.4175</v>
      </c>
      <c r="T928" s="30" t="s">
        <v>30</v>
      </c>
      <c r="U928" s="28">
        <v>0</v>
      </c>
      <c r="V928" s="28" t="str">
        <f>IF(ABS(Proj2018[[#This Row],[LastProj]]-Proj2018[[#This Row],[PROJ TOTAL PTS]])&lt;0.5,"",(Proj2018[[#This Row],[PROJ TOTAL PTS]]-Proj2018[[#This Row],[LastProj]])/16)</f>
        <v/>
      </c>
      <c r="W928" s="28" t="s">
        <v>30</v>
      </c>
      <c r="X928" s="28"/>
      <c r="Y928" s="28">
        <f>IF(Proj2018[[#This Row],[POS]]="K",-100,Proj2018[[#This Row],[VAR/G]]+1.5)</f>
        <v>-15.9175</v>
      </c>
      <c r="Z928" s="32">
        <f>ROUND(MAX(Proj2018[[#This Row],[VAWG]],0)*$AC$9,0)+1</f>
        <v>1</v>
      </c>
    </row>
    <row r="929" spans="1:26" x14ac:dyDescent="0.25">
      <c r="A929">
        <v>2018</v>
      </c>
      <c r="B929" t="s">
        <v>996</v>
      </c>
      <c r="C929" t="s">
        <v>79</v>
      </c>
      <c r="D929" t="s">
        <v>29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 s="25">
        <v>0</v>
      </c>
      <c r="Q929" s="25">
        <v>278.68</v>
      </c>
      <c r="R929" s="25">
        <v>-278.68</v>
      </c>
      <c r="S929" s="25">
        <v>-17.4175</v>
      </c>
      <c r="T929" s="30" t="s">
        <v>30</v>
      </c>
      <c r="U929" s="28">
        <v>0</v>
      </c>
      <c r="V929" s="28" t="str">
        <f>IF(ABS(Proj2018[[#This Row],[LastProj]]-Proj2018[[#This Row],[PROJ TOTAL PTS]])&lt;0.5,"",(Proj2018[[#This Row],[PROJ TOTAL PTS]]-Proj2018[[#This Row],[LastProj]])/16)</f>
        <v/>
      </c>
      <c r="W929" s="28" t="s">
        <v>30</v>
      </c>
      <c r="X929" s="28"/>
      <c r="Y929" s="28">
        <f>IF(Proj2018[[#This Row],[POS]]="K",-100,Proj2018[[#This Row],[VAR/G]]+1.5)</f>
        <v>-15.9175</v>
      </c>
      <c r="Z929" s="32">
        <f>ROUND(MAX(Proj2018[[#This Row],[VAWG]],0)*$AC$9,0)+1</f>
        <v>1</v>
      </c>
    </row>
    <row r="930" spans="1:26" x14ac:dyDescent="0.25">
      <c r="A930">
        <v>2018</v>
      </c>
      <c r="B930" t="s">
        <v>997</v>
      </c>
      <c r="C930" t="s">
        <v>79</v>
      </c>
      <c r="D930" t="s">
        <v>29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 s="25">
        <v>0</v>
      </c>
      <c r="Q930" s="25">
        <v>278.68</v>
      </c>
      <c r="R930" s="25">
        <v>-278.68</v>
      </c>
      <c r="S930" s="25">
        <v>-17.4175</v>
      </c>
      <c r="T930" s="30" t="s">
        <v>30</v>
      </c>
      <c r="U930" s="28">
        <v>0</v>
      </c>
      <c r="V930" s="28" t="str">
        <f>IF(ABS(Proj2018[[#This Row],[LastProj]]-Proj2018[[#This Row],[PROJ TOTAL PTS]])&lt;0.5,"",(Proj2018[[#This Row],[PROJ TOTAL PTS]]-Proj2018[[#This Row],[LastProj]])/16)</f>
        <v/>
      </c>
      <c r="W930" s="28" t="s">
        <v>30</v>
      </c>
      <c r="X930" s="28"/>
      <c r="Y930" s="28">
        <f>IF(Proj2018[[#This Row],[POS]]="K",-100,Proj2018[[#This Row],[VAR/G]]+1.5)</f>
        <v>-15.9175</v>
      </c>
      <c r="Z930" s="32">
        <f>ROUND(MAX(Proj2018[[#This Row],[VAWG]],0)*$AC$9,0)+1</f>
        <v>1</v>
      </c>
    </row>
    <row r="931" spans="1:26" x14ac:dyDescent="0.25">
      <c r="A931">
        <v>2018</v>
      </c>
      <c r="B931" t="s">
        <v>998</v>
      </c>
      <c r="C931" t="s">
        <v>62</v>
      </c>
      <c r="D931" t="s">
        <v>29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 s="25">
        <v>0</v>
      </c>
      <c r="Q931" s="25">
        <v>278.68</v>
      </c>
      <c r="R931" s="25">
        <v>-278.68</v>
      </c>
      <c r="S931" s="25">
        <v>-17.4175</v>
      </c>
      <c r="T931" s="30" t="s">
        <v>30</v>
      </c>
      <c r="U931" s="28">
        <v>0</v>
      </c>
      <c r="V931" s="28" t="str">
        <f>IF(ABS(Proj2018[[#This Row],[LastProj]]-Proj2018[[#This Row],[PROJ TOTAL PTS]])&lt;0.5,"",(Proj2018[[#This Row],[PROJ TOTAL PTS]]-Proj2018[[#This Row],[LastProj]])/16)</f>
        <v/>
      </c>
      <c r="W931" s="28" t="s">
        <v>30</v>
      </c>
      <c r="X931" s="28"/>
      <c r="Y931" s="28">
        <f>IF(Proj2018[[#This Row],[POS]]="K",-100,Proj2018[[#This Row],[VAR/G]]+1.5)</f>
        <v>-15.9175</v>
      </c>
      <c r="Z931" s="32">
        <f>ROUND(MAX(Proj2018[[#This Row],[VAWG]],0)*$AC$9,0)+1</f>
        <v>1</v>
      </c>
    </row>
    <row r="932" spans="1:26" x14ac:dyDescent="0.25">
      <c r="A932">
        <v>2018</v>
      </c>
      <c r="B932" t="s">
        <v>999</v>
      </c>
      <c r="C932" t="s">
        <v>92</v>
      </c>
      <c r="D932" t="s">
        <v>29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 s="25">
        <v>0</v>
      </c>
      <c r="Q932" s="25">
        <v>278.68</v>
      </c>
      <c r="R932" s="25">
        <v>-278.68</v>
      </c>
      <c r="S932" s="25">
        <v>-17.4175</v>
      </c>
      <c r="T932" s="30" t="s">
        <v>30</v>
      </c>
      <c r="U932" s="28">
        <v>0</v>
      </c>
      <c r="V932" s="28" t="str">
        <f>IF(ABS(Proj2018[[#This Row],[LastProj]]-Proj2018[[#This Row],[PROJ TOTAL PTS]])&lt;0.5,"",(Proj2018[[#This Row],[PROJ TOTAL PTS]]-Proj2018[[#This Row],[LastProj]])/16)</f>
        <v/>
      </c>
      <c r="W932" s="28" t="s">
        <v>30</v>
      </c>
      <c r="X932" s="28"/>
      <c r="Y932" s="28">
        <f>IF(Proj2018[[#This Row],[POS]]="K",-100,Proj2018[[#This Row],[VAR/G]]+1.5)</f>
        <v>-15.9175</v>
      </c>
      <c r="Z932" s="32">
        <f>ROUND(MAX(Proj2018[[#This Row],[VAWG]],0)*$AC$9,0)+1</f>
        <v>1</v>
      </c>
    </row>
    <row r="933" spans="1:26" x14ac:dyDescent="0.25">
      <c r="A933">
        <v>2018</v>
      </c>
      <c r="B933" t="s">
        <v>1000</v>
      </c>
      <c r="C933" t="s">
        <v>86</v>
      </c>
      <c r="D933" t="s">
        <v>29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 s="25">
        <v>0</v>
      </c>
      <c r="Q933" s="25">
        <v>278.68</v>
      </c>
      <c r="R933" s="25">
        <v>-278.68</v>
      </c>
      <c r="S933" s="25">
        <v>-17.4175</v>
      </c>
      <c r="T933" s="30" t="s">
        <v>30</v>
      </c>
      <c r="U933" s="28">
        <v>0</v>
      </c>
      <c r="V933" s="28" t="str">
        <f>IF(ABS(Proj2018[[#This Row],[LastProj]]-Proj2018[[#This Row],[PROJ TOTAL PTS]])&lt;0.5,"",(Proj2018[[#This Row],[PROJ TOTAL PTS]]-Proj2018[[#This Row],[LastProj]])/16)</f>
        <v/>
      </c>
      <c r="W933" s="28" t="s">
        <v>30</v>
      </c>
      <c r="X933" s="28"/>
      <c r="Y933" s="28">
        <f>IF(Proj2018[[#This Row],[POS]]="K",-100,Proj2018[[#This Row],[VAR/G]]+1.5)</f>
        <v>-15.9175</v>
      </c>
      <c r="Z933" s="32">
        <f>ROUND(MAX(Proj2018[[#This Row],[VAWG]],0)*$AC$9,0)+1</f>
        <v>1</v>
      </c>
    </row>
    <row r="934" spans="1:26" x14ac:dyDescent="0.25">
      <c r="A934">
        <v>2018</v>
      </c>
      <c r="B934" t="s">
        <v>1001</v>
      </c>
      <c r="C934" t="s">
        <v>74</v>
      </c>
      <c r="D934" t="s">
        <v>29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 s="25">
        <v>0</v>
      </c>
      <c r="Q934" s="25">
        <v>278.68</v>
      </c>
      <c r="R934" s="25">
        <v>-278.68</v>
      </c>
      <c r="S934" s="25">
        <v>-17.4175</v>
      </c>
      <c r="T934" s="30" t="s">
        <v>30</v>
      </c>
      <c r="U934" s="28">
        <v>0</v>
      </c>
      <c r="V934" s="28" t="str">
        <f>IF(ABS(Proj2018[[#This Row],[LastProj]]-Proj2018[[#This Row],[PROJ TOTAL PTS]])&lt;0.5,"",(Proj2018[[#This Row],[PROJ TOTAL PTS]]-Proj2018[[#This Row],[LastProj]])/16)</f>
        <v/>
      </c>
      <c r="W934" s="28" t="s">
        <v>30</v>
      </c>
      <c r="X934" s="28"/>
      <c r="Y934" s="28">
        <f>IF(Proj2018[[#This Row],[POS]]="K",-100,Proj2018[[#This Row],[VAR/G]]+1.5)</f>
        <v>-15.9175</v>
      </c>
      <c r="Z934" s="32">
        <f>ROUND(MAX(Proj2018[[#This Row],[VAWG]],0)*$AC$9,0)+1</f>
        <v>1</v>
      </c>
    </row>
    <row r="935" spans="1:26" x14ac:dyDescent="0.25">
      <c r="A935">
        <v>2018</v>
      </c>
      <c r="B935" t="s">
        <v>1002</v>
      </c>
      <c r="C935" t="s">
        <v>83</v>
      </c>
      <c r="D935" t="s">
        <v>29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 s="25">
        <v>0</v>
      </c>
      <c r="Q935" s="25">
        <v>278.68</v>
      </c>
      <c r="R935" s="25">
        <v>-278.68</v>
      </c>
      <c r="S935" s="25">
        <v>-17.4175</v>
      </c>
      <c r="T935" s="30" t="s">
        <v>30</v>
      </c>
      <c r="U935" s="28">
        <v>0</v>
      </c>
      <c r="V935" s="28" t="str">
        <f>IF(ABS(Proj2018[[#This Row],[LastProj]]-Proj2018[[#This Row],[PROJ TOTAL PTS]])&lt;0.5,"",(Proj2018[[#This Row],[PROJ TOTAL PTS]]-Proj2018[[#This Row],[LastProj]])/16)</f>
        <v/>
      </c>
      <c r="W935" s="28" t="s">
        <v>30</v>
      </c>
      <c r="X935" s="28"/>
      <c r="Y935" s="28">
        <f>IF(Proj2018[[#This Row],[POS]]="K",-100,Proj2018[[#This Row],[VAR/G]]+1.5)</f>
        <v>-15.9175</v>
      </c>
      <c r="Z935" s="32">
        <f>ROUND(MAX(Proj2018[[#This Row],[VAWG]],0)*$AC$9,0)+1</f>
        <v>1</v>
      </c>
    </row>
    <row r="936" spans="1:26" x14ac:dyDescent="0.25">
      <c r="A936">
        <v>2018</v>
      </c>
      <c r="B936" t="s">
        <v>1003</v>
      </c>
      <c r="C936" t="s">
        <v>56</v>
      </c>
      <c r="D936" t="s">
        <v>29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 s="25">
        <v>0</v>
      </c>
      <c r="Q936" s="25">
        <v>278.68</v>
      </c>
      <c r="R936" s="25">
        <v>-278.68</v>
      </c>
      <c r="S936" s="25">
        <v>-17.4175</v>
      </c>
      <c r="T936" s="30" t="s">
        <v>30</v>
      </c>
      <c r="U936" s="28">
        <v>0</v>
      </c>
      <c r="V936" s="28" t="str">
        <f>IF(ABS(Proj2018[[#This Row],[LastProj]]-Proj2018[[#This Row],[PROJ TOTAL PTS]])&lt;0.5,"",(Proj2018[[#This Row],[PROJ TOTAL PTS]]-Proj2018[[#This Row],[LastProj]])/16)</f>
        <v/>
      </c>
      <c r="W936" s="28" t="s">
        <v>30</v>
      </c>
      <c r="X936" s="28"/>
      <c r="Y936" s="28">
        <f>IF(Proj2018[[#This Row],[POS]]="K",-100,Proj2018[[#This Row],[VAR/G]]+1.5)</f>
        <v>-15.9175</v>
      </c>
      <c r="Z936" s="32">
        <f>ROUND(MAX(Proj2018[[#This Row],[VAWG]],0)*$AC$9,0)+1</f>
        <v>1</v>
      </c>
    </row>
    <row r="937" spans="1:26" x14ac:dyDescent="0.25">
      <c r="A937">
        <v>2018</v>
      </c>
      <c r="B937" t="s">
        <v>1004</v>
      </c>
      <c r="C937" t="s">
        <v>86</v>
      </c>
      <c r="D937" t="s">
        <v>29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 s="25">
        <v>0</v>
      </c>
      <c r="Q937" s="25">
        <v>278.68</v>
      </c>
      <c r="R937" s="25">
        <v>-278.68</v>
      </c>
      <c r="S937" s="25">
        <v>-17.4175</v>
      </c>
      <c r="T937" s="30" t="s">
        <v>30</v>
      </c>
      <c r="U937" s="28">
        <v>0</v>
      </c>
      <c r="V937" s="28" t="str">
        <f>IF(ABS(Proj2018[[#This Row],[LastProj]]-Proj2018[[#This Row],[PROJ TOTAL PTS]])&lt;0.5,"",(Proj2018[[#This Row],[PROJ TOTAL PTS]]-Proj2018[[#This Row],[LastProj]])/16)</f>
        <v/>
      </c>
      <c r="W937" s="28" t="s">
        <v>30</v>
      </c>
      <c r="X937" s="28"/>
      <c r="Y937" s="28">
        <f>IF(Proj2018[[#This Row],[POS]]="K",-100,Proj2018[[#This Row],[VAR/G]]+1.5)</f>
        <v>-15.9175</v>
      </c>
      <c r="Z937" s="32">
        <f>ROUND(MAX(Proj2018[[#This Row],[VAWG]],0)*$AC$9,0)+1</f>
        <v>1</v>
      </c>
    </row>
    <row r="938" spans="1:26" x14ac:dyDescent="0.25">
      <c r="A938">
        <v>2018</v>
      </c>
      <c r="B938" t="s">
        <v>191</v>
      </c>
      <c r="C938" t="s">
        <v>49</v>
      </c>
      <c r="D938" t="s">
        <v>102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 s="25">
        <v>0</v>
      </c>
      <c r="Q938" s="25">
        <v>117.7</v>
      </c>
      <c r="R938" s="25">
        <v>-117.7</v>
      </c>
      <c r="S938" s="25">
        <v>-7.3562500000000002</v>
      </c>
      <c r="T938" s="30" t="s">
        <v>30</v>
      </c>
      <c r="U938" s="28">
        <v>0</v>
      </c>
      <c r="V938" s="28" t="str">
        <f>IF(ABS(Proj2018[[#This Row],[LastProj]]-Proj2018[[#This Row],[PROJ TOTAL PTS]])&lt;0.5,"",(Proj2018[[#This Row],[PROJ TOTAL PTS]]-Proj2018[[#This Row],[LastProj]])/16)</f>
        <v/>
      </c>
      <c r="W938" s="28" t="s">
        <v>31</v>
      </c>
      <c r="X938" s="28"/>
      <c r="Y938" s="28">
        <f>IF(Proj2018[[#This Row],[POS]]="K",-100,Proj2018[[#This Row],[VAR/G]]+1.5)</f>
        <v>-5.8562500000000002</v>
      </c>
      <c r="Z938" s="28">
        <f>ROUND(MAX(Proj2018[[#This Row],[VAWG]],0)*$AC$9,0)+1</f>
        <v>1</v>
      </c>
    </row>
    <row r="939" spans="1:26" x14ac:dyDescent="0.25">
      <c r="A939">
        <v>2018</v>
      </c>
      <c r="B939" t="s">
        <v>1005</v>
      </c>
      <c r="C939" t="s">
        <v>77</v>
      </c>
      <c r="D939" t="s">
        <v>102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 s="25">
        <v>0</v>
      </c>
      <c r="Q939" s="25">
        <v>117.7</v>
      </c>
      <c r="R939" s="25">
        <v>-117.7</v>
      </c>
      <c r="S939" s="25">
        <v>-7.3562500000000002</v>
      </c>
      <c r="T939" s="33" t="s">
        <v>19</v>
      </c>
      <c r="U939" s="34">
        <v>0</v>
      </c>
      <c r="V939" s="34" t="str">
        <f>IF(ABS(Proj2018[[#This Row],[LastProj]]-Proj2018[[#This Row],[PROJ TOTAL PTS]])&lt;0.5,"",(Proj2018[[#This Row],[PROJ TOTAL PTS]]-Proj2018[[#This Row],[LastProj]])/16)</f>
        <v/>
      </c>
      <c r="W939" s="34" t="s">
        <v>31</v>
      </c>
      <c r="X939" s="34"/>
      <c r="Y939" s="34">
        <f>IF(Proj2018[[#This Row],[POS]]="K",-100,Proj2018[[#This Row],[VAR/G]]+1.5)</f>
        <v>-5.8562500000000002</v>
      </c>
      <c r="Z939" s="34">
        <f>ROUND(MAX(Proj2018[[#This Row],[VAWG]],0)*$AC$9,0)+1</f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36AE-4FC9-4332-AFE6-CD5B66A6EFFC}">
  <sheetPr codeName="Sheet3"/>
  <dimension ref="A1:C11"/>
  <sheetViews>
    <sheetView workbookViewId="0">
      <selection activeCell="E2" sqref="E2"/>
    </sheetView>
  </sheetViews>
  <sheetFormatPr defaultRowHeight="15" x14ac:dyDescent="0.25"/>
  <cols>
    <col min="1" max="1" width="10.28515625" bestFit="1" customWidth="1"/>
    <col min="2" max="2" width="23.42578125" bestFit="1" customWidth="1"/>
    <col min="3" max="3" width="19.5703125" bestFit="1" customWidth="1"/>
  </cols>
  <sheetData>
    <row r="1" spans="1:3" x14ac:dyDescent="0.25">
      <c r="A1" t="s">
        <v>1006</v>
      </c>
      <c r="B1" t="s">
        <v>1007</v>
      </c>
      <c r="C1" t="s">
        <v>1008</v>
      </c>
    </row>
    <row r="2" spans="1:3" x14ac:dyDescent="0.25">
      <c r="A2">
        <v>4</v>
      </c>
      <c r="B2" t="s">
        <v>1009</v>
      </c>
      <c r="C2" t="s">
        <v>1010</v>
      </c>
    </row>
    <row r="3" spans="1:3" x14ac:dyDescent="0.25">
      <c r="A3">
        <v>5</v>
      </c>
      <c r="B3" t="s">
        <v>1011</v>
      </c>
      <c r="C3" t="s">
        <v>1012</v>
      </c>
    </row>
    <row r="4" spans="1:3" x14ac:dyDescent="0.25">
      <c r="A4">
        <v>6</v>
      </c>
      <c r="B4" t="s">
        <v>1013</v>
      </c>
      <c r="C4" t="s">
        <v>1014</v>
      </c>
    </row>
    <row r="5" spans="1:3" x14ac:dyDescent="0.25">
      <c r="A5">
        <v>7</v>
      </c>
      <c r="B5" t="s">
        <v>1015</v>
      </c>
      <c r="C5" t="s">
        <v>1016</v>
      </c>
    </row>
    <row r="6" spans="1:3" x14ac:dyDescent="0.25">
      <c r="A6">
        <v>10</v>
      </c>
      <c r="B6" t="s">
        <v>1017</v>
      </c>
      <c r="C6" t="s">
        <v>1018</v>
      </c>
    </row>
    <row r="7" spans="1:3" x14ac:dyDescent="0.25">
      <c r="A7">
        <v>1</v>
      </c>
      <c r="B7" t="s">
        <v>1019</v>
      </c>
      <c r="C7" t="s">
        <v>1020</v>
      </c>
    </row>
    <row r="8" spans="1:3" x14ac:dyDescent="0.25">
      <c r="A8">
        <v>9</v>
      </c>
      <c r="B8" t="s">
        <v>1021</v>
      </c>
      <c r="C8" t="s">
        <v>1022</v>
      </c>
    </row>
    <row r="9" spans="1:3" x14ac:dyDescent="0.25">
      <c r="A9">
        <v>3</v>
      </c>
      <c r="B9" t="s">
        <v>1023</v>
      </c>
      <c r="C9" t="s">
        <v>1024</v>
      </c>
    </row>
    <row r="10" spans="1:3" x14ac:dyDescent="0.25">
      <c r="A10">
        <v>2</v>
      </c>
      <c r="B10" t="s">
        <v>1025</v>
      </c>
      <c r="C10" t="s">
        <v>1026</v>
      </c>
    </row>
    <row r="11" spans="1:3" x14ac:dyDescent="0.25">
      <c r="A11">
        <v>8</v>
      </c>
      <c r="B11" t="s">
        <v>1027</v>
      </c>
      <c r="C11" t="s">
        <v>1028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88DD0-B494-4982-8093-5019F37CA716}">
  <sheetPr codeName="Sheet4"/>
  <dimension ref="A1:D12"/>
  <sheetViews>
    <sheetView workbookViewId="0">
      <selection activeCell="C6" sqref="C6"/>
    </sheetView>
  </sheetViews>
  <sheetFormatPr defaultRowHeight="15" x14ac:dyDescent="0.25"/>
  <cols>
    <col min="1" max="1" width="19.28515625" bestFit="1" customWidth="1"/>
    <col min="2" max="2" width="21.7109375" bestFit="1" customWidth="1"/>
    <col min="3" max="3" width="20.28515625" bestFit="1" customWidth="1"/>
    <col min="4" max="4" width="17.5703125" bestFit="1" customWidth="1"/>
  </cols>
  <sheetData>
    <row r="1" spans="1:4" x14ac:dyDescent="0.25">
      <c r="A1" t="s">
        <v>1029</v>
      </c>
      <c r="B1" t="s">
        <v>1030</v>
      </c>
      <c r="C1" t="s">
        <v>1031</v>
      </c>
      <c r="D1" t="s">
        <v>1032</v>
      </c>
    </row>
    <row r="2" spans="1:4" x14ac:dyDescent="0.25">
      <c r="A2" t="s">
        <v>1033</v>
      </c>
      <c r="B2" t="s">
        <v>1015</v>
      </c>
      <c r="C2" t="s">
        <v>1034</v>
      </c>
      <c r="D2" t="s">
        <v>1035</v>
      </c>
    </row>
    <row r="3" spans="1:4" x14ac:dyDescent="0.25">
      <c r="A3" t="s">
        <v>1036</v>
      </c>
      <c r="B3" t="s">
        <v>1037</v>
      </c>
      <c r="C3" t="s">
        <v>1034</v>
      </c>
      <c r="D3" t="s">
        <v>1038</v>
      </c>
    </row>
    <row r="4" spans="1:4" x14ac:dyDescent="0.25">
      <c r="A4" t="s">
        <v>1039</v>
      </c>
      <c r="B4" t="s">
        <v>1040</v>
      </c>
      <c r="C4" t="s">
        <v>1034</v>
      </c>
      <c r="D4" t="s">
        <v>1041</v>
      </c>
    </row>
    <row r="5" spans="1:4" x14ac:dyDescent="0.25">
      <c r="A5" t="s">
        <v>1042</v>
      </c>
      <c r="C5" t="s">
        <v>1034</v>
      </c>
      <c r="D5" t="s">
        <v>1043</v>
      </c>
    </row>
    <row r="6" spans="1:4" x14ac:dyDescent="0.25">
      <c r="A6" t="s">
        <v>1044</v>
      </c>
      <c r="B6" t="s">
        <v>1045</v>
      </c>
      <c r="C6" t="s">
        <v>1034</v>
      </c>
      <c r="D6" t="s">
        <v>1046</v>
      </c>
    </row>
    <row r="7" spans="1:4" x14ac:dyDescent="0.25">
      <c r="A7" t="s">
        <v>1047</v>
      </c>
      <c r="B7" t="s">
        <v>1048</v>
      </c>
      <c r="C7" t="s">
        <v>1034</v>
      </c>
      <c r="D7" t="s">
        <v>1049</v>
      </c>
    </row>
    <row r="8" spans="1:4" x14ac:dyDescent="0.25">
      <c r="A8" t="s">
        <v>1050</v>
      </c>
      <c r="B8" t="s">
        <v>1051</v>
      </c>
      <c r="C8" t="s">
        <v>1034</v>
      </c>
      <c r="D8" t="s">
        <v>1052</v>
      </c>
    </row>
    <row r="9" spans="1:4" x14ac:dyDescent="0.25">
      <c r="A9" t="s">
        <v>1053</v>
      </c>
      <c r="B9" t="s">
        <v>1054</v>
      </c>
      <c r="C9" t="s">
        <v>1034</v>
      </c>
      <c r="D9" t="s">
        <v>1055</v>
      </c>
    </row>
    <row r="10" spans="1:4" x14ac:dyDescent="0.25">
      <c r="A10" t="s">
        <v>1056</v>
      </c>
      <c r="C10" t="s">
        <v>1034</v>
      </c>
      <c r="D10" t="s">
        <v>1057</v>
      </c>
    </row>
    <row r="11" spans="1:4" x14ac:dyDescent="0.25">
      <c r="A11" t="s">
        <v>1058</v>
      </c>
      <c r="B11" t="s">
        <v>1059</v>
      </c>
      <c r="C11" t="s">
        <v>1034</v>
      </c>
      <c r="D11" t="s">
        <v>1060</v>
      </c>
    </row>
    <row r="12" spans="1:4" x14ac:dyDescent="0.25">
      <c r="A12" t="s">
        <v>1061</v>
      </c>
      <c r="C12" t="s">
        <v>1034</v>
      </c>
      <c r="D12" t="s">
        <v>1062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BD27-371E-47D0-B326-03D0B5A72E09}">
  <sheetPr codeName="Sheet5">
    <tabColor rgb="FFFFFF00"/>
  </sheetPr>
  <dimension ref="A1:BK302"/>
  <sheetViews>
    <sheetView tabSelected="1" topLeftCell="B1" zoomScaleNormal="100" workbookViewId="0">
      <pane ySplit="1" topLeftCell="A122" activePane="bottomLeft" state="frozen"/>
      <selection activeCell="B1" sqref="B1"/>
      <selection pane="bottomLeft" activeCell="B164" sqref="B164:B187"/>
    </sheetView>
  </sheetViews>
  <sheetFormatPr defaultColWidth="9.140625" defaultRowHeight="15" outlineLevelCol="1" x14ac:dyDescent="0.25"/>
  <cols>
    <col min="1" max="1" width="17.140625" style="35" hidden="1" customWidth="1" outlineLevel="1"/>
    <col min="2" max="2" width="26.7109375" style="35" customWidth="1" collapsed="1"/>
    <col min="3" max="3" width="33.42578125" style="35" customWidth="1"/>
    <col min="4" max="4" width="14.42578125" style="35" hidden="1" customWidth="1" outlineLevel="1"/>
    <col min="5" max="5" width="15.140625" style="35" hidden="1" customWidth="1" outlineLevel="1"/>
    <col min="6" max="6" width="11.85546875" style="35" customWidth="1" collapsed="1"/>
    <col min="7" max="7" width="10.7109375" style="35" customWidth="1"/>
    <col min="8" max="8" width="12.5703125" style="35" hidden="1" customWidth="1" outlineLevel="1"/>
    <col min="9" max="9" width="10.140625" style="35" customWidth="1" collapsed="1"/>
    <col min="10" max="10" width="13.28515625" style="35" customWidth="1"/>
    <col min="11" max="11" width="16.140625" style="35" customWidth="1"/>
    <col min="12" max="12" width="15.85546875" style="35" customWidth="1"/>
    <col min="13" max="13" width="11.5703125" customWidth="1"/>
    <col min="14" max="14" width="10.5703125" style="35" hidden="1" customWidth="1" outlineLevel="1"/>
    <col min="15" max="15" width="14" style="53" customWidth="1" collapsed="1"/>
    <col min="16" max="16" width="10.7109375" style="35" customWidth="1"/>
    <col min="17" max="17" width="14.7109375" style="35" hidden="1" customWidth="1" outlineLevel="1"/>
    <col min="18" max="18" width="15" style="35" hidden="1" customWidth="1" outlineLevel="1"/>
    <col min="19" max="19" width="14.7109375" style="35" customWidth="1" collapsed="1"/>
    <col min="20" max="20" width="13" style="35" customWidth="1"/>
    <col min="21" max="21" width="13.28515625" style="35" customWidth="1"/>
    <col min="22" max="22" width="15.5703125" style="35" customWidth="1"/>
    <col min="23" max="23" width="18.5703125" style="35" hidden="1" customWidth="1" outlineLevel="1"/>
    <col min="24" max="24" width="20.7109375" style="35" hidden="1" customWidth="1" outlineLevel="1"/>
    <col min="25" max="25" width="21.42578125" style="35" hidden="1" customWidth="1" outlineLevel="1"/>
    <col min="26" max="26" width="19.28515625" style="35" hidden="1" customWidth="1" outlineLevel="1"/>
    <col min="27" max="27" width="18.28515625" style="35" hidden="1" customWidth="1" outlineLevel="1"/>
    <col min="28" max="28" width="18.85546875" style="35" hidden="1" customWidth="1" outlineLevel="1"/>
    <col min="29" max="29" width="10.28515625" style="35" customWidth="1" collapsed="1"/>
    <col min="30" max="30" width="26" style="35" customWidth="1"/>
    <col min="31" max="31" width="14.28515625" style="35" customWidth="1"/>
    <col min="32" max="32" width="33.28515625" style="35" bestFit="1" customWidth="1"/>
    <col min="33" max="33" width="19.28515625" style="35" customWidth="1"/>
    <col min="34" max="34" width="12.85546875" style="35" customWidth="1"/>
    <col min="35" max="35" width="18.42578125" style="35" customWidth="1"/>
    <col min="36" max="36" width="12.140625" style="35" customWidth="1"/>
    <col min="37" max="38" width="14.42578125" style="35" customWidth="1"/>
    <col min="39" max="39" width="11.42578125" style="35" customWidth="1"/>
    <col min="40" max="40" width="16.28515625" style="35" customWidth="1"/>
    <col min="41" max="41" width="16.5703125" style="35" customWidth="1"/>
    <col min="42" max="42" width="22.5703125" style="35" customWidth="1"/>
    <col min="43" max="43" width="12.28515625" style="35" customWidth="1"/>
    <col min="44" max="44" width="11.85546875" style="35" customWidth="1"/>
    <col min="45" max="45" width="14.7109375" style="35" customWidth="1"/>
    <col min="46" max="47" width="9.140625" style="35" customWidth="1"/>
    <col min="48" max="48" width="9.140625" style="35"/>
    <col min="49" max="49" width="16.28515625" customWidth="1"/>
    <col min="53" max="53" width="18.5703125" customWidth="1"/>
    <col min="54" max="54" width="11.5703125" bestFit="1" customWidth="1"/>
    <col min="56" max="56" width="32.140625" bestFit="1" customWidth="1"/>
    <col min="62" max="16384" width="9.140625" style="35"/>
  </cols>
  <sheetData>
    <row r="1" spans="1:63" x14ac:dyDescent="0.25">
      <c r="A1" t="s">
        <v>1063</v>
      </c>
      <c r="B1" s="35" t="s">
        <v>1064</v>
      </c>
      <c r="C1" s="35" t="s">
        <v>1</v>
      </c>
      <c r="D1" s="35" t="s">
        <v>1065</v>
      </c>
      <c r="E1" s="35" t="s">
        <v>1066</v>
      </c>
      <c r="F1" s="35" t="s">
        <v>2</v>
      </c>
      <c r="G1" s="35" t="s">
        <v>3</v>
      </c>
      <c r="H1" t="s">
        <v>1067</v>
      </c>
      <c r="I1" s="36" t="s">
        <v>1068</v>
      </c>
      <c r="J1" t="s">
        <v>1069</v>
      </c>
      <c r="K1" t="s">
        <v>1070</v>
      </c>
      <c r="L1" t="s">
        <v>26655</v>
      </c>
      <c r="M1" t="s">
        <v>1071</v>
      </c>
      <c r="N1" t="s">
        <v>1072</v>
      </c>
      <c r="O1" t="s">
        <v>1073</v>
      </c>
      <c r="P1" s="37" t="s">
        <v>18</v>
      </c>
      <c r="Q1" s="37" t="s">
        <v>1074</v>
      </c>
      <c r="R1" s="37" t="s">
        <v>1075</v>
      </c>
      <c r="S1" s="38" t="s">
        <v>1076</v>
      </c>
      <c r="T1" t="s">
        <v>1077</v>
      </c>
      <c r="U1" s="38" t="s">
        <v>1078</v>
      </c>
      <c r="V1" t="s">
        <v>1079</v>
      </c>
      <c r="W1" t="s">
        <v>1080</v>
      </c>
      <c r="X1" t="s">
        <v>1081</v>
      </c>
      <c r="Y1" t="s">
        <v>1082</v>
      </c>
      <c r="Z1" t="s">
        <v>1083</v>
      </c>
      <c r="AA1" t="s">
        <v>1084</v>
      </c>
      <c r="AB1" t="s">
        <v>1085</v>
      </c>
      <c r="AC1" t="s">
        <v>1086</v>
      </c>
      <c r="AE1" s="35" t="s">
        <v>1087</v>
      </c>
      <c r="AF1" s="35" t="s">
        <v>1064</v>
      </c>
      <c r="AG1" t="s">
        <v>1088</v>
      </c>
      <c r="AH1" t="s">
        <v>1089</v>
      </c>
      <c r="AI1" t="s">
        <v>1090</v>
      </c>
      <c r="AJ1" s="39" t="s">
        <v>1091</v>
      </c>
      <c r="AK1" t="s">
        <v>1092</v>
      </c>
      <c r="AL1" t="s">
        <v>1093</v>
      </c>
      <c r="AM1" s="40" t="s">
        <v>1094</v>
      </c>
      <c r="AN1" s="37" t="s">
        <v>1095</v>
      </c>
      <c r="AO1" s="37" t="s">
        <v>1096</v>
      </c>
      <c r="AP1" s="37" t="s">
        <v>1097</v>
      </c>
      <c r="AQ1" t="s">
        <v>1098</v>
      </c>
      <c r="AR1" t="s">
        <v>45</v>
      </c>
      <c r="AS1" t="s">
        <v>1099</v>
      </c>
      <c r="AW1" s="35"/>
      <c r="AX1" s="35"/>
      <c r="BJ1"/>
      <c r="BK1"/>
    </row>
    <row r="2" spans="1:63" x14ac:dyDescent="0.25">
      <c r="A2" t="s">
        <v>1100</v>
      </c>
      <c r="B2" t="s">
        <v>1046</v>
      </c>
      <c r="C2" t="s">
        <v>1101</v>
      </c>
      <c r="D2" s="35">
        <f>_xlfn.IFNA(MATCH(RosterPlan25[[#This Row],[player_id]],CompositeRoster[sleeper_id],0),  MATCH(RosterPlan25[[#This Row],[PLAYER]],CompositeRoster[full_name],0))</f>
        <v>1</v>
      </c>
      <c r="E2" s="35" t="e">
        <f>MATCH(RosterPlan25[[#This Row],[player_id]],Draft2025[sleeper_id],0)</f>
        <v>#N/A</v>
      </c>
      <c r="F2" s="35" t="str">
        <f>INDEX(CompositeRoster[team],RosterPlan25[[#This Row],[RosterIndex]])&amp;""</f>
        <v>SEA</v>
      </c>
      <c r="G2" s="35" t="str">
        <f>INDEX(CompositeRoster[position],RosterPlan25[[#This Row],[RosterIndex]])&amp;""</f>
        <v>TE</v>
      </c>
      <c r="H2" s="35" t="str">
        <f>INDEX(CompositeRoster[source],RosterPlan25[[#This Row],[RosterIndex]])</f>
        <v>Roster</v>
      </c>
      <c r="I2" s="41">
        <f>_xlfn.IFNA(INDEX(Draft2025[PRICE],RosterPlan25[[#This Row],[DraftIndex]]),0)</f>
        <v>0</v>
      </c>
      <c r="J2" s="41" t="str">
        <f>IF(RosterPlan25[[#This Row],[SOURCE]]="Rookie","Rookie",_xlfn.IFNA(INDEX(Draft2025[Current Contract],RosterPlan25[[#This Row],[DraftIndex]]),"Undrafted"))</f>
        <v>Undrafted</v>
      </c>
      <c r="K2" s="41" cm="1">
        <f t="array" aca="1" ref="K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" s="41" t="str">
        <f>IF(_xlfn.IFNA(INDEX(Draft2025[KEEPER],RosterPlan25[[#This Row],[DraftIndex]]),"")="K","Yes","")</f>
        <v/>
      </c>
      <c r="M2" s="41" cm="1">
        <f t="array" ref="M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2" s="41">
        <f>ROUNDDOWN(RosterPlan25[[#This Row],[Optimal $]]*IF(RosterPlan25[[#This Row],[Contract]]="Rookie",0.3,0.15),0)</f>
        <v>0</v>
      </c>
      <c r="O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2" s="37">
        <f>IF(VARG="MANUAL",RosterPlan25[[#This Row],[ManualVARG]],IF(VARG="GOOD",RosterPlan25[[#This Row],[GoodVARG]],"ERR"))</f>
        <v>-1.4633912268384501</v>
      </c>
      <c r="Q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-1.4633912268384501</v>
      </c>
      <c r="R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2" s="38" t="s">
        <v>31</v>
      </c>
      <c r="T2" s="38">
        <f>_xlfn.IFNA(INDEX(Draft2025[Net Keeper Count],RosterPlan25[[#This Row],[DraftIndex]]),0)+IF(RosterPlan25[[#This Row],[KEEPER / RFA]]="K",1,0)</f>
        <v>1</v>
      </c>
      <c r="U2" s="38" t="str">
        <f>IF(RosterPlan25[[#This Row],[KEEPER / RFA]]="RFA",RosterPlan25[[#This Row],[Pure Inflated $]],"")</f>
        <v/>
      </c>
      <c r="V2" s="35">
        <f>IF(RosterPlan25[[#This Row],[VAR/G]]&gt;0,
ROUND(IF(VARG="GOOD",$AG$29,IF(VARG="ATHLETIC",$AH$29,99999999999))*RosterPlan25[[#This Row],[VAR/G]],0),
0) + 1</f>
        <v>1</v>
      </c>
      <c r="W2" s="35">
        <f ca="1">RosterPlan25[[#This Row],[Optimal $]]-RosterPlan25[[#This Row],[$ CURR]]</f>
        <v>0</v>
      </c>
      <c r="X2">
        <f>IF(OR(RosterPlan25[[#This Row],[SOURCE]]="Rookie",RosterPlan25[[#This Row],[POS]]="K"),0,RosterPlan25[[#This Row],[VAR/G]]+3.3)</f>
        <v>1.8366087731615497</v>
      </c>
      <c r="Y2">
        <f ca="1">IF(RosterPlan25[[#This Row],[VAW/G]]&gt;0,ROUND(RosterPlan25[[#This Row],[VAW/G]]*$AG$56,0)+1,1)</f>
        <v>31</v>
      </c>
      <c r="Z2" s="49">
        <f ca="1">RosterPlan25[[#This Row],[VAWG Market $]]-_xlfn.IFNA(RosterPlan25[[#This Row],[$ CURR]],1)</f>
        <v>30</v>
      </c>
      <c r="AA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">
        <f ca="1">RosterPlan25[[#This Row],[Pure Inflated $]]-RosterPlan25[[#This Row],[$ CURR]]</f>
        <v>0</v>
      </c>
      <c r="AC2">
        <f>INDEX(players[age],MATCH(RosterPlan25[[#This Row],[player_id]],players[sleeper_id],0))</f>
        <v>24</v>
      </c>
      <c r="AE2" s="35">
        <f ca="1">300-AG2+AI2+$AE$15-24-AL2</f>
        <v>215</v>
      </c>
      <c r="AF2" s="38" t="s">
        <v>1060</v>
      </c>
      <c r="AG2" s="38">
        <f ca="1">SUMIFS(RosterPlan25[[$ CURR]:[$ CURR]],RosterPlan25[[OWNER]:[OWNER]],"="&amp;$AF2,RosterPlan25[[KEEPER / RFA]:[KEEPER / RFA]],"K")</f>
        <v>89</v>
      </c>
      <c r="AH2" s="35">
        <f ca="1">SUMIFS(RosterPlan25[[$ CURR]:[$ CURR]],RosterPlan25[[OWNER]:[OWNER]],"="&amp;$AF2,RosterPlan25[[KEEPER / RFA]:[KEEPER / RFA]],"K")+
SUMIFS(RosterPlan25[[RFA $]:[RFA $]],RosterPlan25[[OWNER]:[OWNER]],"="&amp;$AF2,RosterPlan25[[KEEPER / RFA]:[KEEPER / RFA]],"RFA")</f>
        <v>89</v>
      </c>
      <c r="AI2" s="35">
        <f>COUNTIFS(RosterPlan25[OWNER],"="&amp;$AF2)</f>
        <v>20</v>
      </c>
      <c r="AJ2" s="43">
        <f>COUNTIFS(RosterPlan25[OWNER],"="&amp;$AF2,RosterPlan25[KEEPER / RFA],"K")</f>
        <v>20</v>
      </c>
      <c r="AK2" s="35">
        <f>COUNTIFS(RosterPlan25[OWNER],"="&amp;$AF2,RosterPlan25[KEEPER / RFA],"RFA")</f>
        <v>0</v>
      </c>
      <c r="AM2" s="40">
        <f ca="1">AH2+24+AL2-MIN(AJ2+AK2,24)</f>
        <v>93</v>
      </c>
      <c r="AN2" s="37">
        <f>SUMIFS(RosterPlan25[[VAR/G]:[VAR/G]],RosterPlan25[[OWNER]:[OWNER]],"="&amp;$AF2,RosterPlan25[[KEEPER / RFA]:[KEEPER / RFA]],"K",RosterPlan25[[VAR/G]:[VAR/G]],"&gt;0")</f>
        <v>4.7995229923808651</v>
      </c>
      <c r="AO2" s="37">
        <f>SUMIFS(RosterPlan25[[VAR/G]:[VAR/G]],RosterPlan25[[OWNER]:[OWNER]],"="&amp;$AF2,RosterPlan25[[KEEPER / RFA]:[KEEPER / RFA]],"RFA",RosterPlan25[[VAR/G]:[VAR/G]],"&gt;0")</f>
        <v>0</v>
      </c>
      <c r="AP2" s="37">
        <f>SUMIFS(RosterPlan25[[VAR/G]:[VAR/G]],RosterPlan25[[OWNER]:[OWNER]],"="&amp;$AF2,RosterPlan25[[KEEPER / RFA]:[KEEPER / RFA]],"&lt;&gt;K",RosterPlan25[[VAR/G]:[VAR/G]],"&gt;0")</f>
        <v>0</v>
      </c>
      <c r="AQ2" s="37">
        <f ca="1">(300-AM2)/IF(VARG="ATHLETIC",$AH$35,IF(VARG="GOOD",$AG$35,0))</f>
        <v>12.597640619388823</v>
      </c>
      <c r="AR2" s="37">
        <f ca="1">AN2+AQ2+AO2</f>
        <v>17.397163611769688</v>
      </c>
      <c r="AS2">
        <v>19.522489316239302</v>
      </c>
      <c r="AT2" s="37">
        <f ca="1">AR2-AS2</f>
        <v>-2.1253257044696134</v>
      </c>
      <c r="AU2" s="86">
        <f ca="1">AR2/$AR$12</f>
        <v>7.4324076211848361E-2</v>
      </c>
      <c r="BJ2"/>
      <c r="BK2"/>
    </row>
    <row r="3" spans="1:63" x14ac:dyDescent="0.25">
      <c r="A3" t="s">
        <v>1102</v>
      </c>
      <c r="B3" t="s">
        <v>1046</v>
      </c>
      <c r="C3" t="s">
        <v>1103</v>
      </c>
      <c r="D3" s="35">
        <f>_xlfn.IFNA(MATCH(RosterPlan25[[#This Row],[player_id]],CompositeRoster[sleeper_id],0),  MATCH(RosterPlan25[[#This Row],[PLAYER]],CompositeRoster[full_name],0))</f>
        <v>2</v>
      </c>
      <c r="E3" s="35">
        <f>MATCH(RosterPlan25[[#This Row],[player_id]],Draft2025[sleeper_id],0)</f>
        <v>7</v>
      </c>
      <c r="F3" s="35" t="str">
        <f>INDEX(CompositeRoster[team],RosterPlan25[[#This Row],[RosterIndex]])&amp;""</f>
        <v>JAX</v>
      </c>
      <c r="G3" s="35" t="str">
        <f>INDEX(CompositeRoster[position],RosterPlan25[[#This Row],[RosterIndex]])&amp;""</f>
        <v>WR</v>
      </c>
      <c r="H3" s="35" t="str">
        <f>INDEX(CompositeRoster[source],RosterPlan25[[#This Row],[RosterIndex]])</f>
        <v>Roster</v>
      </c>
      <c r="I3" s="41">
        <f>_xlfn.IFNA(INDEX(Draft2025[PRICE],RosterPlan25[[#This Row],[DraftIndex]]),0)</f>
        <v>18</v>
      </c>
      <c r="J3" s="41" t="str">
        <f>IF(RosterPlan25[[#This Row],[SOURCE]]="Rookie","Rookie",_xlfn.IFNA(INDEX(Draft2025[Current Contract],RosterPlan25[[#This Row],[DraftIndex]]),"Undrafted"))</f>
        <v>Rookie</v>
      </c>
      <c r="K3" s="41" cm="1">
        <f t="array" aca="1" ref="K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3" s="41" t="str">
        <f>IF(_xlfn.IFNA(INDEX(Draft2025[KEEPER],RosterPlan25[[#This Row],[DraftIndex]]),"")="K","Yes","")</f>
        <v>Yes</v>
      </c>
      <c r="M3" s="41" t="str" cm="1">
        <f t="array" ref="M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3" s="41">
        <f>ROUNDDOWN(RosterPlan25[[#This Row],[Optimal $]]*IF(RosterPlan25[[#This Row],[Contract]]="Rookie",0.3,0.15),0)</f>
        <v>2</v>
      </c>
      <c r="O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20</v>
      </c>
      <c r="P3" s="37">
        <f>IF(VARG="MANUAL",RosterPlan25[[#This Row],[ManualVARG]],IF(VARG="GOOD",RosterPlan25[[#This Row],[GoodVARG]],"ERR"))</f>
        <v>0.47162003126847862</v>
      </c>
      <c r="Q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0.47162003126847862</v>
      </c>
      <c r="R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3" s="38" t="s">
        <v>31</v>
      </c>
      <c r="T3" s="38">
        <f>_xlfn.IFNA(INDEX(Draft2025[Net Keeper Count],RosterPlan25[[#This Row],[DraftIndex]]),0)+IF(RosterPlan25[[#This Row],[KEEPER / RFA]]="K",1,0)</f>
        <v>2</v>
      </c>
      <c r="U3" s="38" t="str">
        <f>IF(RosterPlan25[[#This Row],[KEEPER / RFA]]="RFA",RosterPlan25[[#This Row],[Pure Inflated $]],"")</f>
        <v/>
      </c>
      <c r="V3" s="35">
        <f>IF(RosterPlan25[[#This Row],[VAR/G]]&gt;0,
ROUND(IF(VARG="GOOD",$AG$29,IF(VARG="ATHLETIC",$AH$29,99999999999))*RosterPlan25[[#This Row],[VAR/G]],0),
0) + 1</f>
        <v>7</v>
      </c>
      <c r="W3" s="35">
        <f ca="1">RosterPlan25[[#This Row],[Optimal $]]-RosterPlan25[[#This Row],[$ CURR]]</f>
        <v>-13</v>
      </c>
      <c r="X3">
        <f>IF(OR(RosterPlan25[[#This Row],[SOURCE]]="Rookie",RosterPlan25[[#This Row],[POS]]="K"),0,RosterPlan25[[#This Row],[VAR/G]]+3.3)</f>
        <v>3.7716200312684784</v>
      </c>
      <c r="Y3">
        <f ca="1">IF(RosterPlan25[[#This Row],[VAW/G]]&gt;0,ROUND(RosterPlan25[[#This Row],[VAW/G]]*$AG$56,0)+1,1)</f>
        <v>63</v>
      </c>
      <c r="Z3" s="49">
        <f ca="1">RosterPlan25[[#This Row],[VAWG Market $]]-_xlfn.IFNA(RosterPlan25[[#This Row],[$ CURR]],1)</f>
        <v>43</v>
      </c>
      <c r="AA3" s="35">
        <f ca="1">IF(RosterPlan25[[#This Row],[VAR/G]]&gt;0,1+ROUND(RosterPlan25[[#This Row],[VAR/G]]*IF(RosterPlan25[[#This Row],[KEEPER / RFA]]="K",($AG$34+RosterPlan25[[#This Row],[$ CURR]]-1)/($AG$23+RosterPlan25[[#This Row],[VAR/G]]),$AG$35),0),1)</f>
        <v>9</v>
      </c>
      <c r="AB3">
        <f ca="1">RosterPlan25[[#This Row],[Pure Inflated $]]-RosterPlan25[[#This Row],[$ CURR]]</f>
        <v>-11</v>
      </c>
      <c r="AC3">
        <f>INDEX(players[age],MATCH(RosterPlan25[[#This Row],[player_id]],players[sleeper_id],0))</f>
        <v>23</v>
      </c>
      <c r="AE3" s="35">
        <f t="shared" ref="AE3:AE11" ca="1" si="0">300-AG3+AI3+$AE$15-24-AL3</f>
        <v>133</v>
      </c>
      <c r="AF3" s="38" t="s">
        <v>1062</v>
      </c>
      <c r="AG3" s="38">
        <f ca="1">SUMIFS(RosterPlan25[[$ CURR]:[$ CURR]],RosterPlan25[[OWNER]:[OWNER]],"="&amp;$AF3,RosterPlan25[[KEEPER / RFA]:[KEEPER / RFA]],"K")</f>
        <v>175</v>
      </c>
      <c r="AH3" s="35">
        <f ca="1">SUMIFS(RosterPlan25[[$ CURR]:[$ CURR]],RosterPlan25[[OWNER]:[OWNER]],"="&amp;$AF3,RosterPlan25[[KEEPER / RFA]:[KEEPER / RFA]],"K")+
SUMIFS(RosterPlan25[[RFA $]:[RFA $]],RosterPlan25[[OWNER]:[OWNER]],"="&amp;$AF3,RosterPlan25[[KEEPER / RFA]:[KEEPER / RFA]],"RFA")</f>
        <v>175</v>
      </c>
      <c r="AI3" s="35">
        <f>COUNTIFS(RosterPlan25[OWNER],"="&amp;$AF3)</f>
        <v>24</v>
      </c>
      <c r="AJ3" s="43">
        <f>COUNTIFS(RosterPlan25[OWNER],"="&amp;$AF3,RosterPlan25[KEEPER / RFA],"K")</f>
        <v>24</v>
      </c>
      <c r="AK3" s="35">
        <f>COUNTIFS(RosterPlan25[OWNER],"="&amp;$AF3,RosterPlan25[KEEPER / RFA],"RFA")</f>
        <v>0</v>
      </c>
      <c r="AM3" s="40">
        <f t="shared" ref="AM3:AM10" ca="1" si="1">AH3+24+AL3-MIN(AJ3+AK3,24)</f>
        <v>175</v>
      </c>
      <c r="AN3" s="37">
        <f>SUMIFS(RosterPlan25[[VAR/G]:[VAR/G]],RosterPlan25[[OWNER]:[OWNER]],"="&amp;$AF3,RosterPlan25[[KEEPER / RFA]:[KEEPER / RFA]],"K",RosterPlan25[[VAR/G]:[VAR/G]],"&gt;0")</f>
        <v>13.728754340729196</v>
      </c>
      <c r="AO3" s="37">
        <f>SUMIFS(RosterPlan25[[VAR/G]:[VAR/G]],RosterPlan25[[OWNER]:[OWNER]],"="&amp;$AF3,RosterPlan25[[KEEPER / RFA]:[KEEPER / RFA]],"RFA",RosterPlan25[[VAR/G]:[VAR/G]],"&gt;0")</f>
        <v>0</v>
      </c>
      <c r="AP3" s="37">
        <f>SUMIFS(RosterPlan25[[VAR/G]:[VAR/G]],RosterPlan25[[OWNER]:[OWNER]],"="&amp;$AF3,RosterPlan25[[KEEPER / RFA]:[KEEPER / RFA]],"&lt;&gt;K",RosterPlan25[[VAR/G]:[VAR/G]],"&gt;0")</f>
        <v>0</v>
      </c>
      <c r="AQ3" s="37">
        <f t="shared" ref="AQ3:AQ11" ca="1" si="2">(300-AM3)/IF(VARG="ATHLETIC",$AH$35,IF(VARG="GOOD",$AG$35,0))</f>
        <v>7.6072709054280336</v>
      </c>
      <c r="AR3" s="37">
        <f t="shared" ref="AR3:AR11" ca="1" si="3">AN3+AQ3+AO3</f>
        <v>21.336025246157231</v>
      </c>
      <c r="AS3">
        <v>19.52771367521369</v>
      </c>
      <c r="AT3" s="37">
        <f t="shared" ref="AT3:AT11" ca="1" si="4">AR3-AS3</f>
        <v>1.8083115709435411</v>
      </c>
      <c r="AU3" s="86">
        <f t="shared" ref="AU3:AU11" ca="1" si="5">AR3/$AR$12</f>
        <v>9.1151661376598428E-2</v>
      </c>
      <c r="BJ3"/>
      <c r="BK3"/>
    </row>
    <row r="4" spans="1:63" x14ac:dyDescent="0.25">
      <c r="A4" t="s">
        <v>1106</v>
      </c>
      <c r="B4" t="s">
        <v>1046</v>
      </c>
      <c r="C4" t="s">
        <v>1107</v>
      </c>
      <c r="D4" s="35">
        <f>_xlfn.IFNA(MATCH(RosterPlan25[[#This Row],[player_id]],CompositeRoster[sleeper_id],0),  MATCH(RosterPlan25[[#This Row],[PLAYER]],CompositeRoster[full_name],0))</f>
        <v>3</v>
      </c>
      <c r="E4" s="35">
        <f>MATCH(RosterPlan25[[#This Row],[player_id]],Draft2025[sleeper_id],0)</f>
        <v>8</v>
      </c>
      <c r="F4" s="35" t="str">
        <f>INDEX(CompositeRoster[team],RosterPlan25[[#This Row],[RosterIndex]])&amp;""</f>
        <v>BUF</v>
      </c>
      <c r="G4" s="35" t="str">
        <f>INDEX(CompositeRoster[position],RosterPlan25[[#This Row],[RosterIndex]])&amp;""</f>
        <v>TE</v>
      </c>
      <c r="H4" s="35" t="str">
        <f>INDEX(CompositeRoster[source],RosterPlan25[[#This Row],[RosterIndex]])</f>
        <v>Roster</v>
      </c>
      <c r="I4" s="41">
        <f>_xlfn.IFNA(INDEX(Draft2025[PRICE],RosterPlan25[[#This Row],[DraftIndex]]),0)</f>
        <v>13</v>
      </c>
      <c r="J4" s="41" t="str">
        <f>IF(RosterPlan25[[#This Row],[SOURCE]]="Rookie","Rookie",_xlfn.IFNA(INDEX(Draft2025[Current Contract],RosterPlan25[[#This Row],[DraftIndex]]),"Undrafted"))</f>
        <v>Rookie</v>
      </c>
      <c r="K4" s="41" cm="1">
        <f t="array" aca="1" ref="K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4" s="41" t="str">
        <f>IF(_xlfn.IFNA(INDEX(Draft2025[KEEPER],RosterPlan25[[#This Row],[DraftIndex]]),"")="K","Yes","")</f>
        <v>Yes</v>
      </c>
      <c r="M4" s="41" t="str" cm="1">
        <f t="array" ref="M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4" s="41">
        <f>ROUNDDOWN(RosterPlan25[[#This Row],[Optimal $]]*IF(RosterPlan25[[#This Row],[Contract]]="Rookie",0.3,0.15),0)</f>
        <v>2</v>
      </c>
      <c r="O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15</v>
      </c>
      <c r="P4" s="37">
        <f>IF(VARG="MANUAL",RosterPlan25[[#This Row],[ManualVARG]],IF(VARG="GOOD",RosterPlan25[[#This Row],[GoodVARG]],"ERR"))</f>
        <v>0.63336655225336946</v>
      </c>
      <c r="Q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0.63336655225336946</v>
      </c>
      <c r="R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-0.46649975487377093</v>
      </c>
      <c r="S4" s="38" t="s">
        <v>31</v>
      </c>
      <c r="T4" s="38">
        <f>_xlfn.IFNA(INDEX(Draft2025[Net Keeper Count],RosterPlan25[[#This Row],[DraftIndex]]),0)+IF(RosterPlan25[[#This Row],[KEEPER / RFA]]="K",1,0)</f>
        <v>3</v>
      </c>
      <c r="U4" s="38" t="str">
        <f>IF(RosterPlan25[[#This Row],[KEEPER / RFA]]="RFA",RosterPlan25[[#This Row],[Pure Inflated $]],"")</f>
        <v/>
      </c>
      <c r="V4" s="35">
        <f>IF(RosterPlan25[[#This Row],[VAR/G]]&gt;0,
ROUND(IF(VARG="GOOD",$AG$29,IF(VARG="ATHLETIC",$AH$29,99999999999))*RosterPlan25[[#This Row],[VAR/G]],0),
0) + 1</f>
        <v>8</v>
      </c>
      <c r="W4" s="35">
        <f ca="1">RosterPlan25[[#This Row],[Optimal $]]-RosterPlan25[[#This Row],[$ CURR]]</f>
        <v>-7</v>
      </c>
      <c r="X4">
        <f>IF(OR(RosterPlan25[[#This Row],[SOURCE]]="Rookie",RosterPlan25[[#This Row],[POS]]="K"),0,RosterPlan25[[#This Row],[VAR/G]]+3.3)</f>
        <v>3.9333665522533692</v>
      </c>
      <c r="Y4">
        <f ca="1">IF(RosterPlan25[[#This Row],[VAW/G]]&gt;0,ROUND(RosterPlan25[[#This Row],[VAW/G]]*$AG$56,0)+1,1)</f>
        <v>66</v>
      </c>
      <c r="Z4" s="49">
        <f ca="1">RosterPlan25[[#This Row],[VAWG Market $]]-_xlfn.IFNA(RosterPlan25[[#This Row],[$ CURR]],1)</f>
        <v>51</v>
      </c>
      <c r="AA4" s="35">
        <f ca="1">IF(RosterPlan25[[#This Row],[VAR/G]]&gt;0,1+ROUND(RosterPlan25[[#This Row],[VAR/G]]*IF(RosterPlan25[[#This Row],[KEEPER / RFA]]="K",($AG$34+RosterPlan25[[#This Row],[$ CURR]]-1)/($AG$23+RosterPlan25[[#This Row],[VAR/G]]),$AG$35),0),1)</f>
        <v>11</v>
      </c>
      <c r="AB4">
        <f ca="1">RosterPlan25[[#This Row],[Pure Inflated $]]-RosterPlan25[[#This Row],[$ CURR]]</f>
        <v>-4</v>
      </c>
      <c r="AC4">
        <f>INDEX(players[age],MATCH(RosterPlan25[[#This Row],[player_id]],players[sleeper_id],0))</f>
        <v>26</v>
      </c>
      <c r="AE4" s="35">
        <f t="shared" ca="1" si="0"/>
        <v>61</v>
      </c>
      <c r="AF4" s="38" t="s">
        <v>1038</v>
      </c>
      <c r="AG4" s="38">
        <f ca="1">SUMIFS(RosterPlan25[[$ CURR]:[$ CURR]],RosterPlan25[[OWNER]:[OWNER]],"="&amp;$AF4,RosterPlan25[[KEEPER / RFA]:[KEEPER / RFA]],"K")</f>
        <v>241</v>
      </c>
      <c r="AH4" s="35">
        <f ca="1">SUMIFS(RosterPlan25[[$ CURR]:[$ CURR]],RosterPlan25[[OWNER]:[OWNER]],"="&amp;$AF4,RosterPlan25[[KEEPER / RFA]:[KEEPER / RFA]],"K")+
SUMIFS(RosterPlan25[[RFA $]:[RFA $]],RosterPlan25[[OWNER]:[OWNER]],"="&amp;$AF4,RosterPlan25[[KEEPER / RFA]:[KEEPER / RFA]],"RFA")</f>
        <v>241</v>
      </c>
      <c r="AI4" s="35">
        <f>COUNTIFS(RosterPlan25[OWNER],"="&amp;$AF4)</f>
        <v>18</v>
      </c>
      <c r="AJ4" s="43">
        <f>COUNTIFS(RosterPlan25[OWNER],"="&amp;$AF4,RosterPlan25[KEEPER / RFA],"K")</f>
        <v>18</v>
      </c>
      <c r="AK4" s="35">
        <f>COUNTIFS(RosterPlan25[OWNER],"="&amp;$AF4,RosterPlan25[KEEPER / RFA],"RFA")</f>
        <v>0</v>
      </c>
      <c r="AM4" s="40">
        <f t="shared" ca="1" si="1"/>
        <v>247</v>
      </c>
      <c r="AN4" s="37">
        <f>SUMIFS(RosterPlan25[[VAR/G]:[VAR/G]],RosterPlan25[[OWNER]:[OWNER]],"="&amp;$AF4,RosterPlan25[[KEEPER / RFA]:[KEEPER / RFA]],"K",RosterPlan25[[VAR/G]:[VAR/G]],"&gt;0")</f>
        <v>20.105511801326728</v>
      </c>
      <c r="AO4" s="37">
        <f>SUMIFS(RosterPlan25[[VAR/G]:[VAR/G]],RosterPlan25[[OWNER]:[OWNER]],"="&amp;$AF4,RosterPlan25[[KEEPER / RFA]:[KEEPER / RFA]],"RFA",RosterPlan25[[VAR/G]:[VAR/G]],"&gt;0")</f>
        <v>0</v>
      </c>
      <c r="AP4" s="37">
        <f>SUMIFS(RosterPlan25[[VAR/G]:[VAR/G]],RosterPlan25[[OWNER]:[OWNER]],"="&amp;$AF4,RosterPlan25[[KEEPER / RFA]:[KEEPER / RFA]],"&lt;&gt;K",RosterPlan25[[VAR/G]:[VAR/G]],"&gt;0")</f>
        <v>0</v>
      </c>
      <c r="AQ4" s="37">
        <f t="shared" ca="1" si="2"/>
        <v>3.2254828639014863</v>
      </c>
      <c r="AR4" s="37">
        <f ca="1">AN4+AQ4+AO4</f>
        <v>23.330994665228214</v>
      </c>
      <c r="AS4">
        <v>24.008322649572651</v>
      </c>
      <c r="AT4" s="37">
        <f t="shared" ca="1" si="4"/>
        <v>-0.67732798434443708</v>
      </c>
      <c r="AU4" s="86">
        <f ca="1">AR4/$AR$12</f>
        <v>9.9674559847417354E-2</v>
      </c>
      <c r="BJ4"/>
      <c r="BK4"/>
    </row>
    <row r="5" spans="1:63" x14ac:dyDescent="0.25">
      <c r="A5" t="s">
        <v>1108</v>
      </c>
      <c r="B5" t="s">
        <v>1046</v>
      </c>
      <c r="C5" t="s">
        <v>1109</v>
      </c>
      <c r="D5" s="35">
        <f>_xlfn.IFNA(MATCH(RosterPlan25[[#This Row],[player_id]],CompositeRoster[sleeper_id],0),  MATCH(RosterPlan25[[#This Row],[PLAYER]],CompositeRoster[full_name],0))</f>
        <v>4</v>
      </c>
      <c r="E5" s="35">
        <f>MATCH(RosterPlan25[[#This Row],[player_id]],Draft2025[sleeper_id],0)</f>
        <v>9</v>
      </c>
      <c r="F5" s="35" t="str">
        <f>INDEX(CompositeRoster[team],RosterPlan25[[#This Row],[RosterIndex]])&amp;""</f>
        <v>IND</v>
      </c>
      <c r="G5" s="35" t="str">
        <f>INDEX(CompositeRoster[position],RosterPlan25[[#This Row],[RosterIndex]])&amp;""</f>
        <v>QB</v>
      </c>
      <c r="H5" s="35" t="str">
        <f>INDEX(CompositeRoster[source],RosterPlan25[[#This Row],[RosterIndex]])</f>
        <v>Roster</v>
      </c>
      <c r="I5" s="41">
        <f>_xlfn.IFNA(INDEX(Draft2025[PRICE],RosterPlan25[[#This Row],[DraftIndex]]),0)</f>
        <v>3</v>
      </c>
      <c r="J5" s="41" t="str">
        <f>IF(RosterPlan25[[#This Row],[SOURCE]]="Rookie","Rookie",_xlfn.IFNA(INDEX(Draft2025[Current Contract],RosterPlan25[[#This Row],[DraftIndex]]),"Undrafted"))</f>
        <v>Rookie</v>
      </c>
      <c r="K5" s="41" cm="1">
        <f t="array" aca="1" ref="K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2019</v>
      </c>
      <c r="L5" s="41" t="str">
        <f>IF(_xlfn.IFNA(INDEX(Draft2025[KEEPER],RosterPlan25[[#This Row],[DraftIndex]]),"")="K","Yes","")</f>
        <v>Yes</v>
      </c>
      <c r="M5" s="41" t="str" cm="1">
        <f t="array" ref="M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5" s="41">
        <f>ROUNDDOWN(RosterPlan25[[#This Row],[Optimal $]]*IF(RosterPlan25[[#This Row],[Contract]]="Rookie",0.3,0.15),0)</f>
        <v>0</v>
      </c>
      <c r="O5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5" s="25">
        <f>IF(VARG="MANUAL",RosterPlan25[[#This Row],[ManualVARG]],IF(VARG="GOOD",RosterPlan25[[#This Row],[GoodVARG]],"ERR"))</f>
        <v>-2.9186835242203415</v>
      </c>
      <c r="Q5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-2.9186835242203415</v>
      </c>
      <c r="R5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0.58442541338368581</v>
      </c>
      <c r="S5" s="38" t="s">
        <v>31</v>
      </c>
      <c r="T5" s="57">
        <f>_xlfn.IFNA(INDEX(Draft2025[Net Keeper Count],RosterPlan25[[#This Row],[DraftIndex]]),0)+IF(RosterPlan25[[#This Row],[KEEPER / RFA]]="K",1,0)</f>
        <v>7</v>
      </c>
      <c r="U5" s="38" t="str">
        <f>IF(RosterPlan25[[#This Row],[KEEPER / RFA]]="RFA",RosterPlan25[[#This Row],[Pure Inflated $]],"")</f>
        <v/>
      </c>
      <c r="V5" s="35">
        <f>IF(RosterPlan25[[#This Row],[VAR/G]]&gt;0,
ROUND(IF(VARG="GOOD",$AG$29,IF(VARG="ATHLETIC",$AH$29,99999999999))*RosterPlan25[[#This Row],[VAR/G]],0),
0) + 1</f>
        <v>1</v>
      </c>
      <c r="W5" s="35">
        <f ca="1">RosterPlan25[[#This Row],[Optimal $]]-RosterPlan25[[#This Row],[$ CURR]]</f>
        <v>-2</v>
      </c>
      <c r="X5">
        <f>IF(OR(RosterPlan25[[#This Row],[SOURCE]]="Rookie",RosterPlan25[[#This Row],[POS]]="K"),0,RosterPlan25[[#This Row],[VAR/G]]+3.3)</f>
        <v>0.38131647577965833</v>
      </c>
      <c r="Y5">
        <f ca="1">IF(RosterPlan25[[#This Row],[VAW/G]]&gt;0,ROUND(RosterPlan25[[#This Row],[VAW/G]]*$AG$56,0)+1,1)</f>
        <v>7</v>
      </c>
      <c r="Z5" s="49">
        <f ca="1">RosterPlan25[[#This Row],[VAWG Market $]]-_xlfn.IFNA(RosterPlan25[[#This Row],[$ CURR]],1)</f>
        <v>4</v>
      </c>
      <c r="AA5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5">
        <f ca="1">RosterPlan25[[#This Row],[Pure Inflated $]]-RosterPlan25[[#This Row],[$ CURR]]</f>
        <v>-2</v>
      </c>
      <c r="AC5">
        <f>INDEX(players[age],MATCH(RosterPlan25[[#This Row],[player_id]],players[sleeper_id],0))</f>
        <v>29</v>
      </c>
      <c r="AE5" s="35">
        <f t="shared" ca="1" si="0"/>
        <v>25</v>
      </c>
      <c r="AF5" s="38" t="s">
        <v>1041</v>
      </c>
      <c r="AG5" s="38">
        <f ca="1">SUMIFS(RosterPlan25[[$ CURR]:[$ CURR]],RosterPlan25[[OWNER]:[OWNER]],"="&amp;$AF5,RosterPlan25[[KEEPER / RFA]:[KEEPER / RFA]],"K")</f>
        <v>281</v>
      </c>
      <c r="AH5" s="35">
        <f ca="1">SUMIFS(RosterPlan25[[$ CURR]:[$ CURR]],RosterPlan25[[OWNER]:[OWNER]],"="&amp;$AF5,RosterPlan25[[KEEPER / RFA]:[KEEPER / RFA]],"K")+
SUMIFS(RosterPlan25[[RFA $]:[RFA $]],RosterPlan25[[OWNER]:[OWNER]],"="&amp;$AF5,RosterPlan25[[KEEPER / RFA]:[KEEPER / RFA]],"RFA")</f>
        <v>281</v>
      </c>
      <c r="AI5" s="35">
        <f>COUNTIFS(RosterPlan25[OWNER],"="&amp;$AF5)</f>
        <v>22</v>
      </c>
      <c r="AJ5" s="43">
        <f>COUNTIFS(RosterPlan25[OWNER],"="&amp;$AF5,RosterPlan25[KEEPER / RFA],"K")</f>
        <v>22</v>
      </c>
      <c r="AK5" s="35">
        <f>COUNTIFS(RosterPlan25[OWNER],"="&amp;$AF5,RosterPlan25[KEEPER / RFA],"RFA")</f>
        <v>0</v>
      </c>
      <c r="AM5" s="40">
        <f t="shared" ca="1" si="1"/>
        <v>283</v>
      </c>
      <c r="AN5" s="37">
        <f>SUMIFS(RosterPlan25[[VAR/G]:[VAR/G]],RosterPlan25[[OWNER]:[OWNER]],"="&amp;$AF5,RosterPlan25[[KEEPER / RFA]:[KEEPER / RFA]],"K",RosterPlan25[[VAR/G]:[VAR/G]],"&gt;0")</f>
        <v>33.552718141448132</v>
      </c>
      <c r="AO5" s="37">
        <f>SUMIFS(RosterPlan25[[VAR/G]:[VAR/G]],RosterPlan25[[OWNER]:[OWNER]],"="&amp;$AF5,RosterPlan25[[KEEPER / RFA]:[KEEPER / RFA]],"RFA",RosterPlan25[[VAR/G]:[VAR/G]],"&gt;0")</f>
        <v>0</v>
      </c>
      <c r="AP5" s="37">
        <f>SUMIFS(RosterPlan25[[VAR/G]:[VAR/G]],RosterPlan25[[OWNER]:[OWNER]],"="&amp;$AF5,RosterPlan25[[KEEPER / RFA]:[KEEPER / RFA]],"&lt;&gt;K",RosterPlan25[[VAR/G]:[VAR/G]],"&gt;0")</f>
        <v>0</v>
      </c>
      <c r="AQ5" s="37">
        <f t="shared" ca="1" si="2"/>
        <v>1.0345888431382126</v>
      </c>
      <c r="AR5" s="37">
        <f t="shared" ca="1" si="3"/>
        <v>34.587306984586341</v>
      </c>
      <c r="AS5">
        <v>23.052841880341887</v>
      </c>
      <c r="AT5" s="37">
        <f t="shared" ca="1" si="4"/>
        <v>11.534465104244454</v>
      </c>
      <c r="AU5" s="86">
        <f t="shared" ca="1" si="5"/>
        <v>0.14776372158423901</v>
      </c>
      <c r="BJ5"/>
      <c r="BK5"/>
    </row>
    <row r="6" spans="1:63" x14ac:dyDescent="0.25">
      <c r="A6" t="s">
        <v>1110</v>
      </c>
      <c r="B6" t="s">
        <v>1046</v>
      </c>
      <c r="C6" t="s">
        <v>1111</v>
      </c>
      <c r="D6" s="35">
        <f>_xlfn.IFNA(MATCH(RosterPlan25[[#This Row],[player_id]],CompositeRoster[sleeper_id],0),  MATCH(RosterPlan25[[#This Row],[PLAYER]],CompositeRoster[full_name],0))</f>
        <v>5</v>
      </c>
      <c r="E6" s="35" t="e">
        <f>MATCH(RosterPlan25[[#This Row],[player_id]],Draft2025[sleeper_id],0)</f>
        <v>#N/A</v>
      </c>
      <c r="F6" s="35" t="str">
        <f>INDEX(CompositeRoster[team],RosterPlan25[[#This Row],[RosterIndex]])&amp;""</f>
        <v>SF</v>
      </c>
      <c r="G6" s="35" t="str">
        <f>INDEX(CompositeRoster[position],RosterPlan25[[#This Row],[RosterIndex]])&amp;""</f>
        <v>TE</v>
      </c>
      <c r="H6" s="35" t="str">
        <f>INDEX(CompositeRoster[source],RosterPlan25[[#This Row],[RosterIndex]])</f>
        <v>Roster</v>
      </c>
      <c r="I6" s="41">
        <f>_xlfn.IFNA(INDEX(Draft2025[PRICE],RosterPlan25[[#This Row],[DraftIndex]]),0)</f>
        <v>0</v>
      </c>
      <c r="J6" s="41" t="str">
        <f>IF(RosterPlan25[[#This Row],[SOURCE]]="Rookie","Rookie",_xlfn.IFNA(INDEX(Draft2025[Current Contract],RosterPlan25[[#This Row],[DraftIndex]]),"Undrafted"))</f>
        <v>Undrafted</v>
      </c>
      <c r="K6" s="41" cm="1">
        <f t="array" aca="1" ref="K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6" s="41" t="str">
        <f>IF(_xlfn.IFNA(INDEX(Draft2025[KEEPER],RosterPlan25[[#This Row],[DraftIndex]]),"")="K","Yes","")</f>
        <v/>
      </c>
      <c r="M6" s="41" cm="1">
        <f t="array" ref="M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6" s="41">
        <f>ROUNDDOWN(RosterPlan25[[#This Row],[Optimal $]]*IF(RosterPlan25[[#This Row],[Contract]]="Rookie",0.3,0.15),0)</f>
        <v>0</v>
      </c>
      <c r="O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6" s="37">
        <f>IF(VARG="MANUAL",RosterPlan25[[#This Row],[ManualVARG]],IF(VARG="GOOD",RosterPlan25[[#This Row],[GoodVARG]],"ERR"))</f>
        <v>-4.5165312726494262</v>
      </c>
      <c r="Q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-4.5165312726494262</v>
      </c>
      <c r="R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6" s="38" t="s">
        <v>31</v>
      </c>
      <c r="T6" s="38">
        <f>_xlfn.IFNA(INDEX(Draft2025[Net Keeper Count],RosterPlan25[[#This Row],[DraftIndex]]),0)+IF(RosterPlan25[[#This Row],[KEEPER / RFA]]="K",1,0)</f>
        <v>1</v>
      </c>
      <c r="U6" s="38" t="str">
        <f>IF(RosterPlan25[[#This Row],[KEEPER / RFA]]="RFA",RosterPlan25[[#This Row],[Pure Inflated $]],"")</f>
        <v/>
      </c>
      <c r="V6" s="35">
        <f>IF(RosterPlan25[[#This Row],[VAR/G]]&gt;0,
ROUND(IF(VARG="GOOD",$AG$29,IF(VARG="ATHLETIC",$AH$29,99999999999))*RosterPlan25[[#This Row],[VAR/G]],0),
0) + 1</f>
        <v>1</v>
      </c>
      <c r="W6" s="35">
        <f ca="1">RosterPlan25[[#This Row],[Optimal $]]-RosterPlan25[[#This Row],[$ CURR]]</f>
        <v>0</v>
      </c>
      <c r="X6">
        <f>IF(OR(RosterPlan25[[#This Row],[SOURCE]]="Rookie",RosterPlan25[[#This Row],[POS]]="K"),0,RosterPlan25[[#This Row],[VAR/G]]+3.3)</f>
        <v>-1.2165312726494264</v>
      </c>
      <c r="Y6">
        <f>IF(RosterPlan25[[#This Row],[VAW/G]]&gt;0,ROUND(RosterPlan25[[#This Row],[VAW/G]]*$AG$56,0)+1,1)</f>
        <v>1</v>
      </c>
      <c r="Z6" s="49">
        <f ca="1">RosterPlan25[[#This Row],[VAWG Market $]]-_xlfn.IFNA(RosterPlan25[[#This Row],[$ CURR]],1)</f>
        <v>0</v>
      </c>
      <c r="AA6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6">
        <f ca="1">RosterPlan25[[#This Row],[Pure Inflated $]]-RosterPlan25[[#This Row],[$ CURR]]</f>
        <v>0</v>
      </c>
      <c r="AC6">
        <f>INDEX(players[age],MATCH(RosterPlan25[[#This Row],[player_id]],players[sleeper_id],0))</f>
        <v>27</v>
      </c>
      <c r="AE6" s="35">
        <f t="shared" ca="1" si="0"/>
        <v>149</v>
      </c>
      <c r="AF6" s="38" t="s">
        <v>1043</v>
      </c>
      <c r="AG6" s="38">
        <f ca="1">SUMIFS(RosterPlan25[[$ CURR]:[$ CURR]],RosterPlan25[[OWNER]:[OWNER]],"="&amp;$AF6,RosterPlan25[[KEEPER / RFA]:[KEEPER / RFA]],"K")</f>
        <v>153</v>
      </c>
      <c r="AH6" s="35">
        <f ca="1">SUMIFS(RosterPlan25[[$ CURR]:[$ CURR]],RosterPlan25[[OWNER]:[OWNER]],"="&amp;$AF6,RosterPlan25[[KEEPER / RFA]:[KEEPER / RFA]],"K")+
SUMIFS(RosterPlan25[[RFA $]:[RFA $]],RosterPlan25[[OWNER]:[OWNER]],"="&amp;$AF6,RosterPlan25[[KEEPER / RFA]:[KEEPER / RFA]],"RFA")</f>
        <v>153</v>
      </c>
      <c r="AI6" s="35">
        <f>COUNTIFS(RosterPlan25[OWNER],"="&amp;$AF6)</f>
        <v>18</v>
      </c>
      <c r="AJ6" s="43">
        <f>COUNTIFS(RosterPlan25[OWNER],"="&amp;$AF6,RosterPlan25[KEEPER / RFA],"K")</f>
        <v>18</v>
      </c>
      <c r="AK6" s="35">
        <f>COUNTIFS(RosterPlan25[OWNER],"="&amp;$AF6,RosterPlan25[KEEPER / RFA],"RFA")</f>
        <v>0</v>
      </c>
      <c r="AM6" s="40">
        <f t="shared" ca="1" si="1"/>
        <v>159</v>
      </c>
      <c r="AN6" s="37">
        <f>SUMIFS(RosterPlan25[[VAR/G]:[VAR/G]],RosterPlan25[[OWNER]:[OWNER]],"="&amp;$AF6,RosterPlan25[[KEEPER / RFA]:[KEEPER / RFA]],"K",RosterPlan25[[VAR/G]:[VAR/G]],"&gt;0")</f>
        <v>8.6664425693764926</v>
      </c>
      <c r="AO6" s="37">
        <f>SUMIFS(RosterPlan25[[VAR/G]:[VAR/G]],RosterPlan25[[OWNER]:[OWNER]],"="&amp;$AF6,RosterPlan25[[KEEPER / RFA]:[KEEPER / RFA]],"RFA",RosterPlan25[[VAR/G]:[VAR/G]],"&gt;0")</f>
        <v>0</v>
      </c>
      <c r="AP6" s="37">
        <f>SUMIFS(RosterPlan25[[VAR/G]:[VAR/G]],RosterPlan25[[OWNER]:[OWNER]],"="&amp;$AF6,RosterPlan25[[KEEPER / RFA]:[KEEPER / RFA]],"&lt;&gt;K",RosterPlan25[[VAR/G]:[VAR/G]],"&gt;0")</f>
        <v>0</v>
      </c>
      <c r="AQ6" s="37">
        <f t="shared" ca="1" si="2"/>
        <v>8.5810015813228215</v>
      </c>
      <c r="AR6" s="37">
        <f t="shared" ca="1" si="3"/>
        <v>17.247444150699316</v>
      </c>
      <c r="AS6">
        <v>27.344519230769237</v>
      </c>
      <c r="AT6" s="37">
        <f t="shared" ca="1" si="4"/>
        <v>-10.097075080069921</v>
      </c>
      <c r="AU6" s="86">
        <f t="shared" ca="1" si="5"/>
        <v>7.3684445471842969E-2</v>
      </c>
      <c r="BJ6"/>
      <c r="BK6"/>
    </row>
    <row r="7" spans="1:63" x14ac:dyDescent="0.25">
      <c r="A7" t="s">
        <v>1413</v>
      </c>
      <c r="B7" t="s">
        <v>1046</v>
      </c>
      <c r="C7" t="s">
        <v>1414</v>
      </c>
      <c r="D7" s="35">
        <f>_xlfn.IFNA(MATCH(RosterPlan25[[#This Row],[player_id]],CompositeRoster[sleeper_id],0),  MATCH(RosterPlan25[[#This Row],[PLAYER]],CompositeRoster[full_name],0))</f>
        <v>6</v>
      </c>
      <c r="E7" s="35">
        <f>MATCH(RosterPlan25[[#This Row],[player_id]],Draft2025[sleeper_id],0)</f>
        <v>174</v>
      </c>
      <c r="F7" s="35" t="str">
        <f>INDEX(CompositeRoster[team],RosterPlan25[[#This Row],[RosterIndex]])&amp;""</f>
        <v>JAX</v>
      </c>
      <c r="G7" s="35" t="str">
        <f>INDEX(CompositeRoster[position],RosterPlan25[[#This Row],[RosterIndex]])&amp;""</f>
        <v>WR</v>
      </c>
      <c r="H7" s="35" t="str">
        <f>INDEX(CompositeRoster[source],RosterPlan25[[#This Row],[RosterIndex]])</f>
        <v>Roster</v>
      </c>
      <c r="I7" s="41">
        <f>_xlfn.IFNA(INDEX(Draft2025[PRICE],RosterPlan25[[#This Row],[DraftIndex]]),0)</f>
        <v>8</v>
      </c>
      <c r="J7" s="41" t="str">
        <f>IF(RosterPlan25[[#This Row],[SOURCE]]="Rookie","Rookie",_xlfn.IFNA(INDEX(Draft2025[Current Contract],RosterPlan25[[#This Row],[DraftIndex]]),"Undrafted"))</f>
        <v>Auction</v>
      </c>
      <c r="K7" s="41" cm="1">
        <f t="array" aca="1" ref="K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7" s="41" t="str">
        <f>IF(_xlfn.IFNA(INDEX(Draft2025[KEEPER],RosterPlan25[[#This Row],[DraftIndex]]),"")="K","Yes","")</f>
        <v>Yes</v>
      </c>
      <c r="M7" s="41" cm="1">
        <f t="array" ref="M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N7" s="41">
        <f>ROUNDDOWN(RosterPlan25[[#This Row],[Optimal $]]*IF(RosterPlan25[[#This Row],[Contract]]="Rookie",0.3,0.15),0)</f>
        <v>0</v>
      </c>
      <c r="O7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8</v>
      </c>
      <c r="P7" s="25">
        <f>IF(VARG="MANUAL",RosterPlan25[[#This Row],[ManualVARG]],IF(VARG="GOOD",RosterPlan25[[#This Row],[GoodVARG]],"ERR"))</f>
        <v>-0.48171702045376252</v>
      </c>
      <c r="Q7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-0.48171702045376252</v>
      </c>
      <c r="R7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-9.2531969929774333E-2</v>
      </c>
      <c r="S7" s="38" t="s">
        <v>31</v>
      </c>
      <c r="T7" s="57">
        <f>_xlfn.IFNA(INDEX(Draft2025[Net Keeper Count],RosterPlan25[[#This Row],[DraftIndex]]),0)+IF(RosterPlan25[[#This Row],[KEEPER / RFA]]="K",1,0)</f>
        <v>2</v>
      </c>
      <c r="U7" s="38" t="str">
        <f>IF(RosterPlan25[[#This Row],[KEEPER / RFA]]="RFA",RosterPlan25[[#This Row],[Pure Inflated $]],"")</f>
        <v/>
      </c>
      <c r="V7" s="35">
        <f>IF(RosterPlan25[[#This Row],[VAR/G]]&gt;0,
ROUND(IF(VARG="GOOD",$AG$29,IF(VARG="ATHLETIC",$AH$29,99999999999))*RosterPlan25[[#This Row],[VAR/G]],0),
0) + 1</f>
        <v>1</v>
      </c>
      <c r="W7" s="35">
        <f ca="1">RosterPlan25[[#This Row],[Optimal $]]-RosterPlan25[[#This Row],[$ CURR]]</f>
        <v>-7</v>
      </c>
      <c r="X7">
        <f>IF(OR(RosterPlan25[[#This Row],[SOURCE]]="Rookie",RosterPlan25[[#This Row],[POS]]="K"),0,RosterPlan25[[#This Row],[VAR/G]]+3.3)</f>
        <v>2.8182829795462374</v>
      </c>
      <c r="Y7">
        <f ca="1">IF(RosterPlan25[[#This Row],[VAW/G]]&gt;0,ROUND(RosterPlan25[[#This Row],[VAW/G]]*$AG$56,0)+1,1)</f>
        <v>47</v>
      </c>
      <c r="Z7" s="49">
        <f ca="1">RosterPlan25[[#This Row],[VAWG Market $]]-_xlfn.IFNA(RosterPlan25[[#This Row],[$ CURR]],1)</f>
        <v>39</v>
      </c>
      <c r="AA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7">
        <f ca="1">RosterPlan25[[#This Row],[Pure Inflated $]]-RosterPlan25[[#This Row],[$ CURR]]</f>
        <v>-7</v>
      </c>
      <c r="AC7">
        <f>INDEX(players[age],MATCH(RosterPlan25[[#This Row],[player_id]],players[sleeper_id],0))</f>
        <v>29</v>
      </c>
      <c r="AE7" s="35">
        <f t="shared" ca="1" si="0"/>
        <v>149</v>
      </c>
      <c r="AF7" s="60" t="s">
        <v>1046</v>
      </c>
      <c r="AG7" s="38">
        <f ca="1">SUMIFS(RosterPlan25[[$ CURR]:[$ CURR]],RosterPlan25[[OWNER]:[OWNER]],"="&amp;$AF7,RosterPlan25[[KEEPER / RFA]:[KEEPER / RFA]],"K")</f>
        <v>156</v>
      </c>
      <c r="AH7" s="35">
        <f ca="1">SUMIFS(RosterPlan25[[$ CURR]:[$ CURR]],RosterPlan25[[OWNER]:[OWNER]],"="&amp;$AF7,RosterPlan25[[KEEPER / RFA]:[KEEPER / RFA]],"K")+
SUMIFS(RosterPlan25[[RFA $]:[RFA $]],RosterPlan25[[OWNER]:[OWNER]],"="&amp;$AF7,RosterPlan25[[KEEPER / RFA]:[KEEPER / RFA]],"RFA")</f>
        <v>156</v>
      </c>
      <c r="AI7" s="35">
        <f>COUNTIFS(RosterPlan25[OWNER],"="&amp;$AF7)</f>
        <v>21</v>
      </c>
      <c r="AJ7" s="43">
        <f>COUNTIFS(RosterPlan25[OWNER],"="&amp;$AF7,RosterPlan25[KEEPER / RFA],"K")</f>
        <v>21</v>
      </c>
      <c r="AK7" s="35">
        <f>COUNTIFS(RosterPlan25[OWNER],"="&amp;$AF7,RosterPlan25[KEEPER / RFA],"RFA")</f>
        <v>0</v>
      </c>
      <c r="AM7" s="40">
        <f t="shared" ca="1" si="1"/>
        <v>159</v>
      </c>
      <c r="AN7" s="37">
        <f>SUMIFS(RosterPlan25[[VAR/G]:[VAR/G]],RosterPlan25[[OWNER]:[OWNER]],"="&amp;$AF7,RosterPlan25[[KEEPER / RFA]:[KEEPER / RFA]],"K",RosterPlan25[[VAR/G]:[VAR/G]],"&gt;0")</f>
        <v>8.8920078291361584</v>
      </c>
      <c r="AO7" s="37">
        <f>SUMIFS(RosterPlan25[[VAR/G]:[VAR/G]],RosterPlan25[[OWNER]:[OWNER]],"="&amp;$AF7,RosterPlan25[[KEEPER / RFA]:[KEEPER / RFA]],"RFA",RosterPlan25[[VAR/G]:[VAR/G]],"&gt;0")</f>
        <v>0</v>
      </c>
      <c r="AP7" s="37">
        <f>SUMIFS(RosterPlan25[[VAR/G]:[VAR/G]],RosterPlan25[[OWNER]:[OWNER]],"="&amp;$AF7,RosterPlan25[[KEEPER / RFA]:[KEEPER / RFA]],"&lt;&gt;K",RosterPlan25[[VAR/G]:[VAR/G]],"&gt;0")</f>
        <v>0</v>
      </c>
      <c r="AQ7" s="37">
        <f t="shared" ca="1" si="2"/>
        <v>8.5810015813228215</v>
      </c>
      <c r="AR7" s="37">
        <f t="shared" ca="1" si="3"/>
        <v>17.473009410458978</v>
      </c>
      <c r="AS7">
        <v>22.682307692307699</v>
      </c>
      <c r="AT7" s="37">
        <f t="shared" ca="1" si="4"/>
        <v>-5.2092982818487208</v>
      </c>
      <c r="AU7" s="86">
        <f t="shared" ca="1" si="5"/>
        <v>7.4648104257334896E-2</v>
      </c>
      <c r="BJ7"/>
      <c r="BK7"/>
    </row>
    <row r="8" spans="1:63" x14ac:dyDescent="0.25">
      <c r="A8" t="s">
        <v>1112</v>
      </c>
      <c r="B8" t="s">
        <v>1046</v>
      </c>
      <c r="C8" t="s">
        <v>1113</v>
      </c>
      <c r="D8" s="35">
        <f>_xlfn.IFNA(MATCH(RosterPlan25[[#This Row],[player_id]],CompositeRoster[sleeper_id],0),  MATCH(RosterPlan25[[#This Row],[PLAYER]],CompositeRoster[full_name],0))</f>
        <v>7</v>
      </c>
      <c r="E8" s="35">
        <f>MATCH(RosterPlan25[[#This Row],[player_id]],Draft2025[sleeper_id],0)</f>
        <v>21</v>
      </c>
      <c r="F8" s="35" t="str">
        <f>INDEX(CompositeRoster[team],RosterPlan25[[#This Row],[RosterIndex]])&amp;""</f>
        <v>HOU</v>
      </c>
      <c r="G8" s="35" t="str">
        <f>INDEX(CompositeRoster[position],RosterPlan25[[#This Row],[RosterIndex]])&amp;""</f>
        <v>WR</v>
      </c>
      <c r="H8" s="35" t="str">
        <f>INDEX(CompositeRoster[source],RosterPlan25[[#This Row],[RosterIndex]])</f>
        <v>Roster</v>
      </c>
      <c r="I8" s="41">
        <f>_xlfn.IFNA(INDEX(Draft2025[PRICE],RosterPlan25[[#This Row],[DraftIndex]]),0)</f>
        <v>4</v>
      </c>
      <c r="J8" s="41" t="str">
        <f>IF(RosterPlan25[[#This Row],[SOURCE]]="Rookie","Rookie",_xlfn.IFNA(INDEX(Draft2025[Current Contract],RosterPlan25[[#This Row],[DraftIndex]]),"Undrafted"))</f>
        <v>Rookie</v>
      </c>
      <c r="K8" s="41" cm="1">
        <f t="array" aca="1" ref="K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8" s="41" t="str">
        <f>IF(_xlfn.IFNA(INDEX(Draft2025[KEEPER],RosterPlan25[[#This Row],[DraftIndex]]),"")="K","Yes","")</f>
        <v/>
      </c>
      <c r="M8" s="41" t="str" cm="1">
        <f t="array" ref="M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8" s="41">
        <f>ROUNDDOWN(RosterPlan25[[#This Row],[Optimal $]]*IF(RosterPlan25[[#This Row],[Contract]]="Rookie",0.3,0.15),0)</f>
        <v>0</v>
      </c>
      <c r="O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8" s="37">
        <f>IF(VARG="MANUAL",RosterPlan25[[#This Row],[ManualVARG]],IF(VARG="GOOD",RosterPlan25[[#This Row],[GoodVARG]],"ERR"))</f>
        <v>-1.2890294208840261</v>
      </c>
      <c r="Q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-1.2890294208840261</v>
      </c>
      <c r="R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8" s="38" t="s">
        <v>31</v>
      </c>
      <c r="T8" s="38">
        <f>_xlfn.IFNA(INDEX(Draft2025[Net Keeper Count],RosterPlan25[[#This Row],[DraftIndex]]),0)+IF(RosterPlan25[[#This Row],[KEEPER / RFA]]="K",1,0)</f>
        <v>1</v>
      </c>
      <c r="U8" s="38" t="str">
        <f>IF(RosterPlan25[[#This Row],[KEEPER / RFA]]="RFA",RosterPlan25[[#This Row],[Pure Inflated $]],"")</f>
        <v/>
      </c>
      <c r="V8" s="35">
        <f>IF(RosterPlan25[[#This Row],[VAR/G]]&gt;0,
ROUND(IF(VARG="GOOD",$AG$29,IF(VARG="ATHLETIC",$AH$29,99999999999))*RosterPlan25[[#This Row],[VAR/G]],0),
0) + 1</f>
        <v>1</v>
      </c>
      <c r="W8" s="35">
        <f ca="1">RosterPlan25[[#This Row],[Optimal $]]-RosterPlan25[[#This Row],[$ CURR]]</f>
        <v>-3</v>
      </c>
      <c r="X8">
        <f>IF(OR(RosterPlan25[[#This Row],[SOURCE]]="Rookie",RosterPlan25[[#This Row],[POS]]="K"),0,RosterPlan25[[#This Row],[VAR/G]]+3.3)</f>
        <v>2.0109705791159738</v>
      </c>
      <c r="Y8">
        <f ca="1">IF(RosterPlan25[[#This Row],[VAW/G]]&gt;0,ROUND(RosterPlan25[[#This Row],[VAW/G]]*$AG$56,0)+1,1)</f>
        <v>34</v>
      </c>
      <c r="Z8" s="49">
        <f ca="1">RosterPlan25[[#This Row],[VAWG Market $]]-_xlfn.IFNA(RosterPlan25[[#This Row],[$ CURR]],1)</f>
        <v>30</v>
      </c>
      <c r="AA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8">
        <f ca="1">RosterPlan25[[#This Row],[Pure Inflated $]]-RosterPlan25[[#This Row],[$ CURR]]</f>
        <v>-3</v>
      </c>
      <c r="AC8">
        <f>INDEX(players[age],MATCH(RosterPlan25[[#This Row],[player_id]],players[sleeper_id],0))</f>
        <v>23</v>
      </c>
      <c r="AE8" s="35">
        <f t="shared" ca="1" si="0"/>
        <v>9</v>
      </c>
      <c r="AF8" s="38" t="s">
        <v>1049</v>
      </c>
      <c r="AG8" s="38">
        <f ca="1">SUMIFS(RosterPlan25[[$ CURR]:[$ CURR]],RosterPlan25[[OWNER]:[OWNER]],"="&amp;$AF8,RosterPlan25[[KEEPER / RFA]:[KEEPER / RFA]],"K")</f>
        <v>298</v>
      </c>
      <c r="AH8" s="35">
        <f ca="1">SUMIFS(RosterPlan25[[$ CURR]:[$ CURR]],RosterPlan25[[OWNER]:[OWNER]],"="&amp;$AF8,RosterPlan25[[KEEPER / RFA]:[KEEPER / RFA]],"K")+
SUMIFS(RosterPlan25[[RFA $]:[RFA $]],RosterPlan25[[OWNER]:[OWNER]],"="&amp;$AF8,RosterPlan25[[KEEPER / RFA]:[KEEPER / RFA]],"RFA")</f>
        <v>298</v>
      </c>
      <c r="AI8" s="35">
        <f>COUNTIFS(RosterPlan25[OWNER],"="&amp;$AF8)</f>
        <v>23</v>
      </c>
      <c r="AJ8" s="43">
        <f>COUNTIFS(RosterPlan25[OWNER],"="&amp;$AF8,RosterPlan25[KEEPER / RFA],"K")</f>
        <v>23</v>
      </c>
      <c r="AK8" s="35">
        <f>COUNTIFS(RosterPlan25[OWNER],"="&amp;$AF8,RosterPlan25[KEEPER / RFA],"RFA")</f>
        <v>0</v>
      </c>
      <c r="AL8"/>
      <c r="AM8" s="40">
        <f t="shared" ca="1" si="1"/>
        <v>299</v>
      </c>
      <c r="AN8" s="37">
        <f>SUMIFS(RosterPlan25[[VAR/G]:[VAR/G]],RosterPlan25[[OWNER]:[OWNER]],"="&amp;$AF8,RosterPlan25[[KEEPER / RFA]:[KEEPER / RFA]],"K",RosterPlan25[[VAR/G]:[VAR/G]],"&gt;0")</f>
        <v>22.779435718526742</v>
      </c>
      <c r="AO8" s="37">
        <f>SUMIFS(RosterPlan25[[VAR/G]:[VAR/G]],RosterPlan25[[OWNER]:[OWNER]],"="&amp;$AF8,RosterPlan25[[KEEPER / RFA]:[KEEPER / RFA]],"RFA",RosterPlan25[[VAR/G]:[VAR/G]],"&gt;0")</f>
        <v>0</v>
      </c>
      <c r="AP8" s="37">
        <f>SUMIFS(RosterPlan25[[VAR/G]:[VAR/G]],RosterPlan25[[OWNER]:[OWNER]],"="&amp;$AF8,RosterPlan25[[KEEPER / RFA]:[KEEPER / RFA]],"&lt;&gt;K",RosterPlan25[[VAR/G]:[VAR/G]],"&gt;0")</f>
        <v>0</v>
      </c>
      <c r="AQ8" s="37">
        <f t="shared" ca="1" si="2"/>
        <v>6.0858167243424272E-2</v>
      </c>
      <c r="AR8" s="37">
        <f t="shared" ca="1" si="3"/>
        <v>22.840293885770166</v>
      </c>
      <c r="AS8">
        <v>20.371079059829075</v>
      </c>
      <c r="AT8" s="37">
        <f t="shared" ca="1" si="4"/>
        <v>2.4692148259410907</v>
      </c>
      <c r="AU8" s="86">
        <f t="shared" ca="1" si="5"/>
        <v>9.7578190407919776E-2</v>
      </c>
      <c r="BJ8"/>
      <c r="BK8"/>
    </row>
    <row r="9" spans="1:63" x14ac:dyDescent="0.25">
      <c r="A9" t="s">
        <v>1116</v>
      </c>
      <c r="B9" t="s">
        <v>1046</v>
      </c>
      <c r="C9" t="s">
        <v>1117</v>
      </c>
      <c r="D9" s="35">
        <f>_xlfn.IFNA(MATCH(RosterPlan25[[#This Row],[player_id]],CompositeRoster[sleeper_id],0),  MATCH(RosterPlan25[[#This Row],[PLAYER]],CompositeRoster[full_name],0))</f>
        <v>8</v>
      </c>
      <c r="E9" s="35" t="e">
        <f>MATCH(RosterPlan25[[#This Row],[player_id]],Draft2025[sleeper_id],0)</f>
        <v>#N/A</v>
      </c>
      <c r="F9" s="35" t="str">
        <f>INDEX(CompositeRoster[team],RosterPlan25[[#This Row],[RosterIndex]])&amp;""</f>
        <v>NE</v>
      </c>
      <c r="G9" s="35" t="str">
        <f>INDEX(CompositeRoster[position],RosterPlan25[[#This Row],[RosterIndex]])&amp;""</f>
        <v>WR</v>
      </c>
      <c r="H9" s="35" t="str">
        <f>INDEX(CompositeRoster[source],RosterPlan25[[#This Row],[RosterIndex]])</f>
        <v>Roster</v>
      </c>
      <c r="I9" s="41">
        <f>_xlfn.IFNA(INDEX(Draft2025[PRICE],RosterPlan25[[#This Row],[DraftIndex]]),0)</f>
        <v>0</v>
      </c>
      <c r="J9" s="41" t="str">
        <f>IF(RosterPlan25[[#This Row],[SOURCE]]="Rookie","Rookie",_xlfn.IFNA(INDEX(Draft2025[Current Contract],RosterPlan25[[#This Row],[DraftIndex]]),"Undrafted"))</f>
        <v>Undrafted</v>
      </c>
      <c r="K9" s="41" cm="1">
        <f t="array" aca="1" ref="K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9" s="41" t="str">
        <f>IF(_xlfn.IFNA(INDEX(Draft2025[KEEPER],RosterPlan25[[#This Row],[DraftIndex]]),"")="K","Yes","")</f>
        <v/>
      </c>
      <c r="M9" s="41" cm="1">
        <f t="array" ref="M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9" s="41">
        <f>ROUNDDOWN(RosterPlan25[[#This Row],[Optimal $]]*IF(RosterPlan25[[#This Row],[Contract]]="Rookie",0.3,0.15),0)</f>
        <v>0</v>
      </c>
      <c r="O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9" s="37">
        <f>IF(VARG="MANUAL",RosterPlan25[[#This Row],[ManualVARG]],IF(VARG="GOOD",RosterPlan25[[#This Row],[GoodVARG]],"ERR"))</f>
        <v>-3.1195939574568108</v>
      </c>
      <c r="Q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-3.1195939574568108</v>
      </c>
      <c r="R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-3.5875302529371602</v>
      </c>
      <c r="S9" s="38" t="s">
        <v>31</v>
      </c>
      <c r="T9" s="38">
        <f>_xlfn.IFNA(INDEX(Draft2025[Net Keeper Count],RosterPlan25[[#This Row],[DraftIndex]]),0)+IF(RosterPlan25[[#This Row],[KEEPER / RFA]]="K",1,0)</f>
        <v>1</v>
      </c>
      <c r="U9" s="38" t="str">
        <f>IF(RosterPlan25[[#This Row],[KEEPER / RFA]]="RFA",RosterPlan25[[#This Row],[Pure Inflated $]],"")</f>
        <v/>
      </c>
      <c r="V9" s="35">
        <f>IF(RosterPlan25[[#This Row],[VAR/G]]&gt;0,
ROUND(IF(VARG="GOOD",$AG$29,IF(VARG="ATHLETIC",$AH$29,99999999999))*RosterPlan25[[#This Row],[VAR/G]],0),
0) + 1</f>
        <v>1</v>
      </c>
      <c r="W9" s="35">
        <f ca="1">RosterPlan25[[#This Row],[Optimal $]]-RosterPlan25[[#This Row],[$ CURR]]</f>
        <v>0</v>
      </c>
      <c r="X9">
        <f>IF(OR(RosterPlan25[[#This Row],[SOURCE]]="Rookie",RosterPlan25[[#This Row],[POS]]="K"),0,RosterPlan25[[#This Row],[VAR/G]]+3.3)</f>
        <v>0.18040604254318904</v>
      </c>
      <c r="Y9">
        <f ca="1">IF(RosterPlan25[[#This Row],[VAW/G]]&gt;0,ROUND(RosterPlan25[[#This Row],[VAW/G]]*$AG$56,0)+1,1)</f>
        <v>4</v>
      </c>
      <c r="Z9" s="49">
        <f ca="1">RosterPlan25[[#This Row],[VAWG Market $]]-_xlfn.IFNA(RosterPlan25[[#This Row],[$ CURR]],1)</f>
        <v>3</v>
      </c>
      <c r="AA9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9">
        <f ca="1">RosterPlan25[[#This Row],[Pure Inflated $]]-RosterPlan25[[#This Row],[$ CURR]]</f>
        <v>0</v>
      </c>
      <c r="AC9">
        <f>INDEX(players[age],MATCH(RosterPlan25[[#This Row],[player_id]],players[sleeper_id],0))</f>
        <v>24</v>
      </c>
      <c r="AE9" s="35">
        <f t="shared" ca="1" si="0"/>
        <v>148</v>
      </c>
      <c r="AF9" s="38" t="s">
        <v>1052</v>
      </c>
      <c r="AG9" s="38">
        <f ca="1">SUMIFS(RosterPlan25[[$ CURR]:[$ CURR]],RosterPlan25[[OWNER]:[OWNER]],"="&amp;$AF9,RosterPlan25[[KEEPER / RFA]:[KEEPER / RFA]],"K")</f>
        <v>156</v>
      </c>
      <c r="AH9" s="35">
        <f ca="1">SUMIFS(RosterPlan25[[$ CURR]:[$ CURR]],RosterPlan25[[OWNER]:[OWNER]],"="&amp;$AF9,RosterPlan25[[KEEPER / RFA]:[KEEPER / RFA]],"K")+
SUMIFS(RosterPlan25[[RFA $]:[RFA $]],RosterPlan25[[OWNER]:[OWNER]],"="&amp;$AF9,RosterPlan25[[KEEPER / RFA]:[KEEPER / RFA]],"RFA")</f>
        <v>156</v>
      </c>
      <c r="AI9" s="35">
        <f>COUNTIFS(RosterPlan25[OWNER],"="&amp;$AF9)</f>
        <v>20</v>
      </c>
      <c r="AJ9" s="43">
        <f>COUNTIFS(RosterPlan25[OWNER],"="&amp;$AF9,RosterPlan25[KEEPER / RFA],"K")</f>
        <v>20</v>
      </c>
      <c r="AK9" s="35">
        <f>COUNTIFS(RosterPlan25[OWNER],"="&amp;$AF9,RosterPlan25[KEEPER / RFA],"RFA")</f>
        <v>0</v>
      </c>
      <c r="AM9" s="40">
        <f t="shared" ca="1" si="1"/>
        <v>160</v>
      </c>
      <c r="AN9" s="37">
        <f>SUMIFS(RosterPlan25[[VAR/G]:[VAR/G]],RosterPlan25[[OWNER]:[OWNER]],"="&amp;$AF9,RosterPlan25[[KEEPER / RFA]:[KEEPER / RFA]],"K",RosterPlan25[[VAR/G]:[VAR/G]],"&gt;0")</f>
        <v>14.775295997473428</v>
      </c>
      <c r="AO9" s="37">
        <f>SUMIFS(RosterPlan25[[VAR/G]:[VAR/G]],RosterPlan25[[OWNER]:[OWNER]],"="&amp;$AF9,RosterPlan25[[KEEPER / RFA]:[KEEPER / RFA]],"RFA",RosterPlan25[[VAR/G]:[VAR/G]],"&gt;0")</f>
        <v>0</v>
      </c>
      <c r="AP9" s="37">
        <f>SUMIFS(RosterPlan25[[VAR/G]:[VAR/G]],RosterPlan25[[OWNER]:[OWNER]],"="&amp;$AF9,RosterPlan25[[KEEPER / RFA]:[KEEPER / RFA]],"&lt;&gt;K",RosterPlan25[[VAR/G]:[VAR/G]],"&gt;0")</f>
        <v>0</v>
      </c>
      <c r="AQ9" s="37">
        <f t="shared" ca="1" si="2"/>
        <v>8.5201434140793975</v>
      </c>
      <c r="AR9" s="37">
        <f t="shared" ca="1" si="3"/>
        <v>23.295439411552827</v>
      </c>
      <c r="AS9">
        <v>23.789647435897436</v>
      </c>
      <c r="AT9" s="37">
        <f t="shared" ca="1" si="4"/>
        <v>-0.49420802434460853</v>
      </c>
      <c r="AU9" s="86">
        <f t="shared" ca="1" si="5"/>
        <v>9.9522660868775037E-2</v>
      </c>
      <c r="BJ9"/>
      <c r="BK9"/>
    </row>
    <row r="10" spans="1:63" x14ac:dyDescent="0.25">
      <c r="A10" t="s">
        <v>1118</v>
      </c>
      <c r="B10" t="s">
        <v>1046</v>
      </c>
      <c r="C10" t="s">
        <v>1119</v>
      </c>
      <c r="D10">
        <f>_xlfn.IFNA(MATCH(RosterPlan25[[#This Row],[player_id]],CompositeRoster[sleeper_id],0),  MATCH(RosterPlan25[[#This Row],[PLAYER]],CompositeRoster[full_name],0))</f>
        <v>9</v>
      </c>
      <c r="E10">
        <f>MATCH(RosterPlan25[[#This Row],[player_id]],Draft2025[sleeper_id],0)</f>
        <v>12</v>
      </c>
      <c r="F10" s="35" t="str">
        <f>INDEX(CompositeRoster[team],RosterPlan25[[#This Row],[RosterIndex]])&amp;""</f>
        <v>KC</v>
      </c>
      <c r="G10" s="35" t="str">
        <f>INDEX(CompositeRoster[position],RosterPlan25[[#This Row],[RosterIndex]])&amp;""</f>
        <v>RB</v>
      </c>
      <c r="H10" s="35" t="str">
        <f>INDEX(CompositeRoster[source],RosterPlan25[[#This Row],[RosterIndex]])</f>
        <v>Roster</v>
      </c>
      <c r="I10" s="41">
        <f>_xlfn.IFNA(INDEX(Draft2025[PRICE],RosterPlan25[[#This Row],[DraftIndex]]),0)</f>
        <v>39</v>
      </c>
      <c r="J10" s="41" t="str">
        <f>IF(RosterPlan25[[#This Row],[SOURCE]]="Rookie","Rookie",_xlfn.IFNA(INDEX(Draft2025[Current Contract],RosterPlan25[[#This Row],[DraftIndex]]),"Undrafted"))</f>
        <v>Rookie</v>
      </c>
      <c r="K10" s="41" cm="1">
        <f t="array" aca="1" ref="K1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10" s="41" t="str">
        <f>IF(_xlfn.IFNA(INDEX(Draft2025[KEEPER],RosterPlan25[[#This Row],[DraftIndex]]),"")="K","Yes","")</f>
        <v>Yes</v>
      </c>
      <c r="M10" s="41" t="str" cm="1">
        <f t="array" ref="M1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0" s="41">
        <f>ROUNDDOWN(RosterPlan25[[#This Row],[Optimal $]]*IF(RosterPlan25[[#This Row],[Contract]]="Rookie",0.3,0.15),0)</f>
        <v>15</v>
      </c>
      <c r="O10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54</v>
      </c>
      <c r="P10" s="25">
        <f>IF(VARG="MANUAL",RosterPlan25[[#This Row],[ManualVARG]],IF(VARG="GOOD",RosterPlan25[[#This Row],[GoodVARG]],"ERR"))</f>
        <v>4.2886030833736486</v>
      </c>
      <c r="Q10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4.2886030833736486</v>
      </c>
      <c r="R10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0" s="38" t="s">
        <v>31</v>
      </c>
      <c r="T10" s="57">
        <f>_xlfn.IFNA(INDEX(Draft2025[Net Keeper Count],RosterPlan25[[#This Row],[DraftIndex]]),0)+IF(RosterPlan25[[#This Row],[KEEPER / RFA]]="K",1,0)</f>
        <v>4</v>
      </c>
      <c r="U10" s="38" t="str">
        <f>IF(RosterPlan25[[#This Row],[KEEPER / RFA]]="RFA",RosterPlan25[[#This Row],[Pure Inflated $]],"")</f>
        <v/>
      </c>
      <c r="V10" s="35">
        <f>IF(RosterPlan25[[#This Row],[VAR/G]]&gt;0,
ROUND(IF(VARG="GOOD",$AG$29,IF(VARG="ATHLETIC",$AH$29,99999999999))*RosterPlan25[[#This Row],[VAR/G]],0),
0) + 1</f>
        <v>52</v>
      </c>
      <c r="W10" s="35">
        <f ca="1">RosterPlan25[[#This Row],[Optimal $]]-RosterPlan25[[#This Row],[$ CURR]]</f>
        <v>-2</v>
      </c>
      <c r="X10">
        <f>IF(OR(RosterPlan25[[#This Row],[SOURCE]]="Rookie",RosterPlan25[[#This Row],[POS]]="K"),0,RosterPlan25[[#This Row],[VAR/G]]+3.3)</f>
        <v>7.5886030833736484</v>
      </c>
      <c r="Y10">
        <f ca="1">IF(RosterPlan25[[#This Row],[VAW/G]]&gt;0,ROUND(RosterPlan25[[#This Row],[VAW/G]]*$AG$56,0)+1,1)</f>
        <v>126</v>
      </c>
      <c r="Z10" s="49">
        <f ca="1">RosterPlan25[[#This Row],[VAWG Market $]]-_xlfn.IFNA(RosterPlan25[[#This Row],[$ CURR]],1)</f>
        <v>72</v>
      </c>
      <c r="AA10" s="35">
        <f ca="1">IF(RosterPlan25[[#This Row],[VAR/G]]&gt;0,1+ROUND(RosterPlan25[[#This Row],[VAR/G]]*IF(RosterPlan25[[#This Row],[KEEPER / RFA]]="K",($AG$34+RosterPlan25[[#This Row],[$ CURR]]-1)/($AG$23+RosterPlan25[[#This Row],[VAR/G]]),$AG$35),0),1)</f>
        <v>70</v>
      </c>
      <c r="AB10">
        <f ca="1">RosterPlan25[[#This Row],[Pure Inflated $]]-RosterPlan25[[#This Row],[$ CURR]]</f>
        <v>16</v>
      </c>
      <c r="AC10">
        <f>INDEX(players[age],MATCH(RosterPlan25[[#This Row],[player_id]],players[sleeper_id],0))</f>
        <v>25</v>
      </c>
      <c r="AE10" s="35">
        <f t="shared" ca="1" si="0"/>
        <v>8</v>
      </c>
      <c r="AF10" s="38" t="s">
        <v>1055</v>
      </c>
      <c r="AG10" s="38">
        <f ca="1">SUMIFS(RosterPlan25[[$ CURR]:[$ CURR]],RosterPlan25[[OWNER]:[OWNER]],"="&amp;$AF10,RosterPlan25[[KEEPER / RFA]:[KEEPER / RFA]],"K")</f>
        <v>297</v>
      </c>
      <c r="AH10" s="35">
        <f ca="1">SUMIFS(RosterPlan25[[$ CURR]:[$ CURR]],RosterPlan25[[OWNER]:[OWNER]],"="&amp;$AF10,RosterPlan25[[KEEPER / RFA]:[KEEPER / RFA]],"K")+
SUMIFS(RosterPlan25[[RFA $]:[RFA $]],RosterPlan25[[OWNER]:[OWNER]],"="&amp;$AF10,RosterPlan25[[KEEPER / RFA]:[KEEPER / RFA]],"RFA")</f>
        <v>297</v>
      </c>
      <c r="AI10" s="35">
        <f>COUNTIFS(RosterPlan25[OWNER],"="&amp;$AF10)</f>
        <v>21</v>
      </c>
      <c r="AJ10" s="43">
        <f>COUNTIFS(RosterPlan25[OWNER],"="&amp;$AF10,RosterPlan25[KEEPER / RFA],"K")</f>
        <v>21</v>
      </c>
      <c r="AK10" s="35">
        <f>COUNTIFS(RosterPlan25[OWNER],"="&amp;$AF10,RosterPlan25[KEEPER / RFA],"RFA")</f>
        <v>0</v>
      </c>
      <c r="AM10" s="40">
        <f t="shared" ca="1" si="1"/>
        <v>300</v>
      </c>
      <c r="AN10" s="37">
        <f>SUMIFS(RosterPlan25[[VAR/G]:[VAR/G]],RosterPlan25[[OWNER]:[OWNER]],"="&amp;$AF10,RosterPlan25[[KEEPER / RFA]:[KEEPER / RFA]],"K",RosterPlan25[[VAR/G]:[VAR/G]],"&gt;0")</f>
        <v>27.458357538652901</v>
      </c>
      <c r="AO10" s="37">
        <f>SUMIFS(RosterPlan25[[VAR/G]:[VAR/G]],RosterPlan25[[OWNER]:[OWNER]],"="&amp;$AF10,RosterPlan25[[KEEPER / RFA]:[KEEPER / RFA]],"RFA",RosterPlan25[[VAR/G]:[VAR/G]],"&gt;0")</f>
        <v>0</v>
      </c>
      <c r="AP10" s="37">
        <f>SUMIFS(RosterPlan25[[VAR/G]:[VAR/G]],RosterPlan25[[OWNER]:[OWNER]],"="&amp;$AF10,RosterPlan25[[KEEPER / RFA]:[KEEPER / RFA]],"&lt;&gt;K",RosterPlan25[[VAR/G]:[VAR/G]],"&gt;0")</f>
        <v>0</v>
      </c>
      <c r="AQ10" s="37">
        <f t="shared" ca="1" si="2"/>
        <v>0</v>
      </c>
      <c r="AR10" s="37">
        <f t="shared" ca="1" si="3"/>
        <v>27.458357538652901</v>
      </c>
      <c r="AS10">
        <v>22.437788461538464</v>
      </c>
      <c r="AT10" s="37">
        <f t="shared" ca="1" si="4"/>
        <v>5.0205690771144376</v>
      </c>
      <c r="AU10" s="86">
        <f t="shared" ca="1" si="5"/>
        <v>0.11730745907191141</v>
      </c>
      <c r="BJ10"/>
      <c r="BK10"/>
    </row>
    <row r="11" spans="1:63" x14ac:dyDescent="0.25">
      <c r="A11" t="s">
        <v>1120</v>
      </c>
      <c r="B11" t="s">
        <v>1046</v>
      </c>
      <c r="C11" t="s">
        <v>57</v>
      </c>
      <c r="D11" s="35">
        <f>_xlfn.IFNA(MATCH(RosterPlan25[[#This Row],[player_id]],CompositeRoster[sleeper_id],0),  MATCH(RosterPlan25[[#This Row],[PLAYER]],CompositeRoster[full_name],0))</f>
        <v>10</v>
      </c>
      <c r="E11" s="35" t="e">
        <f>MATCH(RosterPlan25[[#This Row],[player_id]],Draft2025[sleeper_id],0)</f>
        <v>#N/A</v>
      </c>
      <c r="F11" s="35" t="str">
        <f>INDEX(CompositeRoster[team],RosterPlan25[[#This Row],[RosterIndex]])&amp;""</f>
        <v>LV</v>
      </c>
      <c r="G11" s="35" t="str">
        <f>INDEX(CompositeRoster[position],RosterPlan25[[#This Row],[RosterIndex]])&amp;""</f>
        <v>QB</v>
      </c>
      <c r="H11" s="35" t="str">
        <f>INDEX(CompositeRoster[source],RosterPlan25[[#This Row],[RosterIndex]])</f>
        <v>Roster</v>
      </c>
      <c r="I11" s="41">
        <f>_xlfn.IFNA(INDEX(Draft2025[PRICE],RosterPlan25[[#This Row],[DraftIndex]]),0)</f>
        <v>0</v>
      </c>
      <c r="J11" s="41" t="str">
        <f>IF(RosterPlan25[[#This Row],[SOURCE]]="Rookie","Rookie",_xlfn.IFNA(INDEX(Draft2025[Current Contract],RosterPlan25[[#This Row],[DraftIndex]]),"Undrafted"))</f>
        <v>Undrafted</v>
      </c>
      <c r="K11" s="41" cm="1">
        <f t="array" aca="1" ref="K1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1" s="41" t="str">
        <f>IF(_xlfn.IFNA(INDEX(Draft2025[KEEPER],RosterPlan25[[#This Row],[DraftIndex]]),"")="K","Yes","")</f>
        <v/>
      </c>
      <c r="M11" s="41" cm="1">
        <f t="array" ref="M1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11" s="41">
        <f>ROUNDDOWN(RosterPlan25[[#This Row],[Optimal $]]*IF(RosterPlan25[[#This Row],[Contract]]="Rookie",0.3,0.15),0)</f>
        <v>0</v>
      </c>
      <c r="O1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1" s="37">
        <f>IF(VARG="MANUAL",RosterPlan25[[#This Row],[ManualVARG]],IF(VARG="GOOD",RosterPlan25[[#This Row],[GoodVARG]],"ERR"))</f>
        <v>-13.740380148237117</v>
      </c>
      <c r="Q1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-13.740380148237117</v>
      </c>
      <c r="R1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0.61542634909479232</v>
      </c>
      <c r="S11" s="38" t="s">
        <v>31</v>
      </c>
      <c r="T11" s="38">
        <f>_xlfn.IFNA(INDEX(Draft2025[Net Keeper Count],RosterPlan25[[#This Row],[DraftIndex]]),0)+IF(RosterPlan25[[#This Row],[KEEPER / RFA]]="K",1,0)</f>
        <v>1</v>
      </c>
      <c r="U11" s="38" t="str">
        <f>IF(RosterPlan25[[#This Row],[KEEPER / RFA]]="RFA",RosterPlan25[[#This Row],[Pure Inflated $]],"")</f>
        <v/>
      </c>
      <c r="V11" s="35">
        <f>IF(RosterPlan25[[#This Row],[VAR/G]]&gt;0,
ROUND(IF(VARG="GOOD",$AG$29,IF(VARG="ATHLETIC",$AH$29,99999999999))*RosterPlan25[[#This Row],[VAR/G]],0),
0) + 1</f>
        <v>1</v>
      </c>
      <c r="W11" s="35">
        <f ca="1">RosterPlan25[[#This Row],[Optimal $]]-RosterPlan25[[#This Row],[$ CURR]]</f>
        <v>0</v>
      </c>
      <c r="X11">
        <f>IF(OR(RosterPlan25[[#This Row],[SOURCE]]="Rookie",RosterPlan25[[#This Row],[POS]]="K"),0,RosterPlan25[[#This Row],[VAR/G]]+3.3)</f>
        <v>-10.440380148237118</v>
      </c>
      <c r="Y11">
        <f>IF(RosterPlan25[[#This Row],[VAW/G]]&gt;0,ROUND(RosterPlan25[[#This Row],[VAW/G]]*$AG$56,0)+1,1)</f>
        <v>1</v>
      </c>
      <c r="Z11" s="49">
        <f ca="1">RosterPlan25[[#This Row],[VAWG Market $]]-_xlfn.IFNA(RosterPlan25[[#This Row],[$ CURR]],1)</f>
        <v>0</v>
      </c>
      <c r="AA11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1">
        <f ca="1">RosterPlan25[[#This Row],[Pure Inflated $]]-RosterPlan25[[#This Row],[$ CURR]]</f>
        <v>0</v>
      </c>
      <c r="AC11">
        <f>INDEX(players[age],MATCH(RosterPlan25[[#This Row],[player_id]],players[sleeper_id],0))</f>
        <v>37</v>
      </c>
      <c r="AE11" s="35">
        <f t="shared" ca="1" si="0"/>
        <v>75</v>
      </c>
      <c r="AF11" s="38" t="s">
        <v>1057</v>
      </c>
      <c r="AG11" s="38">
        <f ca="1">SUMIFS(RosterPlan25[[$ CURR]:[$ CURR]],RosterPlan25[[OWNER]:[OWNER]],"="&amp;$AF11,RosterPlan25[[KEEPER / RFA]:[KEEPER / RFA]],"K")</f>
        <v>227</v>
      </c>
      <c r="AH11" s="35">
        <f ca="1">SUMIFS(RosterPlan25[[$ CURR]:[$ CURR]],RosterPlan25[[OWNER]:[OWNER]],"="&amp;$AF11,RosterPlan25[[KEEPER / RFA]:[KEEPER / RFA]],"K")+
SUMIFS(RosterPlan25[[RFA $]:[RFA $]],RosterPlan25[[OWNER]:[OWNER]],"="&amp;$AF11,RosterPlan25[[KEEPER / RFA]:[KEEPER / RFA]],"RFA")</f>
        <v>227</v>
      </c>
      <c r="AI11" s="35">
        <f>COUNTIFS(RosterPlan25[OWNER],"="&amp;$AF11)</f>
        <v>20</v>
      </c>
      <c r="AJ11" s="43">
        <f>COUNTIFS(RosterPlan25[OWNER],"="&amp;$AF11,RosterPlan25[KEEPER / RFA],"K")</f>
        <v>20</v>
      </c>
      <c r="AK11" s="35">
        <f>COUNTIFS(RosterPlan25[OWNER],"="&amp;$AF11,RosterPlan25[KEEPER / RFA],"RFA")</f>
        <v>0</v>
      </c>
      <c r="AL11" s="35">
        <v>2</v>
      </c>
      <c r="AM11" s="40">
        <f t="shared" ref="AM11" ca="1" si="6">AH11+24-MIN(AJ11+AK11,24)</f>
        <v>231</v>
      </c>
      <c r="AN11" s="37">
        <f>SUMIFS(RosterPlan25[[VAR/G]:[VAR/G]],RosterPlan25[[OWNER]:[OWNER]],"="&amp;$AF11,RosterPlan25[[KEEPER / RFA]:[KEEPER / RFA]],"K",RosterPlan25[[VAR/G]:[VAR/G]],"&gt;0")</f>
        <v>24.90646153772974</v>
      </c>
      <c r="AO11" s="37">
        <f>SUMIFS(RosterPlan25[[VAR/G]:[VAR/G]],RosterPlan25[[OWNER]:[OWNER]],"="&amp;$AF11,RosterPlan25[[KEEPER / RFA]:[KEEPER / RFA]],"RFA",RosterPlan25[[VAR/G]:[VAR/G]],"&gt;0")</f>
        <v>0</v>
      </c>
      <c r="AP11" s="37">
        <f>SUMIFS(RosterPlan25[[VAR/G]:[VAR/G]],RosterPlan25[[OWNER]:[OWNER]],"="&amp;$AF11,RosterPlan25[[KEEPER / RFA]:[KEEPER / RFA]],"&lt;&gt;K",RosterPlan25[[VAR/G]:[VAR/G]],"&gt;0")</f>
        <v>0</v>
      </c>
      <c r="AQ11" s="37">
        <f t="shared" ca="1" si="2"/>
        <v>4.1992135397962747</v>
      </c>
      <c r="AR11" s="37">
        <f t="shared" ca="1" si="3"/>
        <v>29.105675077526016</v>
      </c>
      <c r="AS11">
        <v>15.203290598290614</v>
      </c>
      <c r="AT11" s="37">
        <f t="shared" ca="1" si="4"/>
        <v>13.902384479235401</v>
      </c>
      <c r="AU11" s="86">
        <f t="shared" ca="1" si="5"/>
        <v>0.12434512090211278</v>
      </c>
      <c r="BJ11"/>
      <c r="BK11"/>
    </row>
    <row r="12" spans="1:63" x14ac:dyDescent="0.25">
      <c r="A12" t="s">
        <v>1121</v>
      </c>
      <c r="B12" t="s">
        <v>1046</v>
      </c>
      <c r="C12" t="s">
        <v>1122</v>
      </c>
      <c r="D12" s="35">
        <f>_xlfn.IFNA(MATCH(RosterPlan25[[#This Row],[player_id]],CompositeRoster[sleeper_id],0),  MATCH(RosterPlan25[[#This Row],[PLAYER]],CompositeRoster[full_name],0))</f>
        <v>11</v>
      </c>
      <c r="E12" s="35">
        <f>MATCH(RosterPlan25[[#This Row],[player_id]],Draft2025[sleeper_id],0)</f>
        <v>22</v>
      </c>
      <c r="F12" s="35" t="str">
        <f>INDEX(CompositeRoster[team],RosterPlan25[[#This Row],[RosterIndex]])&amp;""</f>
        <v>DEN</v>
      </c>
      <c r="G12" s="35" t="str">
        <f>INDEX(CompositeRoster[position],RosterPlan25[[#This Row],[RosterIndex]])&amp;""</f>
        <v>RB</v>
      </c>
      <c r="H12" s="35" t="str">
        <f>INDEX(CompositeRoster[source],RosterPlan25[[#This Row],[RosterIndex]])</f>
        <v>Roster</v>
      </c>
      <c r="I12" s="41">
        <f>_xlfn.IFNA(INDEX(Draft2025[PRICE],RosterPlan25[[#This Row],[DraftIndex]]),0)</f>
        <v>5</v>
      </c>
      <c r="J12" s="41" t="str">
        <f>IF(RosterPlan25[[#This Row],[SOURCE]]="Rookie","Rookie",_xlfn.IFNA(INDEX(Draft2025[Current Contract],RosterPlan25[[#This Row],[DraftIndex]]),"Undrafted"))</f>
        <v>Rookie</v>
      </c>
      <c r="K12" s="41" cm="1">
        <f t="array" aca="1" ref="K1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2" s="41" t="str">
        <f>IF(_xlfn.IFNA(INDEX(Draft2025[KEEPER],RosterPlan25[[#This Row],[DraftIndex]]),"")="K","Yes","")</f>
        <v/>
      </c>
      <c r="M12" s="41" t="str" cm="1">
        <f t="array" ref="M1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2" s="41">
        <f>ROUNDDOWN(RosterPlan25[[#This Row],[Optimal $]]*IF(RosterPlan25[[#This Row],[Contract]]="Rookie",0.3,0.15),0)</f>
        <v>0</v>
      </c>
      <c r="O1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P12" s="37">
        <f>IF(VARG="MANUAL",RosterPlan25[[#This Row],[ManualVARG]],IF(VARG="GOOD",RosterPlan25[[#This Row],[GoodVARG]],"ERR"))</f>
        <v>-2.5005977155732287E-2</v>
      </c>
      <c r="Q1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-2.5005977155732287E-2</v>
      </c>
      <c r="R1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2" s="38" t="s">
        <v>31</v>
      </c>
      <c r="T12" s="38">
        <f>_xlfn.IFNA(INDEX(Draft2025[Net Keeper Count],RosterPlan25[[#This Row],[DraftIndex]]),0)+IF(RosterPlan25[[#This Row],[KEEPER / RFA]]="K",1,0)</f>
        <v>1</v>
      </c>
      <c r="U12" s="38" t="str">
        <f>IF(RosterPlan25[[#This Row],[KEEPER / RFA]]="RFA",RosterPlan25[[#This Row],[Pure Inflated $]],"")</f>
        <v/>
      </c>
      <c r="V12" s="35">
        <f>IF(RosterPlan25[[#This Row],[VAR/G]]&gt;0,
ROUND(IF(VARG="GOOD",$AG$29,IF(VARG="ATHLETIC",$AH$29,99999999999))*RosterPlan25[[#This Row],[VAR/G]],0),
0) + 1</f>
        <v>1</v>
      </c>
      <c r="W12" s="35">
        <f ca="1">RosterPlan25[[#This Row],[Optimal $]]-RosterPlan25[[#This Row],[$ CURR]]</f>
        <v>-4</v>
      </c>
      <c r="X12">
        <f>IF(OR(RosterPlan25[[#This Row],[SOURCE]]="Rookie",RosterPlan25[[#This Row],[POS]]="K"),0,RosterPlan25[[#This Row],[VAR/G]]+3.3)</f>
        <v>3.2749940228442673</v>
      </c>
      <c r="Y12">
        <f ca="1">IF(RosterPlan25[[#This Row],[VAW/G]]&gt;0,ROUND(RosterPlan25[[#This Row],[VAW/G]]*$AG$56,0)+1,1)</f>
        <v>55</v>
      </c>
      <c r="Z12" s="49">
        <f ca="1">RosterPlan25[[#This Row],[VAWG Market $]]-_xlfn.IFNA(RosterPlan25[[#This Row],[$ CURR]],1)</f>
        <v>50</v>
      </c>
      <c r="AA1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2">
        <f ca="1">RosterPlan25[[#This Row],[Pure Inflated $]]-RosterPlan25[[#This Row],[$ CURR]]</f>
        <v>-4</v>
      </c>
      <c r="AC12">
        <f>INDEX(players[age],MATCH(RosterPlan25[[#This Row],[player_id]],players[sleeper_id],0))</f>
        <v>25</v>
      </c>
      <c r="AG12">
        <f ca="1">SUM(AG2:AG11)</f>
        <v>2073</v>
      </c>
      <c r="AH12">
        <f t="shared" ref="AH12:AP12" ca="1" si="7">SUM(AH2:AH11)</f>
        <v>2073</v>
      </c>
      <c r="AI12"/>
      <c r="AJ12" s="39">
        <f t="shared" si="7"/>
        <v>207</v>
      </c>
      <c r="AK12"/>
      <c r="AL12">
        <f>SUM(AL2:AL11)</f>
        <v>2</v>
      </c>
      <c r="AM12" s="40">
        <f t="shared" ca="1" si="7"/>
        <v>2106</v>
      </c>
      <c r="AN12" s="37">
        <f t="shared" si="7"/>
        <v>179.66450846678038</v>
      </c>
      <c r="AO12" s="37">
        <f t="shared" si="7"/>
        <v>0</v>
      </c>
      <c r="AP12" s="37">
        <f t="shared" si="7"/>
        <v>0</v>
      </c>
      <c r="AQ12"/>
      <c r="AR12" s="25">
        <f ca="1">SUM(AR2:AR11)</f>
        <v>234.07170998240167</v>
      </c>
      <c r="AS12"/>
      <c r="BJ12"/>
      <c r="BK12"/>
    </row>
    <row r="13" spans="1:63" x14ac:dyDescent="0.25">
      <c r="A13" t="s">
        <v>1123</v>
      </c>
      <c r="B13" t="s">
        <v>1046</v>
      </c>
      <c r="C13" t="s">
        <v>1124</v>
      </c>
      <c r="D13" s="35">
        <f>_xlfn.IFNA(MATCH(RosterPlan25[[#This Row],[player_id]],CompositeRoster[sleeper_id],0),  MATCH(RosterPlan25[[#This Row],[PLAYER]],CompositeRoster[full_name],0))</f>
        <v>12</v>
      </c>
      <c r="E13" s="35">
        <f>MATCH(RosterPlan25[[#This Row],[player_id]],Draft2025[sleeper_id],0)</f>
        <v>13</v>
      </c>
      <c r="F13" s="35" t="str">
        <f>INDEX(CompositeRoster[team],RosterPlan25[[#This Row],[RosterIndex]])&amp;""</f>
        <v>SF</v>
      </c>
      <c r="G13" s="35" t="str">
        <f>INDEX(CompositeRoster[position],RosterPlan25[[#This Row],[RosterIndex]])&amp;""</f>
        <v>WR</v>
      </c>
      <c r="H13" s="35" t="str">
        <f>INDEX(CompositeRoster[source],RosterPlan25[[#This Row],[RosterIndex]])</f>
        <v>Roster</v>
      </c>
      <c r="I13" s="41">
        <f>_xlfn.IFNA(INDEX(Draft2025[PRICE],RosterPlan25[[#This Row],[DraftIndex]]),0)</f>
        <v>5</v>
      </c>
      <c r="J13" s="41" t="str">
        <f>IF(RosterPlan25[[#This Row],[SOURCE]]="Rookie","Rookie",_xlfn.IFNA(INDEX(Draft2025[Current Contract],RosterPlan25[[#This Row],[DraftIndex]]),"Undrafted"))</f>
        <v>Rookie</v>
      </c>
      <c r="K13" s="41" cm="1">
        <f t="array" aca="1" ref="K1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3" s="41" t="str">
        <f>IF(_xlfn.IFNA(INDEX(Draft2025[KEEPER],RosterPlan25[[#This Row],[DraftIndex]]),"")="K","Yes","")</f>
        <v>Yes</v>
      </c>
      <c r="M13" s="41" t="str" cm="1">
        <f t="array" ref="M1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3" s="41">
        <f>ROUNDDOWN(RosterPlan25[[#This Row],[Optimal $]]*IF(RosterPlan25[[#This Row],[Contract]]="Rookie",0.3,0.15),0)</f>
        <v>0</v>
      </c>
      <c r="O1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P13" s="37">
        <f>IF(VARG="MANUAL",RosterPlan25[[#This Row],[ManualVARG]],IF(VARG="GOOD",RosterPlan25[[#This Row],[GoodVARG]],"ERR"))</f>
        <v>-2.5011323415423496</v>
      </c>
      <c r="Q1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-2.5011323415423496</v>
      </c>
      <c r="R1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3" s="38" t="s">
        <v>31</v>
      </c>
      <c r="T13" s="38">
        <f>_xlfn.IFNA(INDEX(Draft2025[Net Keeper Count],RosterPlan25[[#This Row],[DraftIndex]]),0)+IF(RosterPlan25[[#This Row],[KEEPER / RFA]]="K",1,0)</f>
        <v>2</v>
      </c>
      <c r="U13" s="38" t="str">
        <f>IF(RosterPlan25[[#This Row],[KEEPER / RFA]]="RFA",RosterPlan25[[#This Row],[Pure Inflated $]],"")</f>
        <v/>
      </c>
      <c r="V13" s="35">
        <f>IF(RosterPlan25[[#This Row],[VAR/G]]&gt;0,
ROUND(IF(VARG="GOOD",$AG$29,IF(VARG="ATHLETIC",$AH$29,99999999999))*RosterPlan25[[#This Row],[VAR/G]],0),
0) + 1</f>
        <v>1</v>
      </c>
      <c r="W13" s="35">
        <f ca="1">RosterPlan25[[#This Row],[Optimal $]]-RosterPlan25[[#This Row],[$ CURR]]</f>
        <v>-4</v>
      </c>
      <c r="X13">
        <f>IF(OR(RosterPlan25[[#This Row],[SOURCE]]="Rookie",RosterPlan25[[#This Row],[POS]]="K"),0,RosterPlan25[[#This Row],[VAR/G]]+3.3)</f>
        <v>0.79886765845765018</v>
      </c>
      <c r="Y13">
        <f ca="1">IF(RosterPlan25[[#This Row],[VAW/G]]&gt;0,ROUND(RosterPlan25[[#This Row],[VAW/G]]*$AG$56,0)+1,1)</f>
        <v>14</v>
      </c>
      <c r="Z13" s="49">
        <f ca="1">RosterPlan25[[#This Row],[VAWG Market $]]-_xlfn.IFNA(RosterPlan25[[#This Row],[$ CURR]],1)</f>
        <v>9</v>
      </c>
      <c r="AA13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3">
        <f ca="1">RosterPlan25[[#This Row],[Pure Inflated $]]-RosterPlan25[[#This Row],[$ CURR]]</f>
        <v>-4</v>
      </c>
      <c r="AC13">
        <f>INDEX(players[age],MATCH(RosterPlan25[[#This Row],[player_id]],players[sleeper_id],0))</f>
        <v>25</v>
      </c>
      <c r="AV13"/>
      <c r="BJ13"/>
    </row>
    <row r="14" spans="1:63" x14ac:dyDescent="0.25">
      <c r="A14" t="s">
        <v>1125</v>
      </c>
      <c r="B14" t="s">
        <v>1046</v>
      </c>
      <c r="C14" t="s">
        <v>141</v>
      </c>
      <c r="D14" s="35">
        <f>_xlfn.IFNA(MATCH(RosterPlan25[[#This Row],[player_id]],CompositeRoster[sleeper_id],0),  MATCH(RosterPlan25[[#This Row],[PLAYER]],CompositeRoster[full_name],0))</f>
        <v>13</v>
      </c>
      <c r="E14" s="35">
        <f>MATCH(RosterPlan25[[#This Row],[player_id]],Draft2025[sleeper_id],0)</f>
        <v>3</v>
      </c>
      <c r="F14" s="35" t="str">
        <f>INDEX(CompositeRoster[team],RosterPlan25[[#This Row],[RosterIndex]])&amp;""</f>
        <v>WAS</v>
      </c>
      <c r="G14" s="35" t="str">
        <f>INDEX(CompositeRoster[position],RosterPlan25[[#This Row],[RosterIndex]])&amp;""</f>
        <v>WR</v>
      </c>
      <c r="H14" s="35" t="str">
        <f>INDEX(CompositeRoster[source],RosterPlan25[[#This Row],[RosterIndex]])</f>
        <v>Roster</v>
      </c>
      <c r="I14" s="41">
        <f>_xlfn.IFNA(INDEX(Draft2025[PRICE],RosterPlan25[[#This Row],[DraftIndex]]),0)</f>
        <v>3</v>
      </c>
      <c r="J14" s="41" t="str">
        <f>IF(RosterPlan25[[#This Row],[SOURCE]]="Rookie","Rookie",_xlfn.IFNA(INDEX(Draft2025[Current Contract],RosterPlan25[[#This Row],[DraftIndex]]),"Undrafted"))</f>
        <v>Auction</v>
      </c>
      <c r="K14" s="41" cm="1">
        <f t="array" aca="1" ref="K1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4" s="41" t="str">
        <f>IF(_xlfn.IFNA(INDEX(Draft2025[KEEPER],RosterPlan25[[#This Row],[DraftIndex]]),"")="K","Yes","")</f>
        <v>Yes</v>
      </c>
      <c r="M14" s="41" cm="1">
        <f t="array" ref="M1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14" s="41">
        <f>ROUNDDOWN(RosterPlan25[[#This Row],[Optimal $]]*IF(RosterPlan25[[#This Row],[Contract]]="Rookie",0.3,0.15),0)</f>
        <v>0</v>
      </c>
      <c r="O1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4" s="37">
        <f>IF(VARG="MANUAL",RosterPlan25[[#This Row],[ManualVARG]],IF(VARG="GOOD",RosterPlan25[[#This Row],[GoodVARG]],"ERR"))</f>
        <v>-8</v>
      </c>
      <c r="Q1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-8</v>
      </c>
      <c r="R1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4.1727500847096488</v>
      </c>
      <c r="S14" s="38" t="s">
        <v>31</v>
      </c>
      <c r="T14" s="38">
        <f>_xlfn.IFNA(INDEX(Draft2025[Net Keeper Count],RosterPlan25[[#This Row],[DraftIndex]]),0)+IF(RosterPlan25[[#This Row],[KEEPER / RFA]]="K",1,0)</f>
        <v>1</v>
      </c>
      <c r="U14" s="38" t="str">
        <f>IF(RosterPlan25[[#This Row],[KEEPER / RFA]]="RFA",RosterPlan25[[#This Row],[Pure Inflated $]],"")</f>
        <v/>
      </c>
      <c r="V14" s="35">
        <f>IF(RosterPlan25[[#This Row],[VAR/G]]&gt;0,
ROUND(IF(VARG="GOOD",$AG$29,IF(VARG="ATHLETIC",$AH$29,99999999999))*RosterPlan25[[#This Row],[VAR/G]],0),
0) + 1</f>
        <v>1</v>
      </c>
      <c r="W14" s="35">
        <f ca="1">RosterPlan25[[#This Row],[Optimal $]]-RosterPlan25[[#This Row],[$ CURR]]</f>
        <v>-2</v>
      </c>
      <c r="X14">
        <f>IF(OR(RosterPlan25[[#This Row],[SOURCE]]="Rookie",RosterPlan25[[#This Row],[POS]]="K"),0,RosterPlan25[[#This Row],[VAR/G]]+3.3)</f>
        <v>-4.7</v>
      </c>
      <c r="Y14">
        <f>IF(RosterPlan25[[#This Row],[VAW/G]]&gt;0,ROUND(RosterPlan25[[#This Row],[VAW/G]]*$AG$56,0)+1,1)</f>
        <v>1</v>
      </c>
      <c r="Z14" s="49">
        <f ca="1">RosterPlan25[[#This Row],[VAWG Market $]]-_xlfn.IFNA(RosterPlan25[[#This Row],[$ CURR]],1)</f>
        <v>-2</v>
      </c>
      <c r="AA14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4">
        <f ca="1">RosterPlan25[[#This Row],[Pure Inflated $]]-RosterPlan25[[#This Row],[$ CURR]]</f>
        <v>-2</v>
      </c>
      <c r="AC14">
        <f>INDEX(players[age],MATCH(RosterPlan25[[#This Row],[player_id]],players[sleeper_id],0))</f>
        <v>32</v>
      </c>
      <c r="AV14"/>
      <c r="BJ14"/>
    </row>
    <row r="15" spans="1:63" x14ac:dyDescent="0.25">
      <c r="A15" t="s">
        <v>1127</v>
      </c>
      <c r="B15" t="s">
        <v>1046</v>
      </c>
      <c r="C15" t="s">
        <v>1128</v>
      </c>
      <c r="D15" s="35">
        <f>_xlfn.IFNA(MATCH(RosterPlan25[[#This Row],[player_id]],CompositeRoster[sleeper_id],0),  MATCH(RosterPlan25[[#This Row],[PLAYER]],CompositeRoster[full_name],0))</f>
        <v>14</v>
      </c>
      <c r="E15" s="35">
        <f>MATCH(RosterPlan25[[#This Row],[player_id]],Draft2025[sleeper_id],0)</f>
        <v>23</v>
      </c>
      <c r="F15" s="35" t="str">
        <f>INDEX(CompositeRoster[team],RosterPlan25[[#This Row],[RosterIndex]])&amp;""</f>
        <v>LAR</v>
      </c>
      <c r="G15" s="35" t="str">
        <f>INDEX(CompositeRoster[position],RosterPlan25[[#This Row],[RosterIndex]])&amp;""</f>
        <v>TE</v>
      </c>
      <c r="H15" s="35" t="str">
        <f>INDEX(CompositeRoster[source],RosterPlan25[[#This Row],[RosterIndex]])</f>
        <v>Roster</v>
      </c>
      <c r="I15" s="41">
        <f>_xlfn.IFNA(INDEX(Draft2025[PRICE],RosterPlan25[[#This Row],[DraftIndex]]),0)</f>
        <v>3</v>
      </c>
      <c r="J15" s="41" t="str">
        <f>IF(RosterPlan25[[#This Row],[SOURCE]]="Rookie","Rookie",_xlfn.IFNA(INDEX(Draft2025[Current Contract],RosterPlan25[[#This Row],[DraftIndex]]),"Undrafted"))</f>
        <v>Rookie</v>
      </c>
      <c r="K15" s="41" cm="1">
        <f t="array" aca="1" ref="K1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5" s="41" t="str">
        <f>IF(_xlfn.IFNA(INDEX(Draft2025[KEEPER],RosterPlan25[[#This Row],[DraftIndex]]),"")="K","Yes","")</f>
        <v/>
      </c>
      <c r="M15" s="41" t="str" cm="1">
        <f t="array" ref="M1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5" s="41">
        <f>ROUNDDOWN(RosterPlan25[[#This Row],[Optimal $]]*IF(RosterPlan25[[#This Row],[Contract]]="Rookie",0.3,0.15),0)</f>
        <v>0</v>
      </c>
      <c r="O15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5" s="25">
        <f>IF(VARG="MANUAL",RosterPlan25[[#This Row],[ManualVARG]],IF(VARG="GOOD",RosterPlan25[[#This Row],[GoodVARG]],"ERR"))</f>
        <v>-2.0876805066058894</v>
      </c>
      <c r="Q15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-2.0876805066058894</v>
      </c>
      <c r="R15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5" s="38" t="s">
        <v>31</v>
      </c>
      <c r="T15" s="57">
        <f>_xlfn.IFNA(INDEX(Draft2025[Net Keeper Count],RosterPlan25[[#This Row],[DraftIndex]]),0)+IF(RosterPlan25[[#This Row],[KEEPER / RFA]]="K",1,0)</f>
        <v>1</v>
      </c>
      <c r="U15" s="38" t="str">
        <f>IF(RosterPlan25[[#This Row],[KEEPER / RFA]]="RFA",RosterPlan25[[#This Row],[Pure Inflated $]],"")</f>
        <v/>
      </c>
      <c r="V15" s="35">
        <f>IF(RosterPlan25[[#This Row],[VAR/G]]&gt;0,
ROUND(IF(VARG="GOOD",$AG$29,IF(VARG="ATHLETIC",$AH$29,99999999999))*RosterPlan25[[#This Row],[VAR/G]],0),
0) + 1</f>
        <v>1</v>
      </c>
      <c r="W15" s="35">
        <f ca="1">RosterPlan25[[#This Row],[Optimal $]]-RosterPlan25[[#This Row],[$ CURR]]</f>
        <v>-2</v>
      </c>
      <c r="X15">
        <f>IF(OR(RosterPlan25[[#This Row],[SOURCE]]="Rookie",RosterPlan25[[#This Row],[POS]]="K"),0,RosterPlan25[[#This Row],[VAR/G]]+3.3)</f>
        <v>1.2123194933941104</v>
      </c>
      <c r="Y15">
        <f ca="1">IF(RosterPlan25[[#This Row],[VAW/G]]&gt;0,ROUND(RosterPlan25[[#This Row],[VAW/G]]*$AG$56,0)+1,1)</f>
        <v>21</v>
      </c>
      <c r="Z15" s="49">
        <f ca="1">RosterPlan25[[#This Row],[VAWG Market $]]-_xlfn.IFNA(RosterPlan25[[#This Row],[$ CURR]],1)</f>
        <v>18</v>
      </c>
      <c r="AA15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5">
        <f ca="1">RosterPlan25[[#This Row],[Pure Inflated $]]-RosterPlan25[[#This Row],[$ CURR]]</f>
        <v>-2</v>
      </c>
      <c r="AC15">
        <f>INDEX(players[age],MATCH(RosterPlan25[[#This Row],[player_id]],players[sleeper_id],0))</f>
        <v>23</v>
      </c>
      <c r="AE15" s="35">
        <v>8</v>
      </c>
      <c r="AF15" s="35" t="s">
        <v>1126</v>
      </c>
      <c r="AV15"/>
      <c r="BJ15"/>
    </row>
    <row r="16" spans="1:63" x14ac:dyDescent="0.25">
      <c r="A16" t="s">
        <v>1129</v>
      </c>
      <c r="B16" t="s">
        <v>1046</v>
      </c>
      <c r="C16" t="s">
        <v>1130</v>
      </c>
      <c r="D16" s="35">
        <f>_xlfn.IFNA(MATCH(RosterPlan25[[#This Row],[player_id]],CompositeRoster[sleeper_id],0),  MATCH(RosterPlan25[[#This Row],[PLAYER]],CompositeRoster[full_name],0))</f>
        <v>15</v>
      </c>
      <c r="E16" s="35">
        <f>MATCH(RosterPlan25[[#This Row],[player_id]],Draft2025[sleeper_id],0)</f>
        <v>24</v>
      </c>
      <c r="F16" s="35" t="str">
        <f>INDEX(CompositeRoster[team],RosterPlan25[[#This Row],[RosterIndex]])&amp;""</f>
        <v>SEA</v>
      </c>
      <c r="G16" s="35" t="str">
        <f>INDEX(CompositeRoster[position],RosterPlan25[[#This Row],[RosterIndex]])&amp;""</f>
        <v>WR</v>
      </c>
      <c r="H16" s="35" t="str">
        <f>INDEX(CompositeRoster[source],RosterPlan25[[#This Row],[RosterIndex]])</f>
        <v>Roster</v>
      </c>
      <c r="I16" s="41">
        <f>_xlfn.IFNA(INDEX(Draft2025[PRICE],RosterPlan25[[#This Row],[DraftIndex]]),0)</f>
        <v>2</v>
      </c>
      <c r="J16" s="41" t="str">
        <f>IF(RosterPlan25[[#This Row],[SOURCE]]="Rookie","Rookie",_xlfn.IFNA(INDEX(Draft2025[Current Contract],RosterPlan25[[#This Row],[DraftIndex]]),"Undrafted"))</f>
        <v>Rookie</v>
      </c>
      <c r="K16" s="41" cm="1">
        <f t="array" aca="1" ref="K1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6" s="41" t="str">
        <f>IF(_xlfn.IFNA(INDEX(Draft2025[KEEPER],RosterPlan25[[#This Row],[DraftIndex]]),"")="K","Yes","")</f>
        <v/>
      </c>
      <c r="M16" s="41" t="str" cm="1">
        <f t="array" ref="M1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6" s="41">
        <f>ROUNDDOWN(RosterPlan25[[#This Row],[Optimal $]]*IF(RosterPlan25[[#This Row],[Contract]]="Rookie",0.3,0.15),0)</f>
        <v>0</v>
      </c>
      <c r="O1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16" s="37">
        <f>IF(VARG="MANUAL",RosterPlan25[[#This Row],[ManualVARG]],IF(VARG="GOOD",RosterPlan25[[#This Row],[GoodVARG]],"ERR"))</f>
        <v>-3.6156912340658103</v>
      </c>
      <c r="Q1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-3.6156912340658103</v>
      </c>
      <c r="R1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6" s="38" t="s">
        <v>31</v>
      </c>
      <c r="T16" s="38">
        <f>_xlfn.IFNA(INDEX(Draft2025[Net Keeper Count],RosterPlan25[[#This Row],[DraftIndex]]),0)+IF(RosterPlan25[[#This Row],[KEEPER / RFA]]="K",1,0)</f>
        <v>1</v>
      </c>
      <c r="U16" s="38" t="str">
        <f>IF(RosterPlan25[[#This Row],[KEEPER / RFA]]="RFA",RosterPlan25[[#This Row],[Pure Inflated $]],"")</f>
        <v/>
      </c>
      <c r="V16" s="35">
        <f>IF(RosterPlan25[[#This Row],[VAR/G]]&gt;0,
ROUND(IF(VARG="GOOD",$AG$29,IF(VARG="ATHLETIC",$AH$29,99999999999))*RosterPlan25[[#This Row],[VAR/G]],0),
0) + 1</f>
        <v>1</v>
      </c>
      <c r="W16" s="35">
        <f ca="1">RosterPlan25[[#This Row],[Optimal $]]-RosterPlan25[[#This Row],[$ CURR]]</f>
        <v>-1</v>
      </c>
      <c r="X16">
        <f>IF(OR(RosterPlan25[[#This Row],[SOURCE]]="Rookie",RosterPlan25[[#This Row],[POS]]="K"),0,RosterPlan25[[#This Row],[VAR/G]]+3.3)</f>
        <v>-0.31569123406581046</v>
      </c>
      <c r="Y16">
        <f>IF(RosterPlan25[[#This Row],[VAW/G]]&gt;0,ROUND(RosterPlan25[[#This Row],[VAW/G]]*$AG$56,0)+1,1)</f>
        <v>1</v>
      </c>
      <c r="Z16" s="49">
        <f ca="1">RosterPlan25[[#This Row],[VAWG Market $]]-_xlfn.IFNA(RosterPlan25[[#This Row],[$ CURR]],1)</f>
        <v>-1</v>
      </c>
      <c r="AA16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6">
        <f ca="1">RosterPlan25[[#This Row],[Pure Inflated $]]-RosterPlan25[[#This Row],[$ CURR]]</f>
        <v>-1</v>
      </c>
      <c r="AC16">
        <f>INDEX(players[age],MATCH(RosterPlan25[[#This Row],[player_id]],players[sleeper_id],0))</f>
        <v>23</v>
      </c>
      <c r="AR16" s="37"/>
      <c r="AS16" s="37"/>
      <c r="AT16" s="37"/>
      <c r="AV16"/>
      <c r="BJ16"/>
    </row>
    <row r="17" spans="1:62" x14ac:dyDescent="0.25">
      <c r="A17" t="s">
        <v>1131</v>
      </c>
      <c r="B17" t="s">
        <v>1046</v>
      </c>
      <c r="C17" t="s">
        <v>1132</v>
      </c>
      <c r="D17" s="35">
        <f>_xlfn.IFNA(MATCH(RosterPlan25[[#This Row],[player_id]],CompositeRoster[sleeper_id],0),  MATCH(RosterPlan25[[#This Row],[PLAYER]],CompositeRoster[full_name],0))</f>
        <v>16</v>
      </c>
      <c r="E17" s="35">
        <f>MATCH(RosterPlan25[[#This Row],[player_id]],Draft2025[sleeper_id],0)</f>
        <v>16</v>
      </c>
      <c r="F17" s="35" t="str">
        <f>INDEX(CompositeRoster[team],RosterPlan25[[#This Row],[RosterIndex]])&amp;""</f>
        <v>JAX</v>
      </c>
      <c r="G17" s="35" t="str">
        <f>INDEX(CompositeRoster[position],RosterPlan25[[#This Row],[RosterIndex]])&amp;""</f>
        <v>QB</v>
      </c>
      <c r="H17" s="35" t="str">
        <f>INDEX(CompositeRoster[source],RosterPlan25[[#This Row],[RosterIndex]])</f>
        <v>Roster</v>
      </c>
      <c r="I17" s="41">
        <f>_xlfn.IFNA(INDEX(Draft2025[PRICE],RosterPlan25[[#This Row],[DraftIndex]]),0)</f>
        <v>7</v>
      </c>
      <c r="J17" s="41" t="str">
        <f>IF(RosterPlan25[[#This Row],[SOURCE]]="Rookie","Rookie",_xlfn.IFNA(INDEX(Draft2025[Current Contract],RosterPlan25[[#This Row],[DraftIndex]]),"Undrafted"))</f>
        <v>Rookie</v>
      </c>
      <c r="K17" s="41" cm="1">
        <f t="array" aca="1" ref="K1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2021</v>
      </c>
      <c r="L17" s="41" t="str">
        <f>IF(_xlfn.IFNA(INDEX(Draft2025[KEEPER],RosterPlan25[[#This Row],[DraftIndex]]),"")="K","Yes","")</f>
        <v>Yes</v>
      </c>
      <c r="M17" s="41" t="str" cm="1">
        <f t="array" ref="M1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7" s="41">
        <f>ROUNDDOWN(RosterPlan25[[#This Row],[Optimal $]]*IF(RosterPlan25[[#This Row],[Contract]]="Rookie",0.3,0.15),0)</f>
        <v>0</v>
      </c>
      <c r="O1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7</v>
      </c>
      <c r="P17" s="37">
        <f>IF(VARG="MANUAL",RosterPlan25[[#This Row],[ManualVARG]],IF(VARG="GOOD",RosterPlan25[[#This Row],[GoodVARG]],"ERR"))</f>
        <v>0</v>
      </c>
      <c r="Q1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</v>
      </c>
      <c r="R1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1.0064398507280163</v>
      </c>
      <c r="S17" s="38" t="s">
        <v>31</v>
      </c>
      <c r="T17" s="38">
        <f>_xlfn.IFNA(INDEX(Draft2025[Net Keeper Count],RosterPlan25[[#This Row],[DraftIndex]]),0)+IF(RosterPlan25[[#This Row],[KEEPER / RFA]]="K",1,0)</f>
        <v>5</v>
      </c>
      <c r="U17" s="38" t="str">
        <f>IF(RosterPlan25[[#This Row],[KEEPER / RFA]]="RFA",RosterPlan25[[#This Row],[Pure Inflated $]],"")</f>
        <v/>
      </c>
      <c r="V17" s="35">
        <f>IF(RosterPlan25[[#This Row],[VAR/G]]&gt;0,
ROUND(IF(VARG="GOOD",$AG$29,IF(VARG="ATHLETIC",$AH$29,99999999999))*RosterPlan25[[#This Row],[VAR/G]],0),
0) + 1</f>
        <v>1</v>
      </c>
      <c r="W17" s="35">
        <f ca="1">RosterPlan25[[#This Row],[Optimal $]]-RosterPlan25[[#This Row],[$ CURR]]</f>
        <v>-6</v>
      </c>
      <c r="X17">
        <f>IF(OR(RosterPlan25[[#This Row],[SOURCE]]="Rookie",RosterPlan25[[#This Row],[POS]]="K"),0,RosterPlan25[[#This Row],[VAR/G]]+3.3)</f>
        <v>3.3</v>
      </c>
      <c r="Y17">
        <f ca="1">IF(RosterPlan25[[#This Row],[VAW/G]]&gt;0,ROUND(RosterPlan25[[#This Row],[VAW/G]]*$AG$56,0)+1,1)</f>
        <v>55</v>
      </c>
      <c r="Z17" s="49">
        <f ca="1">RosterPlan25[[#This Row],[VAWG Market $]]-_xlfn.IFNA(RosterPlan25[[#This Row],[$ CURR]],1)</f>
        <v>48</v>
      </c>
      <c r="AA1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7">
        <f ca="1">RosterPlan25[[#This Row],[Pure Inflated $]]-RosterPlan25[[#This Row],[$ CURR]]</f>
        <v>-6</v>
      </c>
      <c r="AC17">
        <f>INDEX(players[age],MATCH(RosterPlan25[[#This Row],[player_id]],players[sleeper_id],0))</f>
        <v>26</v>
      </c>
      <c r="AV17"/>
      <c r="BJ17"/>
    </row>
    <row r="18" spans="1:62" x14ac:dyDescent="0.25">
      <c r="A18" t="s">
        <v>1133</v>
      </c>
      <c r="B18" t="s">
        <v>1046</v>
      </c>
      <c r="C18" t="s">
        <v>1134</v>
      </c>
      <c r="D18" s="35">
        <f>_xlfn.IFNA(MATCH(RosterPlan25[[#This Row],[player_id]],CompositeRoster[sleeper_id],0),  MATCH(RosterPlan25[[#This Row],[PLAYER]],CompositeRoster[full_name],0))</f>
        <v>17</v>
      </c>
      <c r="E18" s="35">
        <f>MATCH(RosterPlan25[[#This Row],[player_id]],Draft2025[sleeper_id],0)</f>
        <v>17</v>
      </c>
      <c r="F18" s="35" t="str">
        <f>INDEX(CompositeRoster[team],RosterPlan25[[#This Row],[RosterIndex]])&amp;""</f>
        <v>TEN</v>
      </c>
      <c r="G18" s="35" t="str">
        <f>INDEX(CompositeRoster[position],RosterPlan25[[#This Row],[RosterIndex]])&amp;""</f>
        <v>RB</v>
      </c>
      <c r="H18" s="35" t="str">
        <f>INDEX(CompositeRoster[source],RosterPlan25[[#This Row],[RosterIndex]])</f>
        <v>Roster</v>
      </c>
      <c r="I18" s="41">
        <f>_xlfn.IFNA(INDEX(Draft2025[PRICE],RosterPlan25[[#This Row],[DraftIndex]]),0)</f>
        <v>4</v>
      </c>
      <c r="J18" s="41" t="str">
        <f>IF(RosterPlan25[[#This Row],[SOURCE]]="Rookie","Rookie",_xlfn.IFNA(INDEX(Draft2025[Current Contract],RosterPlan25[[#This Row],[DraftIndex]]),"Undrafted"))</f>
        <v>Rookie</v>
      </c>
      <c r="K18" s="41" cm="1">
        <f t="array" aca="1" ref="K1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18" s="41" t="str">
        <f>IF(_xlfn.IFNA(INDEX(Draft2025[KEEPER],RosterPlan25[[#This Row],[DraftIndex]]),"")="K","Yes","")</f>
        <v>Yes</v>
      </c>
      <c r="M18" s="41" t="str" cm="1">
        <f t="array" ref="M1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8" s="41">
        <f>ROUNDDOWN(RosterPlan25[[#This Row],[Optimal $]]*IF(RosterPlan25[[#This Row],[Contract]]="Rookie",0.3,0.15),0)</f>
        <v>0</v>
      </c>
      <c r="O1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18" s="37">
        <f>IF(VARG="MANUAL",RosterPlan25[[#This Row],[ManualVARG]],IF(VARG="GOOD",RosterPlan25[[#This Row],[GoodVARG]],"ERR"))</f>
        <v>-2.1598977774376391</v>
      </c>
      <c r="Q1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-2.1598977774376391</v>
      </c>
      <c r="R1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-3.0264720216753886</v>
      </c>
      <c r="S18" s="38" t="s">
        <v>31</v>
      </c>
      <c r="T18" s="38">
        <f>_xlfn.IFNA(INDEX(Draft2025[Net Keeper Count],RosterPlan25[[#This Row],[DraftIndex]]),0)+IF(RosterPlan25[[#This Row],[KEEPER / RFA]]="K",1,0)</f>
        <v>3</v>
      </c>
      <c r="U18" s="38" t="str">
        <f>IF(RosterPlan25[[#This Row],[KEEPER / RFA]]="RFA",RosterPlan25[[#This Row],[Pure Inflated $]],"")</f>
        <v/>
      </c>
      <c r="V18" s="35">
        <f>IF(RosterPlan25[[#This Row],[VAR/G]]&gt;0,
ROUND(IF(VARG="GOOD",$AG$29,IF(VARG="ATHLETIC",$AH$29,99999999999))*RosterPlan25[[#This Row],[VAR/G]],0),
0) + 1</f>
        <v>1</v>
      </c>
      <c r="W18" s="35">
        <f ca="1">RosterPlan25[[#This Row],[Optimal $]]-RosterPlan25[[#This Row],[$ CURR]]</f>
        <v>-3</v>
      </c>
      <c r="X18">
        <f>IF(OR(RosterPlan25[[#This Row],[SOURCE]]="Rookie",RosterPlan25[[#This Row],[POS]]="K"),0,RosterPlan25[[#This Row],[VAR/G]]+3.3)</f>
        <v>1.1401022225623607</v>
      </c>
      <c r="Y18">
        <f ca="1">IF(RosterPlan25[[#This Row],[VAW/G]]&gt;0,ROUND(RosterPlan25[[#This Row],[VAW/G]]*$AG$56,0)+1,1)</f>
        <v>20</v>
      </c>
      <c r="Z18" s="49">
        <f ca="1">RosterPlan25[[#This Row],[VAWG Market $]]-_xlfn.IFNA(RosterPlan25[[#This Row],[$ CURR]],1)</f>
        <v>16</v>
      </c>
      <c r="AA1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8">
        <f ca="1">RosterPlan25[[#This Row],[Pure Inflated $]]-RosterPlan25[[#This Row],[$ CURR]]</f>
        <v>-3</v>
      </c>
      <c r="AC18">
        <f>INDEX(players[age],MATCH(RosterPlan25[[#This Row],[player_id]],players[sleeper_id],0))</f>
        <v>25</v>
      </c>
      <c r="AV18"/>
      <c r="BJ18"/>
    </row>
    <row r="19" spans="1:62" x14ac:dyDescent="0.25">
      <c r="A19" t="s">
        <v>1135</v>
      </c>
      <c r="B19" t="s">
        <v>1046</v>
      </c>
      <c r="C19" t="s">
        <v>1136</v>
      </c>
      <c r="D19" s="35">
        <f>_xlfn.IFNA(MATCH(RosterPlan25[[#This Row],[player_id]],CompositeRoster[sleeper_id],0),  MATCH(RosterPlan25[[#This Row],[PLAYER]],CompositeRoster[full_name],0))</f>
        <v>18</v>
      </c>
      <c r="E19" s="35">
        <f>MATCH(RosterPlan25[[#This Row],[player_id]],Draft2025[sleeper_id],0)</f>
        <v>18</v>
      </c>
      <c r="F19" s="35" t="str">
        <f>INDEX(CompositeRoster[team],RosterPlan25[[#This Row],[RosterIndex]])&amp;""</f>
        <v>SEA</v>
      </c>
      <c r="G19" s="35" t="str">
        <f>INDEX(CompositeRoster[position],RosterPlan25[[#This Row],[RosterIndex]])&amp;""</f>
        <v>RB</v>
      </c>
      <c r="H19" s="35" t="str">
        <f>INDEX(CompositeRoster[source],RosterPlan25[[#This Row],[RosterIndex]])</f>
        <v>Roster</v>
      </c>
      <c r="I19" s="41">
        <f>_xlfn.IFNA(INDEX(Draft2025[PRICE],RosterPlan25[[#This Row],[DraftIndex]]),0)</f>
        <v>6</v>
      </c>
      <c r="J19" s="41" t="str">
        <f>IF(RosterPlan25[[#This Row],[SOURCE]]="Rookie","Rookie",_xlfn.IFNA(INDEX(Draft2025[Current Contract],RosterPlan25[[#This Row],[DraftIndex]]),"Undrafted"))</f>
        <v>Rookie</v>
      </c>
      <c r="K19" s="41" cm="1">
        <f t="array" aca="1" ref="K1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19" s="41" t="str">
        <f>IF(_xlfn.IFNA(INDEX(Draft2025[KEEPER],RosterPlan25[[#This Row],[DraftIndex]]),"")="K","Yes","")</f>
        <v>Yes</v>
      </c>
      <c r="M19" s="41" t="str" cm="1">
        <f t="array" ref="M1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9" s="41">
        <f>ROUNDDOWN(RosterPlan25[[#This Row],[Optimal $]]*IF(RosterPlan25[[#This Row],[Contract]]="Rookie",0.3,0.15),0)</f>
        <v>0</v>
      </c>
      <c r="O1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P19" s="37">
        <f>IF(VARG="MANUAL",RosterPlan25[[#This Row],[ManualVARG]],IF(VARG="GOOD",RosterPlan25[[#This Row],[GoodVARG]],"ERR"))</f>
        <v>-2.5801855403027711</v>
      </c>
      <c r="Q1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-2.5801855403027711</v>
      </c>
      <c r="R1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-1.2770552603538325</v>
      </c>
      <c r="S19" s="38" t="s">
        <v>31</v>
      </c>
      <c r="T19" s="38">
        <f>_xlfn.IFNA(INDEX(Draft2025[Net Keeper Count],RosterPlan25[[#This Row],[DraftIndex]]),0)+IF(RosterPlan25[[#This Row],[KEEPER / RFA]]="K",1,0)</f>
        <v>3</v>
      </c>
      <c r="U19" s="38" t="str">
        <f>IF(RosterPlan25[[#This Row],[KEEPER / RFA]]="RFA",RosterPlan25[[#This Row],[Pure Inflated $]],"")</f>
        <v/>
      </c>
      <c r="V19" s="35">
        <f>IF(RosterPlan25[[#This Row],[VAR/G]]&gt;0,
ROUND(IF(VARG="GOOD",$AG$29,IF(VARG="ATHLETIC",$AH$29,99999999999))*RosterPlan25[[#This Row],[VAR/G]],0),
0) + 1</f>
        <v>1</v>
      </c>
      <c r="W19" s="35">
        <f ca="1">RosterPlan25[[#This Row],[Optimal $]]-RosterPlan25[[#This Row],[$ CURR]]</f>
        <v>-5</v>
      </c>
      <c r="X19">
        <f>IF(OR(RosterPlan25[[#This Row],[SOURCE]]="Rookie",RosterPlan25[[#This Row],[POS]]="K"),0,RosterPlan25[[#This Row],[VAR/G]]+3.3)</f>
        <v>0.71981445969722868</v>
      </c>
      <c r="Y19">
        <f ca="1">IF(RosterPlan25[[#This Row],[VAW/G]]&gt;0,ROUND(RosterPlan25[[#This Row],[VAW/G]]*$AG$56,0)+1,1)</f>
        <v>13</v>
      </c>
      <c r="Z19" s="49">
        <f ca="1">RosterPlan25[[#This Row],[VAWG Market $]]-_xlfn.IFNA(RosterPlan25[[#This Row],[$ CURR]],1)</f>
        <v>7</v>
      </c>
      <c r="AA19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9">
        <f ca="1">RosterPlan25[[#This Row],[Pure Inflated $]]-RosterPlan25[[#This Row],[$ CURR]]</f>
        <v>-5</v>
      </c>
      <c r="AC19">
        <f>INDEX(players[age],MATCH(RosterPlan25[[#This Row],[player_id]],players[sleeper_id],0))</f>
        <v>25</v>
      </c>
      <c r="AM19" s="44"/>
      <c r="AV19"/>
      <c r="BJ19"/>
    </row>
    <row r="20" spans="1:62" x14ac:dyDescent="0.25">
      <c r="A20" t="s">
        <v>1139</v>
      </c>
      <c r="B20" t="s">
        <v>1046</v>
      </c>
      <c r="C20" t="s">
        <v>1140</v>
      </c>
      <c r="D20">
        <f>_xlfn.IFNA(MATCH(RosterPlan25[[#This Row],[player_id]],CompositeRoster[sleeper_id],0),  MATCH(RosterPlan25[[#This Row],[PLAYER]],CompositeRoster[full_name],0))</f>
        <v>19</v>
      </c>
      <c r="E20" t="e">
        <f>MATCH(RosterPlan25[[#This Row],[player_id]],Draft2025[sleeper_id],0)</f>
        <v>#N/A</v>
      </c>
      <c r="F20" s="35" t="str">
        <f>INDEX(CompositeRoster[team],RosterPlan25[[#This Row],[RosterIndex]])&amp;""</f>
        <v>MIA</v>
      </c>
      <c r="G20" s="35" t="str">
        <f>INDEX(CompositeRoster[position],RosterPlan25[[#This Row],[RosterIndex]])&amp;""</f>
        <v>WR</v>
      </c>
      <c r="H20" s="35" t="str">
        <f>INDEX(CompositeRoster[source],RosterPlan25[[#This Row],[RosterIndex]])</f>
        <v>Rookie</v>
      </c>
      <c r="I20" s="41">
        <f>_xlfn.IFNA(INDEX(Draft2025[PRICE],RosterPlan25[[#This Row],[DraftIndex]]),0)</f>
        <v>0</v>
      </c>
      <c r="J20" s="41" t="str">
        <f>IF(RosterPlan25[[#This Row],[SOURCE]]="Rookie","Rookie",_xlfn.IFNA(INDEX(Draft2025[Current Contract],RosterPlan25[[#This Row],[DraftIndex]]),"Undrafted"))</f>
        <v>Rookie</v>
      </c>
      <c r="K20" s="41" cm="1">
        <f t="array" aca="1" ref="K2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20" s="41" t="str">
        <f>IF(_xlfn.IFNA(INDEX(Draft2025[KEEPER],RosterPlan25[[#This Row],[DraftIndex]]),"")="K","Yes","")</f>
        <v/>
      </c>
      <c r="M20" s="41" t="str" cm="1">
        <f t="array" ref="M2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20" s="41">
        <f>ROUNDDOWN(RosterPlan25[[#This Row],[Optimal $]]*IF(RosterPlan25[[#This Row],[Contract]]="Rookie",0.3,0.15),0)</f>
        <v>0</v>
      </c>
      <c r="O20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20" s="25">
        <f>IF(VARG="MANUAL",RosterPlan25[[#This Row],[ManualVARG]],IF(VARG="GOOD",RosterPlan25[[#This Row],[GoodVARG]],"ERR"))</f>
        <v>-3.5900987318804165</v>
      </c>
      <c r="Q20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-3.5900987318804165</v>
      </c>
      <c r="R20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0" s="38" t="s">
        <v>31</v>
      </c>
      <c r="T20" s="57">
        <f>_xlfn.IFNA(INDEX(Draft2025[Net Keeper Count],RosterPlan25[[#This Row],[DraftIndex]]),0)+IF(RosterPlan25[[#This Row],[KEEPER / RFA]]="K",1,0)</f>
        <v>1</v>
      </c>
      <c r="U20" s="38" t="str">
        <f>IF(RosterPlan25[[#This Row],[KEEPER / RFA]]="RFA",RosterPlan25[[#This Row],[Pure Inflated $]],"")</f>
        <v/>
      </c>
      <c r="V20" s="35">
        <f>IF(RosterPlan25[[#This Row],[VAR/G]]&gt;0,
ROUND(IF(VARG="GOOD",$AG$29,IF(VARG="ATHLETIC",$AH$29,99999999999))*RosterPlan25[[#This Row],[VAR/G]],0),
0) + 1</f>
        <v>1</v>
      </c>
      <c r="W20" s="35">
        <f ca="1">RosterPlan25[[#This Row],[Optimal $]]-RosterPlan25[[#This Row],[$ CURR]]</f>
        <v>-3</v>
      </c>
      <c r="X20">
        <f>IF(OR(RosterPlan25[[#This Row],[SOURCE]]="Rookie",RosterPlan25[[#This Row],[POS]]="K"),0,RosterPlan25[[#This Row],[VAR/G]]+3.3)</f>
        <v>0</v>
      </c>
      <c r="Y20">
        <f>IF(RosterPlan25[[#This Row],[VAW/G]]&gt;0,ROUND(RosterPlan25[[#This Row],[VAW/G]]*$AG$56,0)+1,1)</f>
        <v>1</v>
      </c>
      <c r="Z20" s="49">
        <f ca="1">RosterPlan25[[#This Row],[VAWG Market $]]-_xlfn.IFNA(RosterPlan25[[#This Row],[$ CURR]],1)</f>
        <v>-3</v>
      </c>
      <c r="AA20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0">
        <f ca="1">RosterPlan25[[#This Row],[Pure Inflated $]]-RosterPlan25[[#This Row],[$ CURR]]</f>
        <v>-3</v>
      </c>
      <c r="AC20">
        <f>INDEX(players[age],MATCH(RosterPlan25[[#This Row],[player_id]],players[sleeper_id],0))</f>
        <v>22</v>
      </c>
      <c r="AG20" s="35" t="s">
        <v>1137</v>
      </c>
      <c r="AH20" s="35" t="s">
        <v>1138</v>
      </c>
      <c r="AV20"/>
      <c r="BJ20"/>
    </row>
    <row r="21" spans="1:62" x14ac:dyDescent="0.25">
      <c r="A21" t="s">
        <v>1142</v>
      </c>
      <c r="B21" t="s">
        <v>1046</v>
      </c>
      <c r="C21" t="s">
        <v>1143</v>
      </c>
      <c r="D21" s="35">
        <f>_xlfn.IFNA(MATCH(RosterPlan25[[#This Row],[player_id]],CompositeRoster[sleeper_id],0),  MATCH(RosterPlan25[[#This Row],[PLAYER]],CompositeRoster[full_name],0))</f>
        <v>20</v>
      </c>
      <c r="E21" s="35" t="e">
        <f>MATCH(RosterPlan25[[#This Row],[player_id]],Draft2025[sleeper_id],0)</f>
        <v>#N/A</v>
      </c>
      <c r="F21" s="35" t="str">
        <f>INDEX(CompositeRoster[team],RosterPlan25[[#This Row],[RosterIndex]])&amp;""</f>
        <v>CAR</v>
      </c>
      <c r="G21" s="35" t="str">
        <f>INDEX(CompositeRoster[position],RosterPlan25[[#This Row],[RosterIndex]])&amp;""</f>
        <v>WR</v>
      </c>
      <c r="H21" s="35" t="str">
        <f>INDEX(CompositeRoster[source],RosterPlan25[[#This Row],[RosterIndex]])</f>
        <v>Rookie</v>
      </c>
      <c r="I21" s="41">
        <f>_xlfn.IFNA(INDEX(Draft2025[PRICE],RosterPlan25[[#This Row],[DraftIndex]]),0)</f>
        <v>0</v>
      </c>
      <c r="J21" s="41" t="str">
        <f>IF(RosterPlan25[[#This Row],[SOURCE]]="Rookie","Rookie",_xlfn.IFNA(INDEX(Draft2025[Current Contract],RosterPlan25[[#This Row],[DraftIndex]]),"Undrafted"))</f>
        <v>Rookie</v>
      </c>
      <c r="K21" s="41" cm="1">
        <f t="array" aca="1" ref="K2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21" s="41" t="str">
        <f>IF(_xlfn.IFNA(INDEX(Draft2025[KEEPER],RosterPlan25[[#This Row],[DraftIndex]]),"")="K","Yes","")</f>
        <v/>
      </c>
      <c r="M21" s="41" t="str" cm="1">
        <f t="array" ref="M2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21" s="41">
        <f>ROUNDDOWN(RosterPlan25[[#This Row],[Optimal $]]*IF(RosterPlan25[[#This Row],[Contract]]="Rookie",0.3,0.15),0)</f>
        <v>0</v>
      </c>
      <c r="O2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21" s="37">
        <f>IF(VARG="MANUAL",RosterPlan25[[#This Row],[ManualVARG]],IF(VARG="GOOD",RosterPlan25[[#This Row],[GoodVARG]],"ERR"))</f>
        <v>-4.3514679904356131</v>
      </c>
      <c r="Q2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-4.3514679904356131</v>
      </c>
      <c r="R2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1" s="38" t="s">
        <v>31</v>
      </c>
      <c r="T21" s="38">
        <f>_xlfn.IFNA(INDEX(Draft2025[Net Keeper Count],RosterPlan25[[#This Row],[DraftIndex]]),0)+IF(RosterPlan25[[#This Row],[KEEPER / RFA]]="K",1,0)</f>
        <v>1</v>
      </c>
      <c r="U21" s="38" t="str">
        <f>IF(RosterPlan25[[#This Row],[KEEPER / RFA]]="RFA",RosterPlan25[[#This Row],[Pure Inflated $]],"")</f>
        <v/>
      </c>
      <c r="V21" s="35">
        <f>IF(RosterPlan25[[#This Row],[VAR/G]]&gt;0,
ROUND(IF(VARG="GOOD",$AG$29,IF(VARG="ATHLETIC",$AH$29,99999999999))*RosterPlan25[[#This Row],[VAR/G]],0),
0) + 1</f>
        <v>1</v>
      </c>
      <c r="W21" s="35">
        <f ca="1">RosterPlan25[[#This Row],[Optimal $]]-RosterPlan25[[#This Row],[$ CURR]]</f>
        <v>-2</v>
      </c>
      <c r="X21">
        <f>IF(OR(RosterPlan25[[#This Row],[SOURCE]]="Rookie",RosterPlan25[[#This Row],[POS]]="K"),0,RosterPlan25[[#This Row],[VAR/G]]+3.3)</f>
        <v>0</v>
      </c>
      <c r="Y21">
        <f>IF(RosterPlan25[[#This Row],[VAW/G]]&gt;0,ROUND(RosterPlan25[[#This Row],[VAW/G]]*$AG$56,0)+1,1)</f>
        <v>1</v>
      </c>
      <c r="Z21" s="49">
        <f ca="1">RosterPlan25[[#This Row],[VAWG Market $]]-_xlfn.IFNA(RosterPlan25[[#This Row],[$ CURR]],1)</f>
        <v>-2</v>
      </c>
      <c r="AA21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1">
        <f ca="1">RosterPlan25[[#This Row],[Pure Inflated $]]-RosterPlan25[[#This Row],[$ CURR]]</f>
        <v>-2</v>
      </c>
      <c r="AC21">
        <f>INDEX(players[age],MATCH(RosterPlan25[[#This Row],[player_id]],players[sleeper_id],0))</f>
        <v>22</v>
      </c>
      <c r="AF21" t="s">
        <v>1141</v>
      </c>
      <c r="AG21" s="37">
        <f>SUMIFS(GoodSheets[MG VARG],GoodSheets[MG VARG],"&gt;0")</f>
        <v>233.94999364791482</v>
      </c>
      <c r="AH21" s="37">
        <f>SUMIFS(ALL_Athletic[VARG],ALL_Athletic[VARG],"&gt;0")</f>
        <v>248.39283913805872</v>
      </c>
      <c r="AV21"/>
      <c r="BJ21"/>
    </row>
    <row r="22" spans="1:62" x14ac:dyDescent="0.25">
      <c r="A22" t="s">
        <v>1145</v>
      </c>
      <c r="B22" t="s">
        <v>1046</v>
      </c>
      <c r="C22" t="s">
        <v>1146</v>
      </c>
      <c r="D22" s="35">
        <f>_xlfn.IFNA(MATCH(RosterPlan25[[#This Row],[player_id]],CompositeRoster[sleeper_id],0),  MATCH(RosterPlan25[[#This Row],[PLAYER]],CompositeRoster[full_name],0))</f>
        <v>21</v>
      </c>
      <c r="E22" s="35" t="e">
        <f>MATCH(RosterPlan25[[#This Row],[player_id]],Draft2025[sleeper_id],0)</f>
        <v>#N/A</v>
      </c>
      <c r="F22" s="35" t="str">
        <f>INDEX(CompositeRoster[team],RosterPlan25[[#This Row],[RosterIndex]])&amp;""</f>
        <v>ARI</v>
      </c>
      <c r="G22" s="35" t="str">
        <f>INDEX(CompositeRoster[position],RosterPlan25[[#This Row],[RosterIndex]])&amp;""</f>
        <v>RB</v>
      </c>
      <c r="H22" s="35" t="str">
        <f>INDEX(CompositeRoster[source],RosterPlan25[[#This Row],[RosterIndex]])</f>
        <v>Rookie</v>
      </c>
      <c r="I22" s="41">
        <f>_xlfn.IFNA(INDEX(Draft2025[PRICE],RosterPlan25[[#This Row],[DraftIndex]]),0)</f>
        <v>0</v>
      </c>
      <c r="J22" s="41" t="str">
        <f>IF(RosterPlan25[[#This Row],[SOURCE]]="Rookie","Rookie",_xlfn.IFNA(INDEX(Draft2025[Current Contract],RosterPlan25[[#This Row],[DraftIndex]]),"Undrafted"))</f>
        <v>Rookie</v>
      </c>
      <c r="K22" s="41" cm="1">
        <f t="array" aca="1" ref="K2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22" s="41" t="str">
        <f>IF(_xlfn.IFNA(INDEX(Draft2025[KEEPER],RosterPlan25[[#This Row],[DraftIndex]]),"")="K","Yes","")</f>
        <v/>
      </c>
      <c r="M22" s="41" t="str" cm="1">
        <f t="array" ref="M2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22" s="41">
        <f>ROUNDDOWN(RosterPlan25[[#This Row],[Optimal $]]*IF(RosterPlan25[[#This Row],[Contract]]="Rookie",0.3,0.15),0)</f>
        <v>12</v>
      </c>
      <c r="O2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P22" s="37">
        <f>IF(VARG="MANUAL",RosterPlan25[[#This Row],[ManualVARG]],IF(VARG="GOOD",RosterPlan25[[#This Row],[GoodVARG]],"ERR"))</f>
        <v>3.4984181622406623</v>
      </c>
      <c r="Q2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3.4984181622406623</v>
      </c>
      <c r="R2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2" s="38" t="s">
        <v>31</v>
      </c>
      <c r="T22" s="38">
        <f>_xlfn.IFNA(INDEX(Draft2025[Net Keeper Count],RosterPlan25[[#This Row],[DraftIndex]]),0)+IF(RosterPlan25[[#This Row],[KEEPER / RFA]]="K",1,0)</f>
        <v>1</v>
      </c>
      <c r="U22" s="38" t="str">
        <f>IF(RosterPlan25[[#This Row],[KEEPER / RFA]]="RFA",RosterPlan25[[#This Row],[Pure Inflated $]],"")</f>
        <v/>
      </c>
      <c r="V22" s="35">
        <f>IF(RosterPlan25[[#This Row],[VAR/G]]&gt;0,
ROUND(IF(VARG="GOOD",$AG$29,IF(VARG="ATHLETIC",$AH$29,99999999999))*RosterPlan25[[#This Row],[VAR/G]],0),
0) + 1</f>
        <v>42</v>
      </c>
      <c r="W22" s="35">
        <f ca="1">RosterPlan25[[#This Row],[Optimal $]]-RosterPlan25[[#This Row],[$ CURR]]</f>
        <v>36</v>
      </c>
      <c r="X22">
        <f>IF(OR(RosterPlan25[[#This Row],[SOURCE]]="Rookie",RosterPlan25[[#This Row],[POS]]="K"),0,RosterPlan25[[#This Row],[VAR/G]]+3.3)</f>
        <v>0</v>
      </c>
      <c r="Y22">
        <f>IF(RosterPlan25[[#This Row],[VAW/G]]&gt;0,ROUND(RosterPlan25[[#This Row],[VAW/G]]*$AG$56,0)+1,1)</f>
        <v>1</v>
      </c>
      <c r="Z22" s="49">
        <f ca="1">RosterPlan25[[#This Row],[VAWG Market $]]-_xlfn.IFNA(RosterPlan25[[#This Row],[$ CURR]],1)</f>
        <v>-5</v>
      </c>
      <c r="AA22" s="35">
        <f ca="1">IF(RosterPlan25[[#This Row],[VAR/G]]&gt;0,1+ROUND(RosterPlan25[[#This Row],[VAR/G]]*IF(RosterPlan25[[#This Row],[KEEPER / RFA]]="K",($AG$34+RosterPlan25[[#This Row],[$ CURR]]-1)/($AG$23+RosterPlan25[[#This Row],[VAR/G]]),$AG$35),0),1)</f>
        <v>55</v>
      </c>
      <c r="AB22">
        <f ca="1">RosterPlan25[[#This Row],[Pure Inflated $]]-RosterPlan25[[#This Row],[$ CURR]]</f>
        <v>49</v>
      </c>
      <c r="AC22">
        <f>INDEX(players[age],MATCH(RosterPlan25[[#This Row],[player_id]],players[sleeper_id],0))</f>
        <v>21</v>
      </c>
      <c r="AF22" t="s">
        <v>1144</v>
      </c>
      <c r="AG22" s="45">
        <f>AN12</f>
        <v>179.66450846678038</v>
      </c>
      <c r="AH22" s="37">
        <f>AN12</f>
        <v>179.66450846678038</v>
      </c>
      <c r="AV22"/>
      <c r="BJ22"/>
    </row>
    <row r="23" spans="1:62" x14ac:dyDescent="0.25">
      <c r="A23" t="s">
        <v>1151</v>
      </c>
      <c r="B23" t="s">
        <v>1060</v>
      </c>
      <c r="C23" t="s">
        <v>1152</v>
      </c>
      <c r="D23">
        <f>_xlfn.IFNA(MATCH(RosterPlan25[[#This Row],[player_id]],CompositeRoster[sleeper_id],0),  MATCH(RosterPlan25[[#This Row],[PLAYER]],CompositeRoster[full_name],0))</f>
        <v>22</v>
      </c>
      <c r="E23" t="e">
        <f>MATCH(RosterPlan25[[#This Row],[player_id]],Draft2025[sleeper_id],0)</f>
        <v>#N/A</v>
      </c>
      <c r="F23" s="35" t="str">
        <f>INDEX(CompositeRoster[team],RosterPlan25[[#This Row],[RosterIndex]])&amp;""</f>
        <v>NO</v>
      </c>
      <c r="G23" s="35" t="str">
        <f>INDEX(CompositeRoster[position],RosterPlan25[[#This Row],[RosterIndex]])&amp;""</f>
        <v>RB</v>
      </c>
      <c r="H23" s="35" t="str">
        <f>INDEX(CompositeRoster[source],RosterPlan25[[#This Row],[RosterIndex]])</f>
        <v>Roster</v>
      </c>
      <c r="I23" s="41">
        <f>_xlfn.IFNA(INDEX(Draft2025[PRICE],RosterPlan25[[#This Row],[DraftIndex]]),0)</f>
        <v>0</v>
      </c>
      <c r="J23" s="41" t="str">
        <f>IF(RosterPlan25[[#This Row],[SOURCE]]="Rookie","Rookie",_xlfn.IFNA(INDEX(Draft2025[Current Contract],RosterPlan25[[#This Row],[DraftIndex]]),"Undrafted"))</f>
        <v>Undrafted</v>
      </c>
      <c r="K23" s="41" cm="1">
        <f t="array" aca="1" ref="K2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3" s="41" t="str">
        <f>IF(_xlfn.IFNA(INDEX(Draft2025[KEEPER],RosterPlan25[[#This Row],[DraftIndex]]),"")="K","Yes","")</f>
        <v/>
      </c>
      <c r="M23" s="41" cm="1">
        <f t="array" ref="M2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23" s="41">
        <f>ROUNDDOWN(RosterPlan25[[#This Row],[Optimal $]]*IF(RosterPlan25[[#This Row],[Contract]]="Rookie",0.3,0.15),0)</f>
        <v>0</v>
      </c>
      <c r="O23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23" s="25">
        <f>IF(VARG="MANUAL",RosterPlan25[[#This Row],[ManualVARG]],IF(VARG="GOOD",RosterPlan25[[#This Row],[GoodVARG]],"ERR"))</f>
        <v>-5.8572707293348927</v>
      </c>
      <c r="Q23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-5.8572707293348927</v>
      </c>
      <c r="R23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3" s="38" t="s">
        <v>31</v>
      </c>
      <c r="T23" s="57">
        <f>_xlfn.IFNA(INDEX(Draft2025[Net Keeper Count],RosterPlan25[[#This Row],[DraftIndex]]),0)+IF(RosterPlan25[[#This Row],[KEEPER / RFA]]="K",1,0)</f>
        <v>1</v>
      </c>
      <c r="U23" s="38" t="str">
        <f>IF(RosterPlan25[[#This Row],[KEEPER / RFA]]="RFA",RosterPlan25[[#This Row],[Pure Inflated $]],"")</f>
        <v/>
      </c>
      <c r="V23" s="35">
        <f>IF(RosterPlan25[[#This Row],[VAR/G]]&gt;0,
ROUND(IF(VARG="GOOD",$AG$29,IF(VARG="ATHLETIC",$AH$29,99999999999))*RosterPlan25[[#This Row],[VAR/G]],0),
0) + 1</f>
        <v>1</v>
      </c>
      <c r="W23" s="35">
        <f ca="1">RosterPlan25[[#This Row],[Optimal $]]-RosterPlan25[[#This Row],[$ CURR]]</f>
        <v>0</v>
      </c>
      <c r="X23">
        <f>IF(OR(RosterPlan25[[#This Row],[SOURCE]]="Rookie",RosterPlan25[[#This Row],[POS]]="K"),0,RosterPlan25[[#This Row],[VAR/G]]+3.3)</f>
        <v>-2.5572707293348929</v>
      </c>
      <c r="Y23">
        <f>IF(RosterPlan25[[#This Row],[VAW/G]]&gt;0,ROUND(RosterPlan25[[#This Row],[VAW/G]]*$AG$56,0)+1,1)</f>
        <v>1</v>
      </c>
      <c r="Z23" s="49">
        <f ca="1">RosterPlan25[[#This Row],[VAWG Market $]]-_xlfn.IFNA(RosterPlan25[[#This Row],[$ CURR]],1)</f>
        <v>0</v>
      </c>
      <c r="AA23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3">
        <f ca="1">RosterPlan25[[#This Row],[Pure Inflated $]]-RosterPlan25[[#This Row],[$ CURR]]</f>
        <v>0</v>
      </c>
      <c r="AC23">
        <f>INDEX(players[age],MATCH(RosterPlan25[[#This Row],[player_id]],players[sleeper_id],0))</f>
        <v>22</v>
      </c>
      <c r="AF23" t="s">
        <v>1147</v>
      </c>
      <c r="AG23" s="37">
        <f>AG21-AG22</f>
        <v>54.285485181134447</v>
      </c>
      <c r="AH23" s="37">
        <f>AH21-AH22</f>
        <v>68.728330671278343</v>
      </c>
      <c r="AV23"/>
      <c r="BJ23"/>
    </row>
    <row r="24" spans="1:62" x14ac:dyDescent="0.25">
      <c r="A24" t="s">
        <v>1154</v>
      </c>
      <c r="B24" t="s">
        <v>1060</v>
      </c>
      <c r="C24" t="s">
        <v>411</v>
      </c>
      <c r="D24">
        <f>_xlfn.IFNA(MATCH(RosterPlan25[[#This Row],[player_id]],CompositeRoster[sleeper_id],0),  MATCH(RosterPlan25[[#This Row],[PLAYER]],CompositeRoster[full_name],0))</f>
        <v>23</v>
      </c>
      <c r="E24" t="e">
        <f>MATCH(RosterPlan25[[#This Row],[player_id]],Draft2025[sleeper_id],0)</f>
        <v>#N/A</v>
      </c>
      <c r="F24" t="str">
        <f>INDEX(CompositeRoster[team],RosterPlan25[[#This Row],[RosterIndex]])&amp;""</f>
        <v>HOU</v>
      </c>
      <c r="G24" t="str">
        <f>INDEX(CompositeRoster[position],RosterPlan25[[#This Row],[RosterIndex]])&amp;""</f>
        <v>TE</v>
      </c>
      <c r="H24" t="str">
        <f>INDEX(CompositeRoster[source],RosterPlan25[[#This Row],[RosterIndex]])</f>
        <v>Roster</v>
      </c>
      <c r="I24" s="41">
        <f>_xlfn.IFNA(INDEX(Draft2025[PRICE],RosterPlan25[[#This Row],[DraftIndex]]),0)</f>
        <v>0</v>
      </c>
      <c r="J24" s="41" t="str">
        <f>IF(RosterPlan25[[#This Row],[SOURCE]]="Rookie","Rookie",_xlfn.IFNA(INDEX(Draft2025[Current Contract],RosterPlan25[[#This Row],[DraftIndex]]),"Undrafted"))</f>
        <v>Undrafted</v>
      </c>
      <c r="K24" s="41" cm="1">
        <f t="array" aca="1" ref="K2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4" s="41" t="str">
        <f>IF(_xlfn.IFNA(INDEX(Draft2025[KEEPER],RosterPlan25[[#This Row],[DraftIndex]]),"")="K","Yes","")</f>
        <v/>
      </c>
      <c r="M24" s="41" cm="1">
        <f t="array" ref="M2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24" s="41">
        <f>ROUNDDOWN(RosterPlan25[[#This Row],[Optimal $]]*IF(RosterPlan25[[#This Row],[Contract]]="Rookie",0.3,0.15),0)</f>
        <v>0</v>
      </c>
      <c r="O24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24" s="37">
        <f>IF(VARG="MANUAL",RosterPlan25[[#This Row],[ManualVARG]],IF(VARG="GOOD",RosterPlan25[[#This Row],[GoodVARG]],"ERR"))</f>
        <v>-0.1417750488219236</v>
      </c>
      <c r="Q2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-0.1417750488219236</v>
      </c>
      <c r="R2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0.35937774102934256</v>
      </c>
      <c r="S24" s="38" t="s">
        <v>31</v>
      </c>
      <c r="T24" s="35">
        <f>_xlfn.IFNA(INDEX(Draft2025[Net Keeper Count],RosterPlan25[[#This Row],[DraftIndex]]),0)+IF(RosterPlan25[[#This Row],[KEEPER / RFA]]="K",1,0)</f>
        <v>1</v>
      </c>
      <c r="U24" s="38" t="str">
        <f>IF(RosterPlan25[[#This Row],[KEEPER / RFA]]="RFA",RosterPlan25[[#This Row],[Pure Inflated $]],"")</f>
        <v/>
      </c>
      <c r="V24" s="35">
        <f>IF(RosterPlan25[[#This Row],[VAR/G]]&gt;0,
ROUND(IF(VARG="GOOD",$AG$29,IF(VARG="ATHLETIC",$AH$29,99999999999))*RosterPlan25[[#This Row],[VAR/G]],0),
0) + 1</f>
        <v>1</v>
      </c>
      <c r="W24" s="35">
        <f ca="1">RosterPlan25[[#This Row],[Optimal $]]-RosterPlan25[[#This Row],[$ CURR]]</f>
        <v>0</v>
      </c>
      <c r="X24" s="35">
        <f>IF(OR(RosterPlan25[[#This Row],[SOURCE]]="Rookie",RosterPlan25[[#This Row],[POS]]="K"),0,RosterPlan25[[#This Row],[VAR/G]]+3.3)</f>
        <v>3.1582249511780764</v>
      </c>
      <c r="Y24" s="35">
        <f ca="1">IF(RosterPlan25[[#This Row],[VAW/G]]&gt;0,ROUND(RosterPlan25[[#This Row],[VAW/G]]*$AG$56,0)+1,1)</f>
        <v>53</v>
      </c>
      <c r="Z24" s="42">
        <f ca="1">RosterPlan25[[#This Row],[VAWG Market $]]-_xlfn.IFNA(RosterPlan25[[#This Row],[$ CURR]],1)</f>
        <v>52</v>
      </c>
      <c r="AA24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4" s="35">
        <f ca="1">RosterPlan25[[#This Row],[Pure Inflated $]]-RosterPlan25[[#This Row],[$ CURR]]</f>
        <v>0</v>
      </c>
      <c r="AC24">
        <f>INDEX(players[age],MATCH(RosterPlan25[[#This Row],[player_id]],players[sleeper_id],0))</f>
        <v>30</v>
      </c>
      <c r="AF24" t="s">
        <v>1150</v>
      </c>
      <c r="AG24" s="37">
        <f>SUMIFS(GoodSheets[MG VARG],GoodSheets[MG VARG],"&gt;0",GoodSheets[years_exp],"0")</f>
        <v>5.9922846805669465</v>
      </c>
      <c r="AH24" s="37">
        <f>SUMIFS(ALL_Athletic[VARG],ALL_Athletic[VARG],"&gt;0",ALL_Athletic[Years Exp],"=0")</f>
        <v>0</v>
      </c>
      <c r="AV24"/>
      <c r="BJ24"/>
    </row>
    <row r="25" spans="1:62" x14ac:dyDescent="0.25">
      <c r="A25" t="s">
        <v>1156</v>
      </c>
      <c r="B25" t="s">
        <v>1060</v>
      </c>
      <c r="C25" t="s">
        <v>1157</v>
      </c>
      <c r="D25" s="35">
        <f>_xlfn.IFNA(MATCH(RosterPlan25[[#This Row],[player_id]],CompositeRoster[sleeper_id],0),  MATCH(RosterPlan25[[#This Row],[PLAYER]],CompositeRoster[full_name],0))</f>
        <v>24</v>
      </c>
      <c r="E25" s="35">
        <f>MATCH(RosterPlan25[[#This Row],[player_id]],Draft2025[sleeper_id],0)</f>
        <v>33</v>
      </c>
      <c r="F25" s="35" t="str">
        <f>INDEX(CompositeRoster[team],RosterPlan25[[#This Row],[RosterIndex]])&amp;""</f>
        <v>NYG</v>
      </c>
      <c r="G25" s="35" t="str">
        <f>INDEX(CompositeRoster[position],RosterPlan25[[#This Row],[RosterIndex]])&amp;""</f>
        <v>WR</v>
      </c>
      <c r="H25" s="35" t="str">
        <f>INDEX(CompositeRoster[source],RosterPlan25[[#This Row],[RosterIndex]])</f>
        <v>Roster</v>
      </c>
      <c r="I25" s="41">
        <f>_xlfn.IFNA(INDEX(Draft2025[PRICE],RosterPlan25[[#This Row],[DraftIndex]]),0)</f>
        <v>3</v>
      </c>
      <c r="J25" s="41" t="str">
        <f>IF(RosterPlan25[[#This Row],[SOURCE]]="Rookie","Rookie",_xlfn.IFNA(INDEX(Draft2025[Current Contract],RosterPlan25[[#This Row],[DraftIndex]]),"Undrafted"))</f>
        <v>Auction</v>
      </c>
      <c r="K25" s="41" cm="1">
        <f t="array" aca="1" ref="K2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25" s="41" t="str">
        <f>IF(_xlfn.IFNA(INDEX(Draft2025[KEEPER],RosterPlan25[[#This Row],[DraftIndex]]),"")="K","Yes","")</f>
        <v>Yes</v>
      </c>
      <c r="M25" s="41" cm="1">
        <f t="array" ref="M2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N25" s="41">
        <f>ROUNDDOWN(RosterPlan25[[#This Row],[Optimal $]]*IF(RosterPlan25[[#This Row],[Contract]]="Rookie",0.3,0.15),0)</f>
        <v>0</v>
      </c>
      <c r="O25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25" s="25">
        <f>IF(VARG="MANUAL",RosterPlan25[[#This Row],[ManualVARG]],IF(VARG="GOOD",RosterPlan25[[#This Row],[GoodVARG]],"ERR"))</f>
        <v>-3.0238252458170107</v>
      </c>
      <c r="Q25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-3.0238252458170107</v>
      </c>
      <c r="R25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-0.83198711244051538</v>
      </c>
      <c r="S25" s="38" t="s">
        <v>31</v>
      </c>
      <c r="T25" s="57">
        <f>_xlfn.IFNA(INDEX(Draft2025[Net Keeper Count],RosterPlan25[[#This Row],[DraftIndex]]),0)+IF(RosterPlan25[[#This Row],[KEEPER / RFA]]="K",1,0)</f>
        <v>2</v>
      </c>
      <c r="U25" s="38" t="str">
        <f>IF(RosterPlan25[[#This Row],[KEEPER / RFA]]="RFA",RosterPlan25[[#This Row],[Pure Inflated $]],"")</f>
        <v/>
      </c>
      <c r="V25" s="35">
        <f>IF(RosterPlan25[[#This Row],[VAR/G]]&gt;0,
ROUND(IF(VARG="GOOD",$AG$29,IF(VARG="ATHLETIC",$AH$29,99999999999))*RosterPlan25[[#This Row],[VAR/G]],0),
0) + 1</f>
        <v>1</v>
      </c>
      <c r="W25" s="35">
        <f ca="1">RosterPlan25[[#This Row],[Optimal $]]-RosterPlan25[[#This Row],[$ CURR]]</f>
        <v>-2</v>
      </c>
      <c r="X25">
        <f>IF(OR(RosterPlan25[[#This Row],[SOURCE]]="Rookie",RosterPlan25[[#This Row],[POS]]="K"),0,RosterPlan25[[#This Row],[VAR/G]]+3.3)</f>
        <v>0.27617475418298909</v>
      </c>
      <c r="Y25">
        <f ca="1">IF(RosterPlan25[[#This Row],[VAW/G]]&gt;0,ROUND(RosterPlan25[[#This Row],[VAW/G]]*$AG$56,0)+1,1)</f>
        <v>6</v>
      </c>
      <c r="Z25" s="49">
        <f ca="1">RosterPlan25[[#This Row],[VAWG Market $]]-_xlfn.IFNA(RosterPlan25[[#This Row],[$ CURR]],1)</f>
        <v>3</v>
      </c>
      <c r="AA25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5">
        <f ca="1">RosterPlan25[[#This Row],[Pure Inflated $]]-RosterPlan25[[#This Row],[$ CURR]]</f>
        <v>-2</v>
      </c>
      <c r="AC25">
        <f>INDEX(players[age],MATCH(RosterPlan25[[#This Row],[player_id]],players[sleeper_id],0))</f>
        <v>28</v>
      </c>
      <c r="AF25" t="s">
        <v>1153</v>
      </c>
      <c r="AG25" s="45">
        <f>AG23</f>
        <v>54.285485181134447</v>
      </c>
      <c r="AH25" s="45">
        <f>AH23</f>
        <v>68.728330671278343</v>
      </c>
      <c r="AV25"/>
      <c r="BJ25"/>
    </row>
    <row r="26" spans="1:62" x14ac:dyDescent="0.25">
      <c r="A26" t="s">
        <v>1159</v>
      </c>
      <c r="B26" t="s">
        <v>1060</v>
      </c>
      <c r="C26" t="s">
        <v>1160</v>
      </c>
      <c r="D26" s="35">
        <f>_xlfn.IFNA(MATCH(RosterPlan25[[#This Row],[player_id]],CompositeRoster[sleeper_id],0),  MATCH(RosterPlan25[[#This Row],[PLAYER]],CompositeRoster[full_name],0))</f>
        <v>25</v>
      </c>
      <c r="E26" s="35">
        <f>MATCH(RosterPlan25[[#This Row],[player_id]],Draft2025[sleeper_id],0)</f>
        <v>43</v>
      </c>
      <c r="F26" s="35" t="str">
        <f>INDEX(CompositeRoster[team],RosterPlan25[[#This Row],[RosterIndex]])&amp;""</f>
        <v>NO</v>
      </c>
      <c r="G26" s="35" t="str">
        <f>INDEX(CompositeRoster[position],RosterPlan25[[#This Row],[RosterIndex]])&amp;""</f>
        <v>RB</v>
      </c>
      <c r="H26" s="35" t="str">
        <f>INDEX(CompositeRoster[source],RosterPlan25[[#This Row],[RosterIndex]])</f>
        <v>Roster</v>
      </c>
      <c r="I26" s="41">
        <f>_xlfn.IFNA(INDEX(Draft2025[PRICE],RosterPlan25[[#This Row],[DraftIndex]]),0)</f>
        <v>3</v>
      </c>
      <c r="J26" s="41" t="str">
        <f>IF(RosterPlan25[[#This Row],[SOURCE]]="Rookie","Rookie",_xlfn.IFNA(INDEX(Draft2025[Current Contract],RosterPlan25[[#This Row],[DraftIndex]]),"Undrafted"))</f>
        <v>Rookie</v>
      </c>
      <c r="K26" s="41" cm="1">
        <f t="array" aca="1" ref="K2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6" s="41" t="str">
        <f>IF(_xlfn.IFNA(INDEX(Draft2025[KEEPER],RosterPlan25[[#This Row],[DraftIndex]]),"")="K","Yes","")</f>
        <v/>
      </c>
      <c r="M26" s="41" t="str" cm="1">
        <f t="array" ref="M2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26" s="41">
        <f>ROUNDDOWN(RosterPlan25[[#This Row],[Optimal $]]*IF(RosterPlan25[[#This Row],[Contract]]="Rookie",0.3,0.15),0)</f>
        <v>0</v>
      </c>
      <c r="O2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26" s="37">
        <f>IF(VARG="MANUAL",RosterPlan25[[#This Row],[ManualVARG]],IF(VARG="GOOD",RosterPlan25[[#This Row],[GoodVARG]],"ERR"))</f>
        <v>-5.545679844978995</v>
      </c>
      <c r="Q2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-5.545679844978995</v>
      </c>
      <c r="R2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6" s="38" t="s">
        <v>31</v>
      </c>
      <c r="T26" s="38">
        <f>_xlfn.IFNA(INDEX(Draft2025[Net Keeper Count],RosterPlan25[[#This Row],[DraftIndex]]),0)+IF(RosterPlan25[[#This Row],[KEEPER / RFA]]="K",1,0)</f>
        <v>1</v>
      </c>
      <c r="U26" s="38" t="str">
        <f>IF(RosterPlan25[[#This Row],[KEEPER / RFA]]="RFA",RosterPlan25[[#This Row],[Pure Inflated $]],"")</f>
        <v/>
      </c>
      <c r="V26" s="35">
        <f>IF(RosterPlan25[[#This Row],[VAR/G]]&gt;0,
ROUND(IF(VARG="GOOD",$AG$29,IF(VARG="ATHLETIC",$AH$29,99999999999))*RosterPlan25[[#This Row],[VAR/G]],0),
0) + 1</f>
        <v>1</v>
      </c>
      <c r="W26" s="35">
        <f ca="1">RosterPlan25[[#This Row],[Optimal $]]-RosterPlan25[[#This Row],[$ CURR]]</f>
        <v>-2</v>
      </c>
      <c r="X26">
        <f>IF(OR(RosterPlan25[[#This Row],[SOURCE]]="Rookie",RosterPlan25[[#This Row],[POS]]="K"),0,RosterPlan25[[#This Row],[VAR/G]]+3.3)</f>
        <v>-2.2456798449789952</v>
      </c>
      <c r="Y26">
        <f>IF(RosterPlan25[[#This Row],[VAW/G]]&gt;0,ROUND(RosterPlan25[[#This Row],[VAW/G]]*$AG$56,0)+1,1)</f>
        <v>1</v>
      </c>
      <c r="Z26" s="49">
        <f ca="1">RosterPlan25[[#This Row],[VAWG Market $]]-_xlfn.IFNA(RosterPlan25[[#This Row],[$ CURR]],1)</f>
        <v>-2</v>
      </c>
      <c r="AA26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6">
        <f ca="1">RosterPlan25[[#This Row],[Pure Inflated $]]-RosterPlan25[[#This Row],[$ CURR]]</f>
        <v>-2</v>
      </c>
      <c r="AC26">
        <f>INDEX(players[age],MATCH(RosterPlan25[[#This Row],[player_id]],players[sleeper_id],0))</f>
        <v>22</v>
      </c>
      <c r="AF26" t="s">
        <v>1155</v>
      </c>
      <c r="AG26" s="24">
        <f>3000-AL12</f>
        <v>2998</v>
      </c>
      <c r="AH26" s="46">
        <v>3000</v>
      </c>
      <c r="AV26"/>
      <c r="BJ26"/>
    </row>
    <row r="27" spans="1:62" x14ac:dyDescent="0.25">
      <c r="A27" t="s">
        <v>1162</v>
      </c>
      <c r="B27" t="s">
        <v>1060</v>
      </c>
      <c r="C27" t="s">
        <v>1163</v>
      </c>
      <c r="D27" s="35">
        <f>_xlfn.IFNA(MATCH(RosterPlan25[[#This Row],[player_id]],CompositeRoster[sleeper_id],0),  MATCH(RosterPlan25[[#This Row],[PLAYER]],CompositeRoster[full_name],0))</f>
        <v>26</v>
      </c>
      <c r="E27" s="35" t="e">
        <f>MATCH(RosterPlan25[[#This Row],[player_id]],Draft2025[sleeper_id],0)</f>
        <v>#N/A</v>
      </c>
      <c r="F27" s="35" t="str">
        <f>INDEX(CompositeRoster[team],RosterPlan25[[#This Row],[RosterIndex]])&amp;""</f>
        <v>KC</v>
      </c>
      <c r="G27" s="35" t="str">
        <f>INDEX(CompositeRoster[position],RosterPlan25[[#This Row],[RosterIndex]])&amp;""</f>
        <v>RB</v>
      </c>
      <c r="H27" s="35" t="str">
        <f>INDEX(CompositeRoster[source],RosterPlan25[[#This Row],[RosterIndex]])</f>
        <v>Roster</v>
      </c>
      <c r="I27" s="41">
        <f>_xlfn.IFNA(INDEX(Draft2025[PRICE],RosterPlan25[[#This Row],[DraftIndex]]),0)</f>
        <v>0</v>
      </c>
      <c r="J27" s="41" t="str">
        <f>IF(RosterPlan25[[#This Row],[SOURCE]]="Rookie","Rookie",_xlfn.IFNA(INDEX(Draft2025[Current Contract],RosterPlan25[[#This Row],[DraftIndex]]),"Undrafted"))</f>
        <v>Undrafted</v>
      </c>
      <c r="K27" s="41" cm="1">
        <f t="array" aca="1" ref="K2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7" s="41" t="str">
        <f>IF(_xlfn.IFNA(INDEX(Draft2025[KEEPER],RosterPlan25[[#This Row],[DraftIndex]]),"")="K","Yes","")</f>
        <v/>
      </c>
      <c r="M27" s="41" cm="1">
        <f t="array" ref="M2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27" s="41">
        <f>ROUNDDOWN(RosterPlan25[[#This Row],[Optimal $]]*IF(RosterPlan25[[#This Row],[Contract]]="Rookie",0.3,0.15),0)</f>
        <v>0</v>
      </c>
      <c r="O2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27" s="37">
        <f>IF(VARG="MANUAL",RosterPlan25[[#This Row],[ManualVARG]],IF(VARG="GOOD",RosterPlan25[[#This Row],[GoodVARG]],"ERR"))</f>
        <v>-4.1910056116995849</v>
      </c>
      <c r="Q2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-4.1910056116995849</v>
      </c>
      <c r="R2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7" s="38" t="s">
        <v>31</v>
      </c>
      <c r="T27" s="38">
        <f>_xlfn.IFNA(INDEX(Draft2025[Net Keeper Count],RosterPlan25[[#This Row],[DraftIndex]]),0)+IF(RosterPlan25[[#This Row],[KEEPER / RFA]]="K",1,0)</f>
        <v>1</v>
      </c>
      <c r="U27" s="38" t="str">
        <f>IF(RosterPlan25[[#This Row],[KEEPER / RFA]]="RFA",RosterPlan25[[#This Row],[Pure Inflated $]],"")</f>
        <v/>
      </c>
      <c r="V27" s="35">
        <f>IF(RosterPlan25[[#This Row],[VAR/G]]&gt;0,
ROUND(IF(VARG="GOOD",$AG$29,IF(VARG="ATHLETIC",$AH$29,99999999999))*RosterPlan25[[#This Row],[VAR/G]],0),
0) + 1</f>
        <v>1</v>
      </c>
      <c r="W27" s="35">
        <f ca="1">RosterPlan25[[#This Row],[Optimal $]]-RosterPlan25[[#This Row],[$ CURR]]</f>
        <v>0</v>
      </c>
      <c r="X27">
        <f>IF(OR(RosterPlan25[[#This Row],[SOURCE]]="Rookie",RosterPlan25[[#This Row],[POS]]="K"),0,RosterPlan25[[#This Row],[VAR/G]]+3.3)</f>
        <v>-0.89100561169958503</v>
      </c>
      <c r="Y27">
        <f>IF(RosterPlan25[[#This Row],[VAW/G]]&gt;0,ROUND(RosterPlan25[[#This Row],[VAW/G]]*$AG$56,0)+1,1)</f>
        <v>1</v>
      </c>
      <c r="Z27" s="49">
        <f ca="1">RosterPlan25[[#This Row],[VAWG Market $]]-_xlfn.IFNA(RosterPlan25[[#This Row],[$ CURR]],1)</f>
        <v>0</v>
      </c>
      <c r="AA2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7">
        <f ca="1">RosterPlan25[[#This Row],[Pure Inflated $]]-RosterPlan25[[#This Row],[$ CURR]]</f>
        <v>0</v>
      </c>
      <c r="AC27">
        <f>INDEX(players[age],MATCH(RosterPlan25[[#This Row],[player_id]],players[sleeper_id],0))</f>
        <v>27</v>
      </c>
      <c r="AF27" t="s">
        <v>1158</v>
      </c>
      <c r="AG27" s="24">
        <f ca="1">AG12</f>
        <v>2073</v>
      </c>
      <c r="AH27" s="46">
        <f ca="1">AG12</f>
        <v>2073</v>
      </c>
      <c r="AV27"/>
      <c r="BJ27"/>
    </row>
    <row r="28" spans="1:62" x14ac:dyDescent="0.25">
      <c r="A28" t="s">
        <v>1164</v>
      </c>
      <c r="B28" t="s">
        <v>1060</v>
      </c>
      <c r="C28" t="s">
        <v>1165</v>
      </c>
      <c r="D28">
        <f>_xlfn.IFNA(MATCH(RosterPlan25[[#This Row],[player_id]],CompositeRoster[sleeper_id],0),  MATCH(RosterPlan25[[#This Row],[PLAYER]],CompositeRoster[full_name],0))</f>
        <v>27</v>
      </c>
      <c r="E28">
        <f>MATCH(RosterPlan25[[#This Row],[player_id]],Draft2025[sleeper_id],0)</f>
        <v>34</v>
      </c>
      <c r="F28" t="str">
        <f>INDEX(CompositeRoster[team],RosterPlan25[[#This Row],[RosterIndex]])&amp;""</f>
        <v>NYJ</v>
      </c>
      <c r="G28" t="str">
        <f>INDEX(CompositeRoster[position],RosterPlan25[[#This Row],[RosterIndex]])&amp;""</f>
        <v>WR</v>
      </c>
      <c r="H28" t="str">
        <f>INDEX(CompositeRoster[source],RosterPlan25[[#This Row],[RosterIndex]])</f>
        <v>Roster</v>
      </c>
      <c r="I28" s="41">
        <f>_xlfn.IFNA(INDEX(Draft2025[PRICE],RosterPlan25[[#This Row],[DraftIndex]]),0)</f>
        <v>26</v>
      </c>
      <c r="J28" s="41" t="str">
        <f>IF(RosterPlan25[[#This Row],[SOURCE]]="Rookie","Rookie",_xlfn.IFNA(INDEX(Draft2025[Current Contract],RosterPlan25[[#This Row],[DraftIndex]]),"Undrafted"))</f>
        <v>Rookie</v>
      </c>
      <c r="K28" s="41" cm="1">
        <f t="array" aca="1" ref="K2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28" s="41" t="str">
        <f>IF(_xlfn.IFNA(INDEX(Draft2025[KEEPER],RosterPlan25[[#This Row],[DraftIndex]]),"")="K","Yes","")</f>
        <v>Yes</v>
      </c>
      <c r="M28" s="41" t="str" cm="1">
        <f t="array" ref="M2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28" s="41">
        <f>ROUNDDOWN(RosterPlan25[[#This Row],[Optimal $]]*IF(RosterPlan25[[#This Row],[Contract]]="Rookie",0.3,0.15),0)</f>
        <v>6</v>
      </c>
      <c r="O2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32</v>
      </c>
      <c r="P28" s="37">
        <f>IF(VARG="MANUAL",RosterPlan25[[#This Row],[ManualVARG]],IF(VARG="GOOD",RosterPlan25[[#This Row],[GoodVARG]],"ERR"))</f>
        <v>1.5824960014733791</v>
      </c>
      <c r="Q2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1.5824960014733791</v>
      </c>
      <c r="R2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2.7572241946266529</v>
      </c>
      <c r="S28" s="38" t="s">
        <v>31</v>
      </c>
      <c r="T28">
        <f>_xlfn.IFNA(INDEX(Draft2025[Net Keeper Count],RosterPlan25[[#This Row],[DraftIndex]]),0)+IF(RosterPlan25[[#This Row],[KEEPER / RFA]]="K",1,0)</f>
        <v>4</v>
      </c>
      <c r="U28" s="38" t="str">
        <f>IF(RosterPlan25[[#This Row],[KEEPER / RFA]]="RFA",RosterPlan25[[#This Row],[Pure Inflated $]],"")</f>
        <v/>
      </c>
      <c r="V28">
        <f>IF(RosterPlan25[[#This Row],[VAR/G]]&gt;0,
ROUND(IF(VARG="GOOD",$AG$29,IF(VARG="ATHLETIC",$AH$29,99999999999))*RosterPlan25[[#This Row],[VAR/G]],0),
0) + 1</f>
        <v>20</v>
      </c>
      <c r="W28" s="35">
        <f ca="1">RosterPlan25[[#This Row],[Optimal $]]-RosterPlan25[[#This Row],[$ CURR]]</f>
        <v>-12</v>
      </c>
      <c r="X28" s="35">
        <f>IF(OR(RosterPlan25[[#This Row],[SOURCE]]="Rookie",RosterPlan25[[#This Row],[POS]]="K"),0,RosterPlan25[[#This Row],[VAR/G]]+3.3)</f>
        <v>4.8824960014733794</v>
      </c>
      <c r="Y28" s="35">
        <f ca="1">IF(RosterPlan25[[#This Row],[VAW/G]]&gt;0,ROUND(RosterPlan25[[#This Row],[VAW/G]]*$AG$56,0)+1,1)</f>
        <v>81</v>
      </c>
      <c r="Z28" s="42">
        <f ca="1">RosterPlan25[[#This Row],[VAWG Market $]]-_xlfn.IFNA(RosterPlan25[[#This Row],[$ CURR]],1)</f>
        <v>49</v>
      </c>
      <c r="AA28" s="35">
        <f ca="1">IF(RosterPlan25[[#This Row],[VAR/G]]&gt;0,1+ROUND(RosterPlan25[[#This Row],[VAR/G]]*IF(RosterPlan25[[#This Row],[KEEPER / RFA]]="K",($AG$34+RosterPlan25[[#This Row],[$ CURR]]-1)/($AG$23+RosterPlan25[[#This Row],[VAR/G]]),$AG$35),0),1)</f>
        <v>27</v>
      </c>
      <c r="AB28" s="35">
        <f ca="1">RosterPlan25[[#This Row],[Pure Inflated $]]-RosterPlan25[[#This Row],[$ CURR]]</f>
        <v>-5</v>
      </c>
      <c r="AC28">
        <f>INDEX(players[age],MATCH(RosterPlan25[[#This Row],[player_id]],players[sleeper_id],0))</f>
        <v>26</v>
      </c>
      <c r="AF28" t="s">
        <v>1161</v>
      </c>
      <c r="AG28" s="50">
        <f>((AG22)*AG29)+MIN(AJ12,240)</f>
        <v>2325.0368788430474</v>
      </c>
      <c r="AH28" s="52">
        <f>((AH22+AH24)*AH29)+MIN(AJ12,240)</f>
        <v>2203.3298663883907</v>
      </c>
      <c r="AV28"/>
      <c r="BJ28"/>
    </row>
    <row r="29" spans="1:62" x14ac:dyDescent="0.25">
      <c r="A29" t="s">
        <v>1167</v>
      </c>
      <c r="B29" t="s">
        <v>1060</v>
      </c>
      <c r="C29" t="s">
        <v>1168</v>
      </c>
      <c r="D29" s="35">
        <f>_xlfn.IFNA(MATCH(RosterPlan25[[#This Row],[player_id]],CompositeRoster[sleeper_id],0),  MATCH(RosterPlan25[[#This Row],[PLAYER]],CompositeRoster[full_name],0))</f>
        <v>28</v>
      </c>
      <c r="E29" s="35">
        <f>MATCH(RosterPlan25[[#This Row],[player_id]],Draft2025[sleeper_id],0)</f>
        <v>44</v>
      </c>
      <c r="F29" s="35" t="str">
        <f>INDEX(CompositeRoster[team],RosterPlan25[[#This Row],[RosterIndex]])&amp;""</f>
        <v>NYG</v>
      </c>
      <c r="G29" s="35" t="str">
        <f>INDEX(CompositeRoster[position],RosterPlan25[[#This Row],[RosterIndex]])&amp;""</f>
        <v>QB</v>
      </c>
      <c r="H29" s="35" t="str">
        <f>INDEX(CompositeRoster[source],RosterPlan25[[#This Row],[RosterIndex]])</f>
        <v>Roster</v>
      </c>
      <c r="I29" s="41">
        <f>_xlfn.IFNA(INDEX(Draft2025[PRICE],RosterPlan25[[#This Row],[DraftIndex]]),0)</f>
        <v>3</v>
      </c>
      <c r="J29" s="41" t="str">
        <f>IF(RosterPlan25[[#This Row],[SOURCE]]="Rookie","Rookie",_xlfn.IFNA(INDEX(Draft2025[Current Contract],RosterPlan25[[#This Row],[DraftIndex]]),"Undrafted"))</f>
        <v>Rookie</v>
      </c>
      <c r="K29" s="41" cm="1">
        <f t="array" aca="1" ref="K2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9" s="41" t="str">
        <f>IF(_xlfn.IFNA(INDEX(Draft2025[KEEPER],RosterPlan25[[#This Row],[DraftIndex]]),"")="K","Yes","")</f>
        <v/>
      </c>
      <c r="M29" s="41" t="str" cm="1">
        <f t="array" ref="M2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29" s="41">
        <f>ROUNDDOWN(RosterPlan25[[#This Row],[Optimal $]]*IF(RosterPlan25[[#This Row],[Contract]]="Rookie",0.3,0.15),0)</f>
        <v>0</v>
      </c>
      <c r="O2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29" s="37">
        <f>IF(VARG="MANUAL",RosterPlan25[[#This Row],[ManualVARG]],IF(VARG="GOOD",RosterPlan25[[#This Row],[GoodVARG]],"ERR"))</f>
        <v>-0.15907572683820223</v>
      </c>
      <c r="Q2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-0.15907572683820223</v>
      </c>
      <c r="R2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S29" s="38" t="s">
        <v>31</v>
      </c>
      <c r="T29" s="38">
        <f>_xlfn.IFNA(INDEX(Draft2025[Net Keeper Count],RosterPlan25[[#This Row],[DraftIndex]]),0)+IF(RosterPlan25[[#This Row],[KEEPER / RFA]]="K",1,0)</f>
        <v>1</v>
      </c>
      <c r="U29" s="38" t="str">
        <f>IF(RosterPlan25[[#This Row],[KEEPER / RFA]]="RFA",RosterPlan25[[#This Row],[Pure Inflated $]],"")</f>
        <v/>
      </c>
      <c r="V29" s="35">
        <f>IF(RosterPlan25[[#This Row],[VAR/G]]&gt;0,
ROUND(IF(VARG="GOOD",$AG$29,IF(VARG="ATHLETIC",$AH$29,99999999999))*RosterPlan25[[#This Row],[VAR/G]],0),
0) + 1</f>
        <v>1</v>
      </c>
      <c r="W29" s="35">
        <f ca="1">RosterPlan25[[#This Row],[Optimal $]]-RosterPlan25[[#This Row],[$ CURR]]</f>
        <v>-2</v>
      </c>
      <c r="X29">
        <f>IF(OR(RosterPlan25[[#This Row],[SOURCE]]="Rookie",RosterPlan25[[#This Row],[POS]]="K"),0,RosterPlan25[[#This Row],[VAR/G]]+3.3)</f>
        <v>3.1409242731617977</v>
      </c>
      <c r="Y29">
        <f ca="1">IF(RosterPlan25[[#This Row],[VAW/G]]&gt;0,ROUND(RosterPlan25[[#This Row],[VAW/G]]*$AG$56,0)+1,1)</f>
        <v>53</v>
      </c>
      <c r="Z29" s="49">
        <f ca="1">RosterPlan25[[#This Row],[VAWG Market $]]-_xlfn.IFNA(RosterPlan25[[#This Row],[$ CURR]],1)</f>
        <v>50</v>
      </c>
      <c r="AA29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9">
        <f ca="1">RosterPlan25[[#This Row],[Pure Inflated $]]-RosterPlan25[[#This Row],[$ CURR]]</f>
        <v>-2</v>
      </c>
      <c r="AC29">
        <f>INDEX(players[age],MATCH(RosterPlan25[[#This Row],[player_id]],players[sleeper_id],0))</f>
        <v>23</v>
      </c>
      <c r="AF29" t="s">
        <v>37</v>
      </c>
      <c r="AG29" s="51">
        <f>($AG$26-240)/$AG$21</f>
        <v>11.788844090120717</v>
      </c>
      <c r="AH29" s="51">
        <f>($AH$26-240)/$AH$21</f>
        <v>11.111431430863311</v>
      </c>
      <c r="AV29"/>
      <c r="BJ29"/>
    </row>
    <row r="30" spans="1:62" x14ac:dyDescent="0.25">
      <c r="A30" t="s">
        <v>1169</v>
      </c>
      <c r="B30" t="s">
        <v>1060</v>
      </c>
      <c r="C30" t="s">
        <v>1170</v>
      </c>
      <c r="D30" s="35">
        <f>_xlfn.IFNA(MATCH(RosterPlan25[[#This Row],[player_id]],CompositeRoster[sleeper_id],0),  MATCH(RosterPlan25[[#This Row],[PLAYER]],CompositeRoster[full_name],0))</f>
        <v>29</v>
      </c>
      <c r="E30" s="35">
        <f>MATCH(RosterPlan25[[#This Row],[player_id]],Draft2025[sleeper_id],0)</f>
        <v>36</v>
      </c>
      <c r="F30" s="35" t="str">
        <f>INDEX(CompositeRoster[team],RosterPlan25[[#This Row],[RosterIndex]])&amp;""</f>
        <v>GB</v>
      </c>
      <c r="G30" s="35" t="str">
        <f>INDEX(CompositeRoster[position],RosterPlan25[[#This Row],[RosterIndex]])&amp;""</f>
        <v>WR</v>
      </c>
      <c r="H30" s="35" t="str">
        <f>INDEX(CompositeRoster[source],RosterPlan25[[#This Row],[RosterIndex]])</f>
        <v>Roster</v>
      </c>
      <c r="I30" s="41">
        <f>_xlfn.IFNA(INDEX(Draft2025[PRICE],RosterPlan25[[#This Row],[DraftIndex]]),0)</f>
        <v>6</v>
      </c>
      <c r="J30" s="41" t="str">
        <f>IF(RosterPlan25[[#This Row],[SOURCE]]="Rookie","Rookie",_xlfn.IFNA(INDEX(Draft2025[Current Contract],RosterPlan25[[#This Row],[DraftIndex]]),"Undrafted"))</f>
        <v>Rookie</v>
      </c>
      <c r="K30" s="41" cm="1">
        <f t="array" aca="1" ref="K3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30" s="41" t="str">
        <f>IF(_xlfn.IFNA(INDEX(Draft2025[KEEPER],RosterPlan25[[#This Row],[DraftIndex]]),"")="K","Yes","")</f>
        <v>Yes</v>
      </c>
      <c r="M30" s="41" t="str" cm="1">
        <f t="array" ref="M3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30" s="41">
        <f>ROUNDDOWN(RosterPlan25[[#This Row],[Optimal $]]*IF(RosterPlan25[[#This Row],[Contract]]="Rookie",0.3,0.15),0)</f>
        <v>0</v>
      </c>
      <c r="O30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P30" s="25">
        <f>IF(VARG="MANUAL",RosterPlan25[[#This Row],[ManualVARG]],IF(VARG="GOOD",RosterPlan25[[#This Row],[GoodVARG]],"ERR"))</f>
        <v>-0.3396282179569417</v>
      </c>
      <c r="Q30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-0.3396282179569417</v>
      </c>
      <c r="R30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-1.5035681847348381</v>
      </c>
      <c r="S30" s="38" t="s">
        <v>31</v>
      </c>
      <c r="T30" s="57">
        <f>_xlfn.IFNA(INDEX(Draft2025[Net Keeper Count],RosterPlan25[[#This Row],[DraftIndex]]),0)+IF(RosterPlan25[[#This Row],[KEEPER / RFA]]="K",1,0)</f>
        <v>3</v>
      </c>
      <c r="U30" s="38" t="str">
        <f>IF(RosterPlan25[[#This Row],[KEEPER / RFA]]="RFA",RosterPlan25[[#This Row],[Pure Inflated $]],"")</f>
        <v/>
      </c>
      <c r="V30" s="35">
        <f>IF(RosterPlan25[[#This Row],[VAR/G]]&gt;0,
ROUND(IF(VARG="GOOD",$AG$29,IF(VARG="ATHLETIC",$AH$29,99999999999))*RosterPlan25[[#This Row],[VAR/G]],0),
0) + 1</f>
        <v>1</v>
      </c>
      <c r="W30" s="35">
        <f ca="1">RosterPlan25[[#This Row],[Optimal $]]-RosterPlan25[[#This Row],[$ CURR]]</f>
        <v>-5</v>
      </c>
      <c r="X30">
        <f>IF(OR(RosterPlan25[[#This Row],[SOURCE]]="Rookie",RosterPlan25[[#This Row],[POS]]="K"),0,RosterPlan25[[#This Row],[VAR/G]]+3.3)</f>
        <v>2.9603717820430582</v>
      </c>
      <c r="Y30">
        <f ca="1">IF(RosterPlan25[[#This Row],[VAW/G]]&gt;0,ROUND(RosterPlan25[[#This Row],[VAW/G]]*$AG$56,0)+1,1)</f>
        <v>50</v>
      </c>
      <c r="Z30" s="49">
        <f ca="1">RosterPlan25[[#This Row],[VAWG Market $]]-_xlfn.IFNA(RosterPlan25[[#This Row],[$ CURR]],1)</f>
        <v>44</v>
      </c>
      <c r="AA30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30">
        <f ca="1">RosterPlan25[[#This Row],[Pure Inflated $]]-RosterPlan25[[#This Row],[$ CURR]]</f>
        <v>-5</v>
      </c>
      <c r="AC30">
        <f>INDEX(players[age],MATCH(RosterPlan25[[#This Row],[player_id]],players[sleeper_id],0))</f>
        <v>26</v>
      </c>
      <c r="AF30" t="s">
        <v>1166</v>
      </c>
      <c r="AG30" s="51">
        <f ca="1">($AG$12-$AJ$12)/(AN12)</f>
        <v>10.386024573935368</v>
      </c>
      <c r="AH30" s="51">
        <f ca="1">($AG$12-$AJ$12)/(AN12)</f>
        <v>10.386024573935368</v>
      </c>
      <c r="AV30"/>
      <c r="BJ30"/>
    </row>
    <row r="31" spans="1:62" x14ac:dyDescent="0.25">
      <c r="A31" t="s">
        <v>1171</v>
      </c>
      <c r="B31" t="s">
        <v>1060</v>
      </c>
      <c r="C31" t="s">
        <v>1172</v>
      </c>
      <c r="D31">
        <f>_xlfn.IFNA(MATCH(RosterPlan25[[#This Row],[player_id]],CompositeRoster[sleeper_id],0),  MATCH(RosterPlan25[[#This Row],[PLAYER]],CompositeRoster[full_name],0))</f>
        <v>30</v>
      </c>
      <c r="E31">
        <f>MATCH(RosterPlan25[[#This Row],[player_id]],Draft2025[sleeper_id],0)</f>
        <v>26</v>
      </c>
      <c r="F31" s="35" t="str">
        <f>INDEX(CompositeRoster[team],RosterPlan25[[#This Row],[RosterIndex]])&amp;""</f>
        <v>MIN</v>
      </c>
      <c r="G31" s="35" t="str">
        <f>INDEX(CompositeRoster[position],RosterPlan25[[#This Row],[RosterIndex]])&amp;""</f>
        <v>RB</v>
      </c>
      <c r="H31" s="35" t="str">
        <f>INDEX(CompositeRoster[source],RosterPlan25[[#This Row],[RosterIndex]])</f>
        <v>Roster</v>
      </c>
      <c r="I31" s="41">
        <f>_xlfn.IFNA(INDEX(Draft2025[PRICE],RosterPlan25[[#This Row],[DraftIndex]]),0)</f>
        <v>12</v>
      </c>
      <c r="J31" s="41" t="str">
        <f>IF(RosterPlan25[[#This Row],[SOURCE]]="Rookie","Rookie",_xlfn.IFNA(INDEX(Draft2025[Current Contract],RosterPlan25[[#This Row],[DraftIndex]]),"Undrafted"))</f>
        <v>Auction</v>
      </c>
      <c r="K31" s="41" cm="1">
        <f t="array" aca="1" ref="K3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31" s="41" t="str">
        <f>IF(_xlfn.IFNA(INDEX(Draft2025[KEEPER],RosterPlan25[[#This Row],[DraftIndex]]),"")="K","Yes","")</f>
        <v/>
      </c>
      <c r="M31" s="41" cm="1">
        <f t="array" ref="M3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31" s="41">
        <f>ROUNDDOWN(RosterPlan25[[#This Row],[Optimal $]]*IF(RosterPlan25[[#This Row],[Contract]]="Rookie",0.3,0.15),0)</f>
        <v>0</v>
      </c>
      <c r="O31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12</v>
      </c>
      <c r="P31" s="25">
        <f>IF(VARG="MANUAL",RosterPlan25[[#This Row],[ManualVARG]],IF(VARG="GOOD",RosterPlan25[[#This Row],[GoodVARG]],"ERR"))</f>
        <v>0</v>
      </c>
      <c r="Q31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</v>
      </c>
      <c r="R31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-4.5740569328518239</v>
      </c>
      <c r="S31" s="38" t="s">
        <v>31</v>
      </c>
      <c r="T31" s="57">
        <f>_xlfn.IFNA(INDEX(Draft2025[Net Keeper Count],RosterPlan25[[#This Row],[DraftIndex]]),0)+IF(RosterPlan25[[#This Row],[KEEPER / RFA]]="K",1,0)</f>
        <v>1</v>
      </c>
      <c r="U31" s="38" t="str">
        <f>IF(RosterPlan25[[#This Row],[KEEPER / RFA]]="RFA",RosterPlan25[[#This Row],[Pure Inflated $]],"")</f>
        <v/>
      </c>
      <c r="V31" s="35">
        <f>IF(RosterPlan25[[#This Row],[VAR/G]]&gt;0,
ROUND(IF(VARG="GOOD",$AG$29,IF(VARG="ATHLETIC",$AH$29,99999999999))*RosterPlan25[[#This Row],[VAR/G]],0),
0) + 1</f>
        <v>1</v>
      </c>
      <c r="W31" s="35">
        <f ca="1">RosterPlan25[[#This Row],[Optimal $]]-RosterPlan25[[#This Row],[$ CURR]]</f>
        <v>-11</v>
      </c>
      <c r="X31">
        <f>IF(OR(RosterPlan25[[#This Row],[SOURCE]]="Rookie",RosterPlan25[[#This Row],[POS]]="K"),0,RosterPlan25[[#This Row],[VAR/G]]+3.3)</f>
        <v>3.3</v>
      </c>
      <c r="Y31">
        <f ca="1">IF(RosterPlan25[[#This Row],[VAW/G]]&gt;0,ROUND(RosterPlan25[[#This Row],[VAW/G]]*$AG$56,0)+1,1)</f>
        <v>55</v>
      </c>
      <c r="Z31" s="49">
        <f ca="1">RosterPlan25[[#This Row],[VAWG Market $]]-_xlfn.IFNA(RosterPlan25[[#This Row],[$ CURR]],1)</f>
        <v>43</v>
      </c>
      <c r="AA31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31">
        <f ca="1">RosterPlan25[[#This Row],[Pure Inflated $]]-RosterPlan25[[#This Row],[$ CURR]]</f>
        <v>-11</v>
      </c>
      <c r="AC31">
        <f>INDEX(players[age],MATCH(RosterPlan25[[#This Row],[player_id]],players[sleeper_id],0))</f>
        <v>27</v>
      </c>
      <c r="AF31"/>
      <c r="AH31" s="24"/>
      <c r="AV31"/>
      <c r="BJ31"/>
    </row>
    <row r="32" spans="1:62" x14ac:dyDescent="0.25">
      <c r="A32" t="s">
        <v>1174</v>
      </c>
      <c r="B32" t="s">
        <v>1060</v>
      </c>
      <c r="C32" t="s">
        <v>1175</v>
      </c>
      <c r="D32" s="35">
        <f>_xlfn.IFNA(MATCH(RosterPlan25[[#This Row],[player_id]],CompositeRoster[sleeper_id],0),  MATCH(RosterPlan25[[#This Row],[PLAYER]],CompositeRoster[full_name],0))</f>
        <v>31</v>
      </c>
      <c r="E32" s="35" t="e">
        <f>MATCH(RosterPlan25[[#This Row],[player_id]],Draft2025[sleeper_id],0)</f>
        <v>#N/A</v>
      </c>
      <c r="F32" s="35" t="str">
        <f>INDEX(CompositeRoster[team],RosterPlan25[[#This Row],[RosterIndex]])&amp;""</f>
        <v>TB</v>
      </c>
      <c r="G32" s="35" t="str">
        <f>INDEX(CompositeRoster[position],RosterPlan25[[#This Row],[RosterIndex]])&amp;""</f>
        <v>RB</v>
      </c>
      <c r="H32" s="35" t="str">
        <f>INDEX(CompositeRoster[source],RosterPlan25[[#This Row],[RosterIndex]])</f>
        <v>Roster</v>
      </c>
      <c r="I32" s="41">
        <f>_xlfn.IFNA(INDEX(Draft2025[PRICE],RosterPlan25[[#This Row],[DraftIndex]]),0)</f>
        <v>0</v>
      </c>
      <c r="J32" s="41" t="str">
        <f>IF(RosterPlan25[[#This Row],[SOURCE]]="Rookie","Rookie",_xlfn.IFNA(INDEX(Draft2025[Current Contract],RosterPlan25[[#This Row],[DraftIndex]]),"Undrafted"))</f>
        <v>Undrafted</v>
      </c>
      <c r="K32" s="41" cm="1">
        <f t="array" aca="1" ref="K3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32" s="41" t="str">
        <f>IF(_xlfn.IFNA(INDEX(Draft2025[KEEPER],RosterPlan25[[#This Row],[DraftIndex]]),"")="K","Yes","")</f>
        <v/>
      </c>
      <c r="M32" s="41" cm="1">
        <f t="array" ref="M3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32" s="41">
        <f>ROUNDDOWN(RosterPlan25[[#This Row],[Optimal $]]*IF(RosterPlan25[[#This Row],[Contract]]="Rookie",0.3,0.15),0)</f>
        <v>0</v>
      </c>
      <c r="O3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32" s="37">
        <f>IF(VARG="MANUAL",RosterPlan25[[#This Row],[ManualVARG]],IF(VARG="GOOD",RosterPlan25[[#This Row],[GoodVARG]],"ERR"))</f>
        <v>-6.8102132187361275E-2</v>
      </c>
      <c r="Q3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-6.8102132187361275E-2</v>
      </c>
      <c r="R3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32" s="38" t="s">
        <v>31</v>
      </c>
      <c r="T32" s="38">
        <f>_xlfn.IFNA(INDEX(Draft2025[Net Keeper Count],RosterPlan25[[#This Row],[DraftIndex]]),0)+IF(RosterPlan25[[#This Row],[KEEPER / RFA]]="K",1,0)</f>
        <v>1</v>
      </c>
      <c r="U32" s="38" t="str">
        <f>IF(RosterPlan25[[#This Row],[KEEPER / RFA]]="RFA",RosterPlan25[[#This Row],[Pure Inflated $]],"")</f>
        <v/>
      </c>
      <c r="V32" s="35">
        <f>IF(RosterPlan25[[#This Row],[VAR/G]]&gt;0,
ROUND(IF(VARG="GOOD",$AG$29,IF(VARG="ATHLETIC",$AH$29,99999999999))*RosterPlan25[[#This Row],[VAR/G]],0),
0) + 1</f>
        <v>1</v>
      </c>
      <c r="W32" s="35">
        <f ca="1">RosterPlan25[[#This Row],[Optimal $]]-RosterPlan25[[#This Row],[$ CURR]]</f>
        <v>0</v>
      </c>
      <c r="X32">
        <f>IF(OR(RosterPlan25[[#This Row],[SOURCE]]="Rookie",RosterPlan25[[#This Row],[POS]]="K"),0,RosterPlan25[[#This Row],[VAR/G]]+3.3)</f>
        <v>3.2318978678126387</v>
      </c>
      <c r="Y32">
        <f ca="1">IF(RosterPlan25[[#This Row],[VAW/G]]&gt;0,ROUND(RosterPlan25[[#This Row],[VAW/G]]*$AG$56,0)+1,1)</f>
        <v>54</v>
      </c>
      <c r="Z32" s="49">
        <f ca="1">RosterPlan25[[#This Row],[VAWG Market $]]-_xlfn.IFNA(RosterPlan25[[#This Row],[$ CURR]],1)</f>
        <v>53</v>
      </c>
      <c r="AA3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32">
        <f ca="1">RosterPlan25[[#This Row],[Pure Inflated $]]-RosterPlan25[[#This Row],[$ CURR]]</f>
        <v>0</v>
      </c>
      <c r="AC32">
        <f>INDEX(players[age],MATCH(RosterPlan25[[#This Row],[player_id]],players[sleeper_id],0))</f>
        <v>27</v>
      </c>
      <c r="AF32"/>
      <c r="AH32" s="52"/>
      <c r="AV32"/>
      <c r="BJ32"/>
    </row>
    <row r="33" spans="1:62" x14ac:dyDescent="0.25">
      <c r="A33" t="s">
        <v>1176</v>
      </c>
      <c r="B33" t="s">
        <v>1060</v>
      </c>
      <c r="C33" t="s">
        <v>1177</v>
      </c>
      <c r="D33" s="35">
        <f>_xlfn.IFNA(MATCH(RosterPlan25[[#This Row],[player_id]],CompositeRoster[sleeper_id],0),  MATCH(RosterPlan25[[#This Row],[PLAYER]],CompositeRoster[full_name],0))</f>
        <v>32</v>
      </c>
      <c r="E33" s="35">
        <f>MATCH(RosterPlan25[[#This Row],[player_id]],Draft2025[sleeper_id],0)</f>
        <v>38</v>
      </c>
      <c r="F33" s="35" t="str">
        <f>INDEX(CompositeRoster[team],RosterPlan25[[#This Row],[RosterIndex]])&amp;""</f>
        <v>BUF</v>
      </c>
      <c r="G33" s="35" t="str">
        <f>INDEX(CompositeRoster[position],RosterPlan25[[#This Row],[RosterIndex]])&amp;""</f>
        <v>WR</v>
      </c>
      <c r="H33" s="35" t="str">
        <f>INDEX(CompositeRoster[source],RosterPlan25[[#This Row],[RosterIndex]])</f>
        <v>Roster</v>
      </c>
      <c r="I33" s="41">
        <f>_xlfn.IFNA(INDEX(Draft2025[PRICE],RosterPlan25[[#This Row],[DraftIndex]]),0)</f>
        <v>3</v>
      </c>
      <c r="J33" s="41" t="str">
        <f>IF(RosterPlan25[[#This Row],[SOURCE]]="Rookie","Rookie",_xlfn.IFNA(INDEX(Draft2025[Current Contract],RosterPlan25[[#This Row],[DraftIndex]]),"Undrafted"))</f>
        <v>Rookie</v>
      </c>
      <c r="K33" s="41" cm="1">
        <f t="array" aca="1" ref="K3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33" s="41" t="str">
        <f>IF(_xlfn.IFNA(INDEX(Draft2025[KEEPER],RosterPlan25[[#This Row],[DraftIndex]]),"")="K","Yes","")</f>
        <v>Yes</v>
      </c>
      <c r="M33" s="41" t="str" cm="1">
        <f t="array" ref="M3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33" s="41">
        <f>ROUNDDOWN(RosterPlan25[[#This Row],[Optimal $]]*IF(RosterPlan25[[#This Row],[Contract]]="Rookie",0.3,0.15),0)</f>
        <v>0</v>
      </c>
      <c r="O3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33" s="37">
        <f>IF(VARG="MANUAL",RosterPlan25[[#This Row],[ManualVARG]],IF(VARG="GOOD",RosterPlan25[[#This Row],[GoodVARG]],"ERR"))</f>
        <v>-1.2127601616100718</v>
      </c>
      <c r="Q3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-1.2127601616100718</v>
      </c>
      <c r="R3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-2.131991411279706</v>
      </c>
      <c r="S33" s="38" t="s">
        <v>31</v>
      </c>
      <c r="T33" s="38">
        <f>_xlfn.IFNA(INDEX(Draft2025[Net Keeper Count],RosterPlan25[[#This Row],[DraftIndex]]),0)+IF(RosterPlan25[[#This Row],[KEEPER / RFA]]="K",1,0)</f>
        <v>4</v>
      </c>
      <c r="U33" s="38" t="str">
        <f>IF(RosterPlan25[[#This Row],[KEEPER / RFA]]="RFA",RosterPlan25[[#This Row],[Pure Inflated $]],"")</f>
        <v/>
      </c>
      <c r="V33" s="35">
        <f>IF(RosterPlan25[[#This Row],[VAR/G]]&gt;0,
ROUND(IF(VARG="GOOD",$AG$29,IF(VARG="ATHLETIC",$AH$29,99999999999))*RosterPlan25[[#This Row],[VAR/G]],0),
0) + 1</f>
        <v>1</v>
      </c>
      <c r="W33" s="35">
        <f ca="1">RosterPlan25[[#This Row],[Optimal $]]-RosterPlan25[[#This Row],[$ CURR]]</f>
        <v>-2</v>
      </c>
      <c r="X33">
        <f>IF(OR(RosterPlan25[[#This Row],[SOURCE]]="Rookie",RosterPlan25[[#This Row],[POS]]="K"),0,RosterPlan25[[#This Row],[VAR/G]]+3.3)</f>
        <v>2.087239838389928</v>
      </c>
      <c r="Y33">
        <f ca="1">IF(RosterPlan25[[#This Row],[VAW/G]]&gt;0,ROUND(RosterPlan25[[#This Row],[VAW/G]]*$AG$56,0)+1,1)</f>
        <v>35</v>
      </c>
      <c r="Z33" s="49">
        <f ca="1">RosterPlan25[[#This Row],[VAWG Market $]]-_xlfn.IFNA(RosterPlan25[[#This Row],[$ CURR]],1)</f>
        <v>32</v>
      </c>
      <c r="AA33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33">
        <f ca="1">RosterPlan25[[#This Row],[Pure Inflated $]]-RosterPlan25[[#This Row],[$ CURR]]</f>
        <v>-2</v>
      </c>
      <c r="AC33">
        <f>INDEX(players[age],MATCH(RosterPlan25[[#This Row],[player_id]],players[sleeper_id],0))</f>
        <v>26</v>
      </c>
      <c r="AF33" t="s">
        <v>1173</v>
      </c>
      <c r="AG33" s="35">
        <f>MAX(240-$AJ$12,0)</f>
        <v>33</v>
      </c>
      <c r="AH33" s="35">
        <f>MAX(240-$AJ$12,0)</f>
        <v>33</v>
      </c>
      <c r="AV33"/>
      <c r="BJ33"/>
    </row>
    <row r="34" spans="1:62" x14ac:dyDescent="0.25">
      <c r="A34" t="s">
        <v>1178</v>
      </c>
      <c r="B34" t="s">
        <v>1060</v>
      </c>
      <c r="C34" t="s">
        <v>1179</v>
      </c>
      <c r="D34" s="35">
        <f>_xlfn.IFNA(MATCH(RosterPlan25[[#This Row],[player_id]],CompositeRoster[sleeper_id],0),  MATCH(RosterPlan25[[#This Row],[PLAYER]],CompositeRoster[full_name],0))</f>
        <v>33</v>
      </c>
      <c r="E34" s="35">
        <f>MATCH(RosterPlan25[[#This Row],[player_id]],Draft2025[sleeper_id],0)</f>
        <v>27</v>
      </c>
      <c r="F34" s="35" t="str">
        <f>INDEX(CompositeRoster[team],RosterPlan25[[#This Row],[RosterIndex]])&amp;""</f>
        <v>PHI</v>
      </c>
      <c r="G34" s="35" t="str">
        <f>INDEX(CompositeRoster[position],RosterPlan25[[#This Row],[RosterIndex]])&amp;""</f>
        <v>WR</v>
      </c>
      <c r="H34" s="35" t="str">
        <f>INDEX(CompositeRoster[source],RosterPlan25[[#This Row],[RosterIndex]])</f>
        <v>Roster</v>
      </c>
      <c r="I34" s="41">
        <f>_xlfn.IFNA(INDEX(Draft2025[PRICE],RosterPlan25[[#This Row],[DraftIndex]]),0)</f>
        <v>1</v>
      </c>
      <c r="J34" s="41" t="str">
        <f>IF(RosterPlan25[[#This Row],[SOURCE]]="Rookie","Rookie",_xlfn.IFNA(INDEX(Draft2025[Current Contract],RosterPlan25[[#This Row],[DraftIndex]]),"Undrafted"))</f>
        <v>Auction</v>
      </c>
      <c r="K34" s="41" cm="1">
        <f t="array" aca="1" ref="K3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34" s="41" t="str">
        <f>IF(_xlfn.IFNA(INDEX(Draft2025[KEEPER],RosterPlan25[[#This Row],[DraftIndex]]),"")="K","Yes","")</f>
        <v/>
      </c>
      <c r="M34" s="41" cm="1">
        <f t="array" ref="M3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34" s="41">
        <f>ROUNDDOWN(RosterPlan25[[#This Row],[Optimal $]]*IF(RosterPlan25[[#This Row],[Contract]]="Rookie",0.3,0.15),0)</f>
        <v>0</v>
      </c>
      <c r="O3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34" s="37">
        <f>IF(VARG="MANUAL",RosterPlan25[[#This Row],[ManualVARG]],IF(VARG="GOOD",RosterPlan25[[#This Row],[GoodVARG]],"ERR"))</f>
        <v>-4.4000617398180566</v>
      </c>
      <c r="Q3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-4.4000617398180566</v>
      </c>
      <c r="R3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1.1021195701673638</v>
      </c>
      <c r="S34" s="38" t="s">
        <v>31</v>
      </c>
      <c r="T34" s="38">
        <f>_xlfn.IFNA(INDEX(Draft2025[Net Keeper Count],RosterPlan25[[#This Row],[DraftIndex]]),0)+IF(RosterPlan25[[#This Row],[KEEPER / RFA]]="K",1,0)</f>
        <v>1</v>
      </c>
      <c r="U34" s="38" t="str">
        <f>IF(RosterPlan25[[#This Row],[KEEPER / RFA]]="RFA",RosterPlan25[[#This Row],[Pure Inflated $]],"")</f>
        <v/>
      </c>
      <c r="V34" s="35">
        <f>IF(RosterPlan25[[#This Row],[VAR/G]]&gt;0,
ROUND(IF(VARG="GOOD",$AG$29,IF(VARG="ATHLETIC",$AH$29,99999999999))*RosterPlan25[[#This Row],[VAR/G]],0),
0) + 1</f>
        <v>1</v>
      </c>
      <c r="W34" s="35">
        <f ca="1">RosterPlan25[[#This Row],[Optimal $]]-RosterPlan25[[#This Row],[$ CURR]]</f>
        <v>0</v>
      </c>
      <c r="X34">
        <f>IF(OR(RosterPlan25[[#This Row],[SOURCE]]="Rookie",RosterPlan25[[#This Row],[POS]]="K"),0,RosterPlan25[[#This Row],[VAR/G]]+3.3)</f>
        <v>-1.1000617398180568</v>
      </c>
      <c r="Y34">
        <f>IF(RosterPlan25[[#This Row],[VAW/G]]&gt;0,ROUND(RosterPlan25[[#This Row],[VAW/G]]*$AG$56,0)+1,1)</f>
        <v>1</v>
      </c>
      <c r="Z34" s="49">
        <f ca="1">RosterPlan25[[#This Row],[VAWG Market $]]-_xlfn.IFNA(RosterPlan25[[#This Row],[$ CURR]],1)</f>
        <v>0</v>
      </c>
      <c r="AA34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34">
        <f ca="1">RosterPlan25[[#This Row],[Pure Inflated $]]-RosterPlan25[[#This Row],[$ CURR]]</f>
        <v>0</v>
      </c>
      <c r="AC34">
        <f>INDEX(players[age],MATCH(RosterPlan25[[#This Row],[player_id]],players[sleeper_id],0))</f>
        <v>29</v>
      </c>
      <c r="AF34" t="s">
        <v>26</v>
      </c>
      <c r="AG34" s="24">
        <f ca="1">AG26-AG12-AG33</f>
        <v>892</v>
      </c>
      <c r="AH34" s="50">
        <f ca="1">AG26-AG12-AG33</f>
        <v>892</v>
      </c>
      <c r="AV34"/>
      <c r="BJ34"/>
    </row>
    <row r="35" spans="1:62" x14ac:dyDescent="0.25">
      <c r="A35" t="s">
        <v>1181</v>
      </c>
      <c r="B35" t="s">
        <v>1060</v>
      </c>
      <c r="C35" t="s">
        <v>1182</v>
      </c>
      <c r="D35" s="35">
        <f>_xlfn.IFNA(MATCH(RosterPlan25[[#This Row],[player_id]],CompositeRoster[sleeper_id],0),  MATCH(RosterPlan25[[#This Row],[PLAYER]],CompositeRoster[full_name],0))</f>
        <v>34</v>
      </c>
      <c r="E35" s="35">
        <f>MATCH(RosterPlan25[[#This Row],[player_id]],Draft2025[sleeper_id],0)</f>
        <v>29</v>
      </c>
      <c r="F35" s="35" t="str">
        <f>INDEX(CompositeRoster[team],RosterPlan25[[#This Row],[RosterIndex]])&amp;""</f>
        <v>LAC</v>
      </c>
      <c r="G35" s="35" t="str">
        <f>INDEX(CompositeRoster[position],RosterPlan25[[#This Row],[RosterIndex]])&amp;""</f>
        <v>WR</v>
      </c>
      <c r="H35" s="35" t="str">
        <f>INDEX(CompositeRoster[source],RosterPlan25[[#This Row],[RosterIndex]])</f>
        <v>Roster</v>
      </c>
      <c r="I35" s="41">
        <f>_xlfn.IFNA(INDEX(Draft2025[PRICE],RosterPlan25[[#This Row],[DraftIndex]]),0)</f>
        <v>1</v>
      </c>
      <c r="J35" s="41" t="str">
        <f>IF(RosterPlan25[[#This Row],[SOURCE]]="Rookie","Rookie",_xlfn.IFNA(INDEX(Draft2025[Current Contract],RosterPlan25[[#This Row],[DraftIndex]]),"Undrafted"))</f>
        <v>Auction</v>
      </c>
      <c r="K35" s="41" cm="1">
        <f t="array" aca="1" ref="K3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35" s="41" t="str">
        <f>IF(_xlfn.IFNA(INDEX(Draft2025[KEEPER],RosterPlan25[[#This Row],[DraftIndex]]),"")="K","Yes","")</f>
        <v/>
      </c>
      <c r="M35" s="41" cm="1">
        <f t="array" ref="M3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35" s="41">
        <f>ROUNDDOWN(RosterPlan25[[#This Row],[Optimal $]]*IF(RosterPlan25[[#This Row],[Contract]]="Rookie",0.3,0.15),0)</f>
        <v>0</v>
      </c>
      <c r="O3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35" s="37">
        <f>IF(VARG="MANUAL",RosterPlan25[[#This Row],[ManualVARG]],IF(VARG="GOOD",RosterPlan25[[#This Row],[GoodVARG]],"ERR"))</f>
        <v>0.31690539692800296</v>
      </c>
      <c r="Q3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0.31690539692800296</v>
      </c>
      <c r="R3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-0.3925495030967755</v>
      </c>
      <c r="S35" s="38" t="s">
        <v>31</v>
      </c>
      <c r="T35" s="38">
        <f>_xlfn.IFNA(INDEX(Draft2025[Net Keeper Count],RosterPlan25[[#This Row],[DraftIndex]]),0)+IF(RosterPlan25[[#This Row],[KEEPER / RFA]]="K",1,0)</f>
        <v>1</v>
      </c>
      <c r="U35" s="38" t="str">
        <f>IF(RosterPlan25[[#This Row],[KEEPER / RFA]]="RFA",RosterPlan25[[#This Row],[Pure Inflated $]],"")</f>
        <v/>
      </c>
      <c r="V35" s="35">
        <f>IF(RosterPlan25[[#This Row],[VAR/G]]&gt;0,
ROUND(IF(VARG="GOOD",$AG$29,IF(VARG="ATHLETIC",$AH$29,99999999999))*RosterPlan25[[#This Row],[VAR/G]],0),
0) + 1</f>
        <v>5</v>
      </c>
      <c r="W35" s="35">
        <f ca="1">RosterPlan25[[#This Row],[Optimal $]]-RosterPlan25[[#This Row],[$ CURR]]</f>
        <v>4</v>
      </c>
      <c r="X35">
        <f>IF(OR(RosterPlan25[[#This Row],[SOURCE]]="Rookie",RosterPlan25[[#This Row],[POS]]="K"),0,RosterPlan25[[#This Row],[VAR/G]]+3.3)</f>
        <v>3.6169053969280029</v>
      </c>
      <c r="Y35">
        <f ca="1">IF(RosterPlan25[[#This Row],[VAW/G]]&gt;0,ROUND(RosterPlan25[[#This Row],[VAW/G]]*$AG$56,0)+1,1)</f>
        <v>61</v>
      </c>
      <c r="Z35" s="49">
        <f ca="1">RosterPlan25[[#This Row],[VAWG Market $]]-_xlfn.IFNA(RosterPlan25[[#This Row],[$ CURR]],1)</f>
        <v>60</v>
      </c>
      <c r="AA35" s="35">
        <f ca="1">IF(RosterPlan25[[#This Row],[VAR/G]]&gt;0,1+ROUND(RosterPlan25[[#This Row],[VAR/G]]*IF(RosterPlan25[[#This Row],[KEEPER / RFA]]="K",($AG$34+RosterPlan25[[#This Row],[$ CURR]]-1)/($AG$23+RosterPlan25[[#This Row],[VAR/G]]),$AG$35),0),1)</f>
        <v>6</v>
      </c>
      <c r="AB35">
        <f ca="1">RosterPlan25[[#This Row],[Pure Inflated $]]-RosterPlan25[[#This Row],[$ CURR]]</f>
        <v>5</v>
      </c>
      <c r="AC35">
        <f>INDEX(players[age],MATCH(RosterPlan25[[#This Row],[player_id]],players[sleeper_id],0))</f>
        <v>24</v>
      </c>
      <c r="AF35" t="s">
        <v>32</v>
      </c>
      <c r="AG35" s="45">
        <f ca="1">IF(AG23&gt;0,AG34/AG23,AG29)</f>
        <v>16.431648294634606</v>
      </c>
      <c r="AH35" s="29">
        <f ca="1">AH34/AH23</f>
        <v>12.978636193949752</v>
      </c>
      <c r="AV35"/>
      <c r="BJ35"/>
    </row>
    <row r="36" spans="1:62" x14ac:dyDescent="0.25">
      <c r="A36" t="s">
        <v>1183</v>
      </c>
      <c r="B36" t="s">
        <v>1060</v>
      </c>
      <c r="C36" t="s">
        <v>1184</v>
      </c>
      <c r="D36" s="35">
        <f>_xlfn.IFNA(MATCH(RosterPlan25[[#This Row],[player_id]],CompositeRoster[sleeper_id],0),  MATCH(RosterPlan25[[#This Row],[PLAYER]],CompositeRoster[full_name],0))</f>
        <v>35</v>
      </c>
      <c r="E36" s="35">
        <f>MATCH(RosterPlan25[[#This Row],[player_id]],Draft2025[sleeper_id],0)</f>
        <v>28</v>
      </c>
      <c r="F36" s="35" t="str">
        <f>INDEX(CompositeRoster[team],RosterPlan25[[#This Row],[RosterIndex]])&amp;""</f>
        <v>NE</v>
      </c>
      <c r="G36" s="35" t="str">
        <f>INDEX(CompositeRoster[position],RosterPlan25[[#This Row],[RosterIndex]])&amp;""</f>
        <v>RB</v>
      </c>
      <c r="H36" s="35" t="str">
        <f>INDEX(CompositeRoster[source],RosterPlan25[[#This Row],[RosterIndex]])</f>
        <v>Roster</v>
      </c>
      <c r="I36" s="41">
        <f>_xlfn.IFNA(INDEX(Draft2025[PRICE],RosterPlan25[[#This Row],[DraftIndex]]),0)</f>
        <v>3</v>
      </c>
      <c r="J36" s="41" t="str">
        <f>IF(RosterPlan25[[#This Row],[SOURCE]]="Rookie","Rookie",_xlfn.IFNA(INDEX(Draft2025[Current Contract],RosterPlan25[[#This Row],[DraftIndex]]),"Undrafted"))</f>
        <v>Auction</v>
      </c>
      <c r="K36" s="41" cm="1">
        <f t="array" aca="1" ref="K3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36" s="41" t="str">
        <f>IF(_xlfn.IFNA(INDEX(Draft2025[KEEPER],RosterPlan25[[#This Row],[DraftIndex]]),"")="K","Yes","")</f>
        <v/>
      </c>
      <c r="M36" s="41" cm="1">
        <f t="array" ref="M3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36" s="41">
        <f>ROUNDDOWN(RosterPlan25[[#This Row],[Optimal $]]*IF(RosterPlan25[[#This Row],[Contract]]="Rookie",0.3,0.15),0)</f>
        <v>2</v>
      </c>
      <c r="O3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P36" s="37">
        <f>IF(VARG="MANUAL",RosterPlan25[[#This Row],[ManualVARG]],IF(VARG="GOOD",RosterPlan25[[#This Row],[GoodVARG]],"ERR"))</f>
        <v>1.2065174921612221</v>
      </c>
      <c r="Q3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1.2065174921612221</v>
      </c>
      <c r="R3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3.5594405502989455</v>
      </c>
      <c r="S36" s="38" t="s">
        <v>31</v>
      </c>
      <c r="T36" s="38">
        <f>_xlfn.IFNA(INDEX(Draft2025[Net Keeper Count],RosterPlan25[[#This Row],[DraftIndex]]),0)+IF(RosterPlan25[[#This Row],[KEEPER / RFA]]="K",1,0)</f>
        <v>1</v>
      </c>
      <c r="U36" s="38" t="str">
        <f>IF(RosterPlan25[[#This Row],[KEEPER / RFA]]="RFA",RosterPlan25[[#This Row],[Pure Inflated $]],"")</f>
        <v/>
      </c>
      <c r="V36" s="35">
        <f>IF(RosterPlan25[[#This Row],[VAR/G]]&gt;0,
ROUND(IF(VARG="GOOD",$AG$29,IF(VARG="ATHLETIC",$AH$29,99999999999))*RosterPlan25[[#This Row],[VAR/G]],0),
0) + 1</f>
        <v>15</v>
      </c>
      <c r="W36" s="35">
        <f ca="1">RosterPlan25[[#This Row],[Optimal $]]-RosterPlan25[[#This Row],[$ CURR]]</f>
        <v>10</v>
      </c>
      <c r="X36">
        <f>IF(OR(RosterPlan25[[#This Row],[SOURCE]]="Rookie",RosterPlan25[[#This Row],[POS]]="K"),0,RosterPlan25[[#This Row],[VAR/G]]+3.3)</f>
        <v>4.5065174921612217</v>
      </c>
      <c r="Y36">
        <f ca="1">IF(RosterPlan25[[#This Row],[VAW/G]]&gt;0,ROUND(RosterPlan25[[#This Row],[VAW/G]]*$AG$56,0)+1,1)</f>
        <v>75</v>
      </c>
      <c r="Z36" s="49">
        <f ca="1">RosterPlan25[[#This Row],[VAWG Market $]]-_xlfn.IFNA(RosterPlan25[[#This Row],[$ CURR]],1)</f>
        <v>70</v>
      </c>
      <c r="AA36" s="35">
        <f ca="1">IF(RosterPlan25[[#This Row],[VAR/G]]&gt;0,1+ROUND(RosterPlan25[[#This Row],[VAR/G]]*IF(RosterPlan25[[#This Row],[KEEPER / RFA]]="K",($AG$34+RosterPlan25[[#This Row],[$ CURR]]-1)/($AG$23+RosterPlan25[[#This Row],[VAR/G]]),$AG$35),0),1)</f>
        <v>20</v>
      </c>
      <c r="AB36">
        <f ca="1">RosterPlan25[[#This Row],[Pure Inflated $]]-RosterPlan25[[#This Row],[$ CURR]]</f>
        <v>15</v>
      </c>
      <c r="AC36">
        <f>INDEX(players[age],MATCH(RosterPlan25[[#This Row],[player_id]],players[sleeper_id],0))</f>
        <v>28</v>
      </c>
      <c r="AF36" t="s">
        <v>1180</v>
      </c>
      <c r="AG36" s="54">
        <f ca="1">(AG35-AG29)/AG29</f>
        <v>0.39383031695233373</v>
      </c>
      <c r="AH36" s="83">
        <f ca="1">(AH35-AH29)/AH29</f>
        <v>0.16804358418664761</v>
      </c>
      <c r="AV36"/>
      <c r="BJ36"/>
    </row>
    <row r="37" spans="1:62" x14ac:dyDescent="0.25">
      <c r="A37" t="s">
        <v>1185</v>
      </c>
      <c r="B37" t="s">
        <v>1060</v>
      </c>
      <c r="C37" t="s">
        <v>1186</v>
      </c>
      <c r="D37" s="35">
        <f>_xlfn.IFNA(MATCH(RosterPlan25[[#This Row],[player_id]],CompositeRoster[sleeper_id],0),  MATCH(RosterPlan25[[#This Row],[PLAYER]],CompositeRoster[full_name],0))</f>
        <v>36</v>
      </c>
      <c r="E37" s="35">
        <f>MATCH(RosterPlan25[[#This Row],[player_id]],Draft2025[sleeper_id],0)</f>
        <v>39</v>
      </c>
      <c r="F37" s="35" t="str">
        <f>INDEX(CompositeRoster[team],RosterPlan25[[#This Row],[RosterIndex]])&amp;""</f>
        <v>PHI</v>
      </c>
      <c r="G37" s="35" t="str">
        <f>INDEX(CompositeRoster[position],RosterPlan25[[#This Row],[RosterIndex]])&amp;""</f>
        <v>RB</v>
      </c>
      <c r="H37" s="35" t="str">
        <f>INDEX(CompositeRoster[source],RosterPlan25[[#This Row],[RosterIndex]])</f>
        <v>Roster</v>
      </c>
      <c r="I37" s="41">
        <f>_xlfn.IFNA(INDEX(Draft2025[PRICE],RosterPlan25[[#This Row],[DraftIndex]]),0)</f>
        <v>4</v>
      </c>
      <c r="J37" s="41" t="str">
        <f>IF(RosterPlan25[[#This Row],[SOURCE]]="Rookie","Rookie",_xlfn.IFNA(INDEX(Draft2025[Current Contract],RosterPlan25[[#This Row],[DraftIndex]]),"Undrafted"))</f>
        <v>Rookie</v>
      </c>
      <c r="K37" s="41" cm="1">
        <f t="array" aca="1" ref="K3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37" s="41" t="str">
        <f>IF(_xlfn.IFNA(INDEX(Draft2025[KEEPER],RosterPlan25[[#This Row],[DraftIndex]]),"")="K","Yes","")</f>
        <v>Yes</v>
      </c>
      <c r="M37" s="41" t="str" cm="1">
        <f t="array" ref="M3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37" s="41">
        <f>ROUNDDOWN(RosterPlan25[[#This Row],[Optimal $]]*IF(RosterPlan25[[#This Row],[Contract]]="Rookie",0.3,0.15),0)</f>
        <v>0</v>
      </c>
      <c r="O3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37" s="37">
        <f>IF(VARG="MANUAL",RosterPlan25[[#This Row],[ManualVARG]],IF(VARG="GOOD",RosterPlan25[[#This Row],[GoodVARG]],"ERR"))</f>
        <v>-3.2195558569794636</v>
      </c>
      <c r="Q3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-3.2195558569794636</v>
      </c>
      <c r="R3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-3.0729234350798502</v>
      </c>
      <c r="S37" s="38" t="s">
        <v>31</v>
      </c>
      <c r="T37" s="38">
        <f>_xlfn.IFNA(INDEX(Draft2025[Net Keeper Count],RosterPlan25[[#This Row],[DraftIndex]]),0)+IF(RosterPlan25[[#This Row],[KEEPER / RFA]]="K",1,0)</f>
        <v>3</v>
      </c>
      <c r="U37" s="38" t="str">
        <f>IF(RosterPlan25[[#This Row],[KEEPER / RFA]]="RFA",RosterPlan25[[#This Row],[Pure Inflated $]],"")</f>
        <v/>
      </c>
      <c r="V37" s="35">
        <f>IF(RosterPlan25[[#This Row],[VAR/G]]&gt;0,
ROUND(IF(VARG="GOOD",$AG$29,IF(VARG="ATHLETIC",$AH$29,99999999999))*RosterPlan25[[#This Row],[VAR/G]],0),
0) + 1</f>
        <v>1</v>
      </c>
      <c r="W37" s="35">
        <f ca="1">RosterPlan25[[#This Row],[Optimal $]]-RosterPlan25[[#This Row],[$ CURR]]</f>
        <v>-3</v>
      </c>
      <c r="X37">
        <f>IF(OR(RosterPlan25[[#This Row],[SOURCE]]="Rookie",RosterPlan25[[#This Row],[POS]]="K"),0,RosterPlan25[[#This Row],[VAR/G]]+3.3)</f>
        <v>8.0444143020536263E-2</v>
      </c>
      <c r="Y37">
        <f ca="1">IF(RosterPlan25[[#This Row],[VAW/G]]&gt;0,ROUND(RosterPlan25[[#This Row],[VAW/G]]*$AG$56,0)+1,1)</f>
        <v>2</v>
      </c>
      <c r="Z37" s="49">
        <f ca="1">RosterPlan25[[#This Row],[VAWG Market $]]-_xlfn.IFNA(RosterPlan25[[#This Row],[$ CURR]],1)</f>
        <v>-2</v>
      </c>
      <c r="AA3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37">
        <f ca="1">RosterPlan25[[#This Row],[Pure Inflated $]]-RosterPlan25[[#This Row],[$ CURR]]</f>
        <v>-3</v>
      </c>
      <c r="AC37">
        <f>INDEX(players[age],MATCH(RosterPlan25[[#This Row],[player_id]],players[sleeper_id],0))</f>
        <v>23</v>
      </c>
      <c r="AI37"/>
      <c r="AJ37"/>
      <c r="AV37"/>
      <c r="BJ37"/>
    </row>
    <row r="38" spans="1:62" x14ac:dyDescent="0.25">
      <c r="A38" t="s">
        <v>1187</v>
      </c>
      <c r="B38" t="s">
        <v>1060</v>
      </c>
      <c r="C38" t="s">
        <v>1188</v>
      </c>
      <c r="D38" s="35">
        <f>_xlfn.IFNA(MATCH(RosterPlan25[[#This Row],[player_id]],CompositeRoster[sleeper_id],0),  MATCH(RosterPlan25[[#This Row],[PLAYER]],CompositeRoster[full_name],0))</f>
        <v>37</v>
      </c>
      <c r="E38" s="35" t="e">
        <f>MATCH(RosterPlan25[[#This Row],[player_id]],Draft2025[sleeper_id],0)</f>
        <v>#N/A</v>
      </c>
      <c r="F38" s="35" t="str">
        <f>INDEX(CompositeRoster[team],RosterPlan25[[#This Row],[RosterIndex]])&amp;""</f>
        <v>TB</v>
      </c>
      <c r="G38" s="35" t="str">
        <f>INDEX(CompositeRoster[position],RosterPlan25[[#This Row],[RosterIndex]])&amp;""</f>
        <v>WR</v>
      </c>
      <c r="H38" s="35" t="str">
        <f>INDEX(CompositeRoster[source],RosterPlan25[[#This Row],[RosterIndex]])</f>
        <v>Roster</v>
      </c>
      <c r="I38" s="41">
        <f>_xlfn.IFNA(INDEX(Draft2025[PRICE],RosterPlan25[[#This Row],[DraftIndex]]),0)</f>
        <v>0</v>
      </c>
      <c r="J38" s="41" t="str">
        <f>IF(RosterPlan25[[#This Row],[SOURCE]]="Rookie","Rookie",_xlfn.IFNA(INDEX(Draft2025[Current Contract],RosterPlan25[[#This Row],[DraftIndex]]),"Undrafted"))</f>
        <v>Undrafted</v>
      </c>
      <c r="K38" s="41" cm="1">
        <f t="array" aca="1" ref="K3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38" s="41" t="str">
        <f>IF(_xlfn.IFNA(INDEX(Draft2025[KEEPER],RosterPlan25[[#This Row],[DraftIndex]]),"")="K","Yes","")</f>
        <v/>
      </c>
      <c r="M38" s="41" cm="1">
        <f t="array" ref="M3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38" s="41">
        <f>ROUNDDOWN(RosterPlan25[[#This Row],[Optimal $]]*IF(RosterPlan25[[#This Row],[Contract]]="Rookie",0.3,0.15),0)</f>
        <v>0</v>
      </c>
      <c r="O38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38" s="25">
        <f>IF(VARG="MANUAL",RosterPlan25[[#This Row],[ManualVARG]],IF(VARG="GOOD",RosterPlan25[[#This Row],[GoodVARG]],"ERR"))</f>
        <v>-5.3371914788438399</v>
      </c>
      <c r="Q38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-5.3371914788438399</v>
      </c>
      <c r="R38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38" s="38" t="s">
        <v>31</v>
      </c>
      <c r="T38" s="57">
        <f>_xlfn.IFNA(INDEX(Draft2025[Net Keeper Count],RosterPlan25[[#This Row],[DraftIndex]]),0)+IF(RosterPlan25[[#This Row],[KEEPER / RFA]]="K",1,0)</f>
        <v>1</v>
      </c>
      <c r="U38" s="38" t="str">
        <f>IF(RosterPlan25[[#This Row],[KEEPER / RFA]]="RFA",RosterPlan25[[#This Row],[Pure Inflated $]],"")</f>
        <v/>
      </c>
      <c r="V38" s="35">
        <f>IF(RosterPlan25[[#This Row],[VAR/G]]&gt;0,
ROUND(IF(VARG="GOOD",$AG$29,IF(VARG="ATHLETIC",$AH$29,99999999999))*RosterPlan25[[#This Row],[VAR/G]],0),
0) + 1</f>
        <v>1</v>
      </c>
      <c r="W38" s="35">
        <f ca="1">RosterPlan25[[#This Row],[Optimal $]]-RosterPlan25[[#This Row],[$ CURR]]</f>
        <v>0</v>
      </c>
      <c r="X38">
        <f>IF(OR(RosterPlan25[[#This Row],[SOURCE]]="Rookie",RosterPlan25[[#This Row],[POS]]="K"),0,RosterPlan25[[#This Row],[VAR/G]]+3.3)</f>
        <v>-2.0371914788438401</v>
      </c>
      <c r="Y38">
        <f>IF(RosterPlan25[[#This Row],[VAW/G]]&gt;0,ROUND(RosterPlan25[[#This Row],[VAW/G]]*$AG$56,0)+1,1)</f>
        <v>1</v>
      </c>
      <c r="Z38" s="49">
        <f ca="1">RosterPlan25[[#This Row],[VAWG Market $]]-_xlfn.IFNA(RosterPlan25[[#This Row],[$ CURR]],1)</f>
        <v>0</v>
      </c>
      <c r="AA3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38">
        <f ca="1">RosterPlan25[[#This Row],[Pure Inflated $]]-RosterPlan25[[#This Row],[$ CURR]]</f>
        <v>0</v>
      </c>
      <c r="AC38">
        <f>INDEX(players[age],MATCH(RosterPlan25[[#This Row],[player_id]],players[sleeper_id],0))</f>
        <v>24</v>
      </c>
      <c r="AI38"/>
      <c r="AJ38"/>
      <c r="AV38"/>
      <c r="BJ38"/>
    </row>
    <row r="39" spans="1:62" x14ac:dyDescent="0.25">
      <c r="A39" t="s">
        <v>1189</v>
      </c>
      <c r="B39" t="s">
        <v>1060</v>
      </c>
      <c r="C39" t="s">
        <v>1190</v>
      </c>
      <c r="D39" s="35">
        <f>_xlfn.IFNA(MATCH(RosterPlan25[[#This Row],[player_id]],CompositeRoster[sleeper_id],0),  MATCH(RosterPlan25[[#This Row],[PLAYER]],CompositeRoster[full_name],0))</f>
        <v>38</v>
      </c>
      <c r="E39" s="35">
        <f>MATCH(RosterPlan25[[#This Row],[player_id]],Draft2025[sleeper_id],0)</f>
        <v>42</v>
      </c>
      <c r="F39" s="35" t="str">
        <f>INDEX(CompositeRoster[team],RosterPlan25[[#This Row],[RosterIndex]])&amp;""</f>
        <v>GB</v>
      </c>
      <c r="G39" s="35" t="str">
        <f>INDEX(CompositeRoster[position],RosterPlan25[[#This Row],[RosterIndex]])&amp;""</f>
        <v>TE</v>
      </c>
      <c r="H39" s="35" t="str">
        <f>INDEX(CompositeRoster[source],RosterPlan25[[#This Row],[RosterIndex]])</f>
        <v>Roster</v>
      </c>
      <c r="I39" s="41">
        <f>_xlfn.IFNA(INDEX(Draft2025[PRICE],RosterPlan25[[#This Row],[DraftIndex]]),0)</f>
        <v>1</v>
      </c>
      <c r="J39" s="41" t="str">
        <f>IF(RosterPlan25[[#This Row],[SOURCE]]="Rookie","Rookie",_xlfn.IFNA(INDEX(Draft2025[Current Contract],RosterPlan25[[#This Row],[DraftIndex]]),"Undrafted"))</f>
        <v>Undrafted</v>
      </c>
      <c r="K39" s="41" cm="1">
        <f t="array" aca="1" ref="K3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39" s="41" t="str">
        <f>IF(_xlfn.IFNA(INDEX(Draft2025[KEEPER],RosterPlan25[[#This Row],[DraftIndex]]),"")="K","Yes","")</f>
        <v>Yes</v>
      </c>
      <c r="M39" s="41" cm="1">
        <f t="array" ref="M3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N39" s="41">
        <f>ROUNDDOWN(RosterPlan25[[#This Row],[Optimal $]]*IF(RosterPlan25[[#This Row],[Contract]]="Rookie",0.3,0.15),0)</f>
        <v>3</v>
      </c>
      <c r="O3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39" s="37">
        <f>IF(VARG="MANUAL",RosterPlan25[[#This Row],[ManualVARG]],IF(VARG="GOOD",RosterPlan25[[#This Row],[GoodVARG]],"ERR"))</f>
        <v>1.6936041018182606</v>
      </c>
      <c r="Q3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1.6936041018182606</v>
      </c>
      <c r="R3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-2.9006379787102805</v>
      </c>
      <c r="S39" s="38" t="s">
        <v>31</v>
      </c>
      <c r="T39" s="38">
        <f>_xlfn.IFNA(INDEX(Draft2025[Net Keeper Count],RosterPlan25[[#This Row],[DraftIndex]]),0)+IF(RosterPlan25[[#This Row],[KEEPER / RFA]]="K",1,0)</f>
        <v>2</v>
      </c>
      <c r="U39" s="38" t="str">
        <f>IF(RosterPlan25[[#This Row],[KEEPER / RFA]]="RFA",RosterPlan25[[#This Row],[Pure Inflated $]],"")</f>
        <v/>
      </c>
      <c r="V39" s="35">
        <f>IF(RosterPlan25[[#This Row],[VAR/G]]&gt;0,
ROUND(IF(VARG="GOOD",$AG$29,IF(VARG="ATHLETIC",$AH$29,99999999999))*RosterPlan25[[#This Row],[VAR/G]],0),
0) + 1</f>
        <v>21</v>
      </c>
      <c r="W39" s="35">
        <f ca="1">RosterPlan25[[#This Row],[Optimal $]]-RosterPlan25[[#This Row],[$ CURR]]</f>
        <v>17</v>
      </c>
      <c r="X39">
        <f>IF(OR(RosterPlan25[[#This Row],[SOURCE]]="Rookie",RosterPlan25[[#This Row],[POS]]="K"),0,RosterPlan25[[#This Row],[VAR/G]]+3.3)</f>
        <v>4.99360410181826</v>
      </c>
      <c r="Y39">
        <f ca="1">IF(RosterPlan25[[#This Row],[VAW/G]]&gt;0,ROUND(RosterPlan25[[#This Row],[VAW/G]]*$AG$56,0)+1,1)</f>
        <v>83</v>
      </c>
      <c r="Z39" s="49">
        <f ca="1">RosterPlan25[[#This Row],[VAWG Market $]]-_xlfn.IFNA(RosterPlan25[[#This Row],[$ CURR]],1)</f>
        <v>79</v>
      </c>
      <c r="AA39" s="35">
        <f ca="1">IF(RosterPlan25[[#This Row],[VAR/G]]&gt;0,1+ROUND(RosterPlan25[[#This Row],[VAR/G]]*IF(RosterPlan25[[#This Row],[KEEPER / RFA]]="K",($AG$34+RosterPlan25[[#This Row],[$ CURR]]-1)/($AG$23+RosterPlan25[[#This Row],[VAR/G]]),$AG$35),0),1)</f>
        <v>28</v>
      </c>
      <c r="AB39">
        <f ca="1">RosterPlan25[[#This Row],[Pure Inflated $]]-RosterPlan25[[#This Row],[$ CURR]]</f>
        <v>24</v>
      </c>
      <c r="AC39">
        <f>INDEX(players[age],MATCH(RosterPlan25[[#This Row],[player_id]],players[sleeper_id],0))</f>
        <v>25</v>
      </c>
      <c r="AI39"/>
      <c r="AJ39"/>
      <c r="AV39"/>
      <c r="BJ39"/>
    </row>
    <row r="40" spans="1:62" x14ac:dyDescent="0.25">
      <c r="A40" t="s">
        <v>1191</v>
      </c>
      <c r="B40" t="s">
        <v>1060</v>
      </c>
      <c r="C40" t="s">
        <v>1192</v>
      </c>
      <c r="D40" s="35">
        <f>_xlfn.IFNA(MATCH(RosterPlan25[[#This Row],[player_id]],CompositeRoster[sleeper_id],0),  MATCH(RosterPlan25[[#This Row],[PLAYER]],CompositeRoster[full_name],0))</f>
        <v>39</v>
      </c>
      <c r="E40" s="35" t="e">
        <f>MATCH(RosterPlan25[[#This Row],[player_id]],Draft2025[sleeper_id],0)</f>
        <v>#N/A</v>
      </c>
      <c r="F40" s="35" t="str">
        <f>INDEX(CompositeRoster[team],RosterPlan25[[#This Row],[RosterIndex]])&amp;""</f>
        <v>JAX</v>
      </c>
      <c r="G40" s="35" t="str">
        <f>INDEX(CompositeRoster[position],RosterPlan25[[#This Row],[RosterIndex]])&amp;""</f>
        <v>RB</v>
      </c>
      <c r="H40" s="35" t="str">
        <f>INDEX(CompositeRoster[source],RosterPlan25[[#This Row],[RosterIndex]])</f>
        <v>Rookie</v>
      </c>
      <c r="I40" s="41">
        <f>_xlfn.IFNA(INDEX(Draft2025[PRICE],RosterPlan25[[#This Row],[DraftIndex]]),0)</f>
        <v>0</v>
      </c>
      <c r="J40" s="41" t="str">
        <f>IF(RosterPlan25[[#This Row],[SOURCE]]="Rookie","Rookie",_xlfn.IFNA(INDEX(Draft2025[Current Contract],RosterPlan25[[#This Row],[DraftIndex]]),"Undrafted"))</f>
        <v>Rookie</v>
      </c>
      <c r="K40" s="41" cm="1">
        <f t="array" aca="1" ref="K4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40" s="41" t="str">
        <f>IF(_xlfn.IFNA(INDEX(Draft2025[KEEPER],RosterPlan25[[#This Row],[DraftIndex]]),"")="K","Yes","")</f>
        <v/>
      </c>
      <c r="M40" s="41" t="str" cm="1">
        <f t="array" ref="M4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40" s="41">
        <f>ROUNDDOWN(RosterPlan25[[#This Row],[Optimal $]]*IF(RosterPlan25[[#This Row],[Contract]]="Rookie",0.3,0.15),0)</f>
        <v>0</v>
      </c>
      <c r="O4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40" s="37">
        <f>IF(VARG="MANUAL",RosterPlan25[[#This Row],[ManualVARG]],IF(VARG="GOOD",RosterPlan25[[#This Row],[GoodVARG]],"ERR"))</f>
        <v>-8</v>
      </c>
      <c r="Q4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-8</v>
      </c>
      <c r="R4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40" s="38" t="s">
        <v>31</v>
      </c>
      <c r="T40" s="38">
        <f>_xlfn.IFNA(INDEX(Draft2025[Net Keeper Count],RosterPlan25[[#This Row],[DraftIndex]]),0)+IF(RosterPlan25[[#This Row],[KEEPER / RFA]]="K",1,0)</f>
        <v>1</v>
      </c>
      <c r="U40" s="38" t="str">
        <f>IF(RosterPlan25[[#This Row],[KEEPER / RFA]]="RFA",RosterPlan25[[#This Row],[Pure Inflated $]],"")</f>
        <v/>
      </c>
      <c r="V40" s="35">
        <f>IF(RosterPlan25[[#This Row],[VAR/G]]&gt;0,
ROUND(IF(VARG="GOOD",$AG$29,IF(VARG="ATHLETIC",$AH$29,99999999999))*RosterPlan25[[#This Row],[VAR/G]],0),
0) + 1</f>
        <v>1</v>
      </c>
      <c r="W40" s="35">
        <f ca="1">RosterPlan25[[#This Row],[Optimal $]]-RosterPlan25[[#This Row],[$ CURR]]</f>
        <v>-1</v>
      </c>
      <c r="X40">
        <f>IF(OR(RosterPlan25[[#This Row],[SOURCE]]="Rookie",RosterPlan25[[#This Row],[POS]]="K"),0,RosterPlan25[[#This Row],[VAR/G]]+3.3)</f>
        <v>0</v>
      </c>
      <c r="Y40">
        <f>IF(RosterPlan25[[#This Row],[VAW/G]]&gt;0,ROUND(RosterPlan25[[#This Row],[VAW/G]]*$AG$56,0)+1,1)</f>
        <v>1</v>
      </c>
      <c r="Z40" s="49">
        <f ca="1">RosterPlan25[[#This Row],[VAWG Market $]]-_xlfn.IFNA(RosterPlan25[[#This Row],[$ CURR]],1)</f>
        <v>-1</v>
      </c>
      <c r="AA40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40">
        <f ca="1">RosterPlan25[[#This Row],[Pure Inflated $]]-RosterPlan25[[#This Row],[$ CURR]]</f>
        <v>-1</v>
      </c>
      <c r="AC40">
        <f>INDEX(players[age],MATCH(RosterPlan25[[#This Row],[player_id]],players[sleeper_id],0))</f>
        <v>24</v>
      </c>
      <c r="AF40"/>
      <c r="AG40"/>
      <c r="AI40"/>
      <c r="AJ40"/>
      <c r="AV40"/>
      <c r="BJ40"/>
    </row>
    <row r="41" spans="1:62" x14ac:dyDescent="0.25">
      <c r="A41" t="s">
        <v>1193</v>
      </c>
      <c r="B41" t="s">
        <v>1060</v>
      </c>
      <c r="C41" t="s">
        <v>1194</v>
      </c>
      <c r="D41" s="35">
        <f>_xlfn.IFNA(MATCH(RosterPlan25[[#This Row],[player_id]],CompositeRoster[sleeper_id],0),  MATCH(RosterPlan25[[#This Row],[PLAYER]],CompositeRoster[full_name],0))</f>
        <v>40</v>
      </c>
      <c r="E41" s="35" t="e">
        <f>MATCH(RosterPlan25[[#This Row],[player_id]],Draft2025[sleeper_id],0)</f>
        <v>#N/A</v>
      </c>
      <c r="F41" s="35" t="str">
        <f>INDEX(CompositeRoster[team],RosterPlan25[[#This Row],[RosterIndex]])&amp;""</f>
        <v>NO</v>
      </c>
      <c r="G41" s="35" t="str">
        <f>INDEX(CompositeRoster[position],RosterPlan25[[#This Row],[RosterIndex]])&amp;""</f>
        <v>TE</v>
      </c>
      <c r="H41" s="35" t="str">
        <f>INDEX(CompositeRoster[source],RosterPlan25[[#This Row],[RosterIndex]])</f>
        <v>Rookie</v>
      </c>
      <c r="I41" s="41">
        <f>_xlfn.IFNA(INDEX(Draft2025[PRICE],RosterPlan25[[#This Row],[DraftIndex]]),0)</f>
        <v>0</v>
      </c>
      <c r="J41" s="41" t="str">
        <f>IF(RosterPlan25[[#This Row],[SOURCE]]="Rookie","Rookie",_xlfn.IFNA(INDEX(Draft2025[Current Contract],RosterPlan25[[#This Row],[DraftIndex]]),"Undrafted"))</f>
        <v>Rookie</v>
      </c>
      <c r="K41" s="41" cm="1">
        <f t="array" aca="1" ref="K4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41" s="41" t="str">
        <f>IF(_xlfn.IFNA(INDEX(Draft2025[KEEPER],RosterPlan25[[#This Row],[DraftIndex]]),"")="K","Yes","")</f>
        <v/>
      </c>
      <c r="M41" s="41" t="str" cm="1">
        <f t="array" ref="M4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41" s="41">
        <f>ROUNDDOWN(RosterPlan25[[#This Row],[Optimal $]]*IF(RosterPlan25[[#This Row],[Contract]]="Rookie",0.3,0.15),0)</f>
        <v>0</v>
      </c>
      <c r="O4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41" s="37">
        <f>IF(VARG="MANUAL",RosterPlan25[[#This Row],[ManualVARG]],IF(VARG="GOOD",RosterPlan25[[#This Row],[GoodVARG]],"ERR"))</f>
        <v>-6.1672126396841636</v>
      </c>
      <c r="Q4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-6.1672126396841636</v>
      </c>
      <c r="R4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41" s="38" t="s">
        <v>31</v>
      </c>
      <c r="T41" s="38">
        <f>_xlfn.IFNA(INDEX(Draft2025[Net Keeper Count],RosterPlan25[[#This Row],[DraftIndex]]),0)+IF(RosterPlan25[[#This Row],[KEEPER / RFA]]="K",1,0)</f>
        <v>1</v>
      </c>
      <c r="U41" s="38" t="str">
        <f>IF(RosterPlan25[[#This Row],[KEEPER / RFA]]="RFA",RosterPlan25[[#This Row],[Pure Inflated $]],"")</f>
        <v/>
      </c>
      <c r="V41" s="35">
        <f>IF(RosterPlan25[[#This Row],[VAR/G]]&gt;0,
ROUND(IF(VARG="GOOD",$AG$29,IF(VARG="ATHLETIC",$AH$29,99999999999))*RosterPlan25[[#This Row],[VAR/G]],0),
0) + 1</f>
        <v>1</v>
      </c>
      <c r="W41" s="35">
        <f ca="1">RosterPlan25[[#This Row],[Optimal $]]-RosterPlan25[[#This Row],[$ CURR]]</f>
        <v>-1</v>
      </c>
      <c r="X41">
        <f>IF(OR(RosterPlan25[[#This Row],[SOURCE]]="Rookie",RosterPlan25[[#This Row],[POS]]="K"),0,RosterPlan25[[#This Row],[VAR/G]]+3.3)</f>
        <v>0</v>
      </c>
      <c r="Y41">
        <f>IF(RosterPlan25[[#This Row],[VAW/G]]&gt;0,ROUND(RosterPlan25[[#This Row],[VAW/G]]*$AG$56,0)+1,1)</f>
        <v>1</v>
      </c>
      <c r="Z41" s="49">
        <f ca="1">RosterPlan25[[#This Row],[VAWG Market $]]-_xlfn.IFNA(RosterPlan25[[#This Row],[$ CURR]],1)</f>
        <v>-1</v>
      </c>
      <c r="AA41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41">
        <f ca="1">RosterPlan25[[#This Row],[Pure Inflated $]]-RosterPlan25[[#This Row],[$ CURR]]</f>
        <v>-1</v>
      </c>
      <c r="AC41">
        <f>INDEX(players[age],MATCH(RosterPlan25[[#This Row],[player_id]],players[sleeper_id],0))</f>
        <v>23</v>
      </c>
      <c r="AF41"/>
      <c r="AG41"/>
      <c r="AI41"/>
      <c r="AJ41"/>
      <c r="AV41"/>
      <c r="BJ41"/>
    </row>
    <row r="42" spans="1:62" x14ac:dyDescent="0.25">
      <c r="A42" t="s">
        <v>1195</v>
      </c>
      <c r="B42" t="s">
        <v>1060</v>
      </c>
      <c r="C42" t="s">
        <v>1196</v>
      </c>
      <c r="D42" s="35">
        <f>_xlfn.IFNA(MATCH(RosterPlan25[[#This Row],[player_id]],CompositeRoster[sleeper_id],0),  MATCH(RosterPlan25[[#This Row],[PLAYER]],CompositeRoster[full_name],0))</f>
        <v>41</v>
      </c>
      <c r="E42" s="35" t="e">
        <f>MATCH(RosterPlan25[[#This Row],[player_id]],Draft2025[sleeper_id],0)</f>
        <v>#N/A</v>
      </c>
      <c r="F42" s="35" t="str">
        <f>INDEX(CompositeRoster[team],RosterPlan25[[#This Row],[RosterIndex]])&amp;""</f>
        <v>LAR</v>
      </c>
      <c r="G42" s="35" t="str">
        <f>INDEX(CompositeRoster[position],RosterPlan25[[#This Row],[RosterIndex]])&amp;""</f>
        <v>QB</v>
      </c>
      <c r="H42" s="35" t="str">
        <f>INDEX(CompositeRoster[source],RosterPlan25[[#This Row],[RosterIndex]])</f>
        <v>Rookie</v>
      </c>
      <c r="I42" s="41">
        <f>_xlfn.IFNA(INDEX(Draft2025[PRICE],RosterPlan25[[#This Row],[DraftIndex]]),0)</f>
        <v>0</v>
      </c>
      <c r="J42" s="41" t="str">
        <f>IF(RosterPlan25[[#This Row],[SOURCE]]="Rookie","Rookie",_xlfn.IFNA(INDEX(Draft2025[Current Contract],RosterPlan25[[#This Row],[DraftIndex]]),"Undrafted"))</f>
        <v>Rookie</v>
      </c>
      <c r="K42" s="41" cm="1">
        <f t="array" aca="1" ref="K4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42" s="41" t="str">
        <f>IF(_xlfn.IFNA(INDEX(Draft2025[KEEPER],RosterPlan25[[#This Row],[DraftIndex]]),"")="K","Yes","")</f>
        <v/>
      </c>
      <c r="M42" s="41" t="str" cm="1">
        <f t="array" ref="M4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42" s="41">
        <f>ROUNDDOWN(RosterPlan25[[#This Row],[Optimal $]]*IF(RosterPlan25[[#This Row],[Contract]]="Rookie",0.3,0.15),0)</f>
        <v>0</v>
      </c>
      <c r="O4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42" s="37">
        <f>IF(VARG="MANUAL",RosterPlan25[[#This Row],[ManualVARG]],IF(VARG="GOOD",RosterPlan25[[#This Row],[GoodVARG]],"ERR"))</f>
        <v>-18.491004967609889</v>
      </c>
      <c r="Q4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-18.491004967609889</v>
      </c>
      <c r="R4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S42" s="38" t="s">
        <v>31</v>
      </c>
      <c r="T42" s="38">
        <f>_xlfn.IFNA(INDEX(Draft2025[Net Keeper Count],RosterPlan25[[#This Row],[DraftIndex]]),0)+IF(RosterPlan25[[#This Row],[KEEPER / RFA]]="K",1,0)</f>
        <v>1</v>
      </c>
      <c r="U42" s="38" t="str">
        <f>IF(RosterPlan25[[#This Row],[KEEPER / RFA]]="RFA",RosterPlan25[[#This Row],[Pure Inflated $]],"")</f>
        <v/>
      </c>
      <c r="V42" s="35">
        <f>IF(RosterPlan25[[#This Row],[VAR/G]]&gt;0,
ROUND(IF(VARG="GOOD",$AG$29,IF(VARG="ATHLETIC",$AH$29,99999999999))*RosterPlan25[[#This Row],[VAR/G]],0),
0) + 1</f>
        <v>1</v>
      </c>
      <c r="W42" s="35">
        <f ca="1">RosterPlan25[[#This Row],[Optimal $]]-RosterPlan25[[#This Row],[$ CURR]]</f>
        <v>-2</v>
      </c>
      <c r="X42">
        <f>IF(OR(RosterPlan25[[#This Row],[SOURCE]]="Rookie",RosterPlan25[[#This Row],[POS]]="K"),0,RosterPlan25[[#This Row],[VAR/G]]+3.3)</f>
        <v>0</v>
      </c>
      <c r="Y42">
        <f>IF(RosterPlan25[[#This Row],[VAW/G]]&gt;0,ROUND(RosterPlan25[[#This Row],[VAW/G]]*$AG$56,0)+1,1)</f>
        <v>1</v>
      </c>
      <c r="Z42" s="49">
        <f ca="1">RosterPlan25[[#This Row],[VAWG Market $]]-_xlfn.IFNA(RosterPlan25[[#This Row],[$ CURR]],1)</f>
        <v>-2</v>
      </c>
      <c r="AA4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42">
        <f ca="1">RosterPlan25[[#This Row],[Pure Inflated $]]-RosterPlan25[[#This Row],[$ CURR]]</f>
        <v>-2</v>
      </c>
      <c r="AC42">
        <f>INDEX(players[age],MATCH(RosterPlan25[[#This Row],[player_id]],players[sleeper_id],0))</f>
        <v>23</v>
      </c>
      <c r="AF42"/>
      <c r="AG42"/>
      <c r="AI42"/>
      <c r="AJ42"/>
      <c r="AV42"/>
      <c r="BJ42"/>
    </row>
    <row r="43" spans="1:62" x14ac:dyDescent="0.25">
      <c r="A43" t="s">
        <v>1197</v>
      </c>
      <c r="B43" t="s">
        <v>1043</v>
      </c>
      <c r="C43" t="s">
        <v>1198</v>
      </c>
      <c r="D43">
        <f>_xlfn.IFNA(MATCH(RosterPlan25[[#This Row],[player_id]],CompositeRoster[sleeper_id],0),  MATCH(RosterPlan25[[#This Row],[PLAYER]],CompositeRoster[full_name],0))</f>
        <v>42</v>
      </c>
      <c r="E43">
        <f>MATCH(RosterPlan25[[#This Row],[player_id]],Draft2025[sleeper_id],0)</f>
        <v>57</v>
      </c>
      <c r="F43" t="str">
        <f>INDEX(CompositeRoster[team],RosterPlan25[[#This Row],[RosterIndex]])&amp;""</f>
        <v>CHI</v>
      </c>
      <c r="G43" t="str">
        <f>INDEX(CompositeRoster[position],RosterPlan25[[#This Row],[RosterIndex]])&amp;""</f>
        <v>QB</v>
      </c>
      <c r="H43" s="35" t="str">
        <f>INDEX(CompositeRoster[source],RosterPlan25[[#This Row],[RosterIndex]])</f>
        <v>Roster</v>
      </c>
      <c r="I43" s="41">
        <f>_xlfn.IFNA(INDEX(Draft2025[PRICE],RosterPlan25[[#This Row],[DraftIndex]]),0)</f>
        <v>6</v>
      </c>
      <c r="J43" s="41" t="str">
        <f>IF(RosterPlan25[[#This Row],[SOURCE]]="Rookie","Rookie",_xlfn.IFNA(INDEX(Draft2025[Current Contract],RosterPlan25[[#This Row],[DraftIndex]]),"Undrafted"))</f>
        <v>Rookie</v>
      </c>
      <c r="K43" s="41" cm="1">
        <f t="array" aca="1" ref="K4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43" s="41" t="str">
        <f>IF(_xlfn.IFNA(INDEX(Draft2025[KEEPER],RosterPlan25[[#This Row],[DraftIndex]]),"")="K","Yes","")</f>
        <v>Yes</v>
      </c>
      <c r="M43" s="41" t="str" cm="1">
        <f t="array" ref="M4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43" s="41">
        <f>ROUNDDOWN(RosterPlan25[[#This Row],[Optimal $]]*IF(RosterPlan25[[#This Row],[Contract]]="Rookie",0.3,0.15),0)</f>
        <v>1</v>
      </c>
      <c r="O43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7</v>
      </c>
      <c r="P43" s="37">
        <f>IF(VARG="MANUAL",RosterPlan25[[#This Row],[ManualVARG]],IF(VARG="GOOD",RosterPlan25[[#This Row],[GoodVARG]],"ERR"))</f>
        <v>0.26875181325631808</v>
      </c>
      <c r="Q4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0.26875181325631808</v>
      </c>
      <c r="R4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S43" s="38" t="s">
        <v>31</v>
      </c>
      <c r="T43" s="35">
        <f>_xlfn.IFNA(INDEX(Draft2025[Net Keeper Count],RosterPlan25[[#This Row],[DraftIndex]]),0)+IF(RosterPlan25[[#This Row],[KEEPER / RFA]]="K",1,0)</f>
        <v>2</v>
      </c>
      <c r="U43" s="38" t="str">
        <f>IF(RosterPlan25[[#This Row],[KEEPER / RFA]]="RFA",RosterPlan25[[#This Row],[Pure Inflated $]],"")</f>
        <v/>
      </c>
      <c r="V43">
        <f>IF(RosterPlan25[[#This Row],[VAR/G]]&gt;0,
ROUND(IF(VARG="GOOD",$AG$29,IF(VARG="ATHLETIC",$AH$29,99999999999))*RosterPlan25[[#This Row],[VAR/G]],0),
0) + 1</f>
        <v>4</v>
      </c>
      <c r="W43" s="35">
        <f ca="1">RosterPlan25[[#This Row],[Optimal $]]-RosterPlan25[[#This Row],[$ CURR]]</f>
        <v>-3</v>
      </c>
      <c r="X43" s="35">
        <f>IF(OR(RosterPlan25[[#This Row],[SOURCE]]="Rookie",RosterPlan25[[#This Row],[POS]]="K"),0,RosterPlan25[[#This Row],[VAR/G]]+3.3)</f>
        <v>3.5687518132563181</v>
      </c>
      <c r="Y43" s="35">
        <f ca="1">IF(RosterPlan25[[#This Row],[VAW/G]]&gt;0,ROUND(RosterPlan25[[#This Row],[VAW/G]]*$AG$56,0)+1,1)</f>
        <v>60</v>
      </c>
      <c r="Z43" s="42">
        <f ca="1">RosterPlan25[[#This Row],[VAWG Market $]]-_xlfn.IFNA(RosterPlan25[[#This Row],[$ CURR]],1)</f>
        <v>53</v>
      </c>
      <c r="AA43" s="35">
        <f ca="1">IF(RosterPlan25[[#This Row],[VAR/G]]&gt;0,1+ROUND(RosterPlan25[[#This Row],[VAR/G]]*IF(RosterPlan25[[#This Row],[KEEPER / RFA]]="K",($AG$34+RosterPlan25[[#This Row],[$ CURR]]-1)/($AG$23+RosterPlan25[[#This Row],[VAR/G]]),$AG$35),0),1)</f>
        <v>5</v>
      </c>
      <c r="AB43" s="35">
        <f ca="1">RosterPlan25[[#This Row],[Pure Inflated $]]-RosterPlan25[[#This Row],[$ CURR]]</f>
        <v>-2</v>
      </c>
      <c r="AC43">
        <f>INDEX(players[age],MATCH(RosterPlan25[[#This Row],[player_id]],players[sleeper_id],0))</f>
        <v>24</v>
      </c>
      <c r="AF43"/>
      <c r="AG43"/>
      <c r="AI43"/>
      <c r="AJ43"/>
      <c r="AV43"/>
      <c r="BB43">
        <v>3331</v>
      </c>
      <c r="BJ43"/>
    </row>
    <row r="44" spans="1:62" x14ac:dyDescent="0.25">
      <c r="A44" t="s">
        <v>1199</v>
      </c>
      <c r="B44" t="s">
        <v>1043</v>
      </c>
      <c r="C44" t="s">
        <v>1200</v>
      </c>
      <c r="D44" s="35">
        <f>_xlfn.IFNA(MATCH(RosterPlan25[[#This Row],[player_id]],CompositeRoster[sleeper_id],0),  MATCH(RosterPlan25[[#This Row],[PLAYER]],CompositeRoster[full_name],0))</f>
        <v>43</v>
      </c>
      <c r="E44" s="35">
        <f>MATCH(RosterPlan25[[#This Row],[player_id]],Draft2025[sleeper_id],0)</f>
        <v>151</v>
      </c>
      <c r="F44" s="35" t="str">
        <f>INDEX(CompositeRoster[team],RosterPlan25[[#This Row],[RosterIndex]])&amp;""</f>
        <v>NO</v>
      </c>
      <c r="G44" s="35" t="str">
        <f>INDEX(CompositeRoster[position],RosterPlan25[[#This Row],[RosterIndex]])&amp;""</f>
        <v>WR</v>
      </c>
      <c r="H44" s="35" t="str">
        <f>INDEX(CompositeRoster[source],RosterPlan25[[#This Row],[RosterIndex]])</f>
        <v>Roster</v>
      </c>
      <c r="I44" s="41">
        <f>_xlfn.IFNA(INDEX(Draft2025[PRICE],RosterPlan25[[#This Row],[DraftIndex]]),0)</f>
        <v>21</v>
      </c>
      <c r="J44" s="41" t="str">
        <f>IF(RosterPlan25[[#This Row],[SOURCE]]="Rookie","Rookie",_xlfn.IFNA(INDEX(Draft2025[Current Contract],RosterPlan25[[#This Row],[DraftIndex]]),"Undrafted"))</f>
        <v>Rookie</v>
      </c>
      <c r="K44" s="41" cm="1">
        <f t="array" aca="1" ref="K4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44" s="41" t="str">
        <f>IF(_xlfn.IFNA(INDEX(Draft2025[KEEPER],RosterPlan25[[#This Row],[DraftIndex]]),"")="K","Yes","")</f>
        <v>Yes</v>
      </c>
      <c r="M44" s="41" t="str" cm="1">
        <f t="array" ref="M4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44" s="41">
        <f>ROUNDDOWN(RosterPlan25[[#This Row],[Optimal $]]*IF(RosterPlan25[[#This Row],[Contract]]="Rookie",0.3,0.15),0)</f>
        <v>7</v>
      </c>
      <c r="O4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28</v>
      </c>
      <c r="P44" s="37">
        <f>IF(VARG="MANUAL",RosterPlan25[[#This Row],[ManualVARG]],IF(VARG="GOOD",RosterPlan25[[#This Row],[GoodVARG]],"ERR"))</f>
        <v>2.1416265617313677</v>
      </c>
      <c r="Q4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2.1416265617313677</v>
      </c>
      <c r="R4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2.5091368267402827</v>
      </c>
      <c r="S44" s="38" t="s">
        <v>31</v>
      </c>
      <c r="T44" s="38">
        <f>_xlfn.IFNA(INDEX(Draft2025[Net Keeper Count],RosterPlan25[[#This Row],[DraftIndex]]),0)+IF(RosterPlan25[[#This Row],[KEEPER / RFA]]="K",1,0)</f>
        <v>4</v>
      </c>
      <c r="U44" s="38" t="str">
        <f>IF(RosterPlan25[[#This Row],[KEEPER / RFA]]="RFA",RosterPlan25[[#This Row],[Pure Inflated $]],"")</f>
        <v/>
      </c>
      <c r="V44" s="35">
        <f>IF(RosterPlan25[[#This Row],[VAR/G]]&gt;0,
ROUND(IF(VARG="GOOD",$AG$29,IF(VARG="ATHLETIC",$AH$29,99999999999))*RosterPlan25[[#This Row],[VAR/G]],0),
0) + 1</f>
        <v>26</v>
      </c>
      <c r="W44" s="35">
        <f ca="1">RosterPlan25[[#This Row],[Optimal $]]-RosterPlan25[[#This Row],[$ CURR]]</f>
        <v>-2</v>
      </c>
      <c r="X44">
        <f>IF(OR(RosterPlan25[[#This Row],[SOURCE]]="Rookie",RosterPlan25[[#This Row],[POS]]="K"),0,RosterPlan25[[#This Row],[VAR/G]]+3.3)</f>
        <v>5.4416265617313675</v>
      </c>
      <c r="Y44">
        <f ca="1">IF(RosterPlan25[[#This Row],[VAW/G]]&gt;0,ROUND(RosterPlan25[[#This Row],[VAW/G]]*$AG$56,0)+1,1)</f>
        <v>91</v>
      </c>
      <c r="Z44" s="49">
        <f ca="1">RosterPlan25[[#This Row],[VAWG Market $]]-_xlfn.IFNA(RosterPlan25[[#This Row],[$ CURR]],1)</f>
        <v>63</v>
      </c>
      <c r="AA44" s="35">
        <f ca="1">IF(RosterPlan25[[#This Row],[VAR/G]]&gt;0,1+ROUND(RosterPlan25[[#This Row],[VAR/G]]*IF(RosterPlan25[[#This Row],[KEEPER / RFA]]="K",($AG$34+RosterPlan25[[#This Row],[$ CURR]]-1)/($AG$23+RosterPlan25[[#This Row],[VAR/G]]),$AG$35),0),1)</f>
        <v>36</v>
      </c>
      <c r="AB44">
        <f ca="1">RosterPlan25[[#This Row],[Pure Inflated $]]-RosterPlan25[[#This Row],[$ CURR]]</f>
        <v>8</v>
      </c>
      <c r="AC44">
        <f>INDEX(players[age],MATCH(RosterPlan25[[#This Row],[player_id]],players[sleeper_id],0))</f>
        <v>26</v>
      </c>
      <c r="AF44"/>
      <c r="AG44"/>
      <c r="AI44"/>
      <c r="AJ44"/>
      <c r="AV44"/>
      <c r="BJ44"/>
    </row>
    <row r="45" spans="1:62" x14ac:dyDescent="0.25">
      <c r="A45" t="s">
        <v>1203</v>
      </c>
      <c r="B45" t="s">
        <v>1043</v>
      </c>
      <c r="C45" t="s">
        <v>1204</v>
      </c>
      <c r="D45" s="35">
        <f>_xlfn.IFNA(MATCH(RosterPlan25[[#This Row],[player_id]],CompositeRoster[sleeper_id],0),  MATCH(RosterPlan25[[#This Row],[PLAYER]],CompositeRoster[full_name],0))</f>
        <v>44</v>
      </c>
      <c r="E45" s="35" t="e">
        <f>MATCH(RosterPlan25[[#This Row],[player_id]],Draft2025[sleeper_id],0)</f>
        <v>#N/A</v>
      </c>
      <c r="F45" s="35" t="str">
        <f>INDEX(CompositeRoster[team],RosterPlan25[[#This Row],[RosterIndex]])&amp;""</f>
        <v>BUF</v>
      </c>
      <c r="G45" s="35" t="str">
        <f>INDEX(CompositeRoster[position],RosterPlan25[[#This Row],[RosterIndex]])&amp;""</f>
        <v>TE</v>
      </c>
      <c r="H45" s="35" t="str">
        <f>INDEX(CompositeRoster[source],RosterPlan25[[#This Row],[RosterIndex]])</f>
        <v>Roster</v>
      </c>
      <c r="I45" s="41">
        <f>_xlfn.IFNA(INDEX(Draft2025[PRICE],RosterPlan25[[#This Row],[DraftIndex]]),0)</f>
        <v>0</v>
      </c>
      <c r="J45" s="41" t="str">
        <f>IF(RosterPlan25[[#This Row],[SOURCE]]="Rookie","Rookie",_xlfn.IFNA(INDEX(Draft2025[Current Contract],RosterPlan25[[#This Row],[DraftIndex]]),"Undrafted"))</f>
        <v>Undrafted</v>
      </c>
      <c r="K45" s="41" cm="1">
        <f t="array" aca="1" ref="K4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45" s="41" t="str">
        <f>IF(_xlfn.IFNA(INDEX(Draft2025[KEEPER],RosterPlan25[[#This Row],[DraftIndex]]),"")="K","Yes","")</f>
        <v/>
      </c>
      <c r="M45" s="41" cm="1">
        <f t="array" ref="M4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45" s="41">
        <f>ROUNDDOWN(RosterPlan25[[#This Row],[Optimal $]]*IF(RosterPlan25[[#This Row],[Contract]]="Rookie",0.3,0.15),0)</f>
        <v>0</v>
      </c>
      <c r="O4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45" s="37">
        <f>IF(VARG="MANUAL",RosterPlan25[[#This Row],[ManualVARG]],IF(VARG="GOOD",RosterPlan25[[#This Row],[GoodVARG]],"ERR"))</f>
        <v>-3.0986065886386021</v>
      </c>
      <c r="Q4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-3.0986065886386021</v>
      </c>
      <c r="R4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-0.54519295219290853</v>
      </c>
      <c r="S45" s="38" t="s">
        <v>31</v>
      </c>
      <c r="T45" s="38">
        <f>_xlfn.IFNA(INDEX(Draft2025[Net Keeper Count],RosterPlan25[[#This Row],[DraftIndex]]),0)+IF(RosterPlan25[[#This Row],[KEEPER / RFA]]="K",1,0)</f>
        <v>1</v>
      </c>
      <c r="U45" s="38" t="str">
        <f>IF(RosterPlan25[[#This Row],[KEEPER / RFA]]="RFA",RosterPlan25[[#This Row],[Pure Inflated $]],"")</f>
        <v/>
      </c>
      <c r="V45" s="35">
        <f>IF(RosterPlan25[[#This Row],[VAR/G]]&gt;0,
ROUND(IF(VARG="GOOD",$AG$29,IF(VARG="ATHLETIC",$AH$29,99999999999))*RosterPlan25[[#This Row],[VAR/G]],0),
0) + 1</f>
        <v>1</v>
      </c>
      <c r="W45" s="35">
        <f ca="1">RosterPlan25[[#This Row],[Optimal $]]-RosterPlan25[[#This Row],[$ CURR]]</f>
        <v>0</v>
      </c>
      <c r="X45">
        <f>IF(OR(RosterPlan25[[#This Row],[SOURCE]]="Rookie",RosterPlan25[[#This Row],[POS]]="K"),0,RosterPlan25[[#This Row],[VAR/G]]+3.3)</f>
        <v>0.20139341136139777</v>
      </c>
      <c r="Y45">
        <f ca="1">IF(RosterPlan25[[#This Row],[VAW/G]]&gt;0,ROUND(RosterPlan25[[#This Row],[VAW/G]]*$AG$56,0)+1,1)</f>
        <v>4</v>
      </c>
      <c r="Z45" s="49">
        <f ca="1">RosterPlan25[[#This Row],[VAWG Market $]]-_xlfn.IFNA(RosterPlan25[[#This Row],[$ CURR]],1)</f>
        <v>3</v>
      </c>
      <c r="AA45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45">
        <f ca="1">RosterPlan25[[#This Row],[Pure Inflated $]]-RosterPlan25[[#This Row],[$ CURR]]</f>
        <v>0</v>
      </c>
      <c r="AC45">
        <f>INDEX(players[age],MATCH(RosterPlan25[[#This Row],[player_id]],players[sleeper_id],0))</f>
        <v>29</v>
      </c>
      <c r="AF45"/>
      <c r="AG45"/>
      <c r="AI45"/>
      <c r="AJ45"/>
      <c r="AV45"/>
      <c r="BJ45"/>
    </row>
    <row r="46" spans="1:62" x14ac:dyDescent="0.25">
      <c r="A46" t="s">
        <v>1206</v>
      </c>
      <c r="B46" t="s">
        <v>1043</v>
      </c>
      <c r="C46" t="s">
        <v>1207</v>
      </c>
      <c r="D46" s="35">
        <f>_xlfn.IFNA(MATCH(RosterPlan25[[#This Row],[player_id]],CompositeRoster[sleeper_id],0),  MATCH(RosterPlan25[[#This Row],[PLAYER]],CompositeRoster[full_name],0))</f>
        <v>45</v>
      </c>
      <c r="E46" s="35">
        <f>MATCH(RosterPlan25[[#This Row],[player_id]],Draft2025[sleeper_id],0)</f>
        <v>60</v>
      </c>
      <c r="F46" s="35" t="str">
        <f>INDEX(CompositeRoster[team],RosterPlan25[[#This Row],[RosterIndex]])&amp;""</f>
        <v>DAL</v>
      </c>
      <c r="G46" s="35" t="str">
        <f>INDEX(CompositeRoster[position],RosterPlan25[[#This Row],[RosterIndex]])&amp;""</f>
        <v>WR</v>
      </c>
      <c r="H46" s="35" t="str">
        <f>INDEX(CompositeRoster[source],RosterPlan25[[#This Row],[RosterIndex]])</f>
        <v>Roster</v>
      </c>
      <c r="I46" s="41">
        <f>_xlfn.IFNA(INDEX(Draft2025[PRICE],RosterPlan25[[#This Row],[DraftIndex]]),0)</f>
        <v>15</v>
      </c>
      <c r="J46" s="41" t="str">
        <f>IF(RosterPlan25[[#This Row],[SOURCE]]="Rookie","Rookie",_xlfn.IFNA(INDEX(Draft2025[Current Contract],RosterPlan25[[#This Row],[DraftIndex]]),"Undrafted"))</f>
        <v>Rookie</v>
      </c>
      <c r="K46" s="41" cm="1">
        <f t="array" aca="1" ref="K4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46" s="41" t="str">
        <f>IF(_xlfn.IFNA(INDEX(Draft2025[KEEPER],RosterPlan25[[#This Row],[DraftIndex]]),"")="K","Yes","")</f>
        <v>Yes</v>
      </c>
      <c r="M46" s="41" t="str" cm="1">
        <f t="array" ref="M4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46" s="41">
        <f>ROUNDDOWN(RosterPlan25[[#This Row],[Optimal $]]*IF(RosterPlan25[[#This Row],[Contract]]="Rookie",0.3,0.15),0)</f>
        <v>10</v>
      </c>
      <c r="O4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25</v>
      </c>
      <c r="P46" s="37">
        <f>IF(VARG="MANUAL",RosterPlan25[[#This Row],[ManualVARG]],IF(VARG="GOOD",RosterPlan25[[#This Row],[GoodVARG]],"ERR"))</f>
        <v>2.9575741671042017</v>
      </c>
      <c r="Q4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2.9575741671042017</v>
      </c>
      <c r="R4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0.98111374911402915</v>
      </c>
      <c r="S46" s="38" t="s">
        <v>31</v>
      </c>
      <c r="T46" s="38">
        <f>_xlfn.IFNA(INDEX(Draft2025[Net Keeper Count],RosterPlan25[[#This Row],[DraftIndex]]),0)+IF(RosterPlan25[[#This Row],[KEEPER / RFA]]="K",1,0)</f>
        <v>4</v>
      </c>
      <c r="U46" s="38" t="str">
        <f>IF(RosterPlan25[[#This Row],[KEEPER / RFA]]="RFA",RosterPlan25[[#This Row],[Pure Inflated $]],"")</f>
        <v/>
      </c>
      <c r="V46" s="35">
        <f>IF(RosterPlan25[[#This Row],[VAR/G]]&gt;0,
ROUND(IF(VARG="GOOD",$AG$29,IF(VARG="ATHLETIC",$AH$29,99999999999))*RosterPlan25[[#This Row],[VAR/G]],0),
0) + 1</f>
        <v>36</v>
      </c>
      <c r="W46" s="35">
        <f ca="1">RosterPlan25[[#This Row],[Optimal $]]-RosterPlan25[[#This Row],[$ CURR]]</f>
        <v>11</v>
      </c>
      <c r="X46">
        <f>IF(OR(RosterPlan25[[#This Row],[SOURCE]]="Rookie",RosterPlan25[[#This Row],[POS]]="K"),0,RosterPlan25[[#This Row],[VAR/G]]+3.3)</f>
        <v>6.2575741671042016</v>
      </c>
      <c r="Y46">
        <f ca="1">IF(RosterPlan25[[#This Row],[VAW/G]]&gt;0,ROUND(RosterPlan25[[#This Row],[VAW/G]]*$AG$56,0)+1,1)</f>
        <v>104</v>
      </c>
      <c r="Z46" s="49">
        <f ca="1">RosterPlan25[[#This Row],[VAWG Market $]]-_xlfn.IFNA(RosterPlan25[[#This Row],[$ CURR]],1)</f>
        <v>79</v>
      </c>
      <c r="AA46" s="35">
        <f ca="1">IF(RosterPlan25[[#This Row],[VAR/G]]&gt;0,1+ROUND(RosterPlan25[[#This Row],[VAR/G]]*IF(RosterPlan25[[#This Row],[KEEPER / RFA]]="K",($AG$34+RosterPlan25[[#This Row],[$ CURR]]-1)/($AG$23+RosterPlan25[[#This Row],[VAR/G]]),$AG$35),0),1)</f>
        <v>48</v>
      </c>
      <c r="AB46">
        <f ca="1">RosterPlan25[[#This Row],[Pure Inflated $]]-RosterPlan25[[#This Row],[$ CURR]]</f>
        <v>23</v>
      </c>
      <c r="AC46">
        <f>INDEX(players[age],MATCH(RosterPlan25[[#This Row],[player_id]],players[sleeper_id],0))</f>
        <v>25</v>
      </c>
      <c r="AF46"/>
      <c r="AI46"/>
      <c r="AJ46"/>
      <c r="AV46"/>
      <c r="BJ46"/>
    </row>
    <row r="47" spans="1:62" x14ac:dyDescent="0.25">
      <c r="A47" t="s">
        <v>1208</v>
      </c>
      <c r="B47" t="s">
        <v>1043</v>
      </c>
      <c r="C47" t="s">
        <v>1209</v>
      </c>
      <c r="D47" s="35">
        <f>_xlfn.IFNA(MATCH(RosterPlan25[[#This Row],[player_id]],CompositeRoster[sleeper_id],0),  MATCH(RosterPlan25[[#This Row],[PLAYER]],CompositeRoster[full_name],0))</f>
        <v>46</v>
      </c>
      <c r="E47" s="35">
        <f>MATCH(RosterPlan25[[#This Row],[player_id]],Draft2025[sleeper_id],0)</f>
        <v>52</v>
      </c>
      <c r="F47" s="35" t="str">
        <f>INDEX(CompositeRoster[team],RosterPlan25[[#This Row],[RosterIndex]])&amp;""</f>
        <v>DEN</v>
      </c>
      <c r="G47" s="35" t="str">
        <f>INDEX(CompositeRoster[position],RosterPlan25[[#This Row],[RosterIndex]])&amp;""</f>
        <v>RB</v>
      </c>
      <c r="H47" s="35" t="str">
        <f>INDEX(CompositeRoster[source],RosterPlan25[[#This Row],[RosterIndex]])</f>
        <v>Roster</v>
      </c>
      <c r="I47" s="41">
        <f>_xlfn.IFNA(INDEX(Draft2025[PRICE],RosterPlan25[[#This Row],[DraftIndex]]),0)</f>
        <v>4</v>
      </c>
      <c r="J47" s="41" t="str">
        <f>IF(RosterPlan25[[#This Row],[SOURCE]]="Rookie","Rookie",_xlfn.IFNA(INDEX(Draft2025[Current Contract],RosterPlan25[[#This Row],[DraftIndex]]),"Undrafted"))</f>
        <v>Auction</v>
      </c>
      <c r="K47" s="41" cm="1">
        <f t="array" aca="1" ref="K4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47" s="41" t="str">
        <f>IF(_xlfn.IFNA(INDEX(Draft2025[KEEPER],RosterPlan25[[#This Row],[DraftIndex]]),"")="K","Yes","")</f>
        <v>Yes</v>
      </c>
      <c r="M47" s="41" cm="1">
        <f t="array" ref="M4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N47" s="41">
        <f>ROUNDDOWN(RosterPlan25[[#This Row],[Optimal $]]*IF(RosterPlan25[[#This Row],[Contract]]="Rookie",0.3,0.15),0)</f>
        <v>0</v>
      </c>
      <c r="O4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47" s="37">
        <f>IF(VARG="MANUAL",RosterPlan25[[#This Row],[ManualVARG]],IF(VARG="GOOD",RosterPlan25[[#This Row],[GoodVARG]],"ERR"))</f>
        <v>0.27809797135834996</v>
      </c>
      <c r="Q4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0.27809797135834996</v>
      </c>
      <c r="R4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2.6260658153827685</v>
      </c>
      <c r="S47" s="38" t="s">
        <v>31</v>
      </c>
      <c r="T47" s="38">
        <f>_xlfn.IFNA(INDEX(Draft2025[Net Keeper Count],RosterPlan25[[#This Row],[DraftIndex]]),0)+IF(RosterPlan25[[#This Row],[KEEPER / RFA]]="K",1,0)</f>
        <v>2</v>
      </c>
      <c r="U47" s="38" t="str">
        <f>IF(RosterPlan25[[#This Row],[KEEPER / RFA]]="RFA",RosterPlan25[[#This Row],[Pure Inflated $]],"")</f>
        <v/>
      </c>
      <c r="V47" s="35">
        <f>IF(RosterPlan25[[#This Row],[VAR/G]]&gt;0,
ROUND(IF(VARG="GOOD",$AG$29,IF(VARG="ATHLETIC",$AH$29,99999999999))*RosterPlan25[[#This Row],[VAR/G]],0),
0) + 1</f>
        <v>4</v>
      </c>
      <c r="W47" s="35">
        <f ca="1">RosterPlan25[[#This Row],[Optimal $]]-RosterPlan25[[#This Row],[$ CURR]]</f>
        <v>0</v>
      </c>
      <c r="X47">
        <f>IF(OR(RosterPlan25[[#This Row],[SOURCE]]="Rookie",RosterPlan25[[#This Row],[POS]]="K"),0,RosterPlan25[[#This Row],[VAR/G]]+3.3)</f>
        <v>3.5780979713583498</v>
      </c>
      <c r="Y47">
        <f ca="1">IF(RosterPlan25[[#This Row],[VAW/G]]&gt;0,ROUND(RosterPlan25[[#This Row],[VAW/G]]*$AG$56,0)+1,1)</f>
        <v>60</v>
      </c>
      <c r="Z47" s="49">
        <f ca="1">RosterPlan25[[#This Row],[VAWG Market $]]-_xlfn.IFNA(RosterPlan25[[#This Row],[$ CURR]],1)</f>
        <v>56</v>
      </c>
      <c r="AA47" s="35">
        <f ca="1">IF(RosterPlan25[[#This Row],[VAR/G]]&gt;0,1+ROUND(RosterPlan25[[#This Row],[VAR/G]]*IF(RosterPlan25[[#This Row],[KEEPER / RFA]]="K",($AG$34+RosterPlan25[[#This Row],[$ CURR]]-1)/($AG$23+RosterPlan25[[#This Row],[VAR/G]]),$AG$35),0),1)</f>
        <v>6</v>
      </c>
      <c r="AB47">
        <f ca="1">RosterPlan25[[#This Row],[Pure Inflated $]]-RosterPlan25[[#This Row],[$ CURR]]</f>
        <v>2</v>
      </c>
      <c r="AC47">
        <f>INDEX(players[age],MATCH(RosterPlan25[[#This Row],[player_id]],players[sleeper_id],0))</f>
        <v>27</v>
      </c>
      <c r="AI47"/>
      <c r="AJ47"/>
      <c r="AV47"/>
      <c r="BJ47"/>
    </row>
    <row r="48" spans="1:62" x14ac:dyDescent="0.25">
      <c r="A48" t="s">
        <v>1211</v>
      </c>
      <c r="B48" t="s">
        <v>1043</v>
      </c>
      <c r="C48" t="s">
        <v>1212</v>
      </c>
      <c r="D48" s="35">
        <f>_xlfn.IFNA(MATCH(RosterPlan25[[#This Row],[player_id]],CompositeRoster[sleeper_id],0),  MATCH(RosterPlan25[[#This Row],[PLAYER]],CompositeRoster[full_name],0))</f>
        <v>47</v>
      </c>
      <c r="E48" s="35">
        <f>MATCH(RosterPlan25[[#This Row],[player_id]],Draft2025[sleeper_id],0)</f>
        <v>69</v>
      </c>
      <c r="F48" s="35" t="str">
        <f>INDEX(CompositeRoster[team],RosterPlan25[[#This Row],[RosterIndex]])&amp;""</f>
        <v>SEA</v>
      </c>
      <c r="G48" s="35" t="str">
        <f>INDEX(CompositeRoster[position],RosterPlan25[[#This Row],[RosterIndex]])&amp;""</f>
        <v>QB</v>
      </c>
      <c r="H48" s="35" t="str">
        <f>INDEX(CompositeRoster[source],RosterPlan25[[#This Row],[RosterIndex]])</f>
        <v>Roster</v>
      </c>
      <c r="I48" s="41">
        <f>_xlfn.IFNA(INDEX(Draft2025[PRICE],RosterPlan25[[#This Row],[DraftIndex]]),0)</f>
        <v>2</v>
      </c>
      <c r="J48" s="41" t="str">
        <f>IF(RosterPlan25[[#This Row],[SOURCE]]="Rookie","Rookie",_xlfn.IFNA(INDEX(Draft2025[Current Contract],RosterPlan25[[#This Row],[DraftIndex]]),"Undrafted"))</f>
        <v>Rookie</v>
      </c>
      <c r="K48" s="41" cm="1">
        <f t="array" aca="1" ref="K4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48" s="41" t="str">
        <f>IF(_xlfn.IFNA(INDEX(Draft2025[KEEPER],RosterPlan25[[#This Row],[DraftIndex]]),"")="K","Yes","")</f>
        <v/>
      </c>
      <c r="M48" s="41" t="str" cm="1">
        <f t="array" ref="M4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48" s="41">
        <f>ROUNDDOWN(RosterPlan25[[#This Row],[Optimal $]]*IF(RosterPlan25[[#This Row],[Contract]]="Rookie",0.3,0.15),0)</f>
        <v>0</v>
      </c>
      <c r="O48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48" s="25">
        <f>IF(VARG="MANUAL",RosterPlan25[[#This Row],[ManualVARG]],IF(VARG="GOOD",RosterPlan25[[#This Row],[GoodVARG]],"ERR"))</f>
        <v>-19.05873016781381</v>
      </c>
      <c r="Q48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-19.05873016781381</v>
      </c>
      <c r="R48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S48" s="38" t="s">
        <v>31</v>
      </c>
      <c r="T48" s="57">
        <f>_xlfn.IFNA(INDEX(Draft2025[Net Keeper Count],RosterPlan25[[#This Row],[DraftIndex]]),0)+IF(RosterPlan25[[#This Row],[KEEPER / RFA]]="K",1,0)</f>
        <v>1</v>
      </c>
      <c r="U48" s="38" t="str">
        <f>IF(RosterPlan25[[#This Row],[KEEPER / RFA]]="RFA",RosterPlan25[[#This Row],[Pure Inflated $]],"")</f>
        <v/>
      </c>
      <c r="V48" s="35">
        <f>IF(RosterPlan25[[#This Row],[VAR/G]]&gt;0,
ROUND(IF(VARG="GOOD",$AG$29,IF(VARG="ATHLETIC",$AH$29,99999999999))*RosterPlan25[[#This Row],[VAR/G]],0),
0) + 1</f>
        <v>1</v>
      </c>
      <c r="W48" s="35">
        <f ca="1">RosterPlan25[[#This Row],[Optimal $]]-RosterPlan25[[#This Row],[$ CURR]]</f>
        <v>-1</v>
      </c>
      <c r="X48">
        <f>IF(OR(RosterPlan25[[#This Row],[SOURCE]]="Rookie",RosterPlan25[[#This Row],[POS]]="K"),0,RosterPlan25[[#This Row],[VAR/G]]+3.3)</f>
        <v>-15.758730167813809</v>
      </c>
      <c r="Y48">
        <f>IF(RosterPlan25[[#This Row],[VAW/G]]&gt;0,ROUND(RosterPlan25[[#This Row],[VAW/G]]*$AG$56,0)+1,1)</f>
        <v>1</v>
      </c>
      <c r="Z48" s="49">
        <f ca="1">RosterPlan25[[#This Row],[VAWG Market $]]-_xlfn.IFNA(RosterPlan25[[#This Row],[$ CURR]],1)</f>
        <v>-1</v>
      </c>
      <c r="AA4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48">
        <f ca="1">RosterPlan25[[#This Row],[Pure Inflated $]]-RosterPlan25[[#This Row],[$ CURR]]</f>
        <v>-1</v>
      </c>
      <c r="AC48">
        <f>INDEX(players[age],MATCH(RosterPlan25[[#This Row],[player_id]],players[sleeper_id],0))</f>
        <v>23</v>
      </c>
      <c r="AF48" t="s">
        <v>1094</v>
      </c>
      <c r="AG48" s="55">
        <f ca="1">AG50+240-AG51</f>
        <v>2106</v>
      </c>
      <c r="AV48"/>
      <c r="BJ48"/>
    </row>
    <row r="49" spans="1:62" x14ac:dyDescent="0.25">
      <c r="A49" t="s">
        <v>1214</v>
      </c>
      <c r="B49" t="s">
        <v>1043</v>
      </c>
      <c r="C49" t="s">
        <v>1215</v>
      </c>
      <c r="D49" s="35">
        <f>_xlfn.IFNA(MATCH(RosterPlan25[[#This Row],[player_id]],CompositeRoster[sleeper_id],0),  MATCH(RosterPlan25[[#This Row],[PLAYER]],CompositeRoster[full_name],0))</f>
        <v>48</v>
      </c>
      <c r="E49" s="35">
        <f>MATCH(RosterPlan25[[#This Row],[player_id]],Draft2025[sleeper_id],0)</f>
        <v>70</v>
      </c>
      <c r="F49" s="35" t="str">
        <f>INDEX(CompositeRoster[team],RosterPlan25[[#This Row],[RosterIndex]])&amp;""</f>
        <v>KC</v>
      </c>
      <c r="G49" s="35" t="str">
        <f>INDEX(CompositeRoster[position],RosterPlan25[[#This Row],[RosterIndex]])&amp;""</f>
        <v>WR</v>
      </c>
      <c r="H49" s="35" t="str">
        <f>INDEX(CompositeRoster[source],RosterPlan25[[#This Row],[RosterIndex]])</f>
        <v>Roster</v>
      </c>
      <c r="I49" s="41">
        <f>_xlfn.IFNA(INDEX(Draft2025[PRICE],RosterPlan25[[#This Row],[DraftIndex]]),0)</f>
        <v>3</v>
      </c>
      <c r="J49" s="41" t="str">
        <f>IF(RosterPlan25[[#This Row],[SOURCE]]="Rookie","Rookie",_xlfn.IFNA(INDEX(Draft2025[Current Contract],RosterPlan25[[#This Row],[DraftIndex]]),"Undrafted"))</f>
        <v>Rookie</v>
      </c>
      <c r="K49" s="41" cm="1">
        <f t="array" aca="1" ref="K4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49" s="41" t="str">
        <f>IF(_xlfn.IFNA(INDEX(Draft2025[KEEPER],RosterPlan25[[#This Row],[DraftIndex]]),"")="K","Yes","")</f>
        <v/>
      </c>
      <c r="M49" s="41" t="str" cm="1">
        <f t="array" ref="M4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49" s="41">
        <f>ROUNDDOWN(RosterPlan25[[#This Row],[Optimal $]]*IF(RosterPlan25[[#This Row],[Contract]]="Rookie",0.3,0.15),0)</f>
        <v>0</v>
      </c>
      <c r="O4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49" s="37">
        <f>IF(VARG="MANUAL",RosterPlan25[[#This Row],[ManualVARG]],IF(VARG="GOOD",RosterPlan25[[#This Row],[GoodVARG]],"ERR"))</f>
        <v>-5.8044194447454727</v>
      </c>
      <c r="Q4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-5.8044194447454727</v>
      </c>
      <c r="R4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49" s="38" t="s">
        <v>31</v>
      </c>
      <c r="T49" s="38">
        <f>_xlfn.IFNA(INDEX(Draft2025[Net Keeper Count],RosterPlan25[[#This Row],[DraftIndex]]),0)+IF(RosterPlan25[[#This Row],[KEEPER / RFA]]="K",1,0)</f>
        <v>1</v>
      </c>
      <c r="U49" s="38" t="str">
        <f>IF(RosterPlan25[[#This Row],[KEEPER / RFA]]="RFA",RosterPlan25[[#This Row],[Pure Inflated $]],"")</f>
        <v/>
      </c>
      <c r="V49" s="35">
        <f>IF(RosterPlan25[[#This Row],[VAR/G]]&gt;0,
ROUND(IF(VARG="GOOD",$AG$29,IF(VARG="ATHLETIC",$AH$29,99999999999))*RosterPlan25[[#This Row],[VAR/G]],0),
0) + 1</f>
        <v>1</v>
      </c>
      <c r="W49" s="35">
        <f ca="1">RosterPlan25[[#This Row],[Optimal $]]-RosterPlan25[[#This Row],[$ CURR]]</f>
        <v>-2</v>
      </c>
      <c r="X49">
        <f>IF(OR(RosterPlan25[[#This Row],[SOURCE]]="Rookie",RosterPlan25[[#This Row],[POS]]="K"),0,RosterPlan25[[#This Row],[VAR/G]]+3.3)</f>
        <v>-2.5044194447454728</v>
      </c>
      <c r="Y49">
        <f>IF(RosterPlan25[[#This Row],[VAW/G]]&gt;0,ROUND(RosterPlan25[[#This Row],[VAW/G]]*$AG$56,0)+1,1)</f>
        <v>1</v>
      </c>
      <c r="Z49" s="49">
        <f ca="1">RosterPlan25[[#This Row],[VAWG Market $]]-_xlfn.IFNA(RosterPlan25[[#This Row],[$ CURR]],1)</f>
        <v>-2</v>
      </c>
      <c r="AA49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49">
        <f ca="1">RosterPlan25[[#This Row],[Pure Inflated $]]-RosterPlan25[[#This Row],[$ CURR]]</f>
        <v>-2</v>
      </c>
      <c r="AC49">
        <f>INDEX(players[age],MATCH(RosterPlan25[[#This Row],[player_id]],players[sleeper_id],0))</f>
        <v>23</v>
      </c>
      <c r="AF49" t="s">
        <v>1205</v>
      </c>
      <c r="AG49" s="25">
        <f>SUMIFS(RosterPlan25[VAR/G],RosterPlan25[KEEPER / RFA],"K",RosterPlan25[VAR/G],"&gt;0")</f>
        <v>179.6645084667804</v>
      </c>
      <c r="AV49"/>
      <c r="BJ49"/>
    </row>
    <row r="50" spans="1:62" x14ac:dyDescent="0.25">
      <c r="A50" t="s">
        <v>1217</v>
      </c>
      <c r="B50" t="s">
        <v>1043</v>
      </c>
      <c r="C50" t="s">
        <v>1218</v>
      </c>
      <c r="D50" s="35">
        <f>_xlfn.IFNA(MATCH(RosterPlan25[[#This Row],[player_id]],CompositeRoster[sleeper_id],0),  MATCH(RosterPlan25[[#This Row],[PLAYER]],CompositeRoster[full_name],0))</f>
        <v>49</v>
      </c>
      <c r="E50" s="35">
        <f>MATCH(RosterPlan25[[#This Row],[player_id]],Draft2025[sleeper_id],0)</f>
        <v>53</v>
      </c>
      <c r="F50" s="35" t="str">
        <f>INDEX(CompositeRoster[team],RosterPlan25[[#This Row],[RosterIndex]])&amp;""</f>
        <v>MIA</v>
      </c>
      <c r="G50" s="35" t="str">
        <f>INDEX(CompositeRoster[position],RosterPlan25[[#This Row],[RosterIndex]])&amp;""</f>
        <v>WR</v>
      </c>
      <c r="H50" s="35" t="str">
        <f>INDEX(CompositeRoster[source],RosterPlan25[[#This Row],[RosterIndex]])</f>
        <v>Roster</v>
      </c>
      <c r="I50" s="41">
        <f>_xlfn.IFNA(INDEX(Draft2025[PRICE],RosterPlan25[[#This Row],[DraftIndex]]),0)</f>
        <v>1</v>
      </c>
      <c r="J50" s="41" t="str">
        <f>IF(RosterPlan25[[#This Row],[SOURCE]]="Rookie","Rookie",_xlfn.IFNA(INDEX(Draft2025[Current Contract],RosterPlan25[[#This Row],[DraftIndex]]),"Undrafted"))</f>
        <v>Auction</v>
      </c>
      <c r="K50" s="41" cm="1">
        <f t="array" aca="1" ref="K5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50" s="41" t="str">
        <f>IF(_xlfn.IFNA(INDEX(Draft2025[KEEPER],RosterPlan25[[#This Row],[DraftIndex]]),"")="K","Yes","")</f>
        <v>Yes</v>
      </c>
      <c r="M50" s="41" cm="1">
        <f t="array" ref="M5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N50" s="41">
        <f>ROUNDDOWN(RosterPlan25[[#This Row],[Optimal $]]*IF(RosterPlan25[[#This Row],[Contract]]="Rookie",0.3,0.15),0)</f>
        <v>0</v>
      </c>
      <c r="O5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50" s="37">
        <f>IF(VARG="MANUAL",RosterPlan25[[#This Row],[ManualVARG]],IF(VARG="GOOD",RosterPlan25[[#This Row],[GoodVARG]],"ERR"))</f>
        <v>-3.3746678640709744</v>
      </c>
      <c r="Q5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-3.3746678640709744</v>
      </c>
      <c r="R5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50" s="38" t="s">
        <v>31</v>
      </c>
      <c r="T50" s="38">
        <f>_xlfn.IFNA(INDEX(Draft2025[Net Keeper Count],RosterPlan25[[#This Row],[DraftIndex]]),0)+IF(RosterPlan25[[#This Row],[KEEPER / RFA]]="K",1,0)</f>
        <v>2</v>
      </c>
      <c r="U50" s="38" t="str">
        <f>IF(RosterPlan25[[#This Row],[KEEPER / RFA]]="RFA",RosterPlan25[[#This Row],[Pure Inflated $]],"")</f>
        <v/>
      </c>
      <c r="V50" s="35">
        <f>IF(RosterPlan25[[#This Row],[VAR/G]]&gt;0,
ROUND(IF(VARG="GOOD",$AG$29,IF(VARG="ATHLETIC",$AH$29,99999999999))*RosterPlan25[[#This Row],[VAR/G]],0),
0) + 1</f>
        <v>1</v>
      </c>
      <c r="W50" s="35">
        <f ca="1">RosterPlan25[[#This Row],[Optimal $]]-RosterPlan25[[#This Row],[$ CURR]]</f>
        <v>0</v>
      </c>
      <c r="X50">
        <f>IF(OR(RosterPlan25[[#This Row],[SOURCE]]="Rookie",RosterPlan25[[#This Row],[POS]]="K"),0,RosterPlan25[[#This Row],[VAR/G]]+3.3)</f>
        <v>-7.4667864070974588E-2</v>
      </c>
      <c r="Y50">
        <f>IF(RosterPlan25[[#This Row],[VAW/G]]&gt;0,ROUND(RosterPlan25[[#This Row],[VAW/G]]*$AG$56,0)+1,1)</f>
        <v>1</v>
      </c>
      <c r="Z50" s="49">
        <f ca="1">RosterPlan25[[#This Row],[VAWG Market $]]-_xlfn.IFNA(RosterPlan25[[#This Row],[$ CURR]],1)</f>
        <v>0</v>
      </c>
      <c r="AA50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50">
        <f ca="1">RosterPlan25[[#This Row],[Pure Inflated $]]-RosterPlan25[[#This Row],[$ CURR]]</f>
        <v>0</v>
      </c>
      <c r="AC50">
        <f>INDEX(players[age],MATCH(RosterPlan25[[#This Row],[player_id]],players[sleeper_id],0))</f>
        <v>27</v>
      </c>
      <c r="AF50" t="s">
        <v>1158</v>
      </c>
      <c r="AG50" s="56">
        <f ca="1">SUMIFS(RosterPlan25[$ CURR],RosterPlan25[KEEPER / RFA],"K")</f>
        <v>2073</v>
      </c>
      <c r="AV50"/>
      <c r="BJ50"/>
    </row>
    <row r="51" spans="1:62" x14ac:dyDescent="0.25">
      <c r="A51" t="s">
        <v>1219</v>
      </c>
      <c r="B51" t="s">
        <v>1043</v>
      </c>
      <c r="C51" t="s">
        <v>1220</v>
      </c>
      <c r="D51" s="35">
        <f>_xlfn.IFNA(MATCH(RosterPlan25[[#This Row],[player_id]],CompositeRoster[sleeper_id],0),  MATCH(RosterPlan25[[#This Row],[PLAYER]],CompositeRoster[full_name],0))</f>
        <v>50</v>
      </c>
      <c r="E51" s="35">
        <f>MATCH(RosterPlan25[[#This Row],[player_id]],Draft2025[sleeper_id],0)</f>
        <v>71</v>
      </c>
      <c r="F51" s="35" t="str">
        <f>INDEX(CompositeRoster[team],RosterPlan25[[#This Row],[RosterIndex]])&amp;""</f>
        <v>DAL</v>
      </c>
      <c r="G51" s="35" t="str">
        <f>INDEX(CompositeRoster[position],RosterPlan25[[#This Row],[RosterIndex]])&amp;""</f>
        <v>RB</v>
      </c>
      <c r="H51" s="35" t="str">
        <f>INDEX(CompositeRoster[source],RosterPlan25[[#This Row],[RosterIndex]])</f>
        <v>Roster</v>
      </c>
      <c r="I51" s="41">
        <f>_xlfn.IFNA(INDEX(Draft2025[PRICE],RosterPlan25[[#This Row],[DraftIndex]]),0)</f>
        <v>4</v>
      </c>
      <c r="J51" s="41" t="str">
        <f>IF(RosterPlan25[[#This Row],[SOURCE]]="Rookie","Rookie",_xlfn.IFNA(INDEX(Draft2025[Current Contract],RosterPlan25[[#This Row],[DraftIndex]]),"Undrafted"))</f>
        <v>Rookie</v>
      </c>
      <c r="K51" s="41" cm="1">
        <f t="array" aca="1" ref="K5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51" s="41" t="str">
        <f>IF(_xlfn.IFNA(INDEX(Draft2025[KEEPER],RosterPlan25[[#This Row],[DraftIndex]]),"")="K","Yes","")</f>
        <v/>
      </c>
      <c r="M51" s="41" t="str" cm="1">
        <f t="array" ref="M5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51" s="41">
        <f>ROUNDDOWN(RosterPlan25[[#This Row],[Optimal $]]*IF(RosterPlan25[[#This Row],[Contract]]="Rookie",0.3,0.15),0)</f>
        <v>0</v>
      </c>
      <c r="O51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51" s="25">
        <f>IF(VARG="MANUAL",RosterPlan25[[#This Row],[ManualVARG]],IF(VARG="GOOD",RosterPlan25[[#This Row],[GoodVARG]],"ERR"))</f>
        <v>-4.6402333042498656</v>
      </c>
      <c r="Q51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-4.6402333042498656</v>
      </c>
      <c r="R51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51" s="38" t="s">
        <v>31</v>
      </c>
      <c r="T51" s="57">
        <f>_xlfn.IFNA(INDEX(Draft2025[Net Keeper Count],RosterPlan25[[#This Row],[DraftIndex]]),0)+IF(RosterPlan25[[#This Row],[KEEPER / RFA]]="K",1,0)</f>
        <v>1</v>
      </c>
      <c r="U51" s="38" t="str">
        <f>IF(RosterPlan25[[#This Row],[KEEPER / RFA]]="RFA",RosterPlan25[[#This Row],[Pure Inflated $]],"")</f>
        <v/>
      </c>
      <c r="V51" s="35">
        <f>IF(RosterPlan25[[#This Row],[VAR/G]]&gt;0,
ROUND(IF(VARG="GOOD",$AG$29,IF(VARG="ATHLETIC",$AH$29,99999999999))*RosterPlan25[[#This Row],[VAR/G]],0),
0) + 1</f>
        <v>1</v>
      </c>
      <c r="W51" s="35">
        <f ca="1">RosterPlan25[[#This Row],[Optimal $]]-RosterPlan25[[#This Row],[$ CURR]]</f>
        <v>-3</v>
      </c>
      <c r="X51">
        <f>IF(OR(RosterPlan25[[#This Row],[SOURCE]]="Rookie",RosterPlan25[[#This Row],[POS]]="K"),0,RosterPlan25[[#This Row],[VAR/G]]+3.3)</f>
        <v>-1.3402333042498658</v>
      </c>
      <c r="Y51">
        <f>IF(RosterPlan25[[#This Row],[VAW/G]]&gt;0,ROUND(RosterPlan25[[#This Row],[VAW/G]]*$AG$56,0)+1,1)</f>
        <v>1</v>
      </c>
      <c r="Z51" s="49">
        <f ca="1">RosterPlan25[[#This Row],[VAWG Market $]]-_xlfn.IFNA(RosterPlan25[[#This Row],[$ CURR]],1)</f>
        <v>-3</v>
      </c>
      <c r="AA51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51">
        <f ca="1">RosterPlan25[[#This Row],[Pure Inflated $]]-RosterPlan25[[#This Row],[$ CURR]]</f>
        <v>-3</v>
      </c>
      <c r="AC51">
        <f>INDEX(players[age],MATCH(RosterPlan25[[#This Row],[player_id]],players[sleeper_id],0))</f>
        <v>22</v>
      </c>
      <c r="AF51" t="s">
        <v>1210</v>
      </c>
      <c r="AG51">
        <f>COUNTIFS(RosterPlan25[KEEPER / RFA],"K")</f>
        <v>207</v>
      </c>
      <c r="AV51"/>
      <c r="BJ51"/>
    </row>
    <row r="52" spans="1:62" x14ac:dyDescent="0.25">
      <c r="A52" t="s">
        <v>1222</v>
      </c>
      <c r="B52" t="s">
        <v>1043</v>
      </c>
      <c r="C52" t="s">
        <v>1223</v>
      </c>
      <c r="D52">
        <f>_xlfn.IFNA(MATCH(RosterPlan25[[#This Row],[player_id]],CompositeRoster[sleeper_id],0),  MATCH(RosterPlan25[[#This Row],[PLAYER]],CompositeRoster[full_name],0))</f>
        <v>51</v>
      </c>
      <c r="E52">
        <f>MATCH(RosterPlan25[[#This Row],[player_id]],Draft2025[sleeper_id],0)</f>
        <v>61</v>
      </c>
      <c r="F52" t="str">
        <f>INDEX(CompositeRoster[team],RosterPlan25[[#This Row],[RosterIndex]])&amp;""</f>
        <v>LAC</v>
      </c>
      <c r="G52" t="str">
        <f>INDEX(CompositeRoster[position],RosterPlan25[[#This Row],[RosterIndex]])&amp;""</f>
        <v>RB</v>
      </c>
      <c r="H52" t="str">
        <f>INDEX(CompositeRoster[source],RosterPlan25[[#This Row],[RosterIndex]])</f>
        <v>Roster</v>
      </c>
      <c r="I52" s="41">
        <f>_xlfn.IFNA(INDEX(Draft2025[PRICE],RosterPlan25[[#This Row],[DraftIndex]]),0)</f>
        <v>2</v>
      </c>
      <c r="J52" s="41" t="str">
        <f>IF(RosterPlan25[[#This Row],[SOURCE]]="Rookie","Rookie",_xlfn.IFNA(INDEX(Draft2025[Current Contract],RosterPlan25[[#This Row],[DraftIndex]]),"Undrafted"))</f>
        <v>Rookie</v>
      </c>
      <c r="K52" s="41" cm="1">
        <f t="array" aca="1" ref="K5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52" s="41" t="str">
        <f>IF(_xlfn.IFNA(INDEX(Draft2025[KEEPER],RosterPlan25[[#This Row],[DraftIndex]]),"")="K","Yes","")</f>
        <v>Yes</v>
      </c>
      <c r="M52" s="41" t="str" cm="1">
        <f t="array" ref="M5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52" s="41">
        <f>ROUNDDOWN(RosterPlan25[[#This Row],[Optimal $]]*IF(RosterPlan25[[#This Row],[Contract]]="Rookie",0.3,0.15),0)</f>
        <v>0</v>
      </c>
      <c r="O52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52" s="37">
        <f>IF(VARG="MANUAL",RosterPlan25[[#This Row],[ManualVARG]],IF(VARG="GOOD",RosterPlan25[[#This Row],[GoodVARG]],"ERR"))</f>
        <v>-3.9139044967835428</v>
      </c>
      <c r="Q5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-3.9139044967835428</v>
      </c>
      <c r="R5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52" s="38" t="s">
        <v>31</v>
      </c>
      <c r="T52">
        <f>_xlfn.IFNA(INDEX(Draft2025[Net Keeper Count],RosterPlan25[[#This Row],[DraftIndex]]),0)+IF(RosterPlan25[[#This Row],[KEEPER / RFA]]="K",1,0)</f>
        <v>2</v>
      </c>
      <c r="U52" s="38" t="str">
        <f>IF(RosterPlan25[[#This Row],[KEEPER / RFA]]="RFA",RosterPlan25[[#This Row],[Pure Inflated $]],"")</f>
        <v/>
      </c>
      <c r="V52" s="35">
        <f>IF(RosterPlan25[[#This Row],[VAR/G]]&gt;0,
ROUND(IF(VARG="GOOD",$AG$29,IF(VARG="ATHLETIC",$AH$29,99999999999))*RosterPlan25[[#This Row],[VAR/G]],0),
0) + 1</f>
        <v>1</v>
      </c>
      <c r="W52" s="35">
        <f ca="1">RosterPlan25[[#This Row],[Optimal $]]-RosterPlan25[[#This Row],[$ CURR]]</f>
        <v>-1</v>
      </c>
      <c r="X52" s="35">
        <f>IF(OR(RosterPlan25[[#This Row],[SOURCE]]="Rookie",RosterPlan25[[#This Row],[POS]]="K"),0,RosterPlan25[[#This Row],[VAR/G]]+3.3)</f>
        <v>-0.61390449678354297</v>
      </c>
      <c r="Y52" s="35">
        <f>IF(RosterPlan25[[#This Row],[VAW/G]]&gt;0,ROUND(RosterPlan25[[#This Row],[VAW/G]]*$AG$56,0)+1,1)</f>
        <v>1</v>
      </c>
      <c r="Z52" s="42">
        <f ca="1">RosterPlan25[[#This Row],[VAWG Market $]]-_xlfn.IFNA(RosterPlan25[[#This Row],[$ CURR]],1)</f>
        <v>-1</v>
      </c>
      <c r="AA5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52" s="35">
        <f ca="1">RosterPlan25[[#This Row],[Pure Inflated $]]-RosterPlan25[[#This Row],[$ CURR]]</f>
        <v>-1</v>
      </c>
      <c r="AC52">
        <f>INDEX(players[age],MATCH(RosterPlan25[[#This Row],[player_id]],players[sleeper_id],0))</f>
        <v>24</v>
      </c>
      <c r="AF52" t="s">
        <v>1213</v>
      </c>
      <c r="AG52" s="25">
        <f>SUMIFS(RosterPlan25[VAR/G],RosterPlan25[KEEPER / RFA],"&lt;&gt;K",RosterPlan25[VAR/G],"&gt;0")+AG23</f>
        <v>54.285485181134447</v>
      </c>
      <c r="AV52"/>
      <c r="BJ52"/>
    </row>
    <row r="53" spans="1:62" x14ac:dyDescent="0.25">
      <c r="A53" t="s">
        <v>1226</v>
      </c>
      <c r="B53" t="s">
        <v>1043</v>
      </c>
      <c r="C53" t="s">
        <v>277</v>
      </c>
      <c r="D53" s="35">
        <f>_xlfn.IFNA(MATCH(RosterPlan25[[#This Row],[player_id]],CompositeRoster[sleeper_id],0),  MATCH(RosterPlan25[[#This Row],[PLAYER]],CompositeRoster[full_name],0))</f>
        <v>52</v>
      </c>
      <c r="E53" s="35">
        <f>MATCH(RosterPlan25[[#This Row],[player_id]],Draft2025[sleeper_id],0)</f>
        <v>55</v>
      </c>
      <c r="F53" s="35" t="str">
        <f>INDEX(CompositeRoster[team],RosterPlan25[[#This Row],[RosterIndex]])&amp;""</f>
        <v>CIN</v>
      </c>
      <c r="G53" s="35" t="str">
        <f>INDEX(CompositeRoster[position],RosterPlan25[[#This Row],[RosterIndex]])&amp;""</f>
        <v>TE</v>
      </c>
      <c r="H53" s="35" t="str">
        <f>INDEX(CompositeRoster[source],RosterPlan25[[#This Row],[RosterIndex]])</f>
        <v>Roster</v>
      </c>
      <c r="I53" s="41">
        <f>_xlfn.IFNA(INDEX(Draft2025[PRICE],RosterPlan25[[#This Row],[DraftIndex]]),0)</f>
        <v>1</v>
      </c>
      <c r="J53" s="41" t="str">
        <f>IF(RosterPlan25[[#This Row],[SOURCE]]="Rookie","Rookie",_xlfn.IFNA(INDEX(Draft2025[Current Contract],RosterPlan25[[#This Row],[DraftIndex]]),"Undrafted"))</f>
        <v>Auction</v>
      </c>
      <c r="K53" s="41" cm="1">
        <f t="array" aca="1" ref="K5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53" s="41" t="str">
        <f>IF(_xlfn.IFNA(INDEX(Draft2025[KEEPER],RosterPlan25[[#This Row],[DraftIndex]]),"")="K","Yes","")</f>
        <v>Yes</v>
      </c>
      <c r="M53" s="41" cm="1">
        <f t="array" ref="M5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N53" s="41">
        <f>ROUNDDOWN(RosterPlan25[[#This Row],[Optimal $]]*IF(RosterPlan25[[#This Row],[Contract]]="Rookie",0.3,0.15),0)</f>
        <v>0</v>
      </c>
      <c r="O5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53" s="37">
        <f>IF(VARG="MANUAL",RosterPlan25[[#This Row],[ManualVARG]],IF(VARG="GOOD",RosterPlan25[[#This Row],[GoodVARG]],"ERR"))</f>
        <v>-1.8200123449383114</v>
      </c>
      <c r="Q5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-1.8200123449383114</v>
      </c>
      <c r="R5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-0.95747948118636872</v>
      </c>
      <c r="S53" s="38" t="s">
        <v>31</v>
      </c>
      <c r="T53" s="38">
        <f>_xlfn.IFNA(INDEX(Draft2025[Net Keeper Count],RosterPlan25[[#This Row],[DraftIndex]]),0)+IF(RosterPlan25[[#This Row],[KEEPER / RFA]]="K",1,0)</f>
        <v>2</v>
      </c>
      <c r="U53" s="38" t="str">
        <f>IF(RosterPlan25[[#This Row],[KEEPER / RFA]]="RFA",RosterPlan25[[#This Row],[Pure Inflated $]],"")</f>
        <v/>
      </c>
      <c r="V53" s="35">
        <f>IF(RosterPlan25[[#This Row],[VAR/G]]&gt;0,
ROUND(IF(VARG="GOOD",$AG$29,IF(VARG="ATHLETIC",$AH$29,99999999999))*RosterPlan25[[#This Row],[VAR/G]],0),
0) + 1</f>
        <v>1</v>
      </c>
      <c r="W53" s="35">
        <f ca="1">RosterPlan25[[#This Row],[Optimal $]]-RosterPlan25[[#This Row],[$ CURR]]</f>
        <v>0</v>
      </c>
      <c r="X53">
        <f>IF(OR(RosterPlan25[[#This Row],[SOURCE]]="Rookie",RosterPlan25[[#This Row],[POS]]="K"),0,RosterPlan25[[#This Row],[VAR/G]]+3.3)</f>
        <v>1.4799876550616884</v>
      </c>
      <c r="Y53">
        <f ca="1">IF(RosterPlan25[[#This Row],[VAW/G]]&gt;0,ROUND(RosterPlan25[[#This Row],[VAW/G]]*$AG$56,0)+1,1)</f>
        <v>25</v>
      </c>
      <c r="Z53" s="49">
        <f ca="1">RosterPlan25[[#This Row],[VAWG Market $]]-_xlfn.IFNA(RosterPlan25[[#This Row],[$ CURR]],1)</f>
        <v>24</v>
      </c>
      <c r="AA53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53">
        <f ca="1">RosterPlan25[[#This Row],[Pure Inflated $]]-RosterPlan25[[#This Row],[$ CURR]]</f>
        <v>0</v>
      </c>
      <c r="AC53">
        <f>INDEX(players[age],MATCH(RosterPlan25[[#This Row],[player_id]],players[sleeper_id],0))</f>
        <v>30</v>
      </c>
      <c r="AF53" t="s">
        <v>1216</v>
      </c>
      <c r="AG53" s="55">
        <f ca="1">3000-AG48</f>
        <v>894</v>
      </c>
      <c r="AV53"/>
      <c r="BJ53"/>
    </row>
    <row r="54" spans="1:62" x14ac:dyDescent="0.25">
      <c r="A54" t="s">
        <v>1227</v>
      </c>
      <c r="B54" t="s">
        <v>1043</v>
      </c>
      <c r="C54" t="s">
        <v>1228</v>
      </c>
      <c r="D54" s="35">
        <f>_xlfn.IFNA(MATCH(RosterPlan25[[#This Row],[player_id]],CompositeRoster[sleeper_id],0),  MATCH(RosterPlan25[[#This Row],[PLAYER]],CompositeRoster[full_name],0))</f>
        <v>53</v>
      </c>
      <c r="E54" s="35">
        <f>MATCH(RosterPlan25[[#This Row],[player_id]],Draft2025[sleeper_id],0)</f>
        <v>72</v>
      </c>
      <c r="F54" s="35" t="str">
        <f>INDEX(CompositeRoster[team],RosterPlan25[[#This Row],[RosterIndex]])&amp;""</f>
        <v>LAC</v>
      </c>
      <c r="G54" s="35" t="str">
        <f>INDEX(CompositeRoster[position],RosterPlan25[[#This Row],[RosterIndex]])&amp;""</f>
        <v>TE</v>
      </c>
      <c r="H54" s="35" t="str">
        <f>INDEX(CompositeRoster[source],RosterPlan25[[#This Row],[RosterIndex]])</f>
        <v>Roster</v>
      </c>
      <c r="I54" s="41">
        <f>_xlfn.IFNA(INDEX(Draft2025[PRICE],RosterPlan25[[#This Row],[DraftIndex]]),0)</f>
        <v>1</v>
      </c>
      <c r="J54" s="41" t="str">
        <f>IF(RosterPlan25[[#This Row],[SOURCE]]="Rookie","Rookie",_xlfn.IFNA(INDEX(Draft2025[Current Contract],RosterPlan25[[#This Row],[DraftIndex]]),"Undrafted"))</f>
        <v>Rookie</v>
      </c>
      <c r="K54" s="41" cm="1">
        <f t="array" aca="1" ref="K5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54" s="41" t="str">
        <f>IF(_xlfn.IFNA(INDEX(Draft2025[KEEPER],RosterPlan25[[#This Row],[DraftIndex]]),"")="K","Yes","")</f>
        <v/>
      </c>
      <c r="M54" s="41" t="str" cm="1">
        <f t="array" ref="M5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54" s="41">
        <f>ROUNDDOWN(RosterPlan25[[#This Row],[Optimal $]]*IF(RosterPlan25[[#This Row],[Contract]]="Rookie",0.3,0.15),0)</f>
        <v>0</v>
      </c>
      <c r="O5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54" s="37">
        <f>IF(VARG="MANUAL",RosterPlan25[[#This Row],[ManualVARG]],IF(VARG="GOOD",RosterPlan25[[#This Row],[GoodVARG]],"ERR"))</f>
        <v>-0.71827358717686796</v>
      </c>
      <c r="Q5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-0.71827358717686796</v>
      </c>
      <c r="R5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54" s="38" t="s">
        <v>31</v>
      </c>
      <c r="T54" s="38">
        <f>_xlfn.IFNA(INDEX(Draft2025[Net Keeper Count],RosterPlan25[[#This Row],[DraftIndex]]),0)+IF(RosterPlan25[[#This Row],[KEEPER / RFA]]="K",1,0)</f>
        <v>1</v>
      </c>
      <c r="U54" s="38" t="str">
        <f>IF(RosterPlan25[[#This Row],[KEEPER / RFA]]="RFA",RosterPlan25[[#This Row],[Pure Inflated $]],"")</f>
        <v/>
      </c>
      <c r="V54" s="35">
        <f>IF(RosterPlan25[[#This Row],[VAR/G]]&gt;0,
ROUND(IF(VARG="GOOD",$AG$29,IF(VARG="ATHLETIC",$AH$29,99999999999))*RosterPlan25[[#This Row],[VAR/G]],0),
0) + 1</f>
        <v>1</v>
      </c>
      <c r="W54" s="35">
        <f ca="1">RosterPlan25[[#This Row],[Optimal $]]-RosterPlan25[[#This Row],[$ CURR]]</f>
        <v>0</v>
      </c>
      <c r="X54">
        <f>IF(OR(RosterPlan25[[#This Row],[SOURCE]]="Rookie",RosterPlan25[[#This Row],[POS]]="K"),0,RosterPlan25[[#This Row],[VAR/G]]+3.3)</f>
        <v>2.5817264128231319</v>
      </c>
      <c r="Y54">
        <f ca="1">IF(RosterPlan25[[#This Row],[VAW/G]]&gt;0,ROUND(RosterPlan25[[#This Row],[VAW/G]]*$AG$56,0)+1,1)</f>
        <v>44</v>
      </c>
      <c r="Z54" s="49">
        <f ca="1">RosterPlan25[[#This Row],[VAWG Market $]]-_xlfn.IFNA(RosterPlan25[[#This Row],[$ CURR]],1)</f>
        <v>43</v>
      </c>
      <c r="AA54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54">
        <f ca="1">RosterPlan25[[#This Row],[Pure Inflated $]]-RosterPlan25[[#This Row],[$ CURR]]</f>
        <v>0</v>
      </c>
      <c r="AC54">
        <f>INDEX(players[age],MATCH(RosterPlan25[[#This Row],[player_id]],players[sleeper_id],0))</f>
        <v>23</v>
      </c>
      <c r="AF54" t="s">
        <v>32</v>
      </c>
      <c r="AG54">
        <f ca="1">AG53/AG52</f>
        <v>16.468490555384907</v>
      </c>
      <c r="AV54"/>
      <c r="BJ54"/>
    </row>
    <row r="55" spans="1:62" x14ac:dyDescent="0.25">
      <c r="A55" t="s">
        <v>1231</v>
      </c>
      <c r="B55" t="s">
        <v>1043</v>
      </c>
      <c r="C55" t="s">
        <v>1232</v>
      </c>
      <c r="D55" s="35">
        <f>_xlfn.IFNA(MATCH(RosterPlan25[[#This Row],[player_id]],CompositeRoster[sleeper_id],0),  MATCH(RosterPlan25[[#This Row],[PLAYER]],CompositeRoster[full_name],0))</f>
        <v>54</v>
      </c>
      <c r="E55" s="35">
        <f>MATCH(RosterPlan25[[#This Row],[player_id]],Draft2025[sleeper_id],0)</f>
        <v>63</v>
      </c>
      <c r="F55" s="35" t="str">
        <f>INDEX(CompositeRoster[team],RosterPlan25[[#This Row],[RosterIndex]])&amp;""</f>
        <v>DET</v>
      </c>
      <c r="G55" s="35" t="str">
        <f>INDEX(CompositeRoster[position],RosterPlan25[[#This Row],[RosterIndex]])&amp;""</f>
        <v>TE</v>
      </c>
      <c r="H55" s="35" t="str">
        <f>INDEX(CompositeRoster[source],RosterPlan25[[#This Row],[RosterIndex]])</f>
        <v>Roster</v>
      </c>
      <c r="I55" s="41">
        <f>_xlfn.IFNA(INDEX(Draft2025[PRICE],RosterPlan25[[#This Row],[DraftIndex]]),0)</f>
        <v>24</v>
      </c>
      <c r="J55" s="41" t="str">
        <f>IF(RosterPlan25[[#This Row],[SOURCE]]="Rookie","Rookie",_xlfn.IFNA(INDEX(Draft2025[Current Contract],RosterPlan25[[#This Row],[DraftIndex]]),"Undrafted"))</f>
        <v>Rookie</v>
      </c>
      <c r="K55" s="41" cm="1">
        <f t="array" aca="1" ref="K5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55" s="41" t="str">
        <f>IF(_xlfn.IFNA(INDEX(Draft2025[KEEPER],RosterPlan25[[#This Row],[DraftIndex]]),"")="K","Yes","")</f>
        <v>Yes</v>
      </c>
      <c r="M55" s="41" t="str" cm="1">
        <f t="array" ref="M5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55" s="41">
        <f>ROUNDDOWN(RosterPlan25[[#This Row],[Optimal $]]*IF(RosterPlan25[[#This Row],[Contract]]="Rookie",0.3,0.15),0)</f>
        <v>6</v>
      </c>
      <c r="O5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30</v>
      </c>
      <c r="P55" s="37">
        <f>IF(VARG="MANUAL",RosterPlan25[[#This Row],[ManualVARG]],IF(VARG="GOOD",RosterPlan25[[#This Row],[GoodVARG]],"ERR"))</f>
        <v>1.7556039498133662</v>
      </c>
      <c r="Q5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1.7556039498133662</v>
      </c>
      <c r="R5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-0.88607347759313415</v>
      </c>
      <c r="S55" s="38" t="s">
        <v>31</v>
      </c>
      <c r="T55" s="38">
        <f>_xlfn.IFNA(INDEX(Draft2025[Net Keeper Count],RosterPlan25[[#This Row],[DraftIndex]]),0)+IF(RosterPlan25[[#This Row],[KEEPER / RFA]]="K",1,0)</f>
        <v>3</v>
      </c>
      <c r="U55" s="38" t="str">
        <f>IF(RosterPlan25[[#This Row],[KEEPER / RFA]]="RFA",RosterPlan25[[#This Row],[Pure Inflated $]],"")</f>
        <v/>
      </c>
      <c r="V55" s="35">
        <f>IF(RosterPlan25[[#This Row],[VAR/G]]&gt;0,
ROUND(IF(VARG="GOOD",$AG$29,IF(VARG="ATHLETIC",$AH$29,99999999999))*RosterPlan25[[#This Row],[VAR/G]],0),
0) + 1</f>
        <v>22</v>
      </c>
      <c r="W55" s="35">
        <f ca="1">RosterPlan25[[#This Row],[Optimal $]]-RosterPlan25[[#This Row],[$ CURR]]</f>
        <v>-8</v>
      </c>
      <c r="X55">
        <f>IF(OR(RosterPlan25[[#This Row],[SOURCE]]="Rookie",RosterPlan25[[#This Row],[POS]]="K"),0,RosterPlan25[[#This Row],[VAR/G]]+3.3)</f>
        <v>5.0556039498133662</v>
      </c>
      <c r="Y55">
        <f ca="1">IF(RosterPlan25[[#This Row],[VAW/G]]&gt;0,ROUND(RosterPlan25[[#This Row],[VAW/G]]*$AG$56,0)+1,1)</f>
        <v>84</v>
      </c>
      <c r="Z55" s="49">
        <f ca="1">RosterPlan25[[#This Row],[VAWG Market $]]-_xlfn.IFNA(RosterPlan25[[#This Row],[$ CURR]],1)</f>
        <v>54</v>
      </c>
      <c r="AA55" s="35">
        <f ca="1">IF(RosterPlan25[[#This Row],[VAR/G]]&gt;0,1+ROUND(RosterPlan25[[#This Row],[VAR/G]]*IF(RosterPlan25[[#This Row],[KEEPER / RFA]]="K",($AG$34+RosterPlan25[[#This Row],[$ CURR]]-1)/($AG$23+RosterPlan25[[#This Row],[VAR/G]]),$AG$35),0),1)</f>
        <v>30</v>
      </c>
      <c r="AB55">
        <f ca="1">RosterPlan25[[#This Row],[Pure Inflated $]]-RosterPlan25[[#This Row],[$ CURR]]</f>
        <v>0</v>
      </c>
      <c r="AC55">
        <f>INDEX(players[age],MATCH(RosterPlan25[[#This Row],[player_id]],players[sleeper_id],0))</f>
        <v>25</v>
      </c>
      <c r="AF55" t="s">
        <v>1221</v>
      </c>
      <c r="AG55" s="25">
        <f>SUMIFS(RosterPlan25[VAW/G],RosterPlan25[KEEPER / RFA],"&lt;&gt;K",RosterPlan25[VAW/G],"&gt;0")+AG23</f>
        <v>54.285485181134447</v>
      </c>
      <c r="AV55"/>
      <c r="BJ55"/>
    </row>
    <row r="56" spans="1:62" x14ac:dyDescent="0.25">
      <c r="A56" t="s">
        <v>1234</v>
      </c>
      <c r="B56" t="s">
        <v>1043</v>
      </c>
      <c r="C56" t="s">
        <v>1235</v>
      </c>
      <c r="D56" s="35">
        <f>_xlfn.IFNA(MATCH(RosterPlan25[[#This Row],[player_id]],CompositeRoster[sleeper_id],0),  MATCH(RosterPlan25[[#This Row],[PLAYER]],CompositeRoster[full_name],0))</f>
        <v>55</v>
      </c>
      <c r="E56" s="35">
        <f>MATCH(RosterPlan25[[#This Row],[player_id]],Draft2025[sleeper_id],0)</f>
        <v>56</v>
      </c>
      <c r="F56" s="35" t="str">
        <f>INDEX(CompositeRoster[team],RosterPlan25[[#This Row],[RosterIndex]])&amp;""</f>
        <v>TEN</v>
      </c>
      <c r="G56" s="35" t="str">
        <f>INDEX(CompositeRoster[position],RosterPlan25[[#This Row],[RosterIndex]])&amp;""</f>
        <v>RB</v>
      </c>
      <c r="H56" s="35" t="str">
        <f>INDEX(CompositeRoster[source],RosterPlan25[[#This Row],[RosterIndex]])</f>
        <v>Roster</v>
      </c>
      <c r="I56" s="41">
        <f>_xlfn.IFNA(INDEX(Draft2025[PRICE],RosterPlan25[[#This Row],[DraftIndex]]),0)</f>
        <v>29</v>
      </c>
      <c r="J56" s="41" t="str">
        <f>IF(RosterPlan25[[#This Row],[SOURCE]]="Rookie","Rookie",_xlfn.IFNA(INDEX(Draft2025[Current Contract],RosterPlan25[[#This Row],[DraftIndex]]),"Undrafted"))</f>
        <v>Auction</v>
      </c>
      <c r="K56" s="41" cm="1">
        <f t="array" aca="1" ref="K5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56" s="41" t="str">
        <f>IF(_xlfn.IFNA(INDEX(Draft2025[KEEPER],RosterPlan25[[#This Row],[DraftIndex]]),"")="K","Yes","")</f>
        <v>Yes</v>
      </c>
      <c r="M56" s="41" cm="1">
        <f t="array" ref="M5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N56" s="41">
        <f>ROUNDDOWN(RosterPlan25[[#This Row],[Optimal $]]*IF(RosterPlan25[[#This Row],[Contract]]="Rookie",0.3,0.15),0)</f>
        <v>2</v>
      </c>
      <c r="O5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31</v>
      </c>
      <c r="P56" s="37">
        <f>IF(VARG="MANUAL",RosterPlan25[[#This Row],[ManualVARG]],IF(VARG="GOOD",RosterPlan25[[#This Row],[GoodVARG]],"ERR"))</f>
        <v>1.2647881061128885</v>
      </c>
      <c r="Q5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1.2647881061128885</v>
      </c>
      <c r="R5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4.7097094278191332</v>
      </c>
      <c r="S56" s="38" t="s">
        <v>31</v>
      </c>
      <c r="T56" s="38">
        <f>_xlfn.IFNA(INDEX(Draft2025[Net Keeper Count],RosterPlan25[[#This Row],[DraftIndex]]),0)+IF(RosterPlan25[[#This Row],[KEEPER / RFA]]="K",1,0)</f>
        <v>2</v>
      </c>
      <c r="U56" s="38" t="str">
        <f>IF(RosterPlan25[[#This Row],[KEEPER / RFA]]="RFA",RosterPlan25[[#This Row],[Pure Inflated $]],"")</f>
        <v/>
      </c>
      <c r="V56" s="35">
        <f>IF(RosterPlan25[[#This Row],[VAR/G]]&gt;0,
ROUND(IF(VARG="GOOD",$AG$29,IF(VARG="ATHLETIC",$AH$29,99999999999))*RosterPlan25[[#This Row],[VAR/G]],0),
0) + 1</f>
        <v>16</v>
      </c>
      <c r="W56" s="35">
        <f ca="1">RosterPlan25[[#This Row],[Optimal $]]-RosterPlan25[[#This Row],[$ CURR]]</f>
        <v>-15</v>
      </c>
      <c r="X56">
        <f>IF(OR(RosterPlan25[[#This Row],[SOURCE]]="Rookie",RosterPlan25[[#This Row],[POS]]="K"),0,RosterPlan25[[#This Row],[VAR/G]]+3.3)</f>
        <v>4.5647881061128883</v>
      </c>
      <c r="Y56">
        <f ca="1">IF(RosterPlan25[[#This Row],[VAW/G]]&gt;0,ROUND(RosterPlan25[[#This Row],[VAW/G]]*$AG$56,0)+1,1)</f>
        <v>76</v>
      </c>
      <c r="Z56" s="49">
        <f ca="1">RosterPlan25[[#This Row],[VAWG Market $]]-_xlfn.IFNA(RosterPlan25[[#This Row],[$ CURR]],1)</f>
        <v>45</v>
      </c>
      <c r="AA56" s="35">
        <f ca="1">IF(RosterPlan25[[#This Row],[VAR/G]]&gt;0,1+ROUND(RosterPlan25[[#This Row],[VAR/G]]*IF(RosterPlan25[[#This Row],[KEEPER / RFA]]="K",($AG$34+RosterPlan25[[#This Row],[$ CURR]]-1)/($AG$23+RosterPlan25[[#This Row],[VAR/G]]),$AG$35),0),1)</f>
        <v>22</v>
      </c>
      <c r="AB56">
        <f ca="1">RosterPlan25[[#This Row],[Pure Inflated $]]-RosterPlan25[[#This Row],[$ CURR]]</f>
        <v>-9</v>
      </c>
      <c r="AC56">
        <f>INDEX(players[age],MATCH(RosterPlan25[[#This Row],[player_id]],players[sleeper_id],0))</f>
        <v>29</v>
      </c>
      <c r="AF56" t="s">
        <v>1224</v>
      </c>
      <c r="AG56">
        <f ca="1">AG53/AG55</f>
        <v>16.468490555384907</v>
      </c>
      <c r="AV56"/>
      <c r="BJ56"/>
    </row>
    <row r="57" spans="1:62" x14ac:dyDescent="0.25">
      <c r="A57" t="s">
        <v>1236</v>
      </c>
      <c r="B57" t="s">
        <v>1043</v>
      </c>
      <c r="C57" t="s">
        <v>1237</v>
      </c>
      <c r="D57" s="35">
        <f>_xlfn.IFNA(MATCH(RosterPlan25[[#This Row],[player_id]],CompositeRoster[sleeper_id],0),  MATCH(RosterPlan25[[#This Row],[PLAYER]],CompositeRoster[full_name],0))</f>
        <v>56</v>
      </c>
      <c r="E57" s="35">
        <f>MATCH(RosterPlan25[[#This Row],[player_id]],Draft2025[sleeper_id],0)</f>
        <v>64</v>
      </c>
      <c r="F57" s="35" t="str">
        <f>INDEX(CompositeRoster[team],RosterPlan25[[#This Row],[RosterIndex]])&amp;""</f>
        <v>DEN</v>
      </c>
      <c r="G57" s="35" t="str">
        <f>INDEX(CompositeRoster[position],RosterPlan25[[#This Row],[RosterIndex]])&amp;""</f>
        <v>WR</v>
      </c>
      <c r="H57" s="35" t="str">
        <f>INDEX(CompositeRoster[source],RosterPlan25[[#This Row],[RosterIndex]])</f>
        <v>Roster</v>
      </c>
      <c r="I57" s="41">
        <f>_xlfn.IFNA(INDEX(Draft2025[PRICE],RosterPlan25[[#This Row],[DraftIndex]]),0)</f>
        <v>3</v>
      </c>
      <c r="J57" s="41" t="str">
        <f>IF(RosterPlan25[[#This Row],[SOURCE]]="Rookie","Rookie",_xlfn.IFNA(INDEX(Draft2025[Current Contract],RosterPlan25[[#This Row],[DraftIndex]]),"Undrafted"))</f>
        <v>Rookie</v>
      </c>
      <c r="K57" s="41" cm="1">
        <f t="array" aca="1" ref="K5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57" s="41" t="str">
        <f>IF(_xlfn.IFNA(INDEX(Draft2025[KEEPER],RosterPlan25[[#This Row],[DraftIndex]]),"")="K","Yes","")</f>
        <v>Yes</v>
      </c>
      <c r="M57" s="41" t="str" cm="1">
        <f t="array" ref="M5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57" s="41">
        <f>ROUNDDOWN(RosterPlan25[[#This Row],[Optimal $]]*IF(RosterPlan25[[#This Row],[Contract]]="Rookie",0.3,0.15),0)</f>
        <v>0</v>
      </c>
      <c r="O5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57" s="37">
        <f>IF(VARG="MANUAL",RosterPlan25[[#This Row],[ManualVARG]],IF(VARG="GOOD",RosterPlan25[[#This Row],[GoodVARG]],"ERR"))</f>
        <v>-3.4705642520950777</v>
      </c>
      <c r="Q5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-3.4705642520950777</v>
      </c>
      <c r="R5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57" s="38" t="s">
        <v>31</v>
      </c>
      <c r="T57" s="38">
        <f>_xlfn.IFNA(INDEX(Draft2025[Net Keeper Count],RosterPlan25[[#This Row],[DraftIndex]]),0)+IF(RosterPlan25[[#This Row],[KEEPER / RFA]]="K",1,0)</f>
        <v>2</v>
      </c>
      <c r="U57" s="38" t="str">
        <f>IF(RosterPlan25[[#This Row],[KEEPER / RFA]]="RFA",RosterPlan25[[#This Row],[Pure Inflated $]],"")</f>
        <v/>
      </c>
      <c r="V57" s="35">
        <f>IF(RosterPlan25[[#This Row],[VAR/G]]&gt;0,
ROUND(IF(VARG="GOOD",$AG$29,IF(VARG="ATHLETIC",$AH$29,99999999999))*RosterPlan25[[#This Row],[VAR/G]],0),
0) + 1</f>
        <v>1</v>
      </c>
      <c r="W57" s="35">
        <f ca="1">RosterPlan25[[#This Row],[Optimal $]]-RosterPlan25[[#This Row],[$ CURR]]</f>
        <v>-2</v>
      </c>
      <c r="X57">
        <f>IF(OR(RosterPlan25[[#This Row],[SOURCE]]="Rookie",RosterPlan25[[#This Row],[POS]]="K"),0,RosterPlan25[[#This Row],[VAR/G]]+3.3)</f>
        <v>-0.17056425209507786</v>
      </c>
      <c r="Y57">
        <f>IF(RosterPlan25[[#This Row],[VAW/G]]&gt;0,ROUND(RosterPlan25[[#This Row],[VAW/G]]*$AG$56,0)+1,1)</f>
        <v>1</v>
      </c>
      <c r="Z57" s="49">
        <f ca="1">RosterPlan25[[#This Row],[VAWG Market $]]-_xlfn.IFNA(RosterPlan25[[#This Row],[$ CURR]],1)</f>
        <v>-2</v>
      </c>
      <c r="AA5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57">
        <f ca="1">RosterPlan25[[#This Row],[Pure Inflated $]]-RosterPlan25[[#This Row],[$ CURR]]</f>
        <v>-2</v>
      </c>
      <c r="AC57">
        <f>INDEX(players[age],MATCH(RosterPlan25[[#This Row],[player_id]],players[sleeper_id],0))</f>
        <v>23</v>
      </c>
      <c r="AF57"/>
      <c r="AG57"/>
      <c r="AV57"/>
      <c r="BJ57"/>
    </row>
    <row r="58" spans="1:62" x14ac:dyDescent="0.25">
      <c r="A58" t="s">
        <v>1238</v>
      </c>
      <c r="B58" t="s">
        <v>1043</v>
      </c>
      <c r="C58" t="s">
        <v>1239</v>
      </c>
      <c r="D58" s="35">
        <f>_xlfn.IFNA(MATCH(RosterPlan25[[#This Row],[player_id]],CompositeRoster[sleeper_id],0),  MATCH(RosterPlan25[[#This Row],[PLAYER]],CompositeRoster[full_name],0))</f>
        <v>57</v>
      </c>
      <c r="E58" s="35">
        <f>MATCH(RosterPlan25[[#This Row],[player_id]],Draft2025[sleeper_id],0)</f>
        <v>65</v>
      </c>
      <c r="F58" s="35" t="str">
        <f>INDEX(CompositeRoster[team],RosterPlan25[[#This Row],[RosterIndex]])&amp;""</f>
        <v>CAR</v>
      </c>
      <c r="G58" s="35" t="str">
        <f>INDEX(CompositeRoster[position],RosterPlan25[[#This Row],[RosterIndex]])&amp;""</f>
        <v>WR</v>
      </c>
      <c r="H58" s="35" t="str">
        <f>INDEX(CompositeRoster[source],RosterPlan25[[#This Row],[RosterIndex]])</f>
        <v>Roster</v>
      </c>
      <c r="I58" s="41">
        <f>_xlfn.IFNA(INDEX(Draft2025[PRICE],RosterPlan25[[#This Row],[DraftIndex]]),0)</f>
        <v>4</v>
      </c>
      <c r="J58" s="41" t="str">
        <f>IF(RosterPlan25[[#This Row],[SOURCE]]="Rookie","Rookie",_xlfn.IFNA(INDEX(Draft2025[Current Contract],RosterPlan25[[#This Row],[DraftIndex]]),"Undrafted"))</f>
        <v>Rookie</v>
      </c>
      <c r="K58" s="41" cm="1">
        <f t="array" aca="1" ref="K5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58" s="41" t="str">
        <f>IF(_xlfn.IFNA(INDEX(Draft2025[KEEPER],RosterPlan25[[#This Row],[DraftIndex]]),"")="K","Yes","")</f>
        <v>Yes</v>
      </c>
      <c r="M58" s="41" t="str" cm="1">
        <f t="array" ref="M5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58" s="41">
        <f>ROUNDDOWN(RosterPlan25[[#This Row],[Optimal $]]*IF(RosterPlan25[[#This Row],[Contract]]="Rookie",0.3,0.15),0)</f>
        <v>0</v>
      </c>
      <c r="O5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58" s="37">
        <f>IF(VARG="MANUAL",RosterPlan25[[#This Row],[ManualVARG]],IF(VARG="GOOD",RosterPlan25[[#This Row],[GoodVARG]],"ERR"))</f>
        <v>-3.8125700721321012</v>
      </c>
      <c r="Q5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-3.8125700721321012</v>
      </c>
      <c r="R5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58" s="38" t="s">
        <v>31</v>
      </c>
      <c r="T58" s="38">
        <f>_xlfn.IFNA(INDEX(Draft2025[Net Keeper Count],RosterPlan25[[#This Row],[DraftIndex]]),0)+IF(RosterPlan25[[#This Row],[KEEPER / RFA]]="K",1,0)</f>
        <v>2</v>
      </c>
      <c r="U58" s="38" t="str">
        <f>IF(RosterPlan25[[#This Row],[KEEPER / RFA]]="RFA",RosterPlan25[[#This Row],[Pure Inflated $]],"")</f>
        <v/>
      </c>
      <c r="V58" s="35">
        <f>IF(RosterPlan25[[#This Row],[VAR/G]]&gt;0,
ROUND(IF(VARG="GOOD",$AG$29,IF(VARG="ATHLETIC",$AH$29,99999999999))*RosterPlan25[[#This Row],[VAR/G]],0),
0) + 1</f>
        <v>1</v>
      </c>
      <c r="W58" s="35">
        <f ca="1">RosterPlan25[[#This Row],[Optimal $]]-RosterPlan25[[#This Row],[$ CURR]]</f>
        <v>-3</v>
      </c>
      <c r="X58">
        <f>IF(OR(RosterPlan25[[#This Row],[SOURCE]]="Rookie",RosterPlan25[[#This Row],[POS]]="K"),0,RosterPlan25[[#This Row],[VAR/G]]+3.3)</f>
        <v>-0.51257007213210137</v>
      </c>
      <c r="Y58">
        <f>IF(RosterPlan25[[#This Row],[VAW/G]]&gt;0,ROUND(RosterPlan25[[#This Row],[VAW/G]]*$AG$56,0)+1,1)</f>
        <v>1</v>
      </c>
      <c r="Z58" s="49">
        <f ca="1">RosterPlan25[[#This Row],[VAWG Market $]]-_xlfn.IFNA(RosterPlan25[[#This Row],[$ CURR]],1)</f>
        <v>-3</v>
      </c>
      <c r="AA5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58">
        <f ca="1">RosterPlan25[[#This Row],[Pure Inflated $]]-RosterPlan25[[#This Row],[$ CURR]]</f>
        <v>-3</v>
      </c>
      <c r="AC58">
        <f>INDEX(players[age],MATCH(RosterPlan25[[#This Row],[player_id]],players[sleeper_id],0))</f>
        <v>25</v>
      </c>
      <c r="AF58"/>
      <c r="AG58"/>
      <c r="AV58"/>
      <c r="BJ58"/>
    </row>
    <row r="59" spans="1:62" x14ac:dyDescent="0.25">
      <c r="A59" t="s">
        <v>1240</v>
      </c>
      <c r="B59" t="s">
        <v>1043</v>
      </c>
      <c r="C59" t="s">
        <v>1241</v>
      </c>
      <c r="D59" s="35">
        <f>_xlfn.IFNA(MATCH(RosterPlan25[[#This Row],[player_id]],CompositeRoster[sleeper_id],0),  MATCH(RosterPlan25[[#This Row],[PLAYER]],CompositeRoster[full_name],0))</f>
        <v>58</v>
      </c>
      <c r="E59" s="35" t="e">
        <f>MATCH(RosterPlan25[[#This Row],[player_id]],Draft2025[sleeper_id],0)</f>
        <v>#N/A</v>
      </c>
      <c r="F59" s="35" t="str">
        <f>INDEX(CompositeRoster[team],RosterPlan25[[#This Row],[RosterIndex]])&amp;""</f>
        <v>ARI</v>
      </c>
      <c r="G59" s="35" t="str">
        <f>INDEX(CompositeRoster[position],RosterPlan25[[#This Row],[RosterIndex]])&amp;""</f>
        <v>QB</v>
      </c>
      <c r="H59" s="35" t="str">
        <f>INDEX(CompositeRoster[source],RosterPlan25[[#This Row],[RosterIndex]])</f>
        <v>Rookie</v>
      </c>
      <c r="I59" s="41">
        <f>_xlfn.IFNA(INDEX(Draft2025[PRICE],RosterPlan25[[#This Row],[DraftIndex]]),0)</f>
        <v>0</v>
      </c>
      <c r="J59" s="41" t="str">
        <f>IF(RosterPlan25[[#This Row],[SOURCE]]="Rookie","Rookie",_xlfn.IFNA(INDEX(Draft2025[Current Contract],RosterPlan25[[#This Row],[DraftIndex]]),"Undrafted"))</f>
        <v>Rookie</v>
      </c>
      <c r="K59" s="41" cm="1">
        <f t="array" aca="1" ref="K5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59" s="41" t="str">
        <f>IF(_xlfn.IFNA(INDEX(Draft2025[KEEPER],RosterPlan25[[#This Row],[DraftIndex]]),"")="K","Yes","")</f>
        <v/>
      </c>
      <c r="M59" s="41" t="str" cm="1">
        <f t="array" ref="M5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59" s="41">
        <f>ROUNDDOWN(RosterPlan25[[#This Row],[Optimal $]]*IF(RosterPlan25[[#This Row],[Contract]]="Rookie",0.3,0.15),0)</f>
        <v>0</v>
      </c>
      <c r="O5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59" s="37">
        <f>IF(VARG="MANUAL",RosterPlan25[[#This Row],[ManualVARG]],IF(VARG="GOOD",RosterPlan25[[#This Row],[GoodVARG]],"ERR"))</f>
        <v>-17.659774559894966</v>
      </c>
      <c r="Q5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-17.659774559894966</v>
      </c>
      <c r="R5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S59" s="38" t="s">
        <v>31</v>
      </c>
      <c r="T59" s="38">
        <f>_xlfn.IFNA(INDEX(Draft2025[Net Keeper Count],RosterPlan25[[#This Row],[DraftIndex]]),0)+IF(RosterPlan25[[#This Row],[KEEPER / RFA]]="K",1,0)</f>
        <v>1</v>
      </c>
      <c r="U59" s="38" t="str">
        <f>IF(RosterPlan25[[#This Row],[KEEPER / RFA]]="RFA",RosterPlan25[[#This Row],[Pure Inflated $]],"")</f>
        <v/>
      </c>
      <c r="V59" s="35">
        <f>IF(RosterPlan25[[#This Row],[VAR/G]]&gt;0,
ROUND(IF(VARG="GOOD",$AG$29,IF(VARG="ATHLETIC",$AH$29,99999999999))*RosterPlan25[[#This Row],[VAR/G]],0),
0) + 1</f>
        <v>1</v>
      </c>
      <c r="W59" s="35">
        <f ca="1">RosterPlan25[[#This Row],[Optimal $]]-RosterPlan25[[#This Row],[$ CURR]]</f>
        <v>-1</v>
      </c>
      <c r="X59">
        <f>IF(OR(RosterPlan25[[#This Row],[SOURCE]]="Rookie",RosterPlan25[[#This Row],[POS]]="K"),0,RosterPlan25[[#This Row],[VAR/G]]+3.3)</f>
        <v>0</v>
      </c>
      <c r="Y59">
        <f>IF(RosterPlan25[[#This Row],[VAW/G]]&gt;0,ROUND(RosterPlan25[[#This Row],[VAW/G]]*$AG$56,0)+1,1)</f>
        <v>1</v>
      </c>
      <c r="Z59" s="49">
        <f ca="1">RosterPlan25[[#This Row],[VAWG Market $]]-_xlfn.IFNA(RosterPlan25[[#This Row],[$ CURR]],1)</f>
        <v>-1</v>
      </c>
      <c r="AA59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59">
        <f ca="1">RosterPlan25[[#This Row],[Pure Inflated $]]-RosterPlan25[[#This Row],[$ CURR]]</f>
        <v>-1</v>
      </c>
      <c r="AC59">
        <f>INDEX(players[age],MATCH(RosterPlan25[[#This Row],[player_id]],players[sleeper_id],0))</f>
        <v>23</v>
      </c>
      <c r="AF59"/>
      <c r="AG59"/>
      <c r="AV59"/>
      <c r="BJ59"/>
    </row>
    <row r="60" spans="1:62" x14ac:dyDescent="0.25">
      <c r="A60" t="s">
        <v>1242</v>
      </c>
      <c r="B60" t="s">
        <v>1043</v>
      </c>
      <c r="C60" t="s">
        <v>1243</v>
      </c>
      <c r="D60" s="35">
        <f>_xlfn.IFNA(MATCH(RosterPlan25[[#This Row],[player_id]],CompositeRoster[sleeper_id],0),  MATCH(RosterPlan25[[#This Row],[PLAYER]],CompositeRoster[full_name],0))</f>
        <v>59</v>
      </c>
      <c r="E60" s="35" t="e">
        <f>MATCH(RosterPlan25[[#This Row],[player_id]],Draft2025[sleeper_id],0)</f>
        <v>#N/A</v>
      </c>
      <c r="F60" s="35" t="str">
        <f>INDEX(CompositeRoster[team],RosterPlan25[[#This Row],[RosterIndex]])&amp;""</f>
        <v>TEN</v>
      </c>
      <c r="G60" s="35" t="str">
        <f>INDEX(CompositeRoster[position],RosterPlan25[[#This Row],[RosterIndex]])&amp;""</f>
        <v>RB</v>
      </c>
      <c r="H60" s="35" t="str">
        <f>INDEX(CompositeRoster[source],RosterPlan25[[#This Row],[RosterIndex]])</f>
        <v>Rookie</v>
      </c>
      <c r="I60" s="41">
        <f>_xlfn.IFNA(INDEX(Draft2025[PRICE],RosterPlan25[[#This Row],[DraftIndex]]),0)</f>
        <v>0</v>
      </c>
      <c r="J60" s="41" t="str">
        <f>IF(RosterPlan25[[#This Row],[SOURCE]]="Rookie","Rookie",_xlfn.IFNA(INDEX(Draft2025[Current Contract],RosterPlan25[[#This Row],[DraftIndex]]),"Undrafted"))</f>
        <v>Rookie</v>
      </c>
      <c r="K60" s="41" cm="1">
        <f t="array" aca="1" ref="K6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60" s="41" t="str">
        <f>IF(_xlfn.IFNA(INDEX(Draft2025[KEEPER],RosterPlan25[[#This Row],[DraftIndex]]),"")="K","Yes","")</f>
        <v/>
      </c>
      <c r="M60" s="41" t="str" cm="1">
        <f t="array" ref="M6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60" s="41">
        <f>ROUNDDOWN(RosterPlan25[[#This Row],[Optimal $]]*IF(RosterPlan25[[#This Row],[Contract]]="Rookie",0.3,0.15),0)</f>
        <v>0</v>
      </c>
      <c r="O6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60" s="37">
        <f>IF(VARG="MANUAL",RosterPlan25[[#This Row],[ManualVARG]],IF(VARG="GOOD",RosterPlan25[[#This Row],[GoodVARG]],"ERR"))</f>
        <v>-4.6524885673659515</v>
      </c>
      <c r="Q6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-4.6524885673659515</v>
      </c>
      <c r="R6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60" s="38" t="s">
        <v>31</v>
      </c>
      <c r="T60" s="38">
        <f>_xlfn.IFNA(INDEX(Draft2025[Net Keeper Count],RosterPlan25[[#This Row],[DraftIndex]]),0)+IF(RosterPlan25[[#This Row],[KEEPER / RFA]]="K",1,0)</f>
        <v>1</v>
      </c>
      <c r="U60" s="38" t="str">
        <f>IF(RosterPlan25[[#This Row],[KEEPER / RFA]]="RFA",RosterPlan25[[#This Row],[Pure Inflated $]],"")</f>
        <v/>
      </c>
      <c r="V60" s="35">
        <f>IF(RosterPlan25[[#This Row],[VAR/G]]&gt;0,
ROUND(IF(VARG="GOOD",$AG$29,IF(VARG="ATHLETIC",$AH$29,99999999999))*RosterPlan25[[#This Row],[VAR/G]],0),
0) + 1</f>
        <v>1</v>
      </c>
      <c r="W60" s="35">
        <f ca="1">RosterPlan25[[#This Row],[Optimal $]]-RosterPlan25[[#This Row],[$ CURR]]</f>
        <v>-3</v>
      </c>
      <c r="X60">
        <f>IF(OR(RosterPlan25[[#This Row],[SOURCE]]="Rookie",RosterPlan25[[#This Row],[POS]]="K"),0,RosterPlan25[[#This Row],[VAR/G]]+3.3)</f>
        <v>0</v>
      </c>
      <c r="Y60">
        <f>IF(RosterPlan25[[#This Row],[VAW/G]]&gt;0,ROUND(RosterPlan25[[#This Row],[VAW/G]]*$AG$56,0)+1,1)</f>
        <v>1</v>
      </c>
      <c r="Z60" s="49">
        <f ca="1">RosterPlan25[[#This Row],[VAWG Market $]]-_xlfn.IFNA(RosterPlan25[[#This Row],[$ CURR]],1)</f>
        <v>-3</v>
      </c>
      <c r="AA60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60">
        <f ca="1">RosterPlan25[[#This Row],[Pure Inflated $]]-RosterPlan25[[#This Row],[$ CURR]]</f>
        <v>-3</v>
      </c>
      <c r="AC60">
        <f>INDEX(players[age],MATCH(RosterPlan25[[#This Row],[player_id]],players[sleeper_id],0))</f>
        <v>22</v>
      </c>
      <c r="AV60"/>
      <c r="BJ60"/>
    </row>
    <row r="61" spans="1:62" x14ac:dyDescent="0.25">
      <c r="A61" t="s">
        <v>1246</v>
      </c>
      <c r="B61" t="s">
        <v>1057</v>
      </c>
      <c r="C61" t="s">
        <v>1247</v>
      </c>
      <c r="D61" s="35">
        <f>_xlfn.IFNA(MATCH(RosterPlan25[[#This Row],[player_id]],CompositeRoster[sleeper_id],0),  MATCH(RosterPlan25[[#This Row],[PLAYER]],CompositeRoster[full_name],0))</f>
        <v>60</v>
      </c>
      <c r="E61" s="35">
        <f>MATCH(RosterPlan25[[#This Row],[player_id]],Draft2025[sleeper_id],0)</f>
        <v>82</v>
      </c>
      <c r="F61" s="35" t="str">
        <f>INDEX(CompositeRoster[team],RosterPlan25[[#This Row],[RosterIndex]])&amp;""</f>
        <v>ATL</v>
      </c>
      <c r="G61" s="35" t="str">
        <f>INDEX(CompositeRoster[position],RosterPlan25[[#This Row],[RosterIndex]])&amp;""</f>
        <v>RB</v>
      </c>
      <c r="H61" s="35" t="str">
        <f>INDEX(CompositeRoster[source],RosterPlan25[[#This Row],[RosterIndex]])</f>
        <v>Roster</v>
      </c>
      <c r="I61" s="41">
        <f>_xlfn.IFNA(INDEX(Draft2025[PRICE],RosterPlan25[[#This Row],[DraftIndex]]),0)</f>
        <v>51</v>
      </c>
      <c r="J61" s="41" t="str">
        <f>IF(RosterPlan25[[#This Row],[SOURCE]]="Rookie","Rookie",_xlfn.IFNA(INDEX(Draft2025[Current Contract],RosterPlan25[[#This Row],[DraftIndex]]),"Undrafted"))</f>
        <v>Rookie</v>
      </c>
      <c r="K61" s="41" cm="1">
        <f t="array" aca="1" ref="K6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61" s="41" t="str">
        <f>IF(_xlfn.IFNA(INDEX(Draft2025[KEEPER],RosterPlan25[[#This Row],[DraftIndex]]),"")="K","Yes","")</f>
        <v>Yes</v>
      </c>
      <c r="M61" s="41" t="str" cm="1">
        <f t="array" ref="M6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61" s="41">
        <f>ROUNDDOWN(RosterPlan25[[#This Row],[Optimal $]]*IF(RosterPlan25[[#This Row],[Contract]]="Rookie",0.3,0.15),0)</f>
        <v>30</v>
      </c>
      <c r="O6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81</v>
      </c>
      <c r="P61" s="37">
        <f>IF(VARG="MANUAL",RosterPlan25[[#This Row],[ManualVARG]],IF(VARG="GOOD",RosterPlan25[[#This Row],[GoodVARG]],"ERR"))</f>
        <v>8.4726086434792549</v>
      </c>
      <c r="Q6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8.4726086434792549</v>
      </c>
      <c r="R6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4.9253651158473177</v>
      </c>
      <c r="S61" s="38" t="s">
        <v>31</v>
      </c>
      <c r="T61" s="38">
        <f>_xlfn.IFNA(INDEX(Draft2025[Net Keeper Count],RosterPlan25[[#This Row],[DraftIndex]]),0)+IF(RosterPlan25[[#This Row],[KEEPER / RFA]]="K",1,0)</f>
        <v>3</v>
      </c>
      <c r="U61" s="38" t="str">
        <f>IF(RosterPlan25[[#This Row],[KEEPER / RFA]]="RFA",RosterPlan25[[#This Row],[Pure Inflated $]],"")</f>
        <v/>
      </c>
      <c r="V61" s="35">
        <f>IF(RosterPlan25[[#This Row],[VAR/G]]&gt;0,
ROUND(IF(VARG="GOOD",$AG$29,IF(VARG="ATHLETIC",$AH$29,99999999999))*RosterPlan25[[#This Row],[VAR/G]],0),
0) + 1</f>
        <v>101</v>
      </c>
      <c r="W61" s="35">
        <f ca="1">RosterPlan25[[#This Row],[Optimal $]]-RosterPlan25[[#This Row],[$ CURR]]</f>
        <v>20</v>
      </c>
      <c r="X61">
        <f>IF(OR(RosterPlan25[[#This Row],[SOURCE]]="Rookie",RosterPlan25[[#This Row],[POS]]="K"),0,RosterPlan25[[#This Row],[VAR/G]]+3.3)</f>
        <v>11.772608643479256</v>
      </c>
      <c r="Y61">
        <f ca="1">IF(RosterPlan25[[#This Row],[VAW/G]]&gt;0,ROUND(RosterPlan25[[#This Row],[VAW/G]]*$AG$56,0)+1,1)</f>
        <v>195</v>
      </c>
      <c r="Z61" s="49">
        <f ca="1">RosterPlan25[[#This Row],[VAWG Market $]]-_xlfn.IFNA(RosterPlan25[[#This Row],[$ CURR]],1)</f>
        <v>114</v>
      </c>
      <c r="AA61" s="35">
        <f ca="1">IF(RosterPlan25[[#This Row],[VAR/G]]&gt;0,1+ROUND(RosterPlan25[[#This Row],[VAR/G]]*IF(RosterPlan25[[#This Row],[KEEPER / RFA]]="K",($AG$34+RosterPlan25[[#This Row],[$ CURR]]-1)/($AG$23+RosterPlan25[[#This Row],[VAR/G]]),$AG$35),0),1)</f>
        <v>132</v>
      </c>
      <c r="AB61">
        <f ca="1">RosterPlan25[[#This Row],[Pure Inflated $]]-RosterPlan25[[#This Row],[$ CURR]]</f>
        <v>51</v>
      </c>
      <c r="AC61">
        <f>INDEX(players[age],MATCH(RosterPlan25[[#This Row],[player_id]],players[sleeper_id],0))</f>
        <v>24</v>
      </c>
      <c r="AV61"/>
      <c r="BJ61"/>
    </row>
    <row r="62" spans="1:62" x14ac:dyDescent="0.25">
      <c r="A62" t="s">
        <v>1251</v>
      </c>
      <c r="B62" t="s">
        <v>1057</v>
      </c>
      <c r="C62" t="s">
        <v>1252</v>
      </c>
      <c r="D62" s="35">
        <f>_xlfn.IFNA(MATCH(RosterPlan25[[#This Row],[player_id]],CompositeRoster[sleeper_id],0),  MATCH(RosterPlan25[[#This Row],[PLAYER]],CompositeRoster[full_name],0))</f>
        <v>61</v>
      </c>
      <c r="E62" s="35" t="e">
        <f>MATCH(RosterPlan25[[#This Row],[player_id]],Draft2025[sleeper_id],0)</f>
        <v>#N/A</v>
      </c>
      <c r="F62" s="35" t="str">
        <f>INDEX(CompositeRoster[team],RosterPlan25[[#This Row],[RosterIndex]])&amp;""</f>
        <v>JAX</v>
      </c>
      <c r="G62" s="35" t="str">
        <f>INDEX(CompositeRoster[position],RosterPlan25[[#This Row],[RosterIndex]])&amp;""</f>
        <v>RB</v>
      </c>
      <c r="H62" s="35" t="str">
        <f>INDEX(CompositeRoster[source],RosterPlan25[[#This Row],[RosterIndex]])</f>
        <v>Roster</v>
      </c>
      <c r="I62" s="41">
        <f>_xlfn.IFNA(INDEX(Draft2025[PRICE],RosterPlan25[[#This Row],[DraftIndex]]),0)</f>
        <v>0</v>
      </c>
      <c r="J62" s="41" t="str">
        <f>IF(RosterPlan25[[#This Row],[SOURCE]]="Rookie","Rookie",_xlfn.IFNA(INDEX(Draft2025[Current Contract],RosterPlan25[[#This Row],[DraftIndex]]),"Undrafted"))</f>
        <v>Undrafted</v>
      </c>
      <c r="K62" s="41" cm="1">
        <f t="array" aca="1" ref="K6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62" s="41" t="str">
        <f>IF(_xlfn.IFNA(INDEX(Draft2025[KEEPER],RosterPlan25[[#This Row],[DraftIndex]]),"")="K","Yes","")</f>
        <v/>
      </c>
      <c r="M62" s="41" cm="1">
        <f t="array" ref="M6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62" s="41">
        <f>ROUNDDOWN(RosterPlan25[[#This Row],[Optimal $]]*IF(RosterPlan25[[#This Row],[Contract]]="Rookie",0.3,0.15),0)</f>
        <v>0</v>
      </c>
      <c r="O6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62" s="37">
        <f>IF(VARG="MANUAL",RosterPlan25[[#This Row],[ManualVARG]],IF(VARG="GOOD",RosterPlan25[[#This Row],[GoodVARG]],"ERR"))</f>
        <v>-1.5318448889451428</v>
      </c>
      <c r="Q6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-1.5318448889451428</v>
      </c>
      <c r="R6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-4.7925717780490666</v>
      </c>
      <c r="S62" s="38" t="s">
        <v>31</v>
      </c>
      <c r="T62" s="38">
        <f>_xlfn.IFNA(INDEX(Draft2025[Net Keeper Count],RosterPlan25[[#This Row],[DraftIndex]]),0)+IF(RosterPlan25[[#This Row],[KEEPER / RFA]]="K",1,0)</f>
        <v>1</v>
      </c>
      <c r="U62" s="38" t="str">
        <f>IF(RosterPlan25[[#This Row],[KEEPER / RFA]]="RFA",RosterPlan25[[#This Row],[Pure Inflated $]],"")</f>
        <v/>
      </c>
      <c r="V62" s="35">
        <f>IF(RosterPlan25[[#This Row],[VAR/G]]&gt;0,
ROUND(IF(VARG="GOOD",$AG$29,IF(VARG="ATHLETIC",$AH$29,99999999999))*RosterPlan25[[#This Row],[VAR/G]],0),
0) + 1</f>
        <v>1</v>
      </c>
      <c r="W62" s="35">
        <f ca="1">RosterPlan25[[#This Row],[Optimal $]]-RosterPlan25[[#This Row],[$ CURR]]</f>
        <v>0</v>
      </c>
      <c r="X62">
        <f>IF(OR(RosterPlan25[[#This Row],[SOURCE]]="Rookie",RosterPlan25[[#This Row],[POS]]="K"),0,RosterPlan25[[#This Row],[VAR/G]]+3.3)</f>
        <v>1.768155111054857</v>
      </c>
      <c r="Y62">
        <f ca="1">IF(RosterPlan25[[#This Row],[VAW/G]]&gt;0,ROUND(RosterPlan25[[#This Row],[VAW/G]]*$AG$56,0)+1,1)</f>
        <v>30</v>
      </c>
      <c r="Z62" s="49">
        <f ca="1">RosterPlan25[[#This Row],[VAWG Market $]]-_xlfn.IFNA(RosterPlan25[[#This Row],[$ CURR]],1)</f>
        <v>29</v>
      </c>
      <c r="AA6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62">
        <f ca="1">RosterPlan25[[#This Row],[Pure Inflated $]]-RosterPlan25[[#This Row],[$ CURR]]</f>
        <v>0</v>
      </c>
      <c r="AC62">
        <f>INDEX(players[age],MATCH(RosterPlan25[[#This Row],[player_id]],players[sleeper_id],0))</f>
        <v>26</v>
      </c>
      <c r="AV62"/>
      <c r="BJ62"/>
    </row>
    <row r="63" spans="1:62" x14ac:dyDescent="0.25">
      <c r="A63" t="s">
        <v>1253</v>
      </c>
      <c r="B63" t="s">
        <v>1057</v>
      </c>
      <c r="C63" t="s">
        <v>1254</v>
      </c>
      <c r="D63" s="35">
        <f>_xlfn.IFNA(MATCH(RosterPlan25[[#This Row],[player_id]],CompositeRoster[sleeper_id],0),  MATCH(RosterPlan25[[#This Row],[PLAYER]],CompositeRoster[full_name],0))</f>
        <v>62</v>
      </c>
      <c r="E63" s="35">
        <f>MATCH(RosterPlan25[[#This Row],[player_id]],Draft2025[sleeper_id],0)</f>
        <v>91</v>
      </c>
      <c r="F63" s="35" t="str">
        <f>INDEX(CompositeRoster[team],RosterPlan25[[#This Row],[RosterIndex]])&amp;""</f>
        <v>CHI</v>
      </c>
      <c r="G63" s="35" t="str">
        <f>INDEX(CompositeRoster[position],RosterPlan25[[#This Row],[RosterIndex]])&amp;""</f>
        <v>TE</v>
      </c>
      <c r="H63" s="35" t="str">
        <f>INDEX(CompositeRoster[source],RosterPlan25[[#This Row],[RosterIndex]])</f>
        <v>Roster</v>
      </c>
      <c r="I63" s="41">
        <f>_xlfn.IFNA(INDEX(Draft2025[PRICE],RosterPlan25[[#This Row],[DraftIndex]]),0)</f>
        <v>5</v>
      </c>
      <c r="J63" s="41" t="str">
        <f>IF(RosterPlan25[[#This Row],[SOURCE]]="Rookie","Rookie",_xlfn.IFNA(INDEX(Draft2025[Current Contract],RosterPlan25[[#This Row],[DraftIndex]]),"Undrafted"))</f>
        <v>Rookie</v>
      </c>
      <c r="K63" s="41" cm="1">
        <f t="array" aca="1" ref="K6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63" s="41" t="str">
        <f>IF(_xlfn.IFNA(INDEX(Draft2025[KEEPER],RosterPlan25[[#This Row],[DraftIndex]]),"")="K","Yes","")</f>
        <v/>
      </c>
      <c r="M63" s="41" t="str" cm="1">
        <f t="array" ref="M6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63" s="41">
        <f>ROUNDDOWN(RosterPlan25[[#This Row],[Optimal $]]*IF(RosterPlan25[[#This Row],[Contract]]="Rookie",0.3,0.15),0)</f>
        <v>11</v>
      </c>
      <c r="O6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16</v>
      </c>
      <c r="P63" s="37">
        <f>IF(VARG="MANUAL",RosterPlan25[[#This Row],[ManualVARG]],IF(VARG="GOOD",RosterPlan25[[#This Row],[GoodVARG]],"ERR"))</f>
        <v>3.2220089469381064</v>
      </c>
      <c r="Q6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3.2220089469381064</v>
      </c>
      <c r="R6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63" s="38" t="s">
        <v>31</v>
      </c>
      <c r="T63" s="38">
        <f>_xlfn.IFNA(INDEX(Draft2025[Net Keeper Count],RosterPlan25[[#This Row],[DraftIndex]]),0)+IF(RosterPlan25[[#This Row],[KEEPER / RFA]]="K",1,0)</f>
        <v>1</v>
      </c>
      <c r="U63" s="38" t="str">
        <f>IF(RosterPlan25[[#This Row],[KEEPER / RFA]]="RFA",RosterPlan25[[#This Row],[Pure Inflated $]],"")</f>
        <v/>
      </c>
      <c r="V63" s="35">
        <f>IF(RosterPlan25[[#This Row],[VAR/G]]&gt;0,
ROUND(IF(VARG="GOOD",$AG$29,IF(VARG="ATHLETIC",$AH$29,99999999999))*RosterPlan25[[#This Row],[VAR/G]],0),
0) + 1</f>
        <v>39</v>
      </c>
      <c r="W63" s="35">
        <f ca="1">RosterPlan25[[#This Row],[Optimal $]]-RosterPlan25[[#This Row],[$ CURR]]</f>
        <v>23</v>
      </c>
      <c r="X63">
        <f>IF(OR(RosterPlan25[[#This Row],[SOURCE]]="Rookie",RosterPlan25[[#This Row],[POS]]="K"),0,RosterPlan25[[#This Row],[VAR/G]]+3.3)</f>
        <v>6.5220089469381062</v>
      </c>
      <c r="Y63">
        <f ca="1">IF(RosterPlan25[[#This Row],[VAW/G]]&gt;0,ROUND(RosterPlan25[[#This Row],[VAW/G]]*$AG$56,0)+1,1)</f>
        <v>108</v>
      </c>
      <c r="Z63" s="49">
        <f ca="1">RosterPlan25[[#This Row],[VAWG Market $]]-_xlfn.IFNA(RosterPlan25[[#This Row],[$ CURR]],1)</f>
        <v>92</v>
      </c>
      <c r="AA63" s="35">
        <f ca="1">IF(RosterPlan25[[#This Row],[VAR/G]]&gt;0,1+ROUND(RosterPlan25[[#This Row],[VAR/G]]*IF(RosterPlan25[[#This Row],[KEEPER / RFA]]="K",($AG$34+RosterPlan25[[#This Row],[$ CURR]]-1)/($AG$23+RosterPlan25[[#This Row],[VAR/G]]),$AG$35),0),1)</f>
        <v>52</v>
      </c>
      <c r="AB63">
        <f ca="1">RosterPlan25[[#This Row],[Pure Inflated $]]-RosterPlan25[[#This Row],[$ CURR]]</f>
        <v>36</v>
      </c>
      <c r="AC63">
        <f>INDEX(players[age],MATCH(RosterPlan25[[#This Row],[player_id]],players[sleeper_id],0))</f>
        <v>22</v>
      </c>
      <c r="AV63"/>
      <c r="BJ63"/>
    </row>
    <row r="64" spans="1:62" x14ac:dyDescent="0.25">
      <c r="A64" t="s">
        <v>1257</v>
      </c>
      <c r="B64" t="s">
        <v>1057</v>
      </c>
      <c r="C64" t="s">
        <v>1258</v>
      </c>
      <c r="D64">
        <f>_xlfn.IFNA(MATCH(RosterPlan25[[#This Row],[player_id]],CompositeRoster[sleeper_id],0),  MATCH(RosterPlan25[[#This Row],[PLAYER]],CompositeRoster[full_name],0))</f>
        <v>63</v>
      </c>
      <c r="E64" t="e">
        <f>MATCH(RosterPlan25[[#This Row],[player_id]],Draft2025[sleeper_id],0)</f>
        <v>#N/A</v>
      </c>
      <c r="F64" s="35" t="str">
        <f>INDEX(CompositeRoster[team],RosterPlan25[[#This Row],[RosterIndex]])&amp;""</f>
        <v>SEA</v>
      </c>
      <c r="G64" s="35" t="str">
        <f>INDEX(CompositeRoster[position],RosterPlan25[[#This Row],[RosterIndex]])&amp;""</f>
        <v>RB</v>
      </c>
      <c r="H64" s="35" t="str">
        <f>INDEX(CompositeRoster[source],RosterPlan25[[#This Row],[RosterIndex]])</f>
        <v>Roster</v>
      </c>
      <c r="I64" s="41">
        <f>_xlfn.IFNA(INDEX(Draft2025[PRICE],RosterPlan25[[#This Row],[DraftIndex]]),0)</f>
        <v>0</v>
      </c>
      <c r="J64" s="41" t="str">
        <f>IF(RosterPlan25[[#This Row],[SOURCE]]="Rookie","Rookie",_xlfn.IFNA(INDEX(Draft2025[Current Contract],RosterPlan25[[#This Row],[DraftIndex]]),"Undrafted"))</f>
        <v>Undrafted</v>
      </c>
      <c r="K64" s="41" cm="1">
        <f t="array" aca="1" ref="K6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64" s="41" t="str">
        <f>IF(_xlfn.IFNA(INDEX(Draft2025[KEEPER],RosterPlan25[[#This Row],[DraftIndex]]),"")="K","Yes","")</f>
        <v/>
      </c>
      <c r="M64" s="41" cm="1">
        <f t="array" ref="M6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64" s="41">
        <f>ROUNDDOWN(RosterPlan25[[#This Row],[Optimal $]]*IF(RosterPlan25[[#This Row],[Contract]]="Rookie",0.3,0.15),0)</f>
        <v>0</v>
      </c>
      <c r="O64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64" s="25">
        <f>IF(VARG="MANUAL",RosterPlan25[[#This Row],[ManualVARG]],IF(VARG="GOOD",RosterPlan25[[#This Row],[GoodVARG]],"ERR"))</f>
        <v>-3.6479760205291569</v>
      </c>
      <c r="Q64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-3.6479760205291569</v>
      </c>
      <c r="R64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64" s="38" t="s">
        <v>31</v>
      </c>
      <c r="T64" s="57">
        <f>_xlfn.IFNA(INDEX(Draft2025[Net Keeper Count],RosterPlan25[[#This Row],[DraftIndex]]),0)+IF(RosterPlan25[[#This Row],[KEEPER / RFA]]="K",1,0)</f>
        <v>1</v>
      </c>
      <c r="U64" s="38" t="str">
        <f>IF(RosterPlan25[[#This Row],[KEEPER / RFA]]="RFA",RosterPlan25[[#This Row],[Pure Inflated $]],"")</f>
        <v/>
      </c>
      <c r="V64" s="35">
        <f>IF(RosterPlan25[[#This Row],[VAR/G]]&gt;0,
ROUND(IF(VARG="GOOD",$AG$29,IF(VARG="ATHLETIC",$AH$29,99999999999))*RosterPlan25[[#This Row],[VAR/G]],0),
0) + 1</f>
        <v>1</v>
      </c>
      <c r="W64" s="35">
        <f ca="1">RosterPlan25[[#This Row],[Optimal $]]-RosterPlan25[[#This Row],[$ CURR]]</f>
        <v>0</v>
      </c>
      <c r="X64">
        <f>IF(OR(RosterPlan25[[#This Row],[SOURCE]]="Rookie",RosterPlan25[[#This Row],[POS]]="K"),0,RosterPlan25[[#This Row],[VAR/G]]+3.3)</f>
        <v>-0.3479760205291571</v>
      </c>
      <c r="Y64">
        <f>IF(RosterPlan25[[#This Row],[VAW/G]]&gt;0,ROUND(RosterPlan25[[#This Row],[VAW/G]]*$AG$56,0)+1,1)</f>
        <v>1</v>
      </c>
      <c r="Z64" s="49">
        <f ca="1">RosterPlan25[[#This Row],[VAWG Market $]]-_xlfn.IFNA(RosterPlan25[[#This Row],[$ CURR]],1)</f>
        <v>0</v>
      </c>
      <c r="AA64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64">
        <f ca="1">RosterPlan25[[#This Row],[Pure Inflated $]]-RosterPlan25[[#This Row],[$ CURR]]</f>
        <v>0</v>
      </c>
      <c r="AC64">
        <f>INDEX(players[age],MATCH(RosterPlan25[[#This Row],[player_id]],players[sleeper_id],0))</f>
        <v>27</v>
      </c>
      <c r="AV64"/>
      <c r="BJ64"/>
    </row>
    <row r="65" spans="1:62" x14ac:dyDescent="0.25">
      <c r="A65" t="s">
        <v>1260</v>
      </c>
      <c r="B65" t="s">
        <v>1057</v>
      </c>
      <c r="C65" t="s">
        <v>1261</v>
      </c>
      <c r="D65" s="35">
        <f>_xlfn.IFNA(MATCH(RosterPlan25[[#This Row],[player_id]],CompositeRoster[sleeper_id],0),  MATCH(RosterPlan25[[#This Row],[PLAYER]],CompositeRoster[full_name],0))</f>
        <v>64</v>
      </c>
      <c r="E65" s="35">
        <f>MATCH(RosterPlan25[[#This Row],[player_id]],Draft2025[sleeper_id],0)</f>
        <v>83</v>
      </c>
      <c r="F65" s="35" t="str">
        <f>INDEX(CompositeRoster[team],RosterPlan25[[#This Row],[RosterIndex]])&amp;""</f>
        <v>DET</v>
      </c>
      <c r="G65" s="35" t="str">
        <f>INDEX(CompositeRoster[position],RosterPlan25[[#This Row],[RosterIndex]])&amp;""</f>
        <v>WR</v>
      </c>
      <c r="H65" s="35" t="str">
        <f>INDEX(CompositeRoster[source],RosterPlan25[[#This Row],[RosterIndex]])</f>
        <v>Roster</v>
      </c>
      <c r="I65" s="41">
        <f>_xlfn.IFNA(INDEX(Draft2025[PRICE],RosterPlan25[[#This Row],[DraftIndex]]),0)</f>
        <v>13</v>
      </c>
      <c r="J65" s="41" t="str">
        <f>IF(RosterPlan25[[#This Row],[SOURCE]]="Rookie","Rookie",_xlfn.IFNA(INDEX(Draft2025[Current Contract],RosterPlan25[[#This Row],[DraftIndex]]),"Undrafted"))</f>
        <v>Rookie</v>
      </c>
      <c r="K65" s="41" cm="1">
        <f t="array" aca="1" ref="K6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65" s="41" t="str">
        <f>IF(_xlfn.IFNA(INDEX(Draft2025[KEEPER],RosterPlan25[[#This Row],[DraftIndex]]),"")="K","Yes","")</f>
        <v>Yes</v>
      </c>
      <c r="M65" s="41" t="str" cm="1">
        <f t="array" ref="M6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65" s="41">
        <f>ROUNDDOWN(RosterPlan25[[#This Row],[Optimal $]]*IF(RosterPlan25[[#This Row],[Contract]]="Rookie",0.3,0.15),0)</f>
        <v>6</v>
      </c>
      <c r="O6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19</v>
      </c>
      <c r="P65" s="37">
        <f>IF(VARG="MANUAL",RosterPlan25[[#This Row],[ManualVARG]],IF(VARG="GOOD",RosterPlan25[[#This Row],[GoodVARG]],"ERR"))</f>
        <v>1.8488917348466942</v>
      </c>
      <c r="Q6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1.8488917348466942</v>
      </c>
      <c r="R6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-0.96779486489930044</v>
      </c>
      <c r="S65" s="38" t="s">
        <v>31</v>
      </c>
      <c r="T65" s="38">
        <f>_xlfn.IFNA(INDEX(Draft2025[Net Keeper Count],RosterPlan25[[#This Row],[DraftIndex]]),0)+IF(RosterPlan25[[#This Row],[KEEPER / RFA]]="K",1,0)</f>
        <v>4</v>
      </c>
      <c r="U65" s="38" t="str">
        <f>IF(RosterPlan25[[#This Row],[KEEPER / RFA]]="RFA",RosterPlan25[[#This Row],[Pure Inflated $]],"")</f>
        <v/>
      </c>
      <c r="V65" s="35">
        <f>IF(RosterPlan25[[#This Row],[VAR/G]]&gt;0,
ROUND(IF(VARG="GOOD",$AG$29,IF(VARG="ATHLETIC",$AH$29,99999999999))*RosterPlan25[[#This Row],[VAR/G]],0),
0) + 1</f>
        <v>23</v>
      </c>
      <c r="W65" s="35">
        <f ca="1">RosterPlan25[[#This Row],[Optimal $]]-RosterPlan25[[#This Row],[$ CURR]]</f>
        <v>4</v>
      </c>
      <c r="X65">
        <f>IF(OR(RosterPlan25[[#This Row],[SOURCE]]="Rookie",RosterPlan25[[#This Row],[POS]]="K"),0,RosterPlan25[[#This Row],[VAR/G]]+3.3)</f>
        <v>5.1488917348466945</v>
      </c>
      <c r="Y65">
        <f ca="1">IF(RosterPlan25[[#This Row],[VAW/G]]&gt;0,ROUND(RosterPlan25[[#This Row],[VAW/G]]*$AG$56,0)+1,1)</f>
        <v>86</v>
      </c>
      <c r="Z65" s="49">
        <f ca="1">RosterPlan25[[#This Row],[VAWG Market $]]-_xlfn.IFNA(RosterPlan25[[#This Row],[$ CURR]],1)</f>
        <v>67</v>
      </c>
      <c r="AA65" s="35">
        <f ca="1">IF(RosterPlan25[[#This Row],[VAR/G]]&gt;0,1+ROUND(RosterPlan25[[#This Row],[VAR/G]]*IF(RosterPlan25[[#This Row],[KEEPER / RFA]]="K",($AG$34+RosterPlan25[[#This Row],[$ CURR]]-1)/($AG$23+RosterPlan25[[#This Row],[VAR/G]]),$AG$35),0),1)</f>
        <v>31</v>
      </c>
      <c r="AB65">
        <f ca="1">RosterPlan25[[#This Row],[Pure Inflated $]]-RosterPlan25[[#This Row],[$ CURR]]</f>
        <v>12</v>
      </c>
      <c r="AC65">
        <f>INDEX(players[age],MATCH(RosterPlan25[[#This Row],[player_id]],players[sleeper_id],0))</f>
        <v>25</v>
      </c>
      <c r="AV65"/>
      <c r="BJ65"/>
    </row>
    <row r="66" spans="1:62" x14ac:dyDescent="0.25">
      <c r="A66" t="s">
        <v>1262</v>
      </c>
      <c r="B66" t="s">
        <v>1057</v>
      </c>
      <c r="C66" t="s">
        <v>1263</v>
      </c>
      <c r="D66" s="35">
        <f>_xlfn.IFNA(MATCH(RosterPlan25[[#This Row],[player_id]],CompositeRoster[sleeper_id],0),  MATCH(RosterPlan25[[#This Row],[PLAYER]],CompositeRoster[full_name],0))</f>
        <v>65</v>
      </c>
      <c r="E66" s="35">
        <f>MATCH(RosterPlan25[[#This Row],[player_id]],Draft2025[sleeper_id],0)</f>
        <v>112</v>
      </c>
      <c r="F66" s="35" t="str">
        <f>INDEX(CompositeRoster[team],RosterPlan25[[#This Row],[RosterIndex]])&amp;""</f>
        <v>MIN</v>
      </c>
      <c r="G66" s="35" t="str">
        <f>INDEX(CompositeRoster[position],RosterPlan25[[#This Row],[RosterIndex]])&amp;""</f>
        <v>WR</v>
      </c>
      <c r="H66" s="35" t="str">
        <f>INDEX(CompositeRoster[source],RosterPlan25[[#This Row],[RosterIndex]])</f>
        <v>Roster</v>
      </c>
      <c r="I66" s="41">
        <f>_xlfn.IFNA(INDEX(Draft2025[PRICE],RosterPlan25[[#This Row],[DraftIndex]]),0)</f>
        <v>1</v>
      </c>
      <c r="J66" s="41" t="str">
        <f>IF(RosterPlan25[[#This Row],[SOURCE]]="Rookie","Rookie",_xlfn.IFNA(INDEX(Draft2025[Current Contract],RosterPlan25[[#This Row],[DraftIndex]]),"Undrafted"))</f>
        <v>Undrafted</v>
      </c>
      <c r="K66" s="41" cm="1">
        <f t="array" aca="1" ref="K6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66" s="41" t="str">
        <f>IF(_xlfn.IFNA(INDEX(Draft2025[KEEPER],RosterPlan25[[#This Row],[DraftIndex]]),"")="K","Yes","")</f>
        <v>Yes</v>
      </c>
      <c r="M66" s="41" cm="1">
        <f t="array" ref="M6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N66" s="41">
        <f>ROUNDDOWN(RosterPlan25[[#This Row],[Optimal $]]*IF(RosterPlan25[[#This Row],[Contract]]="Rookie",0.3,0.15),0)</f>
        <v>0</v>
      </c>
      <c r="O6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66" s="37">
        <f>IF(VARG="MANUAL",RosterPlan25[[#This Row],[ManualVARG]],IF(VARG="GOOD",RosterPlan25[[#This Row],[GoodVARG]],"ERR"))</f>
        <v>-2.1573492724319387</v>
      </c>
      <c r="Q6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-2.1573492724319387</v>
      </c>
      <c r="R6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-3.6448518201019375</v>
      </c>
      <c r="S66" s="38" t="s">
        <v>31</v>
      </c>
      <c r="T66" s="38">
        <f>_xlfn.IFNA(INDEX(Draft2025[Net Keeper Count],RosterPlan25[[#This Row],[DraftIndex]]),0)+IF(RosterPlan25[[#This Row],[KEEPER / RFA]]="K",1,0)</f>
        <v>2</v>
      </c>
      <c r="U66" s="38" t="str">
        <f>IF(RosterPlan25[[#This Row],[KEEPER / RFA]]="RFA",RosterPlan25[[#This Row],[Pure Inflated $]],"")</f>
        <v/>
      </c>
      <c r="V66" s="35">
        <f>IF(RosterPlan25[[#This Row],[VAR/G]]&gt;0,
ROUND(IF(VARG="GOOD",$AG$29,IF(VARG="ATHLETIC",$AH$29,99999999999))*RosterPlan25[[#This Row],[VAR/G]],0),
0) + 1</f>
        <v>1</v>
      </c>
      <c r="W66" s="35">
        <f ca="1">RosterPlan25[[#This Row],[Optimal $]]-RosterPlan25[[#This Row],[$ CURR]]</f>
        <v>0</v>
      </c>
      <c r="X66">
        <f>IF(OR(RosterPlan25[[#This Row],[SOURCE]]="Rookie",RosterPlan25[[#This Row],[POS]]="K"),0,RosterPlan25[[#This Row],[VAR/G]]+3.3)</f>
        <v>1.1426507275680611</v>
      </c>
      <c r="Y66">
        <f ca="1">IF(RosterPlan25[[#This Row],[VAW/G]]&gt;0,ROUND(RosterPlan25[[#This Row],[VAW/G]]*$AG$56,0)+1,1)</f>
        <v>20</v>
      </c>
      <c r="Z66" s="49">
        <f ca="1">RosterPlan25[[#This Row],[VAWG Market $]]-_xlfn.IFNA(RosterPlan25[[#This Row],[$ CURR]],1)</f>
        <v>19</v>
      </c>
      <c r="AA66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66">
        <f ca="1">RosterPlan25[[#This Row],[Pure Inflated $]]-RosterPlan25[[#This Row],[$ CURR]]</f>
        <v>0</v>
      </c>
      <c r="AC66">
        <f>INDEX(players[age],MATCH(RosterPlan25[[#This Row],[player_id]],players[sleeper_id],0))</f>
        <v>29</v>
      </c>
      <c r="AV66"/>
      <c r="BJ66"/>
    </row>
    <row r="67" spans="1:62" x14ac:dyDescent="0.25">
      <c r="A67" t="s">
        <v>1266</v>
      </c>
      <c r="B67" t="s">
        <v>1057</v>
      </c>
      <c r="C67" t="s">
        <v>1267</v>
      </c>
      <c r="D67" s="35">
        <f>_xlfn.IFNA(MATCH(RosterPlan25[[#This Row],[player_id]],CompositeRoster[sleeper_id],0),  MATCH(RosterPlan25[[#This Row],[PLAYER]],CompositeRoster[full_name],0))</f>
        <v>66</v>
      </c>
      <c r="E67" s="35">
        <f>MATCH(RosterPlan25[[#This Row],[player_id]],Draft2025[sleeper_id],0)</f>
        <v>79</v>
      </c>
      <c r="F67" s="35" t="str">
        <f>INDEX(CompositeRoster[team],RosterPlan25[[#This Row],[RosterIndex]])&amp;""</f>
        <v>CIN</v>
      </c>
      <c r="G67" s="35" t="str">
        <f>INDEX(CompositeRoster[position],RosterPlan25[[#This Row],[RosterIndex]])&amp;""</f>
        <v>QB</v>
      </c>
      <c r="H67" s="35" t="str">
        <f>INDEX(CompositeRoster[source],RosterPlan25[[#This Row],[RosterIndex]])</f>
        <v>Roster</v>
      </c>
      <c r="I67" s="41">
        <f>_xlfn.IFNA(INDEX(Draft2025[PRICE],RosterPlan25[[#This Row],[DraftIndex]]),0)</f>
        <v>19</v>
      </c>
      <c r="J67" s="41" t="str">
        <f>IF(RosterPlan25[[#This Row],[SOURCE]]="Rookie","Rookie",_xlfn.IFNA(INDEX(Draft2025[Current Contract],RosterPlan25[[#This Row],[DraftIndex]]),"Undrafted"))</f>
        <v>Auction</v>
      </c>
      <c r="K67" s="41" cm="1">
        <f t="array" aca="1" ref="K6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67" s="41" t="str">
        <f>IF(_xlfn.IFNA(INDEX(Draft2025[KEEPER],RosterPlan25[[#This Row],[DraftIndex]]),"")="K","Yes","")</f>
        <v>Yes</v>
      </c>
      <c r="M67" s="41" cm="1">
        <f t="array" ref="M6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N67" s="41">
        <f>ROUNDDOWN(RosterPlan25[[#This Row],[Optimal $]]*IF(RosterPlan25[[#This Row],[Contract]]="Rookie",0.3,0.15),0)</f>
        <v>2</v>
      </c>
      <c r="O6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21</v>
      </c>
      <c r="P67" s="37">
        <f>IF(VARG="MANUAL",RosterPlan25[[#This Row],[ManualVARG]],IF(VARG="GOOD",RosterPlan25[[#This Row],[GoodVARG]],"ERR"))</f>
        <v>1.2935906430593538</v>
      </c>
      <c r="Q6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1.2935906430593538</v>
      </c>
      <c r="R6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3.2935862578767785</v>
      </c>
      <c r="S67" s="38" t="s">
        <v>31</v>
      </c>
      <c r="T67" s="38">
        <f>_xlfn.IFNA(INDEX(Draft2025[Net Keeper Count],RosterPlan25[[#This Row],[DraftIndex]]),0)+IF(RosterPlan25[[#This Row],[KEEPER / RFA]]="K",1,0)</f>
        <v>2</v>
      </c>
      <c r="U67" s="38" t="str">
        <f>IF(RosterPlan25[[#This Row],[KEEPER / RFA]]="RFA",RosterPlan25[[#This Row],[Pure Inflated $]],"")</f>
        <v/>
      </c>
      <c r="V67" s="35">
        <f>IF(RosterPlan25[[#This Row],[VAR/G]]&gt;0,
ROUND(IF(VARG="GOOD",$AG$29,IF(VARG="ATHLETIC",$AH$29,99999999999))*RosterPlan25[[#This Row],[VAR/G]],0),
0) + 1</f>
        <v>16</v>
      </c>
      <c r="W67" s="35">
        <f ca="1">RosterPlan25[[#This Row],[Optimal $]]-RosterPlan25[[#This Row],[$ CURR]]</f>
        <v>-5</v>
      </c>
      <c r="X67">
        <f>IF(OR(RosterPlan25[[#This Row],[SOURCE]]="Rookie",RosterPlan25[[#This Row],[POS]]="K"),0,RosterPlan25[[#This Row],[VAR/G]]+3.3)</f>
        <v>4.5935906430593541</v>
      </c>
      <c r="Y67">
        <f ca="1">IF(RosterPlan25[[#This Row],[VAW/G]]&gt;0,ROUND(RosterPlan25[[#This Row],[VAW/G]]*$AG$56,0)+1,1)</f>
        <v>77</v>
      </c>
      <c r="Z67" s="49">
        <f ca="1">RosterPlan25[[#This Row],[VAWG Market $]]-_xlfn.IFNA(RosterPlan25[[#This Row],[$ CURR]],1)</f>
        <v>56</v>
      </c>
      <c r="AA67" s="35">
        <f ca="1">IF(RosterPlan25[[#This Row],[VAR/G]]&gt;0,1+ROUND(RosterPlan25[[#This Row],[VAR/G]]*IF(RosterPlan25[[#This Row],[KEEPER / RFA]]="K",($AG$34+RosterPlan25[[#This Row],[$ CURR]]-1)/($AG$23+RosterPlan25[[#This Row],[VAR/G]]),$AG$35),0),1)</f>
        <v>22</v>
      </c>
      <c r="AB67">
        <f ca="1">RosterPlan25[[#This Row],[Pure Inflated $]]-RosterPlan25[[#This Row],[$ CURR]]</f>
        <v>1</v>
      </c>
      <c r="AC67">
        <f>INDEX(players[age],MATCH(RosterPlan25[[#This Row],[player_id]],players[sleeper_id],0))</f>
        <v>29</v>
      </c>
      <c r="AV67"/>
      <c r="BJ67"/>
    </row>
    <row r="68" spans="1:62" x14ac:dyDescent="0.25">
      <c r="A68" t="s">
        <v>1268</v>
      </c>
      <c r="B68" t="s">
        <v>1057</v>
      </c>
      <c r="C68" t="s">
        <v>1269</v>
      </c>
      <c r="D68" s="35">
        <f>_xlfn.IFNA(MATCH(RosterPlan25[[#This Row],[player_id]],CompositeRoster[sleeper_id],0),  MATCH(RosterPlan25[[#This Row],[PLAYER]],CompositeRoster[full_name],0))</f>
        <v>67</v>
      </c>
      <c r="E68" s="35">
        <f>MATCH(RosterPlan25[[#This Row],[player_id]],Draft2025[sleeper_id],0)</f>
        <v>90</v>
      </c>
      <c r="F68" s="35" t="str">
        <f>INDEX(CompositeRoster[team],RosterPlan25[[#This Row],[RosterIndex]])&amp;""</f>
        <v>IND</v>
      </c>
      <c r="G68" s="35" t="str">
        <f>INDEX(CompositeRoster[position],RosterPlan25[[#This Row],[RosterIndex]])&amp;""</f>
        <v>WR</v>
      </c>
      <c r="H68" s="35" t="str">
        <f>INDEX(CompositeRoster[source],RosterPlan25[[#This Row],[RosterIndex]])</f>
        <v>Roster</v>
      </c>
      <c r="I68" s="41">
        <f>_xlfn.IFNA(INDEX(Draft2025[PRICE],RosterPlan25[[#This Row],[DraftIndex]]),0)</f>
        <v>1</v>
      </c>
      <c r="J68" s="41" t="str">
        <f>IF(RosterPlan25[[#This Row],[SOURCE]]="Rookie","Rookie",_xlfn.IFNA(INDEX(Draft2025[Current Contract],RosterPlan25[[#This Row],[DraftIndex]]),"Undrafted"))</f>
        <v>Undrafted</v>
      </c>
      <c r="K68" s="41" cm="1">
        <f t="array" aca="1" ref="K6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68" s="41" t="str">
        <f>IF(_xlfn.IFNA(INDEX(Draft2025[KEEPER],RosterPlan25[[#This Row],[DraftIndex]]),"")="K","Yes","")</f>
        <v>Yes</v>
      </c>
      <c r="M68" s="41" cm="1">
        <f t="array" ref="M6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N68" s="41">
        <f>ROUNDDOWN(RosterPlan25[[#This Row],[Optimal $]]*IF(RosterPlan25[[#This Row],[Contract]]="Rookie",0.3,0.15),0)</f>
        <v>0</v>
      </c>
      <c r="O6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68" s="37">
        <f>IF(VARG="MANUAL",RosterPlan25[[#This Row],[ManualVARG]],IF(VARG="GOOD",RosterPlan25[[#This Row],[GoodVARG]],"ERR"))</f>
        <v>-0.86861327027663671</v>
      </c>
      <c r="Q6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-0.86861327027663671</v>
      </c>
      <c r="R6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-3.230775057634669</v>
      </c>
      <c r="S68" s="38" t="s">
        <v>31</v>
      </c>
      <c r="T68" s="38">
        <f>_xlfn.IFNA(INDEX(Draft2025[Net Keeper Count],RosterPlan25[[#This Row],[DraftIndex]]),0)+IF(RosterPlan25[[#This Row],[KEEPER / RFA]]="K",1,0)</f>
        <v>2</v>
      </c>
      <c r="U68" s="38" t="str">
        <f>IF(RosterPlan25[[#This Row],[KEEPER / RFA]]="RFA",RosterPlan25[[#This Row],[Pure Inflated $]],"")</f>
        <v/>
      </c>
      <c r="V68" s="35">
        <f>IF(RosterPlan25[[#This Row],[VAR/G]]&gt;0,
ROUND(IF(VARG="GOOD",$AG$29,IF(VARG="ATHLETIC",$AH$29,99999999999))*RosterPlan25[[#This Row],[VAR/G]],0),
0) + 1</f>
        <v>1</v>
      </c>
      <c r="W68" s="35">
        <f ca="1">RosterPlan25[[#This Row],[Optimal $]]-RosterPlan25[[#This Row],[$ CURR]]</f>
        <v>0</v>
      </c>
      <c r="X68">
        <f>IF(OR(RosterPlan25[[#This Row],[SOURCE]]="Rookie",RosterPlan25[[#This Row],[POS]]="K"),0,RosterPlan25[[#This Row],[VAR/G]]+3.3)</f>
        <v>2.4313867297233633</v>
      </c>
      <c r="Y68">
        <f ca="1">IF(RosterPlan25[[#This Row],[VAW/G]]&gt;0,ROUND(RosterPlan25[[#This Row],[VAW/G]]*$AG$56,0)+1,1)</f>
        <v>41</v>
      </c>
      <c r="Z68" s="49">
        <f ca="1">RosterPlan25[[#This Row],[VAWG Market $]]-_xlfn.IFNA(RosterPlan25[[#This Row],[$ CURR]],1)</f>
        <v>40</v>
      </c>
      <c r="AA6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68">
        <f ca="1">RosterPlan25[[#This Row],[Pure Inflated $]]-RosterPlan25[[#This Row],[$ CURR]]</f>
        <v>0</v>
      </c>
      <c r="AC68">
        <f>INDEX(players[age],MATCH(RosterPlan25[[#This Row],[player_id]],players[sleeper_id],0))</f>
        <v>24</v>
      </c>
      <c r="AV68"/>
      <c r="BJ68"/>
    </row>
    <row r="69" spans="1:62" x14ac:dyDescent="0.25">
      <c r="A69" t="s">
        <v>1273</v>
      </c>
      <c r="B69" t="s">
        <v>1057</v>
      </c>
      <c r="C69" t="s">
        <v>1274</v>
      </c>
      <c r="D69" s="35">
        <f>_xlfn.IFNA(MATCH(RosterPlan25[[#This Row],[player_id]],CompositeRoster[sleeper_id],0),  MATCH(RosterPlan25[[#This Row],[PLAYER]],CompositeRoster[full_name],0))</f>
        <v>68</v>
      </c>
      <c r="E69" s="35">
        <f>MATCH(RosterPlan25[[#This Row],[player_id]],Draft2025[sleeper_id],0)</f>
        <v>77</v>
      </c>
      <c r="F69" s="35" t="str">
        <f>INDEX(CompositeRoster[team],RosterPlan25[[#This Row],[RosterIndex]])&amp;""</f>
        <v>ATL</v>
      </c>
      <c r="G69" s="35" t="str">
        <f>INDEX(CompositeRoster[position],RosterPlan25[[#This Row],[RosterIndex]])&amp;""</f>
        <v>TE</v>
      </c>
      <c r="H69" s="35" t="str">
        <f>INDEX(CompositeRoster[source],RosterPlan25[[#This Row],[RosterIndex]])</f>
        <v>Roster</v>
      </c>
      <c r="I69" s="41">
        <f>_xlfn.IFNA(INDEX(Draft2025[PRICE],RosterPlan25[[#This Row],[DraftIndex]]),0)</f>
        <v>4</v>
      </c>
      <c r="J69" s="41" t="str">
        <f>IF(RosterPlan25[[#This Row],[SOURCE]]="Rookie","Rookie",_xlfn.IFNA(INDEX(Draft2025[Current Contract],RosterPlan25[[#This Row],[DraftIndex]]),"Undrafted"))</f>
        <v>Auction</v>
      </c>
      <c r="K69" s="41" cm="1">
        <f t="array" aca="1" ref="K6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69" s="41" t="str">
        <f>IF(_xlfn.IFNA(INDEX(Draft2025[KEEPER],RosterPlan25[[#This Row],[DraftIndex]]),"")="K","Yes","")</f>
        <v>Yes</v>
      </c>
      <c r="M69" s="41" cm="1">
        <f t="array" ref="M6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69" s="41">
        <f>ROUNDDOWN(RosterPlan25[[#This Row],[Optimal $]]*IF(RosterPlan25[[#This Row],[Contract]]="Rookie",0.3,0.15),0)</f>
        <v>2</v>
      </c>
      <c r="O69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P69" s="25">
        <f>IF(VARG="MANUAL",RosterPlan25[[#This Row],[ManualVARG]],IF(VARG="GOOD",RosterPlan25[[#This Row],[GoodVARG]],"ERR"))</f>
        <v>1.491631662138182</v>
      </c>
      <c r="Q69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1.491631662138182</v>
      </c>
      <c r="R69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1.3929993510819083</v>
      </c>
      <c r="S69" s="38" t="s">
        <v>31</v>
      </c>
      <c r="T69" s="57">
        <f>_xlfn.IFNA(INDEX(Draft2025[Net Keeper Count],RosterPlan25[[#This Row],[DraftIndex]]),0)+IF(RosterPlan25[[#This Row],[KEEPER / RFA]]="K",1,0)</f>
        <v>1</v>
      </c>
      <c r="U69" s="38" t="str">
        <f>IF(RosterPlan25[[#This Row],[KEEPER / RFA]]="RFA",RosterPlan25[[#This Row],[Pure Inflated $]],"")</f>
        <v/>
      </c>
      <c r="V69" s="35">
        <f>IF(RosterPlan25[[#This Row],[VAR/G]]&gt;0,
ROUND(IF(VARG="GOOD",$AG$29,IF(VARG="ATHLETIC",$AH$29,99999999999))*RosterPlan25[[#This Row],[VAR/G]],0),
0) + 1</f>
        <v>19</v>
      </c>
      <c r="W69" s="35">
        <f ca="1">RosterPlan25[[#This Row],[Optimal $]]-RosterPlan25[[#This Row],[$ CURR]]</f>
        <v>13</v>
      </c>
      <c r="X69">
        <f>IF(OR(RosterPlan25[[#This Row],[SOURCE]]="Rookie",RosterPlan25[[#This Row],[POS]]="K"),0,RosterPlan25[[#This Row],[VAR/G]]+3.3)</f>
        <v>4.7916316621381814</v>
      </c>
      <c r="Y69">
        <f ca="1">IF(RosterPlan25[[#This Row],[VAW/G]]&gt;0,ROUND(RosterPlan25[[#This Row],[VAW/G]]*$AG$56,0)+1,1)</f>
        <v>80</v>
      </c>
      <c r="Z69" s="49">
        <f ca="1">RosterPlan25[[#This Row],[VAWG Market $]]-_xlfn.IFNA(RosterPlan25[[#This Row],[$ CURR]],1)</f>
        <v>74</v>
      </c>
      <c r="AA69" s="35">
        <f ca="1">IF(RosterPlan25[[#This Row],[VAR/G]]&gt;0,1+ROUND(RosterPlan25[[#This Row],[VAR/G]]*IF(RosterPlan25[[#This Row],[KEEPER / RFA]]="K",($AG$34+RosterPlan25[[#This Row],[$ CURR]]-1)/($AG$23+RosterPlan25[[#This Row],[VAR/G]]),$AG$35),0),1)</f>
        <v>25</v>
      </c>
      <c r="AB69">
        <f ca="1">RosterPlan25[[#This Row],[Pure Inflated $]]-RosterPlan25[[#This Row],[$ CURR]]</f>
        <v>19</v>
      </c>
      <c r="AC69">
        <f>INDEX(players[age],MATCH(RosterPlan25[[#This Row],[player_id]],players[sleeper_id],0))</f>
        <v>25</v>
      </c>
      <c r="AV69"/>
      <c r="BJ69"/>
    </row>
    <row r="70" spans="1:62" x14ac:dyDescent="0.25">
      <c r="A70" t="s">
        <v>1275</v>
      </c>
      <c r="B70" t="s">
        <v>1057</v>
      </c>
      <c r="C70" t="s">
        <v>1276</v>
      </c>
      <c r="D70" s="35">
        <f>_xlfn.IFNA(MATCH(RosterPlan25[[#This Row],[player_id]],CompositeRoster[sleeper_id],0),  MATCH(RosterPlan25[[#This Row],[PLAYER]],CompositeRoster[full_name],0))</f>
        <v>69</v>
      </c>
      <c r="E70" s="35">
        <f>MATCH(RosterPlan25[[#This Row],[player_id]],Draft2025[sleeper_id],0)</f>
        <v>86</v>
      </c>
      <c r="F70" s="35" t="str">
        <f>INDEX(CompositeRoster[team],RosterPlan25[[#This Row],[RosterIndex]])&amp;""</f>
        <v>ARI</v>
      </c>
      <c r="G70" s="35" t="str">
        <f>INDEX(CompositeRoster[position],RosterPlan25[[#This Row],[RosterIndex]])&amp;""</f>
        <v>WR</v>
      </c>
      <c r="H70" s="35" t="str">
        <f>INDEX(CompositeRoster[source],RosterPlan25[[#This Row],[RosterIndex]])</f>
        <v>Roster</v>
      </c>
      <c r="I70" s="41">
        <f>_xlfn.IFNA(INDEX(Draft2025[PRICE],RosterPlan25[[#This Row],[DraftIndex]]),0)</f>
        <v>13</v>
      </c>
      <c r="J70" s="41" t="str">
        <f>IF(RosterPlan25[[#This Row],[SOURCE]]="Rookie","Rookie",_xlfn.IFNA(INDEX(Draft2025[Current Contract],RosterPlan25[[#This Row],[DraftIndex]]),"Undrafted"))</f>
        <v>Rookie</v>
      </c>
      <c r="K70" s="41" cm="1">
        <f t="array" aca="1" ref="K7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70" s="41" t="str">
        <f>IF(_xlfn.IFNA(INDEX(Draft2025[KEEPER],RosterPlan25[[#This Row],[DraftIndex]]),"")="K","Yes","")</f>
        <v>Yes</v>
      </c>
      <c r="M70" s="41" t="str" cm="1">
        <f t="array" ref="M7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70" s="41">
        <f>ROUNDDOWN(RosterPlan25[[#This Row],[Optimal $]]*IF(RosterPlan25[[#This Row],[Contract]]="Rookie",0.3,0.15),0)</f>
        <v>2</v>
      </c>
      <c r="O7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15</v>
      </c>
      <c r="P70" s="37">
        <f>IF(VARG="MANUAL",RosterPlan25[[#This Row],[ManualVARG]],IF(VARG="GOOD",RosterPlan25[[#This Row],[GoodVARG]],"ERR"))</f>
        <v>0.66482667157589925</v>
      </c>
      <c r="Q7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0.66482667157589925</v>
      </c>
      <c r="R7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70" s="38" t="s">
        <v>31</v>
      </c>
      <c r="T70" s="38">
        <f>_xlfn.IFNA(INDEX(Draft2025[Net Keeper Count],RosterPlan25[[#This Row],[DraftIndex]]),0)+IF(RosterPlan25[[#This Row],[KEEPER / RFA]]="K",1,0)</f>
        <v>2</v>
      </c>
      <c r="U70" s="38" t="str">
        <f>IF(RosterPlan25[[#This Row],[KEEPER / RFA]]="RFA",RosterPlan25[[#This Row],[Pure Inflated $]],"")</f>
        <v/>
      </c>
      <c r="V70" s="35">
        <f>IF(RosterPlan25[[#This Row],[VAR/G]]&gt;0,
ROUND(IF(VARG="GOOD",$AG$29,IF(VARG="ATHLETIC",$AH$29,99999999999))*RosterPlan25[[#This Row],[VAR/G]],0),
0) + 1</f>
        <v>9</v>
      </c>
      <c r="W70" s="35">
        <f ca="1">RosterPlan25[[#This Row],[Optimal $]]-RosterPlan25[[#This Row],[$ CURR]]</f>
        <v>-6</v>
      </c>
      <c r="X70">
        <f>IF(OR(RosterPlan25[[#This Row],[SOURCE]]="Rookie",RosterPlan25[[#This Row],[POS]]="K"),0,RosterPlan25[[#This Row],[VAR/G]]+3.3)</f>
        <v>3.9648266715758993</v>
      </c>
      <c r="Y70">
        <f ca="1">IF(RosterPlan25[[#This Row],[VAW/G]]&gt;0,ROUND(RosterPlan25[[#This Row],[VAW/G]]*$AG$56,0)+1,1)</f>
        <v>66</v>
      </c>
      <c r="Z70" s="49">
        <f ca="1">RosterPlan25[[#This Row],[VAWG Market $]]-_xlfn.IFNA(RosterPlan25[[#This Row],[$ CURR]],1)</f>
        <v>51</v>
      </c>
      <c r="AA70" s="35">
        <f ca="1">IF(RosterPlan25[[#This Row],[VAR/G]]&gt;0,1+ROUND(RosterPlan25[[#This Row],[VAR/G]]*IF(RosterPlan25[[#This Row],[KEEPER / RFA]]="K",($AG$34+RosterPlan25[[#This Row],[$ CURR]]-1)/($AG$23+RosterPlan25[[#This Row],[VAR/G]]),$AG$35),0),1)</f>
        <v>12</v>
      </c>
      <c r="AB70">
        <f ca="1">RosterPlan25[[#This Row],[Pure Inflated $]]-RosterPlan25[[#This Row],[$ CURR]]</f>
        <v>-3</v>
      </c>
      <c r="AC70">
        <f>INDEX(players[age],MATCH(RosterPlan25[[#This Row],[player_id]],players[sleeper_id],0))</f>
        <v>23</v>
      </c>
      <c r="AV70"/>
      <c r="BJ70"/>
    </row>
    <row r="71" spans="1:62" x14ac:dyDescent="0.25">
      <c r="A71" t="s">
        <v>1277</v>
      </c>
      <c r="B71" t="s">
        <v>1057</v>
      </c>
      <c r="C71" t="s">
        <v>51</v>
      </c>
      <c r="D71">
        <f>_xlfn.IFNA(MATCH(RosterPlan25[[#This Row],[player_id]],CompositeRoster[sleeper_id],0),  MATCH(RosterPlan25[[#This Row],[PLAYER]],CompositeRoster[full_name],0))</f>
        <v>70</v>
      </c>
      <c r="E71">
        <f>MATCH(RosterPlan25[[#This Row],[player_id]],Draft2025[sleeper_id],0)</f>
        <v>73</v>
      </c>
      <c r="F71" t="str">
        <f>INDEX(CompositeRoster[team],RosterPlan25[[#This Row],[RosterIndex]])&amp;""</f>
        <v>LAR</v>
      </c>
      <c r="G71" t="str">
        <f>INDEX(CompositeRoster[position],RosterPlan25[[#This Row],[RosterIndex]])&amp;""</f>
        <v>QB</v>
      </c>
      <c r="H71" s="35" t="str">
        <f>INDEX(CompositeRoster[source],RosterPlan25[[#This Row],[RosterIndex]])</f>
        <v>Roster</v>
      </c>
      <c r="I71" s="41">
        <f>_xlfn.IFNA(INDEX(Draft2025[PRICE],RosterPlan25[[#This Row],[DraftIndex]]),0)</f>
        <v>1</v>
      </c>
      <c r="J71" s="41" t="str">
        <f>IF(RosterPlan25[[#This Row],[SOURCE]]="Rookie","Rookie",_xlfn.IFNA(INDEX(Draft2025[Current Contract],RosterPlan25[[#This Row],[DraftIndex]]),"Undrafted"))</f>
        <v>Auction</v>
      </c>
      <c r="K71" s="41" cm="1">
        <f t="array" aca="1" ref="K7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71" s="41" t="str">
        <f>IF(_xlfn.IFNA(INDEX(Draft2025[KEEPER],RosterPlan25[[#This Row],[DraftIndex]]),"")="K","Yes","")</f>
        <v/>
      </c>
      <c r="M71" s="41" cm="1">
        <f t="array" ref="M7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71" s="41">
        <f>ROUNDDOWN(RosterPlan25[[#This Row],[Optimal $]]*IF(RosterPlan25[[#This Row],[Contract]]="Rookie",0.3,0.15),0)</f>
        <v>0</v>
      </c>
      <c r="O71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71" s="37">
        <f>IF(VARG="MANUAL",RosterPlan25[[#This Row],[ManualVARG]],IF(VARG="GOOD",RosterPlan25[[#This Row],[GoodVARG]],"ERR"))</f>
        <v>0.22569899761992596</v>
      </c>
      <c r="Q7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0.22569899761992596</v>
      </c>
      <c r="R7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-1.9560700569804192</v>
      </c>
      <c r="S71" s="38" t="s">
        <v>31</v>
      </c>
      <c r="T71" s="35">
        <f>_xlfn.IFNA(INDEX(Draft2025[Net Keeper Count],RosterPlan25[[#This Row],[DraftIndex]]),0)+IF(RosterPlan25[[#This Row],[KEEPER / RFA]]="K",1,0)</f>
        <v>1</v>
      </c>
      <c r="U71" s="38" t="str">
        <f>IF(RosterPlan25[[#This Row],[KEEPER / RFA]]="RFA",RosterPlan25[[#This Row],[Pure Inflated $]],"")</f>
        <v/>
      </c>
      <c r="V71">
        <f>IF(RosterPlan25[[#This Row],[VAR/G]]&gt;0,
ROUND(IF(VARG="GOOD",$AG$29,IF(VARG="ATHLETIC",$AH$29,99999999999))*RosterPlan25[[#This Row],[VAR/G]],0),
0) + 1</f>
        <v>4</v>
      </c>
      <c r="W71" s="35">
        <f ca="1">RosterPlan25[[#This Row],[Optimal $]]-RosterPlan25[[#This Row],[$ CURR]]</f>
        <v>3</v>
      </c>
      <c r="X71" s="35">
        <f>IF(OR(RosterPlan25[[#This Row],[SOURCE]]="Rookie",RosterPlan25[[#This Row],[POS]]="K"),0,RosterPlan25[[#This Row],[VAR/G]]+3.3)</f>
        <v>3.5256989976199256</v>
      </c>
      <c r="Y71" s="35">
        <f ca="1">IF(RosterPlan25[[#This Row],[VAW/G]]&gt;0,ROUND(RosterPlan25[[#This Row],[VAW/G]]*$AG$56,0)+1,1)</f>
        <v>59</v>
      </c>
      <c r="Z71" s="42">
        <f ca="1">RosterPlan25[[#This Row],[VAWG Market $]]-_xlfn.IFNA(RosterPlan25[[#This Row],[$ CURR]],1)</f>
        <v>58</v>
      </c>
      <c r="AA71" s="35">
        <f ca="1">IF(RosterPlan25[[#This Row],[VAR/G]]&gt;0,1+ROUND(RosterPlan25[[#This Row],[VAR/G]]*IF(RosterPlan25[[#This Row],[KEEPER / RFA]]="K",($AG$34+RosterPlan25[[#This Row],[$ CURR]]-1)/($AG$23+RosterPlan25[[#This Row],[VAR/G]]),$AG$35),0),1)</f>
        <v>5</v>
      </c>
      <c r="AB71" s="35">
        <f ca="1">RosterPlan25[[#This Row],[Pure Inflated $]]-RosterPlan25[[#This Row],[$ CURR]]</f>
        <v>4</v>
      </c>
      <c r="AC71">
        <f>INDEX(players[age],MATCH(RosterPlan25[[#This Row],[player_id]],players[sleeper_id],0))</f>
        <v>38</v>
      </c>
      <c r="AV71"/>
      <c r="BJ71"/>
    </row>
    <row r="72" spans="1:62" x14ac:dyDescent="0.25">
      <c r="A72" t="s">
        <v>1280</v>
      </c>
      <c r="B72" t="s">
        <v>1057</v>
      </c>
      <c r="C72" t="s">
        <v>1281</v>
      </c>
      <c r="D72" s="35">
        <f>_xlfn.IFNA(MATCH(RosterPlan25[[#This Row],[player_id]],CompositeRoster[sleeper_id],0),  MATCH(RosterPlan25[[#This Row],[PLAYER]],CompositeRoster[full_name],0))</f>
        <v>71</v>
      </c>
      <c r="E72" s="35">
        <f>MATCH(RosterPlan25[[#This Row],[player_id]],Draft2025[sleeper_id],0)</f>
        <v>87</v>
      </c>
      <c r="F72" s="35" t="str">
        <f>INDEX(CompositeRoster[team],RosterPlan25[[#This Row],[RosterIndex]])&amp;""</f>
        <v>ARI</v>
      </c>
      <c r="G72" s="35" t="str">
        <f>INDEX(CompositeRoster[position],RosterPlan25[[#This Row],[RosterIndex]])&amp;""</f>
        <v>WR</v>
      </c>
      <c r="H72" s="35" t="str">
        <f>INDEX(CompositeRoster[source],RosterPlan25[[#This Row],[RosterIndex]])</f>
        <v>Roster</v>
      </c>
      <c r="I72" s="41">
        <f>_xlfn.IFNA(INDEX(Draft2025[PRICE],RosterPlan25[[#This Row],[DraftIndex]]),0)</f>
        <v>3</v>
      </c>
      <c r="J72" s="41" t="str">
        <f>IF(RosterPlan25[[#This Row],[SOURCE]]="Rookie","Rookie",_xlfn.IFNA(INDEX(Draft2025[Current Contract],RosterPlan25[[#This Row],[DraftIndex]]),"Undrafted"))</f>
        <v>Rookie</v>
      </c>
      <c r="K72" s="41" cm="1">
        <f t="array" aca="1" ref="K7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72" s="41" t="str">
        <f>IF(_xlfn.IFNA(INDEX(Draft2025[KEEPER],RosterPlan25[[#This Row],[DraftIndex]]),"")="K","Yes","")</f>
        <v>Yes</v>
      </c>
      <c r="M72" s="41" t="str" cm="1">
        <f t="array" ref="M7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72" s="41">
        <f>ROUNDDOWN(RosterPlan25[[#This Row],[Optimal $]]*IF(RosterPlan25[[#This Row],[Contract]]="Rookie",0.3,0.15),0)</f>
        <v>0</v>
      </c>
      <c r="O7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72" s="37">
        <f>IF(VARG="MANUAL",RosterPlan25[[#This Row],[ManualVARG]],IF(VARG="GOOD",RosterPlan25[[#This Row],[GoodVARG]],"ERR"))</f>
        <v>-0.49575513337842797</v>
      </c>
      <c r="Q7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-0.49575513337842797</v>
      </c>
      <c r="R7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-3.304441185266132</v>
      </c>
      <c r="S72" s="38" t="s">
        <v>31</v>
      </c>
      <c r="T72" s="38">
        <f>_xlfn.IFNA(INDEX(Draft2025[Net Keeper Count],RosterPlan25[[#This Row],[DraftIndex]]),0)+IF(RosterPlan25[[#This Row],[KEEPER / RFA]]="K",1,0)</f>
        <v>3</v>
      </c>
      <c r="U72" s="38" t="str">
        <f>IF(RosterPlan25[[#This Row],[KEEPER / RFA]]="RFA",RosterPlan25[[#This Row],[Pure Inflated $]],"")</f>
        <v/>
      </c>
      <c r="V72" s="35">
        <f>IF(RosterPlan25[[#This Row],[VAR/G]]&gt;0,
ROUND(IF(VARG="GOOD",$AG$29,IF(VARG="ATHLETIC",$AH$29,99999999999))*RosterPlan25[[#This Row],[VAR/G]],0),
0) + 1</f>
        <v>1</v>
      </c>
      <c r="W72" s="35">
        <f ca="1">RosterPlan25[[#This Row],[Optimal $]]-RosterPlan25[[#This Row],[$ CURR]]</f>
        <v>-2</v>
      </c>
      <c r="X72">
        <f>IF(OR(RosterPlan25[[#This Row],[SOURCE]]="Rookie",RosterPlan25[[#This Row],[POS]]="K"),0,RosterPlan25[[#This Row],[VAR/G]]+3.3)</f>
        <v>2.804244866621572</v>
      </c>
      <c r="Y72">
        <f ca="1">IF(RosterPlan25[[#This Row],[VAW/G]]&gt;0,ROUND(RosterPlan25[[#This Row],[VAW/G]]*$AG$56,0)+1,1)</f>
        <v>47</v>
      </c>
      <c r="Z72" s="49">
        <f ca="1">RosterPlan25[[#This Row],[VAWG Market $]]-_xlfn.IFNA(RosterPlan25[[#This Row],[$ CURR]],1)</f>
        <v>44</v>
      </c>
      <c r="AA7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72">
        <f ca="1">RosterPlan25[[#This Row],[Pure Inflated $]]-RosterPlan25[[#This Row],[$ CURR]]</f>
        <v>-2</v>
      </c>
      <c r="AC72">
        <f>INDEX(players[age],MATCH(RosterPlan25[[#This Row],[player_id]],players[sleeper_id],0))</f>
        <v>26</v>
      </c>
      <c r="AV72"/>
      <c r="BJ72"/>
    </row>
    <row r="73" spans="1:62" x14ac:dyDescent="0.25">
      <c r="A73" t="s">
        <v>1282</v>
      </c>
      <c r="B73" t="s">
        <v>1057</v>
      </c>
      <c r="C73" t="s">
        <v>1283</v>
      </c>
      <c r="D73">
        <f>_xlfn.IFNA(MATCH(RosterPlan25[[#This Row],[player_id]],CompositeRoster[sleeper_id],0),  MATCH(RosterPlan25[[#This Row],[PLAYER]],CompositeRoster[full_name],0))</f>
        <v>72</v>
      </c>
      <c r="E73">
        <f>MATCH(RosterPlan25[[#This Row],[player_id]],Draft2025[sleeper_id],0)</f>
        <v>93</v>
      </c>
      <c r="F73" s="35" t="str">
        <f>INDEX(CompositeRoster[team],RosterPlan25[[#This Row],[RosterIndex]])&amp;""</f>
        <v>LAC</v>
      </c>
      <c r="G73" s="35" t="str">
        <f>INDEX(CompositeRoster[position],RosterPlan25[[#This Row],[RosterIndex]])&amp;""</f>
        <v>RB</v>
      </c>
      <c r="H73" s="35" t="str">
        <f>INDEX(CompositeRoster[source],RosterPlan25[[#This Row],[RosterIndex]])</f>
        <v>Roster</v>
      </c>
      <c r="I73" s="41">
        <f>_xlfn.IFNA(INDEX(Draft2025[PRICE],RosterPlan25[[#This Row],[DraftIndex]]),0)</f>
        <v>6</v>
      </c>
      <c r="J73" s="41" t="str">
        <f>IF(RosterPlan25[[#This Row],[SOURCE]]="Rookie","Rookie",_xlfn.IFNA(INDEX(Draft2025[Current Contract],RosterPlan25[[#This Row],[DraftIndex]]),"Undrafted"))</f>
        <v>Rookie</v>
      </c>
      <c r="K73" s="41" cm="1">
        <f t="array" aca="1" ref="K7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73" s="41" t="str">
        <f>IF(_xlfn.IFNA(INDEX(Draft2025[KEEPER],RosterPlan25[[#This Row],[DraftIndex]]),"")="K","Yes","")</f>
        <v/>
      </c>
      <c r="M73" s="41" t="str" cm="1">
        <f t="array" ref="M7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73" s="41">
        <f>ROUNDDOWN(RosterPlan25[[#This Row],[Optimal $]]*IF(RosterPlan25[[#This Row],[Contract]]="Rookie",0.3,0.15),0)</f>
        <v>15</v>
      </c>
      <c r="O73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21</v>
      </c>
      <c r="P73" s="47">
        <f>IF(VARG="MANUAL",RosterPlan25[[#This Row],[ManualVARG]],IF(VARG="GOOD",RosterPlan25[[#This Row],[GoodVARG]],"ERR"))</f>
        <v>4.306992884065818</v>
      </c>
      <c r="Q73" s="4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4.306992884065818</v>
      </c>
      <c r="R73" s="4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73" s="38" t="s">
        <v>31</v>
      </c>
      <c r="T73" s="38">
        <f>_xlfn.IFNA(INDEX(Draft2025[Net Keeper Count],RosterPlan25[[#This Row],[DraftIndex]]),0)+IF(RosterPlan25[[#This Row],[KEEPER / RFA]]="K",1,0)</f>
        <v>1</v>
      </c>
      <c r="U73" s="57" t="str">
        <f>IF(RosterPlan25[[#This Row],[KEEPER / RFA]]="RFA",RosterPlan25[[#This Row],[Pure Inflated $]],"")</f>
        <v/>
      </c>
      <c r="V73" s="35">
        <f>IF(RosterPlan25[[#This Row],[VAR/G]]&gt;0,
ROUND(IF(VARG="GOOD",$AG$29,IF(VARG="ATHLETIC",$AH$29,99999999999))*RosterPlan25[[#This Row],[VAR/G]],0),
0) + 1</f>
        <v>52</v>
      </c>
      <c r="W73" s="35">
        <f ca="1">RosterPlan25[[#This Row],[Optimal $]]-RosterPlan25[[#This Row],[$ CURR]]</f>
        <v>31</v>
      </c>
      <c r="X73">
        <f>IF(OR(RosterPlan25[[#This Row],[SOURCE]]="Rookie",RosterPlan25[[#This Row],[POS]]="K"),0,RosterPlan25[[#This Row],[VAR/G]]+3.3)</f>
        <v>7.6069928840658179</v>
      </c>
      <c r="Y73">
        <f ca="1">IF(RosterPlan25[[#This Row],[VAW/G]]&gt;0,ROUND(RosterPlan25[[#This Row],[VAW/G]]*$AG$56,0)+1,1)</f>
        <v>126</v>
      </c>
      <c r="Z73" s="49">
        <f ca="1">RosterPlan25[[#This Row],[VAWG Market $]]-_xlfn.IFNA(RosterPlan25[[#This Row],[$ CURR]],1)</f>
        <v>105</v>
      </c>
      <c r="AA73" s="35">
        <f ca="1">IF(RosterPlan25[[#This Row],[VAR/G]]&gt;0,1+ROUND(RosterPlan25[[#This Row],[VAR/G]]*IF(RosterPlan25[[#This Row],[KEEPER / RFA]]="K",($AG$34+RosterPlan25[[#This Row],[$ CURR]]-1)/($AG$23+RosterPlan25[[#This Row],[VAR/G]]),$AG$35),0),1)</f>
        <v>68</v>
      </c>
      <c r="AB73" s="35">
        <f ca="1">RosterPlan25[[#This Row],[Pure Inflated $]]-RosterPlan25[[#This Row],[$ CURR]]</f>
        <v>47</v>
      </c>
      <c r="AC73">
        <f>INDEX(players[age],MATCH(RosterPlan25[[#This Row],[player_id]],players[sleeper_id],0))</f>
        <v>23</v>
      </c>
      <c r="AV73"/>
      <c r="BJ73"/>
    </row>
    <row r="74" spans="1:62" x14ac:dyDescent="0.25">
      <c r="A74" t="s">
        <v>1286</v>
      </c>
      <c r="B74" t="s">
        <v>1057</v>
      </c>
      <c r="C74" t="s">
        <v>1287</v>
      </c>
      <c r="D74" s="35">
        <f>_xlfn.IFNA(MATCH(RosterPlan25[[#This Row],[player_id]],CompositeRoster[sleeper_id],0),  MATCH(RosterPlan25[[#This Row],[PLAYER]],CompositeRoster[full_name],0))</f>
        <v>73</v>
      </c>
      <c r="E74" s="35">
        <f>MATCH(RosterPlan25[[#This Row],[player_id]],Draft2025[sleeper_id],0)</f>
        <v>94</v>
      </c>
      <c r="F74" s="35" t="str">
        <f>INDEX(CompositeRoster[team],RosterPlan25[[#This Row],[RosterIndex]])&amp;""</f>
        <v>CLE</v>
      </c>
      <c r="G74" s="35" t="str">
        <f>INDEX(CompositeRoster[position],RosterPlan25[[#This Row],[RosterIndex]])&amp;""</f>
        <v>RB</v>
      </c>
      <c r="H74" s="35" t="str">
        <f>INDEX(CompositeRoster[source],RosterPlan25[[#This Row],[RosterIndex]])</f>
        <v>Roster</v>
      </c>
      <c r="I74" s="41">
        <f>_xlfn.IFNA(INDEX(Draft2025[PRICE],RosterPlan25[[#This Row],[DraftIndex]]),0)</f>
        <v>5</v>
      </c>
      <c r="J74" s="41" t="str">
        <f>IF(RosterPlan25[[#This Row],[SOURCE]]="Rookie","Rookie",_xlfn.IFNA(INDEX(Draft2025[Current Contract],RosterPlan25[[#This Row],[DraftIndex]]),"Undrafted"))</f>
        <v>Rookie</v>
      </c>
      <c r="K74" s="41" cm="1">
        <f t="array" aca="1" ref="K7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74" s="41" t="str">
        <f>IF(_xlfn.IFNA(INDEX(Draft2025[KEEPER],RosterPlan25[[#This Row],[DraftIndex]]),"")="K","Yes","")</f>
        <v/>
      </c>
      <c r="M74" s="41" t="str" cm="1">
        <f t="array" ref="M7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74" s="41">
        <f>ROUNDDOWN(RosterPlan25[[#This Row],[Optimal $]]*IF(RosterPlan25[[#This Row],[Contract]]="Rookie",0.3,0.15),0)</f>
        <v>9</v>
      </c>
      <c r="O7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14</v>
      </c>
      <c r="P74" s="37">
        <f>IF(VARG="MANUAL",RosterPlan25[[#This Row],[ManualVARG]],IF(VARG="GOOD",RosterPlan25[[#This Row],[GoodVARG]],"ERR"))</f>
        <v>2.6246146991790074</v>
      </c>
      <c r="Q7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2.6246146991790074</v>
      </c>
      <c r="R7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74" s="38" t="s">
        <v>31</v>
      </c>
      <c r="T74" s="38">
        <f>_xlfn.IFNA(INDEX(Draft2025[Net Keeper Count],RosterPlan25[[#This Row],[DraftIndex]]),0)+IF(RosterPlan25[[#This Row],[KEEPER / RFA]]="K",1,0)</f>
        <v>1</v>
      </c>
      <c r="U74" s="38" t="str">
        <f>IF(RosterPlan25[[#This Row],[KEEPER / RFA]]="RFA",RosterPlan25[[#This Row],[Pure Inflated $]],"")</f>
        <v/>
      </c>
      <c r="V74" s="35">
        <f>IF(RosterPlan25[[#This Row],[VAR/G]]&gt;0,
ROUND(IF(VARG="GOOD",$AG$29,IF(VARG="ATHLETIC",$AH$29,99999999999))*RosterPlan25[[#This Row],[VAR/G]],0),
0) + 1</f>
        <v>32</v>
      </c>
      <c r="W74" s="35">
        <f ca="1">RosterPlan25[[#This Row],[Optimal $]]-RosterPlan25[[#This Row],[$ CURR]]</f>
        <v>18</v>
      </c>
      <c r="X74">
        <f>IF(OR(RosterPlan25[[#This Row],[SOURCE]]="Rookie",RosterPlan25[[#This Row],[POS]]="K"),0,RosterPlan25[[#This Row],[VAR/G]]+3.3)</f>
        <v>5.9246146991790072</v>
      </c>
      <c r="Y74">
        <f ca="1">IF(RosterPlan25[[#This Row],[VAW/G]]&gt;0,ROUND(RosterPlan25[[#This Row],[VAW/G]]*$AG$56,0)+1,1)</f>
        <v>99</v>
      </c>
      <c r="Z74" s="49">
        <f ca="1">RosterPlan25[[#This Row],[VAWG Market $]]-_xlfn.IFNA(RosterPlan25[[#This Row],[$ CURR]],1)</f>
        <v>85</v>
      </c>
      <c r="AA74" s="35">
        <f ca="1">IF(RosterPlan25[[#This Row],[VAR/G]]&gt;0,1+ROUND(RosterPlan25[[#This Row],[VAR/G]]*IF(RosterPlan25[[#This Row],[KEEPER / RFA]]="K",($AG$34+RosterPlan25[[#This Row],[$ CURR]]-1)/($AG$23+RosterPlan25[[#This Row],[VAR/G]]),$AG$35),0),1)</f>
        <v>43</v>
      </c>
      <c r="AB74">
        <f ca="1">RosterPlan25[[#This Row],[Pure Inflated $]]-RosterPlan25[[#This Row],[$ CURR]]</f>
        <v>29</v>
      </c>
      <c r="AC74">
        <f>INDEX(players[age],MATCH(RosterPlan25[[#This Row],[player_id]],players[sleeper_id],0))</f>
        <v>22</v>
      </c>
      <c r="AV74"/>
      <c r="BJ74"/>
    </row>
    <row r="75" spans="1:62" x14ac:dyDescent="0.25">
      <c r="A75" t="s">
        <v>1289</v>
      </c>
      <c r="B75" t="s">
        <v>1057</v>
      </c>
      <c r="C75" t="s">
        <v>1290</v>
      </c>
      <c r="D75" s="35">
        <f>_xlfn.IFNA(MATCH(RosterPlan25[[#This Row],[player_id]],CompositeRoster[sleeper_id],0),  MATCH(RosterPlan25[[#This Row],[PLAYER]],CompositeRoster[full_name],0))</f>
        <v>74</v>
      </c>
      <c r="E75" s="35">
        <f>MATCH(RosterPlan25[[#This Row],[player_id]],Draft2025[sleeper_id],0)</f>
        <v>95</v>
      </c>
      <c r="F75" s="35" t="str">
        <f>INDEX(CompositeRoster[team],RosterPlan25[[#This Row],[RosterIndex]])&amp;""</f>
        <v>LAC</v>
      </c>
      <c r="G75" s="35" t="str">
        <f>INDEX(CompositeRoster[position],RosterPlan25[[#This Row],[RosterIndex]])&amp;""</f>
        <v>WR</v>
      </c>
      <c r="H75" s="35" t="str">
        <f>INDEX(CompositeRoster[source],RosterPlan25[[#This Row],[RosterIndex]])</f>
        <v>Roster</v>
      </c>
      <c r="I75" s="41">
        <f>_xlfn.IFNA(INDEX(Draft2025[PRICE],RosterPlan25[[#This Row],[DraftIndex]]),0)</f>
        <v>4</v>
      </c>
      <c r="J75" s="41" t="str">
        <f>IF(RosterPlan25[[#This Row],[SOURCE]]="Rookie","Rookie",_xlfn.IFNA(INDEX(Draft2025[Current Contract],RosterPlan25[[#This Row],[DraftIndex]]),"Undrafted"))</f>
        <v>Rookie</v>
      </c>
      <c r="K75" s="41" cm="1">
        <f t="array" aca="1" ref="K7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75" s="41" t="str">
        <f>IF(_xlfn.IFNA(INDEX(Draft2025[KEEPER],RosterPlan25[[#This Row],[DraftIndex]]),"")="K","Yes","")</f>
        <v/>
      </c>
      <c r="M75" s="41" t="str" cm="1">
        <f t="array" ref="M7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75" s="41">
        <f>ROUNDDOWN(RosterPlan25[[#This Row],[Optimal $]]*IF(RosterPlan25[[#This Row],[Contract]]="Rookie",0.3,0.15),0)</f>
        <v>0</v>
      </c>
      <c r="O7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75" s="37">
        <f>IF(VARG="MANUAL",RosterPlan25[[#This Row],[ManualVARG]],IF(VARG="GOOD",RosterPlan25[[#This Row],[GoodVARG]],"ERR"))</f>
        <v>-3.6029597999646037</v>
      </c>
      <c r="Q7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-3.6029597999646037</v>
      </c>
      <c r="R7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75" s="38" t="s">
        <v>31</v>
      </c>
      <c r="T75" s="38">
        <f>_xlfn.IFNA(INDEX(Draft2025[Net Keeper Count],RosterPlan25[[#This Row],[DraftIndex]]),0)+IF(RosterPlan25[[#This Row],[KEEPER / RFA]]="K",1,0)</f>
        <v>1</v>
      </c>
      <c r="U75" s="38" t="str">
        <f>IF(RosterPlan25[[#This Row],[KEEPER / RFA]]="RFA",RosterPlan25[[#This Row],[Pure Inflated $]],"")</f>
        <v/>
      </c>
      <c r="V75" s="35">
        <f>IF(RosterPlan25[[#This Row],[VAR/G]]&gt;0,
ROUND(IF(VARG="GOOD",$AG$29,IF(VARG="ATHLETIC",$AH$29,99999999999))*RosterPlan25[[#This Row],[VAR/G]],0),
0) + 1</f>
        <v>1</v>
      </c>
      <c r="W75" s="35">
        <f ca="1">RosterPlan25[[#This Row],[Optimal $]]-RosterPlan25[[#This Row],[$ CURR]]</f>
        <v>-3</v>
      </c>
      <c r="X75">
        <f>IF(OR(RosterPlan25[[#This Row],[SOURCE]]="Rookie",RosterPlan25[[#This Row],[POS]]="K"),0,RosterPlan25[[#This Row],[VAR/G]]+3.3)</f>
        <v>-0.30295979996460387</v>
      </c>
      <c r="Y75">
        <f>IF(RosterPlan25[[#This Row],[VAW/G]]&gt;0,ROUND(RosterPlan25[[#This Row],[VAW/G]]*$AG$56,0)+1,1)</f>
        <v>1</v>
      </c>
      <c r="Z75" s="49">
        <f ca="1">RosterPlan25[[#This Row],[VAWG Market $]]-_xlfn.IFNA(RosterPlan25[[#This Row],[$ CURR]],1)</f>
        <v>-3</v>
      </c>
      <c r="AA75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75">
        <f ca="1">RosterPlan25[[#This Row],[Pure Inflated $]]-RosterPlan25[[#This Row],[$ CURR]]</f>
        <v>-3</v>
      </c>
      <c r="AC75">
        <f>INDEX(players[age],MATCH(RosterPlan25[[#This Row],[player_id]],players[sleeper_id],0))</f>
        <v>24</v>
      </c>
      <c r="AV75"/>
      <c r="BJ75"/>
    </row>
    <row r="76" spans="1:62" x14ac:dyDescent="0.25">
      <c r="A76" t="s">
        <v>1293</v>
      </c>
      <c r="B76" t="s">
        <v>1057</v>
      </c>
      <c r="C76" t="s">
        <v>1294</v>
      </c>
      <c r="D76" s="35">
        <f>_xlfn.IFNA(MATCH(RosterPlan25[[#This Row],[player_id]],CompositeRoster[sleeper_id],0),  MATCH(RosterPlan25[[#This Row],[PLAYER]],CompositeRoster[full_name],0))</f>
        <v>75</v>
      </c>
      <c r="E76" s="35">
        <f>MATCH(RosterPlan25[[#This Row],[player_id]],Draft2025[sleeper_id],0)</f>
        <v>88</v>
      </c>
      <c r="F76" s="35" t="str">
        <f>INDEX(CompositeRoster[team],RosterPlan25[[#This Row],[RosterIndex]])&amp;""</f>
        <v>ARI</v>
      </c>
      <c r="G76" s="35" t="str">
        <f>INDEX(CompositeRoster[position],RosterPlan25[[#This Row],[RosterIndex]])&amp;""</f>
        <v>RB</v>
      </c>
      <c r="H76" s="35" t="str">
        <f>INDEX(CompositeRoster[source],RosterPlan25[[#This Row],[RosterIndex]])</f>
        <v>Roster</v>
      </c>
      <c r="I76" s="41">
        <f>_xlfn.IFNA(INDEX(Draft2025[PRICE],RosterPlan25[[#This Row],[DraftIndex]]),0)</f>
        <v>4</v>
      </c>
      <c r="J76" s="41" t="str">
        <f>IF(RosterPlan25[[#This Row],[SOURCE]]="Rookie","Rookie",_xlfn.IFNA(INDEX(Draft2025[Current Contract],RosterPlan25[[#This Row],[DraftIndex]]),"Undrafted"))</f>
        <v>Rookie</v>
      </c>
      <c r="K76" s="41" cm="1">
        <f t="array" aca="1" ref="K7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76" s="41" t="str">
        <f>IF(_xlfn.IFNA(INDEX(Draft2025[KEEPER],RosterPlan25[[#This Row],[DraftIndex]]),"")="K","Yes","")</f>
        <v>Yes</v>
      </c>
      <c r="M76" s="41" t="str" cm="1">
        <f t="array" ref="M7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76" s="41">
        <f>ROUNDDOWN(RosterPlan25[[#This Row],[Optimal $]]*IF(RosterPlan25[[#This Row],[Contract]]="Rookie",0.3,0.15),0)</f>
        <v>0</v>
      </c>
      <c r="O76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76" s="25">
        <f>IF(VARG="MANUAL",RosterPlan25[[#This Row],[ManualVARG]],IF(VARG="GOOD",RosterPlan25[[#This Row],[GoodVARG]],"ERR"))</f>
        <v>-6.1994416708712254</v>
      </c>
      <c r="Q76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-6.1994416708712254</v>
      </c>
      <c r="R76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76" s="38" t="s">
        <v>31</v>
      </c>
      <c r="T76" s="57">
        <f>_xlfn.IFNA(INDEX(Draft2025[Net Keeper Count],RosterPlan25[[#This Row],[DraftIndex]]),0)+IF(RosterPlan25[[#This Row],[KEEPER / RFA]]="K",1,0)</f>
        <v>2</v>
      </c>
      <c r="U76" s="38" t="str">
        <f>IF(RosterPlan25[[#This Row],[KEEPER / RFA]]="RFA",RosterPlan25[[#This Row],[Pure Inflated $]],"")</f>
        <v/>
      </c>
      <c r="V76" s="35">
        <f>IF(RosterPlan25[[#This Row],[VAR/G]]&gt;0,
ROUND(IF(VARG="GOOD",$AG$29,IF(VARG="ATHLETIC",$AH$29,99999999999))*RosterPlan25[[#This Row],[VAR/G]],0),
0) + 1</f>
        <v>1</v>
      </c>
      <c r="W76" s="35">
        <f ca="1">RosterPlan25[[#This Row],[Optimal $]]-RosterPlan25[[#This Row],[$ CURR]]</f>
        <v>-3</v>
      </c>
      <c r="X76">
        <f>IF(OR(RosterPlan25[[#This Row],[SOURCE]]="Rookie",RosterPlan25[[#This Row],[POS]]="K"),0,RosterPlan25[[#This Row],[VAR/G]]+3.3)</f>
        <v>-2.8994416708712256</v>
      </c>
      <c r="Y76">
        <f>IF(RosterPlan25[[#This Row],[VAW/G]]&gt;0,ROUND(RosterPlan25[[#This Row],[VAW/G]]*$AG$56,0)+1,1)</f>
        <v>1</v>
      </c>
      <c r="Z76" s="49">
        <f ca="1">RosterPlan25[[#This Row],[VAWG Market $]]-_xlfn.IFNA(RosterPlan25[[#This Row],[$ CURR]],1)</f>
        <v>-3</v>
      </c>
      <c r="AA76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76">
        <f ca="1">RosterPlan25[[#This Row],[Pure Inflated $]]-RosterPlan25[[#This Row],[$ CURR]]</f>
        <v>-3</v>
      </c>
      <c r="AC76">
        <f>INDEX(players[age],MATCH(RosterPlan25[[#This Row],[player_id]],players[sleeper_id],0))</f>
        <v>24</v>
      </c>
      <c r="AV76"/>
      <c r="BJ76"/>
    </row>
    <row r="77" spans="1:62" x14ac:dyDescent="0.25">
      <c r="A77" t="s">
        <v>1296</v>
      </c>
      <c r="B77" t="s">
        <v>1057</v>
      </c>
      <c r="C77" t="s">
        <v>1297</v>
      </c>
      <c r="D77" s="35">
        <f>_xlfn.IFNA(MATCH(RosterPlan25[[#This Row],[player_id]],CompositeRoster[sleeper_id],0),  MATCH(RosterPlan25[[#This Row],[PLAYER]],CompositeRoster[full_name],0))</f>
        <v>76</v>
      </c>
      <c r="E77" s="35" t="e">
        <f>MATCH(RosterPlan25[[#This Row],[player_id]],Draft2025[sleeper_id],0)</f>
        <v>#N/A</v>
      </c>
      <c r="F77" s="35" t="str">
        <f>INDEX(CompositeRoster[team],RosterPlan25[[#This Row],[RosterIndex]])&amp;""</f>
        <v>TEN</v>
      </c>
      <c r="G77" s="35" t="str">
        <f>INDEX(CompositeRoster[position],RosterPlan25[[#This Row],[RosterIndex]])&amp;""</f>
        <v>WR</v>
      </c>
      <c r="H77" s="35" t="str">
        <f>INDEX(CompositeRoster[source],RosterPlan25[[#This Row],[RosterIndex]])</f>
        <v>Rookie</v>
      </c>
      <c r="I77" s="41">
        <f>_xlfn.IFNA(INDEX(Draft2025[PRICE],RosterPlan25[[#This Row],[DraftIndex]]),0)</f>
        <v>0</v>
      </c>
      <c r="J77" s="41" t="str">
        <f>IF(RosterPlan25[[#This Row],[SOURCE]]="Rookie","Rookie",_xlfn.IFNA(INDEX(Draft2025[Current Contract],RosterPlan25[[#This Row],[DraftIndex]]),"Undrafted"))</f>
        <v>Rookie</v>
      </c>
      <c r="K77" s="41" cm="1">
        <f t="array" aca="1" ref="K7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77" s="41" t="str">
        <f>IF(_xlfn.IFNA(INDEX(Draft2025[KEEPER],RosterPlan25[[#This Row],[DraftIndex]]),"")="K","Yes","")</f>
        <v/>
      </c>
      <c r="M77" s="41" t="str" cm="1">
        <f t="array" ref="M7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77" s="41">
        <f>ROUNDDOWN(RosterPlan25[[#This Row],[Optimal $]]*IF(RosterPlan25[[#This Row],[Contract]]="Rookie",0.3,0.15),0)</f>
        <v>3</v>
      </c>
      <c r="O7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P77" s="37">
        <f>IF(VARG="MANUAL",RosterPlan25[[#This Row],[ManualVARG]],IF(VARG="GOOD",RosterPlan25[[#This Row],[GoodVARG]],"ERR"))</f>
        <v>0.75559665482749783</v>
      </c>
      <c r="Q7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0.75559665482749783</v>
      </c>
      <c r="R7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77" s="38" t="s">
        <v>31</v>
      </c>
      <c r="T77" s="38">
        <f>_xlfn.IFNA(INDEX(Draft2025[Net Keeper Count],RosterPlan25[[#This Row],[DraftIndex]]),0)+IF(RosterPlan25[[#This Row],[KEEPER / RFA]]="K",1,0)</f>
        <v>1</v>
      </c>
      <c r="U77" s="38" t="str">
        <f>IF(RosterPlan25[[#This Row],[KEEPER / RFA]]="RFA",RosterPlan25[[#This Row],[Pure Inflated $]],"")</f>
        <v/>
      </c>
      <c r="V77" s="35">
        <f>IF(RosterPlan25[[#This Row],[VAR/G]]&gt;0,
ROUND(IF(VARG="GOOD",$AG$29,IF(VARG="ATHLETIC",$AH$29,99999999999))*RosterPlan25[[#This Row],[VAR/G]],0),
0) + 1</f>
        <v>10</v>
      </c>
      <c r="W77" s="35">
        <f ca="1">RosterPlan25[[#This Row],[Optimal $]]-RosterPlan25[[#This Row],[$ CURR]]</f>
        <v>4</v>
      </c>
      <c r="X77">
        <f>IF(OR(RosterPlan25[[#This Row],[SOURCE]]="Rookie",RosterPlan25[[#This Row],[POS]]="K"),0,RosterPlan25[[#This Row],[VAR/G]]+3.3)</f>
        <v>0</v>
      </c>
      <c r="Y77">
        <f>IF(RosterPlan25[[#This Row],[VAW/G]]&gt;0,ROUND(RosterPlan25[[#This Row],[VAW/G]]*$AG$56,0)+1,1)</f>
        <v>1</v>
      </c>
      <c r="Z77" s="49">
        <f ca="1">RosterPlan25[[#This Row],[VAWG Market $]]-_xlfn.IFNA(RosterPlan25[[#This Row],[$ CURR]],1)</f>
        <v>-5</v>
      </c>
      <c r="AA77" s="35">
        <f ca="1">IF(RosterPlan25[[#This Row],[VAR/G]]&gt;0,1+ROUND(RosterPlan25[[#This Row],[VAR/G]]*IF(RosterPlan25[[#This Row],[KEEPER / RFA]]="K",($AG$34+RosterPlan25[[#This Row],[$ CURR]]-1)/($AG$23+RosterPlan25[[#This Row],[VAR/G]]),$AG$35),0),1)</f>
        <v>13</v>
      </c>
      <c r="AB77">
        <f ca="1">RosterPlan25[[#This Row],[Pure Inflated $]]-RosterPlan25[[#This Row],[$ CURR]]</f>
        <v>7</v>
      </c>
      <c r="AC77">
        <f>INDEX(players[age],MATCH(RosterPlan25[[#This Row],[player_id]],players[sleeper_id],0))</f>
        <v>21</v>
      </c>
      <c r="AV77"/>
      <c r="BJ77"/>
    </row>
    <row r="78" spans="1:62" x14ac:dyDescent="0.25">
      <c r="A78" t="s">
        <v>1298</v>
      </c>
      <c r="B78" t="s">
        <v>1057</v>
      </c>
      <c r="C78" t="s">
        <v>1299</v>
      </c>
      <c r="D78" s="35">
        <f>_xlfn.IFNA(MATCH(RosterPlan25[[#This Row],[player_id]],CompositeRoster[sleeper_id],0),  MATCH(RosterPlan25[[#This Row],[PLAYER]],CompositeRoster[full_name],0))</f>
        <v>77</v>
      </c>
      <c r="E78" s="35" t="e">
        <f>MATCH(RosterPlan25[[#This Row],[player_id]],Draft2025[sleeper_id],0)</f>
        <v>#N/A</v>
      </c>
      <c r="F78" s="35" t="str">
        <f>INDEX(CompositeRoster[team],RosterPlan25[[#This Row],[RosterIndex]])&amp;""</f>
        <v>NYG</v>
      </c>
      <c r="G78" s="35" t="str">
        <f>INDEX(CompositeRoster[position],RosterPlan25[[#This Row],[RosterIndex]])&amp;""</f>
        <v>WR</v>
      </c>
      <c r="H78" s="35" t="str">
        <f>INDEX(CompositeRoster[source],RosterPlan25[[#This Row],[RosterIndex]])</f>
        <v>Rookie</v>
      </c>
      <c r="I78" s="41">
        <f>_xlfn.IFNA(INDEX(Draft2025[PRICE],RosterPlan25[[#This Row],[DraftIndex]]),0)</f>
        <v>0</v>
      </c>
      <c r="J78" s="41" t="str">
        <f>IF(RosterPlan25[[#This Row],[SOURCE]]="Rookie","Rookie",_xlfn.IFNA(INDEX(Draft2025[Current Contract],RosterPlan25[[#This Row],[DraftIndex]]),"Undrafted"))</f>
        <v>Rookie</v>
      </c>
      <c r="K78" s="41" cm="1">
        <f t="array" aca="1" ref="K7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78" s="41" t="str">
        <f>IF(_xlfn.IFNA(INDEX(Draft2025[KEEPER],RosterPlan25[[#This Row],[DraftIndex]]),"")="K","Yes","")</f>
        <v/>
      </c>
      <c r="M78" s="41" t="str" cm="1">
        <f t="array" ref="M7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78" s="41">
        <f>ROUNDDOWN(RosterPlan25[[#This Row],[Optimal $]]*IF(RosterPlan25[[#This Row],[Contract]]="Rookie",0.3,0.15),0)</f>
        <v>0</v>
      </c>
      <c r="O7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78" s="37">
        <f>IF(VARG="MANUAL",RosterPlan25[[#This Row],[ManualVARG]],IF(VARG="GOOD",RosterPlan25[[#This Row],[GoodVARG]],"ERR"))</f>
        <v>-4.7951353156563412</v>
      </c>
      <c r="Q7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-4.7951353156563412</v>
      </c>
      <c r="R7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78" s="38" t="s">
        <v>31</v>
      </c>
      <c r="T78" s="38">
        <f>_xlfn.IFNA(INDEX(Draft2025[Net Keeper Count],RosterPlan25[[#This Row],[DraftIndex]]),0)+IF(RosterPlan25[[#This Row],[KEEPER / RFA]]="K",1,0)</f>
        <v>1</v>
      </c>
      <c r="U78" s="38" t="str">
        <f>IF(RosterPlan25[[#This Row],[KEEPER / RFA]]="RFA",RosterPlan25[[#This Row],[Pure Inflated $]],"")</f>
        <v/>
      </c>
      <c r="V78" s="35">
        <f>IF(RosterPlan25[[#This Row],[VAR/G]]&gt;0,
ROUND(IF(VARG="GOOD",$AG$29,IF(VARG="ATHLETIC",$AH$29,99999999999))*RosterPlan25[[#This Row],[VAR/G]],0),
0) + 1</f>
        <v>1</v>
      </c>
      <c r="W78" s="35">
        <f ca="1">RosterPlan25[[#This Row],[Optimal $]]-RosterPlan25[[#This Row],[$ CURR]]</f>
        <v>-3</v>
      </c>
      <c r="X78">
        <f>IF(OR(RosterPlan25[[#This Row],[SOURCE]]="Rookie",RosterPlan25[[#This Row],[POS]]="K"),0,RosterPlan25[[#This Row],[VAR/G]]+3.3)</f>
        <v>0</v>
      </c>
      <c r="Y78">
        <f>IF(RosterPlan25[[#This Row],[VAW/G]]&gt;0,ROUND(RosterPlan25[[#This Row],[VAW/G]]*$AG$56,0)+1,1)</f>
        <v>1</v>
      </c>
      <c r="Z78" s="49">
        <f ca="1">RosterPlan25[[#This Row],[VAWG Market $]]-_xlfn.IFNA(RosterPlan25[[#This Row],[$ CURR]],1)</f>
        <v>-3</v>
      </c>
      <c r="AA7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78">
        <f ca="1">RosterPlan25[[#This Row],[Pure Inflated $]]-RosterPlan25[[#This Row],[$ CURR]]</f>
        <v>-3</v>
      </c>
      <c r="AC78">
        <f>INDEX(players[age],MATCH(RosterPlan25[[#This Row],[player_id]],players[sleeper_id],0))</f>
        <v>22</v>
      </c>
      <c r="AS78" s="35">
        <v>94</v>
      </c>
      <c r="AT78" s="35">
        <f>AS78*0.3</f>
        <v>28.2</v>
      </c>
      <c r="AU78" s="35">
        <f>RosterPlan25[[#This Row],[$ PREV]]+ROUNDDOWN(AT78,0)</f>
        <v>28</v>
      </c>
      <c r="AV78">
        <f t="shared" ref="AV78:AV98" si="8">(AS78-1)/$AW$78</f>
        <v>6.6483627717391318</v>
      </c>
      <c r="AW78">
        <v>13.988406347999618</v>
      </c>
      <c r="BJ78"/>
    </row>
    <row r="79" spans="1:62" x14ac:dyDescent="0.25">
      <c r="A79" t="s">
        <v>1300</v>
      </c>
      <c r="B79" t="s">
        <v>1057</v>
      </c>
      <c r="C79" t="s">
        <v>1301</v>
      </c>
      <c r="D79" s="35">
        <f>_xlfn.IFNA(MATCH(RosterPlan25[[#This Row],[player_id]],CompositeRoster[sleeper_id],0),  MATCH(RosterPlan25[[#This Row],[PLAYER]],CompositeRoster[full_name],0))</f>
        <v>78</v>
      </c>
      <c r="E79" s="35" t="e">
        <f>MATCH(RosterPlan25[[#This Row],[player_id]],Draft2025[sleeper_id],0)</f>
        <v>#N/A</v>
      </c>
      <c r="F79" s="35" t="str">
        <f>INDEX(CompositeRoster[team],RosterPlan25[[#This Row],[RosterIndex]])&amp;""</f>
        <v>NYJ</v>
      </c>
      <c r="G79" s="35" t="str">
        <f>INDEX(CompositeRoster[position],RosterPlan25[[#This Row],[RosterIndex]])&amp;""</f>
        <v>WR</v>
      </c>
      <c r="H79" s="35" t="str">
        <f>INDEX(CompositeRoster[source],RosterPlan25[[#This Row],[RosterIndex]])</f>
        <v>Rookie</v>
      </c>
      <c r="I79" s="41">
        <f>_xlfn.IFNA(INDEX(Draft2025[PRICE],RosterPlan25[[#This Row],[DraftIndex]]),0)</f>
        <v>0</v>
      </c>
      <c r="J79" s="41" t="str">
        <f>IF(RosterPlan25[[#This Row],[SOURCE]]="Rookie","Rookie",_xlfn.IFNA(INDEX(Draft2025[Current Contract],RosterPlan25[[#This Row],[DraftIndex]]),"Undrafted"))</f>
        <v>Rookie</v>
      </c>
      <c r="K79" s="41" cm="1">
        <f t="array" aca="1" ref="K7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79" s="41" t="str">
        <f>IF(_xlfn.IFNA(INDEX(Draft2025[KEEPER],RosterPlan25[[#This Row],[DraftIndex]]),"")="K","Yes","")</f>
        <v/>
      </c>
      <c r="M79" s="41" t="str" cm="1">
        <f t="array" ref="M7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79" s="41">
        <f>ROUNDDOWN(RosterPlan25[[#This Row],[Optimal $]]*IF(RosterPlan25[[#This Row],[Contract]]="Rookie",0.3,0.15),0)</f>
        <v>0</v>
      </c>
      <c r="O7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P79" s="37">
        <f>IF(VARG="MANUAL",RosterPlan25[[#This Row],[ManualVARG]],IF(VARG="GOOD",RosterPlan25[[#This Row],[GoodVARG]],"ERR"))</f>
        <v>-1.999500369963144</v>
      </c>
      <c r="Q7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-1.999500369963144</v>
      </c>
      <c r="R7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79" s="38" t="s">
        <v>31</v>
      </c>
      <c r="T79" s="38">
        <f>_xlfn.IFNA(INDEX(Draft2025[Net Keeper Count],RosterPlan25[[#This Row],[DraftIndex]]),0)+IF(RosterPlan25[[#This Row],[KEEPER / RFA]]="K",1,0)</f>
        <v>1</v>
      </c>
      <c r="U79" s="38" t="str">
        <f>IF(RosterPlan25[[#This Row],[KEEPER / RFA]]="RFA",RosterPlan25[[#This Row],[Pure Inflated $]],"")</f>
        <v/>
      </c>
      <c r="V79" s="35">
        <f>IF(RosterPlan25[[#This Row],[VAR/G]]&gt;0,
ROUND(IF(VARG="GOOD",$AG$29,IF(VARG="ATHLETIC",$AH$29,99999999999))*RosterPlan25[[#This Row],[VAR/G]],0),
0) + 1</f>
        <v>1</v>
      </c>
      <c r="W79" s="35">
        <f ca="1">RosterPlan25[[#This Row],[Optimal $]]-RosterPlan25[[#This Row],[$ CURR]]</f>
        <v>-4</v>
      </c>
      <c r="X79">
        <f>IF(OR(RosterPlan25[[#This Row],[SOURCE]]="Rookie",RosterPlan25[[#This Row],[POS]]="K"),0,RosterPlan25[[#This Row],[VAR/G]]+3.3)</f>
        <v>0</v>
      </c>
      <c r="Y79">
        <f>IF(RosterPlan25[[#This Row],[VAW/G]]&gt;0,ROUND(RosterPlan25[[#This Row],[VAW/G]]*$AG$56,0)+1,1)</f>
        <v>1</v>
      </c>
      <c r="Z79" s="49">
        <f ca="1">RosterPlan25[[#This Row],[VAWG Market $]]-_xlfn.IFNA(RosterPlan25[[#This Row],[$ CURR]],1)</f>
        <v>-4</v>
      </c>
      <c r="AA79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79">
        <f ca="1">RosterPlan25[[#This Row],[Pure Inflated $]]-RosterPlan25[[#This Row],[$ CURR]]</f>
        <v>-4</v>
      </c>
      <c r="AC79">
        <f>INDEX(players[age],MATCH(RosterPlan25[[#This Row],[player_id]],players[sleeper_id],0))</f>
        <v>22</v>
      </c>
      <c r="AS79" s="35">
        <v>30</v>
      </c>
      <c r="AT79" s="35">
        <f>AS79*0.15</f>
        <v>4.5</v>
      </c>
      <c r="AU79" s="35">
        <f>RosterPlan25[[#This Row],[$ PREV]]+ROUNDDOWN(AT79,0)</f>
        <v>4</v>
      </c>
      <c r="AV79">
        <f t="shared" si="8"/>
        <v>2.073145380434783</v>
      </c>
      <c r="BJ79"/>
    </row>
    <row r="80" spans="1:62" x14ac:dyDescent="0.25">
      <c r="A80" t="s">
        <v>1302</v>
      </c>
      <c r="B80" t="s">
        <v>1057</v>
      </c>
      <c r="C80" t="s">
        <v>1303</v>
      </c>
      <c r="D80">
        <f>_xlfn.IFNA(MATCH(RosterPlan25[[#This Row],[player_id]],CompositeRoster[sleeper_id],0),  MATCH(RosterPlan25[[#This Row],[PLAYER]],CompositeRoster[full_name],0))</f>
        <v>79</v>
      </c>
      <c r="E80" t="e">
        <f>MATCH(RosterPlan25[[#This Row],[player_id]],Draft2025[sleeper_id],0)</f>
        <v>#N/A</v>
      </c>
      <c r="F80" s="35" t="str">
        <f>INDEX(CompositeRoster[team],RosterPlan25[[#This Row],[RosterIndex]])&amp;""</f>
        <v>BUF</v>
      </c>
      <c r="G80" s="35" t="str">
        <f>INDEX(CompositeRoster[position],RosterPlan25[[#This Row],[RosterIndex]])&amp;""</f>
        <v>WR</v>
      </c>
      <c r="H80" s="35" t="str">
        <f>INDEX(CompositeRoster[source],RosterPlan25[[#This Row],[RosterIndex]])</f>
        <v>Rookie</v>
      </c>
      <c r="I80" s="41">
        <f>_xlfn.IFNA(INDEX(Draft2025[PRICE],RosterPlan25[[#This Row],[DraftIndex]]),0)</f>
        <v>0</v>
      </c>
      <c r="J80" s="41" t="str">
        <f>IF(RosterPlan25[[#This Row],[SOURCE]]="Rookie","Rookie",_xlfn.IFNA(INDEX(Draft2025[Current Contract],RosterPlan25[[#This Row],[DraftIndex]]),"Undrafted"))</f>
        <v>Rookie</v>
      </c>
      <c r="K80" s="41" cm="1">
        <f t="array" aca="1" ref="K8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80" s="41" t="str">
        <f>IF(_xlfn.IFNA(INDEX(Draft2025[KEEPER],RosterPlan25[[#This Row],[DraftIndex]]),"")="K","Yes","")</f>
        <v/>
      </c>
      <c r="M80" s="41" t="str" cm="1">
        <f t="array" ref="M8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80" s="41">
        <f>ROUNDDOWN(RosterPlan25[[#This Row],[Optimal $]]*IF(RosterPlan25[[#This Row],[Contract]]="Rookie",0.3,0.15),0)</f>
        <v>0</v>
      </c>
      <c r="O80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80" s="25">
        <f>IF(VARG="MANUAL",RosterPlan25[[#This Row],[ManualVARG]],IF(VARG="GOOD",RosterPlan25[[#This Row],[GoodVARG]],"ERR"))</f>
        <v>-5.1306824894792102</v>
      </c>
      <c r="Q80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-5.1306824894792102</v>
      </c>
      <c r="R80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80" s="38" t="s">
        <v>31</v>
      </c>
      <c r="T80" s="57">
        <f>_xlfn.IFNA(INDEX(Draft2025[Net Keeper Count],RosterPlan25[[#This Row],[DraftIndex]]),0)+IF(RosterPlan25[[#This Row],[KEEPER / RFA]]="K",1,0)</f>
        <v>1</v>
      </c>
      <c r="U80" s="38" t="str">
        <f>IF(RosterPlan25[[#This Row],[KEEPER / RFA]]="RFA",RosterPlan25[[#This Row],[Pure Inflated $]],"")</f>
        <v/>
      </c>
      <c r="V80" s="35">
        <f>IF(RosterPlan25[[#This Row],[VAR/G]]&gt;0,
ROUND(IF(VARG="GOOD",$AG$29,IF(VARG="ATHLETIC",$AH$29,99999999999))*RosterPlan25[[#This Row],[VAR/G]],0),
0) + 1</f>
        <v>1</v>
      </c>
      <c r="W80" s="35">
        <f ca="1">RosterPlan25[[#This Row],[Optimal $]]-RosterPlan25[[#This Row],[$ CURR]]</f>
        <v>-2</v>
      </c>
      <c r="X80">
        <f>IF(OR(RosterPlan25[[#This Row],[SOURCE]]="Rookie",RosterPlan25[[#This Row],[POS]]="K"),0,RosterPlan25[[#This Row],[VAR/G]]+3.3)</f>
        <v>0</v>
      </c>
      <c r="Y80">
        <f>IF(RosterPlan25[[#This Row],[VAW/G]]&gt;0,ROUND(RosterPlan25[[#This Row],[VAW/G]]*$AG$56,0)+1,1)</f>
        <v>1</v>
      </c>
      <c r="Z80" s="49">
        <f ca="1">RosterPlan25[[#This Row],[VAWG Market $]]-_xlfn.IFNA(RosterPlan25[[#This Row],[$ CURR]],1)</f>
        <v>-2</v>
      </c>
      <c r="AA80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80">
        <f ca="1">RosterPlan25[[#This Row],[Pure Inflated $]]-RosterPlan25[[#This Row],[$ CURR]]</f>
        <v>-2</v>
      </c>
      <c r="AC80">
        <f>INDEX(players[age],MATCH(RosterPlan25[[#This Row],[player_id]],players[sleeper_id],0))</f>
        <v>24</v>
      </c>
      <c r="AS80" s="35">
        <v>12</v>
      </c>
      <c r="AT80" s="35">
        <f>AS80*0.15</f>
        <v>1.7999999999999998</v>
      </c>
      <c r="AU80" s="35">
        <f>RosterPlan25[[#This Row],[$ PREV]]+ROUNDDOWN(AT80,0)</f>
        <v>1</v>
      </c>
      <c r="AV80">
        <f t="shared" si="8"/>
        <v>0.78636548913043491</v>
      </c>
      <c r="BJ80"/>
    </row>
    <row r="81" spans="1:62" x14ac:dyDescent="0.25">
      <c r="A81" t="s">
        <v>1304</v>
      </c>
      <c r="B81" t="s">
        <v>1038</v>
      </c>
      <c r="C81" t="s">
        <v>1305</v>
      </c>
      <c r="D81" s="35">
        <f>_xlfn.IFNA(MATCH(RosterPlan25[[#This Row],[player_id]],CompositeRoster[sleeper_id],0),  MATCH(RosterPlan25[[#This Row],[PLAYER]],CompositeRoster[full_name],0))</f>
        <v>80</v>
      </c>
      <c r="E81" s="35">
        <f>MATCH(RosterPlan25[[#This Row],[player_id]],Draft2025[sleeper_id],0)</f>
        <v>107</v>
      </c>
      <c r="F81" s="35" t="str">
        <f>INDEX(CompositeRoster[team],RosterPlan25[[#This Row],[RosterIndex]])&amp;""</f>
        <v>DEN</v>
      </c>
      <c r="G81" s="35" t="str">
        <f>INDEX(CompositeRoster[position],RosterPlan25[[#This Row],[RosterIndex]])&amp;""</f>
        <v>QB</v>
      </c>
      <c r="H81" s="35" t="str">
        <f>INDEX(CompositeRoster[source],RosterPlan25[[#This Row],[RosterIndex]])</f>
        <v>Roster</v>
      </c>
      <c r="I81" s="41">
        <f>_xlfn.IFNA(INDEX(Draft2025[PRICE],RosterPlan25[[#This Row],[DraftIndex]]),0)</f>
        <v>4</v>
      </c>
      <c r="J81" s="41" t="str">
        <f>IF(RosterPlan25[[#This Row],[SOURCE]]="Rookie","Rookie",_xlfn.IFNA(INDEX(Draft2025[Current Contract],RosterPlan25[[#This Row],[DraftIndex]]),"Undrafted"))</f>
        <v>Rookie</v>
      </c>
      <c r="K81" s="41" cm="1">
        <f t="array" aca="1" ref="K8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81" s="41" t="str">
        <f>IF(_xlfn.IFNA(INDEX(Draft2025[KEEPER],RosterPlan25[[#This Row],[DraftIndex]]),"")="K","Yes","")</f>
        <v>Yes</v>
      </c>
      <c r="M81" s="41" t="str" cm="1">
        <f t="array" ref="M8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81" s="41">
        <f>ROUNDDOWN(RosterPlan25[[#This Row],[Optimal $]]*IF(RosterPlan25[[#This Row],[Contract]]="Rookie",0.3,0.15),0)</f>
        <v>0</v>
      </c>
      <c r="O81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81" s="25">
        <f>IF(VARG="MANUAL",RosterPlan25[[#This Row],[ManualVARG]],IF(VARG="GOOD",RosterPlan25[[#This Row],[GoodVARG]],"ERR"))</f>
        <v>-0.61076659490712404</v>
      </c>
      <c r="Q81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-0.61076659490712404</v>
      </c>
      <c r="R81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S81" s="38" t="s">
        <v>31</v>
      </c>
      <c r="T81" s="57">
        <f>_xlfn.IFNA(INDEX(Draft2025[Net Keeper Count],RosterPlan25[[#This Row],[DraftIndex]]),0)+IF(RosterPlan25[[#This Row],[KEEPER / RFA]]="K",1,0)</f>
        <v>2</v>
      </c>
      <c r="U81" s="38" t="str">
        <f>IF(RosterPlan25[[#This Row],[KEEPER / RFA]]="RFA",RosterPlan25[[#This Row],[Pure Inflated $]],"")</f>
        <v/>
      </c>
      <c r="V81" s="35">
        <f>IF(RosterPlan25[[#This Row],[VAR/G]]&gt;0,
ROUND(IF(VARG="GOOD",$AG$29,IF(VARG="ATHLETIC",$AH$29,99999999999))*RosterPlan25[[#This Row],[VAR/G]],0),
0) + 1</f>
        <v>1</v>
      </c>
      <c r="W81" s="35">
        <f ca="1">RosterPlan25[[#This Row],[Optimal $]]-RosterPlan25[[#This Row],[$ CURR]]</f>
        <v>-3</v>
      </c>
      <c r="X81">
        <f>IF(OR(RosterPlan25[[#This Row],[SOURCE]]="Rookie",RosterPlan25[[#This Row],[POS]]="K"),0,RosterPlan25[[#This Row],[VAR/G]]+3.3)</f>
        <v>2.6892334050928759</v>
      </c>
      <c r="Y81">
        <f ca="1">IF(RosterPlan25[[#This Row],[VAW/G]]&gt;0,ROUND(RosterPlan25[[#This Row],[VAW/G]]*$AG$56,0)+1,1)</f>
        <v>45</v>
      </c>
      <c r="Z81" s="49">
        <f ca="1">RosterPlan25[[#This Row],[VAWG Market $]]-_xlfn.IFNA(RosterPlan25[[#This Row],[$ CURR]],1)</f>
        <v>41</v>
      </c>
      <c r="AA81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81">
        <f ca="1">RosterPlan25[[#This Row],[Pure Inflated $]]-RosterPlan25[[#This Row],[$ CURR]]</f>
        <v>-3</v>
      </c>
      <c r="AC81">
        <f>INDEX(players[age],MATCH(RosterPlan25[[#This Row],[player_id]],players[sleeper_id],0))</f>
        <v>26</v>
      </c>
      <c r="AS81">
        <v>11</v>
      </c>
      <c r="AT81" s="35">
        <f>AS81*0.15</f>
        <v>1.65</v>
      </c>
      <c r="AU81" s="35">
        <f>RosterPlan25[[#This Row],[$ PREV]]+ROUNDDOWN(AT81,0)</f>
        <v>5</v>
      </c>
      <c r="AV81">
        <f t="shared" si="8"/>
        <v>0.71487771739130446</v>
      </c>
      <c r="BJ81"/>
    </row>
    <row r="82" spans="1:62" x14ac:dyDescent="0.25">
      <c r="A82" t="s">
        <v>1306</v>
      </c>
      <c r="B82" t="s">
        <v>1038</v>
      </c>
      <c r="C82" t="s">
        <v>1307</v>
      </c>
      <c r="D82" s="35">
        <f>_xlfn.IFNA(MATCH(RosterPlan25[[#This Row],[player_id]],CompositeRoster[sleeper_id],0),  MATCH(RosterPlan25[[#This Row],[PLAYER]],CompositeRoster[full_name],0))</f>
        <v>81</v>
      </c>
      <c r="E82" s="35">
        <f>MATCH(RosterPlan25[[#This Row],[player_id]],Draft2025[sleeper_id],0)</f>
        <v>108</v>
      </c>
      <c r="F82" s="35" t="str">
        <f>INDEX(CompositeRoster[team],RosterPlan25[[#This Row],[RosterIndex]])&amp;""</f>
        <v>TB</v>
      </c>
      <c r="G82" s="35" t="str">
        <f>INDEX(CompositeRoster[position],RosterPlan25[[#This Row],[RosterIndex]])&amp;""</f>
        <v>RB</v>
      </c>
      <c r="H82" s="35" t="str">
        <f>INDEX(CompositeRoster[source],RosterPlan25[[#This Row],[RosterIndex]])</f>
        <v>Roster</v>
      </c>
      <c r="I82" s="41">
        <f>_xlfn.IFNA(INDEX(Draft2025[PRICE],RosterPlan25[[#This Row],[DraftIndex]]),0)</f>
        <v>19</v>
      </c>
      <c r="J82" s="41" t="str">
        <f>IF(RosterPlan25[[#This Row],[SOURCE]]="Rookie","Rookie",_xlfn.IFNA(INDEX(Draft2025[Current Contract],RosterPlan25[[#This Row],[DraftIndex]]),"Undrafted"))</f>
        <v>Rookie</v>
      </c>
      <c r="K82" s="41" cm="1">
        <f t="array" aca="1" ref="K8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82" s="41" t="str">
        <f>IF(_xlfn.IFNA(INDEX(Draft2025[KEEPER],RosterPlan25[[#This Row],[DraftIndex]]),"")="K","Yes","")</f>
        <v>Yes</v>
      </c>
      <c r="M82" s="41" t="str" cm="1">
        <f t="array" ref="M8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82" s="41">
        <f>ROUNDDOWN(RosterPlan25[[#This Row],[Optimal $]]*IF(RosterPlan25[[#This Row],[Contract]]="Rookie",0.3,0.15),0)</f>
        <v>9</v>
      </c>
      <c r="O82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28</v>
      </c>
      <c r="P82" s="25">
        <f>IF(VARG="MANUAL",RosterPlan25[[#This Row],[ManualVARG]],IF(VARG="GOOD",RosterPlan25[[#This Row],[GoodVARG]],"ERR"))</f>
        <v>2.5141575241158676</v>
      </c>
      <c r="Q82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2.5141575241158676</v>
      </c>
      <c r="R82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82" s="38" t="s">
        <v>31</v>
      </c>
      <c r="T82" s="57">
        <f>_xlfn.IFNA(INDEX(Draft2025[Net Keeper Count],RosterPlan25[[#This Row],[DraftIndex]]),0)+IF(RosterPlan25[[#This Row],[KEEPER / RFA]]="K",1,0)</f>
        <v>2</v>
      </c>
      <c r="U82" s="38" t="str">
        <f>IF(RosterPlan25[[#This Row],[KEEPER / RFA]]="RFA",RosterPlan25[[#This Row],[Pure Inflated $]],"")</f>
        <v/>
      </c>
      <c r="V82" s="35">
        <f>IF(RosterPlan25[[#This Row],[VAR/G]]&gt;0,
ROUND(IF(VARG="GOOD",$AG$29,IF(VARG="ATHLETIC",$AH$29,99999999999))*RosterPlan25[[#This Row],[VAR/G]],0),
0) + 1</f>
        <v>31</v>
      </c>
      <c r="W82" s="35">
        <f ca="1">RosterPlan25[[#This Row],[Optimal $]]-RosterPlan25[[#This Row],[$ CURR]]</f>
        <v>3</v>
      </c>
      <c r="X82">
        <f>IF(OR(RosterPlan25[[#This Row],[SOURCE]]="Rookie",RosterPlan25[[#This Row],[POS]]="K"),0,RosterPlan25[[#This Row],[VAR/G]]+3.3)</f>
        <v>5.8141575241158669</v>
      </c>
      <c r="Y82">
        <f ca="1">IF(RosterPlan25[[#This Row],[VAW/G]]&gt;0,ROUND(RosterPlan25[[#This Row],[VAW/G]]*$AG$56,0)+1,1)</f>
        <v>97</v>
      </c>
      <c r="Z82" s="49">
        <f ca="1">RosterPlan25[[#This Row],[VAWG Market $]]-_xlfn.IFNA(RosterPlan25[[#This Row],[$ CURR]],1)</f>
        <v>69</v>
      </c>
      <c r="AA82" s="35">
        <f ca="1">IF(RosterPlan25[[#This Row],[VAR/G]]&gt;0,1+ROUND(RosterPlan25[[#This Row],[VAR/G]]*IF(RosterPlan25[[#This Row],[KEEPER / RFA]]="K",($AG$34+RosterPlan25[[#This Row],[$ CURR]]-1)/($AG$23+RosterPlan25[[#This Row],[VAR/G]]),$AG$35),0),1)</f>
        <v>42</v>
      </c>
      <c r="AB82">
        <f ca="1">RosterPlan25[[#This Row],[Pure Inflated $]]-RosterPlan25[[#This Row],[$ CURR]]</f>
        <v>14</v>
      </c>
      <c r="AC82">
        <f>INDEX(players[age],MATCH(RosterPlan25[[#This Row],[player_id]],players[sleeper_id],0))</f>
        <v>23</v>
      </c>
      <c r="AS82">
        <v>1</v>
      </c>
      <c r="AT82" s="35">
        <f>AS82*0.3</f>
        <v>0.3</v>
      </c>
      <c r="AU82" s="35">
        <f>RosterPlan25[[#This Row],[$ PREV]]+ROUNDDOWN(AT82,0)</f>
        <v>19</v>
      </c>
      <c r="AV82">
        <f t="shared" si="8"/>
        <v>0</v>
      </c>
      <c r="BJ82"/>
    </row>
    <row r="83" spans="1:62" x14ac:dyDescent="0.25">
      <c r="A83" t="s">
        <v>1309</v>
      </c>
      <c r="B83" t="s">
        <v>1038</v>
      </c>
      <c r="C83" t="s">
        <v>1310</v>
      </c>
      <c r="D83" s="35">
        <f>_xlfn.IFNA(MATCH(RosterPlan25[[#This Row],[player_id]],CompositeRoster[sleeper_id],0),  MATCH(RosterPlan25[[#This Row],[PLAYER]],CompositeRoster[full_name],0))</f>
        <v>82</v>
      </c>
      <c r="E83" s="35">
        <f>MATCH(RosterPlan25[[#This Row],[player_id]],Draft2025[sleeper_id],0)</f>
        <v>58</v>
      </c>
      <c r="F83" s="35" t="str">
        <f>INDEX(CompositeRoster[team],RosterPlan25[[#This Row],[RosterIndex]])&amp;""</f>
        <v>CAR</v>
      </c>
      <c r="G83" s="35" t="str">
        <f>INDEX(CompositeRoster[position],RosterPlan25[[#This Row],[RosterIndex]])&amp;""</f>
        <v>RB</v>
      </c>
      <c r="H83" s="35" t="str">
        <f>INDEX(CompositeRoster[source],RosterPlan25[[#This Row],[RosterIndex]])</f>
        <v>Roster</v>
      </c>
      <c r="I83" s="41">
        <f>_xlfn.IFNA(INDEX(Draft2025[PRICE],RosterPlan25[[#This Row],[DraftIndex]]),0)</f>
        <v>14</v>
      </c>
      <c r="J83" s="41" t="str">
        <f>IF(RosterPlan25[[#This Row],[SOURCE]]="Rookie","Rookie",_xlfn.IFNA(INDEX(Draft2025[Current Contract],RosterPlan25[[#This Row],[DraftIndex]]),"Undrafted"))</f>
        <v>Rookie</v>
      </c>
      <c r="K83" s="41" cm="1">
        <f t="array" aca="1" ref="K8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2021</v>
      </c>
      <c r="L83" s="41" t="str">
        <f>IF(_xlfn.IFNA(INDEX(Draft2025[KEEPER],RosterPlan25[[#This Row],[DraftIndex]]),"")="K","Yes","")</f>
        <v>Yes</v>
      </c>
      <c r="M83" s="41" t="str" cm="1">
        <f t="array" ref="M8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83" s="41">
        <f>ROUNDDOWN(RosterPlan25[[#This Row],[Optimal $]]*IF(RosterPlan25[[#This Row],[Contract]]="Rookie",0.3,0.15),0)</f>
        <v>5</v>
      </c>
      <c r="O83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19</v>
      </c>
      <c r="P83" s="25">
        <f>IF(VARG="MANUAL",RosterPlan25[[#This Row],[ManualVARG]],IF(VARG="GOOD",RosterPlan25[[#This Row],[GoodVARG]],"ERR"))</f>
        <v>1.405366928511522</v>
      </c>
      <c r="Q83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1.405366928511522</v>
      </c>
      <c r="R83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-1.8125400645593448</v>
      </c>
      <c r="S83" s="38" t="s">
        <v>31</v>
      </c>
      <c r="T83" s="57">
        <f>_xlfn.IFNA(INDEX(Draft2025[Net Keeper Count],RosterPlan25[[#This Row],[DraftIndex]]),0)+IF(RosterPlan25[[#This Row],[KEEPER / RFA]]="K",1,0)</f>
        <v>5</v>
      </c>
      <c r="U83" s="38" t="str">
        <f>IF(RosterPlan25[[#This Row],[KEEPER / RFA]]="RFA",RosterPlan25[[#This Row],[Pure Inflated $]],"")</f>
        <v/>
      </c>
      <c r="V83" s="35">
        <f>IF(RosterPlan25[[#This Row],[VAR/G]]&gt;0,
ROUND(IF(VARG="GOOD",$AG$29,IF(VARG="ATHLETIC",$AH$29,99999999999))*RosterPlan25[[#This Row],[VAR/G]],0),
0) + 1</f>
        <v>18</v>
      </c>
      <c r="W83" s="35">
        <f ca="1">RosterPlan25[[#This Row],[Optimal $]]-RosterPlan25[[#This Row],[$ CURR]]</f>
        <v>-1</v>
      </c>
      <c r="X83">
        <f>IF(OR(RosterPlan25[[#This Row],[SOURCE]]="Rookie",RosterPlan25[[#This Row],[POS]]="K"),0,RosterPlan25[[#This Row],[VAR/G]]+3.3)</f>
        <v>4.7053669285115216</v>
      </c>
      <c r="Y83">
        <f ca="1">IF(RosterPlan25[[#This Row],[VAW/G]]&gt;0,ROUND(RosterPlan25[[#This Row],[VAW/G]]*$AG$56,0)+1,1)</f>
        <v>78</v>
      </c>
      <c r="Z83" s="49">
        <f ca="1">RosterPlan25[[#This Row],[VAWG Market $]]-_xlfn.IFNA(RosterPlan25[[#This Row],[$ CURR]],1)</f>
        <v>59</v>
      </c>
      <c r="AA83" s="35">
        <f ca="1">IF(RosterPlan25[[#This Row],[VAR/G]]&gt;0,1+ROUND(RosterPlan25[[#This Row],[VAR/G]]*IF(RosterPlan25[[#This Row],[KEEPER / RFA]]="K",($AG$34+RosterPlan25[[#This Row],[$ CURR]]-1)/($AG$23+RosterPlan25[[#This Row],[VAR/G]]),$AG$35),0),1)</f>
        <v>24</v>
      </c>
      <c r="AB83">
        <f ca="1">RosterPlan25[[#This Row],[Pure Inflated $]]-RosterPlan25[[#This Row],[$ CURR]]</f>
        <v>5</v>
      </c>
      <c r="AC83">
        <f>INDEX(players[age],MATCH(RosterPlan25[[#This Row],[player_id]],players[sleeper_id],0))</f>
        <v>27</v>
      </c>
      <c r="AS83">
        <v>56</v>
      </c>
      <c r="AT83" s="35">
        <f>AS83*0.15</f>
        <v>8.4</v>
      </c>
      <c r="AU83" s="35">
        <f>RosterPlan25[[#This Row],[$ PREV]]+ROUNDDOWN(AT83,0)</f>
        <v>22</v>
      </c>
      <c r="AV83">
        <f t="shared" si="8"/>
        <v>3.9318274456521745</v>
      </c>
      <c r="BJ83"/>
    </row>
    <row r="84" spans="1:62" x14ac:dyDescent="0.25">
      <c r="A84" t="s">
        <v>1312</v>
      </c>
      <c r="B84" t="s">
        <v>1038</v>
      </c>
      <c r="C84" t="s">
        <v>129</v>
      </c>
      <c r="D84" s="35">
        <f>_xlfn.IFNA(MATCH(RosterPlan25[[#This Row],[player_id]],CompositeRoster[sleeper_id],0),  MATCH(RosterPlan25[[#This Row],[PLAYER]],CompositeRoster[full_name],0))</f>
        <v>83</v>
      </c>
      <c r="E84" s="35">
        <f>MATCH(RosterPlan25[[#This Row],[player_id]],Draft2025[sleeper_id],0)</f>
        <v>104</v>
      </c>
      <c r="F84" s="35" t="str">
        <f>INDEX(CompositeRoster[team],RosterPlan25[[#This Row],[RosterIndex]])&amp;""</f>
        <v>BAL</v>
      </c>
      <c r="G84" s="35" t="str">
        <f>INDEX(CompositeRoster[position],RosterPlan25[[#This Row],[RosterIndex]])&amp;""</f>
        <v>RB</v>
      </c>
      <c r="H84" s="35" t="str">
        <f>INDEX(CompositeRoster[source],RosterPlan25[[#This Row],[RosterIndex]])</f>
        <v>Roster</v>
      </c>
      <c r="I84" s="41">
        <f>_xlfn.IFNA(INDEX(Draft2025[PRICE],RosterPlan25[[#This Row],[DraftIndex]]),0)</f>
        <v>57</v>
      </c>
      <c r="J84" s="41" t="str">
        <f>IF(RosterPlan25[[#This Row],[SOURCE]]="Rookie","Rookie",_xlfn.IFNA(INDEX(Draft2025[Current Contract],RosterPlan25[[#This Row],[DraftIndex]]),"Undrafted"))</f>
        <v>Auction</v>
      </c>
      <c r="K84" s="41" cm="1">
        <f t="array" aca="1" ref="K8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84" s="41" t="str">
        <f>IF(_xlfn.IFNA(INDEX(Draft2025[KEEPER],RosterPlan25[[#This Row],[DraftIndex]]),"")="K","Yes","")</f>
        <v>Yes</v>
      </c>
      <c r="M84" s="41" cm="1">
        <f t="array" ref="M8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N84" s="41">
        <f>ROUNDDOWN(RosterPlan25[[#This Row],[Optimal $]]*IF(RosterPlan25[[#This Row],[Contract]]="Rookie",0.3,0.15),0)</f>
        <v>10</v>
      </c>
      <c r="O8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67</v>
      </c>
      <c r="P84" s="37">
        <f>IF(VARG="MANUAL",RosterPlan25[[#This Row],[ManualVARG]],IF(VARG="GOOD",RosterPlan25[[#This Row],[GoodVARG]],"ERR"))</f>
        <v>6.0356853550958895</v>
      </c>
      <c r="Q8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6.0356853550958895</v>
      </c>
      <c r="R8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5.2954558419387041</v>
      </c>
      <c r="S84" s="38" t="s">
        <v>31</v>
      </c>
      <c r="T84" s="38">
        <f>_xlfn.IFNA(INDEX(Draft2025[Net Keeper Count],RosterPlan25[[#This Row],[DraftIndex]]),0)+IF(RosterPlan25[[#This Row],[KEEPER / RFA]]="K",1,0)</f>
        <v>2</v>
      </c>
      <c r="U84" s="38" t="str">
        <f>IF(RosterPlan25[[#This Row],[KEEPER / RFA]]="RFA",RosterPlan25[[#This Row],[Pure Inflated $]],"")</f>
        <v/>
      </c>
      <c r="V84" s="35">
        <f>IF(RosterPlan25[[#This Row],[VAR/G]]&gt;0,
ROUND(IF(VARG="GOOD",$AG$29,IF(VARG="ATHLETIC",$AH$29,99999999999))*RosterPlan25[[#This Row],[VAR/G]],0),
0) + 1</f>
        <v>72</v>
      </c>
      <c r="W84" s="35">
        <f ca="1">RosterPlan25[[#This Row],[Optimal $]]-RosterPlan25[[#This Row],[$ CURR]]</f>
        <v>5</v>
      </c>
      <c r="X84">
        <f>IF(OR(RosterPlan25[[#This Row],[SOURCE]]="Rookie",RosterPlan25[[#This Row],[POS]]="K"),0,RosterPlan25[[#This Row],[VAR/G]]+3.3)</f>
        <v>9.3356853550958903</v>
      </c>
      <c r="Y84">
        <f ca="1">IF(RosterPlan25[[#This Row],[VAW/G]]&gt;0,ROUND(RosterPlan25[[#This Row],[VAW/G]]*$AG$56,0)+1,1)</f>
        <v>155</v>
      </c>
      <c r="Z84" s="49">
        <f ca="1">RosterPlan25[[#This Row],[VAWG Market $]]-_xlfn.IFNA(RosterPlan25[[#This Row],[$ CURR]],1)</f>
        <v>88</v>
      </c>
      <c r="AA84" s="35">
        <f ca="1">IF(RosterPlan25[[#This Row],[VAR/G]]&gt;0,1+ROUND(RosterPlan25[[#This Row],[VAR/G]]*IF(RosterPlan25[[#This Row],[KEEPER / RFA]]="K",($AG$34+RosterPlan25[[#This Row],[$ CURR]]-1)/($AG$23+RosterPlan25[[#This Row],[VAR/G]]),$AG$35),0),1)</f>
        <v>97</v>
      </c>
      <c r="AB84">
        <f ca="1">RosterPlan25[[#This Row],[Pure Inflated $]]-RosterPlan25[[#This Row],[$ CURR]]</f>
        <v>30</v>
      </c>
      <c r="AC84">
        <f>INDEX(players[age],MATCH(RosterPlan25[[#This Row],[player_id]],players[sleeper_id],0))</f>
        <v>32</v>
      </c>
      <c r="AS84">
        <v>1</v>
      </c>
      <c r="AT84" s="35">
        <f>AS84*0.3</f>
        <v>0.3</v>
      </c>
      <c r="AU84" s="35">
        <f>RosterPlan25[[#This Row],[$ PREV]]+ROUNDDOWN(AT84,0)</f>
        <v>57</v>
      </c>
      <c r="AV84">
        <f t="shared" si="8"/>
        <v>0</v>
      </c>
      <c r="BJ84"/>
    </row>
    <row r="85" spans="1:62" x14ac:dyDescent="0.25">
      <c r="A85" t="s">
        <v>1315</v>
      </c>
      <c r="B85" t="s">
        <v>1038</v>
      </c>
      <c r="C85" t="s">
        <v>1316</v>
      </c>
      <c r="D85" s="35">
        <f>_xlfn.IFNA(MATCH(RosterPlan25[[#This Row],[player_id]],CompositeRoster[sleeper_id],0),  MATCH(RosterPlan25[[#This Row],[PLAYER]],CompositeRoster[full_name],0))</f>
        <v>84</v>
      </c>
      <c r="E85" s="35">
        <f>MATCH(RosterPlan25[[#This Row],[player_id]],Draft2025[sleeper_id],0)</f>
        <v>110</v>
      </c>
      <c r="F85" s="35" t="str">
        <f>INDEX(CompositeRoster[team],RosterPlan25[[#This Row],[RosterIndex]])&amp;""</f>
        <v>DET</v>
      </c>
      <c r="G85" s="35" t="str">
        <f>INDEX(CompositeRoster[position],RosterPlan25[[#This Row],[RosterIndex]])&amp;""</f>
        <v>RB</v>
      </c>
      <c r="H85" s="35" t="str">
        <f>INDEX(CompositeRoster[source],RosterPlan25[[#This Row],[RosterIndex]])</f>
        <v>Roster</v>
      </c>
      <c r="I85" s="41">
        <f>_xlfn.IFNA(INDEX(Draft2025[PRICE],RosterPlan25[[#This Row],[DraftIndex]]),0)</f>
        <v>44</v>
      </c>
      <c r="J85" s="41" t="str">
        <f>IF(RosterPlan25[[#This Row],[SOURCE]]="Rookie","Rookie",_xlfn.IFNA(INDEX(Draft2025[Current Contract],RosterPlan25[[#This Row],[DraftIndex]]),"Undrafted"))</f>
        <v>Rookie</v>
      </c>
      <c r="K85" s="41" cm="1">
        <f t="array" aca="1" ref="K8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85" s="41" t="str">
        <f>IF(_xlfn.IFNA(INDEX(Draft2025[KEEPER],RosterPlan25[[#This Row],[DraftIndex]]),"")="K","Yes","")</f>
        <v>Yes</v>
      </c>
      <c r="M85" s="41" t="str" cm="1">
        <f t="array" ref="M8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85" s="41">
        <f>ROUNDDOWN(RosterPlan25[[#This Row],[Optimal $]]*IF(RosterPlan25[[#This Row],[Contract]]="Rookie",0.3,0.15),0)</f>
        <v>30</v>
      </c>
      <c r="O8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74</v>
      </c>
      <c r="P85" s="37">
        <f>IF(VARG="MANUAL",RosterPlan25[[#This Row],[ManualVARG]],IF(VARG="GOOD",RosterPlan25[[#This Row],[GoodVARG]],"ERR"))</f>
        <v>8.6715796624871846</v>
      </c>
      <c r="Q8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8.6715796624871846</v>
      </c>
      <c r="R8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2.2297668182010377</v>
      </c>
      <c r="S85" s="38" t="s">
        <v>31</v>
      </c>
      <c r="T85" s="38">
        <f>_xlfn.IFNA(INDEX(Draft2025[Net Keeper Count],RosterPlan25[[#This Row],[DraftIndex]]),0)+IF(RosterPlan25[[#This Row],[KEEPER / RFA]]="K",1,0)</f>
        <v>3</v>
      </c>
      <c r="U85" s="38" t="str">
        <f>IF(RosterPlan25[[#This Row],[KEEPER / RFA]]="RFA",RosterPlan25[[#This Row],[Pure Inflated $]],"")</f>
        <v/>
      </c>
      <c r="V85" s="35">
        <f>IF(RosterPlan25[[#This Row],[VAR/G]]&gt;0,
ROUND(IF(VARG="GOOD",$AG$29,IF(VARG="ATHLETIC",$AH$29,99999999999))*RosterPlan25[[#This Row],[VAR/G]],0),
0) + 1</f>
        <v>103</v>
      </c>
      <c r="W85" s="35">
        <f ca="1">RosterPlan25[[#This Row],[Optimal $]]-RosterPlan25[[#This Row],[$ CURR]]</f>
        <v>29</v>
      </c>
      <c r="X85">
        <f>IF(OR(RosterPlan25[[#This Row],[SOURCE]]="Rookie",RosterPlan25[[#This Row],[POS]]="K"),0,RosterPlan25[[#This Row],[VAR/G]]+3.3)</f>
        <v>11.971579662487184</v>
      </c>
      <c r="Y85">
        <f ca="1">IF(RosterPlan25[[#This Row],[VAW/G]]&gt;0,ROUND(RosterPlan25[[#This Row],[VAW/G]]*$AG$56,0)+1,1)</f>
        <v>198</v>
      </c>
      <c r="Z85" s="49">
        <f ca="1">RosterPlan25[[#This Row],[VAWG Market $]]-_xlfn.IFNA(RosterPlan25[[#This Row],[$ CURR]],1)</f>
        <v>124</v>
      </c>
      <c r="AA85" s="35">
        <f ca="1">IF(RosterPlan25[[#This Row],[VAR/G]]&gt;0,1+ROUND(RosterPlan25[[#This Row],[VAR/G]]*IF(RosterPlan25[[#This Row],[KEEPER / RFA]]="K",($AG$34+RosterPlan25[[#This Row],[$ CURR]]-1)/($AG$23+RosterPlan25[[#This Row],[VAR/G]]),$AG$35),0),1)</f>
        <v>134</v>
      </c>
      <c r="AB85">
        <f ca="1">RosterPlan25[[#This Row],[Pure Inflated $]]-RosterPlan25[[#This Row],[$ CURR]]</f>
        <v>60</v>
      </c>
      <c r="AC85">
        <f>INDEX(players[age],MATCH(RosterPlan25[[#This Row],[player_id]],players[sleeper_id],0))</f>
        <v>24</v>
      </c>
      <c r="AS85">
        <v>1</v>
      </c>
      <c r="AT85" s="35">
        <f>AS85*0.3</f>
        <v>0.3</v>
      </c>
      <c r="AU85" s="35">
        <f>RosterPlan25[[#This Row],[$ PREV]]+ROUNDDOWN(AT85,0)</f>
        <v>44</v>
      </c>
      <c r="AV85">
        <f t="shared" si="8"/>
        <v>0</v>
      </c>
      <c r="BJ85"/>
    </row>
    <row r="86" spans="1:62" x14ac:dyDescent="0.25">
      <c r="A86" t="s">
        <v>1317</v>
      </c>
      <c r="B86" t="s">
        <v>1038</v>
      </c>
      <c r="C86" t="s">
        <v>75</v>
      </c>
      <c r="D86" s="35">
        <f>_xlfn.IFNA(MATCH(RosterPlan25[[#This Row],[player_id]],CompositeRoster[sleeper_id],0),  MATCH(RosterPlan25[[#This Row],[PLAYER]],CompositeRoster[full_name],0))</f>
        <v>85</v>
      </c>
      <c r="E86" s="35">
        <f>MATCH(RosterPlan25[[#This Row],[player_id]],Draft2025[sleeper_id],0)</f>
        <v>98</v>
      </c>
      <c r="F86" s="35" t="str">
        <f>INDEX(CompositeRoster[team],RosterPlan25[[#This Row],[RosterIndex]])&amp;""</f>
        <v>DET</v>
      </c>
      <c r="G86" s="35" t="str">
        <f>INDEX(CompositeRoster[position],RosterPlan25[[#This Row],[RosterIndex]])&amp;""</f>
        <v>QB</v>
      </c>
      <c r="H86" s="35" t="str">
        <f>INDEX(CompositeRoster[source],RosterPlan25[[#This Row],[RosterIndex]])</f>
        <v>Roster</v>
      </c>
      <c r="I86" s="41">
        <f>_xlfn.IFNA(INDEX(Draft2025[PRICE],RosterPlan25[[#This Row],[DraftIndex]]),0)</f>
        <v>2</v>
      </c>
      <c r="J86" s="41" t="str">
        <f>IF(RosterPlan25[[#This Row],[SOURCE]]="Rookie","Rookie",_xlfn.IFNA(INDEX(Draft2025[Current Contract],RosterPlan25[[#This Row],[DraftIndex]]),"Undrafted"))</f>
        <v>Auction</v>
      </c>
      <c r="K86" s="41" cm="1">
        <f t="array" aca="1" ref="K8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86" s="41" t="str">
        <f>IF(_xlfn.IFNA(INDEX(Draft2025[KEEPER],RosterPlan25[[#This Row],[DraftIndex]]),"")="K","Yes","")</f>
        <v/>
      </c>
      <c r="M86" s="41" cm="1">
        <f t="array" ref="M8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86" s="41">
        <f>ROUNDDOWN(RosterPlan25[[#This Row],[Optimal $]]*IF(RosterPlan25[[#This Row],[Contract]]="Rookie",0.3,0.15),0)</f>
        <v>0</v>
      </c>
      <c r="O8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86" s="37">
        <f>IF(VARG="MANUAL",RosterPlan25[[#This Row],[ManualVARG]],IF(VARG="GOOD",RosterPlan25[[#This Row],[GoodVARG]],"ERR"))</f>
        <v>0.15850520150045816</v>
      </c>
      <c r="Q8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0.15850520150045816</v>
      </c>
      <c r="R8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-0.52858762725446362</v>
      </c>
      <c r="S86" s="38" t="s">
        <v>31</v>
      </c>
      <c r="T86" s="38">
        <f>_xlfn.IFNA(INDEX(Draft2025[Net Keeper Count],RosterPlan25[[#This Row],[DraftIndex]]),0)+IF(RosterPlan25[[#This Row],[KEEPER / RFA]]="K",1,0)</f>
        <v>1</v>
      </c>
      <c r="U86" s="38" t="str">
        <f>IF(RosterPlan25[[#This Row],[KEEPER / RFA]]="RFA",RosterPlan25[[#This Row],[Pure Inflated $]],"")</f>
        <v/>
      </c>
      <c r="V86" s="35">
        <f>IF(RosterPlan25[[#This Row],[VAR/G]]&gt;0,
ROUND(IF(VARG="GOOD",$AG$29,IF(VARG="ATHLETIC",$AH$29,99999999999))*RosterPlan25[[#This Row],[VAR/G]],0),
0) + 1</f>
        <v>3</v>
      </c>
      <c r="W86" s="35">
        <f ca="1">RosterPlan25[[#This Row],[Optimal $]]-RosterPlan25[[#This Row],[$ CURR]]</f>
        <v>1</v>
      </c>
      <c r="X86">
        <f>IF(OR(RosterPlan25[[#This Row],[SOURCE]]="Rookie",RosterPlan25[[#This Row],[POS]]="K"),0,RosterPlan25[[#This Row],[VAR/G]]+3.3)</f>
        <v>3.4585052015004578</v>
      </c>
      <c r="Y86">
        <f ca="1">IF(RosterPlan25[[#This Row],[VAW/G]]&gt;0,ROUND(RosterPlan25[[#This Row],[VAW/G]]*$AG$56,0)+1,1)</f>
        <v>58</v>
      </c>
      <c r="Z86" s="49">
        <f ca="1">RosterPlan25[[#This Row],[VAWG Market $]]-_xlfn.IFNA(RosterPlan25[[#This Row],[$ CURR]],1)</f>
        <v>56</v>
      </c>
      <c r="AA86" s="35">
        <f ca="1">IF(RosterPlan25[[#This Row],[VAR/G]]&gt;0,1+ROUND(RosterPlan25[[#This Row],[VAR/G]]*IF(RosterPlan25[[#This Row],[KEEPER / RFA]]="K",($AG$34+RosterPlan25[[#This Row],[$ CURR]]-1)/($AG$23+RosterPlan25[[#This Row],[VAR/G]]),$AG$35),0),1)</f>
        <v>4</v>
      </c>
      <c r="AB86">
        <f ca="1">RosterPlan25[[#This Row],[Pure Inflated $]]-RosterPlan25[[#This Row],[$ CURR]]</f>
        <v>2</v>
      </c>
      <c r="AC86">
        <f>INDEX(players[age],MATCH(RosterPlan25[[#This Row],[player_id]],players[sleeper_id],0))</f>
        <v>31</v>
      </c>
      <c r="AS86" s="35">
        <v>1</v>
      </c>
      <c r="AT86" s="35">
        <f>AS86*0.3</f>
        <v>0.3</v>
      </c>
      <c r="AU86" s="35">
        <f>RosterPlan25[[#This Row],[$ PREV]]+ROUNDDOWN(AT86,0)</f>
        <v>2</v>
      </c>
      <c r="AV86">
        <f t="shared" si="8"/>
        <v>0</v>
      </c>
      <c r="BJ86"/>
    </row>
    <row r="87" spans="1:62" x14ac:dyDescent="0.25">
      <c r="A87" t="s">
        <v>1318</v>
      </c>
      <c r="B87" t="s">
        <v>1038</v>
      </c>
      <c r="C87" t="s">
        <v>1319</v>
      </c>
      <c r="D87" s="35">
        <f>_xlfn.IFNA(MATCH(RosterPlan25[[#This Row],[player_id]],CompositeRoster[sleeper_id],0),  MATCH(RosterPlan25[[#This Row],[PLAYER]],CompositeRoster[full_name],0))</f>
        <v>86</v>
      </c>
      <c r="E87" s="35">
        <f>MATCH(RosterPlan25[[#This Row],[player_id]],Draft2025[sleeper_id],0)</f>
        <v>102</v>
      </c>
      <c r="F87" s="35" t="str">
        <f>INDEX(CompositeRoster[team],RosterPlan25[[#This Row],[RosterIndex]])&amp;""</f>
        <v>DEN</v>
      </c>
      <c r="G87" s="35" t="str">
        <f>INDEX(CompositeRoster[position],RosterPlan25[[#This Row],[RosterIndex]])&amp;""</f>
        <v>WR</v>
      </c>
      <c r="H87" s="35" t="str">
        <f>INDEX(CompositeRoster[source],RosterPlan25[[#This Row],[RosterIndex]])</f>
        <v>Roster</v>
      </c>
      <c r="I87" s="41">
        <f>_xlfn.IFNA(INDEX(Draft2025[PRICE],RosterPlan25[[#This Row],[DraftIndex]]),0)</f>
        <v>15</v>
      </c>
      <c r="J87" s="41" t="str">
        <f>IF(RosterPlan25[[#This Row],[SOURCE]]="Rookie","Rookie",_xlfn.IFNA(INDEX(Draft2025[Current Contract],RosterPlan25[[#This Row],[DraftIndex]]),"Undrafted"))</f>
        <v>Auction</v>
      </c>
      <c r="K87" s="41" cm="1">
        <f t="array" aca="1" ref="K8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87" s="41" t="str">
        <f>IF(_xlfn.IFNA(INDEX(Draft2025[KEEPER],RosterPlan25[[#This Row],[DraftIndex]]),"")="K","Yes","")</f>
        <v>Yes</v>
      </c>
      <c r="M87" s="41" cm="1">
        <f t="array" ref="M8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87" s="41">
        <f>ROUNDDOWN(RosterPlan25[[#This Row],[Optimal $]]*IF(RosterPlan25[[#This Row],[Contract]]="Rookie",0.3,0.15),0)</f>
        <v>2</v>
      </c>
      <c r="O8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17</v>
      </c>
      <c r="P87" s="37">
        <f>IF(VARG="MANUAL",RosterPlan25[[#This Row],[ManualVARG]],IF(VARG="GOOD",RosterPlan25[[#This Row],[GoodVARG]],"ERR"))</f>
        <v>1.3202171296158109</v>
      </c>
      <c r="Q8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1.3202171296158109</v>
      </c>
      <c r="R8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3.2065538807428862</v>
      </c>
      <c r="S87" s="38" t="s">
        <v>31</v>
      </c>
      <c r="T87" s="38">
        <f>_xlfn.IFNA(INDEX(Draft2025[Net Keeper Count],RosterPlan25[[#This Row],[DraftIndex]]),0)+IF(RosterPlan25[[#This Row],[KEEPER / RFA]]="K",1,0)</f>
        <v>1</v>
      </c>
      <c r="U87" s="38" t="str">
        <f>IF(RosterPlan25[[#This Row],[KEEPER / RFA]]="RFA",RosterPlan25[[#This Row],[Pure Inflated $]],"")</f>
        <v/>
      </c>
      <c r="V87" s="35">
        <f>IF(RosterPlan25[[#This Row],[VAR/G]]&gt;0,
ROUND(IF(VARG="GOOD",$AG$29,IF(VARG="ATHLETIC",$AH$29,99999999999))*RosterPlan25[[#This Row],[VAR/G]],0),
0) + 1</f>
        <v>17</v>
      </c>
      <c r="W87" s="35">
        <f ca="1">RosterPlan25[[#This Row],[Optimal $]]-RosterPlan25[[#This Row],[$ CURR]]</f>
        <v>0</v>
      </c>
      <c r="X87">
        <f>IF(OR(RosterPlan25[[#This Row],[SOURCE]]="Rookie",RosterPlan25[[#This Row],[POS]]="K"),0,RosterPlan25[[#This Row],[VAR/G]]+3.3)</f>
        <v>4.6202171296158108</v>
      </c>
      <c r="Y87">
        <f ca="1">IF(RosterPlan25[[#This Row],[VAW/G]]&gt;0,ROUND(RosterPlan25[[#This Row],[VAW/G]]*$AG$56,0)+1,1)</f>
        <v>77</v>
      </c>
      <c r="Z87" s="49">
        <f ca="1">RosterPlan25[[#This Row],[VAWG Market $]]-_xlfn.IFNA(RosterPlan25[[#This Row],[$ CURR]],1)</f>
        <v>60</v>
      </c>
      <c r="AA87" s="35">
        <f ca="1">IF(RosterPlan25[[#This Row],[VAR/G]]&gt;0,1+ROUND(RosterPlan25[[#This Row],[VAR/G]]*IF(RosterPlan25[[#This Row],[KEEPER / RFA]]="K",($AG$34+RosterPlan25[[#This Row],[$ CURR]]-1)/($AG$23+RosterPlan25[[#This Row],[VAR/G]]),$AG$35),0),1)</f>
        <v>23</v>
      </c>
      <c r="AB87">
        <f ca="1">RosterPlan25[[#This Row],[Pure Inflated $]]-RosterPlan25[[#This Row],[$ CURR]]</f>
        <v>6</v>
      </c>
      <c r="AC87">
        <f>INDEX(players[age],MATCH(RosterPlan25[[#This Row],[player_id]],players[sleeper_id],0))</f>
        <v>27</v>
      </c>
      <c r="AS87" s="35">
        <v>1</v>
      </c>
      <c r="AT87" s="35">
        <f>AS87*0.15</f>
        <v>0.15</v>
      </c>
      <c r="AU87" s="35">
        <f>RosterPlan25[[#This Row],[$ PREV]]+ROUNDDOWN(AT87,0)</f>
        <v>15</v>
      </c>
      <c r="AV87">
        <f t="shared" si="8"/>
        <v>0</v>
      </c>
      <c r="BJ87"/>
    </row>
    <row r="88" spans="1:62" x14ac:dyDescent="0.25">
      <c r="A88" t="s">
        <v>1322</v>
      </c>
      <c r="B88" t="s">
        <v>1038</v>
      </c>
      <c r="C88" t="s">
        <v>1323</v>
      </c>
      <c r="D88" s="35">
        <f>_xlfn.IFNA(MATCH(RosterPlan25[[#This Row],[player_id]],CompositeRoster[sleeper_id],0),  MATCH(RosterPlan25[[#This Row],[PLAYER]],CompositeRoster[full_name],0))</f>
        <v>87</v>
      </c>
      <c r="E88" s="35" t="e">
        <f>MATCH(RosterPlan25[[#This Row],[player_id]],Draft2025[sleeper_id],0)</f>
        <v>#N/A</v>
      </c>
      <c r="F88" s="35" t="str">
        <f>INDEX(CompositeRoster[team],RosterPlan25[[#This Row],[RosterIndex]])&amp;""</f>
        <v>NO</v>
      </c>
      <c r="G88" s="35" t="str">
        <f>INDEX(CompositeRoster[position],RosterPlan25[[#This Row],[RosterIndex]])&amp;""</f>
        <v>TE</v>
      </c>
      <c r="H88" s="35" t="str">
        <f>INDEX(CompositeRoster[source],RosterPlan25[[#This Row],[RosterIndex]])</f>
        <v>Roster</v>
      </c>
      <c r="I88" s="41">
        <f>_xlfn.IFNA(INDEX(Draft2025[PRICE],RosterPlan25[[#This Row],[DraftIndex]]),0)</f>
        <v>0</v>
      </c>
      <c r="J88" s="41" t="str">
        <f>IF(RosterPlan25[[#This Row],[SOURCE]]="Rookie","Rookie",_xlfn.IFNA(INDEX(Draft2025[Current Contract],RosterPlan25[[#This Row],[DraftIndex]]),"Undrafted"))</f>
        <v>Undrafted</v>
      </c>
      <c r="K88" s="41" cm="1">
        <f t="array" aca="1" ref="K8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88" s="41" t="str">
        <f>IF(_xlfn.IFNA(INDEX(Draft2025[KEEPER],RosterPlan25[[#This Row],[DraftIndex]]),"")="K","Yes","")</f>
        <v/>
      </c>
      <c r="M88" s="41" cm="1">
        <f t="array" ref="M8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88" s="41">
        <f>ROUNDDOWN(RosterPlan25[[#This Row],[Optimal $]]*IF(RosterPlan25[[#This Row],[Contract]]="Rookie",0.3,0.15),0)</f>
        <v>0</v>
      </c>
      <c r="O8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88" s="37">
        <f>IF(VARG="MANUAL",RosterPlan25[[#This Row],[ManualVARG]],IF(VARG="GOOD",RosterPlan25[[#This Row],[GoodVARG]],"ERR"))</f>
        <v>-0.5406557496071116</v>
      </c>
      <c r="Q8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-0.5406557496071116</v>
      </c>
      <c r="R8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-0.1930090921104203</v>
      </c>
      <c r="S88" s="38" t="s">
        <v>31</v>
      </c>
      <c r="T88" s="38">
        <f>_xlfn.IFNA(INDEX(Draft2025[Net Keeper Count],RosterPlan25[[#This Row],[DraftIndex]]),0)+IF(RosterPlan25[[#This Row],[KEEPER / RFA]]="K",1,0)</f>
        <v>1</v>
      </c>
      <c r="U88" s="38" t="str">
        <f>IF(RosterPlan25[[#This Row],[KEEPER / RFA]]="RFA",RosterPlan25[[#This Row],[Pure Inflated $]],"")</f>
        <v/>
      </c>
      <c r="V88" s="35">
        <f>IF(RosterPlan25[[#This Row],[VAR/G]]&gt;0,
ROUND(IF(VARG="GOOD",$AG$29,IF(VARG="ATHLETIC",$AH$29,99999999999))*RosterPlan25[[#This Row],[VAR/G]],0),
0) + 1</f>
        <v>1</v>
      </c>
      <c r="W88" s="35">
        <f ca="1">RosterPlan25[[#This Row],[Optimal $]]-RosterPlan25[[#This Row],[$ CURR]]</f>
        <v>0</v>
      </c>
      <c r="X88">
        <f>IF(OR(RosterPlan25[[#This Row],[SOURCE]]="Rookie",RosterPlan25[[#This Row],[POS]]="K"),0,RosterPlan25[[#This Row],[VAR/G]]+3.3)</f>
        <v>2.7593442503928882</v>
      </c>
      <c r="Y88">
        <f ca="1">IF(RosterPlan25[[#This Row],[VAW/G]]&gt;0,ROUND(RosterPlan25[[#This Row],[VAW/G]]*$AG$56,0)+1,1)</f>
        <v>46</v>
      </c>
      <c r="Z88" s="49">
        <f ca="1">RosterPlan25[[#This Row],[VAWG Market $]]-_xlfn.IFNA(RosterPlan25[[#This Row],[$ CURR]],1)</f>
        <v>45</v>
      </c>
      <c r="AA8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88">
        <f ca="1">RosterPlan25[[#This Row],[Pure Inflated $]]-RosterPlan25[[#This Row],[$ CURR]]</f>
        <v>0</v>
      </c>
      <c r="AC88">
        <f>INDEX(players[age],MATCH(RosterPlan25[[#This Row],[player_id]],players[sleeper_id],0))</f>
        <v>29</v>
      </c>
      <c r="AS88" s="35">
        <v>1</v>
      </c>
      <c r="AT88" s="35">
        <f>AS88*0.15</f>
        <v>0.15</v>
      </c>
      <c r="AU88" s="35">
        <f>RosterPlan25[[#This Row],[$ PREV]]+ROUNDDOWN(AT88,0)</f>
        <v>0</v>
      </c>
      <c r="AV88">
        <f t="shared" si="8"/>
        <v>0</v>
      </c>
      <c r="BJ88"/>
    </row>
    <row r="89" spans="1:62" x14ac:dyDescent="0.25">
      <c r="A89" t="s">
        <v>1327</v>
      </c>
      <c r="B89" t="s">
        <v>1038</v>
      </c>
      <c r="C89" t="s">
        <v>1328</v>
      </c>
      <c r="D89" s="35">
        <f>_xlfn.IFNA(MATCH(RosterPlan25[[#This Row],[player_id]],CompositeRoster[sleeper_id],0),  MATCH(RosterPlan25[[#This Row],[PLAYER]],CompositeRoster[full_name],0))</f>
        <v>88</v>
      </c>
      <c r="E89" s="35">
        <f>MATCH(RosterPlan25[[#This Row],[player_id]],Draft2025[sleeper_id],0)</f>
        <v>101</v>
      </c>
      <c r="F89" s="35" t="str">
        <f>INDEX(CompositeRoster[team],RosterPlan25[[#This Row],[RosterIndex]])&amp;""</f>
        <v>PIT</v>
      </c>
      <c r="G89" s="35" t="str">
        <f>INDEX(CompositeRoster[position],RosterPlan25[[#This Row],[RosterIndex]])&amp;""</f>
        <v>WR</v>
      </c>
      <c r="H89" s="35" t="str">
        <f>INDEX(CompositeRoster[source],RosterPlan25[[#This Row],[RosterIndex]])</f>
        <v>Roster</v>
      </c>
      <c r="I89" s="41">
        <f>_xlfn.IFNA(INDEX(Draft2025[PRICE],RosterPlan25[[#This Row],[DraftIndex]]),0)</f>
        <v>2</v>
      </c>
      <c r="J89" s="41" t="str">
        <f>IF(RosterPlan25[[#This Row],[SOURCE]]="Rookie","Rookie",_xlfn.IFNA(INDEX(Draft2025[Current Contract],RosterPlan25[[#This Row],[DraftIndex]]),"Undrafted"))</f>
        <v>Auction</v>
      </c>
      <c r="K89" s="41" cm="1">
        <f t="array" aca="1" ref="K8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89" s="41" t="str">
        <f>IF(_xlfn.IFNA(INDEX(Draft2025[KEEPER],RosterPlan25[[#This Row],[DraftIndex]]),"")="K","Yes","")</f>
        <v/>
      </c>
      <c r="M89" s="41" cm="1">
        <f t="array" ref="M8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89" s="41">
        <f>ROUNDDOWN(RosterPlan25[[#This Row],[Optimal $]]*IF(RosterPlan25[[#This Row],[Contract]]="Rookie",0.3,0.15),0)</f>
        <v>0</v>
      </c>
      <c r="O89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89" s="25">
        <f>IF(VARG="MANUAL",RosterPlan25[[#This Row],[ManualVARG]],IF(VARG="GOOD",RosterPlan25[[#This Row],[GoodVARG]],"ERR"))</f>
        <v>-0.4210628125266408</v>
      </c>
      <c r="Q89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-0.4210628125266408</v>
      </c>
      <c r="R89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0.65472103934427606</v>
      </c>
      <c r="S89" s="38" t="s">
        <v>31</v>
      </c>
      <c r="T89" s="57">
        <f>_xlfn.IFNA(INDEX(Draft2025[Net Keeper Count],RosterPlan25[[#This Row],[DraftIndex]]),0)+IF(RosterPlan25[[#This Row],[KEEPER / RFA]]="K",1,0)</f>
        <v>1</v>
      </c>
      <c r="U89" s="38" t="str">
        <f>IF(RosterPlan25[[#This Row],[KEEPER / RFA]]="RFA",RosterPlan25[[#This Row],[Pure Inflated $]],"")</f>
        <v/>
      </c>
      <c r="V89" s="35">
        <f>IF(RosterPlan25[[#This Row],[VAR/G]]&gt;0,
ROUND(IF(VARG="GOOD",$AG$29,IF(VARG="ATHLETIC",$AH$29,99999999999))*RosterPlan25[[#This Row],[VAR/G]],0),
0) + 1</f>
        <v>1</v>
      </c>
      <c r="W89" s="35">
        <f ca="1">RosterPlan25[[#This Row],[Optimal $]]-RosterPlan25[[#This Row],[$ CURR]]</f>
        <v>-1</v>
      </c>
      <c r="X89">
        <f>IF(OR(RosterPlan25[[#This Row],[SOURCE]]="Rookie",RosterPlan25[[#This Row],[POS]]="K"),0,RosterPlan25[[#This Row],[VAR/G]]+3.3)</f>
        <v>2.8789371874733591</v>
      </c>
      <c r="Y89">
        <f ca="1">IF(RosterPlan25[[#This Row],[VAW/G]]&gt;0,ROUND(RosterPlan25[[#This Row],[VAW/G]]*$AG$56,0)+1,1)</f>
        <v>48</v>
      </c>
      <c r="Z89" s="49">
        <f ca="1">RosterPlan25[[#This Row],[VAWG Market $]]-_xlfn.IFNA(RosterPlan25[[#This Row],[$ CURR]],1)</f>
        <v>46</v>
      </c>
      <c r="AA89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89">
        <f ca="1">RosterPlan25[[#This Row],[Pure Inflated $]]-RosterPlan25[[#This Row],[$ CURR]]</f>
        <v>-1</v>
      </c>
      <c r="AC89">
        <f>INDEX(players[age],MATCH(RosterPlan25[[#This Row],[player_id]],players[sleeper_id],0))</f>
        <v>28</v>
      </c>
      <c r="AS89" s="35">
        <v>13</v>
      </c>
      <c r="AT89" s="35">
        <f t="shared" ref="AT89:AT95" si="9">AS89*0.3</f>
        <v>3.9</v>
      </c>
      <c r="AU89" s="35">
        <f>RosterPlan25[[#This Row],[$ PREV]]+ROUNDDOWN(AT89,0)</f>
        <v>5</v>
      </c>
      <c r="AV89">
        <f t="shared" si="8"/>
        <v>0.85785326086956537</v>
      </c>
      <c r="BJ89"/>
    </row>
    <row r="90" spans="1:62" x14ac:dyDescent="0.25">
      <c r="A90" t="s">
        <v>1329</v>
      </c>
      <c r="B90" t="s">
        <v>1038</v>
      </c>
      <c r="C90" t="s">
        <v>1330</v>
      </c>
      <c r="D90" s="35">
        <f>_xlfn.IFNA(MATCH(RosterPlan25[[#This Row],[player_id]],CompositeRoster[sleeper_id],0),  MATCH(RosterPlan25[[#This Row],[PLAYER]],CompositeRoster[full_name],0))</f>
        <v>89</v>
      </c>
      <c r="E90" s="35">
        <f>MATCH(RosterPlan25[[#This Row],[player_id]],Draft2025[sleeper_id],0)</f>
        <v>118</v>
      </c>
      <c r="F90" s="35" t="str">
        <f>INDEX(CompositeRoster[team],RosterPlan25[[#This Row],[RosterIndex]])&amp;""</f>
        <v>DEN</v>
      </c>
      <c r="G90" s="35" t="str">
        <f>INDEX(CompositeRoster[position],RosterPlan25[[#This Row],[RosterIndex]])&amp;""</f>
        <v>WR</v>
      </c>
      <c r="H90" s="35" t="str">
        <f>INDEX(CompositeRoster[source],RosterPlan25[[#This Row],[RosterIndex]])</f>
        <v>Roster</v>
      </c>
      <c r="I90" s="41">
        <f>_xlfn.IFNA(INDEX(Draft2025[PRICE],RosterPlan25[[#This Row],[DraftIndex]]),0)</f>
        <v>2</v>
      </c>
      <c r="J90" s="41" t="str">
        <f>IF(RosterPlan25[[#This Row],[SOURCE]]="Rookie","Rookie",_xlfn.IFNA(INDEX(Draft2025[Current Contract],RosterPlan25[[#This Row],[DraftIndex]]),"Undrafted"))</f>
        <v>Rookie</v>
      </c>
      <c r="K90" s="41" cm="1">
        <f t="array" aca="1" ref="K9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90" s="41" t="str">
        <f>IF(_xlfn.IFNA(INDEX(Draft2025[KEEPER],RosterPlan25[[#This Row],[DraftIndex]]),"")="K","Yes","")</f>
        <v/>
      </c>
      <c r="M90" s="41" t="str" cm="1">
        <f t="array" ref="M9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90" s="41">
        <f>ROUNDDOWN(RosterPlan25[[#This Row],[Optimal $]]*IF(RosterPlan25[[#This Row],[Contract]]="Rookie",0.3,0.15),0)</f>
        <v>0</v>
      </c>
      <c r="O9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90" s="37">
        <f>IF(VARG="MANUAL",RosterPlan25[[#This Row],[ManualVARG]],IF(VARG="GOOD",RosterPlan25[[#This Row],[GoodVARG]],"ERR"))</f>
        <v>-4.1347173967731194</v>
      </c>
      <c r="Q9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-4.1347173967731194</v>
      </c>
      <c r="R9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90" s="38" t="s">
        <v>31</v>
      </c>
      <c r="T90" s="38">
        <f>_xlfn.IFNA(INDEX(Draft2025[Net Keeper Count],RosterPlan25[[#This Row],[DraftIndex]]),0)+IF(RosterPlan25[[#This Row],[KEEPER / RFA]]="K",1,0)</f>
        <v>1</v>
      </c>
      <c r="U90" s="38" t="str">
        <f>IF(RosterPlan25[[#This Row],[KEEPER / RFA]]="RFA",RosterPlan25[[#This Row],[Pure Inflated $]],"")</f>
        <v/>
      </c>
      <c r="V90" s="35">
        <f>IF(RosterPlan25[[#This Row],[VAR/G]]&gt;0,
ROUND(IF(VARG="GOOD",$AG$29,IF(VARG="ATHLETIC",$AH$29,99999999999))*RosterPlan25[[#This Row],[VAR/G]],0),
0) + 1</f>
        <v>1</v>
      </c>
      <c r="W90" s="35">
        <f ca="1">RosterPlan25[[#This Row],[Optimal $]]-RosterPlan25[[#This Row],[$ CURR]]</f>
        <v>-1</v>
      </c>
      <c r="X90">
        <f>IF(OR(RosterPlan25[[#This Row],[SOURCE]]="Rookie",RosterPlan25[[#This Row],[POS]]="K"),0,RosterPlan25[[#This Row],[VAR/G]]+3.3)</f>
        <v>-0.83471739677311962</v>
      </c>
      <c r="Y90">
        <f>IF(RosterPlan25[[#This Row],[VAW/G]]&gt;0,ROUND(RosterPlan25[[#This Row],[VAW/G]]*$AG$56,0)+1,1)</f>
        <v>1</v>
      </c>
      <c r="Z90" s="49">
        <f ca="1">RosterPlan25[[#This Row],[VAWG Market $]]-_xlfn.IFNA(RosterPlan25[[#This Row],[$ CURR]],1)</f>
        <v>-1</v>
      </c>
      <c r="AA90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90">
        <f ca="1">RosterPlan25[[#This Row],[Pure Inflated $]]-RosterPlan25[[#This Row],[$ CURR]]</f>
        <v>-1</v>
      </c>
      <c r="AC90">
        <f>INDEX(players[age],MATCH(RosterPlan25[[#This Row],[player_id]],players[sleeper_id],0))</f>
        <v>23</v>
      </c>
      <c r="AS90">
        <v>1</v>
      </c>
      <c r="AT90" s="35">
        <f t="shared" si="9"/>
        <v>0.3</v>
      </c>
      <c r="AU90" s="35">
        <f>RosterPlan25[[#This Row],[$ PREV]]+ROUNDDOWN(AT90,0)</f>
        <v>2</v>
      </c>
      <c r="AV90">
        <f t="shared" si="8"/>
        <v>0</v>
      </c>
      <c r="BJ90"/>
    </row>
    <row r="91" spans="1:62" x14ac:dyDescent="0.25">
      <c r="A91" t="s">
        <v>1332</v>
      </c>
      <c r="B91" t="s">
        <v>1038</v>
      </c>
      <c r="C91" t="s">
        <v>1333</v>
      </c>
      <c r="D91" s="35">
        <f>_xlfn.IFNA(MATCH(RosterPlan25[[#This Row],[player_id]],CompositeRoster[sleeper_id],0),  MATCH(RosterPlan25[[#This Row],[PLAYER]],CompositeRoster[full_name],0))</f>
        <v>90</v>
      </c>
      <c r="E91" s="35">
        <f>MATCH(RosterPlan25[[#This Row],[player_id]],Draft2025[sleeper_id],0)</f>
        <v>114</v>
      </c>
      <c r="F91" s="35" t="str">
        <f>INDEX(CompositeRoster[team],RosterPlan25[[#This Row],[RosterIndex]])&amp;""</f>
        <v>TB</v>
      </c>
      <c r="G91" s="35" t="str">
        <f>INDEX(CompositeRoster[position],RosterPlan25[[#This Row],[RosterIndex]])&amp;""</f>
        <v>RB</v>
      </c>
      <c r="H91" s="35" t="str">
        <f>INDEX(CompositeRoster[source],RosterPlan25[[#This Row],[RosterIndex]])</f>
        <v>Roster</v>
      </c>
      <c r="I91" s="41">
        <f>_xlfn.IFNA(INDEX(Draft2025[PRICE],RosterPlan25[[#This Row],[DraftIndex]]),0)</f>
        <v>1</v>
      </c>
      <c r="J91" s="41" t="str">
        <f>IF(RosterPlan25[[#This Row],[SOURCE]]="Rookie","Rookie",_xlfn.IFNA(INDEX(Draft2025[Current Contract],RosterPlan25[[#This Row],[DraftIndex]]),"Undrafted"))</f>
        <v>Undrafted</v>
      </c>
      <c r="K91" s="41" cm="1">
        <f t="array" aca="1" ref="K9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91" s="41" t="str">
        <f>IF(_xlfn.IFNA(INDEX(Draft2025[KEEPER],RosterPlan25[[#This Row],[DraftIndex]]),"")="K","Yes","")</f>
        <v>Yes</v>
      </c>
      <c r="M91" s="41" cm="1">
        <f t="array" ref="M9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N91" s="41">
        <f>ROUNDDOWN(RosterPlan25[[#This Row],[Optimal $]]*IF(RosterPlan25[[#This Row],[Contract]]="Rookie",0.3,0.15),0)</f>
        <v>0</v>
      </c>
      <c r="O9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91" s="37">
        <f>IF(VARG="MANUAL",RosterPlan25[[#This Row],[ManualVARG]],IF(VARG="GOOD",RosterPlan25[[#This Row],[GoodVARG]],"ERR"))</f>
        <v>-4.7296838899582667</v>
      </c>
      <c r="Q9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-4.7296838899582667</v>
      </c>
      <c r="R9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-4.2516402924196326</v>
      </c>
      <c r="S91" s="38" t="s">
        <v>31</v>
      </c>
      <c r="T91" s="38">
        <f>_xlfn.IFNA(INDEX(Draft2025[Net Keeper Count],RosterPlan25[[#This Row],[DraftIndex]]),0)+IF(RosterPlan25[[#This Row],[KEEPER / RFA]]="K",1,0)</f>
        <v>2</v>
      </c>
      <c r="U91" s="38" t="str">
        <f>IF(RosterPlan25[[#This Row],[KEEPER / RFA]]="RFA",RosterPlan25[[#This Row],[Pure Inflated $]],"")</f>
        <v/>
      </c>
      <c r="V91" s="35">
        <f>IF(RosterPlan25[[#This Row],[VAR/G]]&gt;0,
ROUND(IF(VARG="GOOD",$AG$29,IF(VARG="ATHLETIC",$AH$29,99999999999))*RosterPlan25[[#This Row],[VAR/G]],0),
0) + 1</f>
        <v>1</v>
      </c>
      <c r="W91" s="35">
        <f ca="1">RosterPlan25[[#This Row],[Optimal $]]-RosterPlan25[[#This Row],[$ CURR]]</f>
        <v>0</v>
      </c>
      <c r="X91">
        <f>IF(OR(RosterPlan25[[#This Row],[SOURCE]]="Rookie",RosterPlan25[[#This Row],[POS]]="K"),0,RosterPlan25[[#This Row],[VAR/G]]+3.3)</f>
        <v>-1.4296838899582669</v>
      </c>
      <c r="Y91">
        <f>IF(RosterPlan25[[#This Row],[VAW/G]]&gt;0,ROUND(RosterPlan25[[#This Row],[VAW/G]]*$AG$56,0)+1,1)</f>
        <v>1</v>
      </c>
      <c r="Z91" s="49">
        <f ca="1">RosterPlan25[[#This Row],[VAWG Market $]]-_xlfn.IFNA(RosterPlan25[[#This Row],[$ CURR]],1)</f>
        <v>0</v>
      </c>
      <c r="AA91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91">
        <f ca="1">RosterPlan25[[#This Row],[Pure Inflated $]]-RosterPlan25[[#This Row],[$ CURR]]</f>
        <v>0</v>
      </c>
      <c r="AC91">
        <f>INDEX(players[age],MATCH(RosterPlan25[[#This Row],[player_id]],players[sleeper_id],0))</f>
        <v>24</v>
      </c>
      <c r="AS91">
        <v>1</v>
      </c>
      <c r="AT91" s="35">
        <f t="shared" si="9"/>
        <v>0.3</v>
      </c>
      <c r="AU91" s="35">
        <f>RosterPlan25[[#This Row],[$ PREV]]+ROUNDDOWN(AT91,0)</f>
        <v>1</v>
      </c>
      <c r="AV91">
        <f t="shared" si="8"/>
        <v>0</v>
      </c>
      <c r="BJ91"/>
    </row>
    <row r="92" spans="1:62" x14ac:dyDescent="0.25">
      <c r="A92" t="s">
        <v>1334</v>
      </c>
      <c r="B92" t="s">
        <v>1038</v>
      </c>
      <c r="C92" t="s">
        <v>1335</v>
      </c>
      <c r="D92" s="35">
        <f>_xlfn.IFNA(MATCH(RosterPlan25[[#This Row],[player_id]],CompositeRoster[sleeper_id],0),  MATCH(RosterPlan25[[#This Row],[PLAYER]],CompositeRoster[full_name],0))</f>
        <v>91</v>
      </c>
      <c r="E92" s="35" t="e">
        <f>MATCH(RosterPlan25[[#This Row],[player_id]],Draft2025[sleeper_id],0)</f>
        <v>#N/A</v>
      </c>
      <c r="F92" s="35" t="str">
        <f>INDEX(CompositeRoster[team],RosterPlan25[[#This Row],[RosterIndex]])&amp;""</f>
        <v>LV</v>
      </c>
      <c r="G92" s="35" t="str">
        <f>INDEX(CompositeRoster[position],RosterPlan25[[#This Row],[RosterIndex]])&amp;""</f>
        <v>WR</v>
      </c>
      <c r="H92" s="35" t="str">
        <f>INDEX(CompositeRoster[source],RosterPlan25[[#This Row],[RosterIndex]])</f>
        <v>Roster</v>
      </c>
      <c r="I92" s="41">
        <f>_xlfn.IFNA(INDEX(Draft2025[PRICE],RosterPlan25[[#This Row],[DraftIndex]]),0)</f>
        <v>0</v>
      </c>
      <c r="J92" s="41" t="str">
        <f>IF(RosterPlan25[[#This Row],[SOURCE]]="Rookie","Rookie",_xlfn.IFNA(INDEX(Draft2025[Current Contract],RosterPlan25[[#This Row],[DraftIndex]]),"Undrafted"))</f>
        <v>Undrafted</v>
      </c>
      <c r="K92" s="41" cm="1">
        <f t="array" aca="1" ref="K9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92" s="41" t="str">
        <f>IF(_xlfn.IFNA(INDEX(Draft2025[KEEPER],RosterPlan25[[#This Row],[DraftIndex]]),"")="K","Yes","")</f>
        <v/>
      </c>
      <c r="M92" s="41" cm="1">
        <f t="array" ref="M9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92" s="41">
        <f>ROUNDDOWN(RosterPlan25[[#This Row],[Optimal $]]*IF(RosterPlan25[[#This Row],[Contract]]="Rookie",0.3,0.15),0)</f>
        <v>0</v>
      </c>
      <c r="O9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92" s="37">
        <f>IF(VARG="MANUAL",RosterPlan25[[#This Row],[ManualVARG]],IF(VARG="GOOD",RosterPlan25[[#This Row],[GoodVARG]],"ERR"))</f>
        <v>-1.7742186063936349</v>
      </c>
      <c r="Q9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-1.7742186063936349</v>
      </c>
      <c r="R9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92" s="38" t="s">
        <v>31</v>
      </c>
      <c r="T92" s="38">
        <f>_xlfn.IFNA(INDEX(Draft2025[Net Keeper Count],RosterPlan25[[#This Row],[DraftIndex]]),0)+IF(RosterPlan25[[#This Row],[KEEPER / RFA]]="K",1,0)</f>
        <v>1</v>
      </c>
      <c r="U92" s="38" t="str">
        <f>IF(RosterPlan25[[#This Row],[KEEPER / RFA]]="RFA",RosterPlan25[[#This Row],[Pure Inflated $]],"")</f>
        <v/>
      </c>
      <c r="V92" s="35">
        <f>IF(RosterPlan25[[#This Row],[VAR/G]]&gt;0,
ROUND(IF(VARG="GOOD",$AG$29,IF(VARG="ATHLETIC",$AH$29,99999999999))*RosterPlan25[[#This Row],[VAR/G]],0),
0) + 1</f>
        <v>1</v>
      </c>
      <c r="W92" s="35">
        <f ca="1">RosterPlan25[[#This Row],[Optimal $]]-RosterPlan25[[#This Row],[$ CURR]]</f>
        <v>0</v>
      </c>
      <c r="X92">
        <f>IF(OR(RosterPlan25[[#This Row],[SOURCE]]="Rookie",RosterPlan25[[#This Row],[POS]]="K"),0,RosterPlan25[[#This Row],[VAR/G]]+3.3)</f>
        <v>1.5257813936063649</v>
      </c>
      <c r="Y92">
        <f ca="1">IF(RosterPlan25[[#This Row],[VAW/G]]&gt;0,ROUND(RosterPlan25[[#This Row],[VAW/G]]*$AG$56,0)+1,1)</f>
        <v>26</v>
      </c>
      <c r="Z92" s="49">
        <f ca="1">RosterPlan25[[#This Row],[VAWG Market $]]-_xlfn.IFNA(RosterPlan25[[#This Row],[$ CURR]],1)</f>
        <v>25</v>
      </c>
      <c r="AA9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92">
        <f ca="1">RosterPlan25[[#This Row],[Pure Inflated $]]-RosterPlan25[[#This Row],[$ CURR]]</f>
        <v>0</v>
      </c>
      <c r="AC92">
        <f>INDEX(players[age],MATCH(RosterPlan25[[#This Row],[player_id]],players[sleeper_id],0))</f>
        <v>25</v>
      </c>
      <c r="AS92">
        <v>1</v>
      </c>
      <c r="AT92" s="35">
        <f t="shared" si="9"/>
        <v>0.3</v>
      </c>
      <c r="AU92" s="35">
        <f>RosterPlan25[[#This Row],[$ PREV]]+ROUNDDOWN(AT92,0)</f>
        <v>0</v>
      </c>
      <c r="AV92">
        <f t="shared" si="8"/>
        <v>0</v>
      </c>
      <c r="BJ92"/>
    </row>
    <row r="93" spans="1:62" x14ac:dyDescent="0.25">
      <c r="A93" t="s">
        <v>1336</v>
      </c>
      <c r="B93" t="s">
        <v>1038</v>
      </c>
      <c r="C93" t="s">
        <v>1337</v>
      </c>
      <c r="D93" s="35">
        <f>_xlfn.IFNA(MATCH(RosterPlan25[[#This Row],[player_id]],CompositeRoster[sleeper_id],0),  MATCH(RosterPlan25[[#This Row],[PLAYER]],CompositeRoster[full_name],0))</f>
        <v>92</v>
      </c>
      <c r="E93" s="35" t="e">
        <f>MATCH(RosterPlan25[[#This Row],[player_id]],Draft2025[sleeper_id],0)</f>
        <v>#N/A</v>
      </c>
      <c r="F93" s="35" t="str">
        <f>INDEX(CompositeRoster[team],RosterPlan25[[#This Row],[RosterIndex]])&amp;""</f>
        <v>WAS</v>
      </c>
      <c r="G93" s="35" t="str">
        <f>INDEX(CompositeRoster[position],RosterPlan25[[#This Row],[RosterIndex]])&amp;""</f>
        <v>WR</v>
      </c>
      <c r="H93" s="35" t="str">
        <f>INDEX(CompositeRoster[source],RosterPlan25[[#This Row],[RosterIndex]])</f>
        <v>Rookie</v>
      </c>
      <c r="I93" s="41">
        <f>_xlfn.IFNA(INDEX(Draft2025[PRICE],RosterPlan25[[#This Row],[DraftIndex]]),0)</f>
        <v>0</v>
      </c>
      <c r="J93" s="41" t="str">
        <f>IF(RosterPlan25[[#This Row],[SOURCE]]="Rookie","Rookie",_xlfn.IFNA(INDEX(Draft2025[Current Contract],RosterPlan25[[#This Row],[DraftIndex]]),"Undrafted"))</f>
        <v>Rookie</v>
      </c>
      <c r="K93" s="41" cm="1">
        <f t="array" aca="1" ref="K9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93" s="41" t="str">
        <f>IF(_xlfn.IFNA(INDEX(Draft2025[KEEPER],RosterPlan25[[#This Row],[DraftIndex]]),"")="K","Yes","")</f>
        <v/>
      </c>
      <c r="M93" s="41" t="str" cm="1">
        <f t="array" ref="M9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93" s="41">
        <f>ROUNDDOWN(RosterPlan25[[#This Row],[Optimal $]]*IF(RosterPlan25[[#This Row],[Contract]]="Rookie",0.3,0.15),0)</f>
        <v>0</v>
      </c>
      <c r="O9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93" s="37">
        <f>IF(VARG="MANUAL",RosterPlan25[[#This Row],[ManualVARG]],IF(VARG="GOOD",RosterPlan25[[#This Row],[GoodVARG]],"ERR"))</f>
        <v>-2.2526242472733089</v>
      </c>
      <c r="Q9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-2.2526242472733089</v>
      </c>
      <c r="R9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93" s="38" t="s">
        <v>31</v>
      </c>
      <c r="T93" s="38">
        <f>_xlfn.IFNA(INDEX(Draft2025[Net Keeper Count],RosterPlan25[[#This Row],[DraftIndex]]),0)+IF(RosterPlan25[[#This Row],[KEEPER / RFA]]="K",1,0)</f>
        <v>1</v>
      </c>
      <c r="U93" s="38" t="str">
        <f>IF(RosterPlan25[[#This Row],[KEEPER / RFA]]="RFA",RosterPlan25[[#This Row],[Pure Inflated $]],"")</f>
        <v/>
      </c>
      <c r="V93" s="35">
        <f>IF(RosterPlan25[[#This Row],[VAR/G]]&gt;0,
ROUND(IF(VARG="GOOD",$AG$29,IF(VARG="ATHLETIC",$AH$29,99999999999))*RosterPlan25[[#This Row],[VAR/G]],0),
0) + 1</f>
        <v>1</v>
      </c>
      <c r="W93" s="35">
        <f ca="1">RosterPlan25[[#This Row],[Optimal $]]-RosterPlan25[[#This Row],[$ CURR]]</f>
        <v>-3</v>
      </c>
      <c r="X93">
        <f>IF(OR(RosterPlan25[[#This Row],[SOURCE]]="Rookie",RosterPlan25[[#This Row],[POS]]="K"),0,RosterPlan25[[#This Row],[VAR/G]]+3.3)</f>
        <v>0</v>
      </c>
      <c r="Y93">
        <f>IF(RosterPlan25[[#This Row],[VAW/G]]&gt;0,ROUND(RosterPlan25[[#This Row],[VAW/G]]*$AG$56,0)+1,1)</f>
        <v>1</v>
      </c>
      <c r="Z93" s="49">
        <f ca="1">RosterPlan25[[#This Row],[VAWG Market $]]-_xlfn.IFNA(RosterPlan25[[#This Row],[$ CURR]],1)</f>
        <v>-3</v>
      </c>
      <c r="AA93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93">
        <f ca="1">RosterPlan25[[#This Row],[Pure Inflated $]]-RosterPlan25[[#This Row],[$ CURR]]</f>
        <v>-3</v>
      </c>
      <c r="AC93">
        <f>INDEX(players[age],MATCH(RosterPlan25[[#This Row],[player_id]],players[sleeper_id],0))</f>
        <v>22</v>
      </c>
      <c r="AS93">
        <v>1</v>
      </c>
      <c r="AT93" s="35">
        <f t="shared" si="9"/>
        <v>0.3</v>
      </c>
      <c r="AU93" s="35">
        <f>RosterPlan25[[#This Row],[$ PREV]]+ROUNDDOWN(AT93,0)</f>
        <v>0</v>
      </c>
      <c r="AV93">
        <f t="shared" si="8"/>
        <v>0</v>
      </c>
      <c r="BJ93"/>
    </row>
    <row r="94" spans="1:62" x14ac:dyDescent="0.25">
      <c r="A94" t="s">
        <v>1338</v>
      </c>
      <c r="B94" t="s">
        <v>1038</v>
      </c>
      <c r="C94" t="s">
        <v>1339</v>
      </c>
      <c r="D94" s="35">
        <f>_xlfn.IFNA(MATCH(RosterPlan25[[#This Row],[player_id]],CompositeRoster[sleeper_id],0),  MATCH(RosterPlan25[[#This Row],[PLAYER]],CompositeRoster[full_name],0))</f>
        <v>93</v>
      </c>
      <c r="E94" s="35" t="e">
        <f>MATCH(RosterPlan25[[#This Row],[player_id]],Draft2025[sleeper_id],0)</f>
        <v>#N/A</v>
      </c>
      <c r="F94" s="35" t="str">
        <f>INDEX(CompositeRoster[team],RosterPlan25[[#This Row],[RosterIndex]])&amp;""</f>
        <v>SF</v>
      </c>
      <c r="G94" s="35" t="str">
        <f>INDEX(CompositeRoster[position],RosterPlan25[[#This Row],[RosterIndex]])&amp;""</f>
        <v>WR</v>
      </c>
      <c r="H94" s="35" t="str">
        <f>INDEX(CompositeRoster[source],RosterPlan25[[#This Row],[RosterIndex]])</f>
        <v>Rookie</v>
      </c>
      <c r="I94" s="41">
        <f>_xlfn.IFNA(INDEX(Draft2025[PRICE],RosterPlan25[[#This Row],[DraftIndex]]),0)</f>
        <v>0</v>
      </c>
      <c r="J94" s="41" t="str">
        <f>IF(RosterPlan25[[#This Row],[SOURCE]]="Rookie","Rookie",_xlfn.IFNA(INDEX(Draft2025[Current Contract],RosterPlan25[[#This Row],[DraftIndex]]),"Undrafted"))</f>
        <v>Rookie</v>
      </c>
      <c r="K94" s="41" cm="1">
        <f t="array" aca="1" ref="K9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94" s="41" t="str">
        <f>IF(_xlfn.IFNA(INDEX(Draft2025[KEEPER],RosterPlan25[[#This Row],[DraftIndex]]),"")="K","Yes","")</f>
        <v/>
      </c>
      <c r="M94" s="41" t="str" cm="1">
        <f t="array" ref="M9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94" s="41">
        <f>ROUNDDOWN(RosterPlan25[[#This Row],[Optimal $]]*IF(RosterPlan25[[#This Row],[Contract]]="Rookie",0.3,0.15),0)</f>
        <v>0</v>
      </c>
      <c r="O9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94" s="37">
        <f>IF(VARG="MANUAL",RosterPlan25[[#This Row],[ManualVARG]],IF(VARG="GOOD",RosterPlan25[[#This Row],[GoodVARG]],"ERR"))</f>
        <v>-2.6295585052315467</v>
      </c>
      <c r="Q9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-2.6295585052315467</v>
      </c>
      <c r="R9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94" s="38" t="s">
        <v>31</v>
      </c>
      <c r="T94" s="38">
        <f>_xlfn.IFNA(INDEX(Draft2025[Net Keeper Count],RosterPlan25[[#This Row],[DraftIndex]]),0)+IF(RosterPlan25[[#This Row],[KEEPER / RFA]]="K",1,0)</f>
        <v>1</v>
      </c>
      <c r="U94" s="38" t="str">
        <f>IF(RosterPlan25[[#This Row],[KEEPER / RFA]]="RFA",RosterPlan25[[#This Row],[Pure Inflated $]],"")</f>
        <v/>
      </c>
      <c r="V94" s="35">
        <f>IF(RosterPlan25[[#This Row],[VAR/G]]&gt;0,
ROUND(IF(VARG="GOOD",$AG$29,IF(VARG="ATHLETIC",$AH$29,99999999999))*RosterPlan25[[#This Row],[VAR/G]],0),
0) + 1</f>
        <v>1</v>
      </c>
      <c r="W94" s="35">
        <f ca="1">RosterPlan25[[#This Row],[Optimal $]]-RosterPlan25[[#This Row],[$ CURR]]</f>
        <v>-3</v>
      </c>
      <c r="X94">
        <f>IF(OR(RosterPlan25[[#This Row],[SOURCE]]="Rookie",RosterPlan25[[#This Row],[POS]]="K"),0,RosterPlan25[[#This Row],[VAR/G]]+3.3)</f>
        <v>0</v>
      </c>
      <c r="Y94">
        <f>IF(RosterPlan25[[#This Row],[VAW/G]]&gt;0,ROUND(RosterPlan25[[#This Row],[VAW/G]]*$AG$56,0)+1,1)</f>
        <v>1</v>
      </c>
      <c r="Z94" s="49">
        <f ca="1">RosterPlan25[[#This Row],[VAWG Market $]]-_xlfn.IFNA(RosterPlan25[[#This Row],[$ CURR]],1)</f>
        <v>-3</v>
      </c>
      <c r="AA94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94">
        <f ca="1">RosterPlan25[[#This Row],[Pure Inflated $]]-RosterPlan25[[#This Row],[$ CURR]]</f>
        <v>-3</v>
      </c>
      <c r="AC94">
        <f>INDEX(players[age],MATCH(RosterPlan25[[#This Row],[player_id]],players[sleeper_id],0))</f>
        <v>23</v>
      </c>
      <c r="AS94">
        <v>1</v>
      </c>
      <c r="AT94" s="35">
        <f t="shared" si="9"/>
        <v>0.3</v>
      </c>
      <c r="AU94" s="35">
        <f>RosterPlan25[[#This Row],[$ PREV]]+ROUNDDOWN(AT94,0)</f>
        <v>0</v>
      </c>
      <c r="AV94">
        <f t="shared" si="8"/>
        <v>0</v>
      </c>
      <c r="BJ94"/>
    </row>
    <row r="95" spans="1:62" x14ac:dyDescent="0.25">
      <c r="A95" t="s">
        <v>1340</v>
      </c>
      <c r="B95" t="s">
        <v>1038</v>
      </c>
      <c r="C95" t="s">
        <v>1341</v>
      </c>
      <c r="D95" s="35">
        <f>_xlfn.IFNA(MATCH(RosterPlan25[[#This Row],[player_id]],CompositeRoster[sleeper_id],0),  MATCH(RosterPlan25[[#This Row],[PLAYER]],CompositeRoster[full_name],0))</f>
        <v>94</v>
      </c>
      <c r="E95" s="35" t="e">
        <f>MATCH(RosterPlan25[[#This Row],[player_id]],Draft2025[sleeper_id],0)</f>
        <v>#N/A</v>
      </c>
      <c r="F95" s="35" t="str">
        <f>INDEX(CompositeRoster[team],RosterPlan25[[#This Row],[RosterIndex]])&amp;""</f>
        <v>BAL</v>
      </c>
      <c r="G95" s="35" t="str">
        <f>INDEX(CompositeRoster[position],RosterPlan25[[#This Row],[RosterIndex]])&amp;""</f>
        <v>WR</v>
      </c>
      <c r="H95" s="35" t="str">
        <f>INDEX(CompositeRoster[source],RosterPlan25[[#This Row],[RosterIndex]])</f>
        <v>Rookie</v>
      </c>
      <c r="I95" s="41">
        <f>_xlfn.IFNA(INDEX(Draft2025[PRICE],RosterPlan25[[#This Row],[DraftIndex]]),0)</f>
        <v>0</v>
      </c>
      <c r="J95" s="41" t="str">
        <f>IF(RosterPlan25[[#This Row],[SOURCE]]="Rookie","Rookie",_xlfn.IFNA(INDEX(Draft2025[Current Contract],RosterPlan25[[#This Row],[DraftIndex]]),"Undrafted"))</f>
        <v>Rookie</v>
      </c>
      <c r="K95" s="41" cm="1">
        <f t="array" aca="1" ref="K9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95" s="41" t="str">
        <f>IF(_xlfn.IFNA(INDEX(Draft2025[KEEPER],RosterPlan25[[#This Row],[DraftIndex]]),"")="K","Yes","")</f>
        <v/>
      </c>
      <c r="M95" s="41" t="str" cm="1">
        <f t="array" ref="M9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95" s="41">
        <f>ROUNDDOWN(RosterPlan25[[#This Row],[Optimal $]]*IF(RosterPlan25[[#This Row],[Contract]]="Rookie",0.3,0.15),0)</f>
        <v>0</v>
      </c>
      <c r="O9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95" s="37">
        <f>IF(VARG="MANUAL",RosterPlan25[[#This Row],[ManualVARG]],IF(VARG="GOOD",RosterPlan25[[#This Row],[GoodVARG]],"ERR"))</f>
        <v>-3.759427445410584</v>
      </c>
      <c r="Q9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-3.759427445410584</v>
      </c>
      <c r="R9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95" s="38" t="s">
        <v>31</v>
      </c>
      <c r="T95" s="38">
        <f>_xlfn.IFNA(INDEX(Draft2025[Net Keeper Count],RosterPlan25[[#This Row],[DraftIndex]]),0)+IF(RosterPlan25[[#This Row],[KEEPER / RFA]]="K",1,0)</f>
        <v>1</v>
      </c>
      <c r="U95" s="38" t="str">
        <f>IF(RosterPlan25[[#This Row],[KEEPER / RFA]]="RFA",RosterPlan25[[#This Row],[Pure Inflated $]],"")</f>
        <v/>
      </c>
      <c r="V95" s="35">
        <f>IF(RosterPlan25[[#This Row],[VAR/G]]&gt;0,
ROUND(IF(VARG="GOOD",$AG$29,IF(VARG="ATHLETIC",$AH$29,99999999999))*RosterPlan25[[#This Row],[VAR/G]],0),
0) + 1</f>
        <v>1</v>
      </c>
      <c r="W95" s="35">
        <f ca="1">RosterPlan25[[#This Row],[Optimal $]]-RosterPlan25[[#This Row],[$ CURR]]</f>
        <v>-1</v>
      </c>
      <c r="X95">
        <f>IF(OR(RosterPlan25[[#This Row],[SOURCE]]="Rookie",RosterPlan25[[#This Row],[POS]]="K"),0,RosterPlan25[[#This Row],[VAR/G]]+3.3)</f>
        <v>0</v>
      </c>
      <c r="Y95">
        <f>IF(RosterPlan25[[#This Row],[VAW/G]]&gt;0,ROUND(RosterPlan25[[#This Row],[VAW/G]]*$AG$56,0)+1,1)</f>
        <v>1</v>
      </c>
      <c r="Z95" s="49">
        <f ca="1">RosterPlan25[[#This Row],[VAWG Market $]]-_xlfn.IFNA(RosterPlan25[[#This Row],[$ CURR]],1)</f>
        <v>-1</v>
      </c>
      <c r="AA95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95">
        <f ca="1">RosterPlan25[[#This Row],[Pure Inflated $]]-RosterPlan25[[#This Row],[$ CURR]]</f>
        <v>-1</v>
      </c>
      <c r="AC95">
        <f>INDEX(players[age],MATCH(RosterPlan25[[#This Row],[player_id]],players[sleeper_id],0))</f>
        <v>22</v>
      </c>
      <c r="AS95">
        <v>1</v>
      </c>
      <c r="AT95" s="35">
        <f t="shared" si="9"/>
        <v>0.3</v>
      </c>
      <c r="AU95" s="35">
        <f>RosterPlan25[[#This Row],[$ PREV]]+ROUNDDOWN(AT95,0)</f>
        <v>0</v>
      </c>
      <c r="AV95">
        <f t="shared" si="8"/>
        <v>0</v>
      </c>
      <c r="BJ95"/>
    </row>
    <row r="96" spans="1:62" x14ac:dyDescent="0.25">
      <c r="A96" t="s">
        <v>1342</v>
      </c>
      <c r="B96" t="s">
        <v>1038</v>
      </c>
      <c r="C96" t="s">
        <v>1343</v>
      </c>
      <c r="D96" s="35">
        <f>_xlfn.IFNA(MATCH(RosterPlan25[[#This Row],[player_id]],CompositeRoster[sleeper_id],0),  MATCH(RosterPlan25[[#This Row],[PLAYER]],CompositeRoster[full_name],0))</f>
        <v>95</v>
      </c>
      <c r="E96" s="35" t="e">
        <f>MATCH(RosterPlan25[[#This Row],[player_id]],Draft2025[sleeper_id],0)</f>
        <v>#N/A</v>
      </c>
      <c r="F96" s="35" t="str">
        <f>INDEX(CompositeRoster[team],RosterPlan25[[#This Row],[RosterIndex]])&amp;""</f>
        <v>NYJ</v>
      </c>
      <c r="G96" s="35" t="str">
        <f>INDEX(CompositeRoster[position],RosterPlan25[[#This Row],[RosterIndex]])&amp;""</f>
        <v>TE</v>
      </c>
      <c r="H96" s="35" t="str">
        <f>INDEX(CompositeRoster[source],RosterPlan25[[#This Row],[RosterIndex]])</f>
        <v>Rookie</v>
      </c>
      <c r="I96" s="41">
        <f>_xlfn.IFNA(INDEX(Draft2025[PRICE],RosterPlan25[[#This Row],[DraftIndex]]),0)</f>
        <v>0</v>
      </c>
      <c r="J96" s="41" t="str">
        <f>IF(RosterPlan25[[#This Row],[SOURCE]]="Rookie","Rookie",_xlfn.IFNA(INDEX(Draft2025[Current Contract],RosterPlan25[[#This Row],[DraftIndex]]),"Undrafted"))</f>
        <v>Rookie</v>
      </c>
      <c r="K96" s="41" cm="1">
        <f t="array" aca="1" ref="K9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96" s="41" t="str">
        <f>IF(_xlfn.IFNA(INDEX(Draft2025[KEEPER],RosterPlan25[[#This Row],[DraftIndex]]),"")="K","Yes","")</f>
        <v/>
      </c>
      <c r="M96" s="41" t="str" cm="1">
        <f t="array" ref="M9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96" s="41">
        <f>ROUNDDOWN(RosterPlan25[[#This Row],[Optimal $]]*IF(RosterPlan25[[#This Row],[Contract]]="Rookie",0.3,0.15),0)</f>
        <v>0</v>
      </c>
      <c r="O9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P96" s="37">
        <f>IF(VARG="MANUAL",RosterPlan25[[#This Row],[ManualVARG]],IF(VARG="GOOD",RosterPlan25[[#This Row],[GoodVARG]],"ERR"))</f>
        <v>-1.0863802659145805</v>
      </c>
      <c r="Q9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-1.0863802659145805</v>
      </c>
      <c r="R9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96" s="38" t="s">
        <v>31</v>
      </c>
      <c r="T96" s="38">
        <f>_xlfn.IFNA(INDEX(Draft2025[Net Keeper Count],RosterPlan25[[#This Row],[DraftIndex]]),0)+IF(RosterPlan25[[#This Row],[KEEPER / RFA]]="K",1,0)</f>
        <v>1</v>
      </c>
      <c r="U96" s="38" t="str">
        <f>IF(RosterPlan25[[#This Row],[KEEPER / RFA]]="RFA",RosterPlan25[[#This Row],[Pure Inflated $]],"")</f>
        <v/>
      </c>
      <c r="V96" s="35">
        <f>IF(RosterPlan25[[#This Row],[VAR/G]]&gt;0,
ROUND(IF(VARG="GOOD",$AG$29,IF(VARG="ATHLETIC",$AH$29,99999999999))*RosterPlan25[[#This Row],[VAR/G]],0),
0) + 1</f>
        <v>1</v>
      </c>
      <c r="W96" s="35">
        <f ca="1">RosterPlan25[[#This Row],[Optimal $]]-RosterPlan25[[#This Row],[$ CURR]]</f>
        <v>-4</v>
      </c>
      <c r="X96">
        <f>IF(OR(RosterPlan25[[#This Row],[SOURCE]]="Rookie",RosterPlan25[[#This Row],[POS]]="K"),0,RosterPlan25[[#This Row],[VAR/G]]+3.3)</f>
        <v>0</v>
      </c>
      <c r="Y96">
        <f>IF(RosterPlan25[[#This Row],[VAW/G]]&gt;0,ROUND(RosterPlan25[[#This Row],[VAW/G]]*$AG$56,0)+1,1)</f>
        <v>1</v>
      </c>
      <c r="Z96" s="49">
        <f ca="1">RosterPlan25[[#This Row],[VAWG Market $]]-_xlfn.IFNA(RosterPlan25[[#This Row],[$ CURR]],1)</f>
        <v>-4</v>
      </c>
      <c r="AA96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96">
        <f ca="1">RosterPlan25[[#This Row],[Pure Inflated $]]-RosterPlan25[[#This Row],[$ CURR]]</f>
        <v>-4</v>
      </c>
      <c r="AC96">
        <f>INDEX(players[age],MATCH(RosterPlan25[[#This Row],[player_id]],players[sleeper_id],0))</f>
        <v>21</v>
      </c>
      <c r="AS96">
        <v>1</v>
      </c>
      <c r="AT96" s="35">
        <f>AS96*0.15</f>
        <v>0.15</v>
      </c>
      <c r="AU96" s="35">
        <f>RosterPlan25[[#This Row],[$ PREV]]+ROUNDDOWN(AT96,0)</f>
        <v>0</v>
      </c>
      <c r="AV96">
        <f t="shared" si="8"/>
        <v>0</v>
      </c>
      <c r="BJ96"/>
    </row>
    <row r="97" spans="1:62" x14ac:dyDescent="0.25">
      <c r="A97" t="s">
        <v>1344</v>
      </c>
      <c r="B97" t="s">
        <v>1038</v>
      </c>
      <c r="C97" t="s">
        <v>1345</v>
      </c>
      <c r="D97" s="35">
        <f>_xlfn.IFNA(MATCH(RosterPlan25[[#This Row],[player_id]],CompositeRoster[sleeper_id],0),  MATCH(RosterPlan25[[#This Row],[PLAYER]],CompositeRoster[full_name],0))</f>
        <v>96</v>
      </c>
      <c r="E97" s="35" t="e">
        <f>MATCH(RosterPlan25[[#This Row],[player_id]],Draft2025[sleeper_id],0)</f>
        <v>#N/A</v>
      </c>
      <c r="F97" s="35" t="str">
        <f>INDEX(CompositeRoster[team],RosterPlan25[[#This Row],[RosterIndex]])&amp;""</f>
        <v>PHI</v>
      </c>
      <c r="G97" s="35" t="str">
        <f>INDEX(CompositeRoster[position],RosterPlan25[[#This Row],[RosterIndex]])&amp;""</f>
        <v>WR</v>
      </c>
      <c r="H97" s="35" t="str">
        <f>INDEX(CompositeRoster[source],RosterPlan25[[#This Row],[RosterIndex]])</f>
        <v>Rookie</v>
      </c>
      <c r="I97" s="41">
        <f>_xlfn.IFNA(INDEX(Draft2025[PRICE],RosterPlan25[[#This Row],[DraftIndex]]),0)</f>
        <v>0</v>
      </c>
      <c r="J97" s="41" t="str">
        <f>IF(RosterPlan25[[#This Row],[SOURCE]]="Rookie","Rookie",_xlfn.IFNA(INDEX(Draft2025[Current Contract],RosterPlan25[[#This Row],[DraftIndex]]),"Undrafted"))</f>
        <v>Rookie</v>
      </c>
      <c r="K97" s="41" cm="1">
        <f t="array" aca="1" ref="K9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97" s="41" t="str">
        <f>IF(_xlfn.IFNA(INDEX(Draft2025[KEEPER],RosterPlan25[[#This Row],[DraftIndex]]),"")="K","Yes","")</f>
        <v/>
      </c>
      <c r="M97" s="41" t="str" cm="1">
        <f t="array" ref="M9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97" s="41">
        <f>ROUNDDOWN(RosterPlan25[[#This Row],[Optimal $]]*IF(RosterPlan25[[#This Row],[Contract]]="Rookie",0.3,0.15),0)</f>
        <v>0</v>
      </c>
      <c r="O9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P97" s="37">
        <f>IF(VARG="MANUAL",RosterPlan25[[#This Row],[ManualVARG]],IF(VARG="GOOD",RosterPlan25[[#This Row],[GoodVARG]],"ERR"))</f>
        <v>-0.39036264689964306</v>
      </c>
      <c r="Q9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-0.39036264689964306</v>
      </c>
      <c r="R9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97" s="38" t="s">
        <v>31</v>
      </c>
      <c r="T97" s="38">
        <f>_xlfn.IFNA(INDEX(Draft2025[Net Keeper Count],RosterPlan25[[#This Row],[DraftIndex]]),0)+IF(RosterPlan25[[#This Row],[KEEPER / RFA]]="K",1,0)</f>
        <v>1</v>
      </c>
      <c r="U97" s="38" t="str">
        <f>IF(RosterPlan25[[#This Row],[KEEPER / RFA]]="RFA",RosterPlan25[[#This Row],[Pure Inflated $]],"")</f>
        <v/>
      </c>
      <c r="V97" s="35">
        <f>IF(RosterPlan25[[#This Row],[VAR/G]]&gt;0,
ROUND(IF(VARG="GOOD",$AG$29,IF(VARG="ATHLETIC",$AH$29,99999999999))*RosterPlan25[[#This Row],[VAR/G]],0),
0) + 1</f>
        <v>1</v>
      </c>
      <c r="W97" s="35">
        <f ca="1">RosterPlan25[[#This Row],[Optimal $]]-RosterPlan25[[#This Row],[$ CURR]]</f>
        <v>-5</v>
      </c>
      <c r="X97">
        <f>IF(OR(RosterPlan25[[#This Row],[SOURCE]]="Rookie",RosterPlan25[[#This Row],[POS]]="K"),0,RosterPlan25[[#This Row],[VAR/G]]+3.3)</f>
        <v>0</v>
      </c>
      <c r="Y97">
        <f>IF(RosterPlan25[[#This Row],[VAW/G]]&gt;0,ROUND(RosterPlan25[[#This Row],[VAW/G]]*$AG$56,0)+1,1)</f>
        <v>1</v>
      </c>
      <c r="Z97" s="49">
        <f ca="1">RosterPlan25[[#This Row],[VAWG Market $]]-_xlfn.IFNA(RosterPlan25[[#This Row],[$ CURR]],1)</f>
        <v>-5</v>
      </c>
      <c r="AA9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97">
        <f ca="1">RosterPlan25[[#This Row],[Pure Inflated $]]-RosterPlan25[[#This Row],[$ CURR]]</f>
        <v>-5</v>
      </c>
      <c r="AC97">
        <f>INDEX(players[age],MATCH(RosterPlan25[[#This Row],[player_id]],players[sleeper_id],0))</f>
        <v>22</v>
      </c>
      <c r="AS97">
        <v>1</v>
      </c>
      <c r="AT97" s="35">
        <f>AS97*0.15</f>
        <v>0.15</v>
      </c>
      <c r="AU97" s="35">
        <f>RosterPlan25[[#This Row],[$ PREV]]+ROUNDDOWN(AT97,0)</f>
        <v>0</v>
      </c>
      <c r="AV97">
        <f t="shared" si="8"/>
        <v>0</v>
      </c>
      <c r="BJ97"/>
    </row>
    <row r="98" spans="1:62" x14ac:dyDescent="0.25">
      <c r="A98" t="s">
        <v>1346</v>
      </c>
      <c r="B98" t="s">
        <v>1038</v>
      </c>
      <c r="C98" t="s">
        <v>1347</v>
      </c>
      <c r="D98" s="35">
        <f>_xlfn.IFNA(MATCH(RosterPlan25[[#This Row],[player_id]],CompositeRoster[sleeper_id],0),  MATCH(RosterPlan25[[#This Row],[PLAYER]],CompositeRoster[full_name],0))</f>
        <v>97</v>
      </c>
      <c r="E98" s="35" t="e">
        <f>MATCH(RosterPlan25[[#This Row],[player_id]],Draft2025[sleeper_id],0)</f>
        <v>#N/A</v>
      </c>
      <c r="F98" s="35" t="str">
        <f>INDEX(CompositeRoster[team],RosterPlan25[[#This Row],[RosterIndex]])&amp;""</f>
        <v>ATL</v>
      </c>
      <c r="G98" s="35" t="str">
        <f>INDEX(CompositeRoster[position],RosterPlan25[[#This Row],[RosterIndex]])&amp;""</f>
        <v>WR</v>
      </c>
      <c r="H98" s="35" t="str">
        <f>INDEX(CompositeRoster[source],RosterPlan25[[#This Row],[RosterIndex]])</f>
        <v>Rookie</v>
      </c>
      <c r="I98" s="41">
        <f>_xlfn.IFNA(INDEX(Draft2025[PRICE],RosterPlan25[[#This Row],[DraftIndex]]),0)</f>
        <v>0</v>
      </c>
      <c r="J98" s="41" t="str">
        <f>IF(RosterPlan25[[#This Row],[SOURCE]]="Rookie","Rookie",_xlfn.IFNA(INDEX(Draft2025[Current Contract],RosterPlan25[[#This Row],[DraftIndex]]),"Undrafted"))</f>
        <v>Rookie</v>
      </c>
      <c r="K98" s="41" cm="1">
        <f t="array" aca="1" ref="K9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98" s="41" t="str">
        <f>IF(_xlfn.IFNA(INDEX(Draft2025[KEEPER],RosterPlan25[[#This Row],[DraftIndex]]),"")="K","Yes","")</f>
        <v/>
      </c>
      <c r="M98" s="41" t="str" cm="1">
        <f t="array" ref="M9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98" s="41">
        <f>ROUNDDOWN(RosterPlan25[[#This Row],[Optimal $]]*IF(RosterPlan25[[#This Row],[Contract]]="Rookie",0.3,0.15),0)</f>
        <v>0</v>
      </c>
      <c r="O9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98" s="37">
        <f>IF(VARG="MANUAL",RosterPlan25[[#This Row],[ManualVARG]],IF(VARG="GOOD",RosterPlan25[[#This Row],[GoodVARG]],"ERR"))</f>
        <v>-3.7217208178569803</v>
      </c>
      <c r="Q9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-3.7217208178569803</v>
      </c>
      <c r="R9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98" s="38" t="s">
        <v>31</v>
      </c>
      <c r="T98" s="38">
        <f>_xlfn.IFNA(INDEX(Draft2025[Net Keeper Count],RosterPlan25[[#This Row],[DraftIndex]]),0)+IF(RosterPlan25[[#This Row],[KEEPER / RFA]]="K",1,0)</f>
        <v>1</v>
      </c>
      <c r="U98" s="38" t="str">
        <f>IF(RosterPlan25[[#This Row],[KEEPER / RFA]]="RFA",RosterPlan25[[#This Row],[Pure Inflated $]],"")</f>
        <v/>
      </c>
      <c r="V98" s="35">
        <f>IF(RosterPlan25[[#This Row],[VAR/G]]&gt;0,
ROUND(IF(VARG="GOOD",$AG$29,IF(VARG="ATHLETIC",$AH$29,99999999999))*RosterPlan25[[#This Row],[VAR/G]],0),
0) + 1</f>
        <v>1</v>
      </c>
      <c r="W98" s="35">
        <f ca="1">RosterPlan25[[#This Row],[Optimal $]]-RosterPlan25[[#This Row],[$ CURR]]</f>
        <v>-1</v>
      </c>
      <c r="X98">
        <f>IF(OR(RosterPlan25[[#This Row],[SOURCE]]="Rookie",RosterPlan25[[#This Row],[POS]]="K"),0,RosterPlan25[[#This Row],[VAR/G]]+3.3)</f>
        <v>0</v>
      </c>
      <c r="Y98">
        <f>IF(RosterPlan25[[#This Row],[VAW/G]]&gt;0,ROUND(RosterPlan25[[#This Row],[VAW/G]]*$AG$56,0)+1,1)</f>
        <v>1</v>
      </c>
      <c r="Z98" s="49">
        <f ca="1">RosterPlan25[[#This Row],[VAWG Market $]]-_xlfn.IFNA(RosterPlan25[[#This Row],[$ CURR]],1)</f>
        <v>-1</v>
      </c>
      <c r="AA9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98">
        <f ca="1">RosterPlan25[[#This Row],[Pure Inflated $]]-RosterPlan25[[#This Row],[$ CURR]]</f>
        <v>-1</v>
      </c>
      <c r="AC98">
        <f>INDEX(players[age],MATCH(RosterPlan25[[#This Row],[player_id]],players[sleeper_id],0))</f>
        <v>22</v>
      </c>
      <c r="AS98" s="35">
        <v>1</v>
      </c>
      <c r="AT98" s="35">
        <f>AS98*0.15</f>
        <v>0.15</v>
      </c>
      <c r="AU98" s="35">
        <f>RosterPlan25[[#This Row],[$ PREV]]+ROUNDDOWN(AT98,0)</f>
        <v>0</v>
      </c>
      <c r="AV98">
        <f t="shared" si="8"/>
        <v>0</v>
      </c>
      <c r="BJ98"/>
    </row>
    <row r="99" spans="1:62" x14ac:dyDescent="0.25">
      <c r="A99" t="s">
        <v>1350</v>
      </c>
      <c r="B99" t="s">
        <v>1041</v>
      </c>
      <c r="C99" t="s">
        <v>1351</v>
      </c>
      <c r="D99" s="35">
        <f>_xlfn.IFNA(MATCH(RosterPlan25[[#This Row],[player_id]],CompositeRoster[sleeper_id],0),  MATCH(RosterPlan25[[#This Row],[PLAYER]],CompositeRoster[full_name],0))</f>
        <v>98</v>
      </c>
      <c r="E99" s="35">
        <f>MATCH(RosterPlan25[[#This Row],[player_id]],Draft2025[sleeper_id],0)</f>
        <v>81</v>
      </c>
      <c r="F99" s="35" t="str">
        <f>INDEX(CompositeRoster[team],RosterPlan25[[#This Row],[RosterIndex]])&amp;""</f>
        <v>NYJ</v>
      </c>
      <c r="G99" s="35" t="str">
        <f>INDEX(CompositeRoster[position],RosterPlan25[[#This Row],[RosterIndex]])&amp;""</f>
        <v>WR</v>
      </c>
      <c r="H99" s="35" t="str">
        <f>INDEX(CompositeRoster[source],RosterPlan25[[#This Row],[RosterIndex]])</f>
        <v>Roster</v>
      </c>
      <c r="I99" s="41">
        <f>_xlfn.IFNA(INDEX(Draft2025[PRICE],RosterPlan25[[#This Row],[DraftIndex]]),0)</f>
        <v>3</v>
      </c>
      <c r="J99" s="41" t="str">
        <f>IF(RosterPlan25[[#This Row],[SOURCE]]="Rookie","Rookie",_xlfn.IFNA(INDEX(Draft2025[Current Contract],RosterPlan25[[#This Row],[DraftIndex]]),"Undrafted"))</f>
        <v>Rookie</v>
      </c>
      <c r="K99" s="41" cm="1">
        <f t="array" aca="1" ref="K9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99" s="41" t="str">
        <f>IF(_xlfn.IFNA(INDEX(Draft2025[KEEPER],RosterPlan25[[#This Row],[DraftIndex]]),"")="K","Yes","")</f>
        <v>Yes</v>
      </c>
      <c r="M99" s="41" t="str" cm="1">
        <f t="array" ref="M9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99" s="41">
        <f>ROUNDDOWN(RosterPlan25[[#This Row],[Optimal $]]*IF(RosterPlan25[[#This Row],[Contract]]="Rookie",0.3,0.15),0)</f>
        <v>0</v>
      </c>
      <c r="O9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99" s="37">
        <f>IF(VARG="MANUAL",RosterPlan25[[#This Row],[ManualVARG]],IF(VARG="GOOD",RosterPlan25[[#This Row],[GoodVARG]],"ERR"))</f>
        <v>-2.3636999737872277</v>
      </c>
      <c r="Q9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-2.3636999737872277</v>
      </c>
      <c r="R9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99" s="38" t="s">
        <v>31</v>
      </c>
      <c r="T99" s="38">
        <f>_xlfn.IFNA(INDEX(Draft2025[Net Keeper Count],RosterPlan25[[#This Row],[DraftIndex]]),0)+IF(RosterPlan25[[#This Row],[KEEPER / RFA]]="K",1,0)</f>
        <v>2</v>
      </c>
      <c r="U99" s="38" t="str">
        <f>IF(RosterPlan25[[#This Row],[KEEPER / RFA]]="RFA",RosterPlan25[[#This Row],[Pure Inflated $]],"")</f>
        <v/>
      </c>
      <c r="V99" s="35">
        <f>IF(RosterPlan25[[#This Row],[VAR/G]]&gt;0,
ROUND(IF(VARG="GOOD",$AG$29,IF(VARG="ATHLETIC",$AH$29,99999999999))*RosterPlan25[[#This Row],[VAR/G]],0),
0) + 1</f>
        <v>1</v>
      </c>
      <c r="W99" s="35">
        <f ca="1">RosterPlan25[[#This Row],[Optimal $]]-RosterPlan25[[#This Row],[$ CURR]]</f>
        <v>-2</v>
      </c>
      <c r="X99">
        <f>IF(OR(RosterPlan25[[#This Row],[SOURCE]]="Rookie",RosterPlan25[[#This Row],[POS]]="K"),0,RosterPlan25[[#This Row],[VAR/G]]+3.3)</f>
        <v>0.93630002621277209</v>
      </c>
      <c r="Y99">
        <f ca="1">IF(RosterPlan25[[#This Row],[VAW/G]]&gt;0,ROUND(RosterPlan25[[#This Row],[VAW/G]]*$AG$56,0)+1,1)</f>
        <v>16</v>
      </c>
      <c r="Z99" s="49">
        <f ca="1">RosterPlan25[[#This Row],[VAWG Market $]]-_xlfn.IFNA(RosterPlan25[[#This Row],[$ CURR]],1)</f>
        <v>13</v>
      </c>
      <c r="AA99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99">
        <f ca="1">RosterPlan25[[#This Row],[Pure Inflated $]]-RosterPlan25[[#This Row],[$ CURR]]</f>
        <v>-2</v>
      </c>
      <c r="AC99">
        <f>INDEX(players[age],MATCH(RosterPlan25[[#This Row],[player_id]],players[sleeper_id],0))</f>
        <v>23</v>
      </c>
      <c r="AV99"/>
      <c r="BJ99"/>
    </row>
    <row r="100" spans="1:62" x14ac:dyDescent="0.25">
      <c r="A100" t="s">
        <v>1352</v>
      </c>
      <c r="B100" t="s">
        <v>1041</v>
      </c>
      <c r="C100" t="s">
        <v>1353</v>
      </c>
      <c r="D100" s="35">
        <f>_xlfn.IFNA(MATCH(RosterPlan25[[#This Row],[player_id]],CompositeRoster[sleeper_id],0),  MATCH(RosterPlan25[[#This Row],[PLAYER]],CompositeRoster[full_name],0))</f>
        <v>99</v>
      </c>
      <c r="E100" s="35">
        <f>MATCH(RosterPlan25[[#This Row],[player_id]],Draft2025[sleeper_id],0)</f>
        <v>149</v>
      </c>
      <c r="F100" s="35" t="str">
        <f>INDEX(CompositeRoster[team],RosterPlan25[[#This Row],[RosterIndex]])&amp;""</f>
        <v>DET</v>
      </c>
      <c r="G100" s="35" t="str">
        <f>INDEX(CompositeRoster[position],RosterPlan25[[#This Row],[RosterIndex]])&amp;""</f>
        <v>WR</v>
      </c>
      <c r="H100" s="35" t="str">
        <f>INDEX(CompositeRoster[source],RosterPlan25[[#This Row],[RosterIndex]])</f>
        <v>Roster</v>
      </c>
      <c r="I100" s="41">
        <f>_xlfn.IFNA(INDEX(Draft2025[PRICE],RosterPlan25[[#This Row],[DraftIndex]]),0)</f>
        <v>41</v>
      </c>
      <c r="J100" s="41" t="str">
        <f>IF(RosterPlan25[[#This Row],[SOURCE]]="Rookie","Rookie",_xlfn.IFNA(INDEX(Draft2025[Current Contract],RosterPlan25[[#This Row],[DraftIndex]]),"Undrafted"))</f>
        <v>Rookie</v>
      </c>
      <c r="K100" s="41" cm="1">
        <f t="array" aca="1" ref="K10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2021</v>
      </c>
      <c r="L100" s="41" t="str">
        <f>IF(_xlfn.IFNA(INDEX(Draft2025[KEEPER],RosterPlan25[[#This Row],[DraftIndex]]),"")="K","Yes","")</f>
        <v>Yes</v>
      </c>
      <c r="M100" s="41" t="str" cm="1">
        <f t="array" ref="M10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00" s="41">
        <f>ROUNDDOWN(RosterPlan25[[#This Row],[Optimal $]]*IF(RosterPlan25[[#This Row],[Contract]]="Rookie",0.3,0.15),0)</f>
        <v>15</v>
      </c>
      <c r="O10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56</v>
      </c>
      <c r="P100" s="37">
        <f>IF(VARG="MANUAL",RosterPlan25[[#This Row],[ManualVARG]],IF(VARG="GOOD",RosterPlan25[[#This Row],[GoodVARG]],"ERR"))</f>
        <v>4.2885577566613833</v>
      </c>
      <c r="Q10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4.2885577566613833</v>
      </c>
      <c r="R10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2.9858530235054945</v>
      </c>
      <c r="S100" s="38" t="s">
        <v>31</v>
      </c>
      <c r="T100" s="38">
        <f>_xlfn.IFNA(INDEX(Draft2025[Net Keeper Count],RosterPlan25[[#This Row],[DraftIndex]]),0)+IF(RosterPlan25[[#This Row],[KEEPER / RFA]]="K",1,0)</f>
        <v>5</v>
      </c>
      <c r="U100" s="38" t="str">
        <f>IF(RosterPlan25[[#This Row],[KEEPER / RFA]]="RFA",RosterPlan25[[#This Row],[Pure Inflated $]],"")</f>
        <v/>
      </c>
      <c r="V100" s="35">
        <f>IF(RosterPlan25[[#This Row],[VAR/G]]&gt;0,
ROUND(IF(VARG="GOOD",$AG$29,IF(VARG="ATHLETIC",$AH$29,99999999999))*RosterPlan25[[#This Row],[VAR/G]],0),
0) + 1</f>
        <v>52</v>
      </c>
      <c r="W100" s="35">
        <f ca="1">RosterPlan25[[#This Row],[Optimal $]]-RosterPlan25[[#This Row],[$ CURR]]</f>
        <v>-4</v>
      </c>
      <c r="X100">
        <f>IF(OR(RosterPlan25[[#This Row],[SOURCE]]="Rookie",RosterPlan25[[#This Row],[POS]]="K"),0,RosterPlan25[[#This Row],[VAR/G]]+3.3)</f>
        <v>7.5885577566613831</v>
      </c>
      <c r="Y100">
        <f ca="1">IF(RosterPlan25[[#This Row],[VAW/G]]&gt;0,ROUND(RosterPlan25[[#This Row],[VAW/G]]*$AG$56,0)+1,1)</f>
        <v>126</v>
      </c>
      <c r="Z100" s="49">
        <f ca="1">RosterPlan25[[#This Row],[VAWG Market $]]-_xlfn.IFNA(RosterPlan25[[#This Row],[$ CURR]],1)</f>
        <v>70</v>
      </c>
      <c r="AA100" s="35">
        <f ca="1">IF(RosterPlan25[[#This Row],[VAR/G]]&gt;0,1+ROUND(RosterPlan25[[#This Row],[VAR/G]]*IF(RosterPlan25[[#This Row],[KEEPER / RFA]]="K",($AG$34+RosterPlan25[[#This Row],[$ CURR]]-1)/($AG$23+RosterPlan25[[#This Row],[VAR/G]]),$AG$35),0),1)</f>
        <v>70</v>
      </c>
      <c r="AB100">
        <f ca="1">RosterPlan25[[#This Row],[Pure Inflated $]]-RosterPlan25[[#This Row],[$ CURR]]</f>
        <v>14</v>
      </c>
      <c r="AC100">
        <f>INDEX(players[age],MATCH(RosterPlan25[[#This Row],[player_id]],players[sleeper_id],0))</f>
        <v>26</v>
      </c>
      <c r="AS100">
        <v>1</v>
      </c>
      <c r="AT100" s="35">
        <f>AS100*0.15</f>
        <v>0.15</v>
      </c>
      <c r="AU100" s="35">
        <f>RosterPlan25[[#This Row],[$ PREV]]+ROUNDDOWN(AT100,0)</f>
        <v>41</v>
      </c>
      <c r="AV100">
        <f>(AS100-1)/$AW$78</f>
        <v>0</v>
      </c>
      <c r="BJ100"/>
    </row>
    <row r="101" spans="1:62" x14ac:dyDescent="0.25">
      <c r="A101" t="s">
        <v>1354</v>
      </c>
      <c r="B101" t="s">
        <v>1041</v>
      </c>
      <c r="C101" t="s">
        <v>1355</v>
      </c>
      <c r="D101" s="35">
        <f>_xlfn.IFNA(MATCH(RosterPlan25[[#This Row],[player_id]],CompositeRoster[sleeper_id],0),  MATCH(RosterPlan25[[#This Row],[PLAYER]],CompositeRoster[full_name],0))</f>
        <v>100</v>
      </c>
      <c r="E101" s="35">
        <f>MATCH(RosterPlan25[[#This Row],[player_id]],Draft2025[sleeper_id],0)</f>
        <v>165</v>
      </c>
      <c r="F101" s="35" t="str">
        <f>INDEX(CompositeRoster[team],RosterPlan25[[#This Row],[RosterIndex]])&amp;""</f>
        <v>TEN</v>
      </c>
      <c r="G101" s="35" t="str">
        <f>INDEX(CompositeRoster[position],RosterPlan25[[#This Row],[RosterIndex]])&amp;""</f>
        <v>TE</v>
      </c>
      <c r="H101" s="35" t="str">
        <f>INDEX(CompositeRoster[source],RosterPlan25[[#This Row],[RosterIndex]])</f>
        <v>Roster</v>
      </c>
      <c r="I101" s="41">
        <f>_xlfn.IFNA(INDEX(Draft2025[PRICE],RosterPlan25[[#This Row],[DraftIndex]]),0)</f>
        <v>1</v>
      </c>
      <c r="J101" s="41" t="str">
        <f>IF(RosterPlan25[[#This Row],[SOURCE]]="Rookie","Rookie",_xlfn.IFNA(INDEX(Draft2025[Current Contract],RosterPlan25[[#This Row],[DraftIndex]]),"Undrafted"))</f>
        <v>Rookie</v>
      </c>
      <c r="K101" s="41" cm="1">
        <f t="array" aca="1" ref="K10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01" s="41" t="str">
        <f>IF(_xlfn.IFNA(INDEX(Draft2025[KEEPER],RosterPlan25[[#This Row],[DraftIndex]]),"")="K","Yes","")</f>
        <v/>
      </c>
      <c r="M101" s="41" t="str" cm="1">
        <f t="array" ref="M10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01" s="41">
        <f>ROUNDDOWN(RosterPlan25[[#This Row],[Optimal $]]*IF(RosterPlan25[[#This Row],[Contract]]="Rookie",0.3,0.15),0)</f>
        <v>0</v>
      </c>
      <c r="O10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01" s="37">
        <f>IF(VARG="MANUAL",RosterPlan25[[#This Row],[ManualVARG]],IF(VARG="GOOD",RosterPlan25[[#This Row],[GoodVARG]],"ERR"))</f>
        <v>-2.1335281360372287</v>
      </c>
      <c r="Q10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-2.1335281360372287</v>
      </c>
      <c r="R10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01" s="38" t="s">
        <v>31</v>
      </c>
      <c r="T101" s="38">
        <f>_xlfn.IFNA(INDEX(Draft2025[Net Keeper Count],RosterPlan25[[#This Row],[DraftIndex]]),0)+IF(RosterPlan25[[#This Row],[KEEPER / RFA]]="K",1,0)</f>
        <v>1</v>
      </c>
      <c r="U101" s="38" t="str">
        <f>IF(RosterPlan25[[#This Row],[KEEPER / RFA]]="RFA",RosterPlan25[[#This Row],[Pure Inflated $]],"")</f>
        <v/>
      </c>
      <c r="V101" s="35">
        <f>IF(RosterPlan25[[#This Row],[VAR/G]]&gt;0,
ROUND(IF(VARG="GOOD",$AG$29,IF(VARG="ATHLETIC",$AH$29,99999999999))*RosterPlan25[[#This Row],[VAR/G]],0),
0) + 1</f>
        <v>1</v>
      </c>
      <c r="W101" s="35">
        <f ca="1">RosterPlan25[[#This Row],[Optimal $]]-RosterPlan25[[#This Row],[$ CURR]]</f>
        <v>0</v>
      </c>
      <c r="X101">
        <f>IF(OR(RosterPlan25[[#This Row],[SOURCE]]="Rookie",RosterPlan25[[#This Row],[POS]]="K"),0,RosterPlan25[[#This Row],[VAR/G]]+3.3)</f>
        <v>1.1664718639627711</v>
      </c>
      <c r="Y101">
        <f ca="1">IF(RosterPlan25[[#This Row],[VAW/G]]&gt;0,ROUND(RosterPlan25[[#This Row],[VAW/G]]*$AG$56,0)+1,1)</f>
        <v>20</v>
      </c>
      <c r="Z101" s="49">
        <f ca="1">RosterPlan25[[#This Row],[VAWG Market $]]-_xlfn.IFNA(RosterPlan25[[#This Row],[$ CURR]],1)</f>
        <v>19</v>
      </c>
      <c r="AA101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01">
        <f ca="1">RosterPlan25[[#This Row],[Pure Inflated $]]-RosterPlan25[[#This Row],[$ CURR]]</f>
        <v>0</v>
      </c>
      <c r="AC101">
        <f>INDEX(players[age],MATCH(RosterPlan25[[#This Row],[player_id]],players[sleeper_id],0))</f>
        <v>23</v>
      </c>
      <c r="AS101">
        <v>1</v>
      </c>
      <c r="AT101" s="35">
        <f>AS101*0.15</f>
        <v>0.15</v>
      </c>
      <c r="AU101" s="35">
        <f>RosterPlan25[[#This Row],[$ PREV]]+ROUNDDOWN(AT101,0)</f>
        <v>1</v>
      </c>
      <c r="AV101">
        <f>(AS101-1)/$AW$78</f>
        <v>0</v>
      </c>
      <c r="BJ101"/>
    </row>
    <row r="102" spans="1:62" x14ac:dyDescent="0.25">
      <c r="A102" t="s">
        <v>1356</v>
      </c>
      <c r="B102" t="s">
        <v>1041</v>
      </c>
      <c r="C102" t="s">
        <v>1357</v>
      </c>
      <c r="D102" s="35">
        <f>_xlfn.IFNA(MATCH(RosterPlan25[[#This Row],[player_id]],CompositeRoster[sleeper_id],0),  MATCH(RosterPlan25[[#This Row],[PLAYER]],CompositeRoster[full_name],0))</f>
        <v>101</v>
      </c>
      <c r="E102" s="35">
        <f>MATCH(RosterPlan25[[#This Row],[player_id]],Draft2025[sleeper_id],0)</f>
        <v>166</v>
      </c>
      <c r="F102" s="35" t="str">
        <f>INDEX(CompositeRoster[team],RosterPlan25[[#This Row],[RosterIndex]])&amp;""</f>
        <v>CLE</v>
      </c>
      <c r="G102" s="35" t="str">
        <f>INDEX(CompositeRoster[position],RosterPlan25[[#This Row],[RosterIndex]])&amp;""</f>
        <v>TE</v>
      </c>
      <c r="H102" s="35" t="str">
        <f>INDEX(CompositeRoster[source],RosterPlan25[[#This Row],[RosterIndex]])</f>
        <v>Roster</v>
      </c>
      <c r="I102" s="41">
        <f>_xlfn.IFNA(INDEX(Draft2025[PRICE],RosterPlan25[[#This Row],[DraftIndex]]),0)</f>
        <v>2</v>
      </c>
      <c r="J102" s="41" t="str">
        <f>IF(RosterPlan25[[#This Row],[SOURCE]]="Rookie","Rookie",_xlfn.IFNA(INDEX(Draft2025[Current Contract],RosterPlan25[[#This Row],[DraftIndex]]),"Undrafted"))</f>
        <v>Rookie</v>
      </c>
      <c r="K102" s="41" cm="1">
        <f t="array" aca="1" ref="K10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02" s="41" t="str">
        <f>IF(_xlfn.IFNA(INDEX(Draft2025[KEEPER],RosterPlan25[[#This Row],[DraftIndex]]),"")="K","Yes","")</f>
        <v/>
      </c>
      <c r="M102" s="41" t="str" cm="1">
        <f t="array" ref="M10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02" s="41">
        <f>ROUNDDOWN(RosterPlan25[[#This Row],[Optimal $]]*IF(RosterPlan25[[#This Row],[Contract]]="Rookie",0.3,0.15),0)</f>
        <v>7</v>
      </c>
      <c r="O10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9</v>
      </c>
      <c r="P102" s="37">
        <f>IF(VARG="MANUAL",RosterPlan25[[#This Row],[ManualVARG]],IF(VARG="GOOD",RosterPlan25[[#This Row],[GoodVARG]],"ERR"))</f>
        <v>1.9454779302432972</v>
      </c>
      <c r="Q10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1.9454779302432972</v>
      </c>
      <c r="R10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02" s="38" t="s">
        <v>31</v>
      </c>
      <c r="T102" s="38">
        <f>_xlfn.IFNA(INDEX(Draft2025[Net Keeper Count],RosterPlan25[[#This Row],[DraftIndex]]),0)+IF(RosterPlan25[[#This Row],[KEEPER / RFA]]="K",1,0)</f>
        <v>1</v>
      </c>
      <c r="U102" s="38" t="str">
        <f>IF(RosterPlan25[[#This Row],[KEEPER / RFA]]="RFA",RosterPlan25[[#This Row],[Pure Inflated $]],"")</f>
        <v/>
      </c>
      <c r="V102" s="35">
        <f>IF(RosterPlan25[[#This Row],[VAR/G]]&gt;0,
ROUND(IF(VARG="GOOD",$AG$29,IF(VARG="ATHLETIC",$AH$29,99999999999))*RosterPlan25[[#This Row],[VAR/G]],0),
0) + 1</f>
        <v>24</v>
      </c>
      <c r="W102" s="35">
        <f ca="1">RosterPlan25[[#This Row],[Optimal $]]-RosterPlan25[[#This Row],[$ CURR]]</f>
        <v>15</v>
      </c>
      <c r="X102">
        <f>IF(OR(RosterPlan25[[#This Row],[SOURCE]]="Rookie",RosterPlan25[[#This Row],[POS]]="K"),0,RosterPlan25[[#This Row],[VAR/G]]+3.3)</f>
        <v>5.2454779302432968</v>
      </c>
      <c r="Y102">
        <f ca="1">IF(RosterPlan25[[#This Row],[VAW/G]]&gt;0,ROUND(RosterPlan25[[#This Row],[VAW/G]]*$AG$56,0)+1,1)</f>
        <v>87</v>
      </c>
      <c r="Z102" s="49">
        <f ca="1">RosterPlan25[[#This Row],[VAWG Market $]]-_xlfn.IFNA(RosterPlan25[[#This Row],[$ CURR]],1)</f>
        <v>78</v>
      </c>
      <c r="AA102" s="35">
        <f ca="1">IF(RosterPlan25[[#This Row],[VAR/G]]&gt;0,1+ROUND(RosterPlan25[[#This Row],[VAR/G]]*IF(RosterPlan25[[#This Row],[KEEPER / RFA]]="K",($AG$34+RosterPlan25[[#This Row],[$ CURR]]-1)/($AG$23+RosterPlan25[[#This Row],[VAR/G]]),$AG$35),0),1)</f>
        <v>32</v>
      </c>
      <c r="AB102">
        <f ca="1">RosterPlan25[[#This Row],[Pure Inflated $]]-RosterPlan25[[#This Row],[$ CURR]]</f>
        <v>23</v>
      </c>
      <c r="AC102">
        <f>INDEX(players[age],MATCH(RosterPlan25[[#This Row],[player_id]],players[sleeper_id],0))</f>
        <v>22</v>
      </c>
      <c r="AV102"/>
      <c r="BJ102"/>
    </row>
    <row r="103" spans="1:62" x14ac:dyDescent="0.25">
      <c r="A103" t="s">
        <v>1358</v>
      </c>
      <c r="B103" t="s">
        <v>1041</v>
      </c>
      <c r="C103" t="s">
        <v>1359</v>
      </c>
      <c r="D103" s="35">
        <f>_xlfn.IFNA(MATCH(RosterPlan25[[#This Row],[player_id]],CompositeRoster[sleeper_id],0),  MATCH(RosterPlan25[[#This Row],[PLAYER]],CompositeRoster[full_name],0))</f>
        <v>102</v>
      </c>
      <c r="E103" s="35">
        <f>MATCH(RosterPlan25[[#This Row],[player_id]],Draft2025[sleeper_id],0)</f>
        <v>167</v>
      </c>
      <c r="F103" s="35" t="str">
        <f>INDEX(CompositeRoster[team],RosterPlan25[[#This Row],[RosterIndex]])&amp;""</f>
        <v>WAS</v>
      </c>
      <c r="G103" s="35" t="str">
        <f>INDEX(CompositeRoster[position],RosterPlan25[[#This Row],[RosterIndex]])&amp;""</f>
        <v>RB</v>
      </c>
      <c r="H103" s="35" t="str">
        <f>INDEX(CompositeRoster[source],RosterPlan25[[#This Row],[RosterIndex]])</f>
        <v>Roster</v>
      </c>
      <c r="I103" s="41">
        <f>_xlfn.IFNA(INDEX(Draft2025[PRICE],RosterPlan25[[#This Row],[DraftIndex]]),0)</f>
        <v>1</v>
      </c>
      <c r="J103" s="41" t="str">
        <f>IF(RosterPlan25[[#This Row],[SOURCE]]="Rookie","Rookie",_xlfn.IFNA(INDEX(Draft2025[Current Contract],RosterPlan25[[#This Row],[DraftIndex]]),"Undrafted"))</f>
        <v>Rookie</v>
      </c>
      <c r="K103" s="41" cm="1">
        <f t="array" aca="1" ref="K10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03" s="41" t="str">
        <f>IF(_xlfn.IFNA(INDEX(Draft2025[KEEPER],RosterPlan25[[#This Row],[DraftIndex]]),"")="K","Yes","")</f>
        <v/>
      </c>
      <c r="M103" s="41" t="str" cm="1">
        <f t="array" ref="M10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03" s="41">
        <f>ROUNDDOWN(RosterPlan25[[#This Row],[Optimal $]]*IF(RosterPlan25[[#This Row],[Contract]]="Rookie",0.3,0.15),0)</f>
        <v>1</v>
      </c>
      <c r="O10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103" s="37">
        <f>IF(VARG="MANUAL",RosterPlan25[[#This Row],[ManualVARG]],IF(VARG="GOOD",RosterPlan25[[#This Row],[GoodVARG]],"ERR"))</f>
        <v>0.28997673196993518</v>
      </c>
      <c r="Q10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0.28997673196993518</v>
      </c>
      <c r="R10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03" s="38" t="s">
        <v>31</v>
      </c>
      <c r="T103" s="38">
        <f>_xlfn.IFNA(INDEX(Draft2025[Net Keeper Count],RosterPlan25[[#This Row],[DraftIndex]]),0)+IF(RosterPlan25[[#This Row],[KEEPER / RFA]]="K",1,0)</f>
        <v>1</v>
      </c>
      <c r="U103" s="38" t="str">
        <f>IF(RosterPlan25[[#This Row],[KEEPER / RFA]]="RFA",RosterPlan25[[#This Row],[Pure Inflated $]],"")</f>
        <v/>
      </c>
      <c r="V103" s="35">
        <f>IF(RosterPlan25[[#This Row],[VAR/G]]&gt;0,
ROUND(IF(VARG="GOOD",$AG$29,IF(VARG="ATHLETIC",$AH$29,99999999999))*RosterPlan25[[#This Row],[VAR/G]],0),
0) + 1</f>
        <v>4</v>
      </c>
      <c r="W103" s="35">
        <f ca="1">RosterPlan25[[#This Row],[Optimal $]]-RosterPlan25[[#This Row],[$ CURR]]</f>
        <v>2</v>
      </c>
      <c r="X103">
        <f>IF(OR(RosterPlan25[[#This Row],[SOURCE]]="Rookie",RosterPlan25[[#This Row],[POS]]="K"),0,RosterPlan25[[#This Row],[VAR/G]]+3.3)</f>
        <v>3.5899767319699349</v>
      </c>
      <c r="Y103">
        <f ca="1">IF(RosterPlan25[[#This Row],[VAW/G]]&gt;0,ROUND(RosterPlan25[[#This Row],[VAW/G]]*$AG$56,0)+1,1)</f>
        <v>60</v>
      </c>
      <c r="Z103" s="49">
        <f ca="1">RosterPlan25[[#This Row],[VAWG Market $]]-_xlfn.IFNA(RosterPlan25[[#This Row],[$ CURR]],1)</f>
        <v>58</v>
      </c>
      <c r="AA103" s="35">
        <f ca="1">IF(RosterPlan25[[#This Row],[VAR/G]]&gt;0,1+ROUND(RosterPlan25[[#This Row],[VAR/G]]*IF(RosterPlan25[[#This Row],[KEEPER / RFA]]="K",($AG$34+RosterPlan25[[#This Row],[$ CURR]]-1)/($AG$23+RosterPlan25[[#This Row],[VAR/G]]),$AG$35),0),1)</f>
        <v>6</v>
      </c>
      <c r="AB103">
        <f ca="1">RosterPlan25[[#This Row],[Pure Inflated $]]-RosterPlan25[[#This Row],[$ CURR]]</f>
        <v>4</v>
      </c>
      <c r="AC103">
        <f>INDEX(players[age],MATCH(RosterPlan25[[#This Row],[player_id]],players[sleeper_id],0))</f>
        <v>25</v>
      </c>
      <c r="AV103"/>
      <c r="BJ103"/>
    </row>
    <row r="104" spans="1:62" x14ac:dyDescent="0.25">
      <c r="A104" t="s">
        <v>1360</v>
      </c>
      <c r="B104" t="s">
        <v>1041</v>
      </c>
      <c r="C104" t="s">
        <v>1361</v>
      </c>
      <c r="D104">
        <f>_xlfn.IFNA(MATCH(RosterPlan25[[#This Row],[player_id]],CompositeRoster[sleeper_id],0),  MATCH(RosterPlan25[[#This Row],[PLAYER]],CompositeRoster[full_name],0))</f>
        <v>103</v>
      </c>
      <c r="E104">
        <f>MATCH(RosterPlan25[[#This Row],[player_id]],Draft2025[sleeper_id],0)</f>
        <v>152</v>
      </c>
      <c r="F104" t="str">
        <f>INDEX(CompositeRoster[team],RosterPlan25[[#This Row],[RosterIndex]])&amp;""</f>
        <v>CAR</v>
      </c>
      <c r="G104" t="str">
        <f>INDEX(CompositeRoster[position],RosterPlan25[[#This Row],[RosterIndex]])&amp;""</f>
        <v>WR</v>
      </c>
      <c r="H104" s="35" t="str">
        <f>INDEX(CompositeRoster[source],RosterPlan25[[#This Row],[RosterIndex]])</f>
        <v>Roster</v>
      </c>
      <c r="I104" s="41">
        <f>_xlfn.IFNA(INDEX(Draft2025[PRICE],RosterPlan25[[#This Row],[DraftIndex]]),0)</f>
        <v>1</v>
      </c>
      <c r="J104" s="41" t="str">
        <f>IF(RosterPlan25[[#This Row],[SOURCE]]="Rookie","Rookie",_xlfn.IFNA(INDEX(Draft2025[Current Contract],RosterPlan25[[#This Row],[DraftIndex]]),"Undrafted"))</f>
        <v>Rookie</v>
      </c>
      <c r="K104" s="41" cm="1">
        <f t="array" aca="1" ref="K10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04" s="41" t="str">
        <f>IF(_xlfn.IFNA(INDEX(Draft2025[KEEPER],RosterPlan25[[#This Row],[DraftIndex]]),"")="K","Yes","")</f>
        <v>Yes</v>
      </c>
      <c r="M104" s="41" t="str" cm="1">
        <f t="array" ref="M10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04" s="41">
        <f>ROUNDDOWN(RosterPlan25[[#This Row],[Optimal $]]*IF(RosterPlan25[[#This Row],[Contract]]="Rookie",0.3,0.15),0)</f>
        <v>0</v>
      </c>
      <c r="O104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04" s="37">
        <f>IF(VARG="MANUAL",RosterPlan25[[#This Row],[ManualVARG]],IF(VARG="GOOD",RosterPlan25[[#This Row],[GoodVARG]],"ERR"))</f>
        <v>-1.4395268840792184</v>
      </c>
      <c r="Q10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-1.4395268840792184</v>
      </c>
      <c r="R10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04" s="38" t="s">
        <v>31</v>
      </c>
      <c r="T104" s="35">
        <f>_xlfn.IFNA(INDEX(Draft2025[Net Keeper Count],RosterPlan25[[#This Row],[DraftIndex]]),0)+IF(RosterPlan25[[#This Row],[KEEPER / RFA]]="K",1,0)</f>
        <v>2</v>
      </c>
      <c r="U104" s="38" t="str">
        <f>IF(RosterPlan25[[#This Row],[KEEPER / RFA]]="RFA",RosterPlan25[[#This Row],[Pure Inflated $]],"")</f>
        <v/>
      </c>
      <c r="V104">
        <f>IF(RosterPlan25[[#This Row],[VAR/G]]&gt;0,
ROUND(IF(VARG="GOOD",$AG$29,IF(VARG="ATHLETIC",$AH$29,99999999999))*RosterPlan25[[#This Row],[VAR/G]],0),
0) + 1</f>
        <v>1</v>
      </c>
      <c r="W104" s="35">
        <f ca="1">RosterPlan25[[#This Row],[Optimal $]]-RosterPlan25[[#This Row],[$ CURR]]</f>
        <v>0</v>
      </c>
      <c r="X104" s="35">
        <f>IF(OR(RosterPlan25[[#This Row],[SOURCE]]="Rookie",RosterPlan25[[#This Row],[POS]]="K"),0,RosterPlan25[[#This Row],[VAR/G]]+3.3)</f>
        <v>1.8604731159207815</v>
      </c>
      <c r="Y104" s="35">
        <f ca="1">IF(RosterPlan25[[#This Row],[VAW/G]]&gt;0,ROUND(RosterPlan25[[#This Row],[VAW/G]]*$AG$56,0)+1,1)</f>
        <v>32</v>
      </c>
      <c r="Z104" s="42">
        <f ca="1">RosterPlan25[[#This Row],[VAWG Market $]]-_xlfn.IFNA(RosterPlan25[[#This Row],[$ CURR]],1)</f>
        <v>31</v>
      </c>
      <c r="AA104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04" s="35">
        <f ca="1">RosterPlan25[[#This Row],[Pure Inflated $]]-RosterPlan25[[#This Row],[$ CURR]]</f>
        <v>0</v>
      </c>
      <c r="AC104">
        <f>INDEX(players[age],MATCH(RosterPlan25[[#This Row],[player_id]],players[sleeper_id],0))</f>
        <v>24</v>
      </c>
      <c r="AV104"/>
      <c r="BJ104"/>
    </row>
    <row r="105" spans="1:62" x14ac:dyDescent="0.25">
      <c r="A105" t="s">
        <v>1362</v>
      </c>
      <c r="B105" t="s">
        <v>1041</v>
      </c>
      <c r="C105" t="s">
        <v>1363</v>
      </c>
      <c r="D105" s="35">
        <f>_xlfn.IFNA(MATCH(RosterPlan25[[#This Row],[player_id]],CompositeRoster[sleeper_id],0),  MATCH(RosterPlan25[[#This Row],[PLAYER]],CompositeRoster[full_name],0))</f>
        <v>104</v>
      </c>
      <c r="E105" s="35">
        <f>MATCH(RosterPlan25[[#This Row],[player_id]],Draft2025[sleeper_id],0)</f>
        <v>146</v>
      </c>
      <c r="F105" s="35" t="str">
        <f>INDEX(CompositeRoster[team],RosterPlan25[[#This Row],[RosterIndex]])&amp;""</f>
        <v>DAL</v>
      </c>
      <c r="G105" s="35" t="str">
        <f>INDEX(CompositeRoster[position],RosterPlan25[[#This Row],[RosterIndex]])&amp;""</f>
        <v>RB</v>
      </c>
      <c r="H105" s="35" t="str">
        <f>INDEX(CompositeRoster[source],RosterPlan25[[#This Row],[RosterIndex]])</f>
        <v>Roster</v>
      </c>
      <c r="I105" s="41">
        <f>_xlfn.IFNA(INDEX(Draft2025[PRICE],RosterPlan25[[#This Row],[DraftIndex]]),0)</f>
        <v>6</v>
      </c>
      <c r="J105" s="41" t="str">
        <f>IF(RosterPlan25[[#This Row],[SOURCE]]="Rookie","Rookie",_xlfn.IFNA(INDEX(Draft2025[Current Contract],RosterPlan25[[#This Row],[DraftIndex]]),"Undrafted"))</f>
        <v>Auction</v>
      </c>
      <c r="K105" s="41" cm="1">
        <f t="array" aca="1" ref="K10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05" s="41" t="str">
        <f>IF(_xlfn.IFNA(INDEX(Draft2025[KEEPER],RosterPlan25[[#This Row],[DraftIndex]]),"")="K","Yes","")</f>
        <v>Yes</v>
      </c>
      <c r="M105" s="41" cm="1">
        <f t="array" ref="M10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105" s="41">
        <f>ROUNDDOWN(RosterPlan25[[#This Row],[Optimal $]]*IF(RosterPlan25[[#This Row],[Contract]]="Rookie",0.3,0.15),0)</f>
        <v>6</v>
      </c>
      <c r="O10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12</v>
      </c>
      <c r="P105" s="37">
        <f>IF(VARG="MANUAL",RosterPlan25[[#This Row],[ManualVARG]],IF(VARG="GOOD",RosterPlan25[[#This Row],[GoodVARG]],"ERR"))</f>
        <v>3.6047072320532418</v>
      </c>
      <c r="Q10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3.6047072320532418</v>
      </c>
      <c r="R10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1.0647322571410138</v>
      </c>
      <c r="S105" s="38" t="s">
        <v>31</v>
      </c>
      <c r="T105" s="38">
        <f>_xlfn.IFNA(INDEX(Draft2025[Net Keeper Count],RosterPlan25[[#This Row],[DraftIndex]]),0)+IF(RosterPlan25[[#This Row],[KEEPER / RFA]]="K",1,0)</f>
        <v>1</v>
      </c>
      <c r="U105" s="38" t="str">
        <f>IF(RosterPlan25[[#This Row],[KEEPER / RFA]]="RFA",RosterPlan25[[#This Row],[Pure Inflated $]],"")</f>
        <v/>
      </c>
      <c r="V105" s="35">
        <f>IF(RosterPlan25[[#This Row],[VAR/G]]&gt;0,
ROUND(IF(VARG="GOOD",$AG$29,IF(VARG="ATHLETIC",$AH$29,99999999999))*RosterPlan25[[#This Row],[VAR/G]],0),
0) + 1</f>
        <v>43</v>
      </c>
      <c r="W105" s="35">
        <f ca="1">RosterPlan25[[#This Row],[Optimal $]]-RosterPlan25[[#This Row],[$ CURR]]</f>
        <v>31</v>
      </c>
      <c r="X105">
        <f>IF(OR(RosterPlan25[[#This Row],[SOURCE]]="Rookie",RosterPlan25[[#This Row],[POS]]="K"),0,RosterPlan25[[#This Row],[VAR/G]]+3.3)</f>
        <v>6.9047072320532417</v>
      </c>
      <c r="Y105">
        <f ca="1">IF(RosterPlan25[[#This Row],[VAW/G]]&gt;0,ROUND(RosterPlan25[[#This Row],[VAW/G]]*$AG$56,0)+1,1)</f>
        <v>115</v>
      </c>
      <c r="Z105" s="49">
        <f ca="1">RosterPlan25[[#This Row],[VAWG Market $]]-_xlfn.IFNA(RosterPlan25[[#This Row],[$ CURR]],1)</f>
        <v>103</v>
      </c>
      <c r="AA105" s="35">
        <f ca="1">IF(RosterPlan25[[#This Row],[VAR/G]]&gt;0,1+ROUND(RosterPlan25[[#This Row],[VAR/G]]*IF(RosterPlan25[[#This Row],[KEEPER / RFA]]="K",($AG$34+RosterPlan25[[#This Row],[$ CURR]]-1)/($AG$23+RosterPlan25[[#This Row],[VAR/G]]),$AG$35),0),1)</f>
        <v>57</v>
      </c>
      <c r="AB105">
        <f ca="1">RosterPlan25[[#This Row],[Pure Inflated $]]-RosterPlan25[[#This Row],[$ CURR]]</f>
        <v>45</v>
      </c>
      <c r="AC105">
        <f>INDEX(players[age],MATCH(RosterPlan25[[#This Row],[player_id]],players[sleeper_id],0))</f>
        <v>26</v>
      </c>
      <c r="AV105"/>
      <c r="BJ105"/>
    </row>
    <row r="106" spans="1:62" x14ac:dyDescent="0.25">
      <c r="A106" t="s">
        <v>1364</v>
      </c>
      <c r="B106" t="s">
        <v>1041</v>
      </c>
      <c r="C106" t="s">
        <v>1365</v>
      </c>
      <c r="D106" s="35">
        <f>_xlfn.IFNA(MATCH(RosterPlan25[[#This Row],[player_id]],CompositeRoster[sleeper_id],0),  MATCH(RosterPlan25[[#This Row],[PLAYER]],CompositeRoster[full_name],0))</f>
        <v>105</v>
      </c>
      <c r="E106" s="35">
        <f>MATCH(RosterPlan25[[#This Row],[player_id]],Draft2025[sleeper_id],0)</f>
        <v>153</v>
      </c>
      <c r="F106" s="35" t="str">
        <f>INDEX(CompositeRoster[team],RosterPlan25[[#This Row],[RosterIndex]])&amp;""</f>
        <v>SEA</v>
      </c>
      <c r="G106" s="35" t="str">
        <f>INDEX(CompositeRoster[position],RosterPlan25[[#This Row],[RosterIndex]])&amp;""</f>
        <v>WR</v>
      </c>
      <c r="H106" s="35" t="str">
        <f>INDEX(CompositeRoster[source],RosterPlan25[[#This Row],[RosterIndex]])</f>
        <v>Roster</v>
      </c>
      <c r="I106" s="41">
        <f>_xlfn.IFNA(INDEX(Draft2025[PRICE],RosterPlan25[[#This Row],[DraftIndex]]),0)</f>
        <v>13</v>
      </c>
      <c r="J106" s="41" t="str">
        <f>IF(RosterPlan25[[#This Row],[SOURCE]]="Rookie","Rookie",_xlfn.IFNA(INDEX(Draft2025[Current Contract],RosterPlan25[[#This Row],[DraftIndex]]),"Undrafted"))</f>
        <v>Rookie</v>
      </c>
      <c r="K106" s="41" cm="1">
        <f t="array" aca="1" ref="K10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106" s="41" t="str">
        <f>IF(_xlfn.IFNA(INDEX(Draft2025[KEEPER],RosterPlan25[[#This Row],[DraftIndex]]),"")="K","Yes","")</f>
        <v>Yes</v>
      </c>
      <c r="M106" s="41" t="str" cm="1">
        <f t="array" ref="M10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06" s="41">
        <f>ROUNDDOWN(RosterPlan25[[#This Row],[Optimal $]]*IF(RosterPlan25[[#This Row],[Contract]]="Rookie",0.3,0.15),0)</f>
        <v>19</v>
      </c>
      <c r="O106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32</v>
      </c>
      <c r="P106" s="25">
        <f>IF(VARG="MANUAL",RosterPlan25[[#This Row],[ManualVARG]],IF(VARG="GOOD",RosterPlan25[[#This Row],[GoodVARG]],"ERR"))</f>
        <v>5.4164678042663992</v>
      </c>
      <c r="Q106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5.4164678042663992</v>
      </c>
      <c r="R106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-5.5123650677964355E-2</v>
      </c>
      <c r="S106" s="38" t="s">
        <v>31</v>
      </c>
      <c r="T106" s="57">
        <f>_xlfn.IFNA(INDEX(Draft2025[Net Keeper Count],RosterPlan25[[#This Row],[DraftIndex]]),0)+IF(RosterPlan25[[#This Row],[KEEPER / RFA]]="K",1,0)</f>
        <v>3</v>
      </c>
      <c r="U106" s="38" t="str">
        <f>IF(RosterPlan25[[#This Row],[KEEPER / RFA]]="RFA",RosterPlan25[[#This Row],[Pure Inflated $]],"")</f>
        <v/>
      </c>
      <c r="V106" s="35">
        <f>IF(RosterPlan25[[#This Row],[VAR/G]]&gt;0,
ROUND(IF(VARG="GOOD",$AG$29,IF(VARG="ATHLETIC",$AH$29,99999999999))*RosterPlan25[[#This Row],[VAR/G]],0),
0) + 1</f>
        <v>65</v>
      </c>
      <c r="W106" s="35">
        <f ca="1">RosterPlan25[[#This Row],[Optimal $]]-RosterPlan25[[#This Row],[$ CURR]]</f>
        <v>33</v>
      </c>
      <c r="X106">
        <f>IF(OR(RosterPlan25[[#This Row],[SOURCE]]="Rookie",RosterPlan25[[#This Row],[POS]]="K"),0,RosterPlan25[[#This Row],[VAR/G]]+3.3)</f>
        <v>8.716467804266399</v>
      </c>
      <c r="Y106">
        <f ca="1">IF(RosterPlan25[[#This Row],[VAW/G]]&gt;0,ROUND(RosterPlan25[[#This Row],[VAW/G]]*$AG$56,0)+1,1)</f>
        <v>145</v>
      </c>
      <c r="Z106" s="49">
        <f ca="1">RosterPlan25[[#This Row],[VAWG Market $]]-_xlfn.IFNA(RosterPlan25[[#This Row],[$ CURR]],1)</f>
        <v>113</v>
      </c>
      <c r="AA106" s="35">
        <f ca="1">IF(RosterPlan25[[#This Row],[VAR/G]]&gt;0,1+ROUND(RosterPlan25[[#This Row],[VAR/G]]*IF(RosterPlan25[[#This Row],[KEEPER / RFA]]="K",($AG$34+RosterPlan25[[#This Row],[$ CURR]]-1)/($AG$23+RosterPlan25[[#This Row],[VAR/G]]),$AG$35),0),1)</f>
        <v>85</v>
      </c>
      <c r="AB106">
        <f ca="1">RosterPlan25[[#This Row],[Pure Inflated $]]-RosterPlan25[[#This Row],[$ CURR]]</f>
        <v>53</v>
      </c>
      <c r="AC106">
        <f>INDEX(players[age],MATCH(RosterPlan25[[#This Row],[player_id]],players[sleeper_id],0))</f>
        <v>24</v>
      </c>
      <c r="AV106"/>
      <c r="BJ106"/>
    </row>
    <row r="107" spans="1:62" x14ac:dyDescent="0.25">
      <c r="A107" t="s">
        <v>1366</v>
      </c>
      <c r="B107" t="s">
        <v>1041</v>
      </c>
      <c r="C107" t="s">
        <v>1367</v>
      </c>
      <c r="D107" s="35">
        <f>_xlfn.IFNA(MATCH(RosterPlan25[[#This Row],[player_id]],CompositeRoster[sleeper_id],0),  MATCH(RosterPlan25[[#This Row],[PLAYER]],CompositeRoster[full_name],0))</f>
        <v>106</v>
      </c>
      <c r="E107" s="35" t="e">
        <f>MATCH(RosterPlan25[[#This Row],[player_id]],Draft2025[sleeper_id],0)</f>
        <v>#N/A</v>
      </c>
      <c r="F107" s="35" t="str">
        <f>INDEX(CompositeRoster[team],RosterPlan25[[#This Row],[RosterIndex]])&amp;""</f>
        <v>CAR</v>
      </c>
      <c r="G107" s="35" t="str">
        <f>INDEX(CompositeRoster[position],RosterPlan25[[#This Row],[RosterIndex]])&amp;""</f>
        <v>RB</v>
      </c>
      <c r="H107" s="35" t="str">
        <f>INDEX(CompositeRoster[source],RosterPlan25[[#This Row],[RosterIndex]])</f>
        <v>Roster</v>
      </c>
      <c r="I107" s="41">
        <f>_xlfn.IFNA(INDEX(Draft2025[PRICE],RosterPlan25[[#This Row],[DraftIndex]]),0)</f>
        <v>0</v>
      </c>
      <c r="J107" s="41" t="str">
        <f>IF(RosterPlan25[[#This Row],[SOURCE]]="Rookie","Rookie",_xlfn.IFNA(INDEX(Draft2025[Current Contract],RosterPlan25[[#This Row],[DraftIndex]]),"Undrafted"))</f>
        <v>Undrafted</v>
      </c>
      <c r="K107" s="41" cm="1">
        <f t="array" aca="1" ref="K10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07" s="41" t="str">
        <f>IF(_xlfn.IFNA(INDEX(Draft2025[KEEPER],RosterPlan25[[#This Row],[DraftIndex]]),"")="K","Yes","")</f>
        <v/>
      </c>
      <c r="M107" s="41" cm="1">
        <f t="array" ref="M10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107" s="41">
        <f>ROUNDDOWN(RosterPlan25[[#This Row],[Optimal $]]*IF(RosterPlan25[[#This Row],[Contract]]="Rookie",0.3,0.15),0)</f>
        <v>0</v>
      </c>
      <c r="O10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07" s="37">
        <f>IF(VARG="MANUAL",RosterPlan25[[#This Row],[ManualVARG]],IF(VARG="GOOD",RosterPlan25[[#This Row],[GoodVARG]],"ERR"))</f>
        <v>-1.2117108472469273</v>
      </c>
      <c r="Q10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-1.2117108472469273</v>
      </c>
      <c r="R10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07" s="38" t="s">
        <v>31</v>
      </c>
      <c r="T107" s="38">
        <f>_xlfn.IFNA(INDEX(Draft2025[Net Keeper Count],RosterPlan25[[#This Row],[DraftIndex]]),0)+IF(RosterPlan25[[#This Row],[KEEPER / RFA]]="K",1,0)</f>
        <v>1</v>
      </c>
      <c r="U107" s="38" t="str">
        <f>IF(RosterPlan25[[#This Row],[KEEPER / RFA]]="RFA",RosterPlan25[[#This Row],[Pure Inflated $]],"")</f>
        <v/>
      </c>
      <c r="V107" s="35">
        <f>IF(RosterPlan25[[#This Row],[VAR/G]]&gt;0,
ROUND(IF(VARG="GOOD",$AG$29,IF(VARG="ATHLETIC",$AH$29,99999999999))*RosterPlan25[[#This Row],[VAR/G]],0),
0) + 1</f>
        <v>1</v>
      </c>
      <c r="W107" s="35">
        <f ca="1">RosterPlan25[[#This Row],[Optimal $]]-RosterPlan25[[#This Row],[$ CURR]]</f>
        <v>0</v>
      </c>
      <c r="X107">
        <f>IF(OR(RosterPlan25[[#This Row],[SOURCE]]="Rookie",RosterPlan25[[#This Row],[POS]]="K"),0,RosterPlan25[[#This Row],[VAR/G]]+3.3)</f>
        <v>2.0882891527530725</v>
      </c>
      <c r="Y107">
        <f ca="1">IF(RosterPlan25[[#This Row],[VAW/G]]&gt;0,ROUND(RosterPlan25[[#This Row],[VAW/G]]*$AG$56,0)+1,1)</f>
        <v>35</v>
      </c>
      <c r="Z107" s="49">
        <f ca="1">RosterPlan25[[#This Row],[VAWG Market $]]-_xlfn.IFNA(RosterPlan25[[#This Row],[$ CURR]],1)</f>
        <v>34</v>
      </c>
      <c r="AA10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07">
        <f ca="1">RosterPlan25[[#This Row],[Pure Inflated $]]-RosterPlan25[[#This Row],[$ CURR]]</f>
        <v>0</v>
      </c>
      <c r="AC107">
        <f>INDEX(players[age],MATCH(RosterPlan25[[#This Row],[player_id]],players[sleeper_id],0))</f>
        <v>23</v>
      </c>
      <c r="AV107"/>
      <c r="BJ107"/>
    </row>
    <row r="108" spans="1:62" x14ac:dyDescent="0.25">
      <c r="A108" t="s">
        <v>1368</v>
      </c>
      <c r="B108" t="s">
        <v>1041</v>
      </c>
      <c r="C108" t="s">
        <v>1369</v>
      </c>
      <c r="D108">
        <f>_xlfn.IFNA(MATCH(RosterPlan25[[#This Row],[player_id]],CompositeRoster[sleeper_id],0),  MATCH(RosterPlan25[[#This Row],[PLAYER]],CompositeRoster[full_name],0))</f>
        <v>107</v>
      </c>
      <c r="E108">
        <f>MATCH(RosterPlan25[[#This Row],[player_id]],Draft2025[sleeper_id],0)</f>
        <v>147</v>
      </c>
      <c r="F108" s="35" t="str">
        <f>INDEX(CompositeRoster[team],RosterPlan25[[#This Row],[RosterIndex]])&amp;""</f>
        <v>LAC</v>
      </c>
      <c r="G108" s="35" t="str">
        <f>INDEX(CompositeRoster[position],RosterPlan25[[#This Row],[RosterIndex]])&amp;""</f>
        <v>QB</v>
      </c>
      <c r="H108" s="35" t="str">
        <f>INDEX(CompositeRoster[source],RosterPlan25[[#This Row],[RosterIndex]])</f>
        <v>Roster</v>
      </c>
      <c r="I108" s="41">
        <f>_xlfn.IFNA(INDEX(Draft2025[PRICE],RosterPlan25[[#This Row],[DraftIndex]]),0)</f>
        <v>8</v>
      </c>
      <c r="J108" s="41" t="str">
        <f>IF(RosterPlan25[[#This Row],[SOURCE]]="Rookie","Rookie",_xlfn.IFNA(INDEX(Draft2025[Current Contract],RosterPlan25[[#This Row],[DraftIndex]]),"Undrafted"))</f>
        <v>Auction</v>
      </c>
      <c r="K108" s="41" cm="1">
        <f t="array" aca="1" ref="K10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08" s="41" t="str">
        <f>IF(_xlfn.IFNA(INDEX(Draft2025[KEEPER],RosterPlan25[[#This Row],[DraftIndex]]),"")="K","Yes","")</f>
        <v>Yes</v>
      </c>
      <c r="M108" s="41" cm="1">
        <f t="array" ref="M10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N108" s="41">
        <f>ROUNDDOWN(RosterPlan25[[#This Row],[Optimal $]]*IF(RosterPlan25[[#This Row],[Contract]]="Rookie",0.3,0.15),0)</f>
        <v>0</v>
      </c>
      <c r="O108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8</v>
      </c>
      <c r="P108" s="25">
        <f>IF(VARG="MANUAL",RosterPlan25[[#This Row],[ManualVARG]],IF(VARG="GOOD",RosterPlan25[[#This Row],[GoodVARG]],"ERR"))</f>
        <v>-0.38068285717062789</v>
      </c>
      <c r="Q108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-0.38068285717062789</v>
      </c>
      <c r="R108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1.6660848035669493</v>
      </c>
      <c r="S108" s="38" t="s">
        <v>31</v>
      </c>
      <c r="T108" s="57">
        <f>_xlfn.IFNA(INDEX(Draft2025[Net Keeper Count],RosterPlan25[[#This Row],[DraftIndex]]),0)+IF(RosterPlan25[[#This Row],[KEEPER / RFA]]="K",1,0)</f>
        <v>2</v>
      </c>
      <c r="U108" s="38" t="str">
        <f>IF(RosterPlan25[[#This Row],[KEEPER / RFA]]="RFA",RosterPlan25[[#This Row],[Pure Inflated $]],"")</f>
        <v/>
      </c>
      <c r="V108" s="35">
        <f>IF(RosterPlan25[[#This Row],[VAR/G]]&gt;0,
ROUND(IF(VARG="GOOD",$AG$29,IF(VARG="ATHLETIC",$AH$29,99999999999))*RosterPlan25[[#This Row],[VAR/G]],0),
0) + 1</f>
        <v>1</v>
      </c>
      <c r="W108" s="35">
        <f ca="1">RosterPlan25[[#This Row],[Optimal $]]-RosterPlan25[[#This Row],[$ CURR]]</f>
        <v>-7</v>
      </c>
      <c r="X108">
        <f>IF(OR(RosterPlan25[[#This Row],[SOURCE]]="Rookie",RosterPlan25[[#This Row],[POS]]="K"),0,RosterPlan25[[#This Row],[VAR/G]]+3.3)</f>
        <v>2.9193171428293718</v>
      </c>
      <c r="Y108">
        <f ca="1">IF(RosterPlan25[[#This Row],[VAW/G]]&gt;0,ROUND(RosterPlan25[[#This Row],[VAW/G]]*$AG$56,0)+1,1)</f>
        <v>49</v>
      </c>
      <c r="Z108" s="49">
        <f ca="1">RosterPlan25[[#This Row],[VAWG Market $]]-_xlfn.IFNA(RosterPlan25[[#This Row],[$ CURR]],1)</f>
        <v>41</v>
      </c>
      <c r="AA10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08">
        <f ca="1">RosterPlan25[[#This Row],[Pure Inflated $]]-RosterPlan25[[#This Row],[$ CURR]]</f>
        <v>-7</v>
      </c>
      <c r="AC108">
        <f>INDEX(players[age],MATCH(RosterPlan25[[#This Row],[player_id]],players[sleeper_id],0))</f>
        <v>28</v>
      </c>
      <c r="AV108"/>
      <c r="BJ108"/>
    </row>
    <row r="109" spans="1:62" x14ac:dyDescent="0.25">
      <c r="A109" t="s">
        <v>1370</v>
      </c>
      <c r="B109" t="s">
        <v>1041</v>
      </c>
      <c r="C109" t="s">
        <v>1371</v>
      </c>
      <c r="D109" s="35">
        <f>_xlfn.IFNA(MATCH(RosterPlan25[[#This Row],[player_id]],CompositeRoster[sleeper_id],0),  MATCH(RosterPlan25[[#This Row],[PLAYER]],CompositeRoster[full_name],0))</f>
        <v>108</v>
      </c>
      <c r="E109" s="35">
        <f>MATCH(RosterPlan25[[#This Row],[player_id]],Draft2025[sleeper_id],0)</f>
        <v>155</v>
      </c>
      <c r="F109" s="35" t="str">
        <f>INDEX(CompositeRoster[team],RosterPlan25[[#This Row],[RosterIndex]])&amp;""</f>
        <v>MIA</v>
      </c>
      <c r="G109" s="35" t="str">
        <f>INDEX(CompositeRoster[position],RosterPlan25[[#This Row],[RosterIndex]])&amp;""</f>
        <v>WR</v>
      </c>
      <c r="H109" s="35" t="str">
        <f>INDEX(CompositeRoster[source],RosterPlan25[[#This Row],[RosterIndex]])</f>
        <v>Roster</v>
      </c>
      <c r="I109" s="41">
        <f>_xlfn.IFNA(INDEX(Draft2025[PRICE],RosterPlan25[[#This Row],[DraftIndex]]),0)</f>
        <v>1</v>
      </c>
      <c r="J109" s="41" t="str">
        <f>IF(RosterPlan25[[#This Row],[SOURCE]]="Rookie","Rookie",_xlfn.IFNA(INDEX(Draft2025[Current Contract],RosterPlan25[[#This Row],[DraftIndex]]),"Undrafted"))</f>
        <v>Rookie</v>
      </c>
      <c r="K109" s="41" cm="1">
        <f t="array" aca="1" ref="K10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09" s="41" t="str">
        <f>IF(_xlfn.IFNA(INDEX(Draft2025[KEEPER],RosterPlan25[[#This Row],[DraftIndex]]),"")="K","Yes","")</f>
        <v>Yes</v>
      </c>
      <c r="M109" s="41" t="str" cm="1">
        <f t="array" ref="M10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09" s="41">
        <f>ROUNDDOWN(RosterPlan25[[#This Row],[Optimal $]]*IF(RosterPlan25[[#This Row],[Contract]]="Rookie",0.3,0.15),0)</f>
        <v>0</v>
      </c>
      <c r="O10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09" s="37">
        <f>IF(VARG="MANUAL",RosterPlan25[[#This Row],[ManualVARG]],IF(VARG="GOOD",RosterPlan25[[#This Row],[GoodVARG]],"ERR"))</f>
        <v>-2.7042535444826123</v>
      </c>
      <c r="Q10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-2.7042535444826123</v>
      </c>
      <c r="R10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09" s="38" t="s">
        <v>31</v>
      </c>
      <c r="T109" s="38">
        <f>_xlfn.IFNA(INDEX(Draft2025[Net Keeper Count],RosterPlan25[[#This Row],[DraftIndex]]),0)+IF(RosterPlan25[[#This Row],[KEEPER / RFA]]="K",1,0)</f>
        <v>2</v>
      </c>
      <c r="U109" s="38" t="str">
        <f>IF(RosterPlan25[[#This Row],[KEEPER / RFA]]="RFA",RosterPlan25[[#This Row],[Pure Inflated $]],"")</f>
        <v/>
      </c>
      <c r="V109" s="35">
        <f>IF(RosterPlan25[[#This Row],[VAR/G]]&gt;0,
ROUND(IF(VARG="GOOD",$AG$29,IF(VARG="ATHLETIC",$AH$29,99999999999))*RosterPlan25[[#This Row],[VAR/G]],0),
0) + 1</f>
        <v>1</v>
      </c>
      <c r="W109" s="35">
        <f ca="1">RosterPlan25[[#This Row],[Optimal $]]-RosterPlan25[[#This Row],[$ CURR]]</f>
        <v>0</v>
      </c>
      <c r="X109">
        <f>IF(OR(RosterPlan25[[#This Row],[SOURCE]]="Rookie",RosterPlan25[[#This Row],[POS]]="K"),0,RosterPlan25[[#This Row],[VAR/G]]+3.3)</f>
        <v>0.59574645551738747</v>
      </c>
      <c r="Y109">
        <f ca="1">IF(RosterPlan25[[#This Row],[VAW/G]]&gt;0,ROUND(RosterPlan25[[#This Row],[VAW/G]]*$AG$56,0)+1,1)</f>
        <v>11</v>
      </c>
      <c r="Z109" s="49">
        <f ca="1">RosterPlan25[[#This Row],[VAWG Market $]]-_xlfn.IFNA(RosterPlan25[[#This Row],[$ CURR]],1)</f>
        <v>10</v>
      </c>
      <c r="AA109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09">
        <f ca="1">RosterPlan25[[#This Row],[Pure Inflated $]]-RosterPlan25[[#This Row],[$ CURR]]</f>
        <v>0</v>
      </c>
      <c r="AC109">
        <f>INDEX(players[age],MATCH(RosterPlan25[[#This Row],[player_id]],players[sleeper_id],0))</f>
        <v>25</v>
      </c>
      <c r="AV109"/>
      <c r="BJ109"/>
    </row>
    <row r="110" spans="1:62" x14ac:dyDescent="0.25">
      <c r="A110" t="s">
        <v>1372</v>
      </c>
      <c r="B110" t="s">
        <v>1041</v>
      </c>
      <c r="C110" t="s">
        <v>1373</v>
      </c>
      <c r="D110">
        <f>_xlfn.IFNA(MATCH(RosterPlan25[[#This Row],[player_id]],CompositeRoster[sleeper_id],0),  MATCH(RosterPlan25[[#This Row],[PLAYER]],CompositeRoster[full_name],0))</f>
        <v>109</v>
      </c>
      <c r="E110">
        <f>MATCH(RosterPlan25[[#This Row],[player_id]],Draft2025[sleeper_id],0)</f>
        <v>156</v>
      </c>
      <c r="F110" s="35" t="str">
        <f>INDEX(CompositeRoster[team],RosterPlan25[[#This Row],[RosterIndex]])&amp;""</f>
        <v>LAR</v>
      </c>
      <c r="G110" s="35" t="str">
        <f>INDEX(CompositeRoster[position],RosterPlan25[[#This Row],[RosterIndex]])&amp;""</f>
        <v>WR</v>
      </c>
      <c r="H110" s="35" t="str">
        <f>INDEX(CompositeRoster[source],RosterPlan25[[#This Row],[RosterIndex]])</f>
        <v>Roster</v>
      </c>
      <c r="I110" s="41">
        <f>_xlfn.IFNA(INDEX(Draft2025[PRICE],RosterPlan25[[#This Row],[DraftIndex]]),0)</f>
        <v>29</v>
      </c>
      <c r="J110" s="41" t="str">
        <f>IF(RosterPlan25[[#This Row],[SOURCE]]="Rookie","Rookie",_xlfn.IFNA(INDEX(Draft2025[Current Contract],RosterPlan25[[#This Row],[DraftIndex]]),"Undrafted"))</f>
        <v>Rookie</v>
      </c>
      <c r="K110" s="41" cm="1">
        <f t="array" aca="1" ref="K11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110" s="41" t="str">
        <f>IF(_xlfn.IFNA(INDEX(Draft2025[KEEPER],RosterPlan25[[#This Row],[DraftIndex]]),"")="K","Yes","")</f>
        <v>Yes</v>
      </c>
      <c r="M110" s="41" t="str" cm="1">
        <f t="array" ref="M11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10" s="41">
        <f>ROUNDDOWN(RosterPlan25[[#This Row],[Optimal $]]*IF(RosterPlan25[[#This Row],[Contract]]="Rookie",0.3,0.15),0)</f>
        <v>21</v>
      </c>
      <c r="O110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50</v>
      </c>
      <c r="P110" s="25">
        <f>IF(VARG="MANUAL",RosterPlan25[[#This Row],[ManualVARG]],IF(VARG="GOOD",RosterPlan25[[#This Row],[GoodVARG]],"ERR"))</f>
        <v>5.8387561052194341</v>
      </c>
      <c r="Q110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5.8387561052194341</v>
      </c>
      <c r="R110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-3.572780596088573</v>
      </c>
      <c r="S110" s="38" t="s">
        <v>31</v>
      </c>
      <c r="T110" s="57">
        <f>_xlfn.IFNA(INDEX(Draft2025[Net Keeper Count],RosterPlan25[[#This Row],[DraftIndex]]),0)+IF(RosterPlan25[[#This Row],[KEEPER / RFA]]="K",1,0)</f>
        <v>3</v>
      </c>
      <c r="U110" s="38" t="str">
        <f>IF(RosterPlan25[[#This Row],[KEEPER / RFA]]="RFA",RosterPlan25[[#This Row],[Pure Inflated $]],"")</f>
        <v/>
      </c>
      <c r="V110" s="35">
        <f>IF(RosterPlan25[[#This Row],[VAR/G]]&gt;0,
ROUND(IF(VARG="GOOD",$AG$29,IF(VARG="ATHLETIC",$AH$29,99999999999))*RosterPlan25[[#This Row],[VAR/G]],0),
0) + 1</f>
        <v>70</v>
      </c>
      <c r="W110" s="35">
        <f ca="1">RosterPlan25[[#This Row],[Optimal $]]-RosterPlan25[[#This Row],[$ CURR]]</f>
        <v>20</v>
      </c>
      <c r="X110">
        <f>IF(OR(RosterPlan25[[#This Row],[SOURCE]]="Rookie",RosterPlan25[[#This Row],[POS]]="K"),0,RosterPlan25[[#This Row],[VAR/G]]+3.3)</f>
        <v>9.1387561052194339</v>
      </c>
      <c r="Y110">
        <f ca="1">IF(RosterPlan25[[#This Row],[VAW/G]]&gt;0,ROUND(RosterPlan25[[#This Row],[VAW/G]]*$AG$56,0)+1,1)</f>
        <v>152</v>
      </c>
      <c r="Z110" s="49">
        <f ca="1">RosterPlan25[[#This Row],[VAWG Market $]]-_xlfn.IFNA(RosterPlan25[[#This Row],[$ CURR]],1)</f>
        <v>102</v>
      </c>
      <c r="AA110" s="35">
        <f ca="1">IF(RosterPlan25[[#This Row],[VAR/G]]&gt;0,1+ROUND(RosterPlan25[[#This Row],[VAR/G]]*IF(RosterPlan25[[#This Row],[KEEPER / RFA]]="K",($AG$34+RosterPlan25[[#This Row],[$ CURR]]-1)/($AG$23+RosterPlan25[[#This Row],[VAR/G]]),$AG$35),0),1)</f>
        <v>92</v>
      </c>
      <c r="AB110">
        <f ca="1">RosterPlan25[[#This Row],[Pure Inflated $]]-RosterPlan25[[#This Row],[$ CURR]]</f>
        <v>42</v>
      </c>
      <c r="AC110">
        <f>INDEX(players[age],MATCH(RosterPlan25[[#This Row],[player_id]],players[sleeper_id],0))</f>
        <v>25</v>
      </c>
      <c r="AV110"/>
      <c r="BJ110"/>
    </row>
    <row r="111" spans="1:62" x14ac:dyDescent="0.25">
      <c r="A111" t="s">
        <v>1376</v>
      </c>
      <c r="B111" t="s">
        <v>1041</v>
      </c>
      <c r="C111" t="s">
        <v>1377</v>
      </c>
      <c r="D111" s="35">
        <f>_xlfn.IFNA(MATCH(RosterPlan25[[#This Row],[player_id]],CompositeRoster[sleeper_id],0),  MATCH(RosterPlan25[[#This Row],[PLAYER]],CompositeRoster[full_name],0))</f>
        <v>110</v>
      </c>
      <c r="E111" s="35">
        <f>MATCH(RosterPlan25[[#This Row],[player_id]],Draft2025[sleeper_id],0)</f>
        <v>157</v>
      </c>
      <c r="F111" s="35" t="str">
        <f>INDEX(CompositeRoster[team],RosterPlan25[[#This Row],[RosterIndex]])&amp;""</f>
        <v>KC</v>
      </c>
      <c r="G111" s="35" t="str">
        <f>INDEX(CompositeRoster[position],RosterPlan25[[#This Row],[RosterIndex]])&amp;""</f>
        <v>WR</v>
      </c>
      <c r="H111" s="35" t="str">
        <f>INDEX(CompositeRoster[source],RosterPlan25[[#This Row],[RosterIndex]])</f>
        <v>Roster</v>
      </c>
      <c r="I111" s="41">
        <f>_xlfn.IFNA(INDEX(Draft2025[PRICE],RosterPlan25[[#This Row],[DraftIndex]]),0)</f>
        <v>7</v>
      </c>
      <c r="J111" s="41" t="str">
        <f>IF(RosterPlan25[[#This Row],[SOURCE]]="Rookie","Rookie",_xlfn.IFNA(INDEX(Draft2025[Current Contract],RosterPlan25[[#This Row],[DraftIndex]]),"Undrafted"))</f>
        <v>Rookie</v>
      </c>
      <c r="K111" s="41" cm="1">
        <f t="array" aca="1" ref="K11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111" s="41" t="str">
        <f>IF(_xlfn.IFNA(INDEX(Draft2025[KEEPER],RosterPlan25[[#This Row],[DraftIndex]]),"")="K","Yes","")</f>
        <v>Yes</v>
      </c>
      <c r="M111" s="41" t="str" cm="1">
        <f t="array" ref="M11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11" s="41">
        <f>ROUNDDOWN(RosterPlan25[[#This Row],[Optimal $]]*IF(RosterPlan25[[#This Row],[Contract]]="Rookie",0.3,0.15),0)</f>
        <v>9</v>
      </c>
      <c r="O11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16</v>
      </c>
      <c r="P111" s="37">
        <f>IF(VARG="MANUAL",RosterPlan25[[#This Row],[ManualVARG]],IF(VARG="GOOD",RosterPlan25[[#This Row],[GoodVARG]],"ERR"))</f>
        <v>2.6060736762939691</v>
      </c>
      <c r="Q11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2.6060736762939691</v>
      </c>
      <c r="R11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-2.1496169196665798</v>
      </c>
      <c r="S111" s="38" t="s">
        <v>31</v>
      </c>
      <c r="T111" s="38">
        <f>_xlfn.IFNA(INDEX(Draft2025[Net Keeper Count],RosterPlan25[[#This Row],[DraftIndex]]),0)+IF(RosterPlan25[[#This Row],[KEEPER / RFA]]="K",1,0)</f>
        <v>3</v>
      </c>
      <c r="U111" s="38" t="str">
        <f>IF(RosterPlan25[[#This Row],[KEEPER / RFA]]="RFA",RosterPlan25[[#This Row],[Pure Inflated $]],"")</f>
        <v/>
      </c>
      <c r="V111" s="35">
        <f>IF(RosterPlan25[[#This Row],[VAR/G]]&gt;0,
ROUND(IF(VARG="GOOD",$AG$29,IF(VARG="ATHLETIC",$AH$29,99999999999))*RosterPlan25[[#This Row],[VAR/G]],0),
0) + 1</f>
        <v>32</v>
      </c>
      <c r="W111" s="35">
        <f ca="1">RosterPlan25[[#This Row],[Optimal $]]-RosterPlan25[[#This Row],[$ CURR]]</f>
        <v>16</v>
      </c>
      <c r="X111">
        <f>IF(OR(RosterPlan25[[#This Row],[SOURCE]]="Rookie",RosterPlan25[[#This Row],[POS]]="K"),0,RosterPlan25[[#This Row],[VAR/G]]+3.3)</f>
        <v>5.9060736762939694</v>
      </c>
      <c r="Y111">
        <f ca="1">IF(RosterPlan25[[#This Row],[VAW/G]]&gt;0,ROUND(RosterPlan25[[#This Row],[VAW/G]]*$AG$56,0)+1,1)</f>
        <v>98</v>
      </c>
      <c r="Z111" s="49">
        <f ca="1">RosterPlan25[[#This Row],[VAWG Market $]]-_xlfn.IFNA(RosterPlan25[[#This Row],[$ CURR]],1)</f>
        <v>82</v>
      </c>
      <c r="AA111" s="35">
        <f ca="1">IF(RosterPlan25[[#This Row],[VAR/G]]&gt;0,1+ROUND(RosterPlan25[[#This Row],[VAR/G]]*IF(RosterPlan25[[#This Row],[KEEPER / RFA]]="K",($AG$34+RosterPlan25[[#This Row],[$ CURR]]-1)/($AG$23+RosterPlan25[[#This Row],[VAR/G]]),$AG$35),0),1)</f>
        <v>43</v>
      </c>
      <c r="AB111">
        <f ca="1">RosterPlan25[[#This Row],[Pure Inflated $]]-RosterPlan25[[#This Row],[$ CURR]]</f>
        <v>27</v>
      </c>
      <c r="AC111">
        <f>INDEX(players[age],MATCH(RosterPlan25[[#This Row],[player_id]],players[sleeper_id],0))</f>
        <v>26</v>
      </c>
      <c r="AV111"/>
      <c r="BJ111"/>
    </row>
    <row r="112" spans="1:62" x14ac:dyDescent="0.25">
      <c r="A112" t="s">
        <v>1378</v>
      </c>
      <c r="B112" t="s">
        <v>1041</v>
      </c>
      <c r="C112" t="s">
        <v>1379</v>
      </c>
      <c r="D112" s="35">
        <f>_xlfn.IFNA(MATCH(RosterPlan25[[#This Row],[player_id]],CompositeRoster[sleeper_id],0),  MATCH(RosterPlan25[[#This Row],[PLAYER]],CompositeRoster[full_name],0))</f>
        <v>111</v>
      </c>
      <c r="E112" s="35">
        <f>MATCH(RosterPlan25[[#This Row],[player_id]],Draft2025[sleeper_id],0)</f>
        <v>145</v>
      </c>
      <c r="F112" s="35" t="str">
        <f>INDEX(CompositeRoster[team],RosterPlan25[[#This Row],[RosterIndex]])&amp;""</f>
        <v>NO</v>
      </c>
      <c r="G112" s="35" t="str">
        <f>INDEX(CompositeRoster[position],RosterPlan25[[#This Row],[RosterIndex]])&amp;""</f>
        <v>RB</v>
      </c>
      <c r="H112" s="35" t="str">
        <f>INDEX(CompositeRoster[source],RosterPlan25[[#This Row],[RosterIndex]])</f>
        <v>Roster</v>
      </c>
      <c r="I112" s="41">
        <f>_xlfn.IFNA(INDEX(Draft2025[PRICE],RosterPlan25[[#This Row],[DraftIndex]]),0)</f>
        <v>10</v>
      </c>
      <c r="J112" s="41" t="str">
        <f>IF(RosterPlan25[[#This Row],[SOURCE]]="Rookie","Rookie",_xlfn.IFNA(INDEX(Draft2025[Current Contract],RosterPlan25[[#This Row],[DraftIndex]]),"Undrafted"))</f>
        <v>Auction</v>
      </c>
      <c r="K112" s="41" cm="1">
        <f t="array" aca="1" ref="K11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12" s="41" t="str">
        <f>IF(_xlfn.IFNA(INDEX(Draft2025[KEEPER],RosterPlan25[[#This Row],[DraftIndex]]),"")="K","Yes","")</f>
        <v/>
      </c>
      <c r="M112" s="41" cm="1">
        <f t="array" ref="M11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112" s="41">
        <f>ROUNDDOWN(RosterPlan25[[#This Row],[Optimal $]]*IF(RosterPlan25[[#This Row],[Contract]]="Rookie",0.3,0.15),0)</f>
        <v>5</v>
      </c>
      <c r="O11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15</v>
      </c>
      <c r="P112" s="37">
        <f>IF(VARG="MANUAL",RosterPlan25[[#This Row],[ManualVARG]],IF(VARG="GOOD",RosterPlan25[[#This Row],[GoodVARG]],"ERR"))</f>
        <v>2.8023881898246996</v>
      </c>
      <c r="Q11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2.8023881898246996</v>
      </c>
      <c r="R11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3.5327923319469732</v>
      </c>
      <c r="S112" s="38" t="s">
        <v>31</v>
      </c>
      <c r="T112" s="38">
        <f>_xlfn.IFNA(INDEX(Draft2025[Net Keeper Count],RosterPlan25[[#This Row],[DraftIndex]]),0)+IF(RosterPlan25[[#This Row],[KEEPER / RFA]]="K",1,0)</f>
        <v>1</v>
      </c>
      <c r="U112" s="38" t="str">
        <f>IF(RosterPlan25[[#This Row],[KEEPER / RFA]]="RFA",RosterPlan25[[#This Row],[Pure Inflated $]],"")</f>
        <v/>
      </c>
      <c r="V112" s="35">
        <f>IF(RosterPlan25[[#This Row],[VAR/G]]&gt;0,
ROUND(IF(VARG="GOOD",$AG$29,IF(VARG="ATHLETIC",$AH$29,99999999999))*RosterPlan25[[#This Row],[VAR/G]],0),
0) + 1</f>
        <v>34</v>
      </c>
      <c r="W112" s="35">
        <f ca="1">RosterPlan25[[#This Row],[Optimal $]]-RosterPlan25[[#This Row],[$ CURR]]</f>
        <v>19</v>
      </c>
      <c r="X112">
        <f>IF(OR(RosterPlan25[[#This Row],[SOURCE]]="Rookie",RosterPlan25[[#This Row],[POS]]="K"),0,RosterPlan25[[#This Row],[VAR/G]]+3.3)</f>
        <v>6.1023881898246994</v>
      </c>
      <c r="Y112">
        <f ca="1">IF(RosterPlan25[[#This Row],[VAW/G]]&gt;0,ROUND(RosterPlan25[[#This Row],[VAW/G]]*$AG$56,0)+1,1)</f>
        <v>101</v>
      </c>
      <c r="Z112" s="49">
        <f ca="1">RosterPlan25[[#This Row],[VAWG Market $]]-_xlfn.IFNA(RosterPlan25[[#This Row],[$ CURR]],1)</f>
        <v>86</v>
      </c>
      <c r="AA112" s="35">
        <f ca="1">IF(RosterPlan25[[#This Row],[VAR/G]]&gt;0,1+ROUND(RosterPlan25[[#This Row],[VAR/G]]*IF(RosterPlan25[[#This Row],[KEEPER / RFA]]="K",($AG$34+RosterPlan25[[#This Row],[$ CURR]]-1)/($AG$23+RosterPlan25[[#This Row],[VAR/G]]),$AG$35),0),1)</f>
        <v>45</v>
      </c>
      <c r="AB112">
        <f ca="1">RosterPlan25[[#This Row],[Pure Inflated $]]-RosterPlan25[[#This Row],[$ CURR]]</f>
        <v>30</v>
      </c>
      <c r="AC112">
        <f>INDEX(players[age],MATCH(RosterPlan25[[#This Row],[player_id]],players[sleeper_id],0))</f>
        <v>27</v>
      </c>
      <c r="AV112"/>
      <c r="BJ112"/>
    </row>
    <row r="113" spans="1:62" x14ac:dyDescent="0.25">
      <c r="A113" t="s">
        <v>1380</v>
      </c>
      <c r="B113" t="s">
        <v>1041</v>
      </c>
      <c r="C113" t="s">
        <v>1381</v>
      </c>
      <c r="D113" s="35">
        <f>_xlfn.IFNA(MATCH(RosterPlan25[[#This Row],[player_id]],CompositeRoster[sleeper_id],0),  MATCH(RosterPlan25[[#This Row],[PLAYER]],CompositeRoster[full_name],0))</f>
        <v>112</v>
      </c>
      <c r="E113" s="35">
        <f>MATCH(RosterPlan25[[#This Row],[player_id]],Draft2025[sleeper_id],0)</f>
        <v>160</v>
      </c>
      <c r="F113" s="35" t="str">
        <f>INDEX(CompositeRoster[team],RosterPlan25[[#This Row],[RosterIndex]])&amp;""</f>
        <v>ARI</v>
      </c>
      <c r="G113" s="35" t="str">
        <f>INDEX(CompositeRoster[position],RosterPlan25[[#This Row],[RosterIndex]])&amp;""</f>
        <v>TE</v>
      </c>
      <c r="H113" s="35" t="str">
        <f>INDEX(CompositeRoster[source],RosterPlan25[[#This Row],[RosterIndex]])</f>
        <v>Roster</v>
      </c>
      <c r="I113" s="41">
        <f>_xlfn.IFNA(INDEX(Draft2025[PRICE],RosterPlan25[[#This Row],[DraftIndex]]),0)</f>
        <v>28</v>
      </c>
      <c r="J113" s="41" t="str">
        <f>IF(RosterPlan25[[#This Row],[SOURCE]]="Rookie","Rookie",_xlfn.IFNA(INDEX(Draft2025[Current Contract],RosterPlan25[[#This Row],[DraftIndex]]),"Undrafted"))</f>
        <v>Rookie</v>
      </c>
      <c r="K113" s="41" cm="1">
        <f t="array" aca="1" ref="K11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113" s="41" t="str">
        <f>IF(_xlfn.IFNA(INDEX(Draft2025[KEEPER],RosterPlan25[[#This Row],[DraftIndex]]),"")="K","Yes","")</f>
        <v>Yes</v>
      </c>
      <c r="M113" s="41" t="str" cm="1">
        <f t="array" ref="M11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13" s="41">
        <f>ROUNDDOWN(RosterPlan25[[#This Row],[Optimal $]]*IF(RosterPlan25[[#This Row],[Contract]]="Rookie",0.3,0.15),0)</f>
        <v>15</v>
      </c>
      <c r="O11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43</v>
      </c>
      <c r="P113" s="37">
        <f>IF(VARG="MANUAL",RosterPlan25[[#This Row],[ManualVARG]],IF(VARG="GOOD",RosterPlan25[[#This Row],[GoodVARG]],"ERR"))</f>
        <v>4.4331806991703191</v>
      </c>
      <c r="Q11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4.4331806991703191</v>
      </c>
      <c r="R11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-1.2501931283478189</v>
      </c>
      <c r="S113" s="38" t="s">
        <v>31</v>
      </c>
      <c r="T113" s="38">
        <f>_xlfn.IFNA(INDEX(Draft2025[Net Keeper Count],RosterPlan25[[#This Row],[DraftIndex]]),0)+IF(RosterPlan25[[#This Row],[KEEPER / RFA]]="K",1,0)</f>
        <v>4</v>
      </c>
      <c r="U113" s="38" t="str">
        <f>IF(RosterPlan25[[#This Row],[KEEPER / RFA]]="RFA",RosterPlan25[[#This Row],[Pure Inflated $]],"")</f>
        <v/>
      </c>
      <c r="V113" s="35">
        <f>IF(RosterPlan25[[#This Row],[VAR/G]]&gt;0,
ROUND(IF(VARG="GOOD",$AG$29,IF(VARG="ATHLETIC",$AH$29,99999999999))*RosterPlan25[[#This Row],[VAR/G]],0),
0) + 1</f>
        <v>53</v>
      </c>
      <c r="W113" s="35">
        <f ca="1">RosterPlan25[[#This Row],[Optimal $]]-RosterPlan25[[#This Row],[$ CURR]]</f>
        <v>10</v>
      </c>
      <c r="X113">
        <f>IF(OR(RosterPlan25[[#This Row],[SOURCE]]="Rookie",RosterPlan25[[#This Row],[POS]]="K"),0,RosterPlan25[[#This Row],[VAR/G]]+3.3)</f>
        <v>7.7331806991703189</v>
      </c>
      <c r="Y113">
        <f ca="1">IF(RosterPlan25[[#This Row],[VAW/G]]&gt;0,ROUND(RosterPlan25[[#This Row],[VAW/G]]*$AG$56,0)+1,1)</f>
        <v>128</v>
      </c>
      <c r="Z113" s="49">
        <f ca="1">RosterPlan25[[#This Row],[VAWG Market $]]-_xlfn.IFNA(RosterPlan25[[#This Row],[$ CURR]],1)</f>
        <v>85</v>
      </c>
      <c r="AA113" s="35">
        <f ca="1">IF(RosterPlan25[[#This Row],[VAR/G]]&gt;0,1+ROUND(RosterPlan25[[#This Row],[VAR/G]]*IF(RosterPlan25[[#This Row],[KEEPER / RFA]]="K",($AG$34+RosterPlan25[[#This Row],[$ CURR]]-1)/($AG$23+RosterPlan25[[#This Row],[VAR/G]]),$AG$35),0),1)</f>
        <v>72</v>
      </c>
      <c r="AB113">
        <f ca="1">RosterPlan25[[#This Row],[Pure Inflated $]]-RosterPlan25[[#This Row],[$ CURR]]</f>
        <v>29</v>
      </c>
      <c r="AC113">
        <f>INDEX(players[age],MATCH(RosterPlan25[[#This Row],[player_id]],players[sleeper_id],0))</f>
        <v>26</v>
      </c>
      <c r="AV113"/>
      <c r="BJ113"/>
    </row>
    <row r="114" spans="1:62" x14ac:dyDescent="0.25">
      <c r="A114" t="s">
        <v>1382</v>
      </c>
      <c r="B114" t="s">
        <v>1041</v>
      </c>
      <c r="C114" t="s">
        <v>1383</v>
      </c>
      <c r="D114">
        <f>_xlfn.IFNA(MATCH(RosterPlan25[[#This Row],[player_id]],CompositeRoster[sleeper_id],0),  MATCH(RosterPlan25[[#This Row],[PLAYER]],CompositeRoster[full_name],0))</f>
        <v>113</v>
      </c>
      <c r="E114" t="e">
        <f>MATCH(RosterPlan25[[#This Row],[player_id]],Draft2025[sleeper_id],0)</f>
        <v>#N/A</v>
      </c>
      <c r="F114" s="35" t="str">
        <f>INDEX(CompositeRoster[team],RosterPlan25[[#This Row],[RosterIndex]])&amp;""</f>
        <v>TEN</v>
      </c>
      <c r="G114" s="35" t="str">
        <f>INDEX(CompositeRoster[position],RosterPlan25[[#This Row],[RosterIndex]])&amp;""</f>
        <v>WR</v>
      </c>
      <c r="H114" s="35" t="str">
        <f>INDEX(CompositeRoster[source],RosterPlan25[[#This Row],[RosterIndex]])</f>
        <v>Roster</v>
      </c>
      <c r="I114" s="41">
        <f>_xlfn.IFNA(INDEX(Draft2025[PRICE],RosterPlan25[[#This Row],[DraftIndex]]),0)</f>
        <v>0</v>
      </c>
      <c r="J114" s="41" t="str">
        <f>IF(RosterPlan25[[#This Row],[SOURCE]]="Rookie","Rookie",_xlfn.IFNA(INDEX(Draft2025[Current Contract],RosterPlan25[[#This Row],[DraftIndex]]),"Undrafted"))</f>
        <v>Undrafted</v>
      </c>
      <c r="K114" s="41" cm="1">
        <f t="array" aca="1" ref="K11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14" s="41" t="str">
        <f>IF(_xlfn.IFNA(INDEX(Draft2025[KEEPER],RosterPlan25[[#This Row],[DraftIndex]]),"")="K","Yes","")</f>
        <v/>
      </c>
      <c r="M114" s="41" cm="1">
        <f t="array" ref="M11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114" s="41">
        <f>ROUNDDOWN(RosterPlan25[[#This Row],[Optimal $]]*IF(RosterPlan25[[#This Row],[Contract]]="Rookie",0.3,0.15),0)</f>
        <v>0</v>
      </c>
      <c r="O114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14" s="47">
        <f>IF(VARG="MANUAL",RosterPlan25[[#This Row],[ManualVARG]],IF(VARG="GOOD",RosterPlan25[[#This Row],[GoodVARG]],"ERR"))</f>
        <v>-0.69770640572306519</v>
      </c>
      <c r="Q114" s="4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-0.69770640572306519</v>
      </c>
      <c r="R114" s="47">
        <f>_xlfn.IFNA(INDEX(ALL_Athletic[VARG], MATCH(RosterPlan25[[#This Row],[player_id]],ALL_Athletic[SleeperID],0)),
IF(RosterPlan25[[#This Row],[POS]]="QB",-12,IF(RosterPlan25[[#This Row],[POS]]="RB",-8,IF(RosterPlan25[[#This Row],[POS]]="WR",-8,-5))))</f>
        <v>-2.0338292094692378</v>
      </c>
      <c r="S114" s="38" t="s">
        <v>31</v>
      </c>
      <c r="T114" s="38">
        <f>_xlfn.IFNA(INDEX(Draft2025[Net Keeper Count],RosterPlan25[[#This Row],[DraftIndex]]),0)+IF(RosterPlan25[[#This Row],[KEEPER / RFA]]="K",1,0)</f>
        <v>1</v>
      </c>
      <c r="U114" s="57" t="str">
        <f>IF(RosterPlan25[[#This Row],[KEEPER / RFA]]="RFA",RosterPlan25[[#This Row],[Pure Inflated $]],"")</f>
        <v/>
      </c>
      <c r="V114" s="35">
        <f>IF(RosterPlan25[[#This Row],[VAR/G]]&gt;0,
ROUND(IF(VARG="GOOD",$AG$29,IF(VARG="ATHLETIC",$AH$29,99999999999))*RosterPlan25[[#This Row],[VAR/G]],0),
0) + 1</f>
        <v>1</v>
      </c>
      <c r="W114" s="35">
        <f ca="1">RosterPlan25[[#This Row],[Optimal $]]-RosterPlan25[[#This Row],[$ CURR]]</f>
        <v>0</v>
      </c>
      <c r="X114">
        <f>IF(OR(RosterPlan25[[#This Row],[SOURCE]]="Rookie",RosterPlan25[[#This Row],[POS]]="K"),0,RosterPlan25[[#This Row],[VAR/G]]+3.3)</f>
        <v>2.6022935942769347</v>
      </c>
      <c r="Y114">
        <f ca="1">IF(RosterPlan25[[#This Row],[VAW/G]]&gt;0,ROUND(RosterPlan25[[#This Row],[VAW/G]]*$AG$56,0)+1,1)</f>
        <v>44</v>
      </c>
      <c r="Z114" s="49">
        <f ca="1">RosterPlan25[[#This Row],[VAWG Market $]]-_xlfn.IFNA(RosterPlan25[[#This Row],[$ CURR]],1)</f>
        <v>43</v>
      </c>
      <c r="AA114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14" s="35">
        <f ca="1">RosterPlan25[[#This Row],[Pure Inflated $]]-RosterPlan25[[#This Row],[$ CURR]]</f>
        <v>0</v>
      </c>
      <c r="AC114">
        <f>INDEX(players[age],MATCH(RosterPlan25[[#This Row],[player_id]],players[sleeper_id],0))</f>
        <v>25</v>
      </c>
      <c r="AV114"/>
      <c r="BJ114"/>
    </row>
    <row r="115" spans="1:62" x14ac:dyDescent="0.25">
      <c r="A115" t="s">
        <v>1384</v>
      </c>
      <c r="B115" t="s">
        <v>1041</v>
      </c>
      <c r="C115" t="s">
        <v>1385</v>
      </c>
      <c r="D115" s="35">
        <f>_xlfn.IFNA(MATCH(RosterPlan25[[#This Row],[player_id]],CompositeRoster[sleeper_id],0),  MATCH(RosterPlan25[[#This Row],[PLAYER]],CompositeRoster[full_name],0))</f>
        <v>114</v>
      </c>
      <c r="E115" s="35">
        <f>MATCH(RosterPlan25[[#This Row],[player_id]],Draft2025[sleeper_id],0)</f>
        <v>66</v>
      </c>
      <c r="F115" s="35" t="str">
        <f>INDEX(CompositeRoster[team],RosterPlan25[[#This Row],[RosterIndex]])&amp;""</f>
        <v>BAL</v>
      </c>
      <c r="G115" s="35" t="str">
        <f>INDEX(CompositeRoster[position],RosterPlan25[[#This Row],[RosterIndex]])&amp;""</f>
        <v>WR</v>
      </c>
      <c r="H115" s="35" t="str">
        <f>INDEX(CompositeRoster[source],RosterPlan25[[#This Row],[RosterIndex]])</f>
        <v>Roster</v>
      </c>
      <c r="I115" s="41">
        <f>_xlfn.IFNA(INDEX(Draft2025[PRICE],RosterPlan25[[#This Row],[DraftIndex]]),0)</f>
        <v>13</v>
      </c>
      <c r="J115" s="41" t="str">
        <f>IF(RosterPlan25[[#This Row],[SOURCE]]="Rookie","Rookie",_xlfn.IFNA(INDEX(Draft2025[Current Contract],RosterPlan25[[#This Row],[DraftIndex]]),"Undrafted"))</f>
        <v>Rookie</v>
      </c>
      <c r="K115" s="41" cm="1">
        <f t="array" aca="1" ref="K11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115" s="41" t="str">
        <f>IF(_xlfn.IFNA(INDEX(Draft2025[KEEPER],RosterPlan25[[#This Row],[DraftIndex]]),"")="K","Yes","")</f>
        <v>Yes</v>
      </c>
      <c r="M115" s="41" t="str" cm="1">
        <f t="array" ref="M11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15" s="41">
        <f>ROUNDDOWN(RosterPlan25[[#This Row],[Optimal $]]*IF(RosterPlan25[[#This Row],[Contract]]="Rookie",0.3,0.15),0)</f>
        <v>8</v>
      </c>
      <c r="O11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21</v>
      </c>
      <c r="P115" s="37">
        <f>IF(VARG="MANUAL",RosterPlan25[[#This Row],[ManualVARG]],IF(VARG="GOOD",RosterPlan25[[#This Row],[GoodVARG]],"ERR"))</f>
        <v>2.3271320157454549</v>
      </c>
      <c r="Q11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2.3271320157454549</v>
      </c>
      <c r="R11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-0.43850753097146117</v>
      </c>
      <c r="S115" s="38" t="s">
        <v>31</v>
      </c>
      <c r="T115" s="38">
        <f>_xlfn.IFNA(INDEX(Draft2025[Net Keeper Count],RosterPlan25[[#This Row],[DraftIndex]]),0)+IF(RosterPlan25[[#This Row],[KEEPER / RFA]]="K",1,0)</f>
        <v>3</v>
      </c>
      <c r="U115" s="38" t="str">
        <f>IF(RosterPlan25[[#This Row],[KEEPER / RFA]]="RFA",RosterPlan25[[#This Row],[Pure Inflated $]],"")</f>
        <v/>
      </c>
      <c r="V115" s="35">
        <f>IF(RosterPlan25[[#This Row],[VAR/G]]&gt;0,
ROUND(IF(VARG="GOOD",$AG$29,IF(VARG="ATHLETIC",$AH$29,99999999999))*RosterPlan25[[#This Row],[VAR/G]],0),
0) + 1</f>
        <v>28</v>
      </c>
      <c r="W115" s="35">
        <f ca="1">RosterPlan25[[#This Row],[Optimal $]]-RosterPlan25[[#This Row],[$ CURR]]</f>
        <v>7</v>
      </c>
      <c r="X115">
        <f>IF(OR(RosterPlan25[[#This Row],[SOURCE]]="Rookie",RosterPlan25[[#This Row],[POS]]="K"),0,RosterPlan25[[#This Row],[VAR/G]]+3.3)</f>
        <v>5.6271320157454543</v>
      </c>
      <c r="Y115">
        <f ca="1">IF(RosterPlan25[[#This Row],[VAW/G]]&gt;0,ROUND(RosterPlan25[[#This Row],[VAW/G]]*$AG$56,0)+1,1)</f>
        <v>94</v>
      </c>
      <c r="Z115" s="49">
        <f ca="1">RosterPlan25[[#This Row],[VAWG Market $]]-_xlfn.IFNA(RosterPlan25[[#This Row],[$ CURR]],1)</f>
        <v>73</v>
      </c>
      <c r="AA115" s="35">
        <f ca="1">IF(RosterPlan25[[#This Row],[VAR/G]]&gt;0,1+ROUND(RosterPlan25[[#This Row],[VAR/G]]*IF(RosterPlan25[[#This Row],[KEEPER / RFA]]="K",($AG$34+RosterPlan25[[#This Row],[$ CURR]]-1)/($AG$23+RosterPlan25[[#This Row],[VAR/G]]),$AG$35),0),1)</f>
        <v>38</v>
      </c>
      <c r="AB115">
        <f ca="1">RosterPlan25[[#This Row],[Pure Inflated $]]-RosterPlan25[[#This Row],[$ CURR]]</f>
        <v>17</v>
      </c>
      <c r="AC115">
        <f>INDEX(players[age],MATCH(RosterPlan25[[#This Row],[player_id]],players[sleeper_id],0))</f>
        <v>25</v>
      </c>
      <c r="AV115"/>
      <c r="BJ115"/>
    </row>
    <row r="116" spans="1:62" x14ac:dyDescent="0.25">
      <c r="A116" t="s">
        <v>1386</v>
      </c>
      <c r="B116" t="s">
        <v>1041</v>
      </c>
      <c r="C116" t="s">
        <v>1387</v>
      </c>
      <c r="D116" s="35">
        <f>_xlfn.IFNA(MATCH(RosterPlan25[[#This Row],[player_id]],CompositeRoster[sleeper_id],0),  MATCH(RosterPlan25[[#This Row],[PLAYER]],CompositeRoster[full_name],0))</f>
        <v>115</v>
      </c>
      <c r="E116" s="35" t="e">
        <f>MATCH(RosterPlan25[[#This Row],[player_id]],Draft2025[sleeper_id],0)</f>
        <v>#N/A</v>
      </c>
      <c r="F116" s="35" t="str">
        <f>INDEX(CompositeRoster[team],RosterPlan25[[#This Row],[RosterIndex]])&amp;""</f>
        <v>BAL</v>
      </c>
      <c r="G116" s="35" t="str">
        <f>INDEX(CompositeRoster[position],RosterPlan25[[#This Row],[RosterIndex]])&amp;""</f>
        <v>RB</v>
      </c>
      <c r="H116" s="35" t="str">
        <f>INDEX(CompositeRoster[source],RosterPlan25[[#This Row],[RosterIndex]])</f>
        <v>Rookie</v>
      </c>
      <c r="I116" s="41">
        <f>_xlfn.IFNA(INDEX(Draft2025[PRICE],RosterPlan25[[#This Row],[DraftIndex]]),0)</f>
        <v>0</v>
      </c>
      <c r="J116" s="41" t="str">
        <f>IF(RosterPlan25[[#This Row],[SOURCE]]="Rookie","Rookie",_xlfn.IFNA(INDEX(Draft2025[Current Contract],RosterPlan25[[#This Row],[DraftIndex]]),"Undrafted"))</f>
        <v>Rookie</v>
      </c>
      <c r="K116" s="41" cm="1">
        <f t="array" aca="1" ref="K11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16" s="41" t="str">
        <f>IF(_xlfn.IFNA(INDEX(Draft2025[KEEPER],RosterPlan25[[#This Row],[DraftIndex]]),"")="K","Yes","")</f>
        <v/>
      </c>
      <c r="M116" s="41" t="str" cm="1">
        <f t="array" ref="M11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16" s="41">
        <f>ROUNDDOWN(RosterPlan25[[#This Row],[Optimal $]]*IF(RosterPlan25[[#This Row],[Contract]]="Rookie",0.3,0.15),0)</f>
        <v>0</v>
      </c>
      <c r="O11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16" s="37">
        <f>IF(VARG="MANUAL",RosterPlan25[[#This Row],[ManualVARG]],IF(VARG="GOOD",RosterPlan25[[#This Row],[GoodVARG]],"ERR"))</f>
        <v>-4.9294805545678173</v>
      </c>
      <c r="Q11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-4.9294805545678173</v>
      </c>
      <c r="R11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16" s="38" t="s">
        <v>31</v>
      </c>
      <c r="T116" s="38">
        <f>_xlfn.IFNA(INDEX(Draft2025[Net Keeper Count],RosterPlan25[[#This Row],[DraftIndex]]),0)+IF(RosterPlan25[[#This Row],[KEEPER / RFA]]="K",1,0)</f>
        <v>1</v>
      </c>
      <c r="U116" s="38" t="str">
        <f>IF(RosterPlan25[[#This Row],[KEEPER / RFA]]="RFA",RosterPlan25[[#This Row],[Pure Inflated $]],"")</f>
        <v/>
      </c>
      <c r="V116" s="35">
        <f>IF(RosterPlan25[[#This Row],[VAR/G]]&gt;0,
ROUND(IF(VARG="GOOD",$AG$29,IF(VARG="ATHLETIC",$AH$29,99999999999))*RosterPlan25[[#This Row],[VAR/G]],0),
0) + 1</f>
        <v>1</v>
      </c>
      <c r="W116" s="35">
        <f ca="1">RosterPlan25[[#This Row],[Optimal $]]-RosterPlan25[[#This Row],[$ CURR]]</f>
        <v>-2</v>
      </c>
      <c r="X116">
        <f>IF(OR(RosterPlan25[[#This Row],[SOURCE]]="Rookie",RosterPlan25[[#This Row],[POS]]="K"),0,RosterPlan25[[#This Row],[VAR/G]]+3.3)</f>
        <v>0</v>
      </c>
      <c r="Y116">
        <f>IF(RosterPlan25[[#This Row],[VAW/G]]&gt;0,ROUND(RosterPlan25[[#This Row],[VAW/G]]*$AG$56,0)+1,1)</f>
        <v>1</v>
      </c>
      <c r="Z116" s="49">
        <f ca="1">RosterPlan25[[#This Row],[VAWG Market $]]-_xlfn.IFNA(RosterPlan25[[#This Row],[$ CURR]],1)</f>
        <v>-2</v>
      </c>
      <c r="AA116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16">
        <f ca="1">RosterPlan25[[#This Row],[Pure Inflated $]]-RosterPlan25[[#This Row],[$ CURR]]</f>
        <v>-2</v>
      </c>
      <c r="AC116">
        <f>INDEX(players[age],MATCH(RosterPlan25[[#This Row],[player_id]],players[sleeper_id],0))</f>
        <v>22</v>
      </c>
      <c r="AV116"/>
      <c r="BJ116"/>
    </row>
    <row r="117" spans="1:62" x14ac:dyDescent="0.25">
      <c r="A117" t="s">
        <v>1388</v>
      </c>
      <c r="B117" t="s">
        <v>1041</v>
      </c>
      <c r="C117" t="s">
        <v>1389</v>
      </c>
      <c r="D117" s="35">
        <f>_xlfn.IFNA(MATCH(RosterPlan25[[#This Row],[player_id]],CompositeRoster[sleeper_id],0),  MATCH(RosterPlan25[[#This Row],[PLAYER]],CompositeRoster[full_name],0))</f>
        <v>116</v>
      </c>
      <c r="E117" s="35" t="e">
        <f>MATCH(RosterPlan25[[#This Row],[player_id]],Draft2025[sleeper_id],0)</f>
        <v>#N/A</v>
      </c>
      <c r="F117" s="35" t="str">
        <f>INDEX(CompositeRoster[team],RosterPlan25[[#This Row],[RosterIndex]])&amp;""</f>
        <v>LAC</v>
      </c>
      <c r="G117" s="35" t="str">
        <f>INDEX(CompositeRoster[position],RosterPlan25[[#This Row],[RosterIndex]])&amp;""</f>
        <v>WR</v>
      </c>
      <c r="H117" s="35" t="str">
        <f>INDEX(CompositeRoster[source],RosterPlan25[[#This Row],[RosterIndex]])</f>
        <v>Rookie</v>
      </c>
      <c r="I117" s="41">
        <f>_xlfn.IFNA(INDEX(Draft2025[PRICE],RosterPlan25[[#This Row],[DraftIndex]]),0)</f>
        <v>0</v>
      </c>
      <c r="J117" s="41" t="str">
        <f>IF(RosterPlan25[[#This Row],[SOURCE]]="Rookie","Rookie",_xlfn.IFNA(INDEX(Draft2025[Current Contract],RosterPlan25[[#This Row],[DraftIndex]]),"Undrafted"))</f>
        <v>Rookie</v>
      </c>
      <c r="K117" s="41" cm="1">
        <f t="array" aca="1" ref="K11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17" s="41" t="str">
        <f>IF(_xlfn.IFNA(INDEX(Draft2025[KEEPER],RosterPlan25[[#This Row],[DraftIndex]]),"")="K","Yes","")</f>
        <v/>
      </c>
      <c r="M117" s="41" t="str" cm="1">
        <f t="array" ref="M11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17" s="41">
        <f>ROUNDDOWN(RosterPlan25[[#This Row],[Optimal $]]*IF(RosterPlan25[[#This Row],[Contract]]="Rookie",0.3,0.15),0)</f>
        <v>0</v>
      </c>
      <c r="O11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17" s="37">
        <f>IF(VARG="MANUAL",RosterPlan25[[#This Row],[ManualVARG]],IF(VARG="GOOD",RosterPlan25[[#This Row],[GoodVARG]],"ERR"))</f>
        <v>-5.2618605767202284</v>
      </c>
      <c r="Q11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-5.2618605767202284</v>
      </c>
      <c r="R11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17" s="38" t="s">
        <v>31</v>
      </c>
      <c r="T117" s="38">
        <f>_xlfn.IFNA(INDEX(Draft2025[Net Keeper Count],RosterPlan25[[#This Row],[DraftIndex]]),0)+IF(RosterPlan25[[#This Row],[KEEPER / RFA]]="K",1,0)</f>
        <v>1</v>
      </c>
      <c r="U117" s="38" t="str">
        <f>IF(RosterPlan25[[#This Row],[KEEPER / RFA]]="RFA",RosterPlan25[[#This Row],[Pure Inflated $]],"")</f>
        <v/>
      </c>
      <c r="V117" s="35">
        <f>IF(RosterPlan25[[#This Row],[VAR/G]]&gt;0,
ROUND(IF(VARG="GOOD",$AG$29,IF(VARG="ATHLETIC",$AH$29,99999999999))*RosterPlan25[[#This Row],[VAR/G]],0),
0) + 1</f>
        <v>1</v>
      </c>
      <c r="W117" s="35">
        <f ca="1">RosterPlan25[[#This Row],[Optimal $]]-RosterPlan25[[#This Row],[$ CURR]]</f>
        <v>-2</v>
      </c>
      <c r="X117">
        <f>IF(OR(RosterPlan25[[#This Row],[SOURCE]]="Rookie",RosterPlan25[[#This Row],[POS]]="K"),0,RosterPlan25[[#This Row],[VAR/G]]+3.3)</f>
        <v>0</v>
      </c>
      <c r="Y117">
        <f>IF(RosterPlan25[[#This Row],[VAW/G]]&gt;0,ROUND(RosterPlan25[[#This Row],[VAW/G]]*$AG$56,0)+1,1)</f>
        <v>1</v>
      </c>
      <c r="Z117" s="49">
        <f ca="1">RosterPlan25[[#This Row],[VAWG Market $]]-_xlfn.IFNA(RosterPlan25[[#This Row],[$ CURR]],1)</f>
        <v>-2</v>
      </c>
      <c r="AA11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17">
        <f ca="1">RosterPlan25[[#This Row],[Pure Inflated $]]-RosterPlan25[[#This Row],[$ CURR]]</f>
        <v>-2</v>
      </c>
      <c r="AC117">
        <f>INDEX(players[age],MATCH(RosterPlan25[[#This Row],[player_id]],players[sleeper_id],0))</f>
        <v>23</v>
      </c>
      <c r="AV117"/>
      <c r="BJ117"/>
    </row>
    <row r="118" spans="1:62" x14ac:dyDescent="0.25">
      <c r="A118" t="s">
        <v>1390</v>
      </c>
      <c r="B118" t="s">
        <v>1041</v>
      </c>
      <c r="C118" t="s">
        <v>1391</v>
      </c>
      <c r="D118" s="35">
        <f>_xlfn.IFNA(MATCH(RosterPlan25[[#This Row],[player_id]],CompositeRoster[sleeper_id],0),  MATCH(RosterPlan25[[#This Row],[PLAYER]],CompositeRoster[full_name],0))</f>
        <v>117</v>
      </c>
      <c r="E118" s="35" t="e">
        <f>MATCH(RosterPlan25[[#This Row],[player_id]],Draft2025[sleeper_id],0)</f>
        <v>#N/A</v>
      </c>
      <c r="F118" s="35" t="str">
        <f>INDEX(CompositeRoster[team],RosterPlan25[[#This Row],[RosterIndex]])&amp;""</f>
        <v>KC</v>
      </c>
      <c r="G118" s="35" t="str">
        <f>INDEX(CompositeRoster[position],RosterPlan25[[#This Row],[RosterIndex]])&amp;""</f>
        <v>WR</v>
      </c>
      <c r="H118" s="35" t="str">
        <f>INDEX(CompositeRoster[source],RosterPlan25[[#This Row],[RosterIndex]])</f>
        <v>Rookie</v>
      </c>
      <c r="I118" s="41">
        <f>_xlfn.IFNA(INDEX(Draft2025[PRICE],RosterPlan25[[#This Row],[DraftIndex]]),0)</f>
        <v>0</v>
      </c>
      <c r="J118" s="41" t="str">
        <f>IF(RosterPlan25[[#This Row],[SOURCE]]="Rookie","Rookie",_xlfn.IFNA(INDEX(Draft2025[Current Contract],RosterPlan25[[#This Row],[DraftIndex]]),"Undrafted"))</f>
        <v>Rookie</v>
      </c>
      <c r="K118" s="41" cm="1">
        <f t="array" aca="1" ref="K11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18" s="41" t="str">
        <f>IF(_xlfn.IFNA(INDEX(Draft2025[KEEPER],RosterPlan25[[#This Row],[DraftIndex]]),"")="K","Yes","")</f>
        <v/>
      </c>
      <c r="M118" s="41" t="str" cm="1">
        <f t="array" ref="M11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18" s="41">
        <f>ROUNDDOWN(RosterPlan25[[#This Row],[Optimal $]]*IF(RosterPlan25[[#This Row],[Contract]]="Rookie",0.3,0.15),0)</f>
        <v>0</v>
      </c>
      <c r="O11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18" s="37">
        <f>IF(VARG="MANUAL",RosterPlan25[[#This Row],[ManualVARG]],IF(VARG="GOOD",RosterPlan25[[#This Row],[GoodVARG]],"ERR"))</f>
        <v>-5.506903498857711</v>
      </c>
      <c r="Q11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-5.506903498857711</v>
      </c>
      <c r="R11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18" s="38" t="s">
        <v>31</v>
      </c>
      <c r="T118" s="38">
        <f>_xlfn.IFNA(INDEX(Draft2025[Net Keeper Count],RosterPlan25[[#This Row],[DraftIndex]]),0)+IF(RosterPlan25[[#This Row],[KEEPER / RFA]]="K",1,0)</f>
        <v>1</v>
      </c>
      <c r="U118" s="38" t="str">
        <f>IF(RosterPlan25[[#This Row],[KEEPER / RFA]]="RFA",RosterPlan25[[#This Row],[Pure Inflated $]],"")</f>
        <v/>
      </c>
      <c r="V118" s="35">
        <f>IF(RosterPlan25[[#This Row],[VAR/G]]&gt;0,
ROUND(IF(VARG="GOOD",$AG$29,IF(VARG="ATHLETIC",$AH$29,99999999999))*RosterPlan25[[#This Row],[VAR/G]],0),
0) + 1</f>
        <v>1</v>
      </c>
      <c r="W118" s="35">
        <f ca="1">RosterPlan25[[#This Row],[Optimal $]]-RosterPlan25[[#This Row],[$ CURR]]</f>
        <v>0</v>
      </c>
      <c r="X118">
        <f>IF(OR(RosterPlan25[[#This Row],[SOURCE]]="Rookie",RosterPlan25[[#This Row],[POS]]="K"),0,RosterPlan25[[#This Row],[VAR/G]]+3.3)</f>
        <v>0</v>
      </c>
      <c r="Y118">
        <f>IF(RosterPlan25[[#This Row],[VAW/G]]&gt;0,ROUND(RosterPlan25[[#This Row],[VAW/G]]*$AG$56,0)+1,1)</f>
        <v>1</v>
      </c>
      <c r="Z118" s="49">
        <f ca="1">RosterPlan25[[#This Row],[VAWG Market $]]-_xlfn.IFNA(RosterPlan25[[#This Row],[$ CURR]],1)</f>
        <v>0</v>
      </c>
      <c r="AA11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18">
        <f ca="1">RosterPlan25[[#This Row],[Pure Inflated $]]-RosterPlan25[[#This Row],[$ CURR]]</f>
        <v>0</v>
      </c>
      <c r="AC118">
        <f>INDEX(players[age],MATCH(RosterPlan25[[#This Row],[player_id]],players[sleeper_id],0))</f>
        <v>23</v>
      </c>
      <c r="AV118"/>
      <c r="BJ118"/>
    </row>
    <row r="119" spans="1:62" x14ac:dyDescent="0.25">
      <c r="A119" t="s">
        <v>1392</v>
      </c>
      <c r="B119" t="s">
        <v>1041</v>
      </c>
      <c r="C119" t="s">
        <v>1393</v>
      </c>
      <c r="D119" s="35">
        <f>_xlfn.IFNA(MATCH(RosterPlan25[[#This Row],[player_id]],CompositeRoster[sleeper_id],0),  MATCH(RosterPlan25[[#This Row],[PLAYER]],CompositeRoster[full_name],0))</f>
        <v>118</v>
      </c>
      <c r="E119" s="35" t="e">
        <f>MATCH(RosterPlan25[[#This Row],[player_id]],Draft2025[sleeper_id],0)</f>
        <v>#N/A</v>
      </c>
      <c r="F119" s="35" t="str">
        <f>INDEX(CompositeRoster[team],RosterPlan25[[#This Row],[RosterIndex]])&amp;""</f>
        <v>DAL</v>
      </c>
      <c r="G119" s="35" t="str">
        <f>INDEX(CompositeRoster[position],RosterPlan25[[#This Row],[RosterIndex]])&amp;""</f>
        <v>TE</v>
      </c>
      <c r="H119" s="35" t="str">
        <f>INDEX(CompositeRoster[source],RosterPlan25[[#This Row],[RosterIndex]])</f>
        <v>Rookie</v>
      </c>
      <c r="I119" s="41">
        <f>_xlfn.IFNA(INDEX(Draft2025[PRICE],RosterPlan25[[#This Row],[DraftIndex]]),0)</f>
        <v>0</v>
      </c>
      <c r="J119" s="41" t="str">
        <f>IF(RosterPlan25[[#This Row],[SOURCE]]="Rookie","Rookie",_xlfn.IFNA(INDEX(Draft2025[Current Contract],RosterPlan25[[#This Row],[DraftIndex]]),"Undrafted"))</f>
        <v>Rookie</v>
      </c>
      <c r="K119" s="41" cm="1">
        <f t="array" aca="1" ref="K11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19" s="41" t="str">
        <f>IF(_xlfn.IFNA(INDEX(Draft2025[KEEPER],RosterPlan25[[#This Row],[DraftIndex]]),"")="K","Yes","")</f>
        <v/>
      </c>
      <c r="M119" s="41" t="str" cm="1">
        <f t="array" ref="M11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19" s="41">
        <f>ROUNDDOWN(RosterPlan25[[#This Row],[Optimal $]]*IF(RosterPlan25[[#This Row],[Contract]]="Rookie",0.3,0.15),0)</f>
        <v>0</v>
      </c>
      <c r="O119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19" s="25">
        <f>IF(VARG="MANUAL",RosterPlan25[[#This Row],[ManualVARG]],IF(VARG="GOOD",RosterPlan25[[#This Row],[GoodVARG]],"ERR"))</f>
        <v>-6.3554602345419582</v>
      </c>
      <c r="Q119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-6.3554602345419582</v>
      </c>
      <c r="R119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19" s="38" t="s">
        <v>31</v>
      </c>
      <c r="T119" s="57">
        <f>_xlfn.IFNA(INDEX(Draft2025[Net Keeper Count],RosterPlan25[[#This Row],[DraftIndex]]),0)+IF(RosterPlan25[[#This Row],[KEEPER / RFA]]="K",1,0)</f>
        <v>1</v>
      </c>
      <c r="U119" s="38" t="str">
        <f>IF(RosterPlan25[[#This Row],[KEEPER / RFA]]="RFA",RosterPlan25[[#This Row],[Pure Inflated $]],"")</f>
        <v/>
      </c>
      <c r="V119" s="35">
        <f>IF(RosterPlan25[[#This Row],[VAR/G]]&gt;0,
ROUND(IF(VARG="GOOD",$AG$29,IF(VARG="ATHLETIC",$AH$29,99999999999))*RosterPlan25[[#This Row],[VAR/G]],0),
0) + 1</f>
        <v>1</v>
      </c>
      <c r="W119" s="35">
        <f ca="1">RosterPlan25[[#This Row],[Optimal $]]-RosterPlan25[[#This Row],[$ CURR]]</f>
        <v>0</v>
      </c>
      <c r="X119">
        <f>IF(OR(RosterPlan25[[#This Row],[SOURCE]]="Rookie",RosterPlan25[[#This Row],[POS]]="K"),0,RosterPlan25[[#This Row],[VAR/G]]+3.3)</f>
        <v>0</v>
      </c>
      <c r="Y119">
        <f>IF(RosterPlan25[[#This Row],[VAW/G]]&gt;0,ROUND(RosterPlan25[[#This Row],[VAW/G]]*$AG$56,0)+1,1)</f>
        <v>1</v>
      </c>
      <c r="Z119" s="49">
        <f ca="1">RosterPlan25[[#This Row],[VAWG Market $]]-_xlfn.IFNA(RosterPlan25[[#This Row],[$ CURR]],1)</f>
        <v>0</v>
      </c>
      <c r="AA119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19">
        <f ca="1">RosterPlan25[[#This Row],[Pure Inflated $]]-RosterPlan25[[#This Row],[$ CURR]]</f>
        <v>0</v>
      </c>
      <c r="AC119">
        <f>INDEX(players[age],MATCH(RosterPlan25[[#This Row],[player_id]],players[sleeper_id],0))</f>
        <v>24</v>
      </c>
      <c r="AV119"/>
      <c r="BJ119"/>
    </row>
    <row r="120" spans="1:62" x14ac:dyDescent="0.25">
      <c r="A120" t="s">
        <v>1394</v>
      </c>
      <c r="B120" t="s">
        <v>1041</v>
      </c>
      <c r="C120" t="s">
        <v>1395</v>
      </c>
      <c r="D120" s="35">
        <f>_xlfn.IFNA(MATCH(RosterPlan25[[#This Row],[player_id]],CompositeRoster[sleeper_id],0),  MATCH(RosterPlan25[[#This Row],[PLAYER]],CompositeRoster[full_name],0))</f>
        <v>119</v>
      </c>
      <c r="E120" s="35" t="e">
        <f>MATCH(RosterPlan25[[#This Row],[player_id]],Draft2025[sleeper_id],0)</f>
        <v>#N/A</v>
      </c>
      <c r="F120" s="35" t="str">
        <f>INDEX(CompositeRoster[team],RosterPlan25[[#This Row],[RosterIndex]])&amp;""</f>
        <v>MIA</v>
      </c>
      <c r="G120" s="35" t="str">
        <f>INDEX(CompositeRoster[position],RosterPlan25[[#This Row],[RosterIndex]])&amp;""</f>
        <v>TE</v>
      </c>
      <c r="H120" s="35" t="str">
        <f>INDEX(CompositeRoster[source],RosterPlan25[[#This Row],[RosterIndex]])</f>
        <v>Rookie</v>
      </c>
      <c r="I120" s="41">
        <f>_xlfn.IFNA(INDEX(Draft2025[PRICE],RosterPlan25[[#This Row],[DraftIndex]]),0)</f>
        <v>0</v>
      </c>
      <c r="J120" s="41" t="str">
        <f>IF(RosterPlan25[[#This Row],[SOURCE]]="Rookie","Rookie",_xlfn.IFNA(INDEX(Draft2025[Current Contract],RosterPlan25[[#This Row],[DraftIndex]]),"Undrafted"))</f>
        <v>Rookie</v>
      </c>
      <c r="K120" s="41" cm="1">
        <f t="array" aca="1" ref="K12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20" s="41" t="str">
        <f>IF(_xlfn.IFNA(INDEX(Draft2025[KEEPER],RosterPlan25[[#This Row],[DraftIndex]]),"")="K","Yes","")</f>
        <v/>
      </c>
      <c r="M120" s="41" t="str" cm="1">
        <f t="array" ref="M12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20" s="41">
        <f>ROUNDDOWN(RosterPlan25[[#This Row],[Optimal $]]*IF(RosterPlan25[[#This Row],[Contract]]="Rookie",0.3,0.15),0)</f>
        <v>0</v>
      </c>
      <c r="O12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20" s="37">
        <f>IF(VARG="MANUAL",RosterPlan25[[#This Row],[ManualVARG]],IF(VARG="GOOD",RosterPlan25[[#This Row],[GoodVARG]],"ERR"))</f>
        <v>-5.5934308144362133</v>
      </c>
      <c r="Q12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-5.5934308144362133</v>
      </c>
      <c r="R12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20" s="38" t="s">
        <v>31</v>
      </c>
      <c r="T120" s="38">
        <f>_xlfn.IFNA(INDEX(Draft2025[Net Keeper Count],RosterPlan25[[#This Row],[DraftIndex]]),0)+IF(RosterPlan25[[#This Row],[KEEPER / RFA]]="K",1,0)</f>
        <v>1</v>
      </c>
      <c r="U120" s="38" t="str">
        <f>IF(RosterPlan25[[#This Row],[KEEPER / RFA]]="RFA",RosterPlan25[[#This Row],[Pure Inflated $]],"")</f>
        <v/>
      </c>
      <c r="V120" s="35">
        <f>IF(RosterPlan25[[#This Row],[VAR/G]]&gt;0,
ROUND(IF(VARG="GOOD",$AG$29,IF(VARG="ATHLETIC",$AH$29,99999999999))*RosterPlan25[[#This Row],[VAR/G]],0),
0) + 1</f>
        <v>1</v>
      </c>
      <c r="W120" s="35">
        <f ca="1">RosterPlan25[[#This Row],[Optimal $]]-RosterPlan25[[#This Row],[$ CURR]]</f>
        <v>0</v>
      </c>
      <c r="X120">
        <f>IF(OR(RosterPlan25[[#This Row],[SOURCE]]="Rookie",RosterPlan25[[#This Row],[POS]]="K"),0,RosterPlan25[[#This Row],[VAR/G]]+3.3)</f>
        <v>0</v>
      </c>
      <c r="Y120">
        <f>IF(RosterPlan25[[#This Row],[VAW/G]]&gt;0,ROUND(RosterPlan25[[#This Row],[VAW/G]]*$AG$56,0)+1,1)</f>
        <v>1</v>
      </c>
      <c r="Z120" s="49">
        <f ca="1">RosterPlan25[[#This Row],[VAWG Market $]]-_xlfn.IFNA(RosterPlan25[[#This Row],[$ CURR]],1)</f>
        <v>0</v>
      </c>
      <c r="AA120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20">
        <f ca="1">RosterPlan25[[#This Row],[Pure Inflated $]]-RosterPlan25[[#This Row],[$ CURR]]</f>
        <v>0</v>
      </c>
      <c r="AC120">
        <f>INDEX(players[age],MATCH(RosterPlan25[[#This Row],[player_id]],players[sleeper_id],0))</f>
        <v>23</v>
      </c>
      <c r="AV120"/>
      <c r="BJ120"/>
    </row>
    <row r="121" spans="1:62" x14ac:dyDescent="0.25">
      <c r="A121" t="s">
        <v>1399</v>
      </c>
      <c r="B121" t="s">
        <v>1049</v>
      </c>
      <c r="C121" t="s">
        <v>1400</v>
      </c>
      <c r="D121" s="35">
        <f>_xlfn.IFNA(MATCH(RosterPlan25[[#This Row],[player_id]],CompositeRoster[sleeper_id],0),  MATCH(RosterPlan25[[#This Row],[PLAYER]],CompositeRoster[full_name],0))</f>
        <v>120</v>
      </c>
      <c r="E121" s="35">
        <f>MATCH(RosterPlan25[[#This Row],[player_id]],Draft2025[sleeper_id],0)</f>
        <v>176</v>
      </c>
      <c r="F121" s="35" t="str">
        <f>INDEX(CompositeRoster[team],RosterPlan25[[#This Row],[RosterIndex]])&amp;""</f>
        <v>CIN</v>
      </c>
      <c r="G121" s="35" t="str">
        <f>INDEX(CompositeRoster[position],RosterPlan25[[#This Row],[RosterIndex]])&amp;""</f>
        <v>RB</v>
      </c>
      <c r="H121" s="35" t="str">
        <f>INDEX(CompositeRoster[source],RosterPlan25[[#This Row],[RosterIndex]])</f>
        <v>Roster</v>
      </c>
      <c r="I121" s="41">
        <f>_xlfn.IFNA(INDEX(Draft2025[PRICE],RosterPlan25[[#This Row],[DraftIndex]]),0)</f>
        <v>17</v>
      </c>
      <c r="J121" s="41" t="str">
        <f>IF(RosterPlan25[[#This Row],[SOURCE]]="Rookie","Rookie",_xlfn.IFNA(INDEX(Draft2025[Current Contract],RosterPlan25[[#This Row],[DraftIndex]]),"Undrafted"))</f>
        <v>Rookie</v>
      </c>
      <c r="K121" s="41" cm="1">
        <f t="array" aca="1" ref="K12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121" s="41" t="str">
        <f>IF(_xlfn.IFNA(INDEX(Draft2025[KEEPER],RosterPlan25[[#This Row],[DraftIndex]]),"")="K","Yes","")</f>
        <v>Yes</v>
      </c>
      <c r="M121" s="41" t="str" cm="1">
        <f t="array" ref="M12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21" s="41">
        <f>ROUNDDOWN(RosterPlan25[[#This Row],[Optimal $]]*IF(RosterPlan25[[#This Row],[Contract]]="Rookie",0.3,0.15),0)</f>
        <v>15</v>
      </c>
      <c r="O12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32</v>
      </c>
      <c r="P121" s="37">
        <f>IF(VARG="MANUAL",RosterPlan25[[#This Row],[ManualVARG]],IF(VARG="GOOD",RosterPlan25[[#This Row],[GoodVARG]],"ERR"))</f>
        <v>4.1994187982329381</v>
      </c>
      <c r="Q12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4.1994187982329381</v>
      </c>
      <c r="R12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-3.2617920417779214</v>
      </c>
      <c r="S121" s="38" t="s">
        <v>31</v>
      </c>
      <c r="T121" s="38">
        <f>_xlfn.IFNA(INDEX(Draft2025[Net Keeper Count],RosterPlan25[[#This Row],[DraftIndex]]),0)+IF(RosterPlan25[[#This Row],[KEEPER / RFA]]="K",1,0)</f>
        <v>3</v>
      </c>
      <c r="U121" s="38" t="str">
        <f>IF(RosterPlan25[[#This Row],[KEEPER / RFA]]="RFA",RosterPlan25[[#This Row],[Pure Inflated $]],"")</f>
        <v/>
      </c>
      <c r="V121" s="35">
        <f>IF(RosterPlan25[[#This Row],[VAR/G]]&gt;0,
ROUND(IF(VARG="GOOD",$AG$29,IF(VARG="ATHLETIC",$AH$29,99999999999))*RosterPlan25[[#This Row],[VAR/G]],0),
0) + 1</f>
        <v>51</v>
      </c>
      <c r="W121" s="35">
        <f ca="1">RosterPlan25[[#This Row],[Optimal $]]-RosterPlan25[[#This Row],[$ CURR]]</f>
        <v>19</v>
      </c>
      <c r="X121">
        <f>IF(OR(RosterPlan25[[#This Row],[SOURCE]]="Rookie",RosterPlan25[[#This Row],[POS]]="K"),0,RosterPlan25[[#This Row],[VAR/G]]+3.3)</f>
        <v>7.4994187982329379</v>
      </c>
      <c r="Y121">
        <f ca="1">IF(RosterPlan25[[#This Row],[VAW/G]]&gt;0,ROUND(RosterPlan25[[#This Row],[VAW/G]]*$AG$56,0)+1,1)</f>
        <v>125</v>
      </c>
      <c r="Z121" s="49">
        <f ca="1">RosterPlan25[[#This Row],[VAWG Market $]]-_xlfn.IFNA(RosterPlan25[[#This Row],[$ CURR]],1)</f>
        <v>93</v>
      </c>
      <c r="AA121" s="35">
        <f ca="1">IF(RosterPlan25[[#This Row],[VAR/G]]&gt;0,1+ROUND(RosterPlan25[[#This Row],[VAR/G]]*IF(RosterPlan25[[#This Row],[KEEPER / RFA]]="K",($AG$34+RosterPlan25[[#This Row],[$ CURR]]-1)/($AG$23+RosterPlan25[[#This Row],[VAR/G]]),$AG$35),0),1)</f>
        <v>67</v>
      </c>
      <c r="AB121">
        <f ca="1">RosterPlan25[[#This Row],[Pure Inflated $]]-RosterPlan25[[#This Row],[$ CURR]]</f>
        <v>35</v>
      </c>
      <c r="AC121">
        <f>INDEX(players[age],MATCH(RosterPlan25[[#This Row],[player_id]],players[sleeper_id],0))</f>
        <v>26</v>
      </c>
      <c r="AV121"/>
      <c r="BJ121"/>
    </row>
    <row r="122" spans="1:62" x14ac:dyDescent="0.25">
      <c r="A122" t="s">
        <v>1403</v>
      </c>
      <c r="B122" t="s">
        <v>1049</v>
      </c>
      <c r="C122" t="s">
        <v>1404</v>
      </c>
      <c r="D122">
        <f>_xlfn.IFNA(MATCH(RosterPlan25[[#This Row],[player_id]],CompositeRoster[sleeper_id],0),  MATCH(RosterPlan25[[#This Row],[PLAYER]],CompositeRoster[full_name],0))</f>
        <v>121</v>
      </c>
      <c r="E122">
        <f>MATCH(RosterPlan25[[#This Row],[player_id]],Draft2025[sleeper_id],0)</f>
        <v>177</v>
      </c>
      <c r="F122" t="str">
        <f>INDEX(CompositeRoster[team],RosterPlan25[[#This Row],[RosterIndex]])&amp;""</f>
        <v>PHI</v>
      </c>
      <c r="G122" t="str">
        <f>INDEX(CompositeRoster[position],RosterPlan25[[#This Row],[RosterIndex]])&amp;""</f>
        <v>WR</v>
      </c>
      <c r="H122" t="str">
        <f>INDEX(CompositeRoster[source],RosterPlan25[[#This Row],[RosterIndex]])</f>
        <v>Roster</v>
      </c>
      <c r="I122" s="41">
        <f>_xlfn.IFNA(INDEX(Draft2025[PRICE],RosterPlan25[[#This Row],[DraftIndex]]),0)</f>
        <v>22</v>
      </c>
      <c r="J122" s="41" t="str">
        <f>IF(RosterPlan25[[#This Row],[SOURCE]]="Rookie","Rookie",_xlfn.IFNA(INDEX(Draft2025[Current Contract],RosterPlan25[[#This Row],[DraftIndex]]),"Undrafted"))</f>
        <v>Rookie</v>
      </c>
      <c r="K122" s="41" cm="1">
        <f t="array" aca="1" ref="K12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2021</v>
      </c>
      <c r="L122" s="41" t="str">
        <f>IF(_xlfn.IFNA(INDEX(Draft2025[KEEPER],RosterPlan25[[#This Row],[DraftIndex]]),"")="K","Yes","")</f>
        <v>Yes</v>
      </c>
      <c r="M122" s="41" t="str" cm="1">
        <f t="array" ref="M12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22" s="41">
        <f>ROUNDDOWN(RosterPlan25[[#This Row],[Optimal $]]*IF(RosterPlan25[[#This Row],[Contract]]="Rookie",0.3,0.15),0)</f>
        <v>6</v>
      </c>
      <c r="O122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28</v>
      </c>
      <c r="P122" s="37">
        <f>IF(VARG="MANUAL",RosterPlan25[[#This Row],[ManualVARG]],IF(VARG="GOOD",RosterPlan25[[#This Row],[GoodVARG]],"ERR"))</f>
        <v>1.7405161225714403</v>
      </c>
      <c r="Q12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1.7405161225714403</v>
      </c>
      <c r="R12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2.3286845033584465</v>
      </c>
      <c r="S122" s="38" t="s">
        <v>31</v>
      </c>
      <c r="T122" s="35">
        <f>_xlfn.IFNA(INDEX(Draft2025[Net Keeper Count],RosterPlan25[[#This Row],[DraftIndex]]),0)+IF(RosterPlan25[[#This Row],[KEEPER / RFA]]="K",1,0)</f>
        <v>5</v>
      </c>
      <c r="U122" s="38" t="str">
        <f>IF(RosterPlan25[[#This Row],[KEEPER / RFA]]="RFA",RosterPlan25[[#This Row],[Pure Inflated $]],"")</f>
        <v/>
      </c>
      <c r="V122" s="35">
        <f>IF(RosterPlan25[[#This Row],[VAR/G]]&gt;0,
ROUND(IF(VARG="GOOD",$AG$29,IF(VARG="ATHLETIC",$AH$29,99999999999))*RosterPlan25[[#This Row],[VAR/G]],0),
0) + 1</f>
        <v>22</v>
      </c>
      <c r="W122" s="35">
        <f ca="1">RosterPlan25[[#This Row],[Optimal $]]-RosterPlan25[[#This Row],[$ CURR]]</f>
        <v>-6</v>
      </c>
      <c r="X122" s="35">
        <f>IF(OR(RosterPlan25[[#This Row],[SOURCE]]="Rookie",RosterPlan25[[#This Row],[POS]]="K"),0,RosterPlan25[[#This Row],[VAR/G]]+3.3)</f>
        <v>5.0405161225714403</v>
      </c>
      <c r="Y122" s="35">
        <f ca="1">IF(RosterPlan25[[#This Row],[VAW/G]]&gt;0,ROUND(RosterPlan25[[#This Row],[VAW/G]]*$AG$56,0)+1,1)</f>
        <v>84</v>
      </c>
      <c r="Z122" s="42">
        <f ca="1">RosterPlan25[[#This Row],[VAWG Market $]]-_xlfn.IFNA(RosterPlan25[[#This Row],[$ CURR]],1)</f>
        <v>56</v>
      </c>
      <c r="AA122" s="35">
        <f ca="1">IF(RosterPlan25[[#This Row],[VAR/G]]&gt;0,1+ROUND(RosterPlan25[[#This Row],[VAR/G]]*IF(RosterPlan25[[#This Row],[KEEPER / RFA]]="K",($AG$34+RosterPlan25[[#This Row],[$ CURR]]-1)/($AG$23+RosterPlan25[[#This Row],[VAR/G]]),$AG$35),0),1)</f>
        <v>30</v>
      </c>
      <c r="AB122" s="35">
        <f ca="1">RosterPlan25[[#This Row],[Pure Inflated $]]-RosterPlan25[[#This Row],[$ CURR]]</f>
        <v>2</v>
      </c>
      <c r="AC122">
        <f>INDEX(players[age],MATCH(RosterPlan25[[#This Row],[player_id]],players[sleeper_id],0))</f>
        <v>27</v>
      </c>
      <c r="AV122"/>
      <c r="BJ122"/>
    </row>
    <row r="123" spans="1:62" x14ac:dyDescent="0.25">
      <c r="A123" t="s">
        <v>1405</v>
      </c>
      <c r="B123" t="s">
        <v>1049</v>
      </c>
      <c r="C123" t="s">
        <v>1406</v>
      </c>
      <c r="D123" s="35">
        <f>_xlfn.IFNA(MATCH(RosterPlan25[[#This Row],[player_id]],CompositeRoster[sleeper_id],0),  MATCH(RosterPlan25[[#This Row],[PLAYER]],CompositeRoster[full_name],0))</f>
        <v>122</v>
      </c>
      <c r="E123" s="35">
        <f>MATCH(RosterPlan25[[#This Row],[player_id]],Draft2025[sleeper_id],0)</f>
        <v>188</v>
      </c>
      <c r="F123" s="35" t="str">
        <f>INDEX(CompositeRoster[team],RosterPlan25[[#This Row],[RosterIndex]])&amp;""</f>
        <v>SEA</v>
      </c>
      <c r="G123" s="35" t="str">
        <f>INDEX(CompositeRoster[position],RosterPlan25[[#This Row],[RosterIndex]])&amp;""</f>
        <v>TE</v>
      </c>
      <c r="H123" s="35" t="str">
        <f>INDEX(CompositeRoster[source],RosterPlan25[[#This Row],[RosterIndex]])</f>
        <v>Roster</v>
      </c>
      <c r="I123" s="41">
        <f>_xlfn.IFNA(INDEX(Draft2025[PRICE],RosterPlan25[[#This Row],[DraftIndex]]),0)</f>
        <v>3</v>
      </c>
      <c r="J123" s="41" t="str">
        <f>IF(RosterPlan25[[#This Row],[SOURCE]]="Rookie","Rookie",_xlfn.IFNA(INDEX(Draft2025[Current Contract],RosterPlan25[[#This Row],[DraftIndex]]),"Undrafted"))</f>
        <v>Rookie</v>
      </c>
      <c r="K123" s="41" cm="1">
        <f t="array" aca="1" ref="K12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23" s="41" t="str">
        <f>IF(_xlfn.IFNA(INDEX(Draft2025[KEEPER],RosterPlan25[[#This Row],[DraftIndex]]),"")="K","Yes","")</f>
        <v/>
      </c>
      <c r="M123" s="41" t="str" cm="1">
        <f t="array" ref="M12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23" s="41">
        <f>ROUNDDOWN(RosterPlan25[[#This Row],[Optimal $]]*IF(RosterPlan25[[#This Row],[Contract]]="Rookie",0.3,0.15),0)</f>
        <v>0</v>
      </c>
      <c r="O12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23" s="37">
        <f>IF(VARG="MANUAL",RosterPlan25[[#This Row],[ManualVARG]],IF(VARG="GOOD",RosterPlan25[[#This Row],[GoodVARG]],"ERR"))</f>
        <v>-4.1756943452824089</v>
      </c>
      <c r="Q12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-4.1756943452824089</v>
      </c>
      <c r="R12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23" s="38" t="s">
        <v>31</v>
      </c>
      <c r="T123" s="38">
        <f>_xlfn.IFNA(INDEX(Draft2025[Net Keeper Count],RosterPlan25[[#This Row],[DraftIndex]]),0)+IF(RosterPlan25[[#This Row],[KEEPER / RFA]]="K",1,0)</f>
        <v>1</v>
      </c>
      <c r="U123" s="38" t="str">
        <f>IF(RosterPlan25[[#This Row],[KEEPER / RFA]]="RFA",RosterPlan25[[#This Row],[Pure Inflated $]],"")</f>
        <v/>
      </c>
      <c r="V123" s="35">
        <f>IF(RosterPlan25[[#This Row],[VAR/G]]&gt;0,
ROUND(IF(VARG="GOOD",$AG$29,IF(VARG="ATHLETIC",$AH$29,99999999999))*RosterPlan25[[#This Row],[VAR/G]],0),
0) + 1</f>
        <v>1</v>
      </c>
      <c r="W123" s="35">
        <f ca="1">RosterPlan25[[#This Row],[Optimal $]]-RosterPlan25[[#This Row],[$ CURR]]</f>
        <v>-2</v>
      </c>
      <c r="X123">
        <f>IF(OR(RosterPlan25[[#This Row],[SOURCE]]="Rookie",RosterPlan25[[#This Row],[POS]]="K"),0,RosterPlan25[[#This Row],[VAR/G]]+3.3)</f>
        <v>-0.87569434528240908</v>
      </c>
      <c r="Y123">
        <f>IF(RosterPlan25[[#This Row],[VAW/G]]&gt;0,ROUND(RosterPlan25[[#This Row],[VAW/G]]*$AG$56,0)+1,1)</f>
        <v>1</v>
      </c>
      <c r="Z123" s="49">
        <f ca="1">RosterPlan25[[#This Row],[VAWG Market $]]-_xlfn.IFNA(RosterPlan25[[#This Row],[$ CURR]],1)</f>
        <v>-2</v>
      </c>
      <c r="AA123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23">
        <f ca="1">RosterPlan25[[#This Row],[Pure Inflated $]]-RosterPlan25[[#This Row],[$ CURR]]</f>
        <v>-2</v>
      </c>
      <c r="AC123">
        <f>INDEX(players[age],MATCH(RosterPlan25[[#This Row],[player_id]],players[sleeper_id],0))</f>
        <v>23</v>
      </c>
      <c r="AV123"/>
      <c r="BJ123"/>
    </row>
    <row r="124" spans="1:62" x14ac:dyDescent="0.25">
      <c r="A124" t="s">
        <v>1407</v>
      </c>
      <c r="B124" t="s">
        <v>1049</v>
      </c>
      <c r="C124" t="s">
        <v>1408</v>
      </c>
      <c r="D124" s="35">
        <f>_xlfn.IFNA(MATCH(RosterPlan25[[#This Row],[player_id]],CompositeRoster[sleeper_id],0),  MATCH(RosterPlan25[[#This Row],[PLAYER]],CompositeRoster[full_name],0))</f>
        <v>123</v>
      </c>
      <c r="E124" s="35" t="e">
        <f>MATCH(RosterPlan25[[#This Row],[player_id]],Draft2025[sleeper_id],0)</f>
        <v>#N/A</v>
      </c>
      <c r="F124" s="35" t="str">
        <f>INDEX(CompositeRoster[team],RosterPlan25[[#This Row],[RosterIndex]])&amp;""</f>
        <v>SEA</v>
      </c>
      <c r="G124" s="35" t="str">
        <f>INDEX(CompositeRoster[position],RosterPlan25[[#This Row],[RosterIndex]])&amp;""</f>
        <v>RB</v>
      </c>
      <c r="H124" s="35" t="str">
        <f>INDEX(CompositeRoster[source],RosterPlan25[[#This Row],[RosterIndex]])</f>
        <v>Roster</v>
      </c>
      <c r="I124" s="41">
        <f>_xlfn.IFNA(INDEX(Draft2025[PRICE],RosterPlan25[[#This Row],[DraftIndex]]),0)</f>
        <v>0</v>
      </c>
      <c r="J124" s="41" t="str">
        <f>IF(RosterPlan25[[#This Row],[SOURCE]]="Rookie","Rookie",_xlfn.IFNA(INDEX(Draft2025[Current Contract],RosterPlan25[[#This Row],[DraftIndex]]),"Undrafted"))</f>
        <v>Undrafted</v>
      </c>
      <c r="K124" s="41" cm="1">
        <f t="array" aca="1" ref="K12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24" s="41" t="str">
        <f>IF(_xlfn.IFNA(INDEX(Draft2025[KEEPER],RosterPlan25[[#This Row],[DraftIndex]]),"")="K","Yes","")</f>
        <v/>
      </c>
      <c r="M124" s="41" cm="1">
        <f t="array" ref="M12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124" s="41">
        <f>ROUNDDOWN(RosterPlan25[[#This Row],[Optimal $]]*IF(RosterPlan25[[#This Row],[Contract]]="Rookie",0.3,0.15),0)</f>
        <v>0</v>
      </c>
      <c r="O12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24" s="37">
        <f>IF(VARG="MANUAL",RosterPlan25[[#This Row],[ManualVARG]],IF(VARG="GOOD",RosterPlan25[[#This Row],[GoodVARG]],"ERR"))</f>
        <v>-4.8148386224799689</v>
      </c>
      <c r="Q12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-4.8148386224799689</v>
      </c>
      <c r="R12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24" s="38" t="s">
        <v>31</v>
      </c>
      <c r="T124" s="38">
        <f>_xlfn.IFNA(INDEX(Draft2025[Net Keeper Count],RosterPlan25[[#This Row],[DraftIndex]]),0)+IF(RosterPlan25[[#This Row],[KEEPER / RFA]]="K",1,0)</f>
        <v>1</v>
      </c>
      <c r="U124" s="38" t="str">
        <f>IF(RosterPlan25[[#This Row],[KEEPER / RFA]]="RFA",RosterPlan25[[#This Row],[Pure Inflated $]],"")</f>
        <v/>
      </c>
      <c r="V124" s="35">
        <f>IF(RosterPlan25[[#This Row],[VAR/G]]&gt;0,
ROUND(IF(VARG="GOOD",$AG$29,IF(VARG="ATHLETIC",$AH$29,99999999999))*RosterPlan25[[#This Row],[VAR/G]],0),
0) + 1</f>
        <v>1</v>
      </c>
      <c r="W124" s="35">
        <f ca="1">RosterPlan25[[#This Row],[Optimal $]]-RosterPlan25[[#This Row],[$ CURR]]</f>
        <v>0</v>
      </c>
      <c r="X124">
        <f>IF(OR(RosterPlan25[[#This Row],[SOURCE]]="Rookie",RosterPlan25[[#This Row],[POS]]="K"),0,RosterPlan25[[#This Row],[VAR/G]]+3.3)</f>
        <v>-1.514838622479969</v>
      </c>
      <c r="Y124">
        <f>IF(RosterPlan25[[#This Row],[VAW/G]]&gt;0,ROUND(RosterPlan25[[#This Row],[VAW/G]]*$AG$56,0)+1,1)</f>
        <v>1</v>
      </c>
      <c r="Z124" s="49">
        <f ca="1">RosterPlan25[[#This Row],[VAWG Market $]]-_xlfn.IFNA(RosterPlan25[[#This Row],[$ CURR]],1)</f>
        <v>0</v>
      </c>
      <c r="AA124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24">
        <f ca="1">RosterPlan25[[#This Row],[Pure Inflated $]]-RosterPlan25[[#This Row],[$ CURR]]</f>
        <v>0</v>
      </c>
      <c r="AC124">
        <f>INDEX(players[age],MATCH(RosterPlan25[[#This Row],[player_id]],players[sleeper_id],0))</f>
        <v>26</v>
      </c>
      <c r="AV124"/>
      <c r="BJ124"/>
    </row>
    <row r="125" spans="1:62" x14ac:dyDescent="0.25">
      <c r="A125" t="s">
        <v>1411</v>
      </c>
      <c r="B125" t="s">
        <v>1049</v>
      </c>
      <c r="C125" t="s">
        <v>1412</v>
      </c>
      <c r="D125" s="35">
        <f>_xlfn.IFNA(MATCH(RosterPlan25[[#This Row],[player_id]],CompositeRoster[sleeper_id],0),  MATCH(RosterPlan25[[#This Row],[PLAYER]],CompositeRoster[full_name],0))</f>
        <v>124</v>
      </c>
      <c r="E125" s="35">
        <f>MATCH(RosterPlan25[[#This Row],[player_id]],Draft2025[sleeper_id],0)</f>
        <v>172</v>
      </c>
      <c r="F125" s="35" t="str">
        <f>INDEX(CompositeRoster[team],RosterPlan25[[#This Row],[RosterIndex]])&amp;""</f>
        <v>DAL</v>
      </c>
      <c r="G125" s="35" t="str">
        <f>INDEX(CompositeRoster[position],RosterPlan25[[#This Row],[RosterIndex]])&amp;""</f>
        <v>TE</v>
      </c>
      <c r="H125" s="35" t="str">
        <f>INDEX(CompositeRoster[source],RosterPlan25[[#This Row],[RosterIndex]])</f>
        <v>Roster</v>
      </c>
      <c r="I125" s="41">
        <f>_xlfn.IFNA(INDEX(Draft2025[PRICE],RosterPlan25[[#This Row],[DraftIndex]]),0)</f>
        <v>6</v>
      </c>
      <c r="J125" s="41" t="str">
        <f>IF(RosterPlan25[[#This Row],[SOURCE]]="Rookie","Rookie",_xlfn.IFNA(INDEX(Draft2025[Current Contract],RosterPlan25[[#This Row],[DraftIndex]]),"Undrafted"))</f>
        <v>Auction</v>
      </c>
      <c r="K125" s="41" cm="1">
        <f t="array" aca="1" ref="K12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25" s="41" t="str">
        <f>IF(_xlfn.IFNA(INDEX(Draft2025[KEEPER],RosterPlan25[[#This Row],[DraftIndex]]),"")="K","Yes","")</f>
        <v>Yes</v>
      </c>
      <c r="M125" s="41" cm="1">
        <f t="array" ref="M12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125" s="41">
        <f>ROUNDDOWN(RosterPlan25[[#This Row],[Optimal $]]*IF(RosterPlan25[[#This Row],[Contract]]="Rookie",0.3,0.15),0)</f>
        <v>1</v>
      </c>
      <c r="O12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7</v>
      </c>
      <c r="P125" s="37">
        <f>IF(VARG="MANUAL",RosterPlan25[[#This Row],[ManualVARG]],IF(VARG="GOOD",RosterPlan25[[#This Row],[GoodVARG]],"ERR"))</f>
        <v>0.60694125867410476</v>
      </c>
      <c r="Q12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0.60694125867410476</v>
      </c>
      <c r="R12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-1.7907444774631127</v>
      </c>
      <c r="S125" s="38" t="s">
        <v>31</v>
      </c>
      <c r="T125" s="38">
        <f>_xlfn.IFNA(INDEX(Draft2025[Net Keeper Count],RosterPlan25[[#This Row],[DraftIndex]]),0)+IF(RosterPlan25[[#This Row],[KEEPER / RFA]]="K",1,0)</f>
        <v>1</v>
      </c>
      <c r="U125" s="38" t="str">
        <f>IF(RosterPlan25[[#This Row],[KEEPER / RFA]]="RFA",RosterPlan25[[#This Row],[Pure Inflated $]],"")</f>
        <v/>
      </c>
      <c r="V125" s="35">
        <f>IF(RosterPlan25[[#This Row],[VAR/G]]&gt;0,
ROUND(IF(VARG="GOOD",$AG$29,IF(VARG="ATHLETIC",$AH$29,99999999999))*RosterPlan25[[#This Row],[VAR/G]],0),
0) + 1</f>
        <v>8</v>
      </c>
      <c r="W125" s="35">
        <f ca="1">RosterPlan25[[#This Row],[Optimal $]]-RosterPlan25[[#This Row],[$ CURR]]</f>
        <v>1</v>
      </c>
      <c r="X125">
        <f>IF(OR(RosterPlan25[[#This Row],[SOURCE]]="Rookie",RosterPlan25[[#This Row],[POS]]="K"),0,RosterPlan25[[#This Row],[VAR/G]]+3.3)</f>
        <v>3.9069412586741046</v>
      </c>
      <c r="Y125">
        <f ca="1">IF(RosterPlan25[[#This Row],[VAW/G]]&gt;0,ROUND(RosterPlan25[[#This Row],[VAW/G]]*$AG$56,0)+1,1)</f>
        <v>65</v>
      </c>
      <c r="Z125" s="49">
        <f ca="1">RosterPlan25[[#This Row],[VAWG Market $]]-_xlfn.IFNA(RosterPlan25[[#This Row],[$ CURR]],1)</f>
        <v>58</v>
      </c>
      <c r="AA125" s="35">
        <f ca="1">IF(RosterPlan25[[#This Row],[VAR/G]]&gt;0,1+ROUND(RosterPlan25[[#This Row],[VAR/G]]*IF(RosterPlan25[[#This Row],[KEEPER / RFA]]="K",($AG$34+RosterPlan25[[#This Row],[$ CURR]]-1)/($AG$23+RosterPlan25[[#This Row],[VAR/G]]),$AG$35),0),1)</f>
        <v>11</v>
      </c>
      <c r="AB125">
        <f ca="1">RosterPlan25[[#This Row],[Pure Inflated $]]-RosterPlan25[[#This Row],[$ CURR]]</f>
        <v>4</v>
      </c>
      <c r="AC125">
        <f>INDEX(players[age],MATCH(RosterPlan25[[#This Row],[player_id]],players[sleeper_id],0))</f>
        <v>27</v>
      </c>
      <c r="AV125"/>
      <c r="BJ125"/>
    </row>
    <row r="126" spans="1:62" x14ac:dyDescent="0.25">
      <c r="A126" t="s">
        <v>1415</v>
      </c>
      <c r="B126" t="s">
        <v>1049</v>
      </c>
      <c r="C126" t="s">
        <v>1416</v>
      </c>
      <c r="D126" s="35">
        <f>_xlfn.IFNA(MATCH(RosterPlan25[[#This Row],[player_id]],CompositeRoster[sleeper_id],0),  MATCH(RosterPlan25[[#This Row],[PLAYER]],CompositeRoster[full_name],0))</f>
        <v>125</v>
      </c>
      <c r="E126" s="35">
        <f>MATCH(RosterPlan25[[#This Row],[player_id]],Draft2025[sleeper_id],0)</f>
        <v>178</v>
      </c>
      <c r="F126" s="35" t="str">
        <f>INDEX(CompositeRoster[team],RosterPlan25[[#This Row],[RosterIndex]])&amp;""</f>
        <v>BUF</v>
      </c>
      <c r="G126" s="35" t="str">
        <f>INDEX(CompositeRoster[position],RosterPlan25[[#This Row],[RosterIndex]])&amp;""</f>
        <v>RB</v>
      </c>
      <c r="H126" s="35" t="str">
        <f>INDEX(CompositeRoster[source],RosterPlan25[[#This Row],[RosterIndex]])</f>
        <v>Roster</v>
      </c>
      <c r="I126" s="41">
        <f>_xlfn.IFNA(INDEX(Draft2025[PRICE],RosterPlan25[[#This Row],[DraftIndex]]),0)</f>
        <v>35</v>
      </c>
      <c r="J126" s="41" t="str">
        <f>IF(RosterPlan25[[#This Row],[SOURCE]]="Rookie","Rookie",_xlfn.IFNA(INDEX(Draft2025[Current Contract],RosterPlan25[[#This Row],[DraftIndex]]),"Undrafted"))</f>
        <v>Rookie</v>
      </c>
      <c r="K126" s="41" cm="1">
        <f t="array" aca="1" ref="K12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126" s="41" t="str">
        <f>IF(_xlfn.IFNA(INDEX(Draft2025[KEEPER],RosterPlan25[[#This Row],[DraftIndex]]),"")="K","Yes","")</f>
        <v>Yes</v>
      </c>
      <c r="M126" s="41" t="str" cm="1">
        <f t="array" ref="M12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26" s="41">
        <f>ROUNDDOWN(RosterPlan25[[#This Row],[Optimal $]]*IF(RosterPlan25[[#This Row],[Contract]]="Rookie",0.3,0.15),0)</f>
        <v>21</v>
      </c>
      <c r="O12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56</v>
      </c>
      <c r="P126" s="37">
        <f>IF(VARG="MANUAL",RosterPlan25[[#This Row],[ManualVARG]],IF(VARG="GOOD",RosterPlan25[[#This Row],[GoodVARG]],"ERR"))</f>
        <v>6.0451820900478932</v>
      </c>
      <c r="Q12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6.0451820900478932</v>
      </c>
      <c r="R12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0.64267991365686661</v>
      </c>
      <c r="S126" s="38" t="s">
        <v>31</v>
      </c>
      <c r="T126" s="38">
        <f>_xlfn.IFNA(INDEX(Draft2025[Net Keeper Count],RosterPlan25[[#This Row],[DraftIndex]]),0)+IF(RosterPlan25[[#This Row],[KEEPER / RFA]]="K",1,0)</f>
        <v>4</v>
      </c>
      <c r="U126" s="38" t="str">
        <f>IF(RosterPlan25[[#This Row],[KEEPER / RFA]]="RFA",RosterPlan25[[#This Row],[Pure Inflated $]],"")</f>
        <v/>
      </c>
      <c r="V126" s="35">
        <f>IF(RosterPlan25[[#This Row],[VAR/G]]&gt;0,
ROUND(IF(VARG="GOOD",$AG$29,IF(VARG="ATHLETIC",$AH$29,99999999999))*RosterPlan25[[#This Row],[VAR/G]],0),
0) + 1</f>
        <v>72</v>
      </c>
      <c r="W126" s="35">
        <f ca="1">RosterPlan25[[#This Row],[Optimal $]]-RosterPlan25[[#This Row],[$ CURR]]</f>
        <v>16</v>
      </c>
      <c r="X126">
        <f>IF(OR(RosterPlan25[[#This Row],[SOURCE]]="Rookie",RosterPlan25[[#This Row],[POS]]="K"),0,RosterPlan25[[#This Row],[VAR/G]]+3.3)</f>
        <v>9.3451820900478921</v>
      </c>
      <c r="Y126">
        <f ca="1">IF(RosterPlan25[[#This Row],[VAW/G]]&gt;0,ROUND(RosterPlan25[[#This Row],[VAW/G]]*$AG$56,0)+1,1)</f>
        <v>155</v>
      </c>
      <c r="Z126" s="49">
        <f ca="1">RosterPlan25[[#This Row],[VAWG Market $]]-_xlfn.IFNA(RosterPlan25[[#This Row],[$ CURR]],1)</f>
        <v>99</v>
      </c>
      <c r="AA126" s="35">
        <f ca="1">IF(RosterPlan25[[#This Row],[VAR/G]]&gt;0,1+ROUND(RosterPlan25[[#This Row],[VAR/G]]*IF(RosterPlan25[[#This Row],[KEEPER / RFA]]="K",($AG$34+RosterPlan25[[#This Row],[$ CURR]]-1)/($AG$23+RosterPlan25[[#This Row],[VAR/G]]),$AG$35),0),1)</f>
        <v>96</v>
      </c>
      <c r="AB126">
        <f ca="1">RosterPlan25[[#This Row],[Pure Inflated $]]-RosterPlan25[[#This Row],[$ CURR]]</f>
        <v>40</v>
      </c>
      <c r="AC126">
        <f>INDEX(players[age],MATCH(RosterPlan25[[#This Row],[player_id]],players[sleeper_id],0))</f>
        <v>26</v>
      </c>
      <c r="AV126"/>
      <c r="BJ126"/>
    </row>
    <row r="127" spans="1:62" x14ac:dyDescent="0.25">
      <c r="A127" t="s">
        <v>1417</v>
      </c>
      <c r="B127" t="s">
        <v>1049</v>
      </c>
      <c r="C127" t="s">
        <v>1418</v>
      </c>
      <c r="D127" s="35">
        <f>_xlfn.IFNA(MATCH(RosterPlan25[[#This Row],[player_id]],CompositeRoster[sleeper_id],0),  MATCH(RosterPlan25[[#This Row],[PLAYER]],CompositeRoster[full_name],0))</f>
        <v>126</v>
      </c>
      <c r="E127" s="35">
        <f>MATCH(RosterPlan25[[#This Row],[player_id]],Draft2025[sleeper_id],0)</f>
        <v>179</v>
      </c>
      <c r="F127" s="35" t="str">
        <f>INDEX(CompositeRoster[team],RosterPlan25[[#This Row],[RosterIndex]])&amp;""</f>
        <v>WAS</v>
      </c>
      <c r="G127" s="35" t="str">
        <f>INDEX(CompositeRoster[position],RosterPlan25[[#This Row],[RosterIndex]])&amp;""</f>
        <v>QB</v>
      </c>
      <c r="H127" s="35" t="str">
        <f>INDEX(CompositeRoster[source],RosterPlan25[[#This Row],[RosterIndex]])</f>
        <v>Roster</v>
      </c>
      <c r="I127" s="41">
        <f>_xlfn.IFNA(INDEX(Draft2025[PRICE],RosterPlan25[[#This Row],[DraftIndex]]),0)</f>
        <v>15</v>
      </c>
      <c r="J127" s="41" t="str">
        <f>IF(RosterPlan25[[#This Row],[SOURCE]]="Rookie","Rookie",_xlfn.IFNA(INDEX(Draft2025[Current Contract],RosterPlan25[[#This Row],[DraftIndex]]),"Undrafted"))</f>
        <v>Rookie</v>
      </c>
      <c r="K127" s="41" cm="1">
        <f t="array" aca="1" ref="K12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27" s="41" t="str">
        <f>IF(_xlfn.IFNA(INDEX(Draft2025[KEEPER],RosterPlan25[[#This Row],[DraftIndex]]),"")="K","Yes","")</f>
        <v>Yes</v>
      </c>
      <c r="M127" s="41" t="str" cm="1">
        <f t="array" ref="M12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27" s="41">
        <f>ROUNDDOWN(RosterPlan25[[#This Row],[Optimal $]]*IF(RosterPlan25[[#This Row],[Contract]]="Rookie",0.3,0.15),0)</f>
        <v>3</v>
      </c>
      <c r="O12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18</v>
      </c>
      <c r="P127" s="37">
        <f>IF(VARG="MANUAL",RosterPlan25[[#This Row],[ManualVARG]],IF(VARG="GOOD",RosterPlan25[[#This Row],[GoodVARG]],"ERR"))</f>
        <v>0.75559225390378182</v>
      </c>
      <c r="Q12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0.75559225390378182</v>
      </c>
      <c r="R12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S127" s="38" t="s">
        <v>31</v>
      </c>
      <c r="T127" s="38">
        <f>_xlfn.IFNA(INDEX(Draft2025[Net Keeper Count],RosterPlan25[[#This Row],[DraftIndex]]),0)+IF(RosterPlan25[[#This Row],[KEEPER / RFA]]="K",1,0)</f>
        <v>2</v>
      </c>
      <c r="U127" s="38" t="str">
        <f>IF(RosterPlan25[[#This Row],[KEEPER / RFA]]="RFA",RosterPlan25[[#This Row],[Pure Inflated $]],"")</f>
        <v/>
      </c>
      <c r="V127" s="35">
        <f>IF(RosterPlan25[[#This Row],[VAR/G]]&gt;0,
ROUND(IF(VARG="GOOD",$AG$29,IF(VARG="ATHLETIC",$AH$29,99999999999))*RosterPlan25[[#This Row],[VAR/G]],0),
0) + 1</f>
        <v>10</v>
      </c>
      <c r="W127" s="35">
        <f ca="1">RosterPlan25[[#This Row],[Optimal $]]-RosterPlan25[[#This Row],[$ CURR]]</f>
        <v>-8</v>
      </c>
      <c r="X127">
        <f>IF(OR(RosterPlan25[[#This Row],[SOURCE]]="Rookie",RosterPlan25[[#This Row],[POS]]="K"),0,RosterPlan25[[#This Row],[VAR/G]]+3.3)</f>
        <v>4.0555922539037814</v>
      </c>
      <c r="Y127">
        <f ca="1">IF(RosterPlan25[[#This Row],[VAW/G]]&gt;0,ROUND(RosterPlan25[[#This Row],[VAW/G]]*$AG$56,0)+1,1)</f>
        <v>68</v>
      </c>
      <c r="Z127" s="49">
        <f ca="1">RosterPlan25[[#This Row],[VAWG Market $]]-_xlfn.IFNA(RosterPlan25[[#This Row],[$ CURR]],1)</f>
        <v>50</v>
      </c>
      <c r="AA127" s="35">
        <f ca="1">IF(RosterPlan25[[#This Row],[VAR/G]]&gt;0,1+ROUND(RosterPlan25[[#This Row],[VAR/G]]*IF(RosterPlan25[[#This Row],[KEEPER / RFA]]="K",($AG$34+RosterPlan25[[#This Row],[$ CURR]]-1)/($AG$23+RosterPlan25[[#This Row],[VAR/G]]),$AG$35),0),1)</f>
        <v>13</v>
      </c>
      <c r="AB127">
        <f ca="1">RosterPlan25[[#This Row],[Pure Inflated $]]-RosterPlan25[[#This Row],[$ CURR]]</f>
        <v>-5</v>
      </c>
      <c r="AC127">
        <f>INDEX(players[age],MATCH(RosterPlan25[[#This Row],[player_id]],players[sleeper_id],0))</f>
        <v>25</v>
      </c>
      <c r="AV127"/>
      <c r="BJ127"/>
    </row>
    <row r="128" spans="1:62" x14ac:dyDescent="0.25">
      <c r="A128" t="s">
        <v>1419</v>
      </c>
      <c r="B128" t="s">
        <v>1049</v>
      </c>
      <c r="C128" t="s">
        <v>1420</v>
      </c>
      <c r="D128" s="35">
        <f>_xlfn.IFNA(MATCH(RosterPlan25[[#This Row],[player_id]],CompositeRoster[sleeper_id],0),  MATCH(RosterPlan25[[#This Row],[PLAYER]],CompositeRoster[full_name],0))</f>
        <v>127</v>
      </c>
      <c r="E128" s="35">
        <f>MATCH(RosterPlan25[[#This Row],[player_id]],Draft2025[sleeper_id],0)</f>
        <v>190</v>
      </c>
      <c r="F128" s="35" t="str">
        <f>INDEX(CompositeRoster[team],RosterPlan25[[#This Row],[RosterIndex]])&amp;""</f>
        <v>CHI</v>
      </c>
      <c r="G128" s="35" t="str">
        <f>INDEX(CompositeRoster[position],RosterPlan25[[#This Row],[RosterIndex]])&amp;""</f>
        <v>RB</v>
      </c>
      <c r="H128" s="35" t="str">
        <f>INDEX(CompositeRoster[source],RosterPlan25[[#This Row],[RosterIndex]])</f>
        <v>Roster</v>
      </c>
      <c r="I128" s="41">
        <f>_xlfn.IFNA(INDEX(Draft2025[PRICE],RosterPlan25[[#This Row],[DraftIndex]]),0)</f>
        <v>1</v>
      </c>
      <c r="J128" s="41" t="str">
        <f>IF(RosterPlan25[[#This Row],[SOURCE]]="Rookie","Rookie",_xlfn.IFNA(INDEX(Draft2025[Current Contract],RosterPlan25[[#This Row],[DraftIndex]]),"Undrafted"))</f>
        <v>Rookie</v>
      </c>
      <c r="K128" s="41" cm="1">
        <f t="array" aca="1" ref="K12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28" s="41" t="str">
        <f>IF(_xlfn.IFNA(INDEX(Draft2025[KEEPER],RosterPlan25[[#This Row],[DraftIndex]]),"")="K","Yes","")</f>
        <v/>
      </c>
      <c r="M128" s="41" t="str" cm="1">
        <f t="array" ref="M12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28" s="41">
        <f>ROUNDDOWN(RosterPlan25[[#This Row],[Optimal $]]*IF(RosterPlan25[[#This Row],[Contract]]="Rookie",0.3,0.15),0)</f>
        <v>1</v>
      </c>
      <c r="O12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128" s="37">
        <f>IF(VARG="MANUAL",RosterPlan25[[#This Row],[ManualVARG]],IF(VARG="GOOD",RosterPlan25[[#This Row],[GoodVARG]],"ERR"))</f>
        <v>0.33926383067219323</v>
      </c>
      <c r="Q12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0.33926383067219323</v>
      </c>
      <c r="R12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28" s="38" t="s">
        <v>31</v>
      </c>
      <c r="T128" s="38">
        <f>_xlfn.IFNA(INDEX(Draft2025[Net Keeper Count],RosterPlan25[[#This Row],[DraftIndex]]),0)+IF(RosterPlan25[[#This Row],[KEEPER / RFA]]="K",1,0)</f>
        <v>1</v>
      </c>
      <c r="U128" s="38" t="str">
        <f>IF(RosterPlan25[[#This Row],[KEEPER / RFA]]="RFA",RosterPlan25[[#This Row],[Pure Inflated $]],"")</f>
        <v/>
      </c>
      <c r="V128" s="35">
        <f>IF(RosterPlan25[[#This Row],[VAR/G]]&gt;0,
ROUND(IF(VARG="GOOD",$AG$29,IF(VARG="ATHLETIC",$AH$29,99999999999))*RosterPlan25[[#This Row],[VAR/G]],0),
0) + 1</f>
        <v>5</v>
      </c>
      <c r="W128" s="35">
        <f ca="1">RosterPlan25[[#This Row],[Optimal $]]-RosterPlan25[[#This Row],[$ CURR]]</f>
        <v>3</v>
      </c>
      <c r="X128">
        <f>IF(OR(RosterPlan25[[#This Row],[SOURCE]]="Rookie",RosterPlan25[[#This Row],[POS]]="K"),0,RosterPlan25[[#This Row],[VAR/G]]+3.3)</f>
        <v>3.6392638306721929</v>
      </c>
      <c r="Y128">
        <f ca="1">IF(RosterPlan25[[#This Row],[VAW/G]]&gt;0,ROUND(RosterPlan25[[#This Row],[VAW/G]]*$AG$56,0)+1,1)</f>
        <v>61</v>
      </c>
      <c r="Z128" s="49">
        <f ca="1">RosterPlan25[[#This Row],[VAWG Market $]]-_xlfn.IFNA(RosterPlan25[[#This Row],[$ CURR]],1)</f>
        <v>59</v>
      </c>
      <c r="AA128" s="35">
        <f ca="1">IF(RosterPlan25[[#This Row],[VAR/G]]&gt;0,1+ROUND(RosterPlan25[[#This Row],[VAR/G]]*IF(RosterPlan25[[#This Row],[KEEPER / RFA]]="K",($AG$34+RosterPlan25[[#This Row],[$ CURR]]-1)/($AG$23+RosterPlan25[[#This Row],[VAR/G]]),$AG$35),0),1)</f>
        <v>7</v>
      </c>
      <c r="AB128">
        <f ca="1">RosterPlan25[[#This Row],[Pure Inflated $]]-RosterPlan25[[#This Row],[$ CURR]]</f>
        <v>5</v>
      </c>
      <c r="AC128">
        <f>INDEX(players[age],MATCH(RosterPlan25[[#This Row],[player_id]],players[sleeper_id],0))</f>
        <v>24</v>
      </c>
      <c r="AV128"/>
      <c r="BJ128"/>
    </row>
    <row r="129" spans="1:62" x14ac:dyDescent="0.25">
      <c r="A129" t="s">
        <v>1421</v>
      </c>
      <c r="B129" t="s">
        <v>1049</v>
      </c>
      <c r="C129" t="s">
        <v>1422</v>
      </c>
      <c r="D129" s="35">
        <f>_xlfn.IFNA(MATCH(RosterPlan25[[#This Row],[player_id]],CompositeRoster[sleeper_id],0),  MATCH(RosterPlan25[[#This Row],[PLAYER]],CompositeRoster[full_name],0))</f>
        <v>128</v>
      </c>
      <c r="E129" s="35">
        <f>MATCH(RosterPlan25[[#This Row],[player_id]],Draft2025[sleeper_id],0)</f>
        <v>181</v>
      </c>
      <c r="F129" s="35" t="str">
        <f>INDEX(CompositeRoster[team],RosterPlan25[[#This Row],[RosterIndex]])&amp;""</f>
        <v>LAR</v>
      </c>
      <c r="G129" s="35" t="str">
        <f>INDEX(CompositeRoster[position],RosterPlan25[[#This Row],[RosterIndex]])&amp;""</f>
        <v>RB</v>
      </c>
      <c r="H129" s="35" t="str">
        <f>INDEX(CompositeRoster[source],RosterPlan25[[#This Row],[RosterIndex]])</f>
        <v>Roster</v>
      </c>
      <c r="I129" s="41">
        <f>_xlfn.IFNA(INDEX(Draft2025[PRICE],RosterPlan25[[#This Row],[DraftIndex]]),0)</f>
        <v>35</v>
      </c>
      <c r="J129" s="41" t="str">
        <f>IF(RosterPlan25[[#This Row],[SOURCE]]="Rookie","Rookie",_xlfn.IFNA(INDEX(Draft2025[Current Contract],RosterPlan25[[#This Row],[DraftIndex]]),"Undrafted"))</f>
        <v>Rookie</v>
      </c>
      <c r="K129" s="41" cm="1">
        <f t="array" aca="1" ref="K12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129" s="41" t="str">
        <f>IF(_xlfn.IFNA(INDEX(Draft2025[KEEPER],RosterPlan25[[#This Row],[DraftIndex]]),"")="K","Yes","")</f>
        <v>Yes</v>
      </c>
      <c r="M129" s="41" t="str" cm="1">
        <f t="array" ref="M12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29" s="41">
        <f>ROUNDDOWN(RosterPlan25[[#This Row],[Optimal $]]*IF(RosterPlan25[[#This Row],[Contract]]="Rookie",0.3,0.15),0)</f>
        <v>14</v>
      </c>
      <c r="O12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49</v>
      </c>
      <c r="P129" s="37">
        <f>IF(VARG="MANUAL",RosterPlan25[[#This Row],[ManualVARG]],IF(VARG="GOOD",RosterPlan25[[#This Row],[GoodVARG]],"ERR"))</f>
        <v>3.9717265029000242</v>
      </c>
      <c r="Q12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3.9717265029000242</v>
      </c>
      <c r="R12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-3.7302719316796491</v>
      </c>
      <c r="S129" s="38" t="s">
        <v>31</v>
      </c>
      <c r="T129" s="38">
        <f>_xlfn.IFNA(INDEX(Draft2025[Net Keeper Count],RosterPlan25[[#This Row],[DraftIndex]]),0)+IF(RosterPlan25[[#This Row],[KEEPER / RFA]]="K",1,0)</f>
        <v>4</v>
      </c>
      <c r="U129" s="38" t="str">
        <f>IF(RosterPlan25[[#This Row],[KEEPER / RFA]]="RFA",RosterPlan25[[#This Row],[Pure Inflated $]],"")</f>
        <v/>
      </c>
      <c r="V129" s="35">
        <f>IF(RosterPlan25[[#This Row],[VAR/G]]&gt;0,
ROUND(IF(VARG="GOOD",$AG$29,IF(VARG="ATHLETIC",$AH$29,99999999999))*RosterPlan25[[#This Row],[VAR/G]],0),
0) + 1</f>
        <v>48</v>
      </c>
      <c r="W129" s="35">
        <f ca="1">RosterPlan25[[#This Row],[Optimal $]]-RosterPlan25[[#This Row],[$ CURR]]</f>
        <v>-1</v>
      </c>
      <c r="X129">
        <f>IF(OR(RosterPlan25[[#This Row],[SOURCE]]="Rookie",RosterPlan25[[#This Row],[POS]]="K"),0,RosterPlan25[[#This Row],[VAR/G]]+3.3)</f>
        <v>7.271726502900024</v>
      </c>
      <c r="Y129">
        <f ca="1">IF(RosterPlan25[[#This Row],[VAW/G]]&gt;0,ROUND(RosterPlan25[[#This Row],[VAW/G]]*$AG$56,0)+1,1)</f>
        <v>121</v>
      </c>
      <c r="Z129" s="49">
        <f ca="1">RosterPlan25[[#This Row],[VAWG Market $]]-_xlfn.IFNA(RosterPlan25[[#This Row],[$ CURR]],1)</f>
        <v>72</v>
      </c>
      <c r="AA129" s="35">
        <f ca="1">IF(RosterPlan25[[#This Row],[VAR/G]]&gt;0,1+ROUND(RosterPlan25[[#This Row],[VAR/G]]*IF(RosterPlan25[[#This Row],[KEEPER / RFA]]="K",($AG$34+RosterPlan25[[#This Row],[$ CURR]]-1)/($AG$23+RosterPlan25[[#This Row],[VAR/G]]),$AG$35),0),1)</f>
        <v>65</v>
      </c>
      <c r="AB129">
        <f ca="1">RosterPlan25[[#This Row],[Pure Inflated $]]-RosterPlan25[[#This Row],[$ CURR]]</f>
        <v>16</v>
      </c>
      <c r="AC129">
        <f>INDEX(players[age],MATCH(RosterPlan25[[#This Row],[player_id]],players[sleeper_id],0))</f>
        <v>25</v>
      </c>
      <c r="AV129"/>
      <c r="BJ129"/>
    </row>
    <row r="130" spans="1:62" x14ac:dyDescent="0.25">
      <c r="A130" t="s">
        <v>1423</v>
      </c>
      <c r="B130" t="s">
        <v>1049</v>
      </c>
      <c r="C130" t="s">
        <v>1424</v>
      </c>
      <c r="D130" s="35">
        <f>_xlfn.IFNA(MATCH(RosterPlan25[[#This Row],[player_id]],CompositeRoster[sleeper_id],0),  MATCH(RosterPlan25[[#This Row],[PLAYER]],CompositeRoster[full_name],0))</f>
        <v>129</v>
      </c>
      <c r="E130" s="35">
        <f>MATCH(RosterPlan25[[#This Row],[player_id]],Draft2025[sleeper_id],0)</f>
        <v>182</v>
      </c>
      <c r="F130" s="35" t="str">
        <f>INDEX(CompositeRoster[team],RosterPlan25[[#This Row],[RosterIndex]])&amp;""</f>
        <v>LAC</v>
      </c>
      <c r="G130" s="35" t="str">
        <f>INDEX(CompositeRoster[position],RosterPlan25[[#This Row],[RosterIndex]])&amp;""</f>
        <v>WR</v>
      </c>
      <c r="H130" s="35" t="str">
        <f>INDEX(CompositeRoster[source],RosterPlan25[[#This Row],[RosterIndex]])</f>
        <v>Roster</v>
      </c>
      <c r="I130" s="41">
        <f>_xlfn.IFNA(INDEX(Draft2025[PRICE],RosterPlan25[[#This Row],[DraftIndex]]),0)</f>
        <v>12</v>
      </c>
      <c r="J130" s="41" t="str">
        <f>IF(RosterPlan25[[#This Row],[SOURCE]]="Rookie","Rookie",_xlfn.IFNA(INDEX(Draft2025[Current Contract],RosterPlan25[[#This Row],[DraftIndex]]),"Undrafted"))</f>
        <v>Rookie</v>
      </c>
      <c r="K130" s="41" cm="1">
        <f t="array" aca="1" ref="K13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30" s="41" t="str">
        <f>IF(_xlfn.IFNA(INDEX(Draft2025[KEEPER],RosterPlan25[[#This Row],[DraftIndex]]),"")="K","Yes","")</f>
        <v>Yes</v>
      </c>
      <c r="M130" s="41" t="str" cm="1">
        <f t="array" ref="M13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30" s="41">
        <f>ROUNDDOWN(RosterPlan25[[#This Row],[Optimal $]]*IF(RosterPlan25[[#This Row],[Contract]]="Rookie",0.3,0.15),0)</f>
        <v>5</v>
      </c>
      <c r="O13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17</v>
      </c>
      <c r="P130" s="37">
        <f>IF(VARG="MANUAL",RosterPlan25[[#This Row],[ManualVARG]],IF(VARG="GOOD",RosterPlan25[[#This Row],[GoodVARG]],"ERR"))</f>
        <v>1.3442414324346839</v>
      </c>
      <c r="Q13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1.3442414324346839</v>
      </c>
      <c r="R13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30" s="38" t="s">
        <v>31</v>
      </c>
      <c r="T130" s="38">
        <f>_xlfn.IFNA(INDEX(Draft2025[Net Keeper Count],RosterPlan25[[#This Row],[DraftIndex]]),0)+IF(RosterPlan25[[#This Row],[KEEPER / RFA]]="K",1,0)</f>
        <v>2</v>
      </c>
      <c r="U130" s="38" t="str">
        <f>IF(RosterPlan25[[#This Row],[KEEPER / RFA]]="RFA",RosterPlan25[[#This Row],[Pure Inflated $]],"")</f>
        <v/>
      </c>
      <c r="V130" s="35">
        <f>IF(RosterPlan25[[#This Row],[VAR/G]]&gt;0,
ROUND(IF(VARG="GOOD",$AG$29,IF(VARG="ATHLETIC",$AH$29,99999999999))*RosterPlan25[[#This Row],[VAR/G]],0),
0) + 1</f>
        <v>17</v>
      </c>
      <c r="W130" s="35">
        <f ca="1">RosterPlan25[[#This Row],[Optimal $]]-RosterPlan25[[#This Row],[$ CURR]]</f>
        <v>0</v>
      </c>
      <c r="X130">
        <f>IF(OR(RosterPlan25[[#This Row],[SOURCE]]="Rookie",RosterPlan25[[#This Row],[POS]]="K"),0,RosterPlan25[[#This Row],[VAR/G]]+3.3)</f>
        <v>4.6442414324346837</v>
      </c>
      <c r="Y130">
        <f ca="1">IF(RosterPlan25[[#This Row],[VAW/G]]&gt;0,ROUND(RosterPlan25[[#This Row],[VAW/G]]*$AG$56,0)+1,1)</f>
        <v>77</v>
      </c>
      <c r="Z130" s="49">
        <f ca="1">RosterPlan25[[#This Row],[VAWG Market $]]-_xlfn.IFNA(RosterPlan25[[#This Row],[$ CURR]],1)</f>
        <v>60</v>
      </c>
      <c r="AA130" s="35">
        <f ca="1">IF(RosterPlan25[[#This Row],[VAR/G]]&gt;0,1+ROUND(RosterPlan25[[#This Row],[VAR/G]]*IF(RosterPlan25[[#This Row],[KEEPER / RFA]]="K",($AG$34+RosterPlan25[[#This Row],[$ CURR]]-1)/($AG$23+RosterPlan25[[#This Row],[VAR/G]]),$AG$35),0),1)</f>
        <v>23</v>
      </c>
      <c r="AB130">
        <f ca="1">RosterPlan25[[#This Row],[Pure Inflated $]]-RosterPlan25[[#This Row],[$ CURR]]</f>
        <v>6</v>
      </c>
      <c r="AC130">
        <f>INDEX(players[age],MATCH(RosterPlan25[[#This Row],[player_id]],players[sleeper_id],0))</f>
        <v>24</v>
      </c>
      <c r="AV130"/>
      <c r="BJ130"/>
    </row>
    <row r="131" spans="1:62" x14ac:dyDescent="0.25">
      <c r="A131" t="s">
        <v>1425</v>
      </c>
      <c r="B131" t="s">
        <v>1049</v>
      </c>
      <c r="C131" t="s">
        <v>1426</v>
      </c>
      <c r="D131" s="35">
        <f>_xlfn.IFNA(MATCH(RosterPlan25[[#This Row],[player_id]],CompositeRoster[sleeper_id],0),  MATCH(RosterPlan25[[#This Row],[PLAYER]],CompositeRoster[full_name],0))</f>
        <v>130</v>
      </c>
      <c r="E131" s="35" t="e">
        <f>MATCH(RosterPlan25[[#This Row],[player_id]],Draft2025[sleeper_id],0)</f>
        <v>#N/A</v>
      </c>
      <c r="F131" s="35" t="str">
        <f>INDEX(CompositeRoster[team],RosterPlan25[[#This Row],[RosterIndex]])&amp;""</f>
        <v>JAX</v>
      </c>
      <c r="G131" s="35" t="str">
        <f>INDEX(CompositeRoster[position],RosterPlan25[[#This Row],[RosterIndex]])&amp;""</f>
        <v>RB</v>
      </c>
      <c r="H131" s="35" t="str">
        <f>INDEX(CompositeRoster[source],RosterPlan25[[#This Row],[RosterIndex]])</f>
        <v>Roster</v>
      </c>
      <c r="I131" s="41">
        <f>_xlfn.IFNA(INDEX(Draft2025[PRICE],RosterPlan25[[#This Row],[DraftIndex]]),0)</f>
        <v>0</v>
      </c>
      <c r="J131" s="41" t="str">
        <f>IF(RosterPlan25[[#This Row],[SOURCE]]="Rookie","Rookie",_xlfn.IFNA(INDEX(Draft2025[Current Contract],RosterPlan25[[#This Row],[DraftIndex]]),"Undrafted"))</f>
        <v>Undrafted</v>
      </c>
      <c r="K131" s="41" cm="1">
        <f t="array" aca="1" ref="K13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31" s="41" t="str">
        <f>IF(_xlfn.IFNA(INDEX(Draft2025[KEEPER],RosterPlan25[[#This Row],[DraftIndex]]),"")="K","Yes","")</f>
        <v/>
      </c>
      <c r="M131" s="41" cm="1">
        <f t="array" ref="M13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131" s="41">
        <f>ROUNDDOWN(RosterPlan25[[#This Row],[Optimal $]]*IF(RosterPlan25[[#This Row],[Contract]]="Rookie",0.3,0.15),0)</f>
        <v>0</v>
      </c>
      <c r="O13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31" s="37">
        <f>IF(VARG="MANUAL",RosterPlan25[[#This Row],[ManualVARG]],IF(VARG="GOOD",RosterPlan25[[#This Row],[GoodVARG]],"ERR"))</f>
        <v>-5.1374396486955352</v>
      </c>
      <c r="Q13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-5.1374396486955352</v>
      </c>
      <c r="R13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31" s="38" t="s">
        <v>31</v>
      </c>
      <c r="T131" s="38">
        <f>_xlfn.IFNA(INDEX(Draft2025[Net Keeper Count],RosterPlan25[[#This Row],[DraftIndex]]),0)+IF(RosterPlan25[[#This Row],[KEEPER / RFA]]="K",1,0)</f>
        <v>1</v>
      </c>
      <c r="U131" s="38" t="str">
        <f>IF(RosterPlan25[[#This Row],[KEEPER / RFA]]="RFA",RosterPlan25[[#This Row],[Pure Inflated $]],"")</f>
        <v/>
      </c>
      <c r="V131" s="35">
        <f>IF(RosterPlan25[[#This Row],[VAR/G]]&gt;0,
ROUND(IF(VARG="GOOD",$AG$29,IF(VARG="ATHLETIC",$AH$29,99999999999))*RosterPlan25[[#This Row],[VAR/G]],0),
0) + 1</f>
        <v>1</v>
      </c>
      <c r="W131" s="35">
        <f ca="1">RosterPlan25[[#This Row],[Optimal $]]-RosterPlan25[[#This Row],[$ CURR]]</f>
        <v>0</v>
      </c>
      <c r="X131">
        <f>IF(OR(RosterPlan25[[#This Row],[SOURCE]]="Rookie",RosterPlan25[[#This Row],[POS]]="K"),0,RosterPlan25[[#This Row],[VAR/G]]+3.3)</f>
        <v>-1.8374396486955353</v>
      </c>
      <c r="Y131">
        <f>IF(RosterPlan25[[#This Row],[VAW/G]]&gt;0,ROUND(RosterPlan25[[#This Row],[VAW/G]]*$AG$56,0)+1,1)</f>
        <v>1</v>
      </c>
      <c r="Z131" s="49">
        <f ca="1">RosterPlan25[[#This Row],[VAWG Market $]]-_xlfn.IFNA(RosterPlan25[[#This Row],[$ CURR]],1)</f>
        <v>0</v>
      </c>
      <c r="AA131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31">
        <f ca="1">RosterPlan25[[#This Row],[Pure Inflated $]]-RosterPlan25[[#This Row],[$ CURR]]</f>
        <v>0</v>
      </c>
      <c r="AC131">
        <f>INDEX(players[age],MATCH(RosterPlan25[[#This Row],[player_id]],players[sleeper_id],0))</f>
        <v>22</v>
      </c>
      <c r="AV131"/>
      <c r="BJ131"/>
    </row>
    <row r="132" spans="1:62" x14ac:dyDescent="0.25">
      <c r="A132" t="s">
        <v>1427</v>
      </c>
      <c r="B132" t="s">
        <v>1049</v>
      </c>
      <c r="C132" t="s">
        <v>1428</v>
      </c>
      <c r="D132" s="35">
        <f>_xlfn.IFNA(MATCH(RosterPlan25[[#This Row],[player_id]],CompositeRoster[sleeper_id],0),  MATCH(RosterPlan25[[#This Row],[PLAYER]],CompositeRoster[full_name],0))</f>
        <v>131</v>
      </c>
      <c r="E132" s="35">
        <f>MATCH(RosterPlan25[[#This Row],[player_id]],Draft2025[sleeper_id],0)</f>
        <v>191</v>
      </c>
      <c r="F132" s="35" t="str">
        <f>INDEX(CompositeRoster[team],RosterPlan25[[#This Row],[RosterIndex]])&amp;""</f>
        <v>GB</v>
      </c>
      <c r="G132" s="35" t="str">
        <f>INDEX(CompositeRoster[position],RosterPlan25[[#This Row],[RosterIndex]])&amp;""</f>
        <v>WR</v>
      </c>
      <c r="H132" s="35" t="str">
        <f>INDEX(CompositeRoster[source],RosterPlan25[[#This Row],[RosterIndex]])</f>
        <v>Roster</v>
      </c>
      <c r="I132" s="41">
        <f>_xlfn.IFNA(INDEX(Draft2025[PRICE],RosterPlan25[[#This Row],[DraftIndex]]),0)</f>
        <v>4</v>
      </c>
      <c r="J132" s="41" t="str">
        <f>IF(RosterPlan25[[#This Row],[SOURCE]]="Rookie","Rookie",_xlfn.IFNA(INDEX(Draft2025[Current Contract],RosterPlan25[[#This Row],[DraftIndex]]),"Undrafted"))</f>
        <v>Rookie</v>
      </c>
      <c r="K132" s="41" cm="1">
        <f t="array" aca="1" ref="K13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32" s="41" t="str">
        <f>IF(_xlfn.IFNA(INDEX(Draft2025[KEEPER],RosterPlan25[[#This Row],[DraftIndex]]),"")="K","Yes","")</f>
        <v/>
      </c>
      <c r="M132" s="41" t="str" cm="1">
        <f t="array" ref="M13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32" s="41">
        <f>ROUNDDOWN(RosterPlan25[[#This Row],[Optimal $]]*IF(RosterPlan25[[#This Row],[Contract]]="Rookie",0.3,0.15),0)</f>
        <v>0</v>
      </c>
      <c r="O13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132" s="37">
        <f>IF(VARG="MANUAL",RosterPlan25[[#This Row],[ManualVARG]],IF(VARG="GOOD",RosterPlan25[[#This Row],[GoodVARG]],"ERR"))</f>
        <v>-1.2568076636252226</v>
      </c>
      <c r="Q13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-1.2568076636252226</v>
      </c>
      <c r="R13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32" s="38" t="s">
        <v>31</v>
      </c>
      <c r="T132" s="38">
        <f>_xlfn.IFNA(INDEX(Draft2025[Net Keeper Count],RosterPlan25[[#This Row],[DraftIndex]]),0)+IF(RosterPlan25[[#This Row],[KEEPER / RFA]]="K",1,0)</f>
        <v>1</v>
      </c>
      <c r="U132" s="38" t="str">
        <f>IF(RosterPlan25[[#This Row],[KEEPER / RFA]]="RFA",RosterPlan25[[#This Row],[Pure Inflated $]],"")</f>
        <v/>
      </c>
      <c r="V132" s="35">
        <f>IF(RosterPlan25[[#This Row],[VAR/G]]&gt;0,
ROUND(IF(VARG="GOOD",$AG$29,IF(VARG="ATHLETIC",$AH$29,99999999999))*RosterPlan25[[#This Row],[VAR/G]],0),
0) + 1</f>
        <v>1</v>
      </c>
      <c r="W132" s="35">
        <f ca="1">RosterPlan25[[#This Row],[Optimal $]]-RosterPlan25[[#This Row],[$ CURR]]</f>
        <v>-3</v>
      </c>
      <c r="X132">
        <f>IF(OR(RosterPlan25[[#This Row],[SOURCE]]="Rookie",RosterPlan25[[#This Row],[POS]]="K"),0,RosterPlan25[[#This Row],[VAR/G]]+3.3)</f>
        <v>2.0431923363747773</v>
      </c>
      <c r="Y132">
        <f ca="1">IF(RosterPlan25[[#This Row],[VAW/G]]&gt;0,ROUND(RosterPlan25[[#This Row],[VAW/G]]*$AG$56,0)+1,1)</f>
        <v>35</v>
      </c>
      <c r="Z132" s="49">
        <f ca="1">RosterPlan25[[#This Row],[VAWG Market $]]-_xlfn.IFNA(RosterPlan25[[#This Row],[$ CURR]],1)</f>
        <v>31</v>
      </c>
      <c r="AA13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32">
        <f ca="1">RosterPlan25[[#This Row],[Pure Inflated $]]-RosterPlan25[[#This Row],[$ CURR]]</f>
        <v>-3</v>
      </c>
      <c r="AC132">
        <f>INDEX(players[age],MATCH(RosterPlan25[[#This Row],[player_id]],players[sleeper_id],0))</f>
        <v>23</v>
      </c>
      <c r="AV132"/>
      <c r="BJ132"/>
    </row>
    <row r="133" spans="1:62" x14ac:dyDescent="0.25">
      <c r="A133" t="s">
        <v>1429</v>
      </c>
      <c r="B133" t="s">
        <v>1049</v>
      </c>
      <c r="C133" t="s">
        <v>1430</v>
      </c>
      <c r="D133" s="35">
        <f>_xlfn.IFNA(MATCH(RosterPlan25[[#This Row],[player_id]],CompositeRoster[sleeper_id],0),  MATCH(RosterPlan25[[#This Row],[PLAYER]],CompositeRoster[full_name],0))</f>
        <v>132</v>
      </c>
      <c r="E133" s="35" t="e">
        <f>MATCH(RosterPlan25[[#This Row],[player_id]],Draft2025[sleeper_id],0)</f>
        <v>#N/A</v>
      </c>
      <c r="F133" s="35" t="str">
        <f>INDEX(CompositeRoster[team],RosterPlan25[[#This Row],[RosterIndex]])&amp;""</f>
        <v>JAX</v>
      </c>
      <c r="G133" s="35" t="str">
        <f>INDEX(CompositeRoster[position],RosterPlan25[[#This Row],[RosterIndex]])&amp;""</f>
        <v>WR</v>
      </c>
      <c r="H133" s="35" t="str">
        <f>INDEX(CompositeRoster[source],RosterPlan25[[#This Row],[RosterIndex]])</f>
        <v>Roster</v>
      </c>
      <c r="I133" s="41">
        <f>_xlfn.IFNA(INDEX(Draft2025[PRICE],RosterPlan25[[#This Row],[DraftIndex]]),0)</f>
        <v>0</v>
      </c>
      <c r="J133" s="41" t="str">
        <f>IF(RosterPlan25[[#This Row],[SOURCE]]="Rookie","Rookie",_xlfn.IFNA(INDEX(Draft2025[Current Contract],RosterPlan25[[#This Row],[DraftIndex]]),"Undrafted"))</f>
        <v>Undrafted</v>
      </c>
      <c r="K133" s="41" cm="1">
        <f t="array" aca="1" ref="K13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33" s="41" t="str">
        <f>IF(_xlfn.IFNA(INDEX(Draft2025[KEEPER],RosterPlan25[[#This Row],[DraftIndex]]),"")="K","Yes","")</f>
        <v/>
      </c>
      <c r="M133" s="41" cm="1">
        <f t="array" ref="M13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133" s="41">
        <f>ROUNDDOWN(RosterPlan25[[#This Row],[Optimal $]]*IF(RosterPlan25[[#This Row],[Contract]]="Rookie",0.3,0.15),0)</f>
        <v>0</v>
      </c>
      <c r="O13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33" s="37">
        <f>IF(VARG="MANUAL",RosterPlan25[[#This Row],[ManualVARG]],IF(VARG="GOOD",RosterPlan25[[#This Row],[GoodVARG]],"ERR"))</f>
        <v>0.37341549865673201</v>
      </c>
      <c r="Q13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0.37341549865673201</v>
      </c>
      <c r="R13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33" s="38" t="s">
        <v>31</v>
      </c>
      <c r="T133" s="38">
        <f>_xlfn.IFNA(INDEX(Draft2025[Net Keeper Count],RosterPlan25[[#This Row],[DraftIndex]]),0)+IF(RosterPlan25[[#This Row],[KEEPER / RFA]]="K",1,0)</f>
        <v>1</v>
      </c>
      <c r="U133" s="38" t="str">
        <f>IF(RosterPlan25[[#This Row],[KEEPER / RFA]]="RFA",RosterPlan25[[#This Row],[Pure Inflated $]],"")</f>
        <v/>
      </c>
      <c r="V133" s="35">
        <f>IF(RosterPlan25[[#This Row],[VAR/G]]&gt;0,
ROUND(IF(VARG="GOOD",$AG$29,IF(VARG="ATHLETIC",$AH$29,99999999999))*RosterPlan25[[#This Row],[VAR/G]],0),
0) + 1</f>
        <v>5</v>
      </c>
      <c r="W133" s="35">
        <f ca="1">RosterPlan25[[#This Row],[Optimal $]]-RosterPlan25[[#This Row],[$ CURR]]</f>
        <v>4</v>
      </c>
      <c r="X133">
        <f>IF(OR(RosterPlan25[[#This Row],[SOURCE]]="Rookie",RosterPlan25[[#This Row],[POS]]="K"),0,RosterPlan25[[#This Row],[VAR/G]]+3.3)</f>
        <v>3.6734154986567318</v>
      </c>
      <c r="Y133">
        <f ca="1">IF(RosterPlan25[[#This Row],[VAW/G]]&gt;0,ROUND(RosterPlan25[[#This Row],[VAW/G]]*$AG$56,0)+1,1)</f>
        <v>61</v>
      </c>
      <c r="Z133" s="49">
        <f ca="1">RosterPlan25[[#This Row],[VAWG Market $]]-_xlfn.IFNA(RosterPlan25[[#This Row],[$ CURR]],1)</f>
        <v>60</v>
      </c>
      <c r="AA133" s="35">
        <f ca="1">IF(RosterPlan25[[#This Row],[VAR/G]]&gt;0,1+ROUND(RosterPlan25[[#This Row],[VAR/G]]*IF(RosterPlan25[[#This Row],[KEEPER / RFA]]="K",($AG$34+RosterPlan25[[#This Row],[$ CURR]]-1)/($AG$23+RosterPlan25[[#This Row],[VAR/G]]),$AG$35),0),1)</f>
        <v>7</v>
      </c>
      <c r="AB133">
        <f ca="1">RosterPlan25[[#This Row],[Pure Inflated $]]-RosterPlan25[[#This Row],[$ CURR]]</f>
        <v>6</v>
      </c>
      <c r="AC133">
        <f>INDEX(players[age],MATCH(RosterPlan25[[#This Row],[player_id]],players[sleeper_id],0))</f>
        <v>24</v>
      </c>
      <c r="AV133"/>
      <c r="BJ133"/>
    </row>
    <row r="134" spans="1:62" x14ac:dyDescent="0.25">
      <c r="A134" t="s">
        <v>1431</v>
      </c>
      <c r="B134" t="s">
        <v>1049</v>
      </c>
      <c r="C134" t="s">
        <v>1432</v>
      </c>
      <c r="D134" s="35">
        <f>_xlfn.IFNA(MATCH(RosterPlan25[[#This Row],[player_id]],CompositeRoster[sleeper_id],0),  MATCH(RosterPlan25[[#This Row],[PLAYER]],CompositeRoster[full_name],0))</f>
        <v>133</v>
      </c>
      <c r="E134" s="35">
        <f>MATCH(RosterPlan25[[#This Row],[player_id]],Draft2025[sleeper_id],0)</f>
        <v>183</v>
      </c>
      <c r="F134" s="35" t="str">
        <f>INDEX(CompositeRoster[team],RosterPlan25[[#This Row],[RosterIndex]])&amp;""</f>
        <v>CHI</v>
      </c>
      <c r="G134" s="35" t="str">
        <f>INDEX(CompositeRoster[position],RosterPlan25[[#This Row],[RosterIndex]])&amp;""</f>
        <v>WR</v>
      </c>
      <c r="H134" s="35" t="str">
        <f>INDEX(CompositeRoster[source],RosterPlan25[[#This Row],[RosterIndex]])</f>
        <v>Roster</v>
      </c>
      <c r="I134" s="41">
        <f>_xlfn.IFNA(INDEX(Draft2025[PRICE],RosterPlan25[[#This Row],[DraftIndex]]),0)</f>
        <v>8</v>
      </c>
      <c r="J134" s="41" t="str">
        <f>IF(RosterPlan25[[#This Row],[SOURCE]]="Rookie","Rookie",_xlfn.IFNA(INDEX(Draft2025[Current Contract],RosterPlan25[[#This Row],[DraftIndex]]),"Undrafted"))</f>
        <v>Rookie</v>
      </c>
      <c r="K134" s="41" cm="1">
        <f t="array" aca="1" ref="K13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34" s="41" t="str">
        <f>IF(_xlfn.IFNA(INDEX(Draft2025[KEEPER],RosterPlan25[[#This Row],[DraftIndex]]),"")="K","Yes","")</f>
        <v>Yes</v>
      </c>
      <c r="M134" s="41" t="str" cm="1">
        <f t="array" ref="M13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34" s="41">
        <f>ROUNDDOWN(RosterPlan25[[#This Row],[Optimal $]]*IF(RosterPlan25[[#This Row],[Contract]]="Rookie",0.3,0.15),0)</f>
        <v>5</v>
      </c>
      <c r="O13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13</v>
      </c>
      <c r="P134" s="37">
        <f>IF(VARG="MANUAL",RosterPlan25[[#This Row],[ManualVARG]],IF(VARG="GOOD",RosterPlan25[[#This Row],[GoodVARG]],"ERR"))</f>
        <v>1.3725757201577575</v>
      </c>
      <c r="Q13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1.3725757201577575</v>
      </c>
      <c r="R13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34" s="38" t="s">
        <v>31</v>
      </c>
      <c r="T134" s="38">
        <f>_xlfn.IFNA(INDEX(Draft2025[Net Keeper Count],RosterPlan25[[#This Row],[DraftIndex]]),0)+IF(RosterPlan25[[#This Row],[KEEPER / RFA]]="K",1,0)</f>
        <v>2</v>
      </c>
      <c r="U134" s="38" t="str">
        <f>IF(RosterPlan25[[#This Row],[KEEPER / RFA]]="RFA",RosterPlan25[[#This Row],[Pure Inflated $]],"")</f>
        <v/>
      </c>
      <c r="V134" s="35">
        <f>IF(RosterPlan25[[#This Row],[VAR/G]]&gt;0,
ROUND(IF(VARG="GOOD",$AG$29,IF(VARG="ATHLETIC",$AH$29,99999999999))*RosterPlan25[[#This Row],[VAR/G]],0),
0) + 1</f>
        <v>17</v>
      </c>
      <c r="W134" s="35">
        <f ca="1">RosterPlan25[[#This Row],[Optimal $]]-RosterPlan25[[#This Row],[$ CURR]]</f>
        <v>4</v>
      </c>
      <c r="X134">
        <f>IF(OR(RosterPlan25[[#This Row],[SOURCE]]="Rookie",RosterPlan25[[#This Row],[POS]]="K"),0,RosterPlan25[[#This Row],[VAR/G]]+3.3)</f>
        <v>4.6725757201577576</v>
      </c>
      <c r="Y134">
        <f ca="1">IF(RosterPlan25[[#This Row],[VAW/G]]&gt;0,ROUND(RosterPlan25[[#This Row],[VAW/G]]*$AG$56,0)+1,1)</f>
        <v>78</v>
      </c>
      <c r="Z134" s="49">
        <f ca="1">RosterPlan25[[#This Row],[VAWG Market $]]-_xlfn.IFNA(RosterPlan25[[#This Row],[$ CURR]],1)</f>
        <v>65</v>
      </c>
      <c r="AA134" s="35">
        <f ca="1">IF(RosterPlan25[[#This Row],[VAR/G]]&gt;0,1+ROUND(RosterPlan25[[#This Row],[VAR/G]]*IF(RosterPlan25[[#This Row],[KEEPER / RFA]]="K",($AG$34+RosterPlan25[[#This Row],[$ CURR]]-1)/($AG$23+RosterPlan25[[#This Row],[VAR/G]]),$AG$35),0),1)</f>
        <v>23</v>
      </c>
      <c r="AB134">
        <f ca="1">RosterPlan25[[#This Row],[Pure Inflated $]]-RosterPlan25[[#This Row],[$ CURR]]</f>
        <v>10</v>
      </c>
      <c r="AC134">
        <f>INDEX(players[age],MATCH(RosterPlan25[[#This Row],[player_id]],players[sleeper_id],0))</f>
        <v>24</v>
      </c>
      <c r="AV134"/>
      <c r="BJ134"/>
    </row>
    <row r="135" spans="1:62" x14ac:dyDescent="0.25">
      <c r="A135" t="s">
        <v>1433</v>
      </c>
      <c r="B135" t="s">
        <v>1049</v>
      </c>
      <c r="C135" t="s">
        <v>1434</v>
      </c>
      <c r="D135" s="35">
        <f>_xlfn.IFNA(MATCH(RosterPlan25[[#This Row],[player_id]],CompositeRoster[sleeper_id],0),  MATCH(RosterPlan25[[#This Row],[PLAYER]],CompositeRoster[full_name],0))</f>
        <v>134</v>
      </c>
      <c r="E135" s="35">
        <f>MATCH(RosterPlan25[[#This Row],[player_id]],Draft2025[sleeper_id],0)</f>
        <v>184</v>
      </c>
      <c r="F135" s="35" t="str">
        <f>INDEX(CompositeRoster[team],RosterPlan25[[#This Row],[RosterIndex]])&amp;""</f>
        <v>CIN</v>
      </c>
      <c r="G135" s="35" t="str">
        <f>INDEX(CompositeRoster[position],RosterPlan25[[#This Row],[RosterIndex]])&amp;""</f>
        <v>WR</v>
      </c>
      <c r="H135" s="35" t="str">
        <f>INDEX(CompositeRoster[source],RosterPlan25[[#This Row],[RosterIndex]])</f>
        <v>Roster</v>
      </c>
      <c r="I135" s="41">
        <f>_xlfn.IFNA(INDEX(Draft2025[PRICE],RosterPlan25[[#This Row],[DraftIndex]]),0)</f>
        <v>34</v>
      </c>
      <c r="J135" s="41" t="str">
        <f>IF(RosterPlan25[[#This Row],[SOURCE]]="Rookie","Rookie",_xlfn.IFNA(INDEX(Draft2025[Current Contract],RosterPlan25[[#This Row],[DraftIndex]]),"Undrafted"))</f>
        <v>Rookie</v>
      </c>
      <c r="K135" s="41" cm="1">
        <f t="array" aca="1" ref="K13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2020</v>
      </c>
      <c r="L135" s="41" t="str">
        <f>IF(_xlfn.IFNA(INDEX(Draft2025[KEEPER],RosterPlan25[[#This Row],[DraftIndex]]),"")="K","Yes","")</f>
        <v>Yes</v>
      </c>
      <c r="M135" s="41" t="str" cm="1">
        <f t="array" ref="M13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35" s="41">
        <f>ROUNDDOWN(RosterPlan25[[#This Row],[Optimal $]]*IF(RosterPlan25[[#This Row],[Contract]]="Rookie",0.3,0.15),0)</f>
        <v>7</v>
      </c>
      <c r="O13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41</v>
      </c>
      <c r="P135" s="37">
        <f>IF(VARG="MANUAL",RosterPlan25[[#This Row],[ManualVARG]],IF(VARG="GOOD",RosterPlan25[[#This Row],[GoodVARG]],"ERR"))</f>
        <v>2.0305622102751908</v>
      </c>
      <c r="Q13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2.0305622102751908</v>
      </c>
      <c r="R13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2.6910488233551595</v>
      </c>
      <c r="S135" s="38" t="s">
        <v>31</v>
      </c>
      <c r="T135" s="38">
        <f>_xlfn.IFNA(INDEX(Draft2025[Net Keeper Count],RosterPlan25[[#This Row],[DraftIndex]]),0)+IF(RosterPlan25[[#This Row],[KEEPER / RFA]]="K",1,0)</f>
        <v>6</v>
      </c>
      <c r="U135" s="38" t="str">
        <f>IF(RosterPlan25[[#This Row],[KEEPER / RFA]]="RFA",RosterPlan25[[#This Row],[Pure Inflated $]],"")</f>
        <v/>
      </c>
      <c r="V135" s="35">
        <f>IF(RosterPlan25[[#This Row],[VAR/G]]&gt;0,
ROUND(IF(VARG="GOOD",$AG$29,IF(VARG="ATHLETIC",$AH$29,99999999999))*RosterPlan25[[#This Row],[VAR/G]],0),
0) + 1</f>
        <v>25</v>
      </c>
      <c r="W135" s="35">
        <f ca="1">RosterPlan25[[#This Row],[Optimal $]]-RosterPlan25[[#This Row],[$ CURR]]</f>
        <v>-16</v>
      </c>
      <c r="X135">
        <f>IF(OR(RosterPlan25[[#This Row],[SOURCE]]="Rookie",RosterPlan25[[#This Row],[POS]]="K"),0,RosterPlan25[[#This Row],[VAR/G]]+3.3)</f>
        <v>5.3305622102751906</v>
      </c>
      <c r="Y135">
        <f ca="1">IF(RosterPlan25[[#This Row],[VAW/G]]&gt;0,ROUND(RosterPlan25[[#This Row],[VAW/G]]*$AG$56,0)+1,1)</f>
        <v>89</v>
      </c>
      <c r="Z135" s="49">
        <f ca="1">RosterPlan25[[#This Row],[VAWG Market $]]-_xlfn.IFNA(RosterPlan25[[#This Row],[$ CURR]],1)</f>
        <v>48</v>
      </c>
      <c r="AA135" s="35">
        <f ca="1">IF(RosterPlan25[[#This Row],[VAR/G]]&gt;0,1+ROUND(RosterPlan25[[#This Row],[VAR/G]]*IF(RosterPlan25[[#This Row],[KEEPER / RFA]]="K",($AG$34+RosterPlan25[[#This Row],[$ CURR]]-1)/($AG$23+RosterPlan25[[#This Row],[VAR/G]]),$AG$35),0),1)</f>
        <v>35</v>
      </c>
      <c r="AB135">
        <f ca="1">RosterPlan25[[#This Row],[Pure Inflated $]]-RosterPlan25[[#This Row],[$ CURR]]</f>
        <v>-6</v>
      </c>
      <c r="AC135">
        <f>INDEX(players[age],MATCH(RosterPlan25[[#This Row],[player_id]],players[sleeper_id],0))</f>
        <v>27</v>
      </c>
      <c r="AV135"/>
      <c r="BJ135"/>
    </row>
    <row r="136" spans="1:62" x14ac:dyDescent="0.25">
      <c r="A136" t="s">
        <v>1435</v>
      </c>
      <c r="B136" t="s">
        <v>1049</v>
      </c>
      <c r="C136" t="s">
        <v>1436</v>
      </c>
      <c r="D136" s="35">
        <f>_xlfn.IFNA(MATCH(RosterPlan25[[#This Row],[player_id]],CompositeRoster[sleeper_id],0),  MATCH(RosterPlan25[[#This Row],[PLAYER]],CompositeRoster[full_name],0))</f>
        <v>135</v>
      </c>
      <c r="E136" s="35">
        <f>MATCH(RosterPlan25[[#This Row],[player_id]],Draft2025[sleeper_id],0)</f>
        <v>192</v>
      </c>
      <c r="F136" s="35" t="str">
        <f>INDEX(CompositeRoster[team],RosterPlan25[[#This Row],[RosterIndex]])&amp;""</f>
        <v>JAX</v>
      </c>
      <c r="G136" s="35" t="str">
        <f>INDEX(CompositeRoster[position],RosterPlan25[[#This Row],[RosterIndex]])&amp;""</f>
        <v>WR</v>
      </c>
      <c r="H136" s="35" t="str">
        <f>INDEX(CompositeRoster[source],RosterPlan25[[#This Row],[RosterIndex]])</f>
        <v>Roster</v>
      </c>
      <c r="I136" s="41">
        <f>_xlfn.IFNA(INDEX(Draft2025[PRICE],RosterPlan25[[#This Row],[DraftIndex]]),0)</f>
        <v>6</v>
      </c>
      <c r="J136" s="41" t="str">
        <f>IF(RosterPlan25[[#This Row],[SOURCE]]="Rookie","Rookie",_xlfn.IFNA(INDEX(Draft2025[Current Contract],RosterPlan25[[#This Row],[DraftIndex]]),"Undrafted"))</f>
        <v>Rookie</v>
      </c>
      <c r="K136" s="41" cm="1">
        <f t="array" aca="1" ref="K13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36" s="41" t="str">
        <f>IF(_xlfn.IFNA(INDEX(Draft2025[KEEPER],RosterPlan25[[#This Row],[DraftIndex]]),"")="K","Yes","")</f>
        <v/>
      </c>
      <c r="M136" s="41" t="str" cm="1">
        <f t="array" ref="M13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36" s="41">
        <f>ROUNDDOWN(RosterPlan25[[#This Row],[Optimal $]]*IF(RosterPlan25[[#This Row],[Contract]]="Rookie",0.3,0.15),0)</f>
        <v>0</v>
      </c>
      <c r="O136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P136" s="25">
        <f>IF(VARG="MANUAL",RosterPlan25[[#This Row],[ManualVARG]],IF(VARG="GOOD",RosterPlan25[[#This Row],[GoodVARG]],"ERR"))</f>
        <v>-3.0178688650335772</v>
      </c>
      <c r="Q136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-3.0178688650335772</v>
      </c>
      <c r="R136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36" s="38" t="s">
        <v>31</v>
      </c>
      <c r="T136" s="57">
        <f>_xlfn.IFNA(INDEX(Draft2025[Net Keeper Count],RosterPlan25[[#This Row],[DraftIndex]]),0)+IF(RosterPlan25[[#This Row],[KEEPER / RFA]]="K",1,0)</f>
        <v>1</v>
      </c>
      <c r="U136" s="38" t="str">
        <f>IF(RosterPlan25[[#This Row],[KEEPER / RFA]]="RFA",RosterPlan25[[#This Row],[Pure Inflated $]],"")</f>
        <v/>
      </c>
      <c r="V136" s="35">
        <f>IF(RosterPlan25[[#This Row],[VAR/G]]&gt;0,
ROUND(IF(VARG="GOOD",$AG$29,IF(VARG="ATHLETIC",$AH$29,99999999999))*RosterPlan25[[#This Row],[VAR/G]],0),
0) + 1</f>
        <v>1</v>
      </c>
      <c r="W136" s="35">
        <f ca="1">RosterPlan25[[#This Row],[Optimal $]]-RosterPlan25[[#This Row],[$ CURR]]</f>
        <v>-5</v>
      </c>
      <c r="X136">
        <f>IF(OR(RosterPlan25[[#This Row],[SOURCE]]="Rookie",RosterPlan25[[#This Row],[POS]]="K"),0,RosterPlan25[[#This Row],[VAR/G]]+3.3)</f>
        <v>0.28213113496642261</v>
      </c>
      <c r="Y136">
        <f ca="1">IF(RosterPlan25[[#This Row],[VAW/G]]&gt;0,ROUND(RosterPlan25[[#This Row],[VAW/G]]*$AG$56,0)+1,1)</f>
        <v>6</v>
      </c>
      <c r="Z136" s="49">
        <f ca="1">RosterPlan25[[#This Row],[VAWG Market $]]-_xlfn.IFNA(RosterPlan25[[#This Row],[$ CURR]],1)</f>
        <v>0</v>
      </c>
      <c r="AA136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36">
        <f ca="1">RosterPlan25[[#This Row],[Pure Inflated $]]-RosterPlan25[[#This Row],[$ CURR]]</f>
        <v>-5</v>
      </c>
      <c r="AC136">
        <f>INDEX(players[age],MATCH(RosterPlan25[[#This Row],[player_id]],players[sleeper_id],0))</f>
        <v>23</v>
      </c>
      <c r="AV136"/>
      <c r="BJ136"/>
    </row>
    <row r="137" spans="1:62" x14ac:dyDescent="0.25">
      <c r="A137" t="s">
        <v>1437</v>
      </c>
      <c r="B137" t="s">
        <v>1049</v>
      </c>
      <c r="C137" t="s">
        <v>1438</v>
      </c>
      <c r="D137" s="35">
        <f>_xlfn.IFNA(MATCH(RosterPlan25[[#This Row],[player_id]],CompositeRoster[sleeper_id],0),  MATCH(RosterPlan25[[#This Row],[PLAYER]],CompositeRoster[full_name],0))</f>
        <v>136</v>
      </c>
      <c r="E137" s="35" t="e">
        <f>MATCH(RosterPlan25[[#This Row],[player_id]],Draft2025[sleeper_id],0)</f>
        <v>#N/A</v>
      </c>
      <c r="F137" s="35" t="str">
        <f>INDEX(CompositeRoster[team],RosterPlan25[[#This Row],[RosterIndex]])&amp;""</f>
        <v>NO</v>
      </c>
      <c r="G137" s="35" t="str">
        <f>INDEX(CompositeRoster[position],RosterPlan25[[#This Row],[RosterIndex]])&amp;""</f>
        <v>WR</v>
      </c>
      <c r="H137" s="35" t="str">
        <f>INDEX(CompositeRoster[source],RosterPlan25[[#This Row],[RosterIndex]])</f>
        <v>Rookie</v>
      </c>
      <c r="I137" s="41">
        <f>_xlfn.IFNA(INDEX(Draft2025[PRICE],RosterPlan25[[#This Row],[DraftIndex]]),0)</f>
        <v>0</v>
      </c>
      <c r="J137" s="41" t="str">
        <f>IF(RosterPlan25[[#This Row],[SOURCE]]="Rookie","Rookie",_xlfn.IFNA(INDEX(Draft2025[Current Contract],RosterPlan25[[#This Row],[DraftIndex]]),"Undrafted"))</f>
        <v>Rookie</v>
      </c>
      <c r="K137" s="41" cm="1">
        <f t="array" aca="1" ref="K13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37" s="41" t="str">
        <f>IF(_xlfn.IFNA(INDEX(Draft2025[KEEPER],RosterPlan25[[#This Row],[DraftIndex]]),"")="K","Yes","")</f>
        <v/>
      </c>
      <c r="M137" s="41" t="str" cm="1">
        <f t="array" ref="M13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37" s="41">
        <f>ROUNDDOWN(RosterPlan25[[#This Row],[Optimal $]]*IF(RosterPlan25[[#This Row],[Contract]]="Rookie",0.3,0.15),0)</f>
        <v>0</v>
      </c>
      <c r="O13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37" s="37">
        <f>IF(VARG="MANUAL",RosterPlan25[[#This Row],[ManualVARG]],IF(VARG="GOOD",RosterPlan25[[#This Row],[GoodVARG]],"ERR"))</f>
        <v>-5.4284332602841605</v>
      </c>
      <c r="Q13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-5.4284332602841605</v>
      </c>
      <c r="R13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37" s="38" t="s">
        <v>31</v>
      </c>
      <c r="T137" s="38">
        <f>_xlfn.IFNA(INDEX(Draft2025[Net Keeper Count],RosterPlan25[[#This Row],[DraftIndex]]),0)+IF(RosterPlan25[[#This Row],[KEEPER / RFA]]="K",1,0)</f>
        <v>1</v>
      </c>
      <c r="U137" s="38" t="str">
        <f>IF(RosterPlan25[[#This Row],[KEEPER / RFA]]="RFA",RosterPlan25[[#This Row],[Pure Inflated $]],"")</f>
        <v/>
      </c>
      <c r="V137" s="35">
        <f>IF(RosterPlan25[[#This Row],[VAR/G]]&gt;0,
ROUND(IF(VARG="GOOD",$AG$29,IF(VARG="ATHLETIC",$AH$29,99999999999))*RosterPlan25[[#This Row],[VAR/G]],0),
0) + 1</f>
        <v>1</v>
      </c>
      <c r="W137" s="35">
        <f ca="1">RosterPlan25[[#This Row],[Optimal $]]-RosterPlan25[[#This Row],[$ CURR]]</f>
        <v>0</v>
      </c>
      <c r="X137">
        <f>IF(OR(RosterPlan25[[#This Row],[SOURCE]]="Rookie",RosterPlan25[[#This Row],[POS]]="K"),0,RosterPlan25[[#This Row],[VAR/G]]+3.3)</f>
        <v>0</v>
      </c>
      <c r="Y137">
        <f>IF(RosterPlan25[[#This Row],[VAW/G]]&gt;0,ROUND(RosterPlan25[[#This Row],[VAW/G]]*$AG$56,0)+1,1)</f>
        <v>1</v>
      </c>
      <c r="Z137" s="49">
        <f ca="1">RosterPlan25[[#This Row],[VAWG Market $]]-_xlfn.IFNA(RosterPlan25[[#This Row],[$ CURR]],1)</f>
        <v>0</v>
      </c>
      <c r="AA13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37">
        <f ca="1">RosterPlan25[[#This Row],[Pure Inflated $]]-RosterPlan25[[#This Row],[$ CURR]]</f>
        <v>0</v>
      </c>
      <c r="AC137">
        <f>INDEX(players[age],MATCH(RosterPlan25[[#This Row],[player_id]],players[sleeper_id],0))</f>
        <v>23</v>
      </c>
      <c r="AV137"/>
      <c r="BJ137"/>
    </row>
    <row r="138" spans="1:62" x14ac:dyDescent="0.25">
      <c r="A138" t="s">
        <v>1439</v>
      </c>
      <c r="B138" t="s">
        <v>1049</v>
      </c>
      <c r="C138" t="s">
        <v>1440</v>
      </c>
      <c r="D138" s="35">
        <f>_xlfn.IFNA(MATCH(RosterPlan25[[#This Row],[player_id]],CompositeRoster[sleeper_id],0),  MATCH(RosterPlan25[[#This Row],[PLAYER]],CompositeRoster[full_name],0))</f>
        <v>137</v>
      </c>
      <c r="E138" s="35" t="e">
        <f>MATCH(RosterPlan25[[#This Row],[player_id]],Draft2025[sleeper_id],0)</f>
        <v>#N/A</v>
      </c>
      <c r="F138" s="35" t="str">
        <f>INDEX(CompositeRoster[team],RosterPlan25[[#This Row],[RosterIndex]])&amp;""</f>
        <v>CLE</v>
      </c>
      <c r="G138" s="35" t="str">
        <f>INDEX(CompositeRoster[position],RosterPlan25[[#This Row],[RosterIndex]])&amp;""</f>
        <v>WR</v>
      </c>
      <c r="H138" s="35" t="str">
        <f>INDEX(CompositeRoster[source],RosterPlan25[[#This Row],[RosterIndex]])</f>
        <v>Rookie</v>
      </c>
      <c r="I138" s="41">
        <f>_xlfn.IFNA(INDEX(Draft2025[PRICE],RosterPlan25[[#This Row],[DraftIndex]]),0)</f>
        <v>0</v>
      </c>
      <c r="J138" s="41" t="str">
        <f>IF(RosterPlan25[[#This Row],[SOURCE]]="Rookie","Rookie",_xlfn.IFNA(INDEX(Draft2025[Current Contract],RosterPlan25[[#This Row],[DraftIndex]]),"Undrafted"))</f>
        <v>Rookie</v>
      </c>
      <c r="K138" s="41" cm="1">
        <f t="array" aca="1" ref="K13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38" s="41" t="str">
        <f>IF(_xlfn.IFNA(INDEX(Draft2025[KEEPER],RosterPlan25[[#This Row],[DraftIndex]]),"")="K","Yes","")</f>
        <v/>
      </c>
      <c r="M138" s="41" t="str" cm="1">
        <f t="array" ref="M13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38" s="41">
        <f>ROUNDDOWN(RosterPlan25[[#This Row],[Optimal $]]*IF(RosterPlan25[[#This Row],[Contract]]="Rookie",0.3,0.15),0)</f>
        <v>0</v>
      </c>
      <c r="O138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138" s="25">
        <f>IF(VARG="MANUAL",RosterPlan25[[#This Row],[ManualVARG]],IF(VARG="GOOD",RosterPlan25[[#This Row],[GoodVARG]],"ERR"))</f>
        <v>-2.5203526332701736</v>
      </c>
      <c r="Q138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-2.5203526332701736</v>
      </c>
      <c r="R138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38" s="38" t="s">
        <v>31</v>
      </c>
      <c r="T138" s="57">
        <f>_xlfn.IFNA(INDEX(Draft2025[Net Keeper Count],RosterPlan25[[#This Row],[DraftIndex]]),0)+IF(RosterPlan25[[#This Row],[KEEPER / RFA]]="K",1,0)</f>
        <v>1</v>
      </c>
      <c r="U138" s="38" t="str">
        <f>IF(RosterPlan25[[#This Row],[KEEPER / RFA]]="RFA",RosterPlan25[[#This Row],[Pure Inflated $]],"")</f>
        <v/>
      </c>
      <c r="V138" s="35">
        <f>IF(RosterPlan25[[#This Row],[VAR/G]]&gt;0,
ROUND(IF(VARG="GOOD",$AG$29,IF(VARG="ATHLETIC",$AH$29,99999999999))*RosterPlan25[[#This Row],[VAR/G]],0),
0) + 1</f>
        <v>1</v>
      </c>
      <c r="W138" s="35">
        <f ca="1">RosterPlan25[[#This Row],[Optimal $]]-RosterPlan25[[#This Row],[$ CURR]]</f>
        <v>-3</v>
      </c>
      <c r="X138">
        <f>IF(OR(RosterPlan25[[#This Row],[SOURCE]]="Rookie",RosterPlan25[[#This Row],[POS]]="K"),0,RosterPlan25[[#This Row],[VAR/G]]+3.3)</f>
        <v>0</v>
      </c>
      <c r="Y138">
        <f>IF(RosterPlan25[[#This Row],[VAW/G]]&gt;0,ROUND(RosterPlan25[[#This Row],[VAW/G]]*$AG$56,0)+1,1)</f>
        <v>1</v>
      </c>
      <c r="Z138" s="49">
        <f ca="1">RosterPlan25[[#This Row],[VAWG Market $]]-_xlfn.IFNA(RosterPlan25[[#This Row],[$ CURR]],1)</f>
        <v>-3</v>
      </c>
      <c r="AA13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38">
        <f ca="1">RosterPlan25[[#This Row],[Pure Inflated $]]-RosterPlan25[[#This Row],[$ CURR]]</f>
        <v>-3</v>
      </c>
      <c r="AC138">
        <f>INDEX(players[age],MATCH(RosterPlan25[[#This Row],[player_id]],players[sleeper_id],0))</f>
        <v>22</v>
      </c>
      <c r="AV138"/>
      <c r="BJ138"/>
    </row>
    <row r="139" spans="1:62" x14ac:dyDescent="0.25">
      <c r="A139" t="s">
        <v>1441</v>
      </c>
      <c r="B139" t="s">
        <v>1049</v>
      </c>
      <c r="C139" t="s">
        <v>1442</v>
      </c>
      <c r="D139" s="35">
        <f>_xlfn.IFNA(MATCH(RosterPlan25[[#This Row],[player_id]],CompositeRoster[sleeper_id],0),  MATCH(RosterPlan25[[#This Row],[PLAYER]],CompositeRoster[full_name],0))</f>
        <v>138</v>
      </c>
      <c r="E139" s="35" t="e">
        <f>MATCH(RosterPlan25[[#This Row],[player_id]],Draft2025[sleeper_id],0)</f>
        <v>#N/A</v>
      </c>
      <c r="F139" s="35" t="str">
        <f>INDEX(CompositeRoster[team],RosterPlan25[[#This Row],[RosterIndex]])&amp;""</f>
        <v>NE</v>
      </c>
      <c r="G139" s="35" t="str">
        <f>INDEX(CompositeRoster[position],RosterPlan25[[#This Row],[RosterIndex]])&amp;""</f>
        <v>TE</v>
      </c>
      <c r="H139" s="35" t="str">
        <f>INDEX(CompositeRoster[source],RosterPlan25[[#This Row],[RosterIndex]])</f>
        <v>Rookie</v>
      </c>
      <c r="I139" s="41">
        <f>_xlfn.IFNA(INDEX(Draft2025[PRICE],RosterPlan25[[#This Row],[DraftIndex]]),0)</f>
        <v>0</v>
      </c>
      <c r="J139" s="41" t="str">
        <f>IF(RosterPlan25[[#This Row],[SOURCE]]="Rookie","Rookie",_xlfn.IFNA(INDEX(Draft2025[Current Contract],RosterPlan25[[#This Row],[DraftIndex]]),"Undrafted"))</f>
        <v>Rookie</v>
      </c>
      <c r="K139" s="41" cm="1">
        <f t="array" aca="1" ref="K13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39" s="41" t="str">
        <f>IF(_xlfn.IFNA(INDEX(Draft2025[KEEPER],RosterPlan25[[#This Row],[DraftIndex]]),"")="K","Yes","")</f>
        <v/>
      </c>
      <c r="M139" s="41" t="str" cm="1">
        <f t="array" ref="M13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39" s="41">
        <f>ROUNDDOWN(RosterPlan25[[#This Row],[Optimal $]]*IF(RosterPlan25[[#This Row],[Contract]]="Rookie",0.3,0.15),0)</f>
        <v>0</v>
      </c>
      <c r="O13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139" s="37">
        <f>IF(VARG="MANUAL",RosterPlan25[[#This Row],[ManualVARG]],IF(VARG="GOOD",RosterPlan25[[#This Row],[GoodVARG]],"ERR"))</f>
        <v>-4.6045332819093527</v>
      </c>
      <c r="Q13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-4.6045332819093527</v>
      </c>
      <c r="R13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39" s="38" t="s">
        <v>31</v>
      </c>
      <c r="T139" s="38">
        <f>_xlfn.IFNA(INDEX(Draft2025[Net Keeper Count],RosterPlan25[[#This Row],[DraftIndex]]),0)+IF(RosterPlan25[[#This Row],[KEEPER / RFA]]="K",1,0)</f>
        <v>1</v>
      </c>
      <c r="U139" s="38" t="str">
        <f>IF(RosterPlan25[[#This Row],[KEEPER / RFA]]="RFA",RosterPlan25[[#This Row],[Pure Inflated $]],"")</f>
        <v/>
      </c>
      <c r="V139" s="35">
        <f>IF(RosterPlan25[[#This Row],[VAR/G]]&gt;0,
ROUND(IF(VARG="GOOD",$AG$29,IF(VARG="ATHLETIC",$AH$29,99999999999))*RosterPlan25[[#This Row],[VAR/G]],0),
0) + 1</f>
        <v>1</v>
      </c>
      <c r="W139" s="35">
        <f ca="1">RosterPlan25[[#This Row],[Optimal $]]-RosterPlan25[[#This Row],[$ CURR]]</f>
        <v>-1</v>
      </c>
      <c r="X139">
        <f>IF(OR(RosterPlan25[[#This Row],[SOURCE]]="Rookie",RosterPlan25[[#This Row],[POS]]="K"),0,RosterPlan25[[#This Row],[VAR/G]]+3.3)</f>
        <v>0</v>
      </c>
      <c r="Y139">
        <f>IF(RosterPlan25[[#This Row],[VAW/G]]&gt;0,ROUND(RosterPlan25[[#This Row],[VAW/G]]*$AG$56,0)+1,1)</f>
        <v>1</v>
      </c>
      <c r="Z139" s="49">
        <f ca="1">RosterPlan25[[#This Row],[VAWG Market $]]-_xlfn.IFNA(RosterPlan25[[#This Row],[$ CURR]],1)</f>
        <v>-1</v>
      </c>
      <c r="AA139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39">
        <f ca="1">RosterPlan25[[#This Row],[Pure Inflated $]]-RosterPlan25[[#This Row],[$ CURR]]</f>
        <v>-1</v>
      </c>
      <c r="AC139">
        <f>INDEX(players[age],MATCH(RosterPlan25[[#This Row],[player_id]],players[sleeper_id],0))</f>
        <v>22</v>
      </c>
      <c r="AV139"/>
      <c r="BJ139"/>
    </row>
    <row r="140" spans="1:62" x14ac:dyDescent="0.25">
      <c r="A140" t="s">
        <v>1443</v>
      </c>
      <c r="B140" t="s">
        <v>1049</v>
      </c>
      <c r="C140" t="s">
        <v>1444</v>
      </c>
      <c r="D140" s="35">
        <f>_xlfn.IFNA(MATCH(RosterPlan25[[#This Row],[player_id]],CompositeRoster[sleeper_id],0),  MATCH(RosterPlan25[[#This Row],[PLAYER]],CompositeRoster[full_name],0))</f>
        <v>139</v>
      </c>
      <c r="E140" s="35" t="e">
        <f>MATCH(RosterPlan25[[#This Row],[player_id]],Draft2025[sleeper_id],0)</f>
        <v>#N/A</v>
      </c>
      <c r="F140" s="35" t="str">
        <f>INDEX(CompositeRoster[team],RosterPlan25[[#This Row],[RosterIndex]])&amp;""</f>
        <v>DEN</v>
      </c>
      <c r="G140" s="35" t="str">
        <f>INDEX(CompositeRoster[position],RosterPlan25[[#This Row],[RosterIndex]])&amp;""</f>
        <v>TE</v>
      </c>
      <c r="H140" s="35" t="str">
        <f>INDEX(CompositeRoster[source],RosterPlan25[[#This Row],[RosterIndex]])</f>
        <v>Rookie</v>
      </c>
      <c r="I140" s="41">
        <f>_xlfn.IFNA(INDEX(Draft2025[PRICE],RosterPlan25[[#This Row],[DraftIndex]]),0)</f>
        <v>0</v>
      </c>
      <c r="J140" s="41" t="str">
        <f>IF(RosterPlan25[[#This Row],[SOURCE]]="Rookie","Rookie",_xlfn.IFNA(INDEX(Draft2025[Current Contract],RosterPlan25[[#This Row],[DraftIndex]]),"Undrafted"))</f>
        <v>Rookie</v>
      </c>
      <c r="K140" s="41" cm="1">
        <f t="array" aca="1" ref="K14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40" s="41" t="str">
        <f>IF(_xlfn.IFNA(INDEX(Draft2025[KEEPER],RosterPlan25[[#This Row],[DraftIndex]]),"")="K","Yes","")</f>
        <v/>
      </c>
      <c r="M140" s="41" t="str" cm="1">
        <f t="array" ref="M14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40" s="41">
        <f>ROUNDDOWN(RosterPlan25[[#This Row],[Optimal $]]*IF(RosterPlan25[[#This Row],[Contract]]="Rookie",0.3,0.15),0)</f>
        <v>0</v>
      </c>
      <c r="O14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40" s="37">
        <f>IF(VARG="MANUAL",RosterPlan25[[#This Row],[ManualVARG]],IF(VARG="GOOD",RosterPlan25[[#This Row],[GoodVARG]],"ERR"))</f>
        <v>-5.2243586179814434</v>
      </c>
      <c r="Q14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-5.2243586179814434</v>
      </c>
      <c r="R14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40" s="38" t="s">
        <v>31</v>
      </c>
      <c r="T140" s="38">
        <f>_xlfn.IFNA(INDEX(Draft2025[Net Keeper Count],RosterPlan25[[#This Row],[DraftIndex]]),0)+IF(RosterPlan25[[#This Row],[KEEPER / RFA]]="K",1,0)</f>
        <v>1</v>
      </c>
      <c r="U140" s="38" t="str">
        <f>IF(RosterPlan25[[#This Row],[KEEPER / RFA]]="RFA",RosterPlan25[[#This Row],[Pure Inflated $]],"")</f>
        <v/>
      </c>
      <c r="V140" s="35">
        <f>IF(RosterPlan25[[#This Row],[VAR/G]]&gt;0,
ROUND(IF(VARG="GOOD",$AG$29,IF(VARG="ATHLETIC",$AH$29,99999999999))*RosterPlan25[[#This Row],[VAR/G]],0),
0) + 1</f>
        <v>1</v>
      </c>
      <c r="W140" s="35">
        <f ca="1">RosterPlan25[[#This Row],[Optimal $]]-RosterPlan25[[#This Row],[$ CURR]]</f>
        <v>0</v>
      </c>
      <c r="X140">
        <f>IF(OR(RosterPlan25[[#This Row],[SOURCE]]="Rookie",RosterPlan25[[#This Row],[POS]]="K"),0,RosterPlan25[[#This Row],[VAR/G]]+3.3)</f>
        <v>0</v>
      </c>
      <c r="Y140">
        <f>IF(RosterPlan25[[#This Row],[VAW/G]]&gt;0,ROUND(RosterPlan25[[#This Row],[VAW/G]]*$AG$56,0)+1,1)</f>
        <v>1</v>
      </c>
      <c r="Z140" s="49">
        <f ca="1">RosterPlan25[[#This Row],[VAWG Market $]]-_xlfn.IFNA(RosterPlan25[[#This Row],[$ CURR]],1)</f>
        <v>0</v>
      </c>
      <c r="AA140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40">
        <f ca="1">RosterPlan25[[#This Row],[Pure Inflated $]]-RosterPlan25[[#This Row],[$ CURR]]</f>
        <v>0</v>
      </c>
      <c r="AC140">
        <f>INDEX(players[age],MATCH(RosterPlan25[[#This Row],[player_id]],players[sleeper_id],0))</f>
        <v>22</v>
      </c>
      <c r="AV140"/>
      <c r="BJ140"/>
    </row>
    <row r="141" spans="1:62" x14ac:dyDescent="0.25">
      <c r="A141" t="s">
        <v>1445</v>
      </c>
      <c r="B141" t="s">
        <v>1049</v>
      </c>
      <c r="C141" t="s">
        <v>1446</v>
      </c>
      <c r="D141" s="35">
        <f>_xlfn.IFNA(MATCH(RosterPlan25[[#This Row],[player_id]],CompositeRoster[sleeper_id],0),  MATCH(RosterPlan25[[#This Row],[PLAYER]],CompositeRoster[full_name],0))</f>
        <v>140</v>
      </c>
      <c r="E141" s="35" t="e">
        <f>MATCH(RosterPlan25[[#This Row],[player_id]],Draft2025[sleeper_id],0)</f>
        <v>#N/A</v>
      </c>
      <c r="F141" s="35" t="str">
        <f>INDEX(CompositeRoster[team],RosterPlan25[[#This Row],[RosterIndex]])&amp;""</f>
        <v>CLE</v>
      </c>
      <c r="G141" s="35" t="str">
        <f>INDEX(CompositeRoster[position],RosterPlan25[[#This Row],[RosterIndex]])&amp;""</f>
        <v>WR</v>
      </c>
      <c r="H141" s="35" t="str">
        <f>INDEX(CompositeRoster[source],RosterPlan25[[#This Row],[RosterIndex]])</f>
        <v>Rookie</v>
      </c>
      <c r="I141" s="41">
        <f>_xlfn.IFNA(INDEX(Draft2025[PRICE],RosterPlan25[[#This Row],[DraftIndex]]),0)</f>
        <v>0</v>
      </c>
      <c r="J141" s="41" t="str">
        <f>IF(RosterPlan25[[#This Row],[SOURCE]]="Rookie","Rookie",_xlfn.IFNA(INDEX(Draft2025[Current Contract],RosterPlan25[[#This Row],[DraftIndex]]),"Undrafted"))</f>
        <v>Rookie</v>
      </c>
      <c r="K141" s="41" cm="1">
        <f t="array" aca="1" ref="K14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41" s="41" t="str">
        <f>IF(_xlfn.IFNA(INDEX(Draft2025[KEEPER],RosterPlan25[[#This Row],[DraftIndex]]),"")="K","Yes","")</f>
        <v/>
      </c>
      <c r="M141" s="41" t="str" cm="1">
        <f t="array" ref="M14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41" s="41">
        <f>ROUNDDOWN(RosterPlan25[[#This Row],[Optimal $]]*IF(RosterPlan25[[#This Row],[Contract]]="Rookie",0.3,0.15),0)</f>
        <v>0</v>
      </c>
      <c r="O14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P141" s="37">
        <f>IF(VARG="MANUAL",RosterPlan25[[#This Row],[ManualVARG]],IF(VARG="GOOD",RosterPlan25[[#This Row],[GoodVARG]],"ERR"))</f>
        <v>-1.6926687594019749</v>
      </c>
      <c r="Q14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-1.6926687594019749</v>
      </c>
      <c r="R14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41" s="38" t="s">
        <v>31</v>
      </c>
      <c r="T141" s="38">
        <f>_xlfn.IFNA(INDEX(Draft2025[Net Keeper Count],RosterPlan25[[#This Row],[DraftIndex]]),0)+IF(RosterPlan25[[#This Row],[KEEPER / RFA]]="K",1,0)</f>
        <v>1</v>
      </c>
      <c r="U141" s="38" t="str">
        <f>IF(RosterPlan25[[#This Row],[KEEPER / RFA]]="RFA",RosterPlan25[[#This Row],[Pure Inflated $]],"")</f>
        <v/>
      </c>
      <c r="V141" s="35">
        <f>IF(RosterPlan25[[#This Row],[VAR/G]]&gt;0,
ROUND(IF(VARG="GOOD",$AG$29,IF(VARG="ATHLETIC",$AH$29,99999999999))*RosterPlan25[[#This Row],[VAR/G]],0),
0) + 1</f>
        <v>1</v>
      </c>
      <c r="W141" s="35">
        <f ca="1">RosterPlan25[[#This Row],[Optimal $]]-RosterPlan25[[#This Row],[$ CURR]]</f>
        <v>-4</v>
      </c>
      <c r="X141">
        <f>IF(OR(RosterPlan25[[#This Row],[SOURCE]]="Rookie",RosterPlan25[[#This Row],[POS]]="K"),0,RosterPlan25[[#This Row],[VAR/G]]+3.3)</f>
        <v>0</v>
      </c>
      <c r="Y141">
        <f>IF(RosterPlan25[[#This Row],[VAW/G]]&gt;0,ROUND(RosterPlan25[[#This Row],[VAW/G]]*$AG$56,0)+1,1)</f>
        <v>1</v>
      </c>
      <c r="Z141" s="49">
        <f ca="1">RosterPlan25[[#This Row],[VAWG Market $]]-_xlfn.IFNA(RosterPlan25[[#This Row],[$ CURR]],1)</f>
        <v>-4</v>
      </c>
      <c r="AA141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41">
        <f ca="1">RosterPlan25[[#This Row],[Pure Inflated $]]-RosterPlan25[[#This Row],[$ CURR]]</f>
        <v>-4</v>
      </c>
      <c r="AC141">
        <f>INDEX(players[age],MATCH(RosterPlan25[[#This Row],[player_id]],players[sleeper_id],0))</f>
        <v>21</v>
      </c>
      <c r="AV141"/>
      <c r="BJ141"/>
    </row>
    <row r="142" spans="1:62" x14ac:dyDescent="0.25">
      <c r="A142" t="s">
        <v>1447</v>
      </c>
      <c r="B142" t="s">
        <v>1049</v>
      </c>
      <c r="C142" t="s">
        <v>1448</v>
      </c>
      <c r="D142" s="35">
        <f>_xlfn.IFNA(MATCH(RosterPlan25[[#This Row],[player_id]],CompositeRoster[sleeper_id],0),  MATCH(RosterPlan25[[#This Row],[PLAYER]],CompositeRoster[full_name],0))</f>
        <v>141</v>
      </c>
      <c r="E142" s="35" t="e">
        <f>MATCH(RosterPlan25[[#This Row],[player_id]],Draft2025[sleeper_id],0)</f>
        <v>#N/A</v>
      </c>
      <c r="F142" s="35" t="str">
        <f>INDEX(CompositeRoster[team],RosterPlan25[[#This Row],[RosterIndex]])&amp;""</f>
        <v>SF</v>
      </c>
      <c r="G142" s="35" t="str">
        <f>INDEX(CompositeRoster[position],RosterPlan25[[#This Row],[RosterIndex]])&amp;""</f>
        <v>RB</v>
      </c>
      <c r="H142" s="35" t="str">
        <f>INDEX(CompositeRoster[source],RosterPlan25[[#This Row],[RosterIndex]])</f>
        <v>Rookie</v>
      </c>
      <c r="I142" s="41">
        <f>_xlfn.IFNA(INDEX(Draft2025[PRICE],RosterPlan25[[#This Row],[DraftIndex]]),0)</f>
        <v>0</v>
      </c>
      <c r="J142" s="41" t="str">
        <f>IF(RosterPlan25[[#This Row],[SOURCE]]="Rookie","Rookie",_xlfn.IFNA(INDEX(Draft2025[Current Contract],RosterPlan25[[#This Row],[DraftIndex]]),"Undrafted"))</f>
        <v>Rookie</v>
      </c>
      <c r="K142" s="41" cm="1">
        <f t="array" aca="1" ref="K14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42" s="41" t="str">
        <f>IF(_xlfn.IFNA(INDEX(Draft2025[KEEPER],RosterPlan25[[#This Row],[DraftIndex]]),"")="K","Yes","")</f>
        <v/>
      </c>
      <c r="M142" s="41" t="str" cm="1">
        <f t="array" ref="M14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42" s="41">
        <f>ROUNDDOWN(RosterPlan25[[#This Row],[Optimal $]]*IF(RosterPlan25[[#This Row],[Contract]]="Rookie",0.3,0.15),0)</f>
        <v>0</v>
      </c>
      <c r="O14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42" s="37">
        <f>IF(VARG="MANUAL",RosterPlan25[[#This Row],[ManualVARG]],IF(VARG="GOOD",RosterPlan25[[#This Row],[GoodVARG]],"ERR"))</f>
        <v>-3.885363119258356</v>
      </c>
      <c r="Q14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-3.885363119258356</v>
      </c>
      <c r="R14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42" s="38" t="s">
        <v>31</v>
      </c>
      <c r="T142" s="38">
        <f>_xlfn.IFNA(INDEX(Draft2025[Net Keeper Count],RosterPlan25[[#This Row],[DraftIndex]]),0)+IF(RosterPlan25[[#This Row],[KEEPER / RFA]]="K",1,0)</f>
        <v>1</v>
      </c>
      <c r="U142" s="38" t="str">
        <f>IF(RosterPlan25[[#This Row],[KEEPER / RFA]]="RFA",RosterPlan25[[#This Row],[Pure Inflated $]],"")</f>
        <v/>
      </c>
      <c r="V142" s="35">
        <f>IF(RosterPlan25[[#This Row],[VAR/G]]&gt;0,
ROUND(IF(VARG="GOOD",$AG$29,IF(VARG="ATHLETIC",$AH$29,99999999999))*RosterPlan25[[#This Row],[VAR/G]],0),
0) + 1</f>
        <v>1</v>
      </c>
      <c r="W142" s="35">
        <f ca="1">RosterPlan25[[#This Row],[Optimal $]]-RosterPlan25[[#This Row],[$ CURR]]</f>
        <v>-2</v>
      </c>
      <c r="X142">
        <f>IF(OR(RosterPlan25[[#This Row],[SOURCE]]="Rookie",RosterPlan25[[#This Row],[POS]]="K"),0,RosterPlan25[[#This Row],[VAR/G]]+3.3)</f>
        <v>0</v>
      </c>
      <c r="Y142">
        <f>IF(RosterPlan25[[#This Row],[VAW/G]]&gt;0,ROUND(RosterPlan25[[#This Row],[VAW/G]]*$AG$56,0)+1,1)</f>
        <v>1</v>
      </c>
      <c r="Z142" s="49">
        <f ca="1">RosterPlan25[[#This Row],[VAWG Market $]]-_xlfn.IFNA(RosterPlan25[[#This Row],[$ CURR]],1)</f>
        <v>-2</v>
      </c>
      <c r="AA14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42">
        <f ca="1">RosterPlan25[[#This Row],[Pure Inflated $]]-RosterPlan25[[#This Row],[$ CURR]]</f>
        <v>-2</v>
      </c>
      <c r="AC142">
        <f>INDEX(players[age],MATCH(RosterPlan25[[#This Row],[player_id]],players[sleeper_id],0))</f>
        <v>24</v>
      </c>
      <c r="AV142"/>
      <c r="BJ142"/>
    </row>
    <row r="143" spans="1:62" x14ac:dyDescent="0.25">
      <c r="A143" t="s">
        <v>1148</v>
      </c>
      <c r="B143" t="s">
        <v>1049</v>
      </c>
      <c r="C143" t="s">
        <v>1149</v>
      </c>
      <c r="D143" s="35">
        <f>_xlfn.IFNA(MATCH(RosterPlan25[[#This Row],[player_id]],CompositeRoster[sleeper_id],0),  MATCH(RosterPlan25[[#This Row],[PLAYER]],CompositeRoster[full_name],0))</f>
        <v>142</v>
      </c>
      <c r="E143" s="35" t="e">
        <f>MATCH(RosterPlan25[[#This Row],[player_id]],Draft2025[sleeper_id],0)</f>
        <v>#N/A</v>
      </c>
      <c r="F143" s="35" t="str">
        <f>INDEX(CompositeRoster[team],RosterPlan25[[#This Row],[RosterIndex]])&amp;""</f>
        <v>LAR</v>
      </c>
      <c r="G143" s="35" t="str">
        <f>INDEX(CompositeRoster[position],RosterPlan25[[#This Row],[RosterIndex]])&amp;""</f>
        <v>TE</v>
      </c>
      <c r="H143" s="35" t="str">
        <f>INDEX(CompositeRoster[source],RosterPlan25[[#This Row],[RosterIndex]])</f>
        <v>Rookie</v>
      </c>
      <c r="I143" s="41">
        <f>_xlfn.IFNA(INDEX(Draft2025[PRICE],RosterPlan25[[#This Row],[DraftIndex]]),0)</f>
        <v>0</v>
      </c>
      <c r="J143" s="41" t="str">
        <f>IF(RosterPlan25[[#This Row],[SOURCE]]="Rookie","Rookie",_xlfn.IFNA(INDEX(Draft2025[Current Contract],RosterPlan25[[#This Row],[DraftIndex]]),"Undrafted"))</f>
        <v>Rookie</v>
      </c>
      <c r="K143" s="41" cm="1">
        <f t="array" aca="1" ref="K14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43" s="41" t="str">
        <f>IF(_xlfn.IFNA(INDEX(Draft2025[KEEPER],RosterPlan25[[#This Row],[DraftIndex]]),"")="K","Yes","")</f>
        <v/>
      </c>
      <c r="M143" s="41" t="str" cm="1">
        <f t="array" ref="M14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43" s="41">
        <f>ROUNDDOWN(RosterPlan25[[#This Row],[Optimal $]]*IF(RosterPlan25[[#This Row],[Contract]]="Rookie",0.3,0.15),0)</f>
        <v>0</v>
      </c>
      <c r="O14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43" s="37">
        <f>IF(VARG="MANUAL",RosterPlan25[[#This Row],[ManualVARG]],IF(VARG="GOOD",RosterPlan25[[#This Row],[GoodVARG]],"ERR"))</f>
        <v>-4.9112975091635445</v>
      </c>
      <c r="Q14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-4.9112975091635445</v>
      </c>
      <c r="R14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43" s="38" t="s">
        <v>31</v>
      </c>
      <c r="T143" s="38">
        <f>_xlfn.IFNA(INDEX(Draft2025[Net Keeper Count],RosterPlan25[[#This Row],[DraftIndex]]),0)+IF(RosterPlan25[[#This Row],[KEEPER / RFA]]="K",1,0)</f>
        <v>1</v>
      </c>
      <c r="U143" s="38" t="str">
        <f>IF(RosterPlan25[[#This Row],[KEEPER / RFA]]="RFA",RosterPlan25[[#This Row],[Pure Inflated $]],"")</f>
        <v/>
      </c>
      <c r="V143" s="35">
        <f>IF(RosterPlan25[[#This Row],[VAR/G]]&gt;0,
ROUND(IF(VARG="GOOD",$AG$29,IF(VARG="ATHLETIC",$AH$29,99999999999))*RosterPlan25[[#This Row],[VAR/G]],0),
0) + 1</f>
        <v>1</v>
      </c>
      <c r="W143" s="35">
        <f ca="1">RosterPlan25[[#This Row],[Optimal $]]-RosterPlan25[[#This Row],[$ CURR]]</f>
        <v>-2</v>
      </c>
      <c r="X143">
        <f>IF(OR(RosterPlan25[[#This Row],[SOURCE]]="Rookie",RosterPlan25[[#This Row],[POS]]="K"),0,RosterPlan25[[#This Row],[VAR/G]]+3.3)</f>
        <v>0</v>
      </c>
      <c r="Y143">
        <f>IF(RosterPlan25[[#This Row],[VAW/G]]&gt;0,ROUND(RosterPlan25[[#This Row],[VAW/G]]*$AG$56,0)+1,1)</f>
        <v>1</v>
      </c>
      <c r="Z143" s="49">
        <f ca="1">RosterPlan25[[#This Row],[VAWG Market $]]-_xlfn.IFNA(RosterPlan25[[#This Row],[$ CURR]],1)</f>
        <v>-2</v>
      </c>
      <c r="AA143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43">
        <f ca="1">RosterPlan25[[#This Row],[Pure Inflated $]]-RosterPlan25[[#This Row],[$ CURR]]</f>
        <v>-2</v>
      </c>
      <c r="AC143">
        <f>INDEX(players[age],MATCH(RosterPlan25[[#This Row],[player_id]],players[sleeper_id],0))</f>
        <v>23</v>
      </c>
      <c r="AV143"/>
      <c r="BJ143"/>
    </row>
    <row r="144" spans="1:62" x14ac:dyDescent="0.25">
      <c r="A144" t="s">
        <v>1449</v>
      </c>
      <c r="B144" t="s">
        <v>1052</v>
      </c>
      <c r="C144" t="s">
        <v>1450</v>
      </c>
      <c r="D144" s="35">
        <f>_xlfn.IFNA(MATCH(RosterPlan25[[#This Row],[player_id]],CompositeRoster[sleeper_id],0),  MATCH(RosterPlan25[[#This Row],[PLAYER]],CompositeRoster[full_name],0))</f>
        <v>143</v>
      </c>
      <c r="E144" s="35">
        <f>MATCH(RosterPlan25[[#This Row],[player_id]],Draft2025[sleeper_id],0)</f>
        <v>208</v>
      </c>
      <c r="F144" s="35" t="str">
        <f>INDEX(CompositeRoster[team],RosterPlan25[[#This Row],[RosterIndex]])&amp;""</f>
        <v>JAX</v>
      </c>
      <c r="G144" s="35" t="str">
        <f>INDEX(CompositeRoster[position],RosterPlan25[[#This Row],[RosterIndex]])&amp;""</f>
        <v>TE</v>
      </c>
      <c r="H144" s="35" t="str">
        <f>INDEX(CompositeRoster[source],RosterPlan25[[#This Row],[RosterIndex]])</f>
        <v>Roster</v>
      </c>
      <c r="I144" s="41">
        <f>_xlfn.IFNA(INDEX(Draft2025[PRICE],RosterPlan25[[#This Row],[DraftIndex]]),0)</f>
        <v>1</v>
      </c>
      <c r="J144" s="41" t="str">
        <f>IF(RosterPlan25[[#This Row],[SOURCE]]="Rookie","Rookie",_xlfn.IFNA(INDEX(Draft2025[Current Contract],RosterPlan25[[#This Row],[DraftIndex]]),"Undrafted"))</f>
        <v>Undrafted</v>
      </c>
      <c r="K144" s="41" cm="1">
        <f t="array" aca="1" ref="K14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44" s="41" t="str">
        <f>IF(_xlfn.IFNA(INDEX(Draft2025[KEEPER],RosterPlan25[[#This Row],[DraftIndex]]),"")="K","Yes","")</f>
        <v>Yes</v>
      </c>
      <c r="M144" s="41" cm="1">
        <f t="array" ref="M14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N144" s="41">
        <f>ROUNDDOWN(RosterPlan25[[#This Row],[Optimal $]]*IF(RosterPlan25[[#This Row],[Contract]]="Rookie",0.3,0.15),0)</f>
        <v>0</v>
      </c>
      <c r="O14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44" s="37">
        <f>IF(VARG="MANUAL",RosterPlan25[[#This Row],[ManualVARG]],IF(VARG="GOOD",RosterPlan25[[#This Row],[GoodVARG]],"ERR"))</f>
        <v>0</v>
      </c>
      <c r="Q14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</v>
      </c>
      <c r="R14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-2.8905234705656619</v>
      </c>
      <c r="S144" s="38" t="s">
        <v>31</v>
      </c>
      <c r="T144" s="38">
        <f>_xlfn.IFNA(INDEX(Draft2025[Net Keeper Count],RosterPlan25[[#This Row],[DraftIndex]]),0)+IF(RosterPlan25[[#This Row],[KEEPER / RFA]]="K",1,0)</f>
        <v>2</v>
      </c>
      <c r="U144" s="38" t="str">
        <f>IF(RosterPlan25[[#This Row],[KEEPER / RFA]]="RFA",RosterPlan25[[#This Row],[Pure Inflated $]],"")</f>
        <v/>
      </c>
      <c r="V144" s="35">
        <f>IF(RosterPlan25[[#This Row],[VAR/G]]&gt;0,
ROUND(IF(VARG="GOOD",$AG$29,IF(VARG="ATHLETIC",$AH$29,99999999999))*RosterPlan25[[#This Row],[VAR/G]],0),
0) + 1</f>
        <v>1</v>
      </c>
      <c r="W144" s="35">
        <f ca="1">RosterPlan25[[#This Row],[Optimal $]]-RosterPlan25[[#This Row],[$ CURR]]</f>
        <v>0</v>
      </c>
      <c r="X144">
        <f>IF(OR(RosterPlan25[[#This Row],[SOURCE]]="Rookie",RosterPlan25[[#This Row],[POS]]="K"),0,RosterPlan25[[#This Row],[VAR/G]]+3.3)</f>
        <v>3.3</v>
      </c>
      <c r="Y144">
        <f ca="1">IF(RosterPlan25[[#This Row],[VAW/G]]&gt;0,ROUND(RosterPlan25[[#This Row],[VAW/G]]*$AG$56,0)+1,1)</f>
        <v>55</v>
      </c>
      <c r="Z144" s="49">
        <f ca="1">RosterPlan25[[#This Row],[VAWG Market $]]-_xlfn.IFNA(RosterPlan25[[#This Row],[$ CURR]],1)</f>
        <v>54</v>
      </c>
      <c r="AA144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44">
        <f ca="1">RosterPlan25[[#This Row],[Pure Inflated $]]-RosterPlan25[[#This Row],[$ CURR]]</f>
        <v>0</v>
      </c>
      <c r="AC144">
        <f>INDEX(players[age],MATCH(RosterPlan25[[#This Row],[player_id]],players[sleeper_id],0))</f>
        <v>25</v>
      </c>
      <c r="AV144"/>
      <c r="BJ144"/>
    </row>
    <row r="145" spans="1:62" x14ac:dyDescent="0.25">
      <c r="A145" t="s">
        <v>1451</v>
      </c>
      <c r="B145" t="s">
        <v>1052</v>
      </c>
      <c r="C145" t="s">
        <v>1452</v>
      </c>
      <c r="D145" s="35">
        <f>_xlfn.IFNA(MATCH(RosterPlan25[[#This Row],[player_id]],CompositeRoster[sleeper_id],0),  MATCH(RosterPlan25[[#This Row],[PLAYER]],CompositeRoster[full_name],0))</f>
        <v>144</v>
      </c>
      <c r="E145" s="35">
        <f>MATCH(RosterPlan25[[#This Row],[player_id]],Draft2025[sleeper_id],0)</f>
        <v>194</v>
      </c>
      <c r="F145" s="35" t="str">
        <f>INDEX(CompositeRoster[team],RosterPlan25[[#This Row],[RosterIndex]])&amp;""</f>
        <v>SF</v>
      </c>
      <c r="G145" s="35" t="str">
        <f>INDEX(CompositeRoster[position],RosterPlan25[[#This Row],[RosterIndex]])&amp;""</f>
        <v>QB</v>
      </c>
      <c r="H145" s="35" t="str">
        <f>INDEX(CompositeRoster[source],RosterPlan25[[#This Row],[RosterIndex]])</f>
        <v>Roster</v>
      </c>
      <c r="I145" s="41">
        <f>_xlfn.IFNA(INDEX(Draft2025[PRICE],RosterPlan25[[#This Row],[DraftIndex]]),0)</f>
        <v>1</v>
      </c>
      <c r="J145" s="41" t="str">
        <f>IF(RosterPlan25[[#This Row],[SOURCE]]="Rookie","Rookie",_xlfn.IFNA(INDEX(Draft2025[Current Contract],RosterPlan25[[#This Row],[DraftIndex]]),"Undrafted"))</f>
        <v>Auction</v>
      </c>
      <c r="K145" s="41" cm="1">
        <f t="array" aca="1" ref="K14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45" s="41" t="str">
        <f>IF(_xlfn.IFNA(INDEX(Draft2025[KEEPER],RosterPlan25[[#This Row],[DraftIndex]]),"")="K","Yes","")</f>
        <v/>
      </c>
      <c r="M145" s="41" cm="1">
        <f t="array" ref="M14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145" s="41">
        <f>ROUNDDOWN(RosterPlan25[[#This Row],[Optimal $]]*IF(RosterPlan25[[#This Row],[Contract]]="Rookie",0.3,0.15),0)</f>
        <v>0</v>
      </c>
      <c r="O145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45" s="25">
        <f>IF(VARG="MANUAL",RosterPlan25[[#This Row],[ManualVARG]],IF(VARG="GOOD",RosterPlan25[[#This Row],[GoodVARG]],"ERR"))</f>
        <v>0.12675607264898256</v>
      </c>
      <c r="Q145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0.12675607264898256</v>
      </c>
      <c r="R145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-3.0109284605455002</v>
      </c>
      <c r="S145" s="38" t="s">
        <v>31</v>
      </c>
      <c r="T145" s="57">
        <f>_xlfn.IFNA(INDEX(Draft2025[Net Keeper Count],RosterPlan25[[#This Row],[DraftIndex]]),0)+IF(RosterPlan25[[#This Row],[KEEPER / RFA]]="K",1,0)</f>
        <v>1</v>
      </c>
      <c r="U145" s="38" t="str">
        <f>IF(RosterPlan25[[#This Row],[KEEPER / RFA]]="RFA",RosterPlan25[[#This Row],[Pure Inflated $]],"")</f>
        <v/>
      </c>
      <c r="V145" s="35">
        <f>IF(RosterPlan25[[#This Row],[VAR/G]]&gt;0,
ROUND(IF(VARG="GOOD",$AG$29,IF(VARG="ATHLETIC",$AH$29,99999999999))*RosterPlan25[[#This Row],[VAR/G]],0),
0) + 1</f>
        <v>2</v>
      </c>
      <c r="W145" s="35">
        <f ca="1">RosterPlan25[[#This Row],[Optimal $]]-RosterPlan25[[#This Row],[$ CURR]]</f>
        <v>1</v>
      </c>
      <c r="X145">
        <f>IF(OR(RosterPlan25[[#This Row],[SOURCE]]="Rookie",RosterPlan25[[#This Row],[POS]]="K"),0,RosterPlan25[[#This Row],[VAR/G]]+3.3)</f>
        <v>3.4267560726489825</v>
      </c>
      <c r="Y145">
        <f ca="1">IF(RosterPlan25[[#This Row],[VAW/G]]&gt;0,ROUND(RosterPlan25[[#This Row],[VAW/G]]*$AG$56,0)+1,1)</f>
        <v>57</v>
      </c>
      <c r="Z145" s="49">
        <f ca="1">RosterPlan25[[#This Row],[VAWG Market $]]-_xlfn.IFNA(RosterPlan25[[#This Row],[$ CURR]],1)</f>
        <v>56</v>
      </c>
      <c r="AA145" s="35">
        <f ca="1">IF(RosterPlan25[[#This Row],[VAR/G]]&gt;0,1+ROUND(RosterPlan25[[#This Row],[VAR/G]]*IF(RosterPlan25[[#This Row],[KEEPER / RFA]]="K",($AG$34+RosterPlan25[[#This Row],[$ CURR]]-1)/($AG$23+RosterPlan25[[#This Row],[VAR/G]]),$AG$35),0),1)</f>
        <v>3</v>
      </c>
      <c r="AB145">
        <f ca="1">RosterPlan25[[#This Row],[Pure Inflated $]]-RosterPlan25[[#This Row],[$ CURR]]</f>
        <v>2</v>
      </c>
      <c r="AC145">
        <f>INDEX(players[age],MATCH(RosterPlan25[[#This Row],[player_id]],players[sleeper_id],0))</f>
        <v>26</v>
      </c>
      <c r="AV145"/>
      <c r="BJ145"/>
    </row>
    <row r="146" spans="1:62" x14ac:dyDescent="0.25">
      <c r="A146" t="s">
        <v>1455</v>
      </c>
      <c r="B146" t="s">
        <v>1052</v>
      </c>
      <c r="C146" t="s">
        <v>1456</v>
      </c>
      <c r="D146">
        <f>_xlfn.IFNA(MATCH(RosterPlan25[[#This Row],[player_id]],CompositeRoster[sleeper_id],0),  MATCH(RosterPlan25[[#This Row],[PLAYER]],CompositeRoster[full_name],0))</f>
        <v>145</v>
      </c>
      <c r="E146">
        <f>MATCH(RosterPlan25[[#This Row],[player_id]],Draft2025[sleeper_id],0)</f>
        <v>213</v>
      </c>
      <c r="F146" s="35" t="str">
        <f>INDEX(CompositeRoster[team],RosterPlan25[[#This Row],[RosterIndex]])&amp;""</f>
        <v>NYG</v>
      </c>
      <c r="G146" s="35" t="str">
        <f>INDEX(CompositeRoster[position],RosterPlan25[[#This Row],[RosterIndex]])&amp;""</f>
        <v>RB</v>
      </c>
      <c r="H146" s="35" t="str">
        <f>INDEX(CompositeRoster[source],RosterPlan25[[#This Row],[RosterIndex]])</f>
        <v>Roster</v>
      </c>
      <c r="I146" s="41">
        <f>_xlfn.IFNA(INDEX(Draft2025[PRICE],RosterPlan25[[#This Row],[DraftIndex]]),0)</f>
        <v>4</v>
      </c>
      <c r="J146" s="41" t="str">
        <f>IF(RosterPlan25[[#This Row],[SOURCE]]="Rookie","Rookie",_xlfn.IFNA(INDEX(Draft2025[Current Contract],RosterPlan25[[#This Row],[DraftIndex]]),"Undrafted"))</f>
        <v>Rookie</v>
      </c>
      <c r="K146" s="41" cm="1">
        <f t="array" aca="1" ref="K14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46" s="41" t="str">
        <f>IF(_xlfn.IFNA(INDEX(Draft2025[KEEPER],RosterPlan25[[#This Row],[DraftIndex]]),"")="K","Yes","")</f>
        <v/>
      </c>
      <c r="M146" s="41" t="str" cm="1">
        <f t="array" ref="M14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46" s="41">
        <f>ROUNDDOWN(RosterPlan25[[#This Row],[Optimal $]]*IF(RosterPlan25[[#This Row],[Contract]]="Rookie",0.3,0.15),0)</f>
        <v>12</v>
      </c>
      <c r="O146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16</v>
      </c>
      <c r="P146" s="25">
        <f>IF(VARG="MANUAL",RosterPlan25[[#This Row],[ManualVARG]],IF(VARG="GOOD",RosterPlan25[[#This Row],[GoodVARG]],"ERR"))</f>
        <v>3.5411668326705228</v>
      </c>
      <c r="Q146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3.5411668326705228</v>
      </c>
      <c r="R146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46" s="38" t="s">
        <v>31</v>
      </c>
      <c r="T146" s="57">
        <f>_xlfn.IFNA(INDEX(Draft2025[Net Keeper Count],RosterPlan25[[#This Row],[DraftIndex]]),0)+IF(RosterPlan25[[#This Row],[KEEPER / RFA]]="K",1,0)</f>
        <v>1</v>
      </c>
      <c r="U146" s="38" t="str">
        <f>IF(RosterPlan25[[#This Row],[KEEPER / RFA]]="RFA",RosterPlan25[[#This Row],[Pure Inflated $]],"")</f>
        <v/>
      </c>
      <c r="V146" s="35">
        <f>IF(RosterPlan25[[#This Row],[VAR/G]]&gt;0,
ROUND(IF(VARG="GOOD",$AG$29,IF(VARG="ATHLETIC",$AH$29,99999999999))*RosterPlan25[[#This Row],[VAR/G]],0),
0) + 1</f>
        <v>43</v>
      </c>
      <c r="W146" s="35">
        <f ca="1">RosterPlan25[[#This Row],[Optimal $]]-RosterPlan25[[#This Row],[$ CURR]]</f>
        <v>27</v>
      </c>
      <c r="X146">
        <f>IF(OR(RosterPlan25[[#This Row],[SOURCE]]="Rookie",RosterPlan25[[#This Row],[POS]]="K"),0,RosterPlan25[[#This Row],[VAR/G]]+3.3)</f>
        <v>6.8411668326705222</v>
      </c>
      <c r="Y146">
        <f ca="1">IF(RosterPlan25[[#This Row],[VAW/G]]&gt;0,ROUND(RosterPlan25[[#This Row],[VAW/G]]*$AG$56,0)+1,1)</f>
        <v>114</v>
      </c>
      <c r="Z146" s="49">
        <f ca="1">RosterPlan25[[#This Row],[VAWG Market $]]-_xlfn.IFNA(RosterPlan25[[#This Row],[$ CURR]],1)</f>
        <v>98</v>
      </c>
      <c r="AA146" s="35">
        <f ca="1">IF(RosterPlan25[[#This Row],[VAR/G]]&gt;0,1+ROUND(RosterPlan25[[#This Row],[VAR/G]]*IF(RosterPlan25[[#This Row],[KEEPER / RFA]]="K",($AG$34+RosterPlan25[[#This Row],[$ CURR]]-1)/($AG$23+RosterPlan25[[#This Row],[VAR/G]]),$AG$35),0),1)</f>
        <v>57</v>
      </c>
      <c r="AB146">
        <f ca="1">RosterPlan25[[#This Row],[Pure Inflated $]]-RosterPlan25[[#This Row],[$ CURR]]</f>
        <v>41</v>
      </c>
      <c r="AC146">
        <f>INDEX(players[age],MATCH(RosterPlan25[[#This Row],[player_id]],players[sleeper_id],0))</f>
        <v>24</v>
      </c>
      <c r="AV146"/>
      <c r="BJ146"/>
    </row>
    <row r="147" spans="1:62" x14ac:dyDescent="0.25">
      <c r="A147" t="s">
        <v>1459</v>
      </c>
      <c r="B147" t="s">
        <v>1052</v>
      </c>
      <c r="C147" t="s">
        <v>1460</v>
      </c>
      <c r="D147" s="35">
        <f>_xlfn.IFNA(MATCH(RosterPlan25[[#This Row],[player_id]],CompositeRoster[sleeper_id],0),  MATCH(RosterPlan25[[#This Row],[PLAYER]],CompositeRoster[full_name],0))</f>
        <v>146</v>
      </c>
      <c r="E147" s="35">
        <f>MATCH(RosterPlan25[[#This Row],[player_id]],Draft2025[sleeper_id],0)</f>
        <v>171</v>
      </c>
      <c r="F147" s="35" t="str">
        <f>INDEX(CompositeRoster[team],RosterPlan25[[#This Row],[RosterIndex]])&amp;""</f>
        <v>WAS</v>
      </c>
      <c r="G147" s="35" t="str">
        <f>INDEX(CompositeRoster[position],RosterPlan25[[#This Row],[RosterIndex]])&amp;""</f>
        <v>TE</v>
      </c>
      <c r="H147" s="35" t="str">
        <f>INDEX(CompositeRoster[source],RosterPlan25[[#This Row],[RosterIndex]])</f>
        <v>Roster</v>
      </c>
      <c r="I147" s="41">
        <f>_xlfn.IFNA(INDEX(Draft2025[PRICE],RosterPlan25[[#This Row],[DraftIndex]]),0)</f>
        <v>3</v>
      </c>
      <c r="J147" s="41" t="str">
        <f>IF(RosterPlan25[[#This Row],[SOURCE]]="Rookie","Rookie",_xlfn.IFNA(INDEX(Draft2025[Current Contract],RosterPlan25[[#This Row],[DraftIndex]]),"Undrafted"))</f>
        <v>Auction</v>
      </c>
      <c r="K147" s="41" cm="1">
        <f t="array" aca="1" ref="K14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47" s="41" t="str">
        <f>IF(_xlfn.IFNA(INDEX(Draft2025[KEEPER],RosterPlan25[[#This Row],[DraftIndex]]),"")="K","Yes","")</f>
        <v/>
      </c>
      <c r="M147" s="41" cm="1">
        <f t="array" ref="M14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147" s="41">
        <f>ROUNDDOWN(RosterPlan25[[#This Row],[Optimal $]]*IF(RosterPlan25[[#This Row],[Contract]]="Rookie",0.3,0.15),0)</f>
        <v>0</v>
      </c>
      <c r="O147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47" s="25">
        <f>IF(VARG="MANUAL",RosterPlan25[[#This Row],[ManualVARG]],IF(VARG="GOOD",RosterPlan25[[#This Row],[GoodVARG]],"ERR"))</f>
        <v>-0.54447452784676098</v>
      </c>
      <c r="Q147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-0.54447452784676098</v>
      </c>
      <c r="R147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47" s="38" t="s">
        <v>31</v>
      </c>
      <c r="T147" s="57">
        <f>_xlfn.IFNA(INDEX(Draft2025[Net Keeper Count],RosterPlan25[[#This Row],[DraftIndex]]),0)+IF(RosterPlan25[[#This Row],[KEEPER / RFA]]="K",1,0)</f>
        <v>1</v>
      </c>
      <c r="U147" s="38" t="str">
        <f>IF(RosterPlan25[[#This Row],[KEEPER / RFA]]="RFA",RosterPlan25[[#This Row],[Pure Inflated $]],"")</f>
        <v/>
      </c>
      <c r="V147" s="35">
        <f>IF(RosterPlan25[[#This Row],[VAR/G]]&gt;0,
ROUND(IF(VARG="GOOD",$AG$29,IF(VARG="ATHLETIC",$AH$29,99999999999))*RosterPlan25[[#This Row],[VAR/G]],0),
0) + 1</f>
        <v>1</v>
      </c>
      <c r="W147" s="35">
        <f ca="1">RosterPlan25[[#This Row],[Optimal $]]-RosterPlan25[[#This Row],[$ CURR]]</f>
        <v>-2</v>
      </c>
      <c r="X147">
        <f>IF(OR(RosterPlan25[[#This Row],[SOURCE]]="Rookie",RosterPlan25[[#This Row],[POS]]="K"),0,RosterPlan25[[#This Row],[VAR/G]]+3.3)</f>
        <v>2.7555254721532387</v>
      </c>
      <c r="Y147">
        <f ca="1">IF(RosterPlan25[[#This Row],[VAW/G]]&gt;0,ROUND(RosterPlan25[[#This Row],[VAW/G]]*$AG$56,0)+1,1)</f>
        <v>46</v>
      </c>
      <c r="Z147" s="49">
        <f ca="1">RosterPlan25[[#This Row],[VAWG Market $]]-_xlfn.IFNA(RosterPlan25[[#This Row],[$ CURR]],1)</f>
        <v>43</v>
      </c>
      <c r="AA14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47">
        <f ca="1">RosterPlan25[[#This Row],[Pure Inflated $]]-RosterPlan25[[#This Row],[$ CURR]]</f>
        <v>-2</v>
      </c>
      <c r="AC147">
        <f>INDEX(players[age],MATCH(RosterPlan25[[#This Row],[player_id]],players[sleeper_id],0))</f>
        <v>26</v>
      </c>
      <c r="AV147"/>
      <c r="BJ147"/>
    </row>
    <row r="148" spans="1:62" x14ac:dyDescent="0.25">
      <c r="A148" t="s">
        <v>1461</v>
      </c>
      <c r="B148" t="s">
        <v>1052</v>
      </c>
      <c r="C148" t="s">
        <v>1462</v>
      </c>
      <c r="D148" s="35">
        <f>_xlfn.IFNA(MATCH(RosterPlan25[[#This Row],[player_id]],CompositeRoster[sleeper_id],0),  MATCH(RosterPlan25[[#This Row],[PLAYER]],CompositeRoster[full_name],0))</f>
        <v>147</v>
      </c>
      <c r="E148" s="35" t="e">
        <f>MATCH(RosterPlan25[[#This Row],[player_id]],Draft2025[sleeper_id],0)</f>
        <v>#N/A</v>
      </c>
      <c r="F148" s="35" t="str">
        <f>INDEX(CompositeRoster[team],RosterPlan25[[#This Row],[RosterIndex]])&amp;""</f>
        <v>GB</v>
      </c>
      <c r="G148" s="35" t="str">
        <f>INDEX(CompositeRoster[position],RosterPlan25[[#This Row],[RosterIndex]])&amp;""</f>
        <v>WR</v>
      </c>
      <c r="H148" s="35" t="str">
        <f>INDEX(CompositeRoster[source],RosterPlan25[[#This Row],[RosterIndex]])</f>
        <v>Roster</v>
      </c>
      <c r="I148" s="41">
        <f>_xlfn.IFNA(INDEX(Draft2025[PRICE],RosterPlan25[[#This Row],[DraftIndex]]),0)</f>
        <v>0</v>
      </c>
      <c r="J148" s="41" t="str">
        <f>IF(RosterPlan25[[#This Row],[SOURCE]]="Rookie","Rookie",_xlfn.IFNA(INDEX(Draft2025[Current Contract],RosterPlan25[[#This Row],[DraftIndex]]),"Undrafted"))</f>
        <v>Undrafted</v>
      </c>
      <c r="K148" s="41" cm="1">
        <f t="array" aca="1" ref="K14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48" s="41" t="str">
        <f>IF(_xlfn.IFNA(INDEX(Draft2025[KEEPER],RosterPlan25[[#This Row],[DraftIndex]]),"")="K","Yes","")</f>
        <v/>
      </c>
      <c r="M148" s="41" cm="1">
        <f t="array" ref="M14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148" s="41">
        <f>ROUNDDOWN(RosterPlan25[[#This Row],[Optimal $]]*IF(RosterPlan25[[#This Row],[Contract]]="Rookie",0.3,0.15),0)</f>
        <v>2</v>
      </c>
      <c r="O14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148" s="37">
        <f>IF(VARG="MANUAL",RosterPlan25[[#This Row],[ManualVARG]],IF(VARG="GOOD",RosterPlan25[[#This Row],[GoodVARG]],"ERR"))</f>
        <v>1.482477932898252</v>
      </c>
      <c r="Q14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1.482477932898252</v>
      </c>
      <c r="R14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2.4455604617862785</v>
      </c>
      <c r="S148" s="38" t="s">
        <v>31</v>
      </c>
      <c r="T148" s="38">
        <f>_xlfn.IFNA(INDEX(Draft2025[Net Keeper Count],RosterPlan25[[#This Row],[DraftIndex]]),0)+IF(RosterPlan25[[#This Row],[KEEPER / RFA]]="K",1,0)</f>
        <v>1</v>
      </c>
      <c r="U148" s="38" t="str">
        <f>IF(RosterPlan25[[#This Row],[KEEPER / RFA]]="RFA",RosterPlan25[[#This Row],[Pure Inflated $]],"")</f>
        <v/>
      </c>
      <c r="V148" s="35">
        <f>IF(RosterPlan25[[#This Row],[VAR/G]]&gt;0,
ROUND(IF(VARG="GOOD",$AG$29,IF(VARG="ATHLETIC",$AH$29,99999999999))*RosterPlan25[[#This Row],[VAR/G]],0),
0) + 1</f>
        <v>18</v>
      </c>
      <c r="W148" s="35">
        <f ca="1">RosterPlan25[[#This Row],[Optimal $]]-RosterPlan25[[#This Row],[$ CURR]]</f>
        <v>16</v>
      </c>
      <c r="X148">
        <f>IF(OR(RosterPlan25[[#This Row],[SOURCE]]="Rookie",RosterPlan25[[#This Row],[POS]]="K"),0,RosterPlan25[[#This Row],[VAR/G]]+3.3)</f>
        <v>4.7824779328982521</v>
      </c>
      <c r="Y148">
        <f ca="1">IF(RosterPlan25[[#This Row],[VAW/G]]&gt;0,ROUND(RosterPlan25[[#This Row],[VAW/G]]*$AG$56,0)+1,1)</f>
        <v>80</v>
      </c>
      <c r="Z148" s="49">
        <f ca="1">RosterPlan25[[#This Row],[VAWG Market $]]-_xlfn.IFNA(RosterPlan25[[#This Row],[$ CURR]],1)</f>
        <v>78</v>
      </c>
      <c r="AA148" s="35">
        <f ca="1">IF(RosterPlan25[[#This Row],[VAR/G]]&gt;0,1+ROUND(RosterPlan25[[#This Row],[VAR/G]]*IF(RosterPlan25[[#This Row],[KEEPER / RFA]]="K",($AG$34+RosterPlan25[[#This Row],[$ CURR]]-1)/($AG$23+RosterPlan25[[#This Row],[VAR/G]]),$AG$35),0),1)</f>
        <v>25</v>
      </c>
      <c r="AB148">
        <f ca="1">RosterPlan25[[#This Row],[Pure Inflated $]]-RosterPlan25[[#This Row],[$ CURR]]</f>
        <v>23</v>
      </c>
      <c r="AC148">
        <f>INDEX(players[age],MATCH(RosterPlan25[[#This Row],[player_id]],players[sleeper_id],0))</f>
        <v>27</v>
      </c>
      <c r="AV148"/>
      <c r="BJ148"/>
    </row>
    <row r="149" spans="1:62" x14ac:dyDescent="0.25">
      <c r="A149" t="s">
        <v>1463</v>
      </c>
      <c r="B149" t="s">
        <v>1052</v>
      </c>
      <c r="C149" t="s">
        <v>336</v>
      </c>
      <c r="D149" s="35">
        <f>_xlfn.IFNA(MATCH(RosterPlan25[[#This Row],[player_id]],CompositeRoster[sleeper_id],0),  MATCH(RosterPlan25[[#This Row],[PLAYER]],CompositeRoster[full_name],0))</f>
        <v>148</v>
      </c>
      <c r="E149" s="35">
        <f>MATCH(RosterPlan25[[#This Row],[player_id]],Draft2025[sleeper_id],0)</f>
        <v>169</v>
      </c>
      <c r="F149" s="35" t="str">
        <f>INDEX(CompositeRoster[team],RosterPlan25[[#This Row],[RosterIndex]])&amp;""</f>
        <v>PHI</v>
      </c>
      <c r="G149" s="35" t="str">
        <f>INDEX(CompositeRoster[position],RosterPlan25[[#This Row],[RosterIndex]])&amp;""</f>
        <v>TE</v>
      </c>
      <c r="H149" s="35" t="str">
        <f>INDEX(CompositeRoster[source],RosterPlan25[[#This Row],[RosterIndex]])</f>
        <v>Roster</v>
      </c>
      <c r="I149" s="41">
        <f>_xlfn.IFNA(INDEX(Draft2025[PRICE],RosterPlan25[[#This Row],[DraftIndex]]),0)</f>
        <v>2</v>
      </c>
      <c r="J149" s="41" t="str">
        <f>IF(RosterPlan25[[#This Row],[SOURCE]]="Rookie","Rookie",_xlfn.IFNA(INDEX(Draft2025[Current Contract],RosterPlan25[[#This Row],[DraftIndex]]),"Undrafted"))</f>
        <v>Auction</v>
      </c>
      <c r="K149" s="41" cm="1">
        <f t="array" aca="1" ref="K14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49" s="41" t="str">
        <f>IF(_xlfn.IFNA(INDEX(Draft2025[KEEPER],RosterPlan25[[#This Row],[DraftIndex]]),"")="K","Yes","")</f>
        <v/>
      </c>
      <c r="M149" s="41" cm="1">
        <f t="array" ref="M14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149" s="41">
        <f>ROUNDDOWN(RosterPlan25[[#This Row],[Optimal $]]*IF(RosterPlan25[[#This Row],[Contract]]="Rookie",0.3,0.15),0)</f>
        <v>1</v>
      </c>
      <c r="O14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49" s="37">
        <f>IF(VARG="MANUAL",RosterPlan25[[#This Row],[ManualVARG]],IF(VARG="GOOD",RosterPlan25[[#This Row],[GoodVARG]],"ERR"))</f>
        <v>0.57020889354000182</v>
      </c>
      <c r="Q14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0.57020889354000182</v>
      </c>
      <c r="R14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1.4095252678481947</v>
      </c>
      <c r="S149" s="38" t="s">
        <v>31</v>
      </c>
      <c r="T149" s="38">
        <f>_xlfn.IFNA(INDEX(Draft2025[Net Keeper Count],RosterPlan25[[#This Row],[DraftIndex]]),0)+IF(RosterPlan25[[#This Row],[KEEPER / RFA]]="K",1,0)</f>
        <v>1</v>
      </c>
      <c r="U149" s="38" t="str">
        <f>IF(RosterPlan25[[#This Row],[KEEPER / RFA]]="RFA",RosterPlan25[[#This Row],[Pure Inflated $]],"")</f>
        <v/>
      </c>
      <c r="V149" s="35">
        <f>IF(RosterPlan25[[#This Row],[VAR/G]]&gt;0,
ROUND(IF(VARG="GOOD",$AG$29,IF(VARG="ATHLETIC",$AH$29,99999999999))*RosterPlan25[[#This Row],[VAR/G]],0),
0) + 1</f>
        <v>8</v>
      </c>
      <c r="W149" s="35">
        <f ca="1">RosterPlan25[[#This Row],[Optimal $]]-RosterPlan25[[#This Row],[$ CURR]]</f>
        <v>5</v>
      </c>
      <c r="X149">
        <f>IF(OR(RosterPlan25[[#This Row],[SOURCE]]="Rookie",RosterPlan25[[#This Row],[POS]]="K"),0,RosterPlan25[[#This Row],[VAR/G]]+3.3)</f>
        <v>3.8702088935400019</v>
      </c>
      <c r="Y149">
        <f ca="1">IF(RosterPlan25[[#This Row],[VAW/G]]&gt;0,ROUND(RosterPlan25[[#This Row],[VAW/G]]*$AG$56,0)+1,1)</f>
        <v>65</v>
      </c>
      <c r="Z149" s="49">
        <f ca="1">RosterPlan25[[#This Row],[VAWG Market $]]-_xlfn.IFNA(RosterPlan25[[#This Row],[$ CURR]],1)</f>
        <v>62</v>
      </c>
      <c r="AA149" s="35">
        <f ca="1">IF(RosterPlan25[[#This Row],[VAR/G]]&gt;0,1+ROUND(RosterPlan25[[#This Row],[VAR/G]]*IF(RosterPlan25[[#This Row],[KEEPER / RFA]]="K",($AG$34+RosterPlan25[[#This Row],[$ CURR]]-1)/($AG$23+RosterPlan25[[#This Row],[VAR/G]]),$AG$35),0),1)</f>
        <v>10</v>
      </c>
      <c r="AB149">
        <f ca="1">RosterPlan25[[#This Row],[Pure Inflated $]]-RosterPlan25[[#This Row],[$ CURR]]</f>
        <v>7</v>
      </c>
      <c r="AC149">
        <f>INDEX(players[age],MATCH(RosterPlan25[[#This Row],[player_id]],players[sleeper_id],0))</f>
        <v>31</v>
      </c>
      <c r="AV149"/>
      <c r="BJ149"/>
    </row>
    <row r="150" spans="1:62" x14ac:dyDescent="0.25">
      <c r="A150" t="s">
        <v>1464</v>
      </c>
      <c r="B150" t="s">
        <v>1052</v>
      </c>
      <c r="C150" t="s">
        <v>1465</v>
      </c>
      <c r="D150" s="35">
        <f>_xlfn.IFNA(MATCH(RosterPlan25[[#This Row],[player_id]],CompositeRoster[sleeper_id],0),  MATCH(RosterPlan25[[#This Row],[PLAYER]],CompositeRoster[full_name],0))</f>
        <v>149</v>
      </c>
      <c r="E150" s="35">
        <f>MATCH(RosterPlan25[[#This Row],[player_id]],Draft2025[sleeper_id],0)</f>
        <v>203</v>
      </c>
      <c r="F150" s="35" t="str">
        <f>INDEX(CompositeRoster[team],RosterPlan25[[#This Row],[RosterIndex]])&amp;""</f>
        <v>MIA</v>
      </c>
      <c r="G150" s="35" t="str">
        <f>INDEX(CompositeRoster[position],RosterPlan25[[#This Row],[RosterIndex]])&amp;""</f>
        <v>RB</v>
      </c>
      <c r="H150" s="35" t="str">
        <f>INDEX(CompositeRoster[source],RosterPlan25[[#This Row],[RosterIndex]])</f>
        <v>Roster</v>
      </c>
      <c r="I150" s="41">
        <f>_xlfn.IFNA(INDEX(Draft2025[PRICE],RosterPlan25[[#This Row],[DraftIndex]]),0)</f>
        <v>33</v>
      </c>
      <c r="J150" s="41" t="str">
        <f>IF(RosterPlan25[[#This Row],[SOURCE]]="Rookie","Rookie",_xlfn.IFNA(INDEX(Draft2025[Current Contract],RosterPlan25[[#This Row],[DraftIndex]]),"Undrafted"))</f>
        <v>Rookie</v>
      </c>
      <c r="K150" s="41" cm="1">
        <f t="array" aca="1" ref="K15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150" s="41" t="str">
        <f>IF(_xlfn.IFNA(INDEX(Draft2025[KEEPER],RosterPlan25[[#This Row],[DraftIndex]]),"")="K","Yes","")</f>
        <v>Yes</v>
      </c>
      <c r="M150" s="41" t="str" cm="1">
        <f t="array" ref="M15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50" s="41">
        <f>ROUNDDOWN(RosterPlan25[[#This Row],[Optimal $]]*IF(RosterPlan25[[#This Row],[Contract]]="Rookie",0.3,0.15),0)</f>
        <v>17</v>
      </c>
      <c r="O150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50</v>
      </c>
      <c r="P150" s="25">
        <f>IF(VARG="MANUAL",RosterPlan25[[#This Row],[ManualVARG]],IF(VARG="GOOD",RosterPlan25[[#This Row],[GoodVARG]],"ERR"))</f>
        <v>4.8862891614652222</v>
      </c>
      <c r="Q150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4.8862891614652222</v>
      </c>
      <c r="R150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-1.1505115616550454</v>
      </c>
      <c r="S150" s="38" t="s">
        <v>31</v>
      </c>
      <c r="T150" s="57">
        <f>_xlfn.IFNA(INDEX(Draft2025[Net Keeper Count],RosterPlan25[[#This Row],[DraftIndex]]),0)+IF(RosterPlan25[[#This Row],[KEEPER / RFA]]="K",1,0)</f>
        <v>3</v>
      </c>
      <c r="U150" s="38" t="str">
        <f>IF(RosterPlan25[[#This Row],[KEEPER / RFA]]="RFA",RosterPlan25[[#This Row],[Pure Inflated $]],"")</f>
        <v/>
      </c>
      <c r="V150" s="35">
        <f>IF(RosterPlan25[[#This Row],[VAR/G]]&gt;0,
ROUND(IF(VARG="GOOD",$AG$29,IF(VARG="ATHLETIC",$AH$29,99999999999))*RosterPlan25[[#This Row],[VAR/G]],0),
0) + 1</f>
        <v>59</v>
      </c>
      <c r="W150" s="35">
        <f ca="1">RosterPlan25[[#This Row],[Optimal $]]-RosterPlan25[[#This Row],[$ CURR]]</f>
        <v>9</v>
      </c>
      <c r="X150">
        <f>IF(OR(RosterPlan25[[#This Row],[SOURCE]]="Rookie",RosterPlan25[[#This Row],[POS]]="K"),0,RosterPlan25[[#This Row],[VAR/G]]+3.3)</f>
        <v>8.186289161465222</v>
      </c>
      <c r="Y150">
        <f ca="1">IF(RosterPlan25[[#This Row],[VAW/G]]&gt;0,ROUND(RosterPlan25[[#This Row],[VAW/G]]*$AG$56,0)+1,1)</f>
        <v>136</v>
      </c>
      <c r="Z150" s="49">
        <f ca="1">RosterPlan25[[#This Row],[VAWG Market $]]-_xlfn.IFNA(RosterPlan25[[#This Row],[$ CURR]],1)</f>
        <v>86</v>
      </c>
      <c r="AA150" s="35">
        <f ca="1">IF(RosterPlan25[[#This Row],[VAR/G]]&gt;0,1+ROUND(RosterPlan25[[#This Row],[VAR/G]]*IF(RosterPlan25[[#This Row],[KEEPER / RFA]]="K",($AG$34+RosterPlan25[[#This Row],[$ CURR]]-1)/($AG$23+RosterPlan25[[#This Row],[VAR/G]]),$AG$35),0),1)</f>
        <v>79</v>
      </c>
      <c r="AB150">
        <f ca="1">RosterPlan25[[#This Row],[Pure Inflated $]]-RosterPlan25[[#This Row],[$ CURR]]</f>
        <v>29</v>
      </c>
      <c r="AC150">
        <f>INDEX(players[age],MATCH(RosterPlan25[[#This Row],[player_id]],players[sleeper_id],0))</f>
        <v>24</v>
      </c>
      <c r="AV150"/>
      <c r="BJ150"/>
    </row>
    <row r="151" spans="1:62" x14ac:dyDescent="0.25">
      <c r="A151" t="s">
        <v>1466</v>
      </c>
      <c r="B151" t="s">
        <v>1052</v>
      </c>
      <c r="C151" t="s">
        <v>1467</v>
      </c>
      <c r="D151" s="35">
        <f>_xlfn.IFNA(MATCH(RosterPlan25[[#This Row],[player_id]],CompositeRoster[sleeper_id],0),  MATCH(RosterPlan25[[#This Row],[PLAYER]],CompositeRoster[full_name],0))</f>
        <v>150</v>
      </c>
      <c r="E151" s="35">
        <f>MATCH(RosterPlan25[[#This Row],[player_id]],Draft2025[sleeper_id],0)</f>
        <v>204</v>
      </c>
      <c r="F151" s="35" t="str">
        <f>INDEX(CompositeRoster[team],RosterPlan25[[#This Row],[RosterIndex]])&amp;""</f>
        <v>ATL</v>
      </c>
      <c r="G151" s="35" t="str">
        <f>INDEX(CompositeRoster[position],RosterPlan25[[#This Row],[RosterIndex]])&amp;""</f>
        <v>WR</v>
      </c>
      <c r="H151" s="35" t="str">
        <f>INDEX(CompositeRoster[source],RosterPlan25[[#This Row],[RosterIndex]])</f>
        <v>Roster</v>
      </c>
      <c r="I151" s="41">
        <f>_xlfn.IFNA(INDEX(Draft2025[PRICE],RosterPlan25[[#This Row],[DraftIndex]]),0)</f>
        <v>25</v>
      </c>
      <c r="J151" s="41" t="str">
        <f>IF(RosterPlan25[[#This Row],[SOURCE]]="Rookie","Rookie",_xlfn.IFNA(INDEX(Draft2025[Current Contract],RosterPlan25[[#This Row],[DraftIndex]]),"Undrafted"))</f>
        <v>Rookie</v>
      </c>
      <c r="K151" s="41" cm="1">
        <f t="array" aca="1" ref="K15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151" s="41" t="str">
        <f>IF(_xlfn.IFNA(INDEX(Draft2025[KEEPER],RosterPlan25[[#This Row],[DraftIndex]]),"")="K","Yes","")</f>
        <v>Yes</v>
      </c>
      <c r="M151" s="41" t="str" cm="1">
        <f t="array" ref="M15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51" s="41">
        <f>ROUNDDOWN(RosterPlan25[[#This Row],[Optimal $]]*IF(RosterPlan25[[#This Row],[Contract]]="Rookie",0.3,0.15),0)</f>
        <v>12</v>
      </c>
      <c r="O15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37</v>
      </c>
      <c r="P151" s="37">
        <f>IF(VARG="MANUAL",RosterPlan25[[#This Row],[ManualVARG]],IF(VARG="GOOD",RosterPlan25[[#This Row],[GoodVARG]],"ERR"))</f>
        <v>3.3097192680010949</v>
      </c>
      <c r="Q15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3.3097192680010949</v>
      </c>
      <c r="R15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1.3920786311545521</v>
      </c>
      <c r="S151" s="38" t="s">
        <v>31</v>
      </c>
      <c r="T151" s="38">
        <f>_xlfn.IFNA(INDEX(Draft2025[Net Keeper Count],RosterPlan25[[#This Row],[DraftIndex]]),0)+IF(RosterPlan25[[#This Row],[KEEPER / RFA]]="K",1,0)</f>
        <v>4</v>
      </c>
      <c r="U151" s="38" t="str">
        <f>IF(RosterPlan25[[#This Row],[KEEPER / RFA]]="RFA",RosterPlan25[[#This Row],[Pure Inflated $]],"")</f>
        <v/>
      </c>
      <c r="V151" s="35">
        <f>IF(RosterPlan25[[#This Row],[VAR/G]]&gt;0,
ROUND(IF(VARG="GOOD",$AG$29,IF(VARG="ATHLETIC",$AH$29,99999999999))*RosterPlan25[[#This Row],[VAR/G]],0),
0) + 1</f>
        <v>40</v>
      </c>
      <c r="W151" s="35">
        <f ca="1">RosterPlan25[[#This Row],[Optimal $]]-RosterPlan25[[#This Row],[$ CURR]]</f>
        <v>3</v>
      </c>
      <c r="X151">
        <f>IF(OR(RosterPlan25[[#This Row],[SOURCE]]="Rookie",RosterPlan25[[#This Row],[POS]]="K"),0,RosterPlan25[[#This Row],[VAR/G]]+3.3)</f>
        <v>6.6097192680010952</v>
      </c>
      <c r="Y151">
        <f ca="1">IF(RosterPlan25[[#This Row],[VAW/G]]&gt;0,ROUND(RosterPlan25[[#This Row],[VAW/G]]*$AG$56,0)+1,1)</f>
        <v>110</v>
      </c>
      <c r="Z151" s="49">
        <f ca="1">RosterPlan25[[#This Row],[VAWG Market $]]-_xlfn.IFNA(RosterPlan25[[#This Row],[$ CURR]],1)</f>
        <v>73</v>
      </c>
      <c r="AA151" s="35">
        <f ca="1">IF(RosterPlan25[[#This Row],[VAR/G]]&gt;0,1+ROUND(RosterPlan25[[#This Row],[VAR/G]]*IF(RosterPlan25[[#This Row],[KEEPER / RFA]]="K",($AG$34+RosterPlan25[[#This Row],[$ CURR]]-1)/($AG$23+RosterPlan25[[#This Row],[VAR/G]]),$AG$35),0),1)</f>
        <v>54</v>
      </c>
      <c r="AB151">
        <f ca="1">RosterPlan25[[#This Row],[Pure Inflated $]]-RosterPlan25[[#This Row],[$ CURR]]</f>
        <v>17</v>
      </c>
      <c r="AC151">
        <f>INDEX(players[age],MATCH(RosterPlan25[[#This Row],[player_id]],players[sleeper_id],0))</f>
        <v>25</v>
      </c>
      <c r="AV151"/>
      <c r="BJ151"/>
    </row>
    <row r="152" spans="1:62" x14ac:dyDescent="0.25">
      <c r="A152" t="s">
        <v>1468</v>
      </c>
      <c r="B152" t="s">
        <v>1052</v>
      </c>
      <c r="C152" t="s">
        <v>1469</v>
      </c>
      <c r="D152" s="35">
        <f>_xlfn.IFNA(MATCH(RosterPlan25[[#This Row],[player_id]],CompositeRoster[sleeper_id],0),  MATCH(RosterPlan25[[#This Row],[PLAYER]],CompositeRoster[full_name],0))</f>
        <v>151</v>
      </c>
      <c r="E152" s="35" t="e">
        <f>MATCH(RosterPlan25[[#This Row],[player_id]],Draft2025[sleeper_id],0)</f>
        <v>#N/A</v>
      </c>
      <c r="F152" s="35" t="str">
        <f>INDEX(CompositeRoster[team],RosterPlan25[[#This Row],[RosterIndex]])&amp;""</f>
        <v>TB</v>
      </c>
      <c r="G152" s="35" t="str">
        <f>INDEX(CompositeRoster[position],RosterPlan25[[#This Row],[RosterIndex]])&amp;""</f>
        <v>WR</v>
      </c>
      <c r="H152" s="35" t="str">
        <f>INDEX(CompositeRoster[source],RosterPlan25[[#This Row],[RosterIndex]])</f>
        <v>Roster</v>
      </c>
      <c r="I152" s="41">
        <f>_xlfn.IFNA(INDEX(Draft2025[PRICE],RosterPlan25[[#This Row],[DraftIndex]]),0)</f>
        <v>0</v>
      </c>
      <c r="J152" s="41" t="str">
        <f>IF(RosterPlan25[[#This Row],[SOURCE]]="Rookie","Rookie",_xlfn.IFNA(INDEX(Draft2025[Current Contract],RosterPlan25[[#This Row],[DraftIndex]]),"Undrafted"))</f>
        <v>Undrafted</v>
      </c>
      <c r="K152" s="41" cm="1">
        <f t="array" aca="1" ref="K15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52" s="41" t="str">
        <f>IF(_xlfn.IFNA(INDEX(Draft2025[KEEPER],RosterPlan25[[#This Row],[DraftIndex]]),"")="K","Yes","")</f>
        <v/>
      </c>
      <c r="M152" s="41" cm="1">
        <f t="array" ref="M15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152" s="41">
        <f>ROUNDDOWN(RosterPlan25[[#This Row],[Optimal $]]*IF(RosterPlan25[[#This Row],[Contract]]="Rookie",0.3,0.15),0)</f>
        <v>0</v>
      </c>
      <c r="O152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52" s="25">
        <f>IF(VARG="MANUAL",RosterPlan25[[#This Row],[ManualVARG]],IF(VARG="GOOD",RosterPlan25[[#This Row],[GoodVARG]],"ERR"))</f>
        <v>-2.3539777223528127</v>
      </c>
      <c r="Q152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-2.3539777223528127</v>
      </c>
      <c r="R152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52" s="38" t="s">
        <v>31</v>
      </c>
      <c r="T152" s="57">
        <f>_xlfn.IFNA(INDEX(Draft2025[Net Keeper Count],RosterPlan25[[#This Row],[DraftIndex]]),0)+IF(RosterPlan25[[#This Row],[KEEPER / RFA]]="K",1,0)</f>
        <v>1</v>
      </c>
      <c r="U152" s="38" t="str">
        <f>IF(RosterPlan25[[#This Row],[KEEPER / RFA]]="RFA",RosterPlan25[[#This Row],[Pure Inflated $]],"")</f>
        <v/>
      </c>
      <c r="V152" s="35">
        <f>IF(RosterPlan25[[#This Row],[VAR/G]]&gt;0,
ROUND(IF(VARG="GOOD",$AG$29,IF(VARG="ATHLETIC",$AH$29,99999999999))*RosterPlan25[[#This Row],[VAR/G]],0),
0) + 1</f>
        <v>1</v>
      </c>
      <c r="W152" s="35">
        <f ca="1">RosterPlan25[[#This Row],[Optimal $]]-RosterPlan25[[#This Row],[$ CURR]]</f>
        <v>0</v>
      </c>
      <c r="X152">
        <f>IF(OR(RosterPlan25[[#This Row],[SOURCE]]="Rookie",RosterPlan25[[#This Row],[POS]]="K"),0,RosterPlan25[[#This Row],[VAR/G]]+3.3)</f>
        <v>0.94602227764718716</v>
      </c>
      <c r="Y152">
        <f ca="1">IF(RosterPlan25[[#This Row],[VAW/G]]&gt;0,ROUND(RosterPlan25[[#This Row],[VAW/G]]*$AG$56,0)+1,1)</f>
        <v>17</v>
      </c>
      <c r="Z152" s="49">
        <f ca="1">RosterPlan25[[#This Row],[VAWG Market $]]-_xlfn.IFNA(RosterPlan25[[#This Row],[$ CURR]],1)</f>
        <v>16</v>
      </c>
      <c r="AA15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52">
        <f ca="1">RosterPlan25[[#This Row],[Pure Inflated $]]-RosterPlan25[[#This Row],[$ CURR]]</f>
        <v>0</v>
      </c>
      <c r="AC152">
        <f>INDEX(players[age],MATCH(RosterPlan25[[#This Row],[player_id]],players[sleeper_id],0))</f>
        <v>24</v>
      </c>
      <c r="AV152"/>
      <c r="BJ152"/>
    </row>
    <row r="153" spans="1:62" x14ac:dyDescent="0.25">
      <c r="A153" t="s">
        <v>1470</v>
      </c>
      <c r="B153" t="s">
        <v>1052</v>
      </c>
      <c r="C153" t="s">
        <v>1471</v>
      </c>
      <c r="D153" s="35">
        <f>_xlfn.IFNA(MATCH(RosterPlan25[[#This Row],[player_id]],CompositeRoster[sleeper_id],0),  MATCH(RosterPlan25[[#This Row],[PLAYER]],CompositeRoster[full_name],0))</f>
        <v>152</v>
      </c>
      <c r="E153" s="35">
        <f>MATCH(RosterPlan25[[#This Row],[player_id]],Draft2025[sleeper_id],0)</f>
        <v>78</v>
      </c>
      <c r="F153" s="35" t="str">
        <f>INDEX(CompositeRoster[team],RosterPlan25[[#This Row],[RosterIndex]])&amp;""</f>
        <v>PIT</v>
      </c>
      <c r="G153" s="35" t="str">
        <f>INDEX(CompositeRoster[position],RosterPlan25[[#This Row],[RosterIndex]])&amp;""</f>
        <v>RB</v>
      </c>
      <c r="H153" s="35" t="str">
        <f>INDEX(CompositeRoster[source],RosterPlan25[[#This Row],[RosterIndex]])</f>
        <v>Roster</v>
      </c>
      <c r="I153" s="41">
        <f>_xlfn.IFNA(INDEX(Draft2025[PRICE],RosterPlan25[[#This Row],[DraftIndex]]),0)</f>
        <v>9</v>
      </c>
      <c r="J153" s="41" t="str">
        <f>IF(RosterPlan25[[#This Row],[SOURCE]]="Rookie","Rookie",_xlfn.IFNA(INDEX(Draft2025[Current Contract],RosterPlan25[[#This Row],[DraftIndex]]),"Undrafted"))</f>
        <v>Auction</v>
      </c>
      <c r="K153" s="41" cm="1">
        <f t="array" aca="1" ref="K15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53" s="41" t="str">
        <f>IF(_xlfn.IFNA(INDEX(Draft2025[KEEPER],RosterPlan25[[#This Row],[DraftIndex]]),"")="K","Yes","")</f>
        <v>Yes</v>
      </c>
      <c r="M153" s="41" cm="1">
        <f t="array" ref="M15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153" s="41">
        <f>ROUNDDOWN(RosterPlan25[[#This Row],[Optimal $]]*IF(RosterPlan25[[#This Row],[Contract]]="Rookie",0.3,0.15),0)</f>
        <v>1</v>
      </c>
      <c r="O15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10</v>
      </c>
      <c r="P153" s="37">
        <f>IF(VARG="MANUAL",RosterPlan25[[#This Row],[ManualVARG]],IF(VARG="GOOD",RosterPlan25[[#This Row],[GoodVARG]],"ERR"))</f>
        <v>0.85867783624935023</v>
      </c>
      <c r="Q15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0.85867783624935023</v>
      </c>
      <c r="R15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-1.8989706679859879</v>
      </c>
      <c r="S153" s="38" t="s">
        <v>31</v>
      </c>
      <c r="T153" s="38">
        <f>_xlfn.IFNA(INDEX(Draft2025[Net Keeper Count],RosterPlan25[[#This Row],[DraftIndex]]),0)+IF(RosterPlan25[[#This Row],[KEEPER / RFA]]="K",1,0)</f>
        <v>1</v>
      </c>
      <c r="U153" s="38" t="str">
        <f>IF(RosterPlan25[[#This Row],[KEEPER / RFA]]="RFA",RosterPlan25[[#This Row],[Pure Inflated $]],"")</f>
        <v/>
      </c>
      <c r="V153" s="35">
        <f>IF(RosterPlan25[[#This Row],[VAR/G]]&gt;0,
ROUND(IF(VARG="GOOD",$AG$29,IF(VARG="ATHLETIC",$AH$29,99999999999))*RosterPlan25[[#This Row],[VAR/G]],0),
0) + 1</f>
        <v>11</v>
      </c>
      <c r="W153" s="35">
        <f ca="1">RosterPlan25[[#This Row],[Optimal $]]-RosterPlan25[[#This Row],[$ CURR]]</f>
        <v>1</v>
      </c>
      <c r="X153">
        <f>IF(OR(RosterPlan25[[#This Row],[SOURCE]]="Rookie",RosterPlan25[[#This Row],[POS]]="K"),0,RosterPlan25[[#This Row],[VAR/G]]+3.3)</f>
        <v>4.1586778362493497</v>
      </c>
      <c r="Y153">
        <f ca="1">IF(RosterPlan25[[#This Row],[VAW/G]]&gt;0,ROUND(RosterPlan25[[#This Row],[VAW/G]]*$AG$56,0)+1,1)</f>
        <v>69</v>
      </c>
      <c r="Z153" s="49">
        <f ca="1">RosterPlan25[[#This Row],[VAWG Market $]]-_xlfn.IFNA(RosterPlan25[[#This Row],[$ CURR]],1)</f>
        <v>59</v>
      </c>
      <c r="AA153" s="35">
        <f ca="1">IF(RosterPlan25[[#This Row],[VAR/G]]&gt;0,1+ROUND(RosterPlan25[[#This Row],[VAR/G]]*IF(RosterPlan25[[#This Row],[KEEPER / RFA]]="K",($AG$34+RosterPlan25[[#This Row],[$ CURR]]-1)/($AG$23+RosterPlan25[[#This Row],[VAR/G]]),$AG$35),0),1)</f>
        <v>15</v>
      </c>
      <c r="AB153">
        <f ca="1">RosterPlan25[[#This Row],[Pure Inflated $]]-RosterPlan25[[#This Row],[$ CURR]]</f>
        <v>5</v>
      </c>
      <c r="AC153">
        <f>INDEX(players[age],MATCH(RosterPlan25[[#This Row],[player_id]],players[sleeper_id],0))</f>
        <v>27</v>
      </c>
      <c r="AV153"/>
      <c r="BJ153"/>
    </row>
    <row r="154" spans="1:62" x14ac:dyDescent="0.25">
      <c r="A154" t="s">
        <v>1472</v>
      </c>
      <c r="B154" t="s">
        <v>1052</v>
      </c>
      <c r="C154" t="s">
        <v>1473</v>
      </c>
      <c r="D154" s="35">
        <f>_xlfn.IFNA(MATCH(RosterPlan25[[#This Row],[player_id]],CompositeRoster[sleeper_id],0),  MATCH(RosterPlan25[[#This Row],[PLAYER]],CompositeRoster[full_name],0))</f>
        <v>153</v>
      </c>
      <c r="E154" s="35">
        <f>MATCH(RosterPlan25[[#This Row],[player_id]],Draft2025[sleeper_id],0)</f>
        <v>193</v>
      </c>
      <c r="F154" s="35" t="str">
        <f>INDEX(CompositeRoster[team],RosterPlan25[[#This Row],[RosterIndex]])&amp;""</f>
        <v>SEA</v>
      </c>
      <c r="G154" s="35" t="str">
        <f>INDEX(CompositeRoster[position],RosterPlan25[[#This Row],[RosterIndex]])&amp;""</f>
        <v>WR</v>
      </c>
      <c r="H154" s="35" t="str">
        <f>INDEX(CompositeRoster[source],RosterPlan25[[#This Row],[RosterIndex]])</f>
        <v>Roster</v>
      </c>
      <c r="I154" s="41">
        <f>_xlfn.IFNA(INDEX(Draft2025[PRICE],RosterPlan25[[#This Row],[DraftIndex]]),0)</f>
        <v>1</v>
      </c>
      <c r="J154" s="41" t="str">
        <f>IF(RosterPlan25[[#This Row],[SOURCE]]="Rookie","Rookie",_xlfn.IFNA(INDEX(Draft2025[Current Contract],RosterPlan25[[#This Row],[DraftIndex]]),"Undrafted"))</f>
        <v>Auction</v>
      </c>
      <c r="K154" s="41" cm="1">
        <f t="array" aca="1" ref="K15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54" s="41" t="str">
        <f>IF(_xlfn.IFNA(INDEX(Draft2025[KEEPER],RosterPlan25[[#This Row],[DraftIndex]]),"")="K","Yes","")</f>
        <v/>
      </c>
      <c r="M154" s="41" cm="1">
        <f t="array" ref="M15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154" s="41">
        <f>ROUNDDOWN(RosterPlan25[[#This Row],[Optimal $]]*IF(RosterPlan25[[#This Row],[Contract]]="Rookie",0.3,0.15),0)</f>
        <v>0</v>
      </c>
      <c r="O15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54" s="37">
        <f>IF(VARG="MANUAL",RosterPlan25[[#This Row],[ManualVARG]],IF(VARG="GOOD",RosterPlan25[[#This Row],[GoodVARG]],"ERR"))</f>
        <v>-0.89412167301979983</v>
      </c>
      <c r="Q15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-0.89412167301979983</v>
      </c>
      <c r="R15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-1.1615193356360527</v>
      </c>
      <c r="S154" s="38" t="s">
        <v>31</v>
      </c>
      <c r="T154" s="38">
        <f>_xlfn.IFNA(INDEX(Draft2025[Net Keeper Count],RosterPlan25[[#This Row],[DraftIndex]]),0)+IF(RosterPlan25[[#This Row],[KEEPER / RFA]]="K",1,0)</f>
        <v>1</v>
      </c>
      <c r="U154" s="38" t="str">
        <f>IF(RosterPlan25[[#This Row],[KEEPER / RFA]]="RFA",RosterPlan25[[#This Row],[Pure Inflated $]],"")</f>
        <v/>
      </c>
      <c r="V154" s="35">
        <f>IF(RosterPlan25[[#This Row],[VAR/G]]&gt;0,
ROUND(IF(VARG="GOOD",$AG$29,IF(VARG="ATHLETIC",$AH$29,99999999999))*RosterPlan25[[#This Row],[VAR/G]],0),
0) + 1</f>
        <v>1</v>
      </c>
      <c r="W154" s="35">
        <f ca="1">RosterPlan25[[#This Row],[Optimal $]]-RosterPlan25[[#This Row],[$ CURR]]</f>
        <v>0</v>
      </c>
      <c r="X154">
        <f>IF(OR(RosterPlan25[[#This Row],[SOURCE]]="Rookie",RosterPlan25[[#This Row],[POS]]="K"),0,RosterPlan25[[#This Row],[VAR/G]]+3.3)</f>
        <v>2.4058783269801998</v>
      </c>
      <c r="Y154">
        <f ca="1">IF(RosterPlan25[[#This Row],[VAW/G]]&gt;0,ROUND(RosterPlan25[[#This Row],[VAW/G]]*$AG$56,0)+1,1)</f>
        <v>41</v>
      </c>
      <c r="Z154" s="49">
        <f ca="1">RosterPlan25[[#This Row],[VAWG Market $]]-_xlfn.IFNA(RosterPlan25[[#This Row],[$ CURR]],1)</f>
        <v>40</v>
      </c>
      <c r="AA154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54">
        <f ca="1">RosterPlan25[[#This Row],[Pure Inflated $]]-RosterPlan25[[#This Row],[$ CURR]]</f>
        <v>0</v>
      </c>
      <c r="AC154">
        <f>INDEX(players[age],MATCH(RosterPlan25[[#This Row],[player_id]],players[sleeper_id],0))</f>
        <v>27</v>
      </c>
      <c r="AV154"/>
      <c r="BJ154"/>
    </row>
    <row r="155" spans="1:62" x14ac:dyDescent="0.25">
      <c r="A155" t="s">
        <v>1474</v>
      </c>
      <c r="B155" t="s">
        <v>1052</v>
      </c>
      <c r="C155" t="s">
        <v>1475</v>
      </c>
      <c r="D155" s="35">
        <f>_xlfn.IFNA(MATCH(RosterPlan25[[#This Row],[player_id]],CompositeRoster[sleeper_id],0),  MATCH(RosterPlan25[[#This Row],[PLAYER]],CompositeRoster[full_name],0))</f>
        <v>154</v>
      </c>
      <c r="E155" s="35">
        <f>MATCH(RosterPlan25[[#This Row],[player_id]],Draft2025[sleeper_id],0)</f>
        <v>14</v>
      </c>
      <c r="F155" s="35" t="str">
        <f>INDEX(CompositeRoster[team],RosterPlan25[[#This Row],[RosterIndex]])&amp;""</f>
        <v>NE</v>
      </c>
      <c r="G155" s="35" t="str">
        <f>INDEX(CompositeRoster[position],RosterPlan25[[#This Row],[RosterIndex]])&amp;""</f>
        <v>WR</v>
      </c>
      <c r="H155" s="35" t="str">
        <f>INDEX(CompositeRoster[source],RosterPlan25[[#This Row],[RosterIndex]])</f>
        <v>Roster</v>
      </c>
      <c r="I155" s="41">
        <f>_xlfn.IFNA(INDEX(Draft2025[PRICE],RosterPlan25[[#This Row],[DraftIndex]]),0)</f>
        <v>3</v>
      </c>
      <c r="J155" s="41" t="str">
        <f>IF(RosterPlan25[[#This Row],[SOURCE]]="Rookie","Rookie",_xlfn.IFNA(INDEX(Draft2025[Current Contract],RosterPlan25[[#This Row],[DraftIndex]]),"Undrafted"))</f>
        <v>Rookie</v>
      </c>
      <c r="K155" s="41" cm="1">
        <f t="array" aca="1" ref="K15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155" s="41" t="str">
        <f>IF(_xlfn.IFNA(INDEX(Draft2025[KEEPER],RosterPlan25[[#This Row],[DraftIndex]]),"")="K","Yes","")</f>
        <v>Yes</v>
      </c>
      <c r="M155" s="41" t="str" cm="1">
        <f t="array" ref="M15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55" s="41">
        <f>ROUNDDOWN(RosterPlan25[[#This Row],[Optimal $]]*IF(RosterPlan25[[#This Row],[Contract]]="Rookie",0.3,0.15),0)</f>
        <v>0</v>
      </c>
      <c r="O15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55" s="37">
        <f>IF(VARG="MANUAL",RosterPlan25[[#This Row],[ManualVARG]],IF(VARG="GOOD",RosterPlan25[[#This Row],[GoodVARG]],"ERR"))</f>
        <v>-0.71605897945275132</v>
      </c>
      <c r="Q15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-0.71605897945275132</v>
      </c>
      <c r="R15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-0.8819203437404125</v>
      </c>
      <c r="S155" s="38" t="s">
        <v>31</v>
      </c>
      <c r="T155" s="38">
        <f>_xlfn.IFNA(INDEX(Draft2025[Net Keeper Count],RosterPlan25[[#This Row],[DraftIndex]]),0)+IF(RosterPlan25[[#This Row],[KEEPER / RFA]]="K",1,0)</f>
        <v>4</v>
      </c>
      <c r="U155" s="38" t="str">
        <f>IF(RosterPlan25[[#This Row],[KEEPER / RFA]]="RFA",RosterPlan25[[#This Row],[Pure Inflated $]],"")</f>
        <v/>
      </c>
      <c r="V155" s="35">
        <f>IF(RosterPlan25[[#This Row],[VAR/G]]&gt;0,
ROUND(IF(VARG="GOOD",$AG$29,IF(VARG="ATHLETIC",$AH$29,99999999999))*RosterPlan25[[#This Row],[VAR/G]],0),
0) + 1</f>
        <v>1</v>
      </c>
      <c r="W155" s="35">
        <f ca="1">RosterPlan25[[#This Row],[Optimal $]]-RosterPlan25[[#This Row],[$ CURR]]</f>
        <v>-2</v>
      </c>
      <c r="X155">
        <f>IF(OR(RosterPlan25[[#This Row],[SOURCE]]="Rookie",RosterPlan25[[#This Row],[POS]]="K"),0,RosterPlan25[[#This Row],[VAR/G]]+3.3)</f>
        <v>2.5839410205472486</v>
      </c>
      <c r="Y155">
        <f ca="1">IF(RosterPlan25[[#This Row],[VAW/G]]&gt;0,ROUND(RosterPlan25[[#This Row],[VAW/G]]*$AG$56,0)+1,1)</f>
        <v>44</v>
      </c>
      <c r="Z155" s="49">
        <f ca="1">RosterPlan25[[#This Row],[VAWG Market $]]-_xlfn.IFNA(RosterPlan25[[#This Row],[$ CURR]],1)</f>
        <v>41</v>
      </c>
      <c r="AA155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55">
        <f ca="1">RosterPlan25[[#This Row],[Pure Inflated $]]-RosterPlan25[[#This Row],[$ CURR]]</f>
        <v>-2</v>
      </c>
      <c r="AC155">
        <f>INDEX(players[age],MATCH(RosterPlan25[[#This Row],[player_id]],players[sleeper_id],0))</f>
        <v>26</v>
      </c>
      <c r="AV155"/>
      <c r="BJ155"/>
    </row>
    <row r="156" spans="1:62" x14ac:dyDescent="0.25">
      <c r="A156" t="s">
        <v>1476</v>
      </c>
      <c r="B156" t="s">
        <v>1052</v>
      </c>
      <c r="C156" t="s">
        <v>232</v>
      </c>
      <c r="D156" s="35">
        <f>_xlfn.IFNA(MATCH(RosterPlan25[[#This Row],[player_id]],CompositeRoster[sleeper_id],0),  MATCH(RosterPlan25[[#This Row],[PLAYER]],CompositeRoster[full_name],0))</f>
        <v>155</v>
      </c>
      <c r="E156" s="35">
        <f>MATCH(RosterPlan25[[#This Row],[player_id]],Draft2025[sleeper_id],0)</f>
        <v>20</v>
      </c>
      <c r="F156" s="35" t="str">
        <f>INDEX(CompositeRoster[team],RosterPlan25[[#This Row],[RosterIndex]])&amp;""</f>
        <v>SEA</v>
      </c>
      <c r="G156" s="35" t="str">
        <f>INDEX(CompositeRoster[position],RosterPlan25[[#This Row],[RosterIndex]])&amp;""</f>
        <v>QB</v>
      </c>
      <c r="H156" s="35" t="str">
        <f>INDEX(CompositeRoster[source],RosterPlan25[[#This Row],[RosterIndex]])</f>
        <v>Roster</v>
      </c>
      <c r="I156" s="41">
        <f>_xlfn.IFNA(INDEX(Draft2025[PRICE],RosterPlan25[[#This Row],[DraftIndex]]),0)</f>
        <v>1</v>
      </c>
      <c r="J156" s="41" t="str">
        <f>IF(RosterPlan25[[#This Row],[SOURCE]]="Rookie","Rookie",_xlfn.IFNA(INDEX(Draft2025[Current Contract],RosterPlan25[[#This Row],[DraftIndex]]),"Undrafted"))</f>
        <v>Undrafted</v>
      </c>
      <c r="K156" s="41" cm="1">
        <f t="array" aca="1" ref="K15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56" s="41" t="str">
        <f>IF(_xlfn.IFNA(INDEX(Draft2025[KEEPER],RosterPlan25[[#This Row],[DraftIndex]]),"")="K","Yes","")</f>
        <v>Yes</v>
      </c>
      <c r="M156" s="41" cm="1">
        <f t="array" ref="M15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N156" s="41">
        <f>ROUNDDOWN(RosterPlan25[[#This Row],[Optimal $]]*IF(RosterPlan25[[#This Row],[Contract]]="Rookie",0.3,0.15),0)</f>
        <v>0</v>
      </c>
      <c r="O156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56" s="25">
        <f>IF(VARG="MANUAL",RosterPlan25[[#This Row],[ManualVARG]],IF(VARG="GOOD",RosterPlan25[[#This Row],[GoodVARG]],"ERR"))</f>
        <v>-2.6058753380881199</v>
      </c>
      <c r="Q156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-2.6058753380881199</v>
      </c>
      <c r="R156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-14.006307946849674</v>
      </c>
      <c r="S156" s="38" t="s">
        <v>31</v>
      </c>
      <c r="T156" s="57">
        <f>_xlfn.IFNA(INDEX(Draft2025[Net Keeper Count],RosterPlan25[[#This Row],[DraftIndex]]),0)+IF(RosterPlan25[[#This Row],[KEEPER / RFA]]="K",1,0)</f>
        <v>2</v>
      </c>
      <c r="U156" s="38" t="str">
        <f>IF(RosterPlan25[[#This Row],[KEEPER / RFA]]="RFA",RosterPlan25[[#This Row],[Pure Inflated $]],"")</f>
        <v/>
      </c>
      <c r="V156" s="35">
        <f>IF(RosterPlan25[[#This Row],[VAR/G]]&gt;0,
ROUND(IF(VARG="GOOD",$AG$29,IF(VARG="ATHLETIC",$AH$29,99999999999))*RosterPlan25[[#This Row],[VAR/G]],0),
0) + 1</f>
        <v>1</v>
      </c>
      <c r="W156" s="35">
        <f ca="1">RosterPlan25[[#This Row],[Optimal $]]-RosterPlan25[[#This Row],[$ CURR]]</f>
        <v>0</v>
      </c>
      <c r="X156">
        <f>IF(OR(RosterPlan25[[#This Row],[SOURCE]]="Rookie",RosterPlan25[[#This Row],[POS]]="K"),0,RosterPlan25[[#This Row],[VAR/G]]+3.3)</f>
        <v>0.69412466191187994</v>
      </c>
      <c r="Y156">
        <f ca="1">IF(RosterPlan25[[#This Row],[VAW/G]]&gt;0,ROUND(RosterPlan25[[#This Row],[VAW/G]]*$AG$56,0)+1,1)</f>
        <v>12</v>
      </c>
      <c r="Z156" s="49">
        <f ca="1">RosterPlan25[[#This Row],[VAWG Market $]]-_xlfn.IFNA(RosterPlan25[[#This Row],[$ CURR]],1)</f>
        <v>11</v>
      </c>
      <c r="AA156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56">
        <f ca="1">RosterPlan25[[#This Row],[Pure Inflated $]]-RosterPlan25[[#This Row],[$ CURR]]</f>
        <v>0</v>
      </c>
      <c r="AC156">
        <f>INDEX(players[age],MATCH(RosterPlan25[[#This Row],[player_id]],players[sleeper_id],0))</f>
        <v>29</v>
      </c>
      <c r="AV156"/>
      <c r="BJ156"/>
    </row>
    <row r="157" spans="1:62" x14ac:dyDescent="0.25">
      <c r="A157" t="s">
        <v>1477</v>
      </c>
      <c r="B157" t="s">
        <v>1052</v>
      </c>
      <c r="C157" t="s">
        <v>1478</v>
      </c>
      <c r="D157" s="35">
        <f>_xlfn.IFNA(MATCH(RosterPlan25[[#This Row],[player_id]],CompositeRoster[sleeper_id],0),  MATCH(RosterPlan25[[#This Row],[PLAYER]],CompositeRoster[full_name],0))</f>
        <v>156</v>
      </c>
      <c r="E157" s="35">
        <f>MATCH(RosterPlan25[[#This Row],[player_id]],Draft2025[sleeper_id],0)</f>
        <v>206</v>
      </c>
      <c r="F157" s="35" t="str">
        <f>INDEX(CompositeRoster[team],RosterPlan25[[#This Row],[RosterIndex]])&amp;""</f>
        <v>ARI</v>
      </c>
      <c r="G157" s="35" t="str">
        <f>INDEX(CompositeRoster[position],RosterPlan25[[#This Row],[RosterIndex]])&amp;""</f>
        <v>RB</v>
      </c>
      <c r="H157" s="35" t="str">
        <f>INDEX(CompositeRoster[source],RosterPlan25[[#This Row],[RosterIndex]])</f>
        <v>Roster</v>
      </c>
      <c r="I157" s="41">
        <f>_xlfn.IFNA(INDEX(Draft2025[PRICE],RosterPlan25[[#This Row],[DraftIndex]]),0)</f>
        <v>3</v>
      </c>
      <c r="J157" s="41" t="str">
        <f>IF(RosterPlan25[[#This Row],[SOURCE]]="Rookie","Rookie",_xlfn.IFNA(INDEX(Draft2025[Current Contract],RosterPlan25[[#This Row],[DraftIndex]]),"Undrafted"))</f>
        <v>Rookie</v>
      </c>
      <c r="K157" s="41" cm="1">
        <f t="array" aca="1" ref="K15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157" s="41" t="str">
        <f>IF(_xlfn.IFNA(INDEX(Draft2025[KEEPER],RosterPlan25[[#This Row],[DraftIndex]]),"")="K","Yes","")</f>
        <v>Yes</v>
      </c>
      <c r="M157" s="41" t="str" cm="1">
        <f t="array" ref="M15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57" s="41">
        <f>ROUNDDOWN(RosterPlan25[[#This Row],[Optimal $]]*IF(RosterPlan25[[#This Row],[Contract]]="Rookie",0.3,0.15),0)</f>
        <v>0</v>
      </c>
      <c r="O15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57" s="37">
        <f>IF(VARG="MANUAL",RosterPlan25[[#This Row],[ManualVARG]],IF(VARG="GOOD",RosterPlan25[[#This Row],[GoodVARG]],"ERR"))</f>
        <v>-2.7616867238228822</v>
      </c>
      <c r="Q15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-2.7616867238228822</v>
      </c>
      <c r="R15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-1.2440293646817684</v>
      </c>
      <c r="S157" s="38" t="s">
        <v>31</v>
      </c>
      <c r="T157" s="38">
        <f>_xlfn.IFNA(INDEX(Draft2025[Net Keeper Count],RosterPlan25[[#This Row],[DraftIndex]]),0)+IF(RosterPlan25[[#This Row],[KEEPER / RFA]]="K",1,0)</f>
        <v>4</v>
      </c>
      <c r="U157" s="38" t="str">
        <f>IF(RosterPlan25[[#This Row],[KEEPER / RFA]]="RFA",RosterPlan25[[#This Row],[Pure Inflated $]],"")</f>
        <v/>
      </c>
      <c r="V157" s="35">
        <f>IF(RosterPlan25[[#This Row],[VAR/G]]&gt;0,
ROUND(IF(VARG="GOOD",$AG$29,IF(VARG="ATHLETIC",$AH$29,99999999999))*RosterPlan25[[#This Row],[VAR/G]],0),
0) + 1</f>
        <v>1</v>
      </c>
      <c r="W157" s="35">
        <f ca="1">RosterPlan25[[#This Row],[Optimal $]]-RosterPlan25[[#This Row],[$ CURR]]</f>
        <v>-2</v>
      </c>
      <c r="X157">
        <f>IF(OR(RosterPlan25[[#This Row],[SOURCE]]="Rookie",RosterPlan25[[#This Row],[POS]]="K"),0,RosterPlan25[[#This Row],[VAR/G]]+3.3)</f>
        <v>0.53831327617711766</v>
      </c>
      <c r="Y157">
        <f ca="1">IF(RosterPlan25[[#This Row],[VAW/G]]&gt;0,ROUND(RosterPlan25[[#This Row],[VAW/G]]*$AG$56,0)+1,1)</f>
        <v>10</v>
      </c>
      <c r="Z157" s="49">
        <f ca="1">RosterPlan25[[#This Row],[VAWG Market $]]-_xlfn.IFNA(RosterPlan25[[#This Row],[$ CURR]],1)</f>
        <v>7</v>
      </c>
      <c r="AA15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57">
        <f ca="1">RosterPlan25[[#This Row],[Pure Inflated $]]-RosterPlan25[[#This Row],[$ CURR]]</f>
        <v>-2</v>
      </c>
      <c r="AC157">
        <f>INDEX(players[age],MATCH(RosterPlan25[[#This Row],[player_id]],players[sleeper_id],0))</f>
        <v>26</v>
      </c>
      <c r="AV157"/>
      <c r="BJ157"/>
    </row>
    <row r="158" spans="1:62" x14ac:dyDescent="0.25">
      <c r="A158" t="s">
        <v>1479</v>
      </c>
      <c r="B158" t="s">
        <v>1052</v>
      </c>
      <c r="C158" t="s">
        <v>1480</v>
      </c>
      <c r="D158" s="35">
        <f>_xlfn.IFNA(MATCH(RosterPlan25[[#This Row],[player_id]],CompositeRoster[sleeper_id],0),  MATCH(RosterPlan25[[#This Row],[PLAYER]],CompositeRoster[full_name],0))</f>
        <v>157</v>
      </c>
      <c r="E158" s="35">
        <f>MATCH(RosterPlan25[[#This Row],[player_id]],Draft2025[sleeper_id],0)</f>
        <v>186</v>
      </c>
      <c r="F158" s="35" t="str">
        <f>INDEX(CompositeRoster[team],RosterPlan25[[#This Row],[RosterIndex]])&amp;""</f>
        <v>NYG</v>
      </c>
      <c r="G158" s="35" t="str">
        <f>INDEX(CompositeRoster[position],RosterPlan25[[#This Row],[RosterIndex]])&amp;""</f>
        <v>RB</v>
      </c>
      <c r="H158" s="35" t="str">
        <f>INDEX(CompositeRoster[source],RosterPlan25[[#This Row],[RosterIndex]])</f>
        <v>Roster</v>
      </c>
      <c r="I158" s="41">
        <f>_xlfn.IFNA(INDEX(Draft2025[PRICE],RosterPlan25[[#This Row],[DraftIndex]]),0)</f>
        <v>4</v>
      </c>
      <c r="J158" s="41" t="str">
        <f>IF(RosterPlan25[[#This Row],[SOURCE]]="Rookie","Rookie",_xlfn.IFNA(INDEX(Draft2025[Current Contract],RosterPlan25[[#This Row],[DraftIndex]]),"Undrafted"))</f>
        <v>Rookie</v>
      </c>
      <c r="K158" s="41" cm="1">
        <f t="array" aca="1" ref="K15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58" s="41" t="str">
        <f>IF(_xlfn.IFNA(INDEX(Draft2025[KEEPER],RosterPlan25[[#This Row],[DraftIndex]]),"")="K","Yes","")</f>
        <v>Yes</v>
      </c>
      <c r="M158" s="41" t="str" cm="1">
        <f t="array" ref="M15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58" s="41">
        <f>ROUNDDOWN(RosterPlan25[[#This Row],[Optimal $]]*IF(RosterPlan25[[#This Row],[Contract]]="Rookie",0.3,0.15),0)</f>
        <v>0</v>
      </c>
      <c r="O15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158" s="37">
        <f>IF(VARG="MANUAL",RosterPlan25[[#This Row],[ManualVARG]],IF(VARG="GOOD",RosterPlan25[[#This Row],[GoodVARG]],"ERR"))</f>
        <v>-1.6284004373170613</v>
      </c>
      <c r="Q15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-1.6284004373170613</v>
      </c>
      <c r="R15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58" s="38" t="s">
        <v>31</v>
      </c>
      <c r="T158" s="38">
        <f>_xlfn.IFNA(INDEX(Draft2025[Net Keeper Count],RosterPlan25[[#This Row],[DraftIndex]]),0)+IF(RosterPlan25[[#This Row],[KEEPER / RFA]]="K",1,0)</f>
        <v>2</v>
      </c>
      <c r="U158" s="38" t="str">
        <f>IF(RosterPlan25[[#This Row],[KEEPER / RFA]]="RFA",RosterPlan25[[#This Row],[Pure Inflated $]],"")</f>
        <v/>
      </c>
      <c r="V158" s="35">
        <f>IF(RosterPlan25[[#This Row],[VAR/G]]&gt;0,
ROUND(IF(VARG="GOOD",$AG$29,IF(VARG="ATHLETIC",$AH$29,99999999999))*RosterPlan25[[#This Row],[VAR/G]],0),
0) + 1</f>
        <v>1</v>
      </c>
      <c r="W158" s="35">
        <f ca="1">RosterPlan25[[#This Row],[Optimal $]]-RosterPlan25[[#This Row],[$ CURR]]</f>
        <v>-3</v>
      </c>
      <c r="X158">
        <f>IF(OR(RosterPlan25[[#This Row],[SOURCE]]="Rookie",RosterPlan25[[#This Row],[POS]]="K"),0,RosterPlan25[[#This Row],[VAR/G]]+3.3)</f>
        <v>1.6715995626829385</v>
      </c>
      <c r="Y158">
        <f ca="1">IF(RosterPlan25[[#This Row],[VAW/G]]&gt;0,ROUND(RosterPlan25[[#This Row],[VAW/G]]*$AG$56,0)+1,1)</f>
        <v>29</v>
      </c>
      <c r="Z158" s="49">
        <f ca="1">RosterPlan25[[#This Row],[VAWG Market $]]-_xlfn.IFNA(RosterPlan25[[#This Row],[$ CURR]],1)</f>
        <v>25</v>
      </c>
      <c r="AA15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58">
        <f ca="1">RosterPlan25[[#This Row],[Pure Inflated $]]-RosterPlan25[[#This Row],[$ CURR]]</f>
        <v>-3</v>
      </c>
      <c r="AC158">
        <f>INDEX(players[age],MATCH(RosterPlan25[[#This Row],[player_id]],players[sleeper_id],0))</f>
        <v>26</v>
      </c>
      <c r="AV158"/>
      <c r="BJ158"/>
    </row>
    <row r="159" spans="1:62" x14ac:dyDescent="0.25">
      <c r="A159" t="s">
        <v>1481</v>
      </c>
      <c r="B159" t="s">
        <v>1052</v>
      </c>
      <c r="C159" t="s">
        <v>1482</v>
      </c>
      <c r="D159" s="35">
        <f>_xlfn.IFNA(MATCH(RosterPlan25[[#This Row],[player_id]],CompositeRoster[sleeper_id],0),  MATCH(RosterPlan25[[#This Row],[PLAYER]],CompositeRoster[full_name],0))</f>
        <v>158</v>
      </c>
      <c r="E159" s="35" t="e">
        <f>MATCH(RosterPlan25[[#This Row],[player_id]],Draft2025[sleeper_id],0)</f>
        <v>#N/A</v>
      </c>
      <c r="F159" s="35" t="str">
        <f>INDEX(CompositeRoster[team],RosterPlan25[[#This Row],[RosterIndex]])&amp;""</f>
        <v>MIN</v>
      </c>
      <c r="G159" s="35" t="str">
        <f>INDEX(CompositeRoster[position],RosterPlan25[[#This Row],[RosterIndex]])&amp;""</f>
        <v>RB</v>
      </c>
      <c r="H159" s="35" t="str">
        <f>INDEX(CompositeRoster[source],RosterPlan25[[#This Row],[RosterIndex]])</f>
        <v>Rookie</v>
      </c>
      <c r="I159" s="41">
        <f>_xlfn.IFNA(INDEX(Draft2025[PRICE],RosterPlan25[[#This Row],[DraftIndex]]),0)</f>
        <v>0</v>
      </c>
      <c r="J159" s="41" t="str">
        <f>IF(RosterPlan25[[#This Row],[SOURCE]]="Rookie","Rookie",_xlfn.IFNA(INDEX(Draft2025[Current Contract],RosterPlan25[[#This Row],[DraftIndex]]),"Undrafted"))</f>
        <v>Rookie</v>
      </c>
      <c r="K159" s="41" cm="1">
        <f t="array" aca="1" ref="K15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59" s="41" t="str">
        <f>IF(_xlfn.IFNA(INDEX(Draft2025[KEEPER],RosterPlan25[[#This Row],[DraftIndex]]),"")="K","Yes","")</f>
        <v/>
      </c>
      <c r="M159" s="41" t="str" cm="1">
        <f t="array" ref="M15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59" s="41">
        <f>ROUNDDOWN(RosterPlan25[[#This Row],[Optimal $]]*IF(RosterPlan25[[#This Row],[Contract]]="Rookie",0.3,0.15),0)</f>
        <v>0</v>
      </c>
      <c r="O15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59" s="37">
        <f>IF(VARG="MANUAL",RosterPlan25[[#This Row],[ManualVARG]],IF(VARG="GOOD",RosterPlan25[[#This Row],[GoodVARG]],"ERR"))</f>
        <v>-5.4649335362963125</v>
      </c>
      <c r="Q15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-5.4649335362963125</v>
      </c>
      <c r="R15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59" s="38" t="s">
        <v>31</v>
      </c>
      <c r="T159" s="38">
        <f>_xlfn.IFNA(INDEX(Draft2025[Net Keeper Count],RosterPlan25[[#This Row],[DraftIndex]]),0)+IF(RosterPlan25[[#This Row],[KEEPER / RFA]]="K",1,0)</f>
        <v>1</v>
      </c>
      <c r="U159" s="38" t="str">
        <f>IF(RosterPlan25[[#This Row],[KEEPER / RFA]]="RFA",RosterPlan25[[#This Row],[Pure Inflated $]],"")</f>
        <v/>
      </c>
      <c r="V159" s="35">
        <f>IF(RosterPlan25[[#This Row],[VAR/G]]&gt;0,
ROUND(IF(VARG="GOOD",$AG$29,IF(VARG="ATHLETIC",$AH$29,99999999999))*RosterPlan25[[#This Row],[VAR/G]],0),
0) + 1</f>
        <v>1</v>
      </c>
      <c r="W159" s="35">
        <f ca="1">RosterPlan25[[#This Row],[Optimal $]]-RosterPlan25[[#This Row],[$ CURR]]</f>
        <v>-2</v>
      </c>
      <c r="X159">
        <f>IF(OR(RosterPlan25[[#This Row],[SOURCE]]="Rookie",RosterPlan25[[#This Row],[POS]]="K"),0,RosterPlan25[[#This Row],[VAR/G]]+3.3)</f>
        <v>0</v>
      </c>
      <c r="Y159">
        <f>IF(RosterPlan25[[#This Row],[VAW/G]]&gt;0,ROUND(RosterPlan25[[#This Row],[VAW/G]]*$AG$56,0)+1,1)</f>
        <v>1</v>
      </c>
      <c r="Z159" s="49">
        <f ca="1">RosterPlan25[[#This Row],[VAWG Market $]]-_xlfn.IFNA(RosterPlan25[[#This Row],[$ CURR]],1)</f>
        <v>-2</v>
      </c>
      <c r="AA159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59">
        <f ca="1">RosterPlan25[[#This Row],[Pure Inflated $]]-RosterPlan25[[#This Row],[$ CURR]]</f>
        <v>-2</v>
      </c>
      <c r="AC159">
        <f>INDEX(players[age],MATCH(RosterPlan25[[#This Row],[player_id]],players[sleeper_id],0))</f>
        <v>22</v>
      </c>
      <c r="AV159"/>
      <c r="BJ159"/>
    </row>
    <row r="160" spans="1:62" x14ac:dyDescent="0.25">
      <c r="A160" t="s">
        <v>1483</v>
      </c>
      <c r="B160" t="s">
        <v>1052</v>
      </c>
      <c r="C160" t="s">
        <v>1484</v>
      </c>
      <c r="D160">
        <f>_xlfn.IFNA(MATCH(RosterPlan25[[#This Row],[player_id]],CompositeRoster[sleeper_id],0),  MATCH(RosterPlan25[[#This Row],[PLAYER]],CompositeRoster[full_name],0))</f>
        <v>159</v>
      </c>
      <c r="E160" t="e">
        <f>MATCH(RosterPlan25[[#This Row],[player_id]],Draft2025[sleeper_id],0)</f>
        <v>#N/A</v>
      </c>
      <c r="F160" t="str">
        <f>INDEX(CompositeRoster[team],RosterPlan25[[#This Row],[RosterIndex]])&amp;""</f>
        <v>PHI</v>
      </c>
      <c r="G160" t="str">
        <f>INDEX(CompositeRoster[position],RosterPlan25[[#This Row],[RosterIndex]])&amp;""</f>
        <v>TE</v>
      </c>
      <c r="H160" s="35" t="str">
        <f>INDEX(CompositeRoster[source],RosterPlan25[[#This Row],[RosterIndex]])</f>
        <v>Rookie</v>
      </c>
      <c r="I160" s="41">
        <f>_xlfn.IFNA(INDEX(Draft2025[PRICE],RosterPlan25[[#This Row],[DraftIndex]]),0)</f>
        <v>0</v>
      </c>
      <c r="J160" s="41" t="str">
        <f>IF(RosterPlan25[[#This Row],[SOURCE]]="Rookie","Rookie",_xlfn.IFNA(INDEX(Draft2025[Current Contract],RosterPlan25[[#This Row],[DraftIndex]]),"Undrafted"))</f>
        <v>Rookie</v>
      </c>
      <c r="K160" s="41" cm="1">
        <f t="array" aca="1" ref="K16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60" s="41" t="str">
        <f>IF(_xlfn.IFNA(INDEX(Draft2025[KEEPER],RosterPlan25[[#This Row],[DraftIndex]]),"")="K","Yes","")</f>
        <v/>
      </c>
      <c r="M160" s="41" t="str" cm="1">
        <f t="array" ref="M16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60" s="41">
        <f>ROUNDDOWN(RosterPlan25[[#This Row],[Optimal $]]*IF(RosterPlan25[[#This Row],[Contract]]="Rookie",0.3,0.15),0)</f>
        <v>0</v>
      </c>
      <c r="O160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P160" s="37">
        <f>IF(VARG="MANUAL",RosterPlan25[[#This Row],[ManualVARG]],IF(VARG="GOOD",RosterPlan25[[#This Row],[GoodVARG]],"ERR"))</f>
        <v>-3.7034675736831386</v>
      </c>
      <c r="Q16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-3.7034675736831386</v>
      </c>
      <c r="R16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60" s="38" t="s">
        <v>31</v>
      </c>
      <c r="T160" s="35">
        <f>_xlfn.IFNA(INDEX(Draft2025[Net Keeper Count],RosterPlan25[[#This Row],[DraftIndex]]),0)+IF(RosterPlan25[[#This Row],[KEEPER / RFA]]="K",1,0)</f>
        <v>1</v>
      </c>
      <c r="U160" s="38" t="str">
        <f>IF(RosterPlan25[[#This Row],[KEEPER / RFA]]="RFA",RosterPlan25[[#This Row],[Pure Inflated $]],"")</f>
        <v/>
      </c>
      <c r="V160">
        <f>IF(RosterPlan25[[#This Row],[VAR/G]]&gt;0,
ROUND(IF(VARG="GOOD",$AG$29,IF(VARG="ATHLETIC",$AH$29,99999999999))*RosterPlan25[[#This Row],[VAR/G]],0),
0) + 1</f>
        <v>1</v>
      </c>
      <c r="W160" s="35">
        <f ca="1">RosterPlan25[[#This Row],[Optimal $]]-RosterPlan25[[#This Row],[$ CURR]]</f>
        <v>-4</v>
      </c>
      <c r="X160" s="35">
        <f>IF(OR(RosterPlan25[[#This Row],[SOURCE]]="Rookie",RosterPlan25[[#This Row],[POS]]="K"),0,RosterPlan25[[#This Row],[VAR/G]]+3.3)</f>
        <v>0</v>
      </c>
      <c r="Y160" s="35">
        <f>IF(RosterPlan25[[#This Row],[VAW/G]]&gt;0,ROUND(RosterPlan25[[#This Row],[VAW/G]]*$AG$56,0)+1,1)</f>
        <v>1</v>
      </c>
      <c r="Z160" s="42">
        <f ca="1">RosterPlan25[[#This Row],[VAWG Market $]]-_xlfn.IFNA(RosterPlan25[[#This Row],[$ CURR]],1)</f>
        <v>-4</v>
      </c>
      <c r="AA160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60" s="35">
        <f ca="1">RosterPlan25[[#This Row],[Pure Inflated $]]-RosterPlan25[[#This Row],[$ CURR]]</f>
        <v>-4</v>
      </c>
      <c r="AC160">
        <f>INDEX(players[age],MATCH(RosterPlan25[[#This Row],[player_id]],players[sleeper_id],0))</f>
        <v>23</v>
      </c>
      <c r="AV160"/>
      <c r="BJ160"/>
    </row>
    <row r="161" spans="1:62" x14ac:dyDescent="0.25">
      <c r="A161" t="s">
        <v>1485</v>
      </c>
      <c r="B161" t="s">
        <v>1052</v>
      </c>
      <c r="C161" t="s">
        <v>1486</v>
      </c>
      <c r="D161" s="35">
        <f>_xlfn.IFNA(MATCH(RosterPlan25[[#This Row],[player_id]],CompositeRoster[sleeper_id],0),  MATCH(RosterPlan25[[#This Row],[PLAYER]],CompositeRoster[full_name],0))</f>
        <v>160</v>
      </c>
      <c r="E161" s="35" t="e">
        <f>MATCH(RosterPlan25[[#This Row],[player_id]],Draft2025[sleeper_id],0)</f>
        <v>#N/A</v>
      </c>
      <c r="F161" s="35" t="str">
        <f>INDEX(CompositeRoster[team],RosterPlan25[[#This Row],[RosterIndex]])&amp;""</f>
        <v>PIT</v>
      </c>
      <c r="G161" s="35" t="str">
        <f>INDEX(CompositeRoster[position],RosterPlan25[[#This Row],[RosterIndex]])&amp;""</f>
        <v>WR</v>
      </c>
      <c r="H161" s="35" t="str">
        <f>INDEX(CompositeRoster[source],RosterPlan25[[#This Row],[RosterIndex]])</f>
        <v>Rookie</v>
      </c>
      <c r="I161" s="41">
        <f>_xlfn.IFNA(INDEX(Draft2025[PRICE],RosterPlan25[[#This Row],[DraftIndex]]),0)</f>
        <v>0</v>
      </c>
      <c r="J161" s="41" t="str">
        <f>IF(RosterPlan25[[#This Row],[SOURCE]]="Rookie","Rookie",_xlfn.IFNA(INDEX(Draft2025[Current Contract],RosterPlan25[[#This Row],[DraftIndex]]),"Undrafted"))</f>
        <v>Rookie</v>
      </c>
      <c r="K161" s="41" cm="1">
        <f t="array" aca="1" ref="K16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61" s="41" t="str">
        <f>IF(_xlfn.IFNA(INDEX(Draft2025[KEEPER],RosterPlan25[[#This Row],[DraftIndex]]),"")="K","Yes","")</f>
        <v/>
      </c>
      <c r="M161" s="41" t="str" cm="1">
        <f t="array" ref="M16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61" s="41">
        <f>ROUNDDOWN(RosterPlan25[[#This Row],[Optimal $]]*IF(RosterPlan25[[#This Row],[Contract]]="Rookie",0.3,0.15),0)</f>
        <v>0</v>
      </c>
      <c r="O16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161" s="37">
        <f>IF(VARG="MANUAL",RosterPlan25[[#This Row],[ManualVARG]],IF(VARG="GOOD",RosterPlan25[[#This Row],[GoodVARG]],"ERR"))</f>
        <v>-2.7213684690940179</v>
      </c>
      <c r="Q16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-2.7213684690940179</v>
      </c>
      <c r="R16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61" s="38" t="s">
        <v>31</v>
      </c>
      <c r="T161" s="38">
        <f>_xlfn.IFNA(INDEX(Draft2025[Net Keeper Count],RosterPlan25[[#This Row],[DraftIndex]]),0)+IF(RosterPlan25[[#This Row],[KEEPER / RFA]]="K",1,0)</f>
        <v>1</v>
      </c>
      <c r="U161" s="38" t="str">
        <f>IF(RosterPlan25[[#This Row],[KEEPER / RFA]]="RFA",RosterPlan25[[#This Row],[Pure Inflated $]],"")</f>
        <v/>
      </c>
      <c r="V161" s="35">
        <f>IF(RosterPlan25[[#This Row],[VAR/G]]&gt;0,
ROUND(IF(VARG="GOOD",$AG$29,IF(VARG="ATHLETIC",$AH$29,99999999999))*RosterPlan25[[#This Row],[VAR/G]],0),
0) + 1</f>
        <v>1</v>
      </c>
      <c r="W161" s="35">
        <f ca="1">RosterPlan25[[#This Row],[Optimal $]]-RosterPlan25[[#This Row],[$ CURR]]</f>
        <v>-3</v>
      </c>
      <c r="X161">
        <f>IF(OR(RosterPlan25[[#This Row],[SOURCE]]="Rookie",RosterPlan25[[#This Row],[POS]]="K"),0,RosterPlan25[[#This Row],[VAR/G]]+3.3)</f>
        <v>0</v>
      </c>
      <c r="Y161">
        <f>IF(RosterPlan25[[#This Row],[VAW/G]]&gt;0,ROUND(RosterPlan25[[#This Row],[VAW/G]]*$AG$56,0)+1,1)</f>
        <v>1</v>
      </c>
      <c r="Z161" s="49">
        <f ca="1">RosterPlan25[[#This Row],[VAWG Market $]]-_xlfn.IFNA(RosterPlan25[[#This Row],[$ CURR]],1)</f>
        <v>-3</v>
      </c>
      <c r="AA161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61">
        <f ca="1">RosterPlan25[[#This Row],[Pure Inflated $]]-RosterPlan25[[#This Row],[$ CURR]]</f>
        <v>-3</v>
      </c>
      <c r="AC161">
        <f>INDEX(players[age],MATCH(RosterPlan25[[#This Row],[player_id]],players[sleeper_id],0))</f>
        <v>22</v>
      </c>
      <c r="AV161"/>
      <c r="BJ161"/>
    </row>
    <row r="162" spans="1:62" x14ac:dyDescent="0.25">
      <c r="A162" t="s">
        <v>1487</v>
      </c>
      <c r="B162" t="s">
        <v>1052</v>
      </c>
      <c r="C162" t="s">
        <v>1488</v>
      </c>
      <c r="D162" s="35">
        <f>_xlfn.IFNA(MATCH(RosterPlan25[[#This Row],[player_id]],CompositeRoster[sleeper_id],0),  MATCH(RosterPlan25[[#This Row],[PLAYER]],CompositeRoster[full_name],0))</f>
        <v>161</v>
      </c>
      <c r="E162" s="35" t="e">
        <f>MATCH(RosterPlan25[[#This Row],[player_id]],Draft2025[sleeper_id],0)</f>
        <v>#N/A</v>
      </c>
      <c r="F162" s="35" t="str">
        <f>INDEX(CompositeRoster[team],RosterPlan25[[#This Row],[RosterIndex]])&amp;""</f>
        <v>NO</v>
      </c>
      <c r="G162" s="35" t="str">
        <f>INDEX(CompositeRoster[position],RosterPlan25[[#This Row],[RosterIndex]])&amp;""</f>
        <v>WR</v>
      </c>
      <c r="H162" s="35" t="str">
        <f>INDEX(CompositeRoster[source],RosterPlan25[[#This Row],[RosterIndex]])</f>
        <v>Rookie</v>
      </c>
      <c r="I162" s="41">
        <f>_xlfn.IFNA(INDEX(Draft2025[PRICE],RosterPlan25[[#This Row],[DraftIndex]]),0)</f>
        <v>0</v>
      </c>
      <c r="J162" s="41" t="str">
        <f>IF(RosterPlan25[[#This Row],[SOURCE]]="Rookie","Rookie",_xlfn.IFNA(INDEX(Draft2025[Current Contract],RosterPlan25[[#This Row],[DraftIndex]]),"Undrafted"))</f>
        <v>Rookie</v>
      </c>
      <c r="K162" s="41" cm="1">
        <f t="array" aca="1" ref="K16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62" s="41" t="str">
        <f>IF(_xlfn.IFNA(INDEX(Draft2025[KEEPER],RosterPlan25[[#This Row],[DraftIndex]]),"")="K","Yes","")</f>
        <v/>
      </c>
      <c r="M162" s="41" t="str" cm="1">
        <f t="array" ref="M16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62" s="41">
        <f>ROUNDDOWN(RosterPlan25[[#This Row],[Optimal $]]*IF(RosterPlan25[[#This Row],[Contract]]="Rookie",0.3,0.15),0)</f>
        <v>0</v>
      </c>
      <c r="O16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P162" s="37">
        <f>IF(VARG="MANUAL",RosterPlan25[[#This Row],[ManualVARG]],IF(VARG="GOOD",RosterPlan25[[#This Row],[GoodVARG]],"ERR"))</f>
        <v>-8.3593263030600021E-16</v>
      </c>
      <c r="Q16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-8.3593263030600021E-16</v>
      </c>
      <c r="R16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62" s="38" t="s">
        <v>31</v>
      </c>
      <c r="T162" s="38">
        <f>_xlfn.IFNA(INDEX(Draft2025[Net Keeper Count],RosterPlan25[[#This Row],[DraftIndex]]),0)+IF(RosterPlan25[[#This Row],[KEEPER / RFA]]="K",1,0)</f>
        <v>1</v>
      </c>
      <c r="U162" s="38" t="str">
        <f>IF(RosterPlan25[[#This Row],[KEEPER / RFA]]="RFA",RosterPlan25[[#This Row],[Pure Inflated $]],"")</f>
        <v/>
      </c>
      <c r="V162" s="35">
        <f>IF(RosterPlan25[[#This Row],[VAR/G]]&gt;0,
ROUND(IF(VARG="GOOD",$AG$29,IF(VARG="ATHLETIC",$AH$29,99999999999))*RosterPlan25[[#This Row],[VAR/G]],0),
0) + 1</f>
        <v>1</v>
      </c>
      <c r="W162" s="35">
        <f ca="1">RosterPlan25[[#This Row],[Optimal $]]-RosterPlan25[[#This Row],[$ CURR]]</f>
        <v>-5</v>
      </c>
      <c r="X162">
        <f>IF(OR(RosterPlan25[[#This Row],[SOURCE]]="Rookie",RosterPlan25[[#This Row],[POS]]="K"),0,RosterPlan25[[#This Row],[VAR/G]]+3.3)</f>
        <v>0</v>
      </c>
      <c r="Y162">
        <f>IF(RosterPlan25[[#This Row],[VAW/G]]&gt;0,ROUND(RosterPlan25[[#This Row],[VAW/G]]*$AG$56,0)+1,1)</f>
        <v>1</v>
      </c>
      <c r="Z162" s="49">
        <f ca="1">RosterPlan25[[#This Row],[VAWG Market $]]-_xlfn.IFNA(RosterPlan25[[#This Row],[$ CURR]],1)</f>
        <v>-5</v>
      </c>
      <c r="AA16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62">
        <f ca="1">RosterPlan25[[#This Row],[Pure Inflated $]]-RosterPlan25[[#This Row],[$ CURR]]</f>
        <v>-5</v>
      </c>
      <c r="AC162">
        <f>INDEX(players[age],MATCH(RosterPlan25[[#This Row],[player_id]],players[sleeper_id],0))</f>
        <v>21</v>
      </c>
      <c r="AV162"/>
      <c r="BJ162"/>
    </row>
    <row r="163" spans="1:62" x14ac:dyDescent="0.25">
      <c r="A163" t="s">
        <v>1489</v>
      </c>
      <c r="B163" t="s">
        <v>1052</v>
      </c>
      <c r="C163" t="s">
        <v>1490</v>
      </c>
      <c r="D163" s="35">
        <f>_xlfn.IFNA(MATCH(RosterPlan25[[#This Row],[player_id]],CompositeRoster[sleeper_id],0),  MATCH(RosterPlan25[[#This Row],[PLAYER]],CompositeRoster[full_name],0))</f>
        <v>162</v>
      </c>
      <c r="E163" s="35" t="e">
        <f>MATCH(RosterPlan25[[#This Row],[player_id]],Draft2025[sleeper_id],0)</f>
        <v>#N/A</v>
      </c>
      <c r="F163" s="35" t="str">
        <f>INDEX(CompositeRoster[team],RosterPlan25[[#This Row],[RosterIndex]])&amp;""</f>
        <v>TB</v>
      </c>
      <c r="G163" s="35" t="str">
        <f>INDEX(CompositeRoster[position],RosterPlan25[[#This Row],[RosterIndex]])&amp;""</f>
        <v>WR</v>
      </c>
      <c r="H163" s="35" t="str">
        <f>INDEX(CompositeRoster[source],RosterPlan25[[#This Row],[RosterIndex]])</f>
        <v>Rookie</v>
      </c>
      <c r="I163" s="41">
        <f>_xlfn.IFNA(INDEX(Draft2025[PRICE],RosterPlan25[[#This Row],[DraftIndex]]),0)</f>
        <v>0</v>
      </c>
      <c r="J163" s="41" t="str">
        <f>IF(RosterPlan25[[#This Row],[SOURCE]]="Rookie","Rookie",_xlfn.IFNA(INDEX(Draft2025[Current Contract],RosterPlan25[[#This Row],[DraftIndex]]),"Undrafted"))</f>
        <v>Rookie</v>
      </c>
      <c r="K163" s="41" cm="1">
        <f t="array" aca="1" ref="K16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63" s="41" t="str">
        <f>IF(_xlfn.IFNA(INDEX(Draft2025[KEEPER],RosterPlan25[[#This Row],[DraftIndex]]),"")="K","Yes","")</f>
        <v/>
      </c>
      <c r="M163" s="41" t="str" cm="1">
        <f t="array" ref="M16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63" s="41">
        <f>ROUNDDOWN(RosterPlan25[[#This Row],[Optimal $]]*IF(RosterPlan25[[#This Row],[Contract]]="Rookie",0.3,0.15),0)</f>
        <v>0</v>
      </c>
      <c r="O16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163" s="37">
        <f>IF(VARG="MANUAL",RosterPlan25[[#This Row],[ManualVARG]],IF(VARG="GOOD",RosterPlan25[[#This Row],[GoodVARG]],"ERR"))</f>
        <v>-3.5408870078384651</v>
      </c>
      <c r="Q16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-3.5408870078384651</v>
      </c>
      <c r="R16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63" s="38" t="s">
        <v>31</v>
      </c>
      <c r="T163" s="38">
        <f>_xlfn.IFNA(INDEX(Draft2025[Net Keeper Count],RosterPlan25[[#This Row],[DraftIndex]]),0)+IF(RosterPlan25[[#This Row],[KEEPER / RFA]]="K",1,0)</f>
        <v>1</v>
      </c>
      <c r="U163" s="38" t="str">
        <f>IF(RosterPlan25[[#This Row],[KEEPER / RFA]]="RFA",RosterPlan25[[#This Row],[Pure Inflated $]],"")</f>
        <v/>
      </c>
      <c r="V163" s="35">
        <f>IF(RosterPlan25[[#This Row],[VAR/G]]&gt;0,
ROUND(IF(VARG="GOOD",$AG$29,IF(VARG="ATHLETIC",$AH$29,99999999999))*RosterPlan25[[#This Row],[VAR/G]],0),
0) + 1</f>
        <v>1</v>
      </c>
      <c r="W163" s="35">
        <f ca="1">RosterPlan25[[#This Row],[Optimal $]]-RosterPlan25[[#This Row],[$ CURR]]</f>
        <v>-1</v>
      </c>
      <c r="X163">
        <f>IF(OR(RosterPlan25[[#This Row],[SOURCE]]="Rookie",RosterPlan25[[#This Row],[POS]]="K"),0,RosterPlan25[[#This Row],[VAR/G]]+3.3)</f>
        <v>0</v>
      </c>
      <c r="Y163">
        <f>IF(RosterPlan25[[#This Row],[VAW/G]]&gt;0,ROUND(RosterPlan25[[#This Row],[VAW/G]]*$AG$56,0)+1,1)</f>
        <v>1</v>
      </c>
      <c r="Z163" s="49">
        <f ca="1">RosterPlan25[[#This Row],[VAWG Market $]]-_xlfn.IFNA(RosterPlan25[[#This Row],[$ CURR]],1)</f>
        <v>-1</v>
      </c>
      <c r="AA163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63">
        <f ca="1">RosterPlan25[[#This Row],[Pure Inflated $]]-RosterPlan25[[#This Row],[$ CURR]]</f>
        <v>-1</v>
      </c>
      <c r="AC163">
        <f>INDEX(players[age],MATCH(RosterPlan25[[#This Row],[player_id]],players[sleeper_id],0))</f>
        <v>22</v>
      </c>
      <c r="AV163"/>
      <c r="BJ163"/>
    </row>
    <row r="164" spans="1:62" x14ac:dyDescent="0.25">
      <c r="A164" t="s">
        <v>1491</v>
      </c>
      <c r="B164" t="s">
        <v>1062</v>
      </c>
      <c r="C164" t="s">
        <v>1492</v>
      </c>
      <c r="D164" s="35">
        <f>_xlfn.IFNA(MATCH(RosterPlan25[[#This Row],[player_id]],CompositeRoster[sleeper_id],0),  MATCH(RosterPlan25[[#This Row],[PLAYER]],CompositeRoster[full_name],0))</f>
        <v>163</v>
      </c>
      <c r="E164" s="35">
        <f>MATCH(RosterPlan25[[#This Row],[player_id]],Draft2025[sleeper_id],0)</f>
        <v>19</v>
      </c>
      <c r="F164" s="35" t="str">
        <f>INDEX(CompositeRoster[team],RosterPlan25[[#This Row],[RosterIndex]])&amp;""</f>
        <v>IND</v>
      </c>
      <c r="G164" s="35" t="str">
        <f>INDEX(CompositeRoster[position],RosterPlan25[[#This Row],[RosterIndex]])&amp;""</f>
        <v>WR</v>
      </c>
      <c r="H164" s="35" t="str">
        <f>INDEX(CompositeRoster[source],RosterPlan25[[#This Row],[RosterIndex]])</f>
        <v>Roster</v>
      </c>
      <c r="I164" s="41">
        <f>_xlfn.IFNA(INDEX(Draft2025[PRICE],RosterPlan25[[#This Row],[DraftIndex]]),0)</f>
        <v>1</v>
      </c>
      <c r="J164" s="41" t="str">
        <f>IF(RosterPlan25[[#This Row],[SOURCE]]="Rookie","Rookie",_xlfn.IFNA(INDEX(Draft2025[Current Contract],RosterPlan25[[#This Row],[DraftIndex]]),"Undrafted"))</f>
        <v>Undrafted</v>
      </c>
      <c r="K164" s="41" cm="1">
        <f t="array" aca="1" ref="K16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64" s="41" t="str">
        <f>IF(_xlfn.IFNA(INDEX(Draft2025[KEEPER],RosterPlan25[[#This Row],[DraftIndex]]),"")="K","Yes","")</f>
        <v>Yes</v>
      </c>
      <c r="M164" s="41" cm="1">
        <f t="array" ref="M16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N164" s="41">
        <f>ROUNDDOWN(RosterPlan25[[#This Row],[Optimal $]]*IF(RosterPlan25[[#This Row],[Contract]]="Rookie",0.3,0.15),0)</f>
        <v>3</v>
      </c>
      <c r="O16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164" s="37">
        <f>IF(VARG="MANUAL",RosterPlan25[[#This Row],[ManualVARG]],IF(VARG="GOOD",RosterPlan25[[#This Row],[GoodVARG]],"ERR"))</f>
        <v>1.5713964875499697</v>
      </c>
      <c r="Q16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1.5713964875499697</v>
      </c>
      <c r="R16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-1.4248461042947307</v>
      </c>
      <c r="S164" s="38" t="s">
        <v>31</v>
      </c>
      <c r="T164" s="38">
        <f>_xlfn.IFNA(INDEX(Draft2025[Net Keeper Count],RosterPlan25[[#This Row],[DraftIndex]]),0)+IF(RosterPlan25[[#This Row],[KEEPER / RFA]]="K",1,0)</f>
        <v>2</v>
      </c>
      <c r="U164" s="38" t="str">
        <f>IF(RosterPlan25[[#This Row],[KEEPER / RFA]]="RFA",RosterPlan25[[#This Row],[Pure Inflated $]],"")</f>
        <v/>
      </c>
      <c r="V164" s="35">
        <f>IF(RosterPlan25[[#This Row],[VAR/G]]&gt;0,
ROUND(IF(VARG="GOOD",$AG$29,IF(VARG="ATHLETIC",$AH$29,99999999999))*RosterPlan25[[#This Row],[VAR/G]],0),
0) + 1</f>
        <v>20</v>
      </c>
      <c r="W164" s="35">
        <f ca="1">RosterPlan25[[#This Row],[Optimal $]]-RosterPlan25[[#This Row],[$ CURR]]</f>
        <v>16</v>
      </c>
      <c r="X164">
        <f>IF(OR(RosterPlan25[[#This Row],[SOURCE]]="Rookie",RosterPlan25[[#This Row],[POS]]="K"),0,RosterPlan25[[#This Row],[VAR/G]]+3.3)</f>
        <v>4.8713964875499691</v>
      </c>
      <c r="Y164">
        <f ca="1">IF(RosterPlan25[[#This Row],[VAW/G]]&gt;0,ROUND(RosterPlan25[[#This Row],[VAW/G]]*$AG$56,0)+1,1)</f>
        <v>81</v>
      </c>
      <c r="Z164" s="49">
        <f ca="1">RosterPlan25[[#This Row],[VAWG Market $]]-_xlfn.IFNA(RosterPlan25[[#This Row],[$ CURR]],1)</f>
        <v>77</v>
      </c>
      <c r="AA164" s="35">
        <f ca="1">IF(RosterPlan25[[#This Row],[VAR/G]]&gt;0,1+ROUND(RosterPlan25[[#This Row],[VAR/G]]*IF(RosterPlan25[[#This Row],[KEEPER / RFA]]="K",($AG$34+RosterPlan25[[#This Row],[$ CURR]]-1)/($AG$23+RosterPlan25[[#This Row],[VAR/G]]),$AG$35),0),1)</f>
        <v>26</v>
      </c>
      <c r="AB164">
        <f ca="1">RosterPlan25[[#This Row],[Pure Inflated $]]-RosterPlan25[[#This Row],[$ CURR]]</f>
        <v>22</v>
      </c>
      <c r="AC164">
        <f>INDEX(players[age],MATCH(RosterPlan25[[#This Row],[player_id]],players[sleeper_id],0))</f>
        <v>26</v>
      </c>
      <c r="AV164"/>
      <c r="BJ164"/>
    </row>
    <row r="165" spans="1:62" x14ac:dyDescent="0.25">
      <c r="A165" t="s">
        <v>1493</v>
      </c>
      <c r="B165" t="s">
        <v>1062</v>
      </c>
      <c r="C165" t="s">
        <v>1494</v>
      </c>
      <c r="D165" s="35">
        <f>_xlfn.IFNA(MATCH(RosterPlan25[[#This Row],[player_id]],CompositeRoster[sleeper_id],0),  MATCH(RosterPlan25[[#This Row],[PLAYER]],CompositeRoster[full_name],0))</f>
        <v>164</v>
      </c>
      <c r="E165" s="35">
        <f>MATCH(RosterPlan25[[#This Row],[player_id]],Draft2025[sleeper_id],0)</f>
        <v>130</v>
      </c>
      <c r="F165" s="35" t="str">
        <f>INDEX(CompositeRoster[team],RosterPlan25[[#This Row],[RosterIndex]])&amp;""</f>
        <v>HOU</v>
      </c>
      <c r="G165" s="35" t="str">
        <f>INDEX(CompositeRoster[position],RosterPlan25[[#This Row],[RosterIndex]])&amp;""</f>
        <v>QB</v>
      </c>
      <c r="H165" s="35" t="str">
        <f>INDEX(CompositeRoster[source],RosterPlan25[[#This Row],[RosterIndex]])</f>
        <v>Roster</v>
      </c>
      <c r="I165" s="41">
        <f>_xlfn.IFNA(INDEX(Draft2025[PRICE],RosterPlan25[[#This Row],[DraftIndex]]),0)</f>
        <v>11</v>
      </c>
      <c r="J165" s="41" t="str">
        <f>IF(RosterPlan25[[#This Row],[SOURCE]]="Rookie","Rookie",_xlfn.IFNA(INDEX(Draft2025[Current Contract],RosterPlan25[[#This Row],[DraftIndex]]),"Undrafted"))</f>
        <v>Rookie</v>
      </c>
      <c r="K165" s="41" cm="1">
        <f t="array" aca="1" ref="K16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165" s="41" t="str">
        <f>IF(_xlfn.IFNA(INDEX(Draft2025[KEEPER],RosterPlan25[[#This Row],[DraftIndex]]),"")="K","Yes","")</f>
        <v>Yes</v>
      </c>
      <c r="M165" s="41" t="str" cm="1">
        <f t="array" ref="M16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65" s="41">
        <f>ROUNDDOWN(RosterPlan25[[#This Row],[Optimal $]]*IF(RosterPlan25[[#This Row],[Contract]]="Rookie",0.3,0.15),0)</f>
        <v>0</v>
      </c>
      <c r="O16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11</v>
      </c>
      <c r="P165" s="37">
        <f>IF(VARG="MANUAL",RosterPlan25[[#This Row],[ManualVARG]],IF(VARG="GOOD",RosterPlan25[[#This Row],[GoodVARG]],"ERR"))</f>
        <v>-2.7932751436421701</v>
      </c>
      <c r="Q16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-2.7932751436421701</v>
      </c>
      <c r="R16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-3.4362582952938228</v>
      </c>
      <c r="S165" s="38" t="s">
        <v>31</v>
      </c>
      <c r="T165" s="38">
        <f>_xlfn.IFNA(INDEX(Draft2025[Net Keeper Count],RosterPlan25[[#This Row],[DraftIndex]]),0)+IF(RosterPlan25[[#This Row],[KEEPER / RFA]]="K",1,0)</f>
        <v>3</v>
      </c>
      <c r="U165" s="38" t="str">
        <f>IF(RosterPlan25[[#This Row],[KEEPER / RFA]]="RFA",RosterPlan25[[#This Row],[Pure Inflated $]],"")</f>
        <v/>
      </c>
      <c r="V165" s="35">
        <f>IF(RosterPlan25[[#This Row],[VAR/G]]&gt;0,
ROUND(IF(VARG="GOOD",$AG$29,IF(VARG="ATHLETIC",$AH$29,99999999999))*RosterPlan25[[#This Row],[VAR/G]],0),
0) + 1</f>
        <v>1</v>
      </c>
      <c r="W165" s="35">
        <f ca="1">RosterPlan25[[#This Row],[Optimal $]]-RosterPlan25[[#This Row],[$ CURR]]</f>
        <v>-10</v>
      </c>
      <c r="X165">
        <f>IF(OR(RosterPlan25[[#This Row],[SOURCE]]="Rookie",RosterPlan25[[#This Row],[POS]]="K"),0,RosterPlan25[[#This Row],[VAR/G]]+3.3)</f>
        <v>0.50672485635782971</v>
      </c>
      <c r="Y165">
        <f ca="1">IF(RosterPlan25[[#This Row],[VAW/G]]&gt;0,ROUND(RosterPlan25[[#This Row],[VAW/G]]*$AG$56,0)+1,1)</f>
        <v>9</v>
      </c>
      <c r="Z165" s="49">
        <f ca="1">RosterPlan25[[#This Row],[VAWG Market $]]-_xlfn.IFNA(RosterPlan25[[#This Row],[$ CURR]],1)</f>
        <v>-2</v>
      </c>
      <c r="AA165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65">
        <f ca="1">RosterPlan25[[#This Row],[Pure Inflated $]]-RosterPlan25[[#This Row],[$ CURR]]</f>
        <v>-10</v>
      </c>
      <c r="AC165">
        <f>INDEX(players[age],MATCH(RosterPlan25[[#This Row],[player_id]],players[sleeper_id],0))</f>
        <v>24</v>
      </c>
      <c r="AV165"/>
      <c r="BJ165"/>
    </row>
    <row r="166" spans="1:62" x14ac:dyDescent="0.25">
      <c r="A166" t="s">
        <v>1495</v>
      </c>
      <c r="B166" t="s">
        <v>1062</v>
      </c>
      <c r="C166" t="s">
        <v>1496</v>
      </c>
      <c r="D166">
        <f>_xlfn.IFNA(MATCH(RosterPlan25[[#This Row],[player_id]],CompositeRoster[sleeper_id],0),  MATCH(RosterPlan25[[#This Row],[PLAYER]],CompositeRoster[full_name],0))</f>
        <v>165</v>
      </c>
      <c r="E166">
        <f>MATCH(RosterPlan25[[#This Row],[player_id]],Draft2025[sleeper_id],0)</f>
        <v>136</v>
      </c>
      <c r="F166" s="35" t="str">
        <f>INDEX(CompositeRoster[team],RosterPlan25[[#This Row],[RosterIndex]])&amp;""</f>
        <v>TEN</v>
      </c>
      <c r="G166" s="35" t="str">
        <f>INDEX(CompositeRoster[position],RosterPlan25[[#This Row],[RosterIndex]])&amp;""</f>
        <v>QB</v>
      </c>
      <c r="H166" s="35" t="str">
        <f>INDEX(CompositeRoster[source],RosterPlan25[[#This Row],[RosterIndex]])</f>
        <v>Roster</v>
      </c>
      <c r="I166" s="41">
        <f>_xlfn.IFNA(INDEX(Draft2025[PRICE],RosterPlan25[[#This Row],[DraftIndex]]),0)</f>
        <v>4</v>
      </c>
      <c r="J166" s="41" t="str">
        <f>IF(RosterPlan25[[#This Row],[SOURCE]]="Rookie","Rookie",_xlfn.IFNA(INDEX(Draft2025[Current Contract],RosterPlan25[[#This Row],[DraftIndex]]),"Undrafted"))</f>
        <v>Rookie</v>
      </c>
      <c r="K166" s="41" cm="1">
        <f t="array" aca="1" ref="K16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66" s="41" t="str">
        <f>IF(_xlfn.IFNA(INDEX(Draft2025[KEEPER],RosterPlan25[[#This Row],[DraftIndex]]),"")="K","Yes","")</f>
        <v/>
      </c>
      <c r="M166" s="41" t="str" cm="1">
        <f t="array" ref="M16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66" s="41">
        <f>ROUNDDOWN(RosterPlan25[[#This Row],[Optimal $]]*IF(RosterPlan25[[#This Row],[Contract]]="Rookie",0.3,0.15),0)</f>
        <v>0</v>
      </c>
      <c r="O166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166" s="25">
        <f>IF(VARG="MANUAL",RosterPlan25[[#This Row],[ManualVARG]],IF(VARG="GOOD",RosterPlan25[[#This Row],[GoodVARG]],"ERR"))</f>
        <v>-3.2081745986821089</v>
      </c>
      <c r="Q166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-3.2081745986821089</v>
      </c>
      <c r="R166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S166" s="38" t="s">
        <v>31</v>
      </c>
      <c r="T166" s="57">
        <f>_xlfn.IFNA(INDEX(Draft2025[Net Keeper Count],RosterPlan25[[#This Row],[DraftIndex]]),0)+IF(RosterPlan25[[#This Row],[KEEPER / RFA]]="K",1,0)</f>
        <v>1</v>
      </c>
      <c r="U166" s="38" t="str">
        <f>IF(RosterPlan25[[#This Row],[KEEPER / RFA]]="RFA",RosterPlan25[[#This Row],[Pure Inflated $]],"")</f>
        <v/>
      </c>
      <c r="V166" s="35">
        <f>IF(RosterPlan25[[#This Row],[VAR/G]]&gt;0,
ROUND(IF(VARG="GOOD",$AG$29,IF(VARG="ATHLETIC",$AH$29,99999999999))*RosterPlan25[[#This Row],[VAR/G]],0),
0) + 1</f>
        <v>1</v>
      </c>
      <c r="W166" s="35">
        <f ca="1">RosterPlan25[[#This Row],[Optimal $]]-RosterPlan25[[#This Row],[$ CURR]]</f>
        <v>-3</v>
      </c>
      <c r="X166">
        <f>IF(OR(RosterPlan25[[#This Row],[SOURCE]]="Rookie",RosterPlan25[[#This Row],[POS]]="K"),0,RosterPlan25[[#This Row],[VAR/G]]+3.3)</f>
        <v>9.1825401317890964E-2</v>
      </c>
      <c r="Y166">
        <f ca="1">IF(RosterPlan25[[#This Row],[VAW/G]]&gt;0,ROUND(RosterPlan25[[#This Row],[VAW/G]]*$AG$56,0)+1,1)</f>
        <v>3</v>
      </c>
      <c r="Z166" s="49">
        <f ca="1">RosterPlan25[[#This Row],[VAWG Market $]]-_xlfn.IFNA(RosterPlan25[[#This Row],[$ CURR]],1)</f>
        <v>-1</v>
      </c>
      <c r="AA166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66">
        <f ca="1">RosterPlan25[[#This Row],[Pure Inflated $]]-RosterPlan25[[#This Row],[$ CURR]]</f>
        <v>-3</v>
      </c>
      <c r="AC166">
        <f>INDEX(players[age],MATCH(RosterPlan25[[#This Row],[player_id]],players[sleeper_id],0))</f>
        <v>24</v>
      </c>
      <c r="AV166"/>
      <c r="BJ166"/>
    </row>
    <row r="167" spans="1:62" x14ac:dyDescent="0.25">
      <c r="A167" t="s">
        <v>1497</v>
      </c>
      <c r="B167" t="s">
        <v>1062</v>
      </c>
      <c r="C167" t="s">
        <v>1498</v>
      </c>
      <c r="D167" s="35">
        <f>_xlfn.IFNA(MATCH(RosterPlan25[[#This Row],[player_id]],CompositeRoster[sleeper_id],0),  MATCH(RosterPlan25[[#This Row],[PLAYER]],CompositeRoster[full_name],0))</f>
        <v>166</v>
      </c>
      <c r="E167" s="35" t="e">
        <f>MATCH(RosterPlan25[[#This Row],[player_id]],Draft2025[sleeper_id],0)</f>
        <v>#N/A</v>
      </c>
      <c r="F167" s="35" t="str">
        <f>INDEX(CompositeRoster[team],RosterPlan25[[#This Row],[RosterIndex]])&amp;""</f>
        <v>TEN</v>
      </c>
      <c r="G167" s="35" t="str">
        <f>INDEX(CompositeRoster[position],RosterPlan25[[#This Row],[RosterIndex]])&amp;""</f>
        <v>WR</v>
      </c>
      <c r="H167" s="35" t="str">
        <f>INDEX(CompositeRoster[source],RosterPlan25[[#This Row],[RosterIndex]])</f>
        <v>Roster</v>
      </c>
      <c r="I167" s="41">
        <f>_xlfn.IFNA(INDEX(Draft2025[PRICE],RosterPlan25[[#This Row],[DraftIndex]]),0)</f>
        <v>0</v>
      </c>
      <c r="J167" s="41" t="str">
        <f>IF(RosterPlan25[[#This Row],[SOURCE]]="Rookie","Rookie",_xlfn.IFNA(INDEX(Draft2025[Current Contract],RosterPlan25[[#This Row],[DraftIndex]]),"Undrafted"))</f>
        <v>Undrafted</v>
      </c>
      <c r="K167" s="41" cm="1">
        <f t="array" aca="1" ref="K16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67" s="41" t="str">
        <f>IF(_xlfn.IFNA(INDEX(Draft2025[KEEPER],RosterPlan25[[#This Row],[DraftIndex]]),"")="K","Yes","")</f>
        <v/>
      </c>
      <c r="M167" s="41" cm="1">
        <f t="array" ref="M16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167" s="41">
        <f>ROUNDDOWN(RosterPlan25[[#This Row],[Optimal $]]*IF(RosterPlan25[[#This Row],[Contract]]="Rookie",0.3,0.15),0)</f>
        <v>0</v>
      </c>
      <c r="O16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67" s="37">
        <f>IF(VARG="MANUAL",RosterPlan25[[#This Row],[ManualVARG]],IF(VARG="GOOD",RosterPlan25[[#This Row],[GoodVARG]],"ERR"))</f>
        <v>-4.4178971848254056</v>
      </c>
      <c r="Q16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-4.4178971848254056</v>
      </c>
      <c r="R16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67" s="38" t="s">
        <v>31</v>
      </c>
      <c r="T167" s="38">
        <f>_xlfn.IFNA(INDEX(Draft2025[Net Keeper Count],RosterPlan25[[#This Row],[DraftIndex]]),0)+IF(RosterPlan25[[#This Row],[KEEPER / RFA]]="K",1,0)</f>
        <v>1</v>
      </c>
      <c r="U167" s="38" t="str">
        <f>IF(RosterPlan25[[#This Row],[KEEPER / RFA]]="RFA",RosterPlan25[[#This Row],[Pure Inflated $]],"")</f>
        <v/>
      </c>
      <c r="V167" s="35">
        <f>IF(RosterPlan25[[#This Row],[VAR/G]]&gt;0,
ROUND(IF(VARG="GOOD",$AG$29,IF(VARG="ATHLETIC",$AH$29,99999999999))*RosterPlan25[[#This Row],[VAR/G]],0),
0) + 1</f>
        <v>1</v>
      </c>
      <c r="W167" s="35">
        <f ca="1">RosterPlan25[[#This Row],[Optimal $]]-RosterPlan25[[#This Row],[$ CURR]]</f>
        <v>0</v>
      </c>
      <c r="X167">
        <f>IF(OR(RosterPlan25[[#This Row],[SOURCE]]="Rookie",RosterPlan25[[#This Row],[POS]]="K"),0,RosterPlan25[[#This Row],[VAR/G]]+3.3)</f>
        <v>-1.1178971848254058</v>
      </c>
      <c r="Y167">
        <f>IF(RosterPlan25[[#This Row],[VAW/G]]&gt;0,ROUND(RosterPlan25[[#This Row],[VAW/G]]*$AG$56,0)+1,1)</f>
        <v>1</v>
      </c>
      <c r="Z167" s="49">
        <f ca="1">RosterPlan25[[#This Row],[VAWG Market $]]-_xlfn.IFNA(RosterPlan25[[#This Row],[$ CURR]],1)</f>
        <v>0</v>
      </c>
      <c r="AA16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67">
        <f ca="1">RosterPlan25[[#This Row],[Pure Inflated $]]-RosterPlan25[[#This Row],[$ CURR]]</f>
        <v>0</v>
      </c>
      <c r="AC167">
        <f>INDEX(players[age],MATCH(RosterPlan25[[#This Row],[player_id]],players[sleeper_id],0))</f>
        <v>24</v>
      </c>
      <c r="AV167"/>
      <c r="BJ167"/>
    </row>
    <row r="168" spans="1:62" x14ac:dyDescent="0.25">
      <c r="A168" t="s">
        <v>1502</v>
      </c>
      <c r="B168" t="s">
        <v>1062</v>
      </c>
      <c r="C168" t="s">
        <v>1503</v>
      </c>
      <c r="D168">
        <f>_xlfn.IFNA(MATCH(RosterPlan25[[#This Row],[player_id]],CompositeRoster[sleeper_id],0),  MATCH(RosterPlan25[[#This Row],[PLAYER]],CompositeRoster[full_name],0))</f>
        <v>167</v>
      </c>
      <c r="E168">
        <f>MATCH(RosterPlan25[[#This Row],[player_id]],Draft2025[sleeper_id],0)</f>
        <v>126</v>
      </c>
      <c r="F168" s="35" t="str">
        <f>INDEX(CompositeRoster[team],RosterPlan25[[#This Row],[RosterIndex]])&amp;""</f>
        <v>PIT</v>
      </c>
      <c r="G168" s="35" t="str">
        <f>INDEX(CompositeRoster[position],RosterPlan25[[#This Row],[RosterIndex]])&amp;""</f>
        <v>WR</v>
      </c>
      <c r="H168" s="35" t="str">
        <f>INDEX(CompositeRoster[source],RosterPlan25[[#This Row],[RosterIndex]])</f>
        <v>Roster</v>
      </c>
      <c r="I168" s="41">
        <f>_xlfn.IFNA(INDEX(Draft2025[PRICE],RosterPlan25[[#This Row],[DraftIndex]]),0)</f>
        <v>18</v>
      </c>
      <c r="J168" s="41" t="str">
        <f>IF(RosterPlan25[[#This Row],[SOURCE]]="Rookie","Rookie",_xlfn.IFNA(INDEX(Draft2025[Current Contract],RosterPlan25[[#This Row],[DraftIndex]]),"Undrafted"))</f>
        <v>Auction</v>
      </c>
      <c r="K168" s="41" cm="1">
        <f t="array" aca="1" ref="K16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68" s="41" t="str">
        <f>IF(_xlfn.IFNA(INDEX(Draft2025[KEEPER],RosterPlan25[[#This Row],[DraftIndex]]),"")="K","Yes","")</f>
        <v/>
      </c>
      <c r="M168" s="41" cm="1">
        <f t="array" ref="M16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168" s="41">
        <f>ROUNDDOWN(RosterPlan25[[#This Row],[Optimal $]]*IF(RosterPlan25[[#This Row],[Contract]]="Rookie",0.3,0.15),0)</f>
        <v>1</v>
      </c>
      <c r="O168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19</v>
      </c>
      <c r="P168" s="25">
        <f>IF(VARG="MANUAL",RosterPlan25[[#This Row],[ManualVARG]],IF(VARG="GOOD",RosterPlan25[[#This Row],[GoodVARG]],"ERR"))</f>
        <v>0.86434963265913012</v>
      </c>
      <c r="Q168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0.86434963265913012</v>
      </c>
      <c r="R168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2.2208462794425827</v>
      </c>
      <c r="S168" s="38" t="s">
        <v>31</v>
      </c>
      <c r="T168" s="57">
        <f>_xlfn.IFNA(INDEX(Draft2025[Net Keeper Count],RosterPlan25[[#This Row],[DraftIndex]]),0)+IF(RosterPlan25[[#This Row],[KEEPER / RFA]]="K",1,0)</f>
        <v>1</v>
      </c>
      <c r="U168" s="38" t="str">
        <f>IF(RosterPlan25[[#This Row],[KEEPER / RFA]]="RFA",RosterPlan25[[#This Row],[Pure Inflated $]],"")</f>
        <v/>
      </c>
      <c r="V168" s="35">
        <f>IF(RosterPlan25[[#This Row],[VAR/G]]&gt;0,
ROUND(IF(VARG="GOOD",$AG$29,IF(VARG="ATHLETIC",$AH$29,99999999999))*RosterPlan25[[#This Row],[VAR/G]],0),
0) + 1</f>
        <v>11</v>
      </c>
      <c r="W168" s="35">
        <f ca="1">RosterPlan25[[#This Row],[Optimal $]]-RosterPlan25[[#This Row],[$ CURR]]</f>
        <v>-8</v>
      </c>
      <c r="X168">
        <f>IF(OR(RosterPlan25[[#This Row],[SOURCE]]="Rookie",RosterPlan25[[#This Row],[POS]]="K"),0,RosterPlan25[[#This Row],[VAR/G]]+3.3)</f>
        <v>4.1643496326591301</v>
      </c>
      <c r="Y168">
        <f ca="1">IF(RosterPlan25[[#This Row],[VAW/G]]&gt;0,ROUND(RosterPlan25[[#This Row],[VAW/G]]*$AG$56,0)+1,1)</f>
        <v>70</v>
      </c>
      <c r="Z168" s="49">
        <f ca="1">RosterPlan25[[#This Row],[VAWG Market $]]-_xlfn.IFNA(RosterPlan25[[#This Row],[$ CURR]],1)</f>
        <v>51</v>
      </c>
      <c r="AA168" s="35">
        <f ca="1">IF(RosterPlan25[[#This Row],[VAR/G]]&gt;0,1+ROUND(RosterPlan25[[#This Row],[VAR/G]]*IF(RosterPlan25[[#This Row],[KEEPER / RFA]]="K",($AG$34+RosterPlan25[[#This Row],[$ CURR]]-1)/($AG$23+RosterPlan25[[#This Row],[VAR/G]]),$AG$35),0),1)</f>
        <v>15</v>
      </c>
      <c r="AB168">
        <f ca="1">RosterPlan25[[#This Row],[Pure Inflated $]]-RosterPlan25[[#This Row],[$ CURR]]</f>
        <v>-4</v>
      </c>
      <c r="AC168">
        <f>INDEX(players[age],MATCH(RosterPlan25[[#This Row],[player_id]],players[sleeper_id],0))</f>
        <v>28</v>
      </c>
      <c r="AV168"/>
      <c r="BJ168"/>
    </row>
    <row r="169" spans="1:62" x14ac:dyDescent="0.25">
      <c r="A169" t="s">
        <v>1504</v>
      </c>
      <c r="B169" t="s">
        <v>1062</v>
      </c>
      <c r="C169" t="s">
        <v>80</v>
      </c>
      <c r="D169" s="35">
        <f>_xlfn.IFNA(MATCH(RosterPlan25[[#This Row],[player_id]],CompositeRoster[sleeper_id],0),  MATCH(RosterPlan25[[#This Row],[PLAYER]],CompositeRoster[full_name],0))</f>
        <v>168</v>
      </c>
      <c r="E169" s="35">
        <f>MATCH(RosterPlan25[[#This Row],[player_id]],Draft2025[sleeper_id],0)</f>
        <v>121</v>
      </c>
      <c r="F169" s="35" t="str">
        <f>INDEX(CompositeRoster[team],RosterPlan25[[#This Row],[RosterIndex]])&amp;""</f>
        <v>DAL</v>
      </c>
      <c r="G169" s="35" t="str">
        <f>INDEX(CompositeRoster[position],RosterPlan25[[#This Row],[RosterIndex]])&amp;""</f>
        <v>QB</v>
      </c>
      <c r="H169" s="35" t="str">
        <f>INDEX(CompositeRoster[source],RosterPlan25[[#This Row],[RosterIndex]])</f>
        <v>Roster</v>
      </c>
      <c r="I169" s="41">
        <f>_xlfn.IFNA(INDEX(Draft2025[PRICE],RosterPlan25[[#This Row],[DraftIndex]]),0)</f>
        <v>1</v>
      </c>
      <c r="J169" s="41" t="str">
        <f>IF(RosterPlan25[[#This Row],[SOURCE]]="Rookie","Rookie",_xlfn.IFNA(INDEX(Draft2025[Current Contract],RosterPlan25[[#This Row],[DraftIndex]]),"Undrafted"))</f>
        <v>Auction</v>
      </c>
      <c r="K169" s="41" cm="1">
        <f t="array" aca="1" ref="K16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69" s="41" t="str">
        <f>IF(_xlfn.IFNA(INDEX(Draft2025[KEEPER],RosterPlan25[[#This Row],[DraftIndex]]),"")="K","Yes","")</f>
        <v/>
      </c>
      <c r="M169" s="41" cm="1">
        <f t="array" ref="M16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169" s="41">
        <f>ROUNDDOWN(RosterPlan25[[#This Row],[Optimal $]]*IF(RosterPlan25[[#This Row],[Contract]]="Rookie",0.3,0.15),0)</f>
        <v>1</v>
      </c>
      <c r="O16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169" s="37">
        <f>IF(VARG="MANUAL",RosterPlan25[[#This Row],[ManualVARG]],IF(VARG="GOOD",RosterPlan25[[#This Row],[GoodVARG]],"ERR"))</f>
        <v>0.54813009473868723</v>
      </c>
      <c r="Q16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0.54813009473868723</v>
      </c>
      <c r="R16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0.59478633318821705</v>
      </c>
      <c r="S169" s="38" t="s">
        <v>31</v>
      </c>
      <c r="T169" s="38">
        <f>_xlfn.IFNA(INDEX(Draft2025[Net Keeper Count],RosterPlan25[[#This Row],[DraftIndex]]),0)+IF(RosterPlan25[[#This Row],[KEEPER / RFA]]="K",1,0)</f>
        <v>1</v>
      </c>
      <c r="U169" s="38" t="str">
        <f>IF(RosterPlan25[[#This Row],[KEEPER / RFA]]="RFA",RosterPlan25[[#This Row],[Pure Inflated $]],"")</f>
        <v/>
      </c>
      <c r="V169" s="35">
        <f>IF(RosterPlan25[[#This Row],[VAR/G]]&gt;0,
ROUND(IF(VARG="GOOD",$AG$29,IF(VARG="ATHLETIC",$AH$29,99999999999))*RosterPlan25[[#This Row],[VAR/G]],0),
0) + 1</f>
        <v>7</v>
      </c>
      <c r="W169" s="35">
        <f ca="1">RosterPlan25[[#This Row],[Optimal $]]-RosterPlan25[[#This Row],[$ CURR]]</f>
        <v>5</v>
      </c>
      <c r="X169">
        <f>IF(OR(RosterPlan25[[#This Row],[SOURCE]]="Rookie",RosterPlan25[[#This Row],[POS]]="K"),0,RosterPlan25[[#This Row],[VAR/G]]+3.3)</f>
        <v>3.8481300947386869</v>
      </c>
      <c r="Y169">
        <f ca="1">IF(RosterPlan25[[#This Row],[VAW/G]]&gt;0,ROUND(RosterPlan25[[#This Row],[VAW/G]]*$AG$56,0)+1,1)</f>
        <v>64</v>
      </c>
      <c r="Z169" s="49">
        <f ca="1">RosterPlan25[[#This Row],[VAWG Market $]]-_xlfn.IFNA(RosterPlan25[[#This Row],[$ CURR]],1)</f>
        <v>62</v>
      </c>
      <c r="AA169" s="35">
        <f ca="1">IF(RosterPlan25[[#This Row],[VAR/G]]&gt;0,1+ROUND(RosterPlan25[[#This Row],[VAR/G]]*IF(RosterPlan25[[#This Row],[KEEPER / RFA]]="K",($AG$34+RosterPlan25[[#This Row],[$ CURR]]-1)/($AG$23+RosterPlan25[[#This Row],[VAR/G]]),$AG$35),0),1)</f>
        <v>10</v>
      </c>
      <c r="AB169">
        <f ca="1">RosterPlan25[[#This Row],[Pure Inflated $]]-RosterPlan25[[#This Row],[$ CURR]]</f>
        <v>8</v>
      </c>
      <c r="AC169">
        <f>INDEX(players[age],MATCH(RosterPlan25[[#This Row],[player_id]],players[sleeper_id],0))</f>
        <v>33</v>
      </c>
      <c r="AV169"/>
      <c r="BJ169"/>
    </row>
    <row r="170" spans="1:62" x14ac:dyDescent="0.25">
      <c r="A170" t="s">
        <v>1505</v>
      </c>
      <c r="B170" t="s">
        <v>1062</v>
      </c>
      <c r="C170" t="s">
        <v>1506</v>
      </c>
      <c r="D170" s="35">
        <f>_xlfn.IFNA(MATCH(RosterPlan25[[#This Row],[player_id]],CompositeRoster[sleeper_id],0),  MATCH(RosterPlan25[[#This Row],[PLAYER]],CompositeRoster[full_name],0))</f>
        <v>169</v>
      </c>
      <c r="E170" s="35" t="e">
        <f>MATCH(RosterPlan25[[#This Row],[player_id]],Draft2025[sleeper_id],0)</f>
        <v>#N/A</v>
      </c>
      <c r="F170" s="35" t="str">
        <f>INDEX(CompositeRoster[team],RosterPlan25[[#This Row],[RosterIndex]])&amp;""</f>
        <v>NE</v>
      </c>
      <c r="G170" s="35" t="str">
        <f>INDEX(CompositeRoster[position],RosterPlan25[[#This Row],[RosterIndex]])&amp;""</f>
        <v>WR</v>
      </c>
      <c r="H170" s="35" t="str">
        <f>INDEX(CompositeRoster[source],RosterPlan25[[#This Row],[RosterIndex]])</f>
        <v>Roster</v>
      </c>
      <c r="I170" s="41">
        <f>_xlfn.IFNA(INDEX(Draft2025[PRICE],RosterPlan25[[#This Row],[DraftIndex]]),0)</f>
        <v>0</v>
      </c>
      <c r="J170" s="41" t="str">
        <f>IF(RosterPlan25[[#This Row],[SOURCE]]="Rookie","Rookie",_xlfn.IFNA(INDEX(Draft2025[Current Contract],RosterPlan25[[#This Row],[DraftIndex]]),"Undrafted"))</f>
        <v>Undrafted</v>
      </c>
      <c r="K170" s="41" cm="1">
        <f t="array" aca="1" ref="K17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70" s="41" t="str">
        <f>IF(_xlfn.IFNA(INDEX(Draft2025[KEEPER],RosterPlan25[[#This Row],[DraftIndex]]),"")="K","Yes","")</f>
        <v/>
      </c>
      <c r="M170" s="41" cm="1">
        <f t="array" ref="M17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170" s="41">
        <f>ROUNDDOWN(RosterPlan25[[#This Row],[Optimal $]]*IF(RosterPlan25[[#This Row],[Contract]]="Rookie",0.3,0.15),0)</f>
        <v>0</v>
      </c>
      <c r="O17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70" s="37">
        <f>IF(VARG="MANUAL",RosterPlan25[[#This Row],[ManualVARG]],IF(VARG="GOOD",RosterPlan25[[#This Row],[GoodVARG]],"ERR"))</f>
        <v>-6.6828013737001246</v>
      </c>
      <c r="Q17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-6.6828013737001246</v>
      </c>
      <c r="R17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70" s="38" t="s">
        <v>31</v>
      </c>
      <c r="T170" s="38">
        <f>_xlfn.IFNA(INDEX(Draft2025[Net Keeper Count],RosterPlan25[[#This Row],[DraftIndex]]),0)+IF(RosterPlan25[[#This Row],[KEEPER / RFA]]="K",1,0)</f>
        <v>1</v>
      </c>
      <c r="U170" s="38" t="str">
        <f>IF(RosterPlan25[[#This Row],[KEEPER / RFA]]="RFA",RosterPlan25[[#This Row],[Pure Inflated $]],"")</f>
        <v/>
      </c>
      <c r="V170" s="35">
        <f>IF(RosterPlan25[[#This Row],[VAR/G]]&gt;0,
ROUND(IF(VARG="GOOD",$AG$29,IF(VARG="ATHLETIC",$AH$29,99999999999))*RosterPlan25[[#This Row],[VAR/G]],0),
0) + 1</f>
        <v>1</v>
      </c>
      <c r="W170" s="35">
        <f ca="1">RosterPlan25[[#This Row],[Optimal $]]-RosterPlan25[[#This Row],[$ CURR]]</f>
        <v>0</v>
      </c>
      <c r="X170">
        <f>IF(OR(RosterPlan25[[#This Row],[SOURCE]]="Rookie",RosterPlan25[[#This Row],[POS]]="K"),0,RosterPlan25[[#This Row],[VAR/G]]+3.3)</f>
        <v>-3.3828013737001248</v>
      </c>
      <c r="Y170">
        <f>IF(RosterPlan25[[#This Row],[VAW/G]]&gt;0,ROUND(RosterPlan25[[#This Row],[VAW/G]]*$AG$56,0)+1,1)</f>
        <v>1</v>
      </c>
      <c r="Z170" s="49">
        <f ca="1">RosterPlan25[[#This Row],[VAWG Market $]]-_xlfn.IFNA(RosterPlan25[[#This Row],[$ CURR]],1)</f>
        <v>0</v>
      </c>
      <c r="AA170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70">
        <f ca="1">RosterPlan25[[#This Row],[Pure Inflated $]]-RosterPlan25[[#This Row],[$ CURR]]</f>
        <v>0</v>
      </c>
      <c r="AC170">
        <f>INDEX(players[age],MATCH(RosterPlan25[[#This Row],[player_id]],players[sleeper_id],0))</f>
        <v>24</v>
      </c>
      <c r="AV170"/>
      <c r="BJ170"/>
    </row>
    <row r="171" spans="1:62" x14ac:dyDescent="0.25">
      <c r="A171" t="s">
        <v>1507</v>
      </c>
      <c r="B171" t="s">
        <v>1062</v>
      </c>
      <c r="C171" t="s">
        <v>239</v>
      </c>
      <c r="D171">
        <f>_xlfn.IFNA(MATCH(RosterPlan25[[#This Row],[player_id]],CompositeRoster[sleeper_id],0),  MATCH(RosterPlan25[[#This Row],[PLAYER]],CompositeRoster[full_name],0))</f>
        <v>170</v>
      </c>
      <c r="E171">
        <f>MATCH(RosterPlan25[[#This Row],[player_id]],Draft2025[sleeper_id],0)</f>
        <v>129</v>
      </c>
      <c r="F171" s="35" t="str">
        <f>INDEX(CompositeRoster[team],RosterPlan25[[#This Row],[RosterIndex]])&amp;""</f>
        <v>SF</v>
      </c>
      <c r="G171" s="35" t="str">
        <f>INDEX(CompositeRoster[position],RosterPlan25[[#This Row],[RosterIndex]])&amp;""</f>
        <v>TE</v>
      </c>
      <c r="H171" s="35" t="str">
        <f>INDEX(CompositeRoster[source],RosterPlan25[[#This Row],[RosterIndex]])</f>
        <v>Roster</v>
      </c>
      <c r="I171" s="41">
        <f>_xlfn.IFNA(INDEX(Draft2025[PRICE],RosterPlan25[[#This Row],[DraftIndex]]),0)</f>
        <v>30</v>
      </c>
      <c r="J171" s="41" t="str">
        <f>IF(RosterPlan25[[#This Row],[SOURCE]]="Rookie","Rookie",_xlfn.IFNA(INDEX(Draft2025[Current Contract],RosterPlan25[[#This Row],[DraftIndex]]),"Undrafted"))</f>
        <v>Auction</v>
      </c>
      <c r="K171" s="41" cm="1">
        <f t="array" aca="1" ref="K17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71" s="41" t="str">
        <f>IF(_xlfn.IFNA(INDEX(Draft2025[KEEPER],RosterPlan25[[#This Row],[DraftIndex]]),"")="K","Yes","")</f>
        <v>Yes</v>
      </c>
      <c r="M171" s="41" cm="1">
        <f t="array" ref="M17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N171" s="41">
        <f>ROUNDDOWN(RosterPlan25[[#This Row],[Optimal $]]*IF(RosterPlan25[[#This Row],[Contract]]="Rookie",0.3,0.15),0)</f>
        <v>3</v>
      </c>
      <c r="O171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33</v>
      </c>
      <c r="P171" s="47">
        <f>IF(VARG="MANUAL",RosterPlan25[[#This Row],[ManualVARG]],IF(VARG="GOOD",RosterPlan25[[#This Row],[GoodVARG]],"ERR"))</f>
        <v>1.6991359384273834</v>
      </c>
      <c r="Q171" s="4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1.6991359384273834</v>
      </c>
      <c r="R171" s="47">
        <f>_xlfn.IFNA(INDEX(ALL_Athletic[VARG], MATCH(RosterPlan25[[#This Row],[player_id]],ALL_Athletic[SleeperID],0)),
IF(RosterPlan25[[#This Row],[POS]]="QB",-12,IF(RosterPlan25[[#This Row],[POS]]="RB",-8,IF(RosterPlan25[[#This Row],[POS]]="WR",-8,-5))))</f>
        <v>2.2224925659328725</v>
      </c>
      <c r="S171" s="38" t="s">
        <v>31</v>
      </c>
      <c r="T171" s="38">
        <f>_xlfn.IFNA(INDEX(Draft2025[Net Keeper Count],RosterPlan25[[#This Row],[DraftIndex]]),0)+IF(RosterPlan25[[#This Row],[KEEPER / RFA]]="K",1,0)</f>
        <v>2</v>
      </c>
      <c r="U171" s="57" t="str">
        <f>IF(RosterPlan25[[#This Row],[KEEPER / RFA]]="RFA",RosterPlan25[[#This Row],[Pure Inflated $]],"")</f>
        <v/>
      </c>
      <c r="V171" s="35">
        <f>IF(RosterPlan25[[#This Row],[VAR/G]]&gt;0,
ROUND(IF(VARG="GOOD",$AG$29,IF(VARG="ATHLETIC",$AH$29,99999999999))*RosterPlan25[[#This Row],[VAR/G]],0),
0) + 1</f>
        <v>21</v>
      </c>
      <c r="W171" s="35">
        <f ca="1">RosterPlan25[[#This Row],[Optimal $]]-RosterPlan25[[#This Row],[$ CURR]]</f>
        <v>-12</v>
      </c>
      <c r="X171">
        <f>IF(OR(RosterPlan25[[#This Row],[SOURCE]]="Rookie",RosterPlan25[[#This Row],[POS]]="K"),0,RosterPlan25[[#This Row],[VAR/G]]+3.3)</f>
        <v>4.9991359384273828</v>
      </c>
      <c r="Y171">
        <f ca="1">IF(RosterPlan25[[#This Row],[VAW/G]]&gt;0,ROUND(RosterPlan25[[#This Row],[VAW/G]]*$AG$56,0)+1,1)</f>
        <v>83</v>
      </c>
      <c r="Z171" s="49">
        <f ca="1">RosterPlan25[[#This Row],[VAWG Market $]]-_xlfn.IFNA(RosterPlan25[[#This Row],[$ CURR]],1)</f>
        <v>50</v>
      </c>
      <c r="AA171" s="35">
        <f ca="1">IF(RosterPlan25[[#This Row],[VAR/G]]&gt;0,1+ROUND(RosterPlan25[[#This Row],[VAR/G]]*IF(RosterPlan25[[#This Row],[KEEPER / RFA]]="K",($AG$34+RosterPlan25[[#This Row],[$ CURR]]-1)/($AG$23+RosterPlan25[[#This Row],[VAR/G]]),$AG$35),0),1)</f>
        <v>29</v>
      </c>
      <c r="AB171" s="35">
        <f ca="1">RosterPlan25[[#This Row],[Pure Inflated $]]-RosterPlan25[[#This Row],[$ CURR]]</f>
        <v>-4</v>
      </c>
      <c r="AC171">
        <f>INDEX(players[age],MATCH(RosterPlan25[[#This Row],[player_id]],players[sleeper_id],0))</f>
        <v>32</v>
      </c>
      <c r="AV171"/>
      <c r="BJ171"/>
    </row>
    <row r="172" spans="1:62" x14ac:dyDescent="0.25">
      <c r="A172" t="s">
        <v>1508</v>
      </c>
      <c r="B172" t="s">
        <v>1062</v>
      </c>
      <c r="C172" t="s">
        <v>780</v>
      </c>
      <c r="D172">
        <f>_xlfn.IFNA(MATCH(RosterPlan25[[#This Row],[player_id]],CompositeRoster[sleeper_id],0),  MATCH(RosterPlan25[[#This Row],[PLAYER]],CompositeRoster[full_name],0))</f>
        <v>171</v>
      </c>
      <c r="E172">
        <f>MATCH(RosterPlan25[[#This Row],[player_id]],Draft2025[sleeper_id],0)</f>
        <v>134</v>
      </c>
      <c r="F172" t="str">
        <f>INDEX(CompositeRoster[team],RosterPlan25[[#This Row],[RosterIndex]])&amp;""</f>
        <v>NE</v>
      </c>
      <c r="G172" t="str">
        <f>INDEX(CompositeRoster[position],RosterPlan25[[#This Row],[RosterIndex]])&amp;""</f>
        <v>TE</v>
      </c>
      <c r="H172" s="35" t="str">
        <f>INDEX(CompositeRoster[source],RosterPlan25[[#This Row],[RosterIndex]])</f>
        <v>Roster</v>
      </c>
      <c r="I172" s="41">
        <f>_xlfn.IFNA(INDEX(Draft2025[PRICE],RosterPlan25[[#This Row],[DraftIndex]]),0)</f>
        <v>1</v>
      </c>
      <c r="J172" s="41" t="str">
        <f>IF(RosterPlan25[[#This Row],[SOURCE]]="Rookie","Rookie",_xlfn.IFNA(INDEX(Draft2025[Current Contract],RosterPlan25[[#This Row],[DraftIndex]]),"Undrafted"))</f>
        <v>Undrafted</v>
      </c>
      <c r="K172" s="41" cm="1">
        <f t="array" aca="1" ref="K17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172" s="41" t="str">
        <f>IF(_xlfn.IFNA(INDEX(Draft2025[KEEPER],RosterPlan25[[#This Row],[DraftIndex]]),"")="K","Yes","")</f>
        <v>Yes</v>
      </c>
      <c r="M172" s="41" cm="1">
        <f t="array" ref="M17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2026</v>
      </c>
      <c r="N172" s="41">
        <f>ROUNDDOWN(RosterPlan25[[#This Row],[Optimal $]]*IF(RosterPlan25[[#This Row],[Contract]]="Rookie",0.3,0.15),0)</f>
        <v>0</v>
      </c>
      <c r="O172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72" s="47">
        <f>IF(VARG="MANUAL",RosterPlan25[[#This Row],[ManualVARG]],IF(VARG="GOOD",RosterPlan25[[#This Row],[GoodVARG]],"ERR"))</f>
        <v>0.16289817002169199</v>
      </c>
      <c r="Q172" s="4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0.16289817002169199</v>
      </c>
      <c r="R172" s="4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-0.94742895696929619</v>
      </c>
      <c r="S172" s="38" t="s">
        <v>31</v>
      </c>
      <c r="T172">
        <f>_xlfn.IFNA(INDEX(Draft2025[Net Keeper Count],RosterPlan25[[#This Row],[DraftIndex]]),0)+IF(RosterPlan25[[#This Row],[KEEPER / RFA]]="K",1,0)</f>
        <v>3</v>
      </c>
      <c r="U172" s="38" t="str">
        <f>IF(RosterPlan25[[#This Row],[KEEPER / RFA]]="RFA",RosterPlan25[[#This Row],[Pure Inflated $]],"")</f>
        <v/>
      </c>
      <c r="V172" s="48">
        <f>IF(RosterPlan25[[#This Row],[VAR/G]]&gt;0,
ROUND(IF(VARG="GOOD",$AG$29,IF(VARG="ATHLETIC",$AH$29,99999999999))*RosterPlan25[[#This Row],[VAR/G]],0),
0) + 1</f>
        <v>3</v>
      </c>
      <c r="W172" s="35">
        <f ca="1">RosterPlan25[[#This Row],[Optimal $]]-RosterPlan25[[#This Row],[$ CURR]]</f>
        <v>2</v>
      </c>
      <c r="X172">
        <f>IF(OR(RosterPlan25[[#This Row],[SOURCE]]="Rookie",RosterPlan25[[#This Row],[POS]]="K"),0,RosterPlan25[[#This Row],[VAR/G]]+3.3)</f>
        <v>3.4628981700216919</v>
      </c>
      <c r="Y172">
        <f ca="1">IF(RosterPlan25[[#This Row],[VAW/G]]&gt;0,ROUND(RosterPlan25[[#This Row],[VAW/G]]*$AG$56,0)+1,1)</f>
        <v>58</v>
      </c>
      <c r="Z172" s="49">
        <f ca="1">RosterPlan25[[#This Row],[VAWG Market $]]-_xlfn.IFNA(RosterPlan25[[#This Row],[$ CURR]],1)</f>
        <v>57</v>
      </c>
      <c r="AA172" s="35">
        <f ca="1">IF(RosterPlan25[[#This Row],[VAR/G]]&gt;0,1+ROUND(RosterPlan25[[#This Row],[VAR/G]]*IF(RosterPlan25[[#This Row],[KEEPER / RFA]]="K",($AG$34+RosterPlan25[[#This Row],[$ CURR]]-1)/($AG$23+RosterPlan25[[#This Row],[VAR/G]]),$AG$35),0),1)</f>
        <v>4</v>
      </c>
      <c r="AB172" s="35">
        <f ca="1">RosterPlan25[[#This Row],[Pure Inflated $]]-RosterPlan25[[#This Row],[$ CURR]]</f>
        <v>3</v>
      </c>
      <c r="AC172">
        <f>INDEX(players[age],MATCH(RosterPlan25[[#This Row],[player_id]],players[sleeper_id],0))</f>
        <v>31</v>
      </c>
      <c r="AV172"/>
      <c r="BJ172"/>
    </row>
    <row r="173" spans="1:62" x14ac:dyDescent="0.25">
      <c r="A173" t="s">
        <v>1509</v>
      </c>
      <c r="B173" t="s">
        <v>1062</v>
      </c>
      <c r="C173" t="s">
        <v>1510</v>
      </c>
      <c r="D173">
        <f>_xlfn.IFNA(MATCH(RosterPlan25[[#This Row],[player_id]],CompositeRoster[sleeper_id],0),  MATCH(RosterPlan25[[#This Row],[PLAYER]],CompositeRoster[full_name],0))</f>
        <v>172</v>
      </c>
      <c r="E173">
        <f>MATCH(RosterPlan25[[#This Row],[player_id]],Draft2025[sleeper_id],0)</f>
        <v>137</v>
      </c>
      <c r="F173" t="str">
        <f>INDEX(CompositeRoster[team],RosterPlan25[[#This Row],[RosterIndex]])&amp;""</f>
        <v>DET</v>
      </c>
      <c r="G173" t="str">
        <f>INDEX(CompositeRoster[position],RosterPlan25[[#This Row],[RosterIndex]])&amp;""</f>
        <v>WR</v>
      </c>
      <c r="H173" t="str">
        <f>INDEX(CompositeRoster[source],RosterPlan25[[#This Row],[RosterIndex]])</f>
        <v>Roster</v>
      </c>
      <c r="I173" s="41">
        <f>_xlfn.IFNA(INDEX(Draft2025[PRICE],RosterPlan25[[#This Row],[DraftIndex]]),0)</f>
        <v>2</v>
      </c>
      <c r="J173" s="41" t="str">
        <f>IF(RosterPlan25[[#This Row],[SOURCE]]="Rookie","Rookie",_xlfn.IFNA(INDEX(Draft2025[Current Contract],RosterPlan25[[#This Row],[DraftIndex]]),"Undrafted"))</f>
        <v>Rookie</v>
      </c>
      <c r="K173" s="41" cm="1">
        <f t="array" aca="1" ref="K17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73" s="41" t="str">
        <f>IF(_xlfn.IFNA(INDEX(Draft2025[KEEPER],RosterPlan25[[#This Row],[DraftIndex]]),"")="K","Yes","")</f>
        <v/>
      </c>
      <c r="M173" s="41" t="str" cm="1">
        <f t="array" ref="M17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73" s="41">
        <f>ROUNDDOWN(RosterPlan25[[#This Row],[Optimal $]]*IF(RosterPlan25[[#This Row],[Contract]]="Rookie",0.3,0.15),0)</f>
        <v>0</v>
      </c>
      <c r="O173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173" s="37">
        <f>IF(VARG="MANUAL",RosterPlan25[[#This Row],[ManualVARG]],IF(VARG="GOOD",RosterPlan25[[#This Row],[GoodVARG]],"ERR"))</f>
        <v>-3.1317529442611951</v>
      </c>
      <c r="Q17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-3.1317529442611951</v>
      </c>
      <c r="R17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73" s="38" t="s">
        <v>31</v>
      </c>
      <c r="T173">
        <f>_xlfn.IFNA(INDEX(Draft2025[Net Keeper Count],RosterPlan25[[#This Row],[DraftIndex]]),0)+IF(RosterPlan25[[#This Row],[KEEPER / RFA]]="K",1,0)</f>
        <v>1</v>
      </c>
      <c r="U173" s="38" t="str">
        <f>IF(RosterPlan25[[#This Row],[KEEPER / RFA]]="RFA",RosterPlan25[[#This Row],[Pure Inflated $]],"")</f>
        <v/>
      </c>
      <c r="V173" s="35">
        <f>IF(RosterPlan25[[#This Row],[VAR/G]]&gt;0,
ROUND(IF(VARG="GOOD",$AG$29,IF(VARG="ATHLETIC",$AH$29,99999999999))*RosterPlan25[[#This Row],[VAR/G]],0),
0) + 1</f>
        <v>1</v>
      </c>
      <c r="W173" s="35">
        <f ca="1">RosterPlan25[[#This Row],[Optimal $]]-RosterPlan25[[#This Row],[$ CURR]]</f>
        <v>-1</v>
      </c>
      <c r="X173" s="35">
        <f>IF(OR(RosterPlan25[[#This Row],[SOURCE]]="Rookie",RosterPlan25[[#This Row],[POS]]="K"),0,RosterPlan25[[#This Row],[VAR/G]]+3.3)</f>
        <v>0.16824705573880472</v>
      </c>
      <c r="Y173" s="35">
        <f ca="1">IF(RosterPlan25[[#This Row],[VAW/G]]&gt;0,ROUND(RosterPlan25[[#This Row],[VAW/G]]*$AG$56,0)+1,1)</f>
        <v>4</v>
      </c>
      <c r="Z173" s="42">
        <f ca="1">RosterPlan25[[#This Row],[VAWG Market $]]-_xlfn.IFNA(RosterPlan25[[#This Row],[$ CURR]],1)</f>
        <v>2</v>
      </c>
      <c r="AA173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73" s="35">
        <f ca="1">RosterPlan25[[#This Row],[Pure Inflated $]]-RosterPlan25[[#This Row],[$ CURR]]</f>
        <v>-1</v>
      </c>
      <c r="AC173">
        <f>INDEX(players[age],MATCH(RosterPlan25[[#This Row],[player_id]],players[sleeper_id],0))</f>
        <v>24</v>
      </c>
      <c r="AV173"/>
      <c r="BJ173"/>
    </row>
    <row r="174" spans="1:62" x14ac:dyDescent="0.25">
      <c r="A174" t="s">
        <v>1511</v>
      </c>
      <c r="B174" t="s">
        <v>1062</v>
      </c>
      <c r="C174" t="s">
        <v>1512</v>
      </c>
      <c r="D174" s="35">
        <f>_xlfn.IFNA(MATCH(RosterPlan25[[#This Row],[player_id]],CompositeRoster[sleeper_id],0),  MATCH(RosterPlan25[[#This Row],[PLAYER]],CompositeRoster[full_name],0))</f>
        <v>173</v>
      </c>
      <c r="E174" s="35">
        <f>MATCH(RosterPlan25[[#This Row],[player_id]],Draft2025[sleeper_id],0)</f>
        <v>132</v>
      </c>
      <c r="F174" s="35" t="str">
        <f>INDEX(CompositeRoster[team],RosterPlan25[[#This Row],[RosterIndex]])&amp;""</f>
        <v>NYG</v>
      </c>
      <c r="G174" s="35" t="str">
        <f>INDEX(CompositeRoster[position],RosterPlan25[[#This Row],[RosterIndex]])&amp;""</f>
        <v>TE</v>
      </c>
      <c r="H174" s="35" t="str">
        <f>INDEX(CompositeRoster[source],RosterPlan25[[#This Row],[RosterIndex]])</f>
        <v>Roster</v>
      </c>
      <c r="I174" s="41">
        <f>_xlfn.IFNA(INDEX(Draft2025[PRICE],RosterPlan25[[#This Row],[DraftIndex]]),0)</f>
        <v>1</v>
      </c>
      <c r="J174" s="41" t="str">
        <f>IF(RosterPlan25[[#This Row],[SOURCE]]="Rookie","Rookie",_xlfn.IFNA(INDEX(Draft2025[Current Contract],RosterPlan25[[#This Row],[DraftIndex]]),"Undrafted"))</f>
        <v>Rookie</v>
      </c>
      <c r="K174" s="41" cm="1">
        <f t="array" aca="1" ref="K17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174" s="41" t="str">
        <f>IF(_xlfn.IFNA(INDEX(Draft2025[KEEPER],RosterPlan25[[#This Row],[DraftIndex]]),"")="K","Yes","")</f>
        <v>Yes</v>
      </c>
      <c r="M174" s="41" t="str" cm="1">
        <f t="array" ref="M17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74" s="41">
        <f>ROUNDDOWN(RosterPlan25[[#This Row],[Optimal $]]*IF(RosterPlan25[[#This Row],[Contract]]="Rookie",0.3,0.15),0)</f>
        <v>1</v>
      </c>
      <c r="O174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174" s="25">
        <f>IF(VARG="MANUAL",RosterPlan25[[#This Row],[ManualVARG]],IF(VARG="GOOD",RosterPlan25[[#This Row],[GoodVARG]],"ERR"))</f>
        <v>0.29884140110221036</v>
      </c>
      <c r="Q174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0.29884140110221036</v>
      </c>
      <c r="R174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-1.929759519560625</v>
      </c>
      <c r="S174" s="38" t="s">
        <v>31</v>
      </c>
      <c r="T174" s="57">
        <f>_xlfn.IFNA(INDEX(Draft2025[Net Keeper Count],RosterPlan25[[#This Row],[DraftIndex]]),0)+IF(RosterPlan25[[#This Row],[KEEPER / RFA]]="K",1,0)</f>
        <v>4</v>
      </c>
      <c r="U174" s="38" t="str">
        <f>IF(RosterPlan25[[#This Row],[KEEPER / RFA]]="RFA",RosterPlan25[[#This Row],[Pure Inflated $]],"")</f>
        <v/>
      </c>
      <c r="V174" s="35">
        <f>IF(RosterPlan25[[#This Row],[VAR/G]]&gt;0,
ROUND(IF(VARG="GOOD",$AG$29,IF(VARG="ATHLETIC",$AH$29,99999999999))*RosterPlan25[[#This Row],[VAR/G]],0),
0) + 1</f>
        <v>5</v>
      </c>
      <c r="W174" s="35">
        <f ca="1">RosterPlan25[[#This Row],[Optimal $]]-RosterPlan25[[#This Row],[$ CURR]]</f>
        <v>3</v>
      </c>
      <c r="X174">
        <f>IF(OR(RosterPlan25[[#This Row],[SOURCE]]="Rookie",RosterPlan25[[#This Row],[POS]]="K"),0,RosterPlan25[[#This Row],[VAR/G]]+3.3)</f>
        <v>3.5988414011022103</v>
      </c>
      <c r="Y174">
        <f ca="1">IF(RosterPlan25[[#This Row],[VAW/G]]&gt;0,ROUND(RosterPlan25[[#This Row],[VAW/G]]*$AG$56,0)+1,1)</f>
        <v>60</v>
      </c>
      <c r="Z174" s="49">
        <f ca="1">RosterPlan25[[#This Row],[VAWG Market $]]-_xlfn.IFNA(RosterPlan25[[#This Row],[$ CURR]],1)</f>
        <v>58</v>
      </c>
      <c r="AA174" s="35">
        <f ca="1">IF(RosterPlan25[[#This Row],[VAR/G]]&gt;0,1+ROUND(RosterPlan25[[#This Row],[VAR/G]]*IF(RosterPlan25[[#This Row],[KEEPER / RFA]]="K",($AG$34+RosterPlan25[[#This Row],[$ CURR]]-1)/($AG$23+RosterPlan25[[#This Row],[VAR/G]]),$AG$35),0),1)</f>
        <v>6</v>
      </c>
      <c r="AB174">
        <f ca="1">RosterPlan25[[#This Row],[Pure Inflated $]]-RosterPlan25[[#This Row],[$ CURR]]</f>
        <v>4</v>
      </c>
      <c r="AC174">
        <f>INDEX(players[age],MATCH(RosterPlan25[[#This Row],[player_id]],players[sleeper_id],0))</f>
        <v>26</v>
      </c>
      <c r="AV174"/>
      <c r="BJ174"/>
    </row>
    <row r="175" spans="1:62" x14ac:dyDescent="0.25">
      <c r="A175" t="s">
        <v>1517</v>
      </c>
      <c r="B175" t="s">
        <v>1062</v>
      </c>
      <c r="C175" t="s">
        <v>1518</v>
      </c>
      <c r="D175">
        <f>_xlfn.IFNA(MATCH(RosterPlan25[[#This Row],[player_id]],CompositeRoster[sleeper_id],0),  MATCH(RosterPlan25[[#This Row],[PLAYER]],CompositeRoster[full_name],0))</f>
        <v>174</v>
      </c>
      <c r="E175">
        <f>MATCH(RosterPlan25[[#This Row],[player_id]],Draft2025[sleeper_id],0)</f>
        <v>138</v>
      </c>
      <c r="F175" t="str">
        <f>INDEX(CompositeRoster[team],RosterPlan25[[#This Row],[RosterIndex]])&amp;""</f>
        <v>PIT</v>
      </c>
      <c r="G175" t="str">
        <f>INDEX(CompositeRoster[position],RosterPlan25[[#This Row],[RosterIndex]])&amp;""</f>
        <v>RB</v>
      </c>
      <c r="H175" t="str">
        <f>INDEX(CompositeRoster[source],RosterPlan25[[#This Row],[RosterIndex]])</f>
        <v>Roster</v>
      </c>
      <c r="I175" s="41">
        <f>_xlfn.IFNA(INDEX(Draft2025[PRICE],RosterPlan25[[#This Row],[DraftIndex]]),0)</f>
        <v>5</v>
      </c>
      <c r="J175" s="41" t="str">
        <f>IF(RosterPlan25[[#This Row],[SOURCE]]="Rookie","Rookie",_xlfn.IFNA(INDEX(Draft2025[Current Contract],RosterPlan25[[#This Row],[DraftIndex]]),"Undrafted"))</f>
        <v>Rookie</v>
      </c>
      <c r="K175" s="41" cm="1">
        <f t="array" aca="1" ref="K17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75" s="41" t="str">
        <f>IF(_xlfn.IFNA(INDEX(Draft2025[KEEPER],RosterPlan25[[#This Row],[DraftIndex]]),"")="K","Yes","")</f>
        <v/>
      </c>
      <c r="M175" s="41" t="str" cm="1">
        <f t="array" ref="M17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75" s="41">
        <f>ROUNDDOWN(RosterPlan25[[#This Row],[Optimal $]]*IF(RosterPlan25[[#This Row],[Contract]]="Rookie",0.3,0.15),0)</f>
        <v>0</v>
      </c>
      <c r="O17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P175" s="37">
        <f>IF(VARG="MANUAL",RosterPlan25[[#This Row],[ManualVARG]],IF(VARG="GOOD",RosterPlan25[[#This Row],[GoodVARG]],"ERR"))</f>
        <v>-5.9510029311361663</v>
      </c>
      <c r="Q17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-5.9510029311361663</v>
      </c>
      <c r="R17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75" s="38" t="s">
        <v>31</v>
      </c>
      <c r="T175" s="35">
        <f>_xlfn.IFNA(INDEX(Draft2025[Net Keeper Count],RosterPlan25[[#This Row],[DraftIndex]]),0)+IF(RosterPlan25[[#This Row],[KEEPER / RFA]]="K",1,0)</f>
        <v>1</v>
      </c>
      <c r="U175" s="38" t="str">
        <f>IF(RosterPlan25[[#This Row],[KEEPER / RFA]]="RFA",RosterPlan25[[#This Row],[Pure Inflated $]],"")</f>
        <v/>
      </c>
      <c r="V175" s="35">
        <f>IF(RosterPlan25[[#This Row],[VAR/G]]&gt;0,
ROUND(IF(VARG="GOOD",$AG$29,IF(VARG="ATHLETIC",$AH$29,99999999999))*RosterPlan25[[#This Row],[VAR/G]],0),
0) + 1</f>
        <v>1</v>
      </c>
      <c r="W175" s="35">
        <f ca="1">RosterPlan25[[#This Row],[Optimal $]]-RosterPlan25[[#This Row],[$ CURR]]</f>
        <v>-4</v>
      </c>
      <c r="X175" s="35">
        <f>IF(OR(RosterPlan25[[#This Row],[SOURCE]]="Rookie",RosterPlan25[[#This Row],[POS]]="K"),0,RosterPlan25[[#This Row],[VAR/G]]+3.3)</f>
        <v>-2.6510029311361665</v>
      </c>
      <c r="Y175" s="35">
        <f>IF(RosterPlan25[[#This Row],[VAW/G]]&gt;0,ROUND(RosterPlan25[[#This Row],[VAW/G]]*$AG$56,0)+1,1)</f>
        <v>1</v>
      </c>
      <c r="Z175" s="42">
        <f ca="1">RosterPlan25[[#This Row],[VAWG Market $]]-_xlfn.IFNA(RosterPlan25[[#This Row],[$ CURR]],1)</f>
        <v>-4</v>
      </c>
      <c r="AA175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75" s="35">
        <f ca="1">RosterPlan25[[#This Row],[Pure Inflated $]]-RosterPlan25[[#This Row],[$ CURR]]</f>
        <v>-4</v>
      </c>
      <c r="AC175">
        <f>INDEX(players[age],MATCH(RosterPlan25[[#This Row],[player_id]],players[sleeper_id],0))</f>
        <v>22</v>
      </c>
      <c r="AV175"/>
      <c r="BJ175"/>
    </row>
    <row r="176" spans="1:62" x14ac:dyDescent="0.25">
      <c r="A176" t="s">
        <v>1519</v>
      </c>
      <c r="B176" t="s">
        <v>1062</v>
      </c>
      <c r="C176" t="s">
        <v>1520</v>
      </c>
      <c r="D176">
        <f>_xlfn.IFNA(MATCH(RosterPlan25[[#This Row],[player_id]],CompositeRoster[sleeper_id],0),  MATCH(RosterPlan25[[#This Row],[PLAYER]],CompositeRoster[full_name],0))</f>
        <v>175</v>
      </c>
      <c r="E176">
        <f>MATCH(RosterPlan25[[#This Row],[player_id]],Draft2025[sleeper_id],0)</f>
        <v>139</v>
      </c>
      <c r="F176" s="35" t="str">
        <f>INDEX(CompositeRoster[team],RosterPlan25[[#This Row],[RosterIndex]])&amp;""</f>
        <v>NE</v>
      </c>
      <c r="G176" s="35" t="str">
        <f>INDEX(CompositeRoster[position],RosterPlan25[[#This Row],[RosterIndex]])&amp;""</f>
        <v>WR</v>
      </c>
      <c r="H176" s="35" t="str">
        <f>INDEX(CompositeRoster[source],RosterPlan25[[#This Row],[RosterIndex]])</f>
        <v>Roster</v>
      </c>
      <c r="I176" s="41">
        <f>_xlfn.IFNA(INDEX(Draft2025[PRICE],RosterPlan25[[#This Row],[DraftIndex]]),0)</f>
        <v>3</v>
      </c>
      <c r="J176" s="41" t="str">
        <f>IF(RosterPlan25[[#This Row],[SOURCE]]="Rookie","Rookie",_xlfn.IFNA(INDEX(Draft2025[Current Contract],RosterPlan25[[#This Row],[DraftIndex]]),"Undrafted"))</f>
        <v>Rookie</v>
      </c>
      <c r="K176" s="41" cm="1">
        <f t="array" aca="1" ref="K17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76" s="41" t="str">
        <f>IF(_xlfn.IFNA(INDEX(Draft2025[KEEPER],RosterPlan25[[#This Row],[DraftIndex]]),"")="K","Yes","")</f>
        <v/>
      </c>
      <c r="M176" s="41" t="str" cm="1">
        <f t="array" ref="M17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76" s="41">
        <f>ROUNDDOWN(RosterPlan25[[#This Row],[Optimal $]]*IF(RosterPlan25[[#This Row],[Contract]]="Rookie",0.3,0.15),0)</f>
        <v>0</v>
      </c>
      <c r="O176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76" s="25">
        <f>IF(VARG="MANUAL",RosterPlan25[[#This Row],[ManualVARG]],IF(VARG="GOOD",RosterPlan25[[#This Row],[GoodVARG]],"ERR"))</f>
        <v>-5.1776582248697123</v>
      </c>
      <c r="Q176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-5.1776582248697123</v>
      </c>
      <c r="R176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76" s="38" t="s">
        <v>31</v>
      </c>
      <c r="T176" s="57">
        <f>_xlfn.IFNA(INDEX(Draft2025[Net Keeper Count],RosterPlan25[[#This Row],[DraftIndex]]),0)+IF(RosterPlan25[[#This Row],[KEEPER / RFA]]="K",1,0)</f>
        <v>1</v>
      </c>
      <c r="U176" s="38" t="str">
        <f>IF(RosterPlan25[[#This Row],[KEEPER / RFA]]="RFA",RosterPlan25[[#This Row],[Pure Inflated $]],"")</f>
        <v/>
      </c>
      <c r="V176" s="35">
        <f>IF(RosterPlan25[[#This Row],[VAR/G]]&gt;0,
ROUND(IF(VARG="GOOD",$AG$29,IF(VARG="ATHLETIC",$AH$29,99999999999))*RosterPlan25[[#This Row],[VAR/G]],0),
0) + 1</f>
        <v>1</v>
      </c>
      <c r="W176" s="35">
        <f ca="1">RosterPlan25[[#This Row],[Optimal $]]-RosterPlan25[[#This Row],[$ CURR]]</f>
        <v>-2</v>
      </c>
      <c r="X176">
        <f>IF(OR(RosterPlan25[[#This Row],[SOURCE]]="Rookie",RosterPlan25[[#This Row],[POS]]="K"),0,RosterPlan25[[#This Row],[VAR/G]]+3.3)</f>
        <v>-1.8776582248697125</v>
      </c>
      <c r="Y176">
        <f>IF(RosterPlan25[[#This Row],[VAW/G]]&gt;0,ROUND(RosterPlan25[[#This Row],[VAW/G]]*$AG$56,0)+1,1)</f>
        <v>1</v>
      </c>
      <c r="Z176" s="49">
        <f ca="1">RosterPlan25[[#This Row],[VAWG Market $]]-_xlfn.IFNA(RosterPlan25[[#This Row],[$ CURR]],1)</f>
        <v>-2</v>
      </c>
      <c r="AA176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76">
        <f ca="1">RosterPlan25[[#This Row],[Pure Inflated $]]-RosterPlan25[[#This Row],[$ CURR]]</f>
        <v>-2</v>
      </c>
      <c r="AC176">
        <f>INDEX(players[age],MATCH(RosterPlan25[[#This Row],[player_id]],players[sleeper_id],0))</f>
        <v>23</v>
      </c>
      <c r="AV176"/>
      <c r="BJ176"/>
    </row>
    <row r="177" spans="1:62" x14ac:dyDescent="0.25">
      <c r="A177" t="s">
        <v>1521</v>
      </c>
      <c r="B177" t="s">
        <v>1062</v>
      </c>
      <c r="C177" t="s">
        <v>134</v>
      </c>
      <c r="D177" s="35">
        <f>_xlfn.IFNA(MATCH(RosterPlan25[[#This Row],[player_id]],CompositeRoster[sleeper_id],0),  MATCH(RosterPlan25[[#This Row],[PLAYER]],CompositeRoster[full_name],0))</f>
        <v>176</v>
      </c>
      <c r="E177" s="35">
        <f>MATCH(RosterPlan25[[#This Row],[player_id]],Draft2025[sleeper_id],0)</f>
        <v>123</v>
      </c>
      <c r="F177" s="35" t="str">
        <f>INDEX(CompositeRoster[team],RosterPlan25[[#This Row],[RosterIndex]])&amp;""</f>
        <v>SF</v>
      </c>
      <c r="G177" s="35" t="str">
        <f>INDEX(CompositeRoster[position],RosterPlan25[[#This Row],[RosterIndex]])&amp;""</f>
        <v>WR</v>
      </c>
      <c r="H177" s="35" t="str">
        <f>INDEX(CompositeRoster[source],RosterPlan25[[#This Row],[RosterIndex]])</f>
        <v>Roster</v>
      </c>
      <c r="I177" s="41">
        <f>_xlfn.IFNA(INDEX(Draft2025[PRICE],RosterPlan25[[#This Row],[DraftIndex]]),0)</f>
        <v>19</v>
      </c>
      <c r="J177" s="41" t="str">
        <f>IF(RosterPlan25[[#This Row],[SOURCE]]="Rookie","Rookie",_xlfn.IFNA(INDEX(Draft2025[Current Contract],RosterPlan25[[#This Row],[DraftIndex]]),"Undrafted"))</f>
        <v>Auction</v>
      </c>
      <c r="K177" s="41" cm="1">
        <f t="array" aca="1" ref="K17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77" s="41" t="str">
        <f>IF(_xlfn.IFNA(INDEX(Draft2025[KEEPER],RosterPlan25[[#This Row],[DraftIndex]]),"")="K","Yes","")</f>
        <v/>
      </c>
      <c r="M177" s="41" cm="1">
        <f t="array" ref="M17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N177" s="41">
        <f>ROUNDDOWN(RosterPlan25[[#This Row],[Optimal $]]*IF(RosterPlan25[[#This Row],[Contract]]="Rookie",0.3,0.15),0)</f>
        <v>2</v>
      </c>
      <c r="O17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21</v>
      </c>
      <c r="P177" s="37">
        <f>IF(VARG="MANUAL",RosterPlan25[[#This Row],[ManualVARG]],IF(VARG="GOOD",RosterPlan25[[#This Row],[GoodVARG]],"ERR"))</f>
        <v>1.4075713559712384</v>
      </c>
      <c r="Q17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1.4075713559712384</v>
      </c>
      <c r="R17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1.7175099780304977</v>
      </c>
      <c r="S177" s="38" t="s">
        <v>31</v>
      </c>
      <c r="T177" s="38">
        <f>_xlfn.IFNA(INDEX(Draft2025[Net Keeper Count],RosterPlan25[[#This Row],[DraftIndex]]),0)+IF(RosterPlan25[[#This Row],[KEEPER / RFA]]="K",1,0)</f>
        <v>1</v>
      </c>
      <c r="U177" s="38" t="str">
        <f>IF(RosterPlan25[[#This Row],[KEEPER / RFA]]="RFA",RosterPlan25[[#This Row],[Pure Inflated $]],"")</f>
        <v/>
      </c>
      <c r="V177" s="35">
        <f>IF(RosterPlan25[[#This Row],[VAR/G]]&gt;0,
ROUND(IF(VARG="GOOD",$AG$29,IF(VARG="ATHLETIC",$AH$29,99999999999))*RosterPlan25[[#This Row],[VAR/G]],0),
0) + 1</f>
        <v>18</v>
      </c>
      <c r="W177" s="35">
        <f ca="1">RosterPlan25[[#This Row],[Optimal $]]-RosterPlan25[[#This Row],[$ CURR]]</f>
        <v>-3</v>
      </c>
      <c r="X177">
        <f>IF(OR(RosterPlan25[[#This Row],[SOURCE]]="Rookie",RosterPlan25[[#This Row],[POS]]="K"),0,RosterPlan25[[#This Row],[VAR/G]]+3.3)</f>
        <v>4.707571355971238</v>
      </c>
      <c r="Y177">
        <f ca="1">IF(RosterPlan25[[#This Row],[VAW/G]]&gt;0,ROUND(RosterPlan25[[#This Row],[VAW/G]]*$AG$56,0)+1,1)</f>
        <v>79</v>
      </c>
      <c r="Z177" s="49">
        <f ca="1">RosterPlan25[[#This Row],[VAWG Market $]]-_xlfn.IFNA(RosterPlan25[[#This Row],[$ CURR]],1)</f>
        <v>58</v>
      </c>
      <c r="AA177" s="35">
        <f ca="1">IF(RosterPlan25[[#This Row],[VAR/G]]&gt;0,1+ROUND(RosterPlan25[[#This Row],[VAR/G]]*IF(RosterPlan25[[#This Row],[KEEPER / RFA]]="K",($AG$34+RosterPlan25[[#This Row],[$ CURR]]-1)/($AG$23+RosterPlan25[[#This Row],[VAR/G]]),$AG$35),0),1)</f>
        <v>24</v>
      </c>
      <c r="AB177">
        <f ca="1">RosterPlan25[[#This Row],[Pure Inflated $]]-RosterPlan25[[#This Row],[$ CURR]]</f>
        <v>3</v>
      </c>
      <c r="AC177">
        <f>INDEX(players[age],MATCH(RosterPlan25[[#This Row],[player_id]],players[sleeper_id],0))</f>
        <v>32</v>
      </c>
      <c r="AV177"/>
      <c r="BJ177"/>
    </row>
    <row r="178" spans="1:62" x14ac:dyDescent="0.25">
      <c r="A178" t="s">
        <v>1524</v>
      </c>
      <c r="B178" t="s">
        <v>1062</v>
      </c>
      <c r="C178" t="s">
        <v>1525</v>
      </c>
      <c r="D178" s="35">
        <f>_xlfn.IFNA(MATCH(RosterPlan25[[#This Row],[player_id]],CompositeRoster[sleeper_id],0),  MATCH(RosterPlan25[[#This Row],[PLAYER]],CompositeRoster[full_name],0))</f>
        <v>177</v>
      </c>
      <c r="E178" s="35">
        <f>MATCH(RosterPlan25[[#This Row],[player_id]],Draft2025[sleeper_id],0)</f>
        <v>133</v>
      </c>
      <c r="F178" s="35" t="str">
        <f>INDEX(CompositeRoster[team],RosterPlan25[[#This Row],[RosterIndex]])&amp;""</f>
        <v>HOU</v>
      </c>
      <c r="G178" s="35" t="str">
        <f>INDEX(CompositeRoster[position],RosterPlan25[[#This Row],[RosterIndex]])&amp;""</f>
        <v>WR</v>
      </c>
      <c r="H178" s="35" t="str">
        <f>INDEX(CompositeRoster[source],RosterPlan25[[#This Row],[RosterIndex]])</f>
        <v>Roster</v>
      </c>
      <c r="I178" s="41">
        <f>_xlfn.IFNA(INDEX(Draft2025[PRICE],RosterPlan25[[#This Row],[DraftIndex]]),0)</f>
        <v>24</v>
      </c>
      <c r="J178" s="41" t="str">
        <f>IF(RosterPlan25[[#This Row],[SOURCE]]="Rookie","Rookie",_xlfn.IFNA(INDEX(Draft2025[Current Contract],RosterPlan25[[#This Row],[DraftIndex]]),"Undrafted"))</f>
        <v>Rookie</v>
      </c>
      <c r="K178" s="41" cm="1">
        <f t="array" aca="1" ref="K17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2021</v>
      </c>
      <c r="L178" s="41" t="str">
        <f>IF(_xlfn.IFNA(INDEX(Draft2025[KEEPER],RosterPlan25[[#This Row],[DraftIndex]]),"")="K","Yes","")</f>
        <v>Yes</v>
      </c>
      <c r="M178" s="41" t="str" cm="1">
        <f t="array" ref="M17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78" s="41">
        <f>ROUNDDOWN(RosterPlan25[[#This Row],[Optimal $]]*IF(RosterPlan25[[#This Row],[Contract]]="Rookie",0.3,0.15),0)</f>
        <v>9</v>
      </c>
      <c r="O17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33</v>
      </c>
      <c r="P178" s="37">
        <f>IF(VARG="MANUAL",RosterPlan25[[#This Row],[ManualVARG]],IF(VARG="GOOD",RosterPlan25[[#This Row],[GoodVARG]],"ERR"))</f>
        <v>2.6739476385208425</v>
      </c>
      <c r="Q17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2.6739476385208425</v>
      </c>
      <c r="R17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-0.46342031793007016</v>
      </c>
      <c r="S178" s="38" t="s">
        <v>31</v>
      </c>
      <c r="T178" s="38">
        <f>_xlfn.IFNA(INDEX(Draft2025[Net Keeper Count],RosterPlan25[[#This Row],[DraftIndex]]),0)+IF(RosterPlan25[[#This Row],[KEEPER / RFA]]="K",1,0)</f>
        <v>5</v>
      </c>
      <c r="U178" s="38" t="str">
        <f>IF(RosterPlan25[[#This Row],[KEEPER / RFA]]="RFA",RosterPlan25[[#This Row],[Pure Inflated $]],"")</f>
        <v/>
      </c>
      <c r="V178" s="35">
        <f>IF(RosterPlan25[[#This Row],[VAR/G]]&gt;0,
ROUND(IF(VARG="GOOD",$AG$29,IF(VARG="ATHLETIC",$AH$29,99999999999))*RosterPlan25[[#This Row],[VAR/G]],0),
0) + 1</f>
        <v>33</v>
      </c>
      <c r="W178" s="35">
        <f ca="1">RosterPlan25[[#This Row],[Optimal $]]-RosterPlan25[[#This Row],[$ CURR]]</f>
        <v>0</v>
      </c>
      <c r="X178">
        <f>IF(OR(RosterPlan25[[#This Row],[SOURCE]]="Rookie",RosterPlan25[[#This Row],[POS]]="K"),0,RosterPlan25[[#This Row],[VAR/G]]+3.3)</f>
        <v>5.9739476385208423</v>
      </c>
      <c r="Y178">
        <f ca="1">IF(RosterPlan25[[#This Row],[VAW/G]]&gt;0,ROUND(RosterPlan25[[#This Row],[VAW/G]]*$AG$56,0)+1,1)</f>
        <v>99</v>
      </c>
      <c r="Z178" s="49">
        <f ca="1">RosterPlan25[[#This Row],[VAWG Market $]]-_xlfn.IFNA(RosterPlan25[[#This Row],[$ CURR]],1)</f>
        <v>66</v>
      </c>
      <c r="AA178" s="35">
        <f ca="1">IF(RosterPlan25[[#This Row],[VAR/G]]&gt;0,1+ROUND(RosterPlan25[[#This Row],[VAR/G]]*IF(RosterPlan25[[#This Row],[KEEPER / RFA]]="K",($AG$34+RosterPlan25[[#This Row],[$ CURR]]-1)/($AG$23+RosterPlan25[[#This Row],[VAR/G]]),$AG$35),0),1)</f>
        <v>44</v>
      </c>
      <c r="AB178">
        <f ca="1">RosterPlan25[[#This Row],[Pure Inflated $]]-RosterPlan25[[#This Row],[$ CURR]]</f>
        <v>11</v>
      </c>
      <c r="AC178">
        <f>INDEX(players[age],MATCH(RosterPlan25[[#This Row],[player_id]],players[sleeper_id],0))</f>
        <v>27</v>
      </c>
      <c r="AV178"/>
      <c r="BJ178"/>
    </row>
    <row r="179" spans="1:62" x14ac:dyDescent="0.25">
      <c r="A179" t="s">
        <v>1526</v>
      </c>
      <c r="B179" t="s">
        <v>1062</v>
      </c>
      <c r="C179" t="s">
        <v>1527</v>
      </c>
      <c r="D179" s="35">
        <f>_xlfn.IFNA(MATCH(RosterPlan25[[#This Row],[player_id]],CompositeRoster[sleeper_id],0),  MATCH(RosterPlan25[[#This Row],[PLAYER]],CompositeRoster[full_name],0))</f>
        <v>178</v>
      </c>
      <c r="E179" s="35">
        <f>MATCH(RosterPlan25[[#This Row],[player_id]],Draft2025[sleeper_id],0)</f>
        <v>140</v>
      </c>
      <c r="F179" s="35" t="str">
        <f>INDEX(CompositeRoster[team],RosterPlan25[[#This Row],[RosterIndex]])&amp;""</f>
        <v>MIA</v>
      </c>
      <c r="G179" s="35" t="str">
        <f>INDEX(CompositeRoster[position],RosterPlan25[[#This Row],[RosterIndex]])&amp;""</f>
        <v>RB</v>
      </c>
      <c r="H179" s="35" t="str">
        <f>INDEX(CompositeRoster[source],RosterPlan25[[#This Row],[RosterIndex]])</f>
        <v>Roster</v>
      </c>
      <c r="I179" s="41">
        <f>_xlfn.IFNA(INDEX(Draft2025[PRICE],RosterPlan25[[#This Row],[DraftIndex]]),0)</f>
        <v>2</v>
      </c>
      <c r="J179" s="41" t="str">
        <f>IF(RosterPlan25[[#This Row],[SOURCE]]="Rookie","Rookie",_xlfn.IFNA(INDEX(Draft2025[Current Contract],RosterPlan25[[#This Row],[DraftIndex]]),"Undrafted"))</f>
        <v>Rookie</v>
      </c>
      <c r="K179" s="41" cm="1">
        <f t="array" aca="1" ref="K17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79" s="41" t="str">
        <f>IF(_xlfn.IFNA(INDEX(Draft2025[KEEPER],RosterPlan25[[#This Row],[DraftIndex]]),"")="K","Yes","")</f>
        <v/>
      </c>
      <c r="M179" s="41" t="str" cm="1">
        <f t="array" ref="M17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79" s="41">
        <f>ROUNDDOWN(RosterPlan25[[#This Row],[Optimal $]]*IF(RosterPlan25[[#This Row],[Contract]]="Rookie",0.3,0.15),0)</f>
        <v>0</v>
      </c>
      <c r="O17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179" s="37">
        <f>IF(VARG="MANUAL",RosterPlan25[[#This Row],[ManualVARG]],IF(VARG="GOOD",RosterPlan25[[#This Row],[GoodVARG]],"ERR"))</f>
        <v>-5.0633237160223521</v>
      </c>
      <c r="Q17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-5.0633237160223521</v>
      </c>
      <c r="R17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79" s="38" t="s">
        <v>31</v>
      </c>
      <c r="T179" s="38">
        <f>_xlfn.IFNA(INDEX(Draft2025[Net Keeper Count],RosterPlan25[[#This Row],[DraftIndex]]),0)+IF(RosterPlan25[[#This Row],[KEEPER / RFA]]="K",1,0)</f>
        <v>1</v>
      </c>
      <c r="U179" s="38" t="str">
        <f>IF(RosterPlan25[[#This Row],[KEEPER / RFA]]="RFA",RosterPlan25[[#This Row],[Pure Inflated $]],"")</f>
        <v/>
      </c>
      <c r="V179" s="35">
        <f>IF(RosterPlan25[[#This Row],[VAR/G]]&gt;0,
ROUND(IF(VARG="GOOD",$AG$29,IF(VARG="ATHLETIC",$AH$29,99999999999))*RosterPlan25[[#This Row],[VAR/G]],0),
0) + 1</f>
        <v>1</v>
      </c>
      <c r="W179" s="35">
        <f ca="1">RosterPlan25[[#This Row],[Optimal $]]-RosterPlan25[[#This Row],[$ CURR]]</f>
        <v>-1</v>
      </c>
      <c r="X179">
        <f>IF(OR(RosterPlan25[[#This Row],[SOURCE]]="Rookie",RosterPlan25[[#This Row],[POS]]="K"),0,RosterPlan25[[#This Row],[VAR/G]]+3.3)</f>
        <v>-1.7633237160223523</v>
      </c>
      <c r="Y179">
        <f>IF(RosterPlan25[[#This Row],[VAW/G]]&gt;0,ROUND(RosterPlan25[[#This Row],[VAW/G]]*$AG$56,0)+1,1)</f>
        <v>1</v>
      </c>
      <c r="Z179" s="49">
        <f ca="1">RosterPlan25[[#This Row],[VAWG Market $]]-_xlfn.IFNA(RosterPlan25[[#This Row],[$ CURR]],1)</f>
        <v>-1</v>
      </c>
      <c r="AA179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79">
        <f ca="1">RosterPlan25[[#This Row],[Pure Inflated $]]-RosterPlan25[[#This Row],[$ CURR]]</f>
        <v>-1</v>
      </c>
      <c r="AC179">
        <f>INDEX(players[age],MATCH(RosterPlan25[[#This Row],[player_id]],players[sleeper_id],0))</f>
        <v>22</v>
      </c>
      <c r="AV179"/>
      <c r="BJ179"/>
    </row>
    <row r="180" spans="1:62" x14ac:dyDescent="0.25">
      <c r="A180" t="s">
        <v>1528</v>
      </c>
      <c r="B180" t="s">
        <v>1062</v>
      </c>
      <c r="C180" t="s">
        <v>1529</v>
      </c>
      <c r="D180" s="35">
        <f>_xlfn.IFNA(MATCH(RosterPlan25[[#This Row],[player_id]],CompositeRoster[sleeper_id],0),  MATCH(RosterPlan25[[#This Row],[PLAYER]],CompositeRoster[full_name],0))</f>
        <v>179</v>
      </c>
      <c r="E180" s="35">
        <f>MATCH(RosterPlan25[[#This Row],[player_id]],Draft2025[sleeper_id],0)</f>
        <v>141</v>
      </c>
      <c r="F180" s="35" t="str">
        <f>INDEX(CompositeRoster[team],RosterPlan25[[#This Row],[RosterIndex]])&amp;""</f>
        <v>CLE</v>
      </c>
      <c r="G180" s="35" t="str">
        <f>INDEX(CompositeRoster[position],RosterPlan25[[#This Row],[RosterIndex]])&amp;""</f>
        <v>QB</v>
      </c>
      <c r="H180" s="35" t="str">
        <f>INDEX(CompositeRoster[source],RosterPlan25[[#This Row],[RosterIndex]])</f>
        <v>Roster</v>
      </c>
      <c r="I180" s="41">
        <f>_xlfn.IFNA(INDEX(Draft2025[PRICE],RosterPlan25[[#This Row],[DraftIndex]]),0)</f>
        <v>1</v>
      </c>
      <c r="J180" s="41" t="str">
        <f>IF(RosterPlan25[[#This Row],[SOURCE]]="Rookie","Rookie",_xlfn.IFNA(INDEX(Draft2025[Current Contract],RosterPlan25[[#This Row],[DraftIndex]]),"Undrafted"))</f>
        <v>Rookie</v>
      </c>
      <c r="K180" s="41" cm="1">
        <f t="array" aca="1" ref="K18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80" s="41" t="str">
        <f>IF(_xlfn.IFNA(INDEX(Draft2025[KEEPER],RosterPlan25[[#This Row],[DraftIndex]]),"")="K","Yes","")</f>
        <v/>
      </c>
      <c r="M180" s="41" t="str" cm="1">
        <f t="array" ref="M18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80" s="41">
        <f>ROUNDDOWN(RosterPlan25[[#This Row],[Optimal $]]*IF(RosterPlan25[[#This Row],[Contract]]="Rookie",0.3,0.15),0)</f>
        <v>0</v>
      </c>
      <c r="O18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80" s="37">
        <f>IF(VARG="MANUAL",RosterPlan25[[#This Row],[ManualVARG]],IF(VARG="GOOD",RosterPlan25[[#This Row],[GoodVARG]],"ERR"))</f>
        <v>-9.8637277957479537</v>
      </c>
      <c r="Q18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-9.8637277957479537</v>
      </c>
      <c r="R18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S180" s="38" t="s">
        <v>31</v>
      </c>
      <c r="T180" s="38">
        <f>_xlfn.IFNA(INDEX(Draft2025[Net Keeper Count],RosterPlan25[[#This Row],[DraftIndex]]),0)+IF(RosterPlan25[[#This Row],[KEEPER / RFA]]="K",1,0)</f>
        <v>1</v>
      </c>
      <c r="U180" s="38" t="str">
        <f>IF(RosterPlan25[[#This Row],[KEEPER / RFA]]="RFA",RosterPlan25[[#This Row],[Pure Inflated $]],"")</f>
        <v/>
      </c>
      <c r="V180" s="35">
        <f>IF(RosterPlan25[[#This Row],[VAR/G]]&gt;0,
ROUND(IF(VARG="GOOD",$AG$29,IF(VARG="ATHLETIC",$AH$29,99999999999))*RosterPlan25[[#This Row],[VAR/G]],0),
0) + 1</f>
        <v>1</v>
      </c>
      <c r="W180" s="35">
        <f ca="1">RosterPlan25[[#This Row],[Optimal $]]-RosterPlan25[[#This Row],[$ CURR]]</f>
        <v>0</v>
      </c>
      <c r="X180">
        <f>IF(OR(RosterPlan25[[#This Row],[SOURCE]]="Rookie",RosterPlan25[[#This Row],[POS]]="K"),0,RosterPlan25[[#This Row],[VAR/G]]+3.3)</f>
        <v>-6.5637277957479538</v>
      </c>
      <c r="Y180">
        <f>IF(RosterPlan25[[#This Row],[VAW/G]]&gt;0,ROUND(RosterPlan25[[#This Row],[VAW/G]]*$AG$56,0)+1,1)</f>
        <v>1</v>
      </c>
      <c r="Z180" s="49">
        <f ca="1">RosterPlan25[[#This Row],[VAWG Market $]]-_xlfn.IFNA(RosterPlan25[[#This Row],[$ CURR]],1)</f>
        <v>0</v>
      </c>
      <c r="AA180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80">
        <f ca="1">RosterPlan25[[#This Row],[Pure Inflated $]]-RosterPlan25[[#This Row],[$ CURR]]</f>
        <v>0</v>
      </c>
      <c r="AC180">
        <f>INDEX(players[age],MATCH(RosterPlan25[[#This Row],[player_id]],players[sleeper_id],0))</f>
        <v>24</v>
      </c>
      <c r="AV180"/>
      <c r="BJ180"/>
    </row>
    <row r="181" spans="1:62" x14ac:dyDescent="0.25">
      <c r="A181" t="s">
        <v>1530</v>
      </c>
      <c r="B181" t="s">
        <v>1062</v>
      </c>
      <c r="C181" t="s">
        <v>1531</v>
      </c>
      <c r="D181" s="35">
        <f>_xlfn.IFNA(MATCH(RosterPlan25[[#This Row],[player_id]],CompositeRoster[sleeper_id],0),  MATCH(RosterPlan25[[#This Row],[PLAYER]],CompositeRoster[full_name],0))</f>
        <v>180</v>
      </c>
      <c r="E181" s="35">
        <f>MATCH(RosterPlan25[[#This Row],[player_id]],Draft2025[sleeper_id],0)</f>
        <v>142</v>
      </c>
      <c r="F181" s="35" t="str">
        <f>INDEX(CompositeRoster[team],RosterPlan25[[#This Row],[RosterIndex]])&amp;""</f>
        <v>CIN</v>
      </c>
      <c r="G181" s="35" t="str">
        <f>INDEX(CompositeRoster[position],RosterPlan25[[#This Row],[RosterIndex]])&amp;""</f>
        <v>RB</v>
      </c>
      <c r="H181" s="35" t="str">
        <f>INDEX(CompositeRoster[source],RosterPlan25[[#This Row],[RosterIndex]])</f>
        <v>Roster</v>
      </c>
      <c r="I181" s="41">
        <f>_xlfn.IFNA(INDEX(Draft2025[PRICE],RosterPlan25[[#This Row],[DraftIndex]]),0)</f>
        <v>1</v>
      </c>
      <c r="J181" s="41" t="str">
        <f>IF(RosterPlan25[[#This Row],[SOURCE]]="Rookie","Rookie",_xlfn.IFNA(INDEX(Draft2025[Current Contract],RosterPlan25[[#This Row],[DraftIndex]]),"Undrafted"))</f>
        <v>Rookie</v>
      </c>
      <c r="K181" s="41" cm="1">
        <f t="array" aca="1" ref="K18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81" s="41" t="str">
        <f>IF(_xlfn.IFNA(INDEX(Draft2025[KEEPER],RosterPlan25[[#This Row],[DraftIndex]]),"")="K","Yes","")</f>
        <v/>
      </c>
      <c r="M181" s="41" t="str" cm="1">
        <f t="array" ref="M18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81" s="41">
        <f>ROUNDDOWN(RosterPlan25[[#This Row],[Optimal $]]*IF(RosterPlan25[[#This Row],[Contract]]="Rookie",0.3,0.15),0)</f>
        <v>0</v>
      </c>
      <c r="O18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81" s="37">
        <f>IF(VARG="MANUAL",RosterPlan25[[#This Row],[ManualVARG]],IF(VARG="GOOD",RosterPlan25[[#This Row],[GoodVARG]],"ERR"))</f>
        <v>-5.8012760531397971</v>
      </c>
      <c r="Q18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-5.8012760531397971</v>
      </c>
      <c r="R18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81" s="38" t="s">
        <v>31</v>
      </c>
      <c r="T181" s="38">
        <f>_xlfn.IFNA(INDEX(Draft2025[Net Keeper Count],RosterPlan25[[#This Row],[DraftIndex]]),0)+IF(RosterPlan25[[#This Row],[KEEPER / RFA]]="K",1,0)</f>
        <v>1</v>
      </c>
      <c r="U181" s="38" t="str">
        <f>IF(RosterPlan25[[#This Row],[KEEPER / RFA]]="RFA",RosterPlan25[[#This Row],[Pure Inflated $]],"")</f>
        <v/>
      </c>
      <c r="V181" s="35">
        <f>IF(RosterPlan25[[#This Row],[VAR/G]]&gt;0,
ROUND(IF(VARG="GOOD",$AG$29,IF(VARG="ATHLETIC",$AH$29,99999999999))*RosterPlan25[[#This Row],[VAR/G]],0),
0) + 1</f>
        <v>1</v>
      </c>
      <c r="W181" s="35">
        <f ca="1">RosterPlan25[[#This Row],[Optimal $]]-RosterPlan25[[#This Row],[$ CURR]]</f>
        <v>0</v>
      </c>
      <c r="X181">
        <f>IF(OR(RosterPlan25[[#This Row],[SOURCE]]="Rookie",RosterPlan25[[#This Row],[POS]]="K"),0,RosterPlan25[[#This Row],[VAR/G]]+3.3)</f>
        <v>-2.5012760531397973</v>
      </c>
      <c r="Y181">
        <f>IF(RosterPlan25[[#This Row],[VAW/G]]&gt;0,ROUND(RosterPlan25[[#This Row],[VAW/G]]*$AG$56,0)+1,1)</f>
        <v>1</v>
      </c>
      <c r="Z181" s="49">
        <f ca="1">RosterPlan25[[#This Row],[VAWG Market $]]-_xlfn.IFNA(RosterPlan25[[#This Row],[$ CURR]],1)</f>
        <v>0</v>
      </c>
      <c r="AA181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81">
        <f ca="1">RosterPlan25[[#This Row],[Pure Inflated $]]-RosterPlan25[[#This Row],[$ CURR]]</f>
        <v>0</v>
      </c>
      <c r="AC181">
        <f>INDEX(players[age],MATCH(RosterPlan25[[#This Row],[player_id]],players[sleeper_id],0))</f>
        <v>24</v>
      </c>
      <c r="AV181"/>
      <c r="BJ181"/>
    </row>
    <row r="182" spans="1:62" x14ac:dyDescent="0.25">
      <c r="A182" t="s">
        <v>1532</v>
      </c>
      <c r="B182" t="s">
        <v>1062</v>
      </c>
      <c r="C182" t="s">
        <v>1533</v>
      </c>
      <c r="D182">
        <f>_xlfn.IFNA(MATCH(RosterPlan25[[#This Row],[player_id]],CompositeRoster[sleeper_id],0),  MATCH(RosterPlan25[[#This Row],[PLAYER]],CompositeRoster[full_name],0))</f>
        <v>181</v>
      </c>
      <c r="E182">
        <f>MATCH(RosterPlan25[[#This Row],[player_id]],Draft2025[sleeper_id],0)</f>
        <v>143</v>
      </c>
      <c r="F182" t="str">
        <f>INDEX(CompositeRoster[team],RosterPlan25[[#This Row],[RosterIndex]])&amp;""</f>
        <v>NO</v>
      </c>
      <c r="G182" t="str">
        <f>INDEX(CompositeRoster[position],RosterPlan25[[#This Row],[RosterIndex]])&amp;""</f>
        <v>QB</v>
      </c>
      <c r="H182" t="str">
        <f>INDEX(CompositeRoster[source],RosterPlan25[[#This Row],[RosterIndex]])</f>
        <v>Roster</v>
      </c>
      <c r="I182" s="41">
        <f>_xlfn.IFNA(INDEX(Draft2025[PRICE],RosterPlan25[[#This Row],[DraftIndex]]),0)</f>
        <v>1</v>
      </c>
      <c r="J182" s="41" t="str">
        <f>IF(RosterPlan25[[#This Row],[SOURCE]]="Rookie","Rookie",_xlfn.IFNA(INDEX(Draft2025[Current Contract],RosterPlan25[[#This Row],[DraftIndex]]),"Undrafted"))</f>
        <v>Rookie</v>
      </c>
      <c r="K182" s="41" cm="1">
        <f t="array" aca="1" ref="K18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82" s="41" t="str">
        <f>IF(_xlfn.IFNA(INDEX(Draft2025[KEEPER],RosterPlan25[[#This Row],[DraftIndex]]),"")="K","Yes","")</f>
        <v/>
      </c>
      <c r="M182" s="41" t="str" cm="1">
        <f t="array" ref="M18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82" s="41">
        <f>ROUNDDOWN(RosterPlan25[[#This Row],[Optimal $]]*IF(RosterPlan25[[#This Row],[Contract]]="Rookie",0.3,0.15),0)</f>
        <v>0</v>
      </c>
      <c r="O182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82" s="37">
        <f>IF(VARG="MANUAL",RosterPlan25[[#This Row],[ManualVARG]],IF(VARG="GOOD",RosterPlan25[[#This Row],[GoodVARG]],"ERR"))</f>
        <v>-1.6864128078638334</v>
      </c>
      <c r="Q18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-1.6864128078638334</v>
      </c>
      <c r="R18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S182" s="38" t="s">
        <v>31</v>
      </c>
      <c r="T182">
        <f>_xlfn.IFNA(INDEX(Draft2025[Net Keeper Count],RosterPlan25[[#This Row],[DraftIndex]]),0)+IF(RosterPlan25[[#This Row],[KEEPER / RFA]]="K",1,0)</f>
        <v>1</v>
      </c>
      <c r="U182" s="38" t="str">
        <f>IF(RosterPlan25[[#This Row],[KEEPER / RFA]]="RFA",RosterPlan25[[#This Row],[Pure Inflated $]],"")</f>
        <v/>
      </c>
      <c r="V182" s="35">
        <f>IF(RosterPlan25[[#This Row],[VAR/G]]&gt;0,
ROUND(IF(VARG="GOOD",$AG$29,IF(VARG="ATHLETIC",$AH$29,99999999999))*RosterPlan25[[#This Row],[VAR/G]],0),
0) + 1</f>
        <v>1</v>
      </c>
      <c r="W182" s="35">
        <f ca="1">RosterPlan25[[#This Row],[Optimal $]]-RosterPlan25[[#This Row],[$ CURR]]</f>
        <v>0</v>
      </c>
      <c r="X182" s="35">
        <f>IF(OR(RosterPlan25[[#This Row],[SOURCE]]="Rookie",RosterPlan25[[#This Row],[POS]]="K"),0,RosterPlan25[[#This Row],[VAR/G]]+3.3)</f>
        <v>1.6135871921361664</v>
      </c>
      <c r="Y182" s="35">
        <f ca="1">IF(RosterPlan25[[#This Row],[VAW/G]]&gt;0,ROUND(RosterPlan25[[#This Row],[VAW/G]]*$AG$56,0)+1,1)</f>
        <v>28</v>
      </c>
      <c r="Z182" s="42">
        <f ca="1">RosterPlan25[[#This Row],[VAWG Market $]]-_xlfn.IFNA(RosterPlan25[[#This Row],[$ CURR]],1)</f>
        <v>27</v>
      </c>
      <c r="AA18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82" s="35">
        <f ca="1">RosterPlan25[[#This Row],[Pure Inflated $]]-RosterPlan25[[#This Row],[$ CURR]]</f>
        <v>0</v>
      </c>
      <c r="AC182">
        <f>INDEX(players[age],MATCH(RosterPlan25[[#This Row],[player_id]],players[sleeper_id],0))</f>
        <v>26</v>
      </c>
      <c r="AV182"/>
      <c r="BJ182"/>
    </row>
    <row r="183" spans="1:62" x14ac:dyDescent="0.25">
      <c r="A183" t="s">
        <v>1534</v>
      </c>
      <c r="B183" t="s">
        <v>1062</v>
      </c>
      <c r="C183" t="s">
        <v>1535</v>
      </c>
      <c r="D183" s="35">
        <f>_xlfn.IFNA(MATCH(RosterPlan25[[#This Row],[player_id]],CompositeRoster[sleeper_id],0),  MATCH(RosterPlan25[[#This Row],[PLAYER]],CompositeRoster[full_name],0))</f>
        <v>182</v>
      </c>
      <c r="E183" s="35">
        <f>MATCH(RosterPlan25[[#This Row],[player_id]],Draft2025[sleeper_id],0)</f>
        <v>144</v>
      </c>
      <c r="F183" s="35" t="str">
        <f>INDEX(CompositeRoster[team],RosterPlan25[[#This Row],[RosterIndex]])&amp;""</f>
        <v>IND</v>
      </c>
      <c r="G183" s="35" t="str">
        <f>INDEX(CompositeRoster[position],RosterPlan25[[#This Row],[RosterIndex]])&amp;""</f>
        <v>TE</v>
      </c>
      <c r="H183" s="35" t="str">
        <f>INDEX(CompositeRoster[source],RosterPlan25[[#This Row],[RosterIndex]])</f>
        <v>Roster</v>
      </c>
      <c r="I183" s="41">
        <f>_xlfn.IFNA(INDEX(Draft2025[PRICE],RosterPlan25[[#This Row],[DraftIndex]]),0)</f>
        <v>5</v>
      </c>
      <c r="J183" s="41" t="str">
        <f>IF(RosterPlan25[[#This Row],[SOURCE]]="Rookie","Rookie",_xlfn.IFNA(INDEX(Draft2025[Current Contract],RosterPlan25[[#This Row],[DraftIndex]]),"Undrafted"))</f>
        <v>Rookie</v>
      </c>
      <c r="K183" s="41" cm="1">
        <f t="array" aca="1" ref="K18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83" s="41" t="str">
        <f>IF(_xlfn.IFNA(INDEX(Draft2025[KEEPER],RosterPlan25[[#This Row],[DraftIndex]]),"")="K","Yes","")</f>
        <v/>
      </c>
      <c r="M183" s="41" t="str" cm="1">
        <f t="array" ref="M18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83" s="41">
        <f>ROUNDDOWN(RosterPlan25[[#This Row],[Optimal $]]*IF(RosterPlan25[[#This Row],[Contract]]="Rookie",0.3,0.15),0)</f>
        <v>10</v>
      </c>
      <c r="O183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15</v>
      </c>
      <c r="P183" s="25">
        <f>IF(VARG="MANUAL",RosterPlan25[[#This Row],[ManualVARG]],IF(VARG="GOOD",RosterPlan25[[#This Row],[GoodVARG]],"ERR"))</f>
        <v>2.7642137582392574</v>
      </c>
      <c r="Q183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2.7642137582392574</v>
      </c>
      <c r="R183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83" s="38" t="s">
        <v>31</v>
      </c>
      <c r="T183" s="57">
        <f>_xlfn.IFNA(INDEX(Draft2025[Net Keeper Count],RosterPlan25[[#This Row],[DraftIndex]]),0)+IF(RosterPlan25[[#This Row],[KEEPER / RFA]]="K",1,0)</f>
        <v>1</v>
      </c>
      <c r="U183" s="38" t="str">
        <f>IF(RosterPlan25[[#This Row],[KEEPER / RFA]]="RFA",RosterPlan25[[#This Row],[Pure Inflated $]],"")</f>
        <v/>
      </c>
      <c r="V183" s="35">
        <f>IF(RosterPlan25[[#This Row],[VAR/G]]&gt;0,
ROUND(IF(VARG="GOOD",$AG$29,IF(VARG="ATHLETIC",$AH$29,99999999999))*RosterPlan25[[#This Row],[VAR/G]],0),
0) + 1</f>
        <v>34</v>
      </c>
      <c r="W183" s="35">
        <f ca="1">RosterPlan25[[#This Row],[Optimal $]]-RosterPlan25[[#This Row],[$ CURR]]</f>
        <v>19</v>
      </c>
      <c r="X183">
        <f>IF(OR(RosterPlan25[[#This Row],[SOURCE]]="Rookie",RosterPlan25[[#This Row],[POS]]="K"),0,RosterPlan25[[#This Row],[VAR/G]]+3.3)</f>
        <v>6.0642137582392568</v>
      </c>
      <c r="Y183">
        <f ca="1">IF(RosterPlan25[[#This Row],[VAW/G]]&gt;0,ROUND(RosterPlan25[[#This Row],[VAW/G]]*$AG$56,0)+1,1)</f>
        <v>101</v>
      </c>
      <c r="Z183" s="49">
        <f ca="1">RosterPlan25[[#This Row],[VAWG Market $]]-_xlfn.IFNA(RosterPlan25[[#This Row],[$ CURR]],1)</f>
        <v>86</v>
      </c>
      <c r="AA183" s="35">
        <f ca="1">IF(RosterPlan25[[#This Row],[VAR/G]]&gt;0,1+ROUND(RosterPlan25[[#This Row],[VAR/G]]*IF(RosterPlan25[[#This Row],[KEEPER / RFA]]="K",($AG$34+RosterPlan25[[#This Row],[$ CURR]]-1)/($AG$23+RosterPlan25[[#This Row],[VAR/G]]),$AG$35),0),1)</f>
        <v>45</v>
      </c>
      <c r="AB183">
        <f ca="1">RosterPlan25[[#This Row],[Pure Inflated $]]-RosterPlan25[[#This Row],[$ CURR]]</f>
        <v>30</v>
      </c>
      <c r="AC183">
        <f>INDEX(players[age],MATCH(RosterPlan25[[#This Row],[player_id]],players[sleeper_id],0))</f>
        <v>24</v>
      </c>
      <c r="AV183"/>
      <c r="BJ183"/>
    </row>
    <row r="184" spans="1:62" x14ac:dyDescent="0.25">
      <c r="A184" t="s">
        <v>1536</v>
      </c>
      <c r="B184" t="s">
        <v>1062</v>
      </c>
      <c r="C184" t="s">
        <v>1537</v>
      </c>
      <c r="D184">
        <f>_xlfn.IFNA(MATCH(RosterPlan25[[#This Row],[player_id]],CompositeRoster[sleeper_id],0),  MATCH(RosterPlan25[[#This Row],[PLAYER]],CompositeRoster[full_name],0))</f>
        <v>183</v>
      </c>
      <c r="E184">
        <f>MATCH(RosterPlan25[[#This Row],[player_id]],Draft2025[sleeper_id],0)</f>
        <v>120</v>
      </c>
      <c r="F184" s="35" t="str">
        <f>INDEX(CompositeRoster[team],RosterPlan25[[#This Row],[RosterIndex]])&amp;""</f>
        <v>HOU</v>
      </c>
      <c r="G184" s="35" t="str">
        <f>INDEX(CompositeRoster[position],RosterPlan25[[#This Row],[RosterIndex]])&amp;""</f>
        <v>RB</v>
      </c>
      <c r="H184" s="35" t="str">
        <f>INDEX(CompositeRoster[source],RosterPlan25[[#This Row],[RosterIndex]])</f>
        <v>Roster</v>
      </c>
      <c r="I184" s="41">
        <f>_xlfn.IFNA(INDEX(Draft2025[PRICE],RosterPlan25[[#This Row],[DraftIndex]]),0)</f>
        <v>1</v>
      </c>
      <c r="J184" s="41" t="str">
        <f>IF(RosterPlan25[[#This Row],[SOURCE]]="Rookie","Rookie",_xlfn.IFNA(INDEX(Draft2025[Current Contract],RosterPlan25[[#This Row],[DraftIndex]]),"Undrafted"))</f>
        <v>Rookie</v>
      </c>
      <c r="K184" s="41" cm="1">
        <f t="array" aca="1" ref="K18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84" s="41" t="str">
        <f>IF(_xlfn.IFNA(INDEX(Draft2025[KEEPER],RosterPlan25[[#This Row],[DraftIndex]]),"")="K","Yes","")</f>
        <v/>
      </c>
      <c r="M184" s="41" t="str" cm="1">
        <f t="array" ref="M18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84" s="41">
        <f>ROUNDDOWN(RosterPlan25[[#This Row],[Optimal $]]*IF(RosterPlan25[[#This Row],[Contract]]="Rookie",0.3,0.15),0)</f>
        <v>0</v>
      </c>
      <c r="O184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84" s="47">
        <f>IF(VARG="MANUAL",RosterPlan25[[#This Row],[ManualVARG]],IF(VARG="GOOD",RosterPlan25[[#This Row],[GoodVARG]],"ERR"))</f>
        <v>-1.9371274230047089</v>
      </c>
      <c r="Q184" s="4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-1.9371274230047089</v>
      </c>
      <c r="R184" s="4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84" s="38" t="s">
        <v>31</v>
      </c>
      <c r="T184" s="38">
        <f>_xlfn.IFNA(INDEX(Draft2025[Net Keeper Count],RosterPlan25[[#This Row],[DraftIndex]]),0)+IF(RosterPlan25[[#This Row],[KEEPER / RFA]]="K",1,0)</f>
        <v>1</v>
      </c>
      <c r="U184" s="57" t="str">
        <f>IF(RosterPlan25[[#This Row],[KEEPER / RFA]]="RFA",RosterPlan25[[#This Row],[Pure Inflated $]],"")</f>
        <v/>
      </c>
      <c r="V184" s="35">
        <f>IF(RosterPlan25[[#This Row],[VAR/G]]&gt;0,
ROUND(IF(VARG="GOOD",$AG$29,IF(VARG="ATHLETIC",$AH$29,99999999999))*RosterPlan25[[#This Row],[VAR/G]],0),
0) + 1</f>
        <v>1</v>
      </c>
      <c r="W184" s="35">
        <f ca="1">RosterPlan25[[#This Row],[Optimal $]]-RosterPlan25[[#This Row],[$ CURR]]</f>
        <v>0</v>
      </c>
      <c r="X184">
        <f>IF(OR(RosterPlan25[[#This Row],[SOURCE]]="Rookie",RosterPlan25[[#This Row],[POS]]="K"),0,RosterPlan25[[#This Row],[VAR/G]]+3.3)</f>
        <v>1.362872576995291</v>
      </c>
      <c r="Y184">
        <f ca="1">IF(RosterPlan25[[#This Row],[VAW/G]]&gt;0,ROUND(RosterPlan25[[#This Row],[VAW/G]]*$AG$56,0)+1,1)</f>
        <v>23</v>
      </c>
      <c r="Z184" s="49">
        <f ca="1">RosterPlan25[[#This Row],[VAWG Market $]]-_xlfn.IFNA(RosterPlan25[[#This Row],[$ CURR]],1)</f>
        <v>22</v>
      </c>
      <c r="AA184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84" s="35">
        <f ca="1">RosterPlan25[[#This Row],[Pure Inflated $]]-RosterPlan25[[#This Row],[$ CURR]]</f>
        <v>0</v>
      </c>
      <c r="AC184">
        <f>INDEX(players[age],MATCH(RosterPlan25[[#This Row],[player_id]],players[sleeper_id],0))</f>
        <v>25</v>
      </c>
      <c r="AS184" s="35">
        <v>9.0312500000000018</v>
      </c>
      <c r="AT184" s="35">
        <v>127</v>
      </c>
      <c r="AU184" s="35">
        <f>RosterPlan25[[#This Row],[$ PREV]]+ROUNDDOWN(AT184*0.3,0)</f>
        <v>39</v>
      </c>
      <c r="AV184"/>
      <c r="BJ184"/>
    </row>
    <row r="185" spans="1:62" x14ac:dyDescent="0.25">
      <c r="A185" t="s">
        <v>1538</v>
      </c>
      <c r="B185" t="s">
        <v>1062</v>
      </c>
      <c r="C185" t="s">
        <v>1539</v>
      </c>
      <c r="D185" s="35">
        <f>_xlfn.IFNA(MATCH(RosterPlan25[[#This Row],[player_id]],CompositeRoster[sleeper_id],0),  MATCH(RosterPlan25[[#This Row],[PLAYER]],CompositeRoster[full_name],0))</f>
        <v>184</v>
      </c>
      <c r="E185" s="35" t="e">
        <f>MATCH(RosterPlan25[[#This Row],[player_id]],Draft2025[sleeper_id],0)</f>
        <v>#N/A</v>
      </c>
      <c r="F185" s="35" t="str">
        <f>INDEX(CompositeRoster[team],RosterPlan25[[#This Row],[RosterIndex]])&amp;""</f>
        <v>BAL</v>
      </c>
      <c r="G185" s="35" t="str">
        <f>INDEX(CompositeRoster[position],RosterPlan25[[#This Row],[RosterIndex]])&amp;""</f>
        <v>WR</v>
      </c>
      <c r="H185" s="35" t="str">
        <f>INDEX(CompositeRoster[source],RosterPlan25[[#This Row],[RosterIndex]])</f>
        <v>Rookie</v>
      </c>
      <c r="I185" s="41">
        <f>_xlfn.IFNA(INDEX(Draft2025[PRICE],RosterPlan25[[#This Row],[DraftIndex]]),0)</f>
        <v>0</v>
      </c>
      <c r="J185" s="41" t="str">
        <f>IF(RosterPlan25[[#This Row],[SOURCE]]="Rookie","Rookie",_xlfn.IFNA(INDEX(Draft2025[Current Contract],RosterPlan25[[#This Row],[DraftIndex]]),"Undrafted"))</f>
        <v>Rookie</v>
      </c>
      <c r="K185" s="41" cm="1">
        <f t="array" aca="1" ref="K18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85" s="41" t="str">
        <f>IF(_xlfn.IFNA(INDEX(Draft2025[KEEPER],RosterPlan25[[#This Row],[DraftIndex]]),"")="K","Yes","")</f>
        <v/>
      </c>
      <c r="M185" s="41" t="str" cm="1">
        <f t="array" ref="M18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85" s="41">
        <f>ROUNDDOWN(RosterPlan25[[#This Row],[Optimal $]]*IF(RosterPlan25[[#This Row],[Contract]]="Rookie",0.3,0.15),0)</f>
        <v>0</v>
      </c>
      <c r="O18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85" s="37">
        <f>IF(VARG="MANUAL",RosterPlan25[[#This Row],[ManualVARG]],IF(VARG="GOOD",RosterPlan25[[#This Row],[GoodVARG]],"ERR"))</f>
        <v>-4.3241650539427612</v>
      </c>
      <c r="Q18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-4.3241650539427612</v>
      </c>
      <c r="R18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85" s="38" t="s">
        <v>31</v>
      </c>
      <c r="T185" s="38">
        <f>_xlfn.IFNA(INDEX(Draft2025[Net Keeper Count],RosterPlan25[[#This Row],[DraftIndex]]),0)+IF(RosterPlan25[[#This Row],[KEEPER / RFA]]="K",1,0)</f>
        <v>1</v>
      </c>
      <c r="U185" s="38" t="str">
        <f>IF(RosterPlan25[[#This Row],[KEEPER / RFA]]="RFA",RosterPlan25[[#This Row],[Pure Inflated $]],"")</f>
        <v/>
      </c>
      <c r="V185" s="35">
        <f>IF(RosterPlan25[[#This Row],[VAR/G]]&gt;0,
ROUND(IF(VARG="GOOD",$AG$29,IF(VARG="ATHLETIC",$AH$29,99999999999))*RosterPlan25[[#This Row],[VAR/G]],0),
0) + 1</f>
        <v>1</v>
      </c>
      <c r="W185" s="35">
        <f ca="1">RosterPlan25[[#This Row],[Optimal $]]-RosterPlan25[[#This Row],[$ CURR]]</f>
        <v>-2</v>
      </c>
      <c r="X185">
        <f>IF(OR(RosterPlan25[[#This Row],[SOURCE]]="Rookie",RosterPlan25[[#This Row],[POS]]="K"),0,RosterPlan25[[#This Row],[VAR/G]]+3.3)</f>
        <v>0</v>
      </c>
      <c r="Y185">
        <f>IF(RosterPlan25[[#This Row],[VAW/G]]&gt;0,ROUND(RosterPlan25[[#This Row],[VAW/G]]*$AG$56,0)+1,1)</f>
        <v>1</v>
      </c>
      <c r="Z185" s="49">
        <f ca="1">RosterPlan25[[#This Row],[VAWG Market $]]-_xlfn.IFNA(RosterPlan25[[#This Row],[$ CURR]],1)</f>
        <v>-2</v>
      </c>
      <c r="AA185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85">
        <f ca="1">RosterPlan25[[#This Row],[Pure Inflated $]]-RosterPlan25[[#This Row],[$ CURR]]</f>
        <v>-2</v>
      </c>
      <c r="AC185">
        <f>INDEX(players[age],MATCH(RosterPlan25[[#This Row],[player_id]],players[sleeper_id],0))</f>
        <v>23</v>
      </c>
      <c r="AS185" s="35">
        <v>3.9500000000000011</v>
      </c>
      <c r="AT185" s="35">
        <v>56</v>
      </c>
      <c r="AU185" s="35">
        <f>RosterPlan25[[#This Row],[$ PREV]]+ROUNDDOWN(AT185*0.15,0)</f>
        <v>8</v>
      </c>
      <c r="AV185"/>
      <c r="BJ185"/>
    </row>
    <row r="186" spans="1:62" x14ac:dyDescent="0.25">
      <c r="A186" t="s">
        <v>1540</v>
      </c>
      <c r="B186" t="s">
        <v>1062</v>
      </c>
      <c r="C186" t="s">
        <v>1541</v>
      </c>
      <c r="D186" s="35">
        <f>_xlfn.IFNA(MATCH(RosterPlan25[[#This Row],[player_id]],CompositeRoster[sleeper_id],0),  MATCH(RosterPlan25[[#This Row],[PLAYER]],CompositeRoster[full_name],0))</f>
        <v>185</v>
      </c>
      <c r="E186" s="35" t="e">
        <f>MATCH(RosterPlan25[[#This Row],[player_id]],Draft2025[sleeper_id],0)</f>
        <v>#N/A</v>
      </c>
      <c r="F186" s="35" t="str">
        <f>INDEX(CompositeRoster[team],RosterPlan25[[#This Row],[RosterIndex]])&amp;""</f>
        <v>SEA</v>
      </c>
      <c r="G186" s="35" t="str">
        <f>INDEX(CompositeRoster[position],RosterPlan25[[#This Row],[RosterIndex]])&amp;""</f>
        <v>RB</v>
      </c>
      <c r="H186" s="35" t="str">
        <f>INDEX(CompositeRoster[source],RosterPlan25[[#This Row],[RosterIndex]])</f>
        <v>Rookie</v>
      </c>
      <c r="I186" s="41">
        <f>_xlfn.IFNA(INDEX(Draft2025[PRICE],RosterPlan25[[#This Row],[DraftIndex]]),0)</f>
        <v>0</v>
      </c>
      <c r="J186" s="41" t="str">
        <f>IF(RosterPlan25[[#This Row],[SOURCE]]="Rookie","Rookie",_xlfn.IFNA(INDEX(Draft2025[Current Contract],RosterPlan25[[#This Row],[DraftIndex]]),"Undrafted"))</f>
        <v>Rookie</v>
      </c>
      <c r="K186" s="41" cm="1">
        <f t="array" aca="1" ref="K18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86" s="41" t="str">
        <f>IF(_xlfn.IFNA(INDEX(Draft2025[KEEPER],RosterPlan25[[#This Row],[DraftIndex]]),"")="K","Yes","")</f>
        <v/>
      </c>
      <c r="M186" s="41" t="str" cm="1">
        <f t="array" ref="M18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86" s="41">
        <f>ROUNDDOWN(RosterPlan25[[#This Row],[Optimal $]]*IF(RosterPlan25[[#This Row],[Contract]]="Rookie",0.3,0.15),0)</f>
        <v>6</v>
      </c>
      <c r="O18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P186" s="37">
        <f>IF(VARG="MANUAL",RosterPlan25[[#This Row],[ManualVARG]],IF(VARG="GOOD",RosterPlan25[[#This Row],[GoodVARG]],"ERR"))</f>
        <v>1.738269863498787</v>
      </c>
      <c r="Q18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1.738269863498787</v>
      </c>
      <c r="R18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86" s="38" t="s">
        <v>31</v>
      </c>
      <c r="T186" s="38">
        <f>_xlfn.IFNA(INDEX(Draft2025[Net Keeper Count],RosterPlan25[[#This Row],[DraftIndex]]),0)+IF(RosterPlan25[[#This Row],[KEEPER / RFA]]="K",1,0)</f>
        <v>1</v>
      </c>
      <c r="U186" s="38" t="str">
        <f>IF(RosterPlan25[[#This Row],[KEEPER / RFA]]="RFA",RosterPlan25[[#This Row],[Pure Inflated $]],"")</f>
        <v/>
      </c>
      <c r="V186" s="35">
        <f>IF(RosterPlan25[[#This Row],[VAR/G]]&gt;0,
ROUND(IF(VARG="GOOD",$AG$29,IF(VARG="ATHLETIC",$AH$29,99999999999))*RosterPlan25[[#This Row],[VAR/G]],0),
0) + 1</f>
        <v>21</v>
      </c>
      <c r="W186" s="35">
        <f ca="1">RosterPlan25[[#This Row],[Optimal $]]-RosterPlan25[[#This Row],[$ CURR]]</f>
        <v>15</v>
      </c>
      <c r="X186">
        <f>IF(OR(RosterPlan25[[#This Row],[SOURCE]]="Rookie",RosterPlan25[[#This Row],[POS]]="K"),0,RosterPlan25[[#This Row],[VAR/G]]+3.3)</f>
        <v>0</v>
      </c>
      <c r="Y186">
        <f>IF(RosterPlan25[[#This Row],[VAW/G]]&gt;0,ROUND(RosterPlan25[[#This Row],[VAW/G]]*$AG$56,0)+1,1)</f>
        <v>1</v>
      </c>
      <c r="Z186" s="49">
        <f ca="1">RosterPlan25[[#This Row],[VAWG Market $]]-_xlfn.IFNA(RosterPlan25[[#This Row],[$ CURR]],1)</f>
        <v>-5</v>
      </c>
      <c r="AA186" s="35">
        <f ca="1">IF(RosterPlan25[[#This Row],[VAR/G]]&gt;0,1+ROUND(RosterPlan25[[#This Row],[VAR/G]]*IF(RosterPlan25[[#This Row],[KEEPER / RFA]]="K",($AG$34+RosterPlan25[[#This Row],[$ CURR]]-1)/($AG$23+RosterPlan25[[#This Row],[VAR/G]]),$AG$35),0),1)</f>
        <v>29</v>
      </c>
      <c r="AB186">
        <f ca="1">RosterPlan25[[#This Row],[Pure Inflated $]]-RosterPlan25[[#This Row],[$ CURR]]</f>
        <v>23</v>
      </c>
      <c r="AC186">
        <f>INDEX(players[age],MATCH(RosterPlan25[[#This Row],[player_id]],players[sleeper_id],0))</f>
        <v>22</v>
      </c>
      <c r="AV186"/>
      <c r="BJ186"/>
    </row>
    <row r="187" spans="1:62" x14ac:dyDescent="0.25">
      <c r="A187" t="s">
        <v>1542</v>
      </c>
      <c r="B187" t="s">
        <v>1062</v>
      </c>
      <c r="C187" t="s">
        <v>1543</v>
      </c>
      <c r="D187" s="35">
        <f>_xlfn.IFNA(MATCH(RosterPlan25[[#This Row],[player_id]],CompositeRoster[sleeper_id],0),  MATCH(RosterPlan25[[#This Row],[PLAYER]],CompositeRoster[full_name],0))</f>
        <v>186</v>
      </c>
      <c r="E187" s="35" t="e">
        <f>MATCH(RosterPlan25[[#This Row],[player_id]],Draft2025[sleeper_id],0)</f>
        <v>#N/A</v>
      </c>
      <c r="F187" s="35" t="str">
        <f>INDEX(CompositeRoster[team],RosterPlan25[[#This Row],[RosterIndex]])&amp;""</f>
        <v>WAS</v>
      </c>
      <c r="G187" s="35" t="str">
        <f>INDEX(CompositeRoster[position],RosterPlan25[[#This Row],[RosterIndex]])&amp;""</f>
        <v>RB</v>
      </c>
      <c r="H187" s="35" t="str">
        <f>INDEX(CompositeRoster[source],RosterPlan25[[#This Row],[RosterIndex]])</f>
        <v>Rookie</v>
      </c>
      <c r="I187" s="41">
        <f>_xlfn.IFNA(INDEX(Draft2025[PRICE],RosterPlan25[[#This Row],[DraftIndex]]),0)</f>
        <v>0</v>
      </c>
      <c r="J187" s="41" t="str">
        <f>IF(RosterPlan25[[#This Row],[SOURCE]]="Rookie","Rookie",_xlfn.IFNA(INDEX(Draft2025[Current Contract],RosterPlan25[[#This Row],[DraftIndex]]),"Undrafted"))</f>
        <v>Rookie</v>
      </c>
      <c r="K187" s="41" cm="1">
        <f t="array" aca="1" ref="K18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87" s="41" t="str">
        <f>IF(_xlfn.IFNA(INDEX(Draft2025[KEEPER],RosterPlan25[[#This Row],[DraftIndex]]),"")="K","Yes","")</f>
        <v/>
      </c>
      <c r="M187" s="41" t="str" cm="1">
        <f t="array" ref="M18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87" s="41">
        <f>ROUNDDOWN(RosterPlan25[[#This Row],[Optimal $]]*IF(RosterPlan25[[#This Row],[Contract]]="Rookie",0.3,0.15),0)</f>
        <v>0</v>
      </c>
      <c r="O18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87" s="37">
        <f>IF(VARG="MANUAL",RosterPlan25[[#This Row],[ManualVARG]],IF(VARG="GOOD",RosterPlan25[[#This Row],[GoodVARG]],"ERR"))</f>
        <v>-4.9417260779881742</v>
      </c>
      <c r="Q18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-4.9417260779881742</v>
      </c>
      <c r="R18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87" s="38" t="s">
        <v>31</v>
      </c>
      <c r="T187" s="38">
        <f>_xlfn.IFNA(INDEX(Draft2025[Net Keeper Count],RosterPlan25[[#This Row],[DraftIndex]]),0)+IF(RosterPlan25[[#This Row],[KEEPER / RFA]]="K",1,0)</f>
        <v>1</v>
      </c>
      <c r="U187" s="38" t="str">
        <f>IF(RosterPlan25[[#This Row],[KEEPER / RFA]]="RFA",RosterPlan25[[#This Row],[Pure Inflated $]],"")</f>
        <v/>
      </c>
      <c r="V187" s="35">
        <f>IF(RosterPlan25[[#This Row],[VAR/G]]&gt;0,
ROUND(IF(VARG="GOOD",$AG$29,IF(VARG="ATHLETIC",$AH$29,99999999999))*RosterPlan25[[#This Row],[VAR/G]],0),
0) + 1</f>
        <v>1</v>
      </c>
      <c r="W187" s="35">
        <f ca="1">RosterPlan25[[#This Row],[Optimal $]]-RosterPlan25[[#This Row],[$ CURR]]</f>
        <v>-2</v>
      </c>
      <c r="X187">
        <f>IF(OR(RosterPlan25[[#This Row],[SOURCE]]="Rookie",RosterPlan25[[#This Row],[POS]]="K"),0,RosterPlan25[[#This Row],[VAR/G]]+3.3)</f>
        <v>0</v>
      </c>
      <c r="Y187">
        <f>IF(RosterPlan25[[#This Row],[VAW/G]]&gt;0,ROUND(RosterPlan25[[#This Row],[VAW/G]]*$AG$56,0)+1,1)</f>
        <v>1</v>
      </c>
      <c r="Z187" s="49">
        <f ca="1">RosterPlan25[[#This Row],[VAWG Market $]]-_xlfn.IFNA(RosterPlan25[[#This Row],[$ CURR]],1)</f>
        <v>-2</v>
      </c>
      <c r="AA18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87">
        <f ca="1">RosterPlan25[[#This Row],[Pure Inflated $]]-RosterPlan25[[#This Row],[$ CURR]]</f>
        <v>-2</v>
      </c>
      <c r="AC187">
        <f>INDEX(players[age],MATCH(RosterPlan25[[#This Row],[player_id]],players[sleeper_id],0))</f>
        <v>23</v>
      </c>
      <c r="AV187"/>
      <c r="BJ187"/>
    </row>
    <row r="188" spans="1:62" x14ac:dyDescent="0.25">
      <c r="A188" t="s">
        <v>1545</v>
      </c>
      <c r="B188" t="s">
        <v>1055</v>
      </c>
      <c r="C188" t="s">
        <v>1546</v>
      </c>
      <c r="D188" s="35">
        <f>_xlfn.IFNA(MATCH(RosterPlan25[[#This Row],[player_id]],CompositeRoster[sleeper_id],0),  MATCH(RosterPlan25[[#This Row],[PLAYER]],CompositeRoster[full_name],0))</f>
        <v>187</v>
      </c>
      <c r="E188" s="35">
        <f>MATCH(RosterPlan25[[#This Row],[player_id]],Draft2025[sleeper_id],0)</f>
        <v>233</v>
      </c>
      <c r="F188" s="35" t="str">
        <f>INDEX(CompositeRoster[team],RosterPlan25[[#This Row],[RosterIndex]])&amp;""</f>
        <v>LV</v>
      </c>
      <c r="G188" s="35" t="str">
        <f>INDEX(CompositeRoster[position],RosterPlan25[[#This Row],[RosterIndex]])&amp;""</f>
        <v>RB</v>
      </c>
      <c r="H188" s="35" t="str">
        <f>INDEX(CompositeRoster[source],RosterPlan25[[#This Row],[RosterIndex]])</f>
        <v>Roster</v>
      </c>
      <c r="I188" s="41">
        <f>_xlfn.IFNA(INDEX(Draft2025[PRICE],RosterPlan25[[#This Row],[DraftIndex]]),0)</f>
        <v>6</v>
      </c>
      <c r="J188" s="41" t="str">
        <f>IF(RosterPlan25[[#This Row],[SOURCE]]="Rookie","Rookie",_xlfn.IFNA(INDEX(Draft2025[Current Contract],RosterPlan25[[#This Row],[DraftIndex]]),"Undrafted"))</f>
        <v>Rookie</v>
      </c>
      <c r="K188" s="41" cm="1">
        <f t="array" aca="1" ref="K18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88" s="41" t="str">
        <f>IF(_xlfn.IFNA(INDEX(Draft2025[KEEPER],RosterPlan25[[#This Row],[DraftIndex]]),"")="K","Yes","")</f>
        <v/>
      </c>
      <c r="M188" s="41" t="str" cm="1">
        <f t="array" ref="M18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88" s="41">
        <f>ROUNDDOWN(RosterPlan25[[#This Row],[Optimal $]]*IF(RosterPlan25[[#This Row],[Contract]]="Rookie",0.3,0.15),0)</f>
        <v>16</v>
      </c>
      <c r="O18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22</v>
      </c>
      <c r="P188" s="37">
        <f>IF(VARG="MANUAL",RosterPlan25[[#This Row],[ManualVARG]],IF(VARG="GOOD",RosterPlan25[[#This Row],[GoodVARG]],"ERR"))</f>
        <v>4.628137208871463</v>
      </c>
      <c r="Q18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4.628137208871463</v>
      </c>
      <c r="R18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88" s="38" t="s">
        <v>31</v>
      </c>
      <c r="T188" s="38">
        <f>_xlfn.IFNA(INDEX(Draft2025[Net Keeper Count],RosterPlan25[[#This Row],[DraftIndex]]),0)+IF(RosterPlan25[[#This Row],[KEEPER / RFA]]="K",1,0)</f>
        <v>1</v>
      </c>
      <c r="U188" s="38" t="str">
        <f>IF(RosterPlan25[[#This Row],[KEEPER / RFA]]="RFA",RosterPlan25[[#This Row],[Pure Inflated $]],"")</f>
        <v/>
      </c>
      <c r="V188" s="35">
        <f>IF(RosterPlan25[[#This Row],[VAR/G]]&gt;0,
ROUND(IF(VARG="GOOD",$AG$29,IF(VARG="ATHLETIC",$AH$29,99999999999))*RosterPlan25[[#This Row],[VAR/G]],0),
0) + 1</f>
        <v>56</v>
      </c>
      <c r="W188" s="35">
        <f ca="1">RosterPlan25[[#This Row],[Optimal $]]-RosterPlan25[[#This Row],[$ CURR]]</f>
        <v>34</v>
      </c>
      <c r="X188">
        <f>IF(OR(RosterPlan25[[#This Row],[SOURCE]]="Rookie",RosterPlan25[[#This Row],[POS]]="K"),0,RosterPlan25[[#This Row],[VAR/G]]+3.3)</f>
        <v>7.9281372088714628</v>
      </c>
      <c r="Y188">
        <f ca="1">IF(RosterPlan25[[#This Row],[VAW/G]]&gt;0,ROUND(RosterPlan25[[#This Row],[VAW/G]]*$AG$56,0)+1,1)</f>
        <v>132</v>
      </c>
      <c r="Z188" s="49">
        <f ca="1">RosterPlan25[[#This Row],[VAWG Market $]]-_xlfn.IFNA(RosterPlan25[[#This Row],[$ CURR]],1)</f>
        <v>110</v>
      </c>
      <c r="AA188" s="35">
        <f ca="1">IF(RosterPlan25[[#This Row],[VAR/G]]&gt;0,1+ROUND(RosterPlan25[[#This Row],[VAR/G]]*IF(RosterPlan25[[#This Row],[KEEPER / RFA]]="K",($AG$34+RosterPlan25[[#This Row],[$ CURR]]-1)/($AG$23+RosterPlan25[[#This Row],[VAR/G]]),$AG$35),0),1)</f>
        <v>73</v>
      </c>
      <c r="AB188">
        <f ca="1">RosterPlan25[[#This Row],[Pure Inflated $]]-RosterPlan25[[#This Row],[$ CURR]]</f>
        <v>51</v>
      </c>
      <c r="AC188">
        <f>INDEX(players[age],MATCH(RosterPlan25[[#This Row],[player_id]],players[sleeper_id],0))</f>
        <v>22</v>
      </c>
      <c r="AV188"/>
      <c r="BJ188"/>
    </row>
    <row r="189" spans="1:62" x14ac:dyDescent="0.25">
      <c r="A189" t="s">
        <v>1547</v>
      </c>
      <c r="B189" t="s">
        <v>1055</v>
      </c>
      <c r="C189" t="s">
        <v>1548</v>
      </c>
      <c r="D189" s="35">
        <f>_xlfn.IFNA(MATCH(RosterPlan25[[#This Row],[player_id]],CompositeRoster[sleeper_id],0),  MATCH(RosterPlan25[[#This Row],[PLAYER]],CompositeRoster[full_name],0))</f>
        <v>188</v>
      </c>
      <c r="E189" s="35">
        <f>MATCH(RosterPlan25[[#This Row],[player_id]],Draft2025[sleeper_id],0)</f>
        <v>234</v>
      </c>
      <c r="F189" s="35" t="str">
        <f>INDEX(CompositeRoster[team],RosterPlan25[[#This Row],[RosterIndex]])&amp;""</f>
        <v>JAX</v>
      </c>
      <c r="G189" s="35" t="str">
        <f>INDEX(CompositeRoster[position],RosterPlan25[[#This Row],[RosterIndex]])&amp;""</f>
        <v>RB</v>
      </c>
      <c r="H189" s="35" t="str">
        <f>INDEX(CompositeRoster[source],RosterPlan25[[#This Row],[RosterIndex]])</f>
        <v>Roster</v>
      </c>
      <c r="I189" s="41">
        <f>_xlfn.IFNA(INDEX(Draft2025[PRICE],RosterPlan25[[#This Row],[DraftIndex]]),0)</f>
        <v>3</v>
      </c>
      <c r="J189" s="41" t="str">
        <f>IF(RosterPlan25[[#This Row],[SOURCE]]="Rookie","Rookie",_xlfn.IFNA(INDEX(Draft2025[Current Contract],RosterPlan25[[#This Row],[DraftIndex]]),"Undrafted"))</f>
        <v>Rookie</v>
      </c>
      <c r="K189" s="41" cm="1">
        <f t="array" aca="1" ref="K18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89" s="41" t="str">
        <f>IF(_xlfn.IFNA(INDEX(Draft2025[KEEPER],RosterPlan25[[#This Row],[DraftIndex]]),"")="K","Yes","")</f>
        <v/>
      </c>
      <c r="M189" s="41" t="str" cm="1">
        <f t="array" ref="M18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89" s="41">
        <f>ROUNDDOWN(RosterPlan25[[#This Row],[Optimal $]]*IF(RosterPlan25[[#This Row],[Contract]]="Rookie",0.3,0.15),0)</f>
        <v>8</v>
      </c>
      <c r="O18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11</v>
      </c>
      <c r="P189" s="37">
        <f>IF(VARG="MANUAL",RosterPlan25[[#This Row],[ManualVARG]],IF(VARG="GOOD",RosterPlan25[[#This Row],[GoodVARG]],"ERR"))</f>
        <v>2.3909191547492363</v>
      </c>
      <c r="Q18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2.3909191547492363</v>
      </c>
      <c r="R18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89" s="38" t="s">
        <v>31</v>
      </c>
      <c r="T189" s="38">
        <f>_xlfn.IFNA(INDEX(Draft2025[Net Keeper Count],RosterPlan25[[#This Row],[DraftIndex]]),0)+IF(RosterPlan25[[#This Row],[KEEPER / RFA]]="K",1,0)</f>
        <v>1</v>
      </c>
      <c r="U189" s="38" t="str">
        <f>IF(RosterPlan25[[#This Row],[KEEPER / RFA]]="RFA",RosterPlan25[[#This Row],[Pure Inflated $]],"")</f>
        <v/>
      </c>
      <c r="V189" s="35">
        <f>IF(RosterPlan25[[#This Row],[VAR/G]]&gt;0,
ROUND(IF(VARG="GOOD",$AG$29,IF(VARG="ATHLETIC",$AH$29,99999999999))*RosterPlan25[[#This Row],[VAR/G]],0),
0) + 1</f>
        <v>29</v>
      </c>
      <c r="W189" s="35">
        <f ca="1">RosterPlan25[[#This Row],[Optimal $]]-RosterPlan25[[#This Row],[$ CURR]]</f>
        <v>18</v>
      </c>
      <c r="X189">
        <f>IF(OR(RosterPlan25[[#This Row],[SOURCE]]="Rookie",RosterPlan25[[#This Row],[POS]]="K"),0,RosterPlan25[[#This Row],[VAR/G]]+3.3)</f>
        <v>5.6909191547492366</v>
      </c>
      <c r="Y189">
        <f ca="1">IF(RosterPlan25[[#This Row],[VAW/G]]&gt;0,ROUND(RosterPlan25[[#This Row],[VAW/G]]*$AG$56,0)+1,1)</f>
        <v>95</v>
      </c>
      <c r="Z189" s="49">
        <f ca="1">RosterPlan25[[#This Row],[VAWG Market $]]-_xlfn.IFNA(RosterPlan25[[#This Row],[$ CURR]],1)</f>
        <v>84</v>
      </c>
      <c r="AA189" s="35">
        <f ca="1">IF(RosterPlan25[[#This Row],[VAR/G]]&gt;0,1+ROUND(RosterPlan25[[#This Row],[VAR/G]]*IF(RosterPlan25[[#This Row],[KEEPER / RFA]]="K",($AG$34+RosterPlan25[[#This Row],[$ CURR]]-1)/($AG$23+RosterPlan25[[#This Row],[VAR/G]]),$AG$35),0),1)</f>
        <v>39</v>
      </c>
      <c r="AB189">
        <f ca="1">RosterPlan25[[#This Row],[Pure Inflated $]]-RosterPlan25[[#This Row],[$ CURR]]</f>
        <v>28</v>
      </c>
      <c r="AC189">
        <f>INDEX(players[age],MATCH(RosterPlan25[[#This Row],[player_id]],players[sleeper_id],0))</f>
        <v>23</v>
      </c>
      <c r="AV189"/>
      <c r="BJ189"/>
    </row>
    <row r="190" spans="1:62" x14ac:dyDescent="0.25">
      <c r="A190" t="s">
        <v>1549</v>
      </c>
      <c r="B190" t="s">
        <v>1055</v>
      </c>
      <c r="C190" t="s">
        <v>1550</v>
      </c>
      <c r="D190" s="35">
        <f>_xlfn.IFNA(MATCH(RosterPlan25[[#This Row],[player_id]],CompositeRoster[sleeper_id],0),  MATCH(RosterPlan25[[#This Row],[PLAYER]],CompositeRoster[full_name],0))</f>
        <v>189</v>
      </c>
      <c r="E190" s="35">
        <f>MATCH(RosterPlan25[[#This Row],[player_id]],Draft2025[sleeper_id],0)</f>
        <v>220</v>
      </c>
      <c r="F190" s="35" t="str">
        <f>INDEX(CompositeRoster[team],RosterPlan25[[#This Row],[RosterIndex]])&amp;""</f>
        <v>LAR</v>
      </c>
      <c r="G190" s="35" t="str">
        <f>INDEX(CompositeRoster[position],RosterPlan25[[#This Row],[RosterIndex]])&amp;""</f>
        <v>RB</v>
      </c>
      <c r="H190" s="35" t="str">
        <f>INDEX(CompositeRoster[source],RosterPlan25[[#This Row],[RosterIndex]])</f>
        <v>Roster</v>
      </c>
      <c r="I190" s="41">
        <f>_xlfn.IFNA(INDEX(Draft2025[PRICE],RosterPlan25[[#This Row],[DraftIndex]]),0)</f>
        <v>4</v>
      </c>
      <c r="J190" s="41" t="str">
        <f>IF(RosterPlan25[[#This Row],[SOURCE]]="Rookie","Rookie",_xlfn.IFNA(INDEX(Draft2025[Current Contract],RosterPlan25[[#This Row],[DraftIndex]]),"Undrafted"))</f>
        <v>Rookie</v>
      </c>
      <c r="K190" s="41" cm="1">
        <f t="array" aca="1" ref="K19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90" s="41" t="str">
        <f>IF(_xlfn.IFNA(INDEX(Draft2025[KEEPER],RosterPlan25[[#This Row],[DraftIndex]]),"")="K","Yes","")</f>
        <v>Yes</v>
      </c>
      <c r="M190" s="41" t="str" cm="1">
        <f t="array" ref="M19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90" s="41">
        <f>ROUNDDOWN(RosterPlan25[[#This Row],[Optimal $]]*IF(RosterPlan25[[#This Row],[Contract]]="Rookie",0.3,0.15),0)</f>
        <v>0</v>
      </c>
      <c r="O19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190" s="37">
        <f>IF(VARG="MANUAL",RosterPlan25[[#This Row],[ManualVARG]],IF(VARG="GOOD",RosterPlan25[[#This Row],[GoodVARG]],"ERR"))</f>
        <v>-0.27258611868039562</v>
      </c>
      <c r="Q19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-0.27258611868039562</v>
      </c>
      <c r="R19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90" s="38" t="s">
        <v>31</v>
      </c>
      <c r="T190" s="38">
        <f>_xlfn.IFNA(INDEX(Draft2025[Net Keeper Count],RosterPlan25[[#This Row],[DraftIndex]]),0)+IF(RosterPlan25[[#This Row],[KEEPER / RFA]]="K",1,0)</f>
        <v>2</v>
      </c>
      <c r="U190" s="38" t="str">
        <f>IF(RosterPlan25[[#This Row],[KEEPER / RFA]]="RFA",RosterPlan25[[#This Row],[Pure Inflated $]],"")</f>
        <v/>
      </c>
      <c r="V190" s="35">
        <f>IF(RosterPlan25[[#This Row],[VAR/G]]&gt;0,
ROUND(IF(VARG="GOOD",$AG$29,IF(VARG="ATHLETIC",$AH$29,99999999999))*RosterPlan25[[#This Row],[VAR/G]],0),
0) + 1</f>
        <v>1</v>
      </c>
      <c r="W190" s="35">
        <f ca="1">RosterPlan25[[#This Row],[Optimal $]]-RosterPlan25[[#This Row],[$ CURR]]</f>
        <v>-3</v>
      </c>
      <c r="X190">
        <f>IF(OR(RosterPlan25[[#This Row],[SOURCE]]="Rookie",RosterPlan25[[#This Row],[POS]]="K"),0,RosterPlan25[[#This Row],[VAR/G]]+3.3)</f>
        <v>3.0274138813196041</v>
      </c>
      <c r="Y190">
        <f ca="1">IF(RosterPlan25[[#This Row],[VAW/G]]&gt;0,ROUND(RosterPlan25[[#This Row],[VAW/G]]*$AG$56,0)+1,1)</f>
        <v>51</v>
      </c>
      <c r="Z190" s="49">
        <f ca="1">RosterPlan25[[#This Row],[VAWG Market $]]-_xlfn.IFNA(RosterPlan25[[#This Row],[$ CURR]],1)</f>
        <v>47</v>
      </c>
      <c r="AA190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90">
        <f ca="1">RosterPlan25[[#This Row],[Pure Inflated $]]-RosterPlan25[[#This Row],[$ CURR]]</f>
        <v>-3</v>
      </c>
      <c r="AC190">
        <f>INDEX(players[age],MATCH(RosterPlan25[[#This Row],[player_id]],players[sleeper_id],0))</f>
        <v>25</v>
      </c>
      <c r="AV190"/>
      <c r="BJ190"/>
    </row>
    <row r="191" spans="1:62" x14ac:dyDescent="0.25">
      <c r="A191" t="s">
        <v>1553</v>
      </c>
      <c r="B191" t="s">
        <v>1055</v>
      </c>
      <c r="C191" t="s">
        <v>1554</v>
      </c>
      <c r="D191" s="35">
        <f>_xlfn.IFNA(MATCH(RosterPlan25[[#This Row],[player_id]],CompositeRoster[sleeper_id],0),  MATCH(RosterPlan25[[#This Row],[PLAYER]],CompositeRoster[full_name],0))</f>
        <v>190</v>
      </c>
      <c r="E191" s="35">
        <f>MATCH(RosterPlan25[[#This Row],[player_id]],Draft2025[sleeper_id],0)</f>
        <v>221</v>
      </c>
      <c r="F191" s="35" t="str">
        <f>INDEX(CompositeRoster[team],RosterPlan25[[#This Row],[RosterIndex]])&amp;""</f>
        <v>LV</v>
      </c>
      <c r="G191" s="35" t="str">
        <f>INDEX(CompositeRoster[position],RosterPlan25[[#This Row],[RosterIndex]])&amp;""</f>
        <v>TE</v>
      </c>
      <c r="H191" s="35" t="str">
        <f>INDEX(CompositeRoster[source],RosterPlan25[[#This Row],[RosterIndex]])</f>
        <v>Roster</v>
      </c>
      <c r="I191" s="41">
        <f>_xlfn.IFNA(INDEX(Draft2025[PRICE],RosterPlan25[[#This Row],[DraftIndex]]),0)</f>
        <v>24</v>
      </c>
      <c r="J191" s="41" t="str">
        <f>IF(RosterPlan25[[#This Row],[SOURCE]]="Rookie","Rookie",_xlfn.IFNA(INDEX(Draft2025[Current Contract],RosterPlan25[[#This Row],[DraftIndex]]),"Undrafted"))</f>
        <v>Rookie</v>
      </c>
      <c r="K191" s="41" cm="1">
        <f t="array" aca="1" ref="K19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91" s="41" t="str">
        <f>IF(_xlfn.IFNA(INDEX(Draft2025[KEEPER],RosterPlan25[[#This Row],[DraftIndex]]),"")="K","Yes","")</f>
        <v>Yes</v>
      </c>
      <c r="M191" s="41" t="str" cm="1">
        <f t="array" ref="M19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91" s="41">
        <f>ROUNDDOWN(RosterPlan25[[#This Row],[Optimal $]]*IF(RosterPlan25[[#This Row],[Contract]]="Rookie",0.3,0.15),0)</f>
        <v>15</v>
      </c>
      <c r="O19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39</v>
      </c>
      <c r="P191" s="37">
        <f>IF(VARG="MANUAL",RosterPlan25[[#This Row],[ManualVARG]],IF(VARG="GOOD",RosterPlan25[[#This Row],[GoodVARG]],"ERR"))</f>
        <v>4.4169567962162839</v>
      </c>
      <c r="Q19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4.4169567962162839</v>
      </c>
      <c r="R19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91" s="38" t="s">
        <v>31</v>
      </c>
      <c r="T191" s="38">
        <f>_xlfn.IFNA(INDEX(Draft2025[Net Keeper Count],RosterPlan25[[#This Row],[DraftIndex]]),0)+IF(RosterPlan25[[#This Row],[KEEPER / RFA]]="K",1,0)</f>
        <v>2</v>
      </c>
      <c r="U191" s="38" t="str">
        <f>IF(RosterPlan25[[#This Row],[KEEPER / RFA]]="RFA",RosterPlan25[[#This Row],[Pure Inflated $]],"")</f>
        <v/>
      </c>
      <c r="V191" s="35">
        <f>IF(RosterPlan25[[#This Row],[VAR/G]]&gt;0,
ROUND(IF(VARG="GOOD",$AG$29,IF(VARG="ATHLETIC",$AH$29,99999999999))*RosterPlan25[[#This Row],[VAR/G]],0),
0) + 1</f>
        <v>53</v>
      </c>
      <c r="W191" s="35">
        <f ca="1">RosterPlan25[[#This Row],[Optimal $]]-RosterPlan25[[#This Row],[$ CURR]]</f>
        <v>14</v>
      </c>
      <c r="X191">
        <f>IF(OR(RosterPlan25[[#This Row],[SOURCE]]="Rookie",RosterPlan25[[#This Row],[POS]]="K"),0,RosterPlan25[[#This Row],[VAR/G]]+3.3)</f>
        <v>7.7169567962162837</v>
      </c>
      <c r="Y191">
        <f ca="1">IF(RosterPlan25[[#This Row],[VAW/G]]&gt;0,ROUND(RosterPlan25[[#This Row],[VAW/G]]*$AG$56,0)+1,1)</f>
        <v>128</v>
      </c>
      <c r="Z191" s="49">
        <f ca="1">RosterPlan25[[#This Row],[VAWG Market $]]-_xlfn.IFNA(RosterPlan25[[#This Row],[$ CURR]],1)</f>
        <v>89</v>
      </c>
      <c r="AA191" s="35">
        <f ca="1">IF(RosterPlan25[[#This Row],[VAR/G]]&gt;0,1+ROUND(RosterPlan25[[#This Row],[VAR/G]]*IF(RosterPlan25[[#This Row],[KEEPER / RFA]]="K",($AG$34+RosterPlan25[[#This Row],[$ CURR]]-1)/($AG$23+RosterPlan25[[#This Row],[VAR/G]]),$AG$35),0),1)</f>
        <v>71</v>
      </c>
      <c r="AB191">
        <f ca="1">RosterPlan25[[#This Row],[Pure Inflated $]]-RosterPlan25[[#This Row],[$ CURR]]</f>
        <v>32</v>
      </c>
      <c r="AC191">
        <f>INDEX(players[age],MATCH(RosterPlan25[[#This Row],[player_id]],players[sleeper_id],0))</f>
        <v>23</v>
      </c>
      <c r="AV191"/>
      <c r="BJ191"/>
    </row>
    <row r="192" spans="1:62" x14ac:dyDescent="0.25">
      <c r="A192" t="s">
        <v>1555</v>
      </c>
      <c r="B192" t="s">
        <v>1055</v>
      </c>
      <c r="C192" t="s">
        <v>1556</v>
      </c>
      <c r="D192" s="35">
        <f>_xlfn.IFNA(MATCH(RosterPlan25[[#This Row],[player_id]],CompositeRoster[sleeper_id],0),  MATCH(RosterPlan25[[#This Row],[PLAYER]],CompositeRoster[full_name],0))</f>
        <v>191</v>
      </c>
      <c r="E192" s="35">
        <f>MATCH(RosterPlan25[[#This Row],[player_id]],Draft2025[sleeper_id],0)</f>
        <v>235</v>
      </c>
      <c r="F192" s="35" t="str">
        <f>INDEX(CompositeRoster[team],RosterPlan25[[#This Row],[RosterIndex]])&amp;""</f>
        <v>LV</v>
      </c>
      <c r="G192" s="35" t="str">
        <f>INDEX(CompositeRoster[position],RosterPlan25[[#This Row],[RosterIndex]])&amp;""</f>
        <v>WR</v>
      </c>
      <c r="H192" s="35" t="str">
        <f>INDEX(CompositeRoster[source],RosterPlan25[[#This Row],[RosterIndex]])</f>
        <v>Roster</v>
      </c>
      <c r="I192" s="41">
        <f>_xlfn.IFNA(INDEX(Draft2025[PRICE],RosterPlan25[[#This Row],[DraftIndex]]),0)</f>
        <v>3</v>
      </c>
      <c r="J192" s="41" t="str">
        <f>IF(RosterPlan25[[#This Row],[SOURCE]]="Rookie","Rookie",_xlfn.IFNA(INDEX(Draft2025[Current Contract],RosterPlan25[[#This Row],[DraftIndex]]),"Undrafted"))</f>
        <v>Rookie</v>
      </c>
      <c r="K192" s="41" cm="1">
        <f t="array" aca="1" ref="K19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92" s="41" t="str">
        <f>IF(_xlfn.IFNA(INDEX(Draft2025[KEEPER],RosterPlan25[[#This Row],[DraftIndex]]),"")="K","Yes","")</f>
        <v/>
      </c>
      <c r="M192" s="41" t="str" cm="1">
        <f t="array" ref="M19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92" s="41">
        <f>ROUNDDOWN(RosterPlan25[[#This Row],[Optimal $]]*IF(RosterPlan25[[#This Row],[Contract]]="Rookie",0.3,0.15),0)</f>
        <v>0</v>
      </c>
      <c r="O19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92" s="37">
        <f>IF(VARG="MANUAL",RosterPlan25[[#This Row],[ManualVARG]],IF(VARG="GOOD",RosterPlan25[[#This Row],[GoodVARG]],"ERR"))</f>
        <v>-4.9478079738559355</v>
      </c>
      <c r="Q19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-4.9478079738559355</v>
      </c>
      <c r="R19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92" s="38" t="s">
        <v>31</v>
      </c>
      <c r="T192" s="38">
        <f>_xlfn.IFNA(INDEX(Draft2025[Net Keeper Count],RosterPlan25[[#This Row],[DraftIndex]]),0)+IF(RosterPlan25[[#This Row],[KEEPER / RFA]]="K",1,0)</f>
        <v>1</v>
      </c>
      <c r="U192" s="38" t="str">
        <f>IF(RosterPlan25[[#This Row],[KEEPER / RFA]]="RFA",RosterPlan25[[#This Row],[Pure Inflated $]],"")</f>
        <v/>
      </c>
      <c r="V192" s="35">
        <f>IF(RosterPlan25[[#This Row],[VAR/G]]&gt;0,
ROUND(IF(VARG="GOOD",$AG$29,IF(VARG="ATHLETIC",$AH$29,99999999999))*RosterPlan25[[#This Row],[VAR/G]],0),
0) + 1</f>
        <v>1</v>
      </c>
      <c r="W192" s="35">
        <f ca="1">RosterPlan25[[#This Row],[Optimal $]]-RosterPlan25[[#This Row],[$ CURR]]</f>
        <v>-2</v>
      </c>
      <c r="X192">
        <f>IF(OR(RosterPlan25[[#This Row],[SOURCE]]="Rookie",RosterPlan25[[#This Row],[POS]]="K"),0,RosterPlan25[[#This Row],[VAR/G]]+3.3)</f>
        <v>-1.6478079738559357</v>
      </c>
      <c r="Y192">
        <f>IF(RosterPlan25[[#This Row],[VAW/G]]&gt;0,ROUND(RosterPlan25[[#This Row],[VAW/G]]*$AG$56,0)+1,1)</f>
        <v>1</v>
      </c>
      <c r="Z192" s="49">
        <f ca="1">RosterPlan25[[#This Row],[VAWG Market $]]-_xlfn.IFNA(RosterPlan25[[#This Row],[$ CURR]],1)</f>
        <v>-2</v>
      </c>
      <c r="AA19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92">
        <f ca="1">RosterPlan25[[#This Row],[Pure Inflated $]]-RosterPlan25[[#This Row],[$ CURR]]</f>
        <v>-2</v>
      </c>
      <c r="AC192">
        <f>INDEX(players[age],MATCH(RosterPlan25[[#This Row],[player_id]],players[sleeper_id],0))</f>
        <v>23</v>
      </c>
      <c r="AS192">
        <v>4.2374999999999989</v>
      </c>
      <c r="AT192">
        <v>60</v>
      </c>
      <c r="AU192" s="35">
        <f>RosterPlan25[[#This Row],[$ PREV]]+ROUNDDOWN(AT192*0.15,0)</f>
        <v>12</v>
      </c>
      <c r="AV192"/>
      <c r="BJ192"/>
    </row>
    <row r="193" spans="1:62" x14ac:dyDescent="0.25">
      <c r="A193" t="s">
        <v>1559</v>
      </c>
      <c r="B193" t="s">
        <v>1055</v>
      </c>
      <c r="C193" t="s">
        <v>1560</v>
      </c>
      <c r="D193" s="35">
        <f>_xlfn.IFNA(MATCH(RosterPlan25[[#This Row],[player_id]],CompositeRoster[sleeper_id],0),  MATCH(RosterPlan25[[#This Row],[PLAYER]],CompositeRoster[full_name],0))</f>
        <v>192</v>
      </c>
      <c r="E193" s="35">
        <f>MATCH(RosterPlan25[[#This Row],[player_id]],Draft2025[sleeper_id],0)</f>
        <v>222</v>
      </c>
      <c r="F193" s="35" t="str">
        <f>INDEX(CompositeRoster[team],RosterPlan25[[#This Row],[RosterIndex]])&amp;""</f>
        <v>NE</v>
      </c>
      <c r="G193" s="35" t="str">
        <f>INDEX(CompositeRoster[position],RosterPlan25[[#This Row],[RosterIndex]])&amp;""</f>
        <v>QB</v>
      </c>
      <c r="H193" s="35" t="str">
        <f>INDEX(CompositeRoster[source],RosterPlan25[[#This Row],[RosterIndex]])</f>
        <v>Roster</v>
      </c>
      <c r="I193" s="41">
        <f>_xlfn.IFNA(INDEX(Draft2025[PRICE],RosterPlan25[[#This Row],[DraftIndex]]),0)</f>
        <v>4</v>
      </c>
      <c r="J193" s="41" t="str">
        <f>IF(RosterPlan25[[#This Row],[SOURCE]]="Rookie","Rookie",_xlfn.IFNA(INDEX(Draft2025[Current Contract],RosterPlan25[[#This Row],[DraftIndex]]),"Undrafted"))</f>
        <v>Rookie</v>
      </c>
      <c r="K193" s="41" cm="1">
        <f t="array" aca="1" ref="K19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93" s="41" t="str">
        <f>IF(_xlfn.IFNA(INDEX(Draft2025[KEEPER],RosterPlan25[[#This Row],[DraftIndex]]),"")="K","Yes","")</f>
        <v>Yes</v>
      </c>
      <c r="M193" s="41" t="str" cm="1">
        <f t="array" ref="M19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93" s="41">
        <f>ROUNDDOWN(RosterPlan25[[#This Row],[Optimal $]]*IF(RosterPlan25[[#This Row],[Contract]]="Rookie",0.3,0.15),0)</f>
        <v>5</v>
      </c>
      <c r="O19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9</v>
      </c>
      <c r="P193" s="37">
        <f>IF(VARG="MANUAL",RosterPlan25[[#This Row],[ManualVARG]],IF(VARG="GOOD",RosterPlan25[[#This Row],[GoodVARG]],"ERR"))</f>
        <v>1.462077886601465</v>
      </c>
      <c r="Q19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1.462077886601465</v>
      </c>
      <c r="R19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S193" s="38" t="s">
        <v>31</v>
      </c>
      <c r="T193" s="38">
        <f>_xlfn.IFNA(INDEX(Draft2025[Net Keeper Count],RosterPlan25[[#This Row],[DraftIndex]]),0)+IF(RosterPlan25[[#This Row],[KEEPER / RFA]]="K",1,0)</f>
        <v>2</v>
      </c>
      <c r="U193" s="38" t="str">
        <f>IF(RosterPlan25[[#This Row],[KEEPER / RFA]]="RFA",RosterPlan25[[#This Row],[Pure Inflated $]],"")</f>
        <v/>
      </c>
      <c r="V193" s="35">
        <f>IF(RosterPlan25[[#This Row],[VAR/G]]&gt;0,
ROUND(IF(VARG="GOOD",$AG$29,IF(VARG="ATHLETIC",$AH$29,99999999999))*RosterPlan25[[#This Row],[VAR/G]],0),
0) + 1</f>
        <v>18</v>
      </c>
      <c r="W193" s="35">
        <f ca="1">RosterPlan25[[#This Row],[Optimal $]]-RosterPlan25[[#This Row],[$ CURR]]</f>
        <v>9</v>
      </c>
      <c r="X193">
        <f>IF(OR(RosterPlan25[[#This Row],[SOURCE]]="Rookie",RosterPlan25[[#This Row],[POS]]="K"),0,RosterPlan25[[#This Row],[VAR/G]]+3.3)</f>
        <v>4.7620778866014648</v>
      </c>
      <c r="Y193">
        <f ca="1">IF(RosterPlan25[[#This Row],[VAW/G]]&gt;0,ROUND(RosterPlan25[[#This Row],[VAW/G]]*$AG$56,0)+1,1)</f>
        <v>79</v>
      </c>
      <c r="Z193" s="49">
        <f ca="1">RosterPlan25[[#This Row],[VAWG Market $]]-_xlfn.IFNA(RosterPlan25[[#This Row],[$ CURR]],1)</f>
        <v>70</v>
      </c>
      <c r="AA193" s="35">
        <f ca="1">IF(RosterPlan25[[#This Row],[VAR/G]]&gt;0,1+ROUND(RosterPlan25[[#This Row],[VAR/G]]*IF(RosterPlan25[[#This Row],[KEEPER / RFA]]="K",($AG$34+RosterPlan25[[#This Row],[$ CURR]]-1)/($AG$23+RosterPlan25[[#This Row],[VAR/G]]),$AG$35),0),1)</f>
        <v>25</v>
      </c>
      <c r="AB193">
        <f ca="1">RosterPlan25[[#This Row],[Pure Inflated $]]-RosterPlan25[[#This Row],[$ CURR]]</f>
        <v>16</v>
      </c>
      <c r="AC193">
        <f>INDEX(players[age],MATCH(RosterPlan25[[#This Row],[player_id]],players[sleeper_id],0))</f>
        <v>23</v>
      </c>
      <c r="AV193"/>
      <c r="BJ193"/>
    </row>
    <row r="194" spans="1:62" x14ac:dyDescent="0.25">
      <c r="A194" t="s">
        <v>1561</v>
      </c>
      <c r="B194" t="s">
        <v>1055</v>
      </c>
      <c r="C194" t="s">
        <v>1562</v>
      </c>
      <c r="D194" s="35">
        <f>_xlfn.IFNA(MATCH(RosterPlan25[[#This Row],[player_id]],CompositeRoster[sleeper_id],0),  MATCH(RosterPlan25[[#This Row],[PLAYER]],CompositeRoster[full_name],0))</f>
        <v>193</v>
      </c>
      <c r="E194" s="35">
        <f>MATCH(RosterPlan25[[#This Row],[player_id]],Draft2025[sleeper_id],0)</f>
        <v>236</v>
      </c>
      <c r="F194" s="35" t="str">
        <f>INDEX(CompositeRoster[team],RosterPlan25[[#This Row],[RosterIndex]])&amp;""</f>
        <v>CLE</v>
      </c>
      <c r="G194" s="35" t="str">
        <f>INDEX(CompositeRoster[position],RosterPlan25[[#This Row],[RosterIndex]])&amp;""</f>
        <v>RB</v>
      </c>
      <c r="H194" s="35" t="str">
        <f>INDEX(CompositeRoster[source],RosterPlan25[[#This Row],[RosterIndex]])</f>
        <v>Roster</v>
      </c>
      <c r="I194" s="41">
        <f>_xlfn.IFNA(INDEX(Draft2025[PRICE],RosterPlan25[[#This Row],[DraftIndex]]),0)</f>
        <v>3</v>
      </c>
      <c r="J194" s="41" t="str">
        <f>IF(RosterPlan25[[#This Row],[SOURCE]]="Rookie","Rookie",_xlfn.IFNA(INDEX(Draft2025[Current Contract],RosterPlan25[[#This Row],[DraftIndex]]),"Undrafted"))</f>
        <v>Rookie</v>
      </c>
      <c r="K194" s="41" cm="1">
        <f t="array" aca="1" ref="K19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94" s="41" t="str">
        <f>IF(_xlfn.IFNA(INDEX(Draft2025[KEEPER],RosterPlan25[[#This Row],[DraftIndex]]),"")="K","Yes","")</f>
        <v/>
      </c>
      <c r="M194" s="41" t="str" cm="1">
        <f t="array" ref="M19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94" s="41">
        <f>ROUNDDOWN(RosterPlan25[[#This Row],[Optimal $]]*IF(RosterPlan25[[#This Row],[Contract]]="Rookie",0.3,0.15),0)</f>
        <v>0</v>
      </c>
      <c r="O19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94" s="37">
        <f>IF(VARG="MANUAL",RosterPlan25[[#This Row],[ManualVARG]],IF(VARG="GOOD",RosterPlan25[[#This Row],[GoodVARG]],"ERR"))</f>
        <v>-2.7936174213420437</v>
      </c>
      <c r="Q19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-2.7936174213420437</v>
      </c>
      <c r="R19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94" s="38" t="s">
        <v>31</v>
      </c>
      <c r="T194" s="38">
        <f>_xlfn.IFNA(INDEX(Draft2025[Net Keeper Count],RosterPlan25[[#This Row],[DraftIndex]]),0)+IF(RosterPlan25[[#This Row],[KEEPER / RFA]]="K",1,0)</f>
        <v>1</v>
      </c>
      <c r="U194" s="38" t="str">
        <f>IF(RosterPlan25[[#This Row],[KEEPER / RFA]]="RFA",RosterPlan25[[#This Row],[Pure Inflated $]],"")</f>
        <v/>
      </c>
      <c r="V194" s="35">
        <f>IF(RosterPlan25[[#This Row],[VAR/G]]&gt;0,
ROUND(IF(VARG="GOOD",$AG$29,IF(VARG="ATHLETIC",$AH$29,99999999999))*RosterPlan25[[#This Row],[VAR/G]],0),
0) + 1</f>
        <v>1</v>
      </c>
      <c r="W194" s="35">
        <f ca="1">RosterPlan25[[#This Row],[Optimal $]]-RosterPlan25[[#This Row],[$ CURR]]</f>
        <v>-2</v>
      </c>
      <c r="X194">
        <f>IF(OR(RosterPlan25[[#This Row],[SOURCE]]="Rookie",RosterPlan25[[#This Row],[POS]]="K"),0,RosterPlan25[[#This Row],[VAR/G]]+3.3)</f>
        <v>0.50638257865795611</v>
      </c>
      <c r="Y194">
        <f ca="1">IF(RosterPlan25[[#This Row],[VAW/G]]&gt;0,ROUND(RosterPlan25[[#This Row],[VAW/G]]*$AG$56,0)+1,1)</f>
        <v>9</v>
      </c>
      <c r="Z194" s="49">
        <f ca="1">RosterPlan25[[#This Row],[VAWG Market $]]-_xlfn.IFNA(RosterPlan25[[#This Row],[$ CURR]],1)</f>
        <v>6</v>
      </c>
      <c r="AA194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94">
        <f ca="1">RosterPlan25[[#This Row],[Pure Inflated $]]-RosterPlan25[[#This Row],[$ CURR]]</f>
        <v>-2</v>
      </c>
      <c r="AC194">
        <f>INDEX(players[age],MATCH(RosterPlan25[[#This Row],[player_id]],players[sleeper_id],0))</f>
        <v>21</v>
      </c>
      <c r="AV194"/>
      <c r="BJ194"/>
    </row>
    <row r="195" spans="1:62" x14ac:dyDescent="0.25">
      <c r="A195" t="s">
        <v>1563</v>
      </c>
      <c r="B195" t="s">
        <v>1055</v>
      </c>
      <c r="C195" t="s">
        <v>1564</v>
      </c>
      <c r="D195" s="35">
        <f>_xlfn.IFNA(MATCH(RosterPlan25[[#This Row],[player_id]],CompositeRoster[sleeper_id],0),  MATCH(RosterPlan25[[#This Row],[PLAYER]],CompositeRoster[full_name],0))</f>
        <v>194</v>
      </c>
      <c r="E195" s="35">
        <f>MATCH(RosterPlan25[[#This Row],[player_id]],Draft2025[sleeper_id],0)</f>
        <v>237</v>
      </c>
      <c r="F195" s="35" t="str">
        <f>INDEX(CompositeRoster[team],RosterPlan25[[#This Row],[RosterIndex]])&amp;""</f>
        <v>TB</v>
      </c>
      <c r="G195" s="35" t="str">
        <f>INDEX(CompositeRoster[position],RosterPlan25[[#This Row],[RosterIndex]])&amp;""</f>
        <v>WR</v>
      </c>
      <c r="H195" s="35" t="str">
        <f>INDEX(CompositeRoster[source],RosterPlan25[[#This Row],[RosterIndex]])</f>
        <v>Roster</v>
      </c>
      <c r="I195" s="41">
        <f>_xlfn.IFNA(INDEX(Draft2025[PRICE],RosterPlan25[[#This Row],[DraftIndex]]),0)</f>
        <v>4</v>
      </c>
      <c r="J195" s="41" t="str">
        <f>IF(RosterPlan25[[#This Row],[SOURCE]]="Rookie","Rookie",_xlfn.IFNA(INDEX(Draft2025[Current Contract],RosterPlan25[[#This Row],[DraftIndex]]),"Undrafted"))</f>
        <v>Rookie</v>
      </c>
      <c r="K195" s="41" cm="1">
        <f t="array" aca="1" ref="K19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95" s="41" t="str">
        <f>IF(_xlfn.IFNA(INDEX(Draft2025[KEEPER],RosterPlan25[[#This Row],[DraftIndex]]),"")="K","Yes","")</f>
        <v/>
      </c>
      <c r="M195" s="41" t="str" cm="1">
        <f t="array" ref="M19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95" s="41">
        <f>ROUNDDOWN(RosterPlan25[[#This Row],[Optimal $]]*IF(RosterPlan25[[#This Row],[Contract]]="Rookie",0.3,0.15),0)</f>
        <v>7</v>
      </c>
      <c r="O195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11</v>
      </c>
      <c r="P195" s="25">
        <f>IF(VARG="MANUAL",RosterPlan25[[#This Row],[ManualVARG]],IF(VARG="GOOD",RosterPlan25[[#This Row],[GoodVARG]],"ERR"))</f>
        <v>1.9702691224201312</v>
      </c>
      <c r="Q195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1.9702691224201312</v>
      </c>
      <c r="R195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95" s="38" t="s">
        <v>31</v>
      </c>
      <c r="T195" s="57">
        <f>_xlfn.IFNA(INDEX(Draft2025[Net Keeper Count],RosterPlan25[[#This Row],[DraftIndex]]),0)+IF(RosterPlan25[[#This Row],[KEEPER / RFA]]="K",1,0)</f>
        <v>1</v>
      </c>
      <c r="U195" s="38" t="str">
        <f>IF(RosterPlan25[[#This Row],[KEEPER / RFA]]="RFA",RosterPlan25[[#This Row],[Pure Inflated $]],"")</f>
        <v/>
      </c>
      <c r="V195" s="35">
        <f>IF(RosterPlan25[[#This Row],[VAR/G]]&gt;0,
ROUND(IF(VARG="GOOD",$AG$29,IF(VARG="ATHLETIC",$AH$29,99999999999))*RosterPlan25[[#This Row],[VAR/G]],0),
0) + 1</f>
        <v>24</v>
      </c>
      <c r="W195" s="35">
        <f ca="1">RosterPlan25[[#This Row],[Optimal $]]-RosterPlan25[[#This Row],[$ CURR]]</f>
        <v>13</v>
      </c>
      <c r="X195">
        <f>IF(OR(RosterPlan25[[#This Row],[SOURCE]]="Rookie",RosterPlan25[[#This Row],[POS]]="K"),0,RosterPlan25[[#This Row],[VAR/G]]+3.3)</f>
        <v>5.2702691224201308</v>
      </c>
      <c r="Y195">
        <f ca="1">IF(RosterPlan25[[#This Row],[VAW/G]]&gt;0,ROUND(RosterPlan25[[#This Row],[VAW/G]]*$AG$56,0)+1,1)</f>
        <v>88</v>
      </c>
      <c r="Z195" s="49">
        <f ca="1">RosterPlan25[[#This Row],[VAWG Market $]]-_xlfn.IFNA(RosterPlan25[[#This Row],[$ CURR]],1)</f>
        <v>77</v>
      </c>
      <c r="AA195" s="35">
        <f ca="1">IF(RosterPlan25[[#This Row],[VAR/G]]&gt;0,1+ROUND(RosterPlan25[[#This Row],[VAR/G]]*IF(RosterPlan25[[#This Row],[KEEPER / RFA]]="K",($AG$34+RosterPlan25[[#This Row],[$ CURR]]-1)/($AG$23+RosterPlan25[[#This Row],[VAR/G]]),$AG$35),0),1)</f>
        <v>33</v>
      </c>
      <c r="AB195">
        <f ca="1">RosterPlan25[[#This Row],[Pure Inflated $]]-RosterPlan25[[#This Row],[$ CURR]]</f>
        <v>22</v>
      </c>
      <c r="AC195">
        <f>INDEX(players[age],MATCH(RosterPlan25[[#This Row],[player_id]],players[sleeper_id],0))</f>
        <v>23</v>
      </c>
      <c r="AS195" s="35">
        <v>3.1500000000000004</v>
      </c>
      <c r="AT195" s="35">
        <v>45</v>
      </c>
      <c r="AU195" s="35">
        <f>RosterPlan25[[#This Row],[$ PREV]]+ROUNDDOWN(AT195*0.15,0)</f>
        <v>10</v>
      </c>
      <c r="AV195"/>
      <c r="BJ195"/>
    </row>
    <row r="196" spans="1:62" x14ac:dyDescent="0.25">
      <c r="A196" t="s">
        <v>1567</v>
      </c>
      <c r="B196" t="s">
        <v>1055</v>
      </c>
      <c r="C196" t="s">
        <v>1568</v>
      </c>
      <c r="D196" s="35">
        <f>_xlfn.IFNA(MATCH(RosterPlan25[[#This Row],[player_id]],CompositeRoster[sleeper_id],0),  MATCH(RosterPlan25[[#This Row],[PLAYER]],CompositeRoster[full_name],0))</f>
        <v>195</v>
      </c>
      <c r="E196" s="35">
        <f>MATCH(RosterPlan25[[#This Row],[player_id]],Draft2025[sleeper_id],0)</f>
        <v>224</v>
      </c>
      <c r="F196" s="35" t="str">
        <f>INDEX(CompositeRoster[team],RosterPlan25[[#This Row],[RosterIndex]])&amp;""</f>
        <v>CIN</v>
      </c>
      <c r="G196" s="35" t="str">
        <f>INDEX(CompositeRoster[position],RosterPlan25[[#This Row],[RosterIndex]])&amp;""</f>
        <v>WR</v>
      </c>
      <c r="H196" s="35" t="str">
        <f>INDEX(CompositeRoster[source],RosterPlan25[[#This Row],[RosterIndex]])</f>
        <v>Roster</v>
      </c>
      <c r="I196" s="41">
        <f>_xlfn.IFNA(INDEX(Draft2025[PRICE],RosterPlan25[[#This Row],[DraftIndex]]),0)</f>
        <v>76</v>
      </c>
      <c r="J196" s="41" t="str">
        <f>IF(RosterPlan25[[#This Row],[SOURCE]]="Rookie","Rookie",_xlfn.IFNA(INDEX(Draft2025[Current Contract],RosterPlan25[[#This Row],[DraftIndex]]),"Undrafted"))</f>
        <v>Rookie</v>
      </c>
      <c r="K196" s="41" cm="1">
        <f t="array" aca="1" ref="K19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2021</v>
      </c>
      <c r="L196" s="41" t="str">
        <f>IF(_xlfn.IFNA(INDEX(Draft2025[KEEPER],RosterPlan25[[#This Row],[DraftIndex]]),"")="K","Yes","")</f>
        <v>Yes</v>
      </c>
      <c r="M196" s="41" t="str" cm="1">
        <f t="array" ref="M19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96" s="41">
        <f>ROUNDDOWN(RosterPlan25[[#This Row],[Optimal $]]*IF(RosterPlan25[[#This Row],[Contract]]="Rookie",0.3,0.15),0)</f>
        <v>20</v>
      </c>
      <c r="O19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96</v>
      </c>
      <c r="P196" s="37">
        <f>IF(VARG="MANUAL",RosterPlan25[[#This Row],[ManualVARG]],IF(VARG="GOOD",RosterPlan25[[#This Row],[GoodVARG]],"ERR"))</f>
        <v>5.5970728355954602</v>
      </c>
      <c r="Q19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5.5970728355954602</v>
      </c>
      <c r="R19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5.4963205882090236</v>
      </c>
      <c r="S196" s="38" t="s">
        <v>31</v>
      </c>
      <c r="T196" s="38">
        <f>_xlfn.IFNA(INDEX(Draft2025[Net Keeper Count],RosterPlan25[[#This Row],[DraftIndex]]),0)+IF(RosterPlan25[[#This Row],[KEEPER / RFA]]="K",1,0)</f>
        <v>5</v>
      </c>
      <c r="U196" s="38" t="str">
        <f>IF(RosterPlan25[[#This Row],[KEEPER / RFA]]="RFA",RosterPlan25[[#This Row],[Pure Inflated $]],"")</f>
        <v/>
      </c>
      <c r="V196" s="35">
        <f>IF(RosterPlan25[[#This Row],[VAR/G]]&gt;0,
ROUND(IF(VARG="GOOD",$AG$29,IF(VARG="ATHLETIC",$AH$29,99999999999))*RosterPlan25[[#This Row],[VAR/G]],0),
0) + 1</f>
        <v>67</v>
      </c>
      <c r="W196" s="35">
        <f ca="1">RosterPlan25[[#This Row],[Optimal $]]-RosterPlan25[[#This Row],[$ CURR]]</f>
        <v>-29</v>
      </c>
      <c r="X196">
        <f>IF(OR(RosterPlan25[[#This Row],[SOURCE]]="Rookie",RosterPlan25[[#This Row],[POS]]="K"),0,RosterPlan25[[#This Row],[VAR/G]]+3.3)</f>
        <v>8.8970728355954591</v>
      </c>
      <c r="Y196">
        <f ca="1">IF(RosterPlan25[[#This Row],[VAW/G]]&gt;0,ROUND(RosterPlan25[[#This Row],[VAW/G]]*$AG$56,0)+1,1)</f>
        <v>148</v>
      </c>
      <c r="Z196" s="49">
        <f ca="1">RosterPlan25[[#This Row],[VAWG Market $]]-_xlfn.IFNA(RosterPlan25[[#This Row],[$ CURR]],1)</f>
        <v>52</v>
      </c>
      <c r="AA196" s="35">
        <f ca="1">IF(RosterPlan25[[#This Row],[VAR/G]]&gt;0,1+ROUND(RosterPlan25[[#This Row],[VAR/G]]*IF(RosterPlan25[[#This Row],[KEEPER / RFA]]="K",($AG$34+RosterPlan25[[#This Row],[$ CURR]]-1)/($AG$23+RosterPlan25[[#This Row],[VAR/G]]),$AG$35),0),1)</f>
        <v>93</v>
      </c>
      <c r="AB196">
        <f ca="1">RosterPlan25[[#This Row],[Pure Inflated $]]-RosterPlan25[[#This Row],[$ CURR]]</f>
        <v>-3</v>
      </c>
      <c r="AC196">
        <f>INDEX(players[age],MATCH(RosterPlan25[[#This Row],[player_id]],players[sleeper_id],0))</f>
        <v>26</v>
      </c>
      <c r="AS196" s="35">
        <v>1.4000000000000004</v>
      </c>
      <c r="AT196" s="35">
        <v>21</v>
      </c>
      <c r="AU196" s="35">
        <f>RosterPlan25[[#This Row],[$ PREV]]+ROUNDDOWN(AT196*0.15,0)</f>
        <v>79</v>
      </c>
      <c r="AV196"/>
      <c r="BJ196"/>
    </row>
    <row r="197" spans="1:62" x14ac:dyDescent="0.25">
      <c r="A197" t="s">
        <v>1569</v>
      </c>
      <c r="B197" t="s">
        <v>1055</v>
      </c>
      <c r="C197" t="s">
        <v>1570</v>
      </c>
      <c r="D197">
        <f>_xlfn.IFNA(MATCH(RosterPlan25[[#This Row],[player_id]],CompositeRoster[sleeper_id],0),  MATCH(RosterPlan25[[#This Row],[PLAYER]],CompositeRoster[full_name],0))</f>
        <v>196</v>
      </c>
      <c r="E197">
        <f>MATCH(RosterPlan25[[#This Row],[player_id]],Draft2025[sleeper_id],0)</f>
        <v>225</v>
      </c>
      <c r="F197" s="35" t="str">
        <f>INDEX(CompositeRoster[team],RosterPlan25[[#This Row],[RosterIndex]])&amp;""</f>
        <v>MIA</v>
      </c>
      <c r="G197" s="35" t="str">
        <f>INDEX(CompositeRoster[position],RosterPlan25[[#This Row],[RosterIndex]])&amp;""</f>
        <v>RB</v>
      </c>
      <c r="H197" s="35" t="str">
        <f>INDEX(CompositeRoster[source],RosterPlan25[[#This Row],[RosterIndex]])</f>
        <v>Roster</v>
      </c>
      <c r="I197" s="41">
        <f>_xlfn.IFNA(INDEX(Draft2025[PRICE],RosterPlan25[[#This Row],[DraftIndex]]),0)</f>
        <v>4</v>
      </c>
      <c r="J197" s="41" t="str">
        <f>IF(RosterPlan25[[#This Row],[SOURCE]]="Rookie","Rookie",_xlfn.IFNA(INDEX(Draft2025[Current Contract],RosterPlan25[[#This Row],[DraftIndex]]),"Undrafted"))</f>
        <v>Rookie</v>
      </c>
      <c r="K197" s="41" cm="1">
        <f t="array" aca="1" ref="K19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97" s="41" t="str">
        <f>IF(_xlfn.IFNA(INDEX(Draft2025[KEEPER],RosterPlan25[[#This Row],[DraftIndex]]),"")="K","Yes","")</f>
        <v>Yes</v>
      </c>
      <c r="M197" s="41" t="str" cm="1">
        <f t="array" ref="M19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97" s="41">
        <f>ROUNDDOWN(RosterPlan25[[#This Row],[Optimal $]]*IF(RosterPlan25[[#This Row],[Contract]]="Rookie",0.3,0.15),0)</f>
        <v>0</v>
      </c>
      <c r="O197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197" s="25">
        <f>IF(VARG="MANUAL",RosterPlan25[[#This Row],[ManualVARG]],IF(VARG="GOOD",RosterPlan25[[#This Row],[GoodVARG]],"ERR"))</f>
        <v>-4.5608902298595959</v>
      </c>
      <c r="Q197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-4.5608902298595959</v>
      </c>
      <c r="R197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97" s="38" t="s">
        <v>31</v>
      </c>
      <c r="T197" s="57">
        <f>_xlfn.IFNA(INDEX(Draft2025[Net Keeper Count],RosterPlan25[[#This Row],[DraftIndex]]),0)+IF(RosterPlan25[[#This Row],[KEEPER / RFA]]="K",1,0)</f>
        <v>2</v>
      </c>
      <c r="U197" s="38" t="str">
        <f>IF(RosterPlan25[[#This Row],[KEEPER / RFA]]="RFA",RosterPlan25[[#This Row],[Pure Inflated $]],"")</f>
        <v/>
      </c>
      <c r="V197" s="35">
        <f>IF(RosterPlan25[[#This Row],[VAR/G]]&gt;0,
ROUND(IF(VARG="GOOD",$AG$29,IF(VARG="ATHLETIC",$AH$29,99999999999))*RosterPlan25[[#This Row],[VAR/G]],0),
0) + 1</f>
        <v>1</v>
      </c>
      <c r="W197" s="35">
        <f ca="1">RosterPlan25[[#This Row],[Optimal $]]-RosterPlan25[[#This Row],[$ CURR]]</f>
        <v>-3</v>
      </c>
      <c r="X197">
        <f>IF(OR(RosterPlan25[[#This Row],[SOURCE]]="Rookie",RosterPlan25[[#This Row],[POS]]="K"),0,RosterPlan25[[#This Row],[VAR/G]]+3.3)</f>
        <v>-1.2608902298595961</v>
      </c>
      <c r="Y197">
        <f>IF(RosterPlan25[[#This Row],[VAW/G]]&gt;0,ROUND(RosterPlan25[[#This Row],[VAW/G]]*$AG$56,0)+1,1)</f>
        <v>1</v>
      </c>
      <c r="Z197" s="49">
        <f ca="1">RosterPlan25[[#This Row],[VAWG Market $]]-_xlfn.IFNA(RosterPlan25[[#This Row],[$ CURR]],1)</f>
        <v>-3</v>
      </c>
      <c r="AA19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97">
        <f ca="1">RosterPlan25[[#This Row],[Pure Inflated $]]-RosterPlan25[[#This Row],[$ CURR]]</f>
        <v>-3</v>
      </c>
      <c r="AC197">
        <f>INDEX(players[age],MATCH(RosterPlan25[[#This Row],[player_id]],players[sleeper_id],0))</f>
        <v>23</v>
      </c>
      <c r="AV197"/>
      <c r="BJ197"/>
    </row>
    <row r="198" spans="1:62" x14ac:dyDescent="0.25">
      <c r="A198" t="s">
        <v>1571</v>
      </c>
      <c r="B198" t="s">
        <v>1055</v>
      </c>
      <c r="C198" t="s">
        <v>1572</v>
      </c>
      <c r="D198" s="35">
        <f>_xlfn.IFNA(MATCH(RosterPlan25[[#This Row],[player_id]],CompositeRoster[sleeper_id],0),  MATCH(RosterPlan25[[#This Row],[PLAYER]],CompositeRoster[full_name],0))</f>
        <v>197</v>
      </c>
      <c r="E198" s="35">
        <f>MATCH(RosterPlan25[[#This Row],[player_id]],Draft2025[sleeper_id],0)</f>
        <v>226</v>
      </c>
      <c r="F198" s="35" t="str">
        <f>INDEX(CompositeRoster[team],RosterPlan25[[#This Row],[RosterIndex]])&amp;""</f>
        <v>MIN</v>
      </c>
      <c r="G198" s="35" t="str">
        <f>INDEX(CompositeRoster[position],RosterPlan25[[#This Row],[RosterIndex]])&amp;""</f>
        <v>WR</v>
      </c>
      <c r="H198" s="35" t="str">
        <f>INDEX(CompositeRoster[source],RosterPlan25[[#This Row],[RosterIndex]])</f>
        <v>Roster</v>
      </c>
      <c r="I198" s="41">
        <f>_xlfn.IFNA(INDEX(Draft2025[PRICE],RosterPlan25[[#This Row],[DraftIndex]]),0)</f>
        <v>5</v>
      </c>
      <c r="J198" s="41" t="str">
        <f>IF(RosterPlan25[[#This Row],[SOURCE]]="Rookie","Rookie",_xlfn.IFNA(INDEX(Draft2025[Current Contract],RosterPlan25[[#This Row],[DraftIndex]]),"Undrafted"))</f>
        <v>Rookie</v>
      </c>
      <c r="K198" s="41" cm="1">
        <f t="array" aca="1" ref="K19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198" s="41" t="str">
        <f>IF(_xlfn.IFNA(INDEX(Draft2025[KEEPER],RosterPlan25[[#This Row],[DraftIndex]]),"")="K","Yes","")</f>
        <v>Yes</v>
      </c>
      <c r="M198" s="41" t="str" cm="1">
        <f t="array" ref="M19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98" s="41">
        <f>ROUNDDOWN(RosterPlan25[[#This Row],[Optimal $]]*IF(RosterPlan25[[#This Row],[Contract]]="Rookie",0.3,0.15),0)</f>
        <v>0</v>
      </c>
      <c r="O19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P198" s="37">
        <f>IF(VARG="MANUAL",RosterPlan25[[#This Row],[ManualVARG]],IF(VARG="GOOD",RosterPlan25[[#This Row],[GoodVARG]],"ERR"))</f>
        <v>8.7101844367627648E-2</v>
      </c>
      <c r="Q19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8.7101844367627648E-2</v>
      </c>
      <c r="R19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0.42893536458753589</v>
      </c>
      <c r="S198" s="38" t="s">
        <v>31</v>
      </c>
      <c r="T198" s="38">
        <f>_xlfn.IFNA(INDEX(Draft2025[Net Keeper Count],RosterPlan25[[#This Row],[DraftIndex]]),0)+IF(RosterPlan25[[#This Row],[KEEPER / RFA]]="K",1,0)</f>
        <v>3</v>
      </c>
      <c r="U198" s="38" t="str">
        <f>IF(RosterPlan25[[#This Row],[KEEPER / RFA]]="RFA",RosterPlan25[[#This Row],[Pure Inflated $]],"")</f>
        <v/>
      </c>
      <c r="V198" s="35">
        <f>IF(RosterPlan25[[#This Row],[VAR/G]]&gt;0,
ROUND(IF(VARG="GOOD",$AG$29,IF(VARG="ATHLETIC",$AH$29,99999999999))*RosterPlan25[[#This Row],[VAR/G]],0),
0) + 1</f>
        <v>2</v>
      </c>
      <c r="W198" s="35">
        <f ca="1">RosterPlan25[[#This Row],[Optimal $]]-RosterPlan25[[#This Row],[$ CURR]]</f>
        <v>-3</v>
      </c>
      <c r="X198">
        <f>IF(OR(RosterPlan25[[#This Row],[SOURCE]]="Rookie",RosterPlan25[[#This Row],[POS]]="K"),0,RosterPlan25[[#This Row],[VAR/G]]+3.3)</f>
        <v>3.3871018443676273</v>
      </c>
      <c r="Y198">
        <f ca="1">IF(RosterPlan25[[#This Row],[VAW/G]]&gt;0,ROUND(RosterPlan25[[#This Row],[VAW/G]]*$AG$56,0)+1,1)</f>
        <v>57</v>
      </c>
      <c r="Z198" s="49">
        <f ca="1">RosterPlan25[[#This Row],[VAWG Market $]]-_xlfn.IFNA(RosterPlan25[[#This Row],[$ CURR]],1)</f>
        <v>52</v>
      </c>
      <c r="AA198" s="35">
        <f ca="1">IF(RosterPlan25[[#This Row],[VAR/G]]&gt;0,1+ROUND(RosterPlan25[[#This Row],[VAR/G]]*IF(RosterPlan25[[#This Row],[KEEPER / RFA]]="K",($AG$34+RosterPlan25[[#This Row],[$ CURR]]-1)/($AG$23+RosterPlan25[[#This Row],[VAR/G]]),$AG$35),0),1)</f>
        <v>2</v>
      </c>
      <c r="AB198">
        <f ca="1">RosterPlan25[[#This Row],[Pure Inflated $]]-RosterPlan25[[#This Row],[$ CURR]]</f>
        <v>-3</v>
      </c>
      <c r="AC198">
        <f>INDEX(players[age],MATCH(RosterPlan25[[#This Row],[player_id]],players[sleeper_id],0))</f>
        <v>24</v>
      </c>
      <c r="AS198" s="35">
        <v>1.4124999999999996</v>
      </c>
      <c r="AT198" s="35">
        <v>21</v>
      </c>
      <c r="AU198" s="35">
        <f>RosterPlan25[[#This Row],[$ PREV]]+ROUNDDOWN(AT198*0.3,0)</f>
        <v>11</v>
      </c>
      <c r="AV198"/>
      <c r="BJ198"/>
    </row>
    <row r="199" spans="1:62" x14ac:dyDescent="0.25">
      <c r="A199" t="s">
        <v>1577</v>
      </c>
      <c r="B199" t="s">
        <v>1055</v>
      </c>
      <c r="C199" t="s">
        <v>1578</v>
      </c>
      <c r="D199" s="35">
        <f>_xlfn.IFNA(MATCH(RosterPlan25[[#This Row],[player_id]],CompositeRoster[sleeper_id],0),  MATCH(RosterPlan25[[#This Row],[PLAYER]],CompositeRoster[full_name],0))</f>
        <v>198</v>
      </c>
      <c r="E199" s="35">
        <f>MATCH(RosterPlan25[[#This Row],[player_id]],Draft2025[sleeper_id],0)</f>
        <v>238</v>
      </c>
      <c r="F199" s="35" t="str">
        <f>INDEX(CompositeRoster[team],RosterPlan25[[#This Row],[RosterIndex]])&amp;""</f>
        <v>CHI</v>
      </c>
      <c r="G199" s="35" t="str">
        <f>INDEX(CompositeRoster[position],RosterPlan25[[#This Row],[RosterIndex]])&amp;""</f>
        <v>WR</v>
      </c>
      <c r="H199" s="35" t="str">
        <f>INDEX(CompositeRoster[source],RosterPlan25[[#This Row],[RosterIndex]])</f>
        <v>Roster</v>
      </c>
      <c r="I199" s="41">
        <f>_xlfn.IFNA(INDEX(Draft2025[PRICE],RosterPlan25[[#This Row],[DraftIndex]]),0)</f>
        <v>4</v>
      </c>
      <c r="J199" s="41" t="str">
        <f>IF(RosterPlan25[[#This Row],[SOURCE]]="Rookie","Rookie",_xlfn.IFNA(INDEX(Draft2025[Current Contract],RosterPlan25[[#This Row],[DraftIndex]]),"Undrafted"))</f>
        <v>Rookie</v>
      </c>
      <c r="K199" s="41" cm="1">
        <f t="array" aca="1" ref="K19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99" s="41" t="str">
        <f>IF(_xlfn.IFNA(INDEX(Draft2025[KEEPER],RosterPlan25[[#This Row],[DraftIndex]]),"")="K","Yes","")</f>
        <v/>
      </c>
      <c r="M199" s="41" t="str" cm="1">
        <f t="array" ref="M19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199" s="41">
        <f>ROUNDDOWN(RosterPlan25[[#This Row],[Optimal $]]*IF(RosterPlan25[[#This Row],[Contract]]="Rookie",0.3,0.15),0)</f>
        <v>4</v>
      </c>
      <c r="O19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8</v>
      </c>
      <c r="P199" s="37">
        <f>IF(VARG="MANUAL",RosterPlan25[[#This Row],[ManualVARG]],IF(VARG="GOOD",RosterPlan25[[#This Row],[GoodVARG]],"ERR"))</f>
        <v>1.2156049747537361</v>
      </c>
      <c r="Q19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1.2156049747537361</v>
      </c>
      <c r="R19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99" s="38" t="s">
        <v>31</v>
      </c>
      <c r="T199" s="38">
        <f>_xlfn.IFNA(INDEX(Draft2025[Net Keeper Count],RosterPlan25[[#This Row],[DraftIndex]]),0)+IF(RosterPlan25[[#This Row],[KEEPER / RFA]]="K",1,0)</f>
        <v>1</v>
      </c>
      <c r="U199" s="38" t="str">
        <f>IF(RosterPlan25[[#This Row],[KEEPER / RFA]]="RFA",RosterPlan25[[#This Row],[Pure Inflated $]],"")</f>
        <v/>
      </c>
      <c r="V199" s="35">
        <f>IF(RosterPlan25[[#This Row],[VAR/G]]&gt;0,
ROUND(IF(VARG="GOOD",$AG$29,IF(VARG="ATHLETIC",$AH$29,99999999999))*RosterPlan25[[#This Row],[VAR/G]],0),
0) + 1</f>
        <v>15</v>
      </c>
      <c r="W199" s="35">
        <f ca="1">RosterPlan25[[#This Row],[Optimal $]]-RosterPlan25[[#This Row],[$ CURR]]</f>
        <v>7</v>
      </c>
      <c r="X199">
        <f>IF(OR(RosterPlan25[[#This Row],[SOURCE]]="Rookie",RosterPlan25[[#This Row],[POS]]="K"),0,RosterPlan25[[#This Row],[VAR/G]]+3.3)</f>
        <v>4.5156049747537361</v>
      </c>
      <c r="Y199">
        <f ca="1">IF(RosterPlan25[[#This Row],[VAW/G]]&gt;0,ROUND(RosterPlan25[[#This Row],[VAW/G]]*$AG$56,0)+1,1)</f>
        <v>75</v>
      </c>
      <c r="Z199" s="49">
        <f ca="1">RosterPlan25[[#This Row],[VAWG Market $]]-_xlfn.IFNA(RosterPlan25[[#This Row],[$ CURR]],1)</f>
        <v>67</v>
      </c>
      <c r="AA199" s="35">
        <f ca="1">IF(RosterPlan25[[#This Row],[VAR/G]]&gt;0,1+ROUND(RosterPlan25[[#This Row],[VAR/G]]*IF(RosterPlan25[[#This Row],[KEEPER / RFA]]="K",($AG$34+RosterPlan25[[#This Row],[$ CURR]]-1)/($AG$23+RosterPlan25[[#This Row],[VAR/G]]),$AG$35),0),1)</f>
        <v>21</v>
      </c>
      <c r="AB199">
        <f ca="1">RosterPlan25[[#This Row],[Pure Inflated $]]-RosterPlan25[[#This Row],[$ CURR]]</f>
        <v>13</v>
      </c>
      <c r="AC199">
        <f>INDEX(players[age],MATCH(RosterPlan25[[#This Row],[player_id]],players[sleeper_id],0))</f>
        <v>22</v>
      </c>
      <c r="AW199" s="35">
        <v>1.3499999999999996</v>
      </c>
      <c r="BJ199"/>
    </row>
    <row r="200" spans="1:62" x14ac:dyDescent="0.25">
      <c r="A200" t="s">
        <v>1579</v>
      </c>
      <c r="B200" t="s">
        <v>1055</v>
      </c>
      <c r="C200" t="s">
        <v>1580</v>
      </c>
      <c r="D200" s="35">
        <f>_xlfn.IFNA(MATCH(RosterPlan25[[#This Row],[player_id]],CompositeRoster[sleeper_id],0),  MATCH(RosterPlan25[[#This Row],[PLAYER]],CompositeRoster[full_name],0))</f>
        <v>199</v>
      </c>
      <c r="E200" s="35">
        <f>MATCH(RosterPlan25[[#This Row],[player_id]],Draft2025[sleeper_id],0)</f>
        <v>228</v>
      </c>
      <c r="F200" s="35" t="str">
        <f>INDEX(CompositeRoster[team],RosterPlan25[[#This Row],[RosterIndex]])&amp;""</f>
        <v>NYG</v>
      </c>
      <c r="G200" s="35" t="str">
        <f>INDEX(CompositeRoster[position],RosterPlan25[[#This Row],[RosterIndex]])&amp;""</f>
        <v>WR</v>
      </c>
      <c r="H200" s="35" t="str">
        <f>INDEX(CompositeRoster[source],RosterPlan25[[#This Row],[RosterIndex]])</f>
        <v>Roster</v>
      </c>
      <c r="I200" s="41">
        <f>_xlfn.IFNA(INDEX(Draft2025[PRICE],RosterPlan25[[#This Row],[DraftIndex]]),0)</f>
        <v>18</v>
      </c>
      <c r="J200" s="41" t="str">
        <f>IF(RosterPlan25[[#This Row],[SOURCE]]="Rookie","Rookie",_xlfn.IFNA(INDEX(Draft2025[Current Contract],RosterPlan25[[#This Row],[DraftIndex]]),"Undrafted"))</f>
        <v>Rookie</v>
      </c>
      <c r="K200" s="41" cm="1">
        <f t="array" aca="1" ref="K20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200" s="41" t="str">
        <f>IF(_xlfn.IFNA(INDEX(Draft2025[KEEPER],RosterPlan25[[#This Row],[DraftIndex]]),"")="K","Yes","")</f>
        <v>Yes</v>
      </c>
      <c r="M200" s="41" t="str" cm="1">
        <f t="array" ref="M20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200" s="41">
        <f>ROUNDDOWN(RosterPlan25[[#This Row],[Optimal $]]*IF(RosterPlan25[[#This Row],[Contract]]="Rookie",0.3,0.15),0)</f>
        <v>6</v>
      </c>
      <c r="O200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24</v>
      </c>
      <c r="P200" s="25">
        <f>IF(VARG="MANUAL",RosterPlan25[[#This Row],[ManualVARG]],IF(VARG="GOOD",RosterPlan25[[#This Row],[GoodVARG]],"ERR"))</f>
        <v>1.6207712371196783</v>
      </c>
      <c r="Q200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1.6207712371196783</v>
      </c>
      <c r="R200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00" s="38" t="s">
        <v>31</v>
      </c>
      <c r="T200" s="57">
        <f>_xlfn.IFNA(INDEX(Draft2025[Net Keeper Count],RosterPlan25[[#This Row],[DraftIndex]]),0)+IF(RosterPlan25[[#This Row],[KEEPER / RFA]]="K",1,0)</f>
        <v>2</v>
      </c>
      <c r="U200" s="38" t="str">
        <f>IF(RosterPlan25[[#This Row],[KEEPER / RFA]]="RFA",RosterPlan25[[#This Row],[Pure Inflated $]],"")</f>
        <v/>
      </c>
      <c r="V200" s="35">
        <f>IF(RosterPlan25[[#This Row],[VAR/G]]&gt;0,
ROUND(IF(VARG="GOOD",$AG$29,IF(VARG="ATHLETIC",$AH$29,99999999999))*RosterPlan25[[#This Row],[VAR/G]],0),
0) + 1</f>
        <v>20</v>
      </c>
      <c r="W200" s="35">
        <f ca="1">RosterPlan25[[#This Row],[Optimal $]]-RosterPlan25[[#This Row],[$ CURR]]</f>
        <v>-4</v>
      </c>
      <c r="X200">
        <f>IF(OR(RosterPlan25[[#This Row],[SOURCE]]="Rookie",RosterPlan25[[#This Row],[POS]]="K"),0,RosterPlan25[[#This Row],[VAR/G]]+3.3)</f>
        <v>4.9207712371196779</v>
      </c>
      <c r="Y200">
        <f ca="1">IF(RosterPlan25[[#This Row],[VAW/G]]&gt;0,ROUND(RosterPlan25[[#This Row],[VAW/G]]*$AG$56,0)+1,1)</f>
        <v>82</v>
      </c>
      <c r="Z200" s="49">
        <f ca="1">RosterPlan25[[#This Row],[VAWG Market $]]-_xlfn.IFNA(RosterPlan25[[#This Row],[$ CURR]],1)</f>
        <v>58</v>
      </c>
      <c r="AA200" s="35">
        <f ca="1">IF(RosterPlan25[[#This Row],[VAR/G]]&gt;0,1+ROUND(RosterPlan25[[#This Row],[VAR/G]]*IF(RosterPlan25[[#This Row],[KEEPER / RFA]]="K",($AG$34+RosterPlan25[[#This Row],[$ CURR]]-1)/($AG$23+RosterPlan25[[#This Row],[VAR/G]]),$AG$35),0),1)</f>
        <v>28</v>
      </c>
      <c r="AB200">
        <f ca="1">RosterPlan25[[#This Row],[Pure Inflated $]]-RosterPlan25[[#This Row],[$ CURR]]</f>
        <v>4</v>
      </c>
      <c r="AC200">
        <f>INDEX(players[age],MATCH(RosterPlan25[[#This Row],[player_id]],players[sleeper_id],0))</f>
        <v>23</v>
      </c>
      <c r="AW200" s="35"/>
      <c r="BJ200"/>
    </row>
    <row r="201" spans="1:62" x14ac:dyDescent="0.25">
      <c r="A201" t="s">
        <v>1581</v>
      </c>
      <c r="B201" t="s">
        <v>1055</v>
      </c>
      <c r="C201" t="s">
        <v>1582</v>
      </c>
      <c r="D201" s="35">
        <f>_xlfn.IFNA(MATCH(RosterPlan25[[#This Row],[player_id]],CompositeRoster[sleeper_id],0),  MATCH(RosterPlan25[[#This Row],[PLAYER]],CompositeRoster[full_name],0))</f>
        <v>200</v>
      </c>
      <c r="E201" s="35">
        <f>MATCH(RosterPlan25[[#This Row],[player_id]],Draft2025[sleeper_id],0)</f>
        <v>229</v>
      </c>
      <c r="F201" s="35" t="str">
        <f>INDEX(CompositeRoster[team],RosterPlan25[[#This Row],[RosterIndex]])&amp;""</f>
        <v>GB</v>
      </c>
      <c r="G201" s="35" t="str">
        <f>INDEX(CompositeRoster[position],RosterPlan25[[#This Row],[RosterIndex]])&amp;""</f>
        <v>RB</v>
      </c>
      <c r="H201" s="35" t="str">
        <f>INDEX(CompositeRoster[source],RosterPlan25[[#This Row],[RosterIndex]])</f>
        <v>Roster</v>
      </c>
      <c r="I201" s="41">
        <f>_xlfn.IFNA(INDEX(Draft2025[PRICE],RosterPlan25[[#This Row],[DraftIndex]]),0)</f>
        <v>4</v>
      </c>
      <c r="J201" s="41" t="str">
        <f>IF(RosterPlan25[[#This Row],[SOURCE]]="Rookie","Rookie",_xlfn.IFNA(INDEX(Draft2025[Current Contract],RosterPlan25[[#This Row],[DraftIndex]]),"Undrafted"))</f>
        <v>Rookie</v>
      </c>
      <c r="K201" s="41" cm="1">
        <f t="array" aca="1" ref="K20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201" s="41" t="str">
        <f>IF(_xlfn.IFNA(INDEX(Draft2025[KEEPER],RosterPlan25[[#This Row],[DraftIndex]]),"")="K","Yes","")</f>
        <v>Yes</v>
      </c>
      <c r="M201" s="41" t="str" cm="1">
        <f t="array" ref="M20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201" s="41">
        <f>ROUNDDOWN(RosterPlan25[[#This Row],[Optimal $]]*IF(RosterPlan25[[#This Row],[Contract]]="Rookie",0.3,0.15),0)</f>
        <v>0</v>
      </c>
      <c r="O20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201" s="37">
        <f>IF(VARG="MANUAL",RosterPlan25[[#This Row],[ManualVARG]],IF(VARG="GOOD",RosterPlan25[[#This Row],[GoodVARG]],"ERR"))</f>
        <v>-4.1449619422149215</v>
      </c>
      <c r="Q20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-4.1449619422149215</v>
      </c>
      <c r="R20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01" s="38" t="s">
        <v>31</v>
      </c>
      <c r="T201" s="38">
        <f>_xlfn.IFNA(INDEX(Draft2025[Net Keeper Count],RosterPlan25[[#This Row],[DraftIndex]]),0)+IF(RosterPlan25[[#This Row],[KEEPER / RFA]]="K",1,0)</f>
        <v>2</v>
      </c>
      <c r="U201" s="38" t="str">
        <f>IF(RosterPlan25[[#This Row],[KEEPER / RFA]]="RFA",RosterPlan25[[#This Row],[Pure Inflated $]],"")</f>
        <v/>
      </c>
      <c r="V201" s="35">
        <f>IF(RosterPlan25[[#This Row],[VAR/G]]&gt;0,
ROUND(IF(VARG="GOOD",$AG$29,IF(VARG="ATHLETIC",$AH$29,99999999999))*RosterPlan25[[#This Row],[VAR/G]],0),
0) + 1</f>
        <v>1</v>
      </c>
      <c r="W201" s="35">
        <f ca="1">RosterPlan25[[#This Row],[Optimal $]]-RosterPlan25[[#This Row],[$ CURR]]</f>
        <v>-3</v>
      </c>
      <c r="X201">
        <f>IF(OR(RosterPlan25[[#This Row],[SOURCE]]="Rookie",RosterPlan25[[#This Row],[POS]]="K"),0,RosterPlan25[[#This Row],[VAR/G]]+3.3)</f>
        <v>-0.84496194221492171</v>
      </c>
      <c r="Y201">
        <f>IF(RosterPlan25[[#This Row],[VAW/G]]&gt;0,ROUND(RosterPlan25[[#This Row],[VAW/G]]*$AG$56,0)+1,1)</f>
        <v>1</v>
      </c>
      <c r="Z201" s="49">
        <f ca="1">RosterPlan25[[#This Row],[VAWG Market $]]-_xlfn.IFNA(RosterPlan25[[#This Row],[$ CURR]],1)</f>
        <v>-3</v>
      </c>
      <c r="AA201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01">
        <f ca="1">RosterPlan25[[#This Row],[Pure Inflated $]]-RosterPlan25[[#This Row],[$ CURR]]</f>
        <v>-3</v>
      </c>
      <c r="AC201">
        <f>INDEX(players[age],MATCH(RosterPlan25[[#This Row],[player_id]],players[sleeper_id],0))</f>
        <v>25</v>
      </c>
      <c r="AW201" s="35"/>
      <c r="BJ201"/>
    </row>
    <row r="202" spans="1:62" x14ac:dyDescent="0.25">
      <c r="A202" t="s">
        <v>1585</v>
      </c>
      <c r="B202" t="s">
        <v>1055</v>
      </c>
      <c r="C202" t="s">
        <v>1586</v>
      </c>
      <c r="D202" s="35">
        <f>_xlfn.IFNA(MATCH(RosterPlan25[[#This Row],[player_id]],CompositeRoster[sleeper_id],0),  MATCH(RosterPlan25[[#This Row],[PLAYER]],CompositeRoster[full_name],0))</f>
        <v>201</v>
      </c>
      <c r="E202" s="35">
        <f>MATCH(RosterPlan25[[#This Row],[player_id]],Draft2025[sleeper_id],0)</f>
        <v>239</v>
      </c>
      <c r="F202" s="35" t="str">
        <f>INDEX(CompositeRoster[team],RosterPlan25[[#This Row],[RosterIndex]])&amp;""</f>
        <v>CAR</v>
      </c>
      <c r="G202" s="35" t="str">
        <f>INDEX(CompositeRoster[position],RosterPlan25[[#This Row],[RosterIndex]])&amp;""</f>
        <v>WR</v>
      </c>
      <c r="H202" s="35" t="str">
        <f>INDEX(CompositeRoster[source],RosterPlan25[[#This Row],[RosterIndex]])</f>
        <v>Roster</v>
      </c>
      <c r="I202" s="41">
        <f>_xlfn.IFNA(INDEX(Draft2025[PRICE],RosterPlan25[[#This Row],[DraftIndex]]),0)</f>
        <v>6</v>
      </c>
      <c r="J202" s="41" t="str">
        <f>IF(RosterPlan25[[#This Row],[SOURCE]]="Rookie","Rookie",_xlfn.IFNA(INDEX(Draft2025[Current Contract],RosterPlan25[[#This Row],[DraftIndex]]),"Undrafted"))</f>
        <v>Rookie</v>
      </c>
      <c r="K202" s="41" cm="1">
        <f t="array" aca="1" ref="K20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02" s="41" t="str">
        <f>IF(_xlfn.IFNA(INDEX(Draft2025[KEEPER],RosterPlan25[[#This Row],[DraftIndex]]),"")="K","Yes","")</f>
        <v/>
      </c>
      <c r="M202" s="41" t="str" cm="1">
        <f t="array" ref="M20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202" s="41">
        <f>ROUNDDOWN(RosterPlan25[[#This Row],[Optimal $]]*IF(RosterPlan25[[#This Row],[Contract]]="Rookie",0.3,0.15),0)</f>
        <v>7</v>
      </c>
      <c r="O20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13</v>
      </c>
      <c r="P202" s="37">
        <f>IF(VARG="MANUAL",RosterPlan25[[#This Row],[ManualVARG]],IF(VARG="GOOD",RosterPlan25[[#This Row],[GoodVARG]],"ERR"))</f>
        <v>1.9709590152257999</v>
      </c>
      <c r="Q20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1.9709590152257999</v>
      </c>
      <c r="R20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02" s="38" t="s">
        <v>31</v>
      </c>
      <c r="T202" s="38">
        <f>_xlfn.IFNA(INDEX(Draft2025[Net Keeper Count],RosterPlan25[[#This Row],[DraftIndex]]),0)+IF(RosterPlan25[[#This Row],[KEEPER / RFA]]="K",1,0)</f>
        <v>1</v>
      </c>
      <c r="U202" s="38" t="str">
        <f>IF(RosterPlan25[[#This Row],[KEEPER / RFA]]="RFA",RosterPlan25[[#This Row],[Pure Inflated $]],"")</f>
        <v/>
      </c>
      <c r="V202" s="35">
        <f>IF(RosterPlan25[[#This Row],[VAR/G]]&gt;0,
ROUND(IF(VARG="GOOD",$AG$29,IF(VARG="ATHLETIC",$AH$29,99999999999))*RosterPlan25[[#This Row],[VAR/G]],0),
0) + 1</f>
        <v>24</v>
      </c>
      <c r="W202" s="35">
        <f ca="1">RosterPlan25[[#This Row],[Optimal $]]-RosterPlan25[[#This Row],[$ CURR]]</f>
        <v>11</v>
      </c>
      <c r="X202">
        <f>IF(OR(RosterPlan25[[#This Row],[SOURCE]]="Rookie",RosterPlan25[[#This Row],[POS]]="K"),0,RosterPlan25[[#This Row],[VAR/G]]+3.3)</f>
        <v>5.2709590152257997</v>
      </c>
      <c r="Y202">
        <f ca="1">IF(RosterPlan25[[#This Row],[VAW/G]]&gt;0,ROUND(RosterPlan25[[#This Row],[VAW/G]]*$AG$56,0)+1,1)</f>
        <v>88</v>
      </c>
      <c r="Z202" s="49">
        <f ca="1">RosterPlan25[[#This Row],[VAWG Market $]]-_xlfn.IFNA(RosterPlan25[[#This Row],[$ CURR]],1)</f>
        <v>75</v>
      </c>
      <c r="AA202" s="35">
        <f ca="1">IF(RosterPlan25[[#This Row],[VAR/G]]&gt;0,1+ROUND(RosterPlan25[[#This Row],[VAR/G]]*IF(RosterPlan25[[#This Row],[KEEPER / RFA]]="K",($AG$34+RosterPlan25[[#This Row],[$ CURR]]-1)/($AG$23+RosterPlan25[[#This Row],[VAR/G]]),$AG$35),0),1)</f>
        <v>33</v>
      </c>
      <c r="AB202">
        <f ca="1">RosterPlan25[[#This Row],[Pure Inflated $]]-RosterPlan25[[#This Row],[$ CURR]]</f>
        <v>20</v>
      </c>
      <c r="AC202">
        <f>INDEX(players[age],MATCH(RosterPlan25[[#This Row],[player_id]],players[sleeper_id],0))</f>
        <v>23</v>
      </c>
      <c r="AW202" s="35"/>
      <c r="BJ202"/>
    </row>
    <row r="203" spans="1:62" x14ac:dyDescent="0.25">
      <c r="A203" t="s">
        <v>1587</v>
      </c>
      <c r="B203" t="s">
        <v>1055</v>
      </c>
      <c r="C203" t="s">
        <v>1588</v>
      </c>
      <c r="D203">
        <f>_xlfn.IFNA(MATCH(RosterPlan25[[#This Row],[player_id]],CompositeRoster[sleeper_id],0),  MATCH(RosterPlan25[[#This Row],[PLAYER]],CompositeRoster[full_name],0))</f>
        <v>202</v>
      </c>
      <c r="E203">
        <f>MATCH(RosterPlan25[[#This Row],[player_id]],Draft2025[sleeper_id],0)</f>
        <v>240</v>
      </c>
      <c r="F203" s="35" t="str">
        <f>INDEX(CompositeRoster[team],RosterPlan25[[#This Row],[RosterIndex]])&amp;""</f>
        <v>NE</v>
      </c>
      <c r="G203" s="35" t="str">
        <f>INDEX(CompositeRoster[position],RosterPlan25[[#This Row],[RosterIndex]])&amp;""</f>
        <v>RB</v>
      </c>
      <c r="H203" s="35" t="str">
        <f>INDEX(CompositeRoster[source],RosterPlan25[[#This Row],[RosterIndex]])</f>
        <v>Roster</v>
      </c>
      <c r="I203" s="41">
        <f>_xlfn.IFNA(INDEX(Draft2025[PRICE],RosterPlan25[[#This Row],[DraftIndex]]),0)</f>
        <v>6</v>
      </c>
      <c r="J203" s="41" t="str">
        <f>IF(RosterPlan25[[#This Row],[SOURCE]]="Rookie","Rookie",_xlfn.IFNA(INDEX(Draft2025[Current Contract],RosterPlan25[[#This Row],[DraftIndex]]),"Undrafted"))</f>
        <v>Rookie</v>
      </c>
      <c r="K203" s="41" cm="1">
        <f t="array" aca="1" ref="K20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03" s="41" t="str">
        <f>IF(_xlfn.IFNA(INDEX(Draft2025[KEEPER],RosterPlan25[[#This Row],[DraftIndex]]),"")="K","Yes","")</f>
        <v/>
      </c>
      <c r="M203" s="41" t="str" cm="1">
        <f t="array" ref="M20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203" s="41">
        <f>ROUNDDOWN(RosterPlan25[[#This Row],[Optimal $]]*IF(RosterPlan25[[#This Row],[Contract]]="Rookie",0.3,0.15),0)</f>
        <v>7</v>
      </c>
      <c r="O203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13</v>
      </c>
      <c r="P203" s="25">
        <f>IF(VARG="MANUAL",RosterPlan25[[#This Row],[ManualVARG]],IF(VARG="GOOD",RosterPlan25[[#This Row],[GoodVARG]],"ERR"))</f>
        <v>2.0984874627320198</v>
      </c>
      <c r="Q203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2.0984874627320198</v>
      </c>
      <c r="R203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03" s="38" t="s">
        <v>31</v>
      </c>
      <c r="T203" s="57">
        <f>_xlfn.IFNA(INDEX(Draft2025[Net Keeper Count],RosterPlan25[[#This Row],[DraftIndex]]),0)+IF(RosterPlan25[[#This Row],[KEEPER / RFA]]="K",1,0)</f>
        <v>1</v>
      </c>
      <c r="U203" s="38" t="str">
        <f>IF(RosterPlan25[[#This Row],[KEEPER / RFA]]="RFA",RosterPlan25[[#This Row],[Pure Inflated $]],"")</f>
        <v/>
      </c>
      <c r="V203" s="35">
        <f>IF(RosterPlan25[[#This Row],[VAR/G]]&gt;0,
ROUND(IF(VARG="GOOD",$AG$29,IF(VARG="ATHLETIC",$AH$29,99999999999))*RosterPlan25[[#This Row],[VAR/G]],0),
0) + 1</f>
        <v>26</v>
      </c>
      <c r="W203" s="35">
        <f ca="1">RosterPlan25[[#This Row],[Optimal $]]-RosterPlan25[[#This Row],[$ CURR]]</f>
        <v>13</v>
      </c>
      <c r="X203">
        <f>IF(OR(RosterPlan25[[#This Row],[SOURCE]]="Rookie",RosterPlan25[[#This Row],[POS]]="K"),0,RosterPlan25[[#This Row],[VAR/G]]+3.3)</f>
        <v>5.3984874627320192</v>
      </c>
      <c r="Y203">
        <f ca="1">IF(RosterPlan25[[#This Row],[VAW/G]]&gt;0,ROUND(RosterPlan25[[#This Row],[VAW/G]]*$AG$56,0)+1,1)</f>
        <v>90</v>
      </c>
      <c r="Z203" s="49">
        <f ca="1">RosterPlan25[[#This Row],[VAWG Market $]]-_xlfn.IFNA(RosterPlan25[[#This Row],[$ CURR]],1)</f>
        <v>77</v>
      </c>
      <c r="AA203" s="35">
        <f ca="1">IF(RosterPlan25[[#This Row],[VAR/G]]&gt;0,1+ROUND(RosterPlan25[[#This Row],[VAR/G]]*IF(RosterPlan25[[#This Row],[KEEPER / RFA]]="K",($AG$34+RosterPlan25[[#This Row],[$ CURR]]-1)/($AG$23+RosterPlan25[[#This Row],[VAR/G]]),$AG$35),0),1)</f>
        <v>35</v>
      </c>
      <c r="AB203">
        <f ca="1">RosterPlan25[[#This Row],[Pure Inflated $]]-RosterPlan25[[#This Row],[$ CURR]]</f>
        <v>22</v>
      </c>
      <c r="AC203">
        <f>INDEX(players[age],MATCH(RosterPlan25[[#This Row],[player_id]],players[sleeper_id],0))</f>
        <v>23</v>
      </c>
      <c r="AW203" s="35"/>
      <c r="BJ203"/>
    </row>
    <row r="204" spans="1:62" x14ac:dyDescent="0.25">
      <c r="A204" t="s">
        <v>1589</v>
      </c>
      <c r="B204" t="s">
        <v>1055</v>
      </c>
      <c r="C204" t="s">
        <v>1590</v>
      </c>
      <c r="D204" s="35">
        <f>_xlfn.IFNA(MATCH(RosterPlan25[[#This Row],[player_id]],CompositeRoster[sleeper_id],0),  MATCH(RosterPlan25[[#This Row],[PLAYER]],CompositeRoster[full_name],0))</f>
        <v>203</v>
      </c>
      <c r="E204" s="35">
        <f>MATCH(RosterPlan25[[#This Row],[player_id]],Draft2025[sleeper_id],0)</f>
        <v>231</v>
      </c>
      <c r="F204" s="35" t="str">
        <f>INDEX(CompositeRoster[team],RosterPlan25[[#This Row],[RosterIndex]])&amp;""</f>
        <v>KC</v>
      </c>
      <c r="G204" s="35" t="str">
        <f>INDEX(CompositeRoster[position],RosterPlan25[[#This Row],[RosterIndex]])&amp;""</f>
        <v>WR</v>
      </c>
      <c r="H204" s="35" t="str">
        <f>INDEX(CompositeRoster[source],RosterPlan25[[#This Row],[RosterIndex]])</f>
        <v>Roster</v>
      </c>
      <c r="I204" s="41">
        <f>_xlfn.IFNA(INDEX(Draft2025[PRICE],RosterPlan25[[#This Row],[DraftIndex]]),0)</f>
        <v>11</v>
      </c>
      <c r="J204" s="41" t="str">
        <f>IF(RosterPlan25[[#This Row],[SOURCE]]="Rookie","Rookie",_xlfn.IFNA(INDEX(Draft2025[Current Contract],RosterPlan25[[#This Row],[DraftIndex]]),"Undrafted"))</f>
        <v>Rookie</v>
      </c>
      <c r="K204" s="41" cm="1">
        <f t="array" aca="1" ref="K20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204" s="41" t="str">
        <f>IF(_xlfn.IFNA(INDEX(Draft2025[KEEPER],RosterPlan25[[#This Row],[DraftIndex]]),"")="K","Yes","")</f>
        <v>Yes</v>
      </c>
      <c r="M204" s="41" t="str" cm="1">
        <f t="array" ref="M20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204" s="41">
        <f>ROUNDDOWN(RosterPlan25[[#This Row],[Optimal $]]*IF(RosterPlan25[[#This Row],[Contract]]="Rookie",0.3,0.15),0)</f>
        <v>0</v>
      </c>
      <c r="O20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11</v>
      </c>
      <c r="P204" s="37">
        <f>IF(VARG="MANUAL",RosterPlan25[[#This Row],[ManualVARG]],IF(VARG="GOOD",RosterPlan25[[#This Row],[GoodVARG]],"ERR"))</f>
        <v>-0.44673425207334438</v>
      </c>
      <c r="Q20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-0.44673425207334438</v>
      </c>
      <c r="R20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04" s="38" t="s">
        <v>31</v>
      </c>
      <c r="T204" s="38">
        <f>_xlfn.IFNA(INDEX(Draft2025[Net Keeper Count],RosterPlan25[[#This Row],[DraftIndex]]),0)+IF(RosterPlan25[[#This Row],[KEEPER / RFA]]="K",1,0)</f>
        <v>2</v>
      </c>
      <c r="U204" s="38" t="str">
        <f>IF(RosterPlan25[[#This Row],[KEEPER / RFA]]="RFA",RosterPlan25[[#This Row],[Pure Inflated $]],"")</f>
        <v/>
      </c>
      <c r="V204" s="35">
        <f>IF(RosterPlan25[[#This Row],[VAR/G]]&gt;0,
ROUND(IF(VARG="GOOD",$AG$29,IF(VARG="ATHLETIC",$AH$29,99999999999))*RosterPlan25[[#This Row],[VAR/G]],0),
0) + 1</f>
        <v>1</v>
      </c>
      <c r="W204" s="35">
        <f ca="1">RosterPlan25[[#This Row],[Optimal $]]-RosterPlan25[[#This Row],[$ CURR]]</f>
        <v>-10</v>
      </c>
      <c r="X204">
        <f>IF(OR(RosterPlan25[[#This Row],[SOURCE]]="Rookie",RosterPlan25[[#This Row],[POS]]="K"),0,RosterPlan25[[#This Row],[VAR/G]]+3.3)</f>
        <v>2.8532657479266552</v>
      </c>
      <c r="Y204">
        <f ca="1">IF(RosterPlan25[[#This Row],[VAW/G]]&gt;0,ROUND(RosterPlan25[[#This Row],[VAW/G]]*$AG$56,0)+1,1)</f>
        <v>48</v>
      </c>
      <c r="Z204" s="49">
        <f ca="1">RosterPlan25[[#This Row],[VAWG Market $]]-_xlfn.IFNA(RosterPlan25[[#This Row],[$ CURR]],1)</f>
        <v>37</v>
      </c>
      <c r="AA204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04">
        <f ca="1">RosterPlan25[[#This Row],[Pure Inflated $]]-RosterPlan25[[#This Row],[$ CURR]]</f>
        <v>-10</v>
      </c>
      <c r="AC204">
        <f>INDEX(players[age],MATCH(RosterPlan25[[#This Row],[player_id]],players[sleeper_id],0))</f>
        <v>23</v>
      </c>
      <c r="AW204" s="35"/>
      <c r="BJ204"/>
    </row>
    <row r="205" spans="1:62" x14ac:dyDescent="0.25">
      <c r="A205" t="s">
        <v>1591</v>
      </c>
      <c r="B205" t="s">
        <v>1055</v>
      </c>
      <c r="C205" t="s">
        <v>1592</v>
      </c>
      <c r="D205">
        <f>_xlfn.IFNA(MATCH(RosterPlan25[[#This Row],[player_id]],CompositeRoster[sleeper_id],0),  MATCH(RosterPlan25[[#This Row],[PLAYER]],CompositeRoster[full_name],0))</f>
        <v>204</v>
      </c>
      <c r="E205" t="e">
        <f>MATCH(RosterPlan25[[#This Row],[player_id]],Draft2025[sleeper_id],0)</f>
        <v>#N/A</v>
      </c>
      <c r="F205" t="str">
        <f>INDEX(CompositeRoster[team],RosterPlan25[[#This Row],[RosterIndex]])&amp;""</f>
        <v>KC</v>
      </c>
      <c r="G205" t="str">
        <f>INDEX(CompositeRoster[position],RosterPlan25[[#This Row],[RosterIndex]])&amp;""</f>
        <v>RB</v>
      </c>
      <c r="H205" s="35" t="str">
        <f>INDEX(CompositeRoster[source],RosterPlan25[[#This Row],[RosterIndex]])</f>
        <v>Rookie</v>
      </c>
      <c r="I205" s="41">
        <f>_xlfn.IFNA(INDEX(Draft2025[PRICE],RosterPlan25[[#This Row],[DraftIndex]]),0)</f>
        <v>0</v>
      </c>
      <c r="J205" s="41" t="str">
        <f>IF(RosterPlan25[[#This Row],[SOURCE]]="Rookie","Rookie",_xlfn.IFNA(INDEX(Draft2025[Current Contract],RosterPlan25[[#This Row],[DraftIndex]]),"Undrafted"))</f>
        <v>Rookie</v>
      </c>
      <c r="K205" s="41" cm="1">
        <f t="array" aca="1" ref="K20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205" s="41" t="str">
        <f>IF(_xlfn.IFNA(INDEX(Draft2025[KEEPER],RosterPlan25[[#This Row],[DraftIndex]]),"")="K","Yes","")</f>
        <v/>
      </c>
      <c r="M205" s="41" t="str" cm="1">
        <f t="array" ref="M20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205" s="41">
        <f>ROUNDDOWN(RosterPlan25[[#This Row],[Optimal $]]*IF(RosterPlan25[[#This Row],[Contract]]="Rookie",0.3,0.15),0)</f>
        <v>0</v>
      </c>
      <c r="O205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205" s="37">
        <f>IF(VARG="MANUAL",RosterPlan25[[#This Row],[ManualVARG]],IF(VARG="GOOD",RosterPlan25[[#This Row],[GoodVARG]],"ERR"))</f>
        <v>-4.3160372643979894</v>
      </c>
      <c r="Q20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-4.3160372643979894</v>
      </c>
      <c r="R20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05" s="38" t="s">
        <v>31</v>
      </c>
      <c r="T205" s="35">
        <f>_xlfn.IFNA(INDEX(Draft2025[Net Keeper Count],RosterPlan25[[#This Row],[DraftIndex]]),0)+IF(RosterPlan25[[#This Row],[KEEPER / RFA]]="K",1,0)</f>
        <v>1</v>
      </c>
      <c r="U205" s="38" t="str">
        <f>IF(RosterPlan25[[#This Row],[KEEPER / RFA]]="RFA",RosterPlan25[[#This Row],[Pure Inflated $]],"")</f>
        <v/>
      </c>
      <c r="V205">
        <f>IF(RosterPlan25[[#This Row],[VAR/G]]&gt;0,
ROUND(IF(VARG="GOOD",$AG$29,IF(VARG="ATHLETIC",$AH$29,99999999999))*RosterPlan25[[#This Row],[VAR/G]],0),
0) + 1</f>
        <v>1</v>
      </c>
      <c r="W205" s="35">
        <f ca="1">RosterPlan25[[#This Row],[Optimal $]]-RosterPlan25[[#This Row],[$ CURR]]</f>
        <v>-3</v>
      </c>
      <c r="X205" s="35">
        <f>IF(OR(RosterPlan25[[#This Row],[SOURCE]]="Rookie",RosterPlan25[[#This Row],[POS]]="K"),0,RosterPlan25[[#This Row],[VAR/G]]+3.3)</f>
        <v>0</v>
      </c>
      <c r="Y205" s="35">
        <f>IF(RosterPlan25[[#This Row],[VAW/G]]&gt;0,ROUND(RosterPlan25[[#This Row],[VAW/G]]*$AG$56,0)+1,1)</f>
        <v>1</v>
      </c>
      <c r="Z205" s="42">
        <f ca="1">RosterPlan25[[#This Row],[VAWG Market $]]-_xlfn.IFNA(RosterPlan25[[#This Row],[$ CURR]],1)</f>
        <v>-3</v>
      </c>
      <c r="AA205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05" s="35">
        <f ca="1">RosterPlan25[[#This Row],[Pure Inflated $]]-RosterPlan25[[#This Row],[$ CURR]]</f>
        <v>-3</v>
      </c>
      <c r="AC205">
        <f>INDEX(players[age],MATCH(RosterPlan25[[#This Row],[player_id]],players[sleeper_id],0))</f>
        <v>22</v>
      </c>
      <c r="AW205" s="35"/>
      <c r="BJ205"/>
    </row>
    <row r="206" spans="1:62" x14ac:dyDescent="0.25">
      <c r="A206" t="s">
        <v>1593</v>
      </c>
      <c r="B206" t="s">
        <v>1055</v>
      </c>
      <c r="C206" t="s">
        <v>1594</v>
      </c>
      <c r="D206" s="35">
        <f>_xlfn.IFNA(MATCH(RosterPlan25[[#This Row],[player_id]],CompositeRoster[sleeper_id],0),  MATCH(RosterPlan25[[#This Row],[PLAYER]],CompositeRoster[full_name],0))</f>
        <v>205</v>
      </c>
      <c r="E206" s="35" t="e">
        <f>MATCH(RosterPlan25[[#This Row],[player_id]],Draft2025[sleeper_id],0)</f>
        <v>#N/A</v>
      </c>
      <c r="F206" s="35" t="str">
        <f>INDEX(CompositeRoster[team],RosterPlan25[[#This Row],[RosterIndex]])&amp;""</f>
        <v>LV</v>
      </c>
      <c r="G206" s="35" t="str">
        <f>INDEX(CompositeRoster[position],RosterPlan25[[#This Row],[RosterIndex]])&amp;""</f>
        <v>QB</v>
      </c>
      <c r="H206" s="35" t="str">
        <f>INDEX(CompositeRoster[source],RosterPlan25[[#This Row],[RosterIndex]])</f>
        <v>Rookie</v>
      </c>
      <c r="I206" s="41">
        <f>_xlfn.IFNA(INDEX(Draft2025[PRICE],RosterPlan25[[#This Row],[DraftIndex]]),0)</f>
        <v>0</v>
      </c>
      <c r="J206" s="41" t="str">
        <f>IF(RosterPlan25[[#This Row],[SOURCE]]="Rookie","Rookie",_xlfn.IFNA(INDEX(Draft2025[Current Contract],RosterPlan25[[#This Row],[DraftIndex]]),"Undrafted"))</f>
        <v>Rookie</v>
      </c>
      <c r="K206" s="41" cm="1">
        <f t="array" aca="1" ref="K20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206" s="41" t="str">
        <f>IF(_xlfn.IFNA(INDEX(Draft2025[KEEPER],RosterPlan25[[#This Row],[DraftIndex]]),"")="K","Yes","")</f>
        <v/>
      </c>
      <c r="M206" s="41" t="str" cm="1">
        <f t="array" ref="M20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206" s="41">
        <f>ROUNDDOWN(RosterPlan25[[#This Row],[Optimal $]]*IF(RosterPlan25[[#This Row],[Contract]]="Rookie",0.3,0.15),0)</f>
        <v>0</v>
      </c>
      <c r="O20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206" s="37">
        <f>IF(VARG="MANUAL",RosterPlan25[[#This Row],[ManualVARG]],IF(VARG="GOOD",RosterPlan25[[#This Row],[GoodVARG]],"ERR"))</f>
        <v>-10.932451069168931</v>
      </c>
      <c r="Q20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-10.932451069168931</v>
      </c>
      <c r="R20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S206" s="38" t="s">
        <v>31</v>
      </c>
      <c r="T206" s="38">
        <f>_xlfn.IFNA(INDEX(Draft2025[Net Keeper Count],RosterPlan25[[#This Row],[DraftIndex]]),0)+IF(RosterPlan25[[#This Row],[KEEPER / RFA]]="K",1,0)</f>
        <v>1</v>
      </c>
      <c r="U206" s="38" t="str">
        <f>IF(RosterPlan25[[#This Row],[KEEPER / RFA]]="RFA",RosterPlan25[[#This Row],[Pure Inflated $]],"")</f>
        <v/>
      </c>
      <c r="V206" s="35">
        <f>IF(RosterPlan25[[#This Row],[VAR/G]]&gt;0,
ROUND(IF(VARG="GOOD",$AG$29,IF(VARG="ATHLETIC",$AH$29,99999999999))*RosterPlan25[[#This Row],[VAR/G]],0),
0) + 1</f>
        <v>1</v>
      </c>
      <c r="W206" s="35">
        <f ca="1">RosterPlan25[[#This Row],[Optimal $]]-RosterPlan25[[#This Row],[$ CURR]]</f>
        <v>-3</v>
      </c>
      <c r="X206">
        <f>IF(OR(RosterPlan25[[#This Row],[SOURCE]]="Rookie",RosterPlan25[[#This Row],[POS]]="K"),0,RosterPlan25[[#This Row],[VAR/G]]+3.3)</f>
        <v>0</v>
      </c>
      <c r="Y206">
        <f>IF(RosterPlan25[[#This Row],[VAW/G]]&gt;0,ROUND(RosterPlan25[[#This Row],[VAW/G]]*$AG$56,0)+1,1)</f>
        <v>1</v>
      </c>
      <c r="Z206" s="49">
        <f ca="1">RosterPlan25[[#This Row],[VAWG Market $]]-_xlfn.IFNA(RosterPlan25[[#This Row],[$ CURR]],1)</f>
        <v>-3</v>
      </c>
      <c r="AA206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06">
        <f ca="1">RosterPlan25[[#This Row],[Pure Inflated $]]-RosterPlan25[[#This Row],[$ CURR]]</f>
        <v>-3</v>
      </c>
      <c r="AC206">
        <f>INDEX(players[age],MATCH(RosterPlan25[[#This Row],[player_id]],players[sleeper_id],0))</f>
        <v>22</v>
      </c>
      <c r="AW206" s="35"/>
      <c r="BJ206"/>
    </row>
    <row r="207" spans="1:62" x14ac:dyDescent="0.25">
      <c r="A207" t="s">
        <v>1595</v>
      </c>
      <c r="B207" t="s">
        <v>1055</v>
      </c>
      <c r="C207" t="s">
        <v>1596</v>
      </c>
      <c r="D207" s="35">
        <f>_xlfn.IFNA(MATCH(RosterPlan25[[#This Row],[player_id]],CompositeRoster[sleeper_id],0),  MATCH(RosterPlan25[[#This Row],[PLAYER]],CompositeRoster[full_name],0))</f>
        <v>206</v>
      </c>
      <c r="E207" s="35" t="e">
        <f>MATCH(RosterPlan25[[#This Row],[player_id]],Draft2025[sleeper_id],0)</f>
        <v>#N/A</v>
      </c>
      <c r="F207" s="35" t="str">
        <f>INDEX(CompositeRoster[team],RosterPlan25[[#This Row],[RosterIndex]])&amp;""</f>
        <v>DEN</v>
      </c>
      <c r="G207" s="35" t="str">
        <f>INDEX(CompositeRoster[position],RosterPlan25[[#This Row],[RosterIndex]])&amp;""</f>
        <v>RB</v>
      </c>
      <c r="H207" s="35" t="str">
        <f>INDEX(CompositeRoster[source],RosterPlan25[[#This Row],[RosterIndex]])</f>
        <v>Rookie</v>
      </c>
      <c r="I207" s="41">
        <f>_xlfn.IFNA(INDEX(Draft2025[PRICE],RosterPlan25[[#This Row],[DraftIndex]]),0)</f>
        <v>0</v>
      </c>
      <c r="J207" s="41" t="str">
        <f>IF(RosterPlan25[[#This Row],[SOURCE]]="Rookie","Rookie",_xlfn.IFNA(INDEX(Draft2025[Current Contract],RosterPlan25[[#This Row],[DraftIndex]]),"Undrafted"))</f>
        <v>Rookie</v>
      </c>
      <c r="K207" s="41" cm="1">
        <f t="array" aca="1" ref="K20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207" s="41" t="str">
        <f>IF(_xlfn.IFNA(INDEX(Draft2025[KEEPER],RosterPlan25[[#This Row],[DraftIndex]]),"")="K","Yes","")</f>
        <v/>
      </c>
      <c r="M207" s="41" t="str" cm="1">
        <f t="array" ref="M20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207" s="41">
        <f>ROUNDDOWN(RosterPlan25[[#This Row],[Optimal $]]*IF(RosterPlan25[[#This Row],[Contract]]="Rookie",0.3,0.15),0)</f>
        <v>0</v>
      </c>
      <c r="O20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P207" s="37">
        <f>IF(VARG="MANUAL",RosterPlan25[[#This Row],[ManualVARG]],IF(VARG="GOOD",RosterPlan25[[#This Row],[GoodVARG]],"ERR"))</f>
        <v>-4.1377346896920271</v>
      </c>
      <c r="Q20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-4.1377346896920271</v>
      </c>
      <c r="R20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07" s="38" t="s">
        <v>31</v>
      </c>
      <c r="T207" s="38">
        <f>_xlfn.IFNA(INDEX(Draft2025[Net Keeper Count],RosterPlan25[[#This Row],[DraftIndex]]),0)+IF(RosterPlan25[[#This Row],[KEEPER / RFA]]="K",1,0)</f>
        <v>1</v>
      </c>
      <c r="U207" s="38" t="str">
        <f>IF(RosterPlan25[[#This Row],[KEEPER / RFA]]="RFA",RosterPlan25[[#This Row],[Pure Inflated $]],"")</f>
        <v/>
      </c>
      <c r="V207" s="35">
        <f>IF(RosterPlan25[[#This Row],[VAR/G]]&gt;0,
ROUND(IF(VARG="GOOD",$AG$29,IF(VARG="ATHLETIC",$AH$29,99999999999))*RosterPlan25[[#This Row],[VAR/G]],0),
0) + 1</f>
        <v>1</v>
      </c>
      <c r="W207" s="35">
        <f ca="1">RosterPlan25[[#This Row],[Optimal $]]-RosterPlan25[[#This Row],[$ CURR]]</f>
        <v>-4</v>
      </c>
      <c r="X207">
        <f>IF(OR(RosterPlan25[[#This Row],[SOURCE]]="Rookie",RosterPlan25[[#This Row],[POS]]="K"),0,RosterPlan25[[#This Row],[VAR/G]]+3.3)</f>
        <v>0</v>
      </c>
      <c r="Y207">
        <f>IF(RosterPlan25[[#This Row],[VAW/G]]&gt;0,ROUND(RosterPlan25[[#This Row],[VAW/G]]*$AG$56,0)+1,1)</f>
        <v>1</v>
      </c>
      <c r="Z207" s="49">
        <f ca="1">RosterPlan25[[#This Row],[VAWG Market $]]-_xlfn.IFNA(RosterPlan25[[#This Row],[$ CURR]],1)</f>
        <v>-4</v>
      </c>
      <c r="AA20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07">
        <f ca="1">RosterPlan25[[#This Row],[Pure Inflated $]]-RosterPlan25[[#This Row],[$ CURR]]</f>
        <v>-4</v>
      </c>
      <c r="AC207">
        <f>INDEX(players[age],MATCH(RosterPlan25[[#This Row],[player_id]],players[sleeper_id],0))</f>
        <v>22</v>
      </c>
      <c r="AW207" s="35"/>
      <c r="BJ207"/>
    </row>
    <row r="208" spans="1:62" x14ac:dyDescent="0.25">
      <c r="A208" t="s">
        <v>1597</v>
      </c>
      <c r="B208" t="s">
        <v>1055</v>
      </c>
      <c r="C208" t="s">
        <v>1598</v>
      </c>
      <c r="D208" s="35">
        <f>_xlfn.IFNA(MATCH(RosterPlan25[[#This Row],[player_id]],CompositeRoster[sleeper_id],0),  MATCH(RosterPlan25[[#This Row],[PLAYER]],CompositeRoster[full_name],0))</f>
        <v>207</v>
      </c>
      <c r="E208" s="35" t="e">
        <f>MATCH(RosterPlan25[[#This Row],[player_id]],Draft2025[sleeper_id],0)</f>
        <v>#N/A</v>
      </c>
      <c r="F208" s="35" t="str">
        <f>INDEX(CompositeRoster[team],RosterPlan25[[#This Row],[RosterIndex]])&amp;""</f>
        <v>LV</v>
      </c>
      <c r="G208" s="35" t="str">
        <f>INDEX(CompositeRoster[position],RosterPlan25[[#This Row],[RosterIndex]])&amp;""</f>
        <v>RB</v>
      </c>
      <c r="H208" s="35" t="str">
        <f>INDEX(CompositeRoster[source],RosterPlan25[[#This Row],[RosterIndex]])</f>
        <v>Rookie</v>
      </c>
      <c r="I208" s="41">
        <f>_xlfn.IFNA(INDEX(Draft2025[PRICE],RosterPlan25[[#This Row],[DraftIndex]]),0)</f>
        <v>0</v>
      </c>
      <c r="J208" s="41" t="str">
        <f>IF(RosterPlan25[[#This Row],[SOURCE]]="Rookie","Rookie",_xlfn.IFNA(INDEX(Draft2025[Current Contract],RosterPlan25[[#This Row],[DraftIndex]]),"Undrafted"))</f>
        <v>Rookie</v>
      </c>
      <c r="K208" s="41" cm="1">
        <f t="array" aca="1" ref="K20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208" s="41" t="str">
        <f>IF(_xlfn.IFNA(INDEX(Draft2025[KEEPER],RosterPlan25[[#This Row],[DraftIndex]]),"")="K","Yes","")</f>
        <v/>
      </c>
      <c r="M208" s="41" t="str" cm="1">
        <f t="array" ref="M20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N208" s="41">
        <f>ROUNDDOWN(RosterPlan25[[#This Row],[Optimal $]]*IF(RosterPlan25[[#This Row],[Contract]]="Rookie",0.3,0.15),0)</f>
        <v>0</v>
      </c>
      <c r="O20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208" s="37">
        <f>IF(VARG="MANUAL",RosterPlan25[[#This Row],[ManualVARG]],IF(VARG="GOOD",RosterPlan25[[#This Row],[GoodVARG]],"ERR"))</f>
        <v>-3.483562715231713</v>
      </c>
      <c r="Q20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-3.483562715231713</v>
      </c>
      <c r="R20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08" s="38" t="s">
        <v>31</v>
      </c>
      <c r="T208" s="38">
        <f>_xlfn.IFNA(INDEX(Draft2025[Net Keeper Count],RosterPlan25[[#This Row],[DraftIndex]]),0)+IF(RosterPlan25[[#This Row],[KEEPER / RFA]]="K",1,0)</f>
        <v>1</v>
      </c>
      <c r="U208" s="38" t="str">
        <f>IF(RosterPlan25[[#This Row],[KEEPER / RFA]]="RFA",RosterPlan25[[#This Row],[Pure Inflated $]],"")</f>
        <v/>
      </c>
      <c r="V208" s="35">
        <f>IF(RosterPlan25[[#This Row],[VAR/G]]&gt;0,
ROUND(IF(VARG="GOOD",$AG$29,IF(VARG="ATHLETIC",$AH$29,99999999999))*RosterPlan25[[#This Row],[VAR/G]],0),
0) + 1</f>
        <v>1</v>
      </c>
      <c r="W208" s="35">
        <f ca="1">RosterPlan25[[#This Row],[Optimal $]]-RosterPlan25[[#This Row],[$ CURR]]</f>
        <v>-3</v>
      </c>
      <c r="X208">
        <f>IF(OR(RosterPlan25[[#This Row],[SOURCE]]="Rookie",RosterPlan25[[#This Row],[POS]]="K"),0,RosterPlan25[[#This Row],[VAR/G]]+3.3)</f>
        <v>0</v>
      </c>
      <c r="Y208">
        <f>IF(RosterPlan25[[#This Row],[VAW/G]]&gt;0,ROUND(RosterPlan25[[#This Row],[VAW/G]]*$AG$56,0)+1,1)</f>
        <v>1</v>
      </c>
      <c r="Z208" s="49">
        <f ca="1">RosterPlan25[[#This Row],[VAWG Market $]]-_xlfn.IFNA(RosterPlan25[[#This Row],[$ CURR]],1)</f>
        <v>-3</v>
      </c>
      <c r="AA20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08">
        <f ca="1">RosterPlan25[[#This Row],[Pure Inflated $]]-RosterPlan25[[#This Row],[$ CURR]]</f>
        <v>-3</v>
      </c>
      <c r="AC208">
        <f>INDEX(players[age],MATCH(RosterPlan25[[#This Row],[player_id]],players[sleeper_id],0))</f>
        <v>23</v>
      </c>
      <c r="AW208" s="35"/>
      <c r="BJ208"/>
    </row>
    <row r="209" spans="49:62" x14ac:dyDescent="0.25">
      <c r="AW209" s="35"/>
      <c r="BJ209"/>
    </row>
    <row r="210" spans="49:62" x14ac:dyDescent="0.25">
      <c r="AW210" s="35"/>
      <c r="BJ210"/>
    </row>
    <row r="211" spans="49:62" x14ac:dyDescent="0.25">
      <c r="AW211" s="35"/>
      <c r="BJ211"/>
    </row>
    <row r="212" spans="49:62" x14ac:dyDescent="0.25">
      <c r="AW212" s="35"/>
      <c r="BJ212"/>
    </row>
    <row r="213" spans="49:62" x14ac:dyDescent="0.25">
      <c r="AW213" s="35"/>
      <c r="BJ213"/>
    </row>
    <row r="214" spans="49:62" x14ac:dyDescent="0.25">
      <c r="AW214" s="35"/>
      <c r="BJ214"/>
    </row>
    <row r="215" spans="49:62" x14ac:dyDescent="0.25">
      <c r="AW215" s="35"/>
      <c r="BJ215"/>
    </row>
    <row r="216" spans="49:62" x14ac:dyDescent="0.25">
      <c r="AW216" s="35"/>
      <c r="BJ216"/>
    </row>
    <row r="217" spans="49:62" x14ac:dyDescent="0.25">
      <c r="AW217" s="35"/>
      <c r="BJ217"/>
    </row>
    <row r="218" spans="49:62" x14ac:dyDescent="0.25">
      <c r="AW218" s="35"/>
      <c r="BJ218"/>
    </row>
    <row r="219" spans="49:62" x14ac:dyDescent="0.25">
      <c r="AW219" s="35"/>
      <c r="BJ219"/>
    </row>
    <row r="220" spans="49:62" x14ac:dyDescent="0.25">
      <c r="AW220" s="35"/>
      <c r="BJ220"/>
    </row>
    <row r="221" spans="49:62" x14ac:dyDescent="0.25">
      <c r="AW221" s="35"/>
      <c r="BJ221"/>
    </row>
    <row r="222" spans="49:62" x14ac:dyDescent="0.25">
      <c r="AW222" s="35"/>
      <c r="BJ222"/>
    </row>
    <row r="223" spans="49:62" x14ac:dyDescent="0.25">
      <c r="AW223" s="35"/>
      <c r="BJ223"/>
    </row>
    <row r="224" spans="49:62" x14ac:dyDescent="0.25">
      <c r="AW224" s="35"/>
      <c r="BJ224"/>
    </row>
    <row r="225" spans="49:62" x14ac:dyDescent="0.25">
      <c r="AW225" s="35"/>
      <c r="BJ225"/>
    </row>
    <row r="226" spans="49:62" x14ac:dyDescent="0.25">
      <c r="AW226" s="35"/>
      <c r="BJ226"/>
    </row>
    <row r="227" spans="49:62" x14ac:dyDescent="0.25">
      <c r="AW227" s="35"/>
      <c r="BJ227"/>
    </row>
    <row r="228" spans="49:62" x14ac:dyDescent="0.25">
      <c r="AW228" s="35"/>
      <c r="BJ228"/>
    </row>
    <row r="229" spans="49:62" x14ac:dyDescent="0.25">
      <c r="AW229" s="35"/>
      <c r="BJ229"/>
    </row>
    <row r="230" spans="49:62" x14ac:dyDescent="0.25">
      <c r="AW230" s="35"/>
      <c r="BJ230"/>
    </row>
    <row r="231" spans="49:62" x14ac:dyDescent="0.25">
      <c r="AW231" s="35"/>
      <c r="BJ231"/>
    </row>
    <row r="232" spans="49:62" x14ac:dyDescent="0.25">
      <c r="AW232" s="35"/>
      <c r="BJ232"/>
    </row>
    <row r="233" spans="49:62" x14ac:dyDescent="0.25">
      <c r="AW233" s="35">
        <v>2.5687500000000014</v>
      </c>
      <c r="BJ233"/>
    </row>
    <row r="234" spans="49:62" x14ac:dyDescent="0.25">
      <c r="AW234" s="35"/>
      <c r="BJ234"/>
    </row>
    <row r="235" spans="49:62" x14ac:dyDescent="0.25">
      <c r="AW235" s="35">
        <v>0.25</v>
      </c>
      <c r="BJ235"/>
    </row>
    <row r="236" spans="49:62" x14ac:dyDescent="0.25">
      <c r="AW236" s="35"/>
      <c r="BJ236"/>
    </row>
    <row r="237" spans="49:62" x14ac:dyDescent="0.25">
      <c r="AW237" s="35"/>
      <c r="BJ237"/>
    </row>
    <row r="238" spans="49:62" x14ac:dyDescent="0.25">
      <c r="AW238" s="35">
        <v>7.9250000000000007</v>
      </c>
      <c r="BJ238"/>
    </row>
    <row r="239" spans="49:62" x14ac:dyDescent="0.25">
      <c r="AW239" s="35">
        <v>2.28125</v>
      </c>
      <c r="BJ239"/>
    </row>
    <row r="240" spans="49:62" x14ac:dyDescent="0.25">
      <c r="AW240" s="35"/>
      <c r="BJ240"/>
    </row>
    <row r="241" spans="49:62" x14ac:dyDescent="0.25">
      <c r="AW241" s="35"/>
      <c r="BJ241"/>
    </row>
    <row r="242" spans="49:62" x14ac:dyDescent="0.25">
      <c r="AW242" s="35"/>
      <c r="BJ242"/>
    </row>
    <row r="243" spans="49:62" x14ac:dyDescent="0.25">
      <c r="AW243" s="35"/>
      <c r="BJ243"/>
    </row>
    <row r="244" spans="49:62" x14ac:dyDescent="0.25">
      <c r="AW244" s="35">
        <v>0.59375</v>
      </c>
      <c r="BJ244"/>
    </row>
    <row r="245" spans="49:62" x14ac:dyDescent="0.25">
      <c r="AW245" s="35"/>
      <c r="BJ245"/>
    </row>
    <row r="246" spans="49:62" x14ac:dyDescent="0.25">
      <c r="AW246" s="35"/>
      <c r="BJ246"/>
    </row>
    <row r="247" spans="49:62" x14ac:dyDescent="0.25">
      <c r="AW247" s="35"/>
      <c r="BJ247"/>
    </row>
    <row r="248" spans="49:62" x14ac:dyDescent="0.25">
      <c r="AW248" s="35">
        <v>4.3625000000000007</v>
      </c>
      <c r="BJ248"/>
    </row>
    <row r="249" spans="49:62" x14ac:dyDescent="0.25">
      <c r="AW249" s="35">
        <v>2.09375</v>
      </c>
      <c r="BJ249"/>
    </row>
    <row r="250" spans="49:62" x14ac:dyDescent="0.25">
      <c r="AW250" s="35"/>
      <c r="BJ250"/>
    </row>
    <row r="251" spans="49:62" x14ac:dyDescent="0.25">
      <c r="AW251" s="35">
        <v>0.68125000000000036</v>
      </c>
      <c r="BJ251"/>
    </row>
    <row r="252" spans="49:62" x14ac:dyDescent="0.25">
      <c r="AW252" s="35">
        <v>0.8125</v>
      </c>
      <c r="BJ252"/>
    </row>
    <row r="253" spans="49:62" x14ac:dyDescent="0.25">
      <c r="AW253" s="35"/>
      <c r="BJ253"/>
    </row>
    <row r="254" spans="49:62" x14ac:dyDescent="0.25">
      <c r="AW254" s="35"/>
      <c r="BJ254"/>
    </row>
    <row r="255" spans="49:62" x14ac:dyDescent="0.25">
      <c r="AW255" s="35"/>
      <c r="BJ255"/>
    </row>
    <row r="256" spans="49:62" x14ac:dyDescent="0.25">
      <c r="AW256" s="35"/>
      <c r="BJ256"/>
    </row>
    <row r="257" spans="49:62" x14ac:dyDescent="0.25">
      <c r="AW257" s="35"/>
      <c r="BJ257"/>
    </row>
    <row r="258" spans="49:62" x14ac:dyDescent="0.25">
      <c r="AW258" s="35"/>
      <c r="BJ258"/>
    </row>
    <row r="259" spans="49:62" x14ac:dyDescent="0.25">
      <c r="AW259" s="35"/>
      <c r="BJ259"/>
    </row>
    <row r="260" spans="49:62" x14ac:dyDescent="0.25">
      <c r="AW260" s="35"/>
      <c r="BJ260"/>
    </row>
    <row r="261" spans="49:62" x14ac:dyDescent="0.25">
      <c r="AW261" s="35"/>
      <c r="BJ261"/>
    </row>
    <row r="262" spans="49:62" x14ac:dyDescent="0.25">
      <c r="AW262" s="35"/>
      <c r="BJ262"/>
    </row>
    <row r="263" spans="49:62" x14ac:dyDescent="0.25">
      <c r="AW263" s="35"/>
      <c r="BJ263"/>
    </row>
    <row r="264" spans="49:62" x14ac:dyDescent="0.25">
      <c r="AW264" s="35"/>
      <c r="BJ264"/>
    </row>
    <row r="265" spans="49:62" x14ac:dyDescent="0.25">
      <c r="AW265" s="35"/>
      <c r="BJ265"/>
    </row>
    <row r="266" spans="49:62" x14ac:dyDescent="0.25">
      <c r="AW266" s="35"/>
      <c r="BJ266"/>
    </row>
    <row r="267" spans="49:62" x14ac:dyDescent="0.25">
      <c r="AW267" s="35"/>
      <c r="BJ267"/>
    </row>
    <row r="268" spans="49:62" x14ac:dyDescent="0.25">
      <c r="AW268" s="35"/>
      <c r="BJ268"/>
    </row>
    <row r="269" spans="49:62" x14ac:dyDescent="0.25">
      <c r="AW269" s="35"/>
      <c r="BJ269"/>
    </row>
    <row r="270" spans="49:62" x14ac:dyDescent="0.25">
      <c r="AW270" s="35"/>
      <c r="BJ270"/>
    </row>
    <row r="271" spans="49:62" x14ac:dyDescent="0.25">
      <c r="AW271" s="35"/>
      <c r="BJ271"/>
    </row>
    <row r="272" spans="49:62" x14ac:dyDescent="0.25">
      <c r="AW272" s="35"/>
      <c r="BJ272"/>
    </row>
    <row r="273" spans="49:62" x14ac:dyDescent="0.25">
      <c r="AW273" s="35"/>
      <c r="BJ273"/>
    </row>
    <row r="274" spans="49:62" x14ac:dyDescent="0.25">
      <c r="AW274" s="35"/>
      <c r="BJ274"/>
    </row>
    <row r="275" spans="49:62" x14ac:dyDescent="0.25">
      <c r="AW275" s="35"/>
      <c r="BJ275"/>
    </row>
    <row r="276" spans="49:62" x14ac:dyDescent="0.25">
      <c r="AW276" s="35"/>
      <c r="BJ276"/>
    </row>
    <row r="277" spans="49:62" x14ac:dyDescent="0.25">
      <c r="AW277" s="35"/>
      <c r="BJ277"/>
    </row>
    <row r="278" spans="49:62" x14ac:dyDescent="0.25">
      <c r="AW278" s="35"/>
      <c r="BJ278"/>
    </row>
    <row r="279" spans="49:62" x14ac:dyDescent="0.25">
      <c r="AW279" s="35"/>
      <c r="BJ279"/>
    </row>
    <row r="280" spans="49:62" x14ac:dyDescent="0.25">
      <c r="AW280" s="35"/>
      <c r="BJ280"/>
    </row>
    <row r="281" spans="49:62" x14ac:dyDescent="0.25">
      <c r="AW281" s="35"/>
      <c r="BJ281"/>
    </row>
    <row r="282" spans="49:62" x14ac:dyDescent="0.25">
      <c r="AW282" s="35"/>
      <c r="BJ282"/>
    </row>
    <row r="283" spans="49:62" x14ac:dyDescent="0.25">
      <c r="AW283" s="35"/>
      <c r="BJ283"/>
    </row>
    <row r="284" spans="49:62" x14ac:dyDescent="0.25">
      <c r="AW284" s="35"/>
      <c r="BJ284"/>
    </row>
    <row r="285" spans="49:62" x14ac:dyDescent="0.25">
      <c r="AW285" s="35"/>
      <c r="BJ285"/>
    </row>
    <row r="286" spans="49:62" x14ac:dyDescent="0.25">
      <c r="AW286" s="35"/>
      <c r="BJ286"/>
    </row>
    <row r="287" spans="49:62" x14ac:dyDescent="0.25">
      <c r="AW287" s="35"/>
      <c r="BJ287"/>
    </row>
    <row r="288" spans="49:62" x14ac:dyDescent="0.25">
      <c r="AW288" s="35"/>
      <c r="BJ288"/>
    </row>
    <row r="289" spans="49:62" x14ac:dyDescent="0.25">
      <c r="AW289" s="35"/>
      <c r="BJ289"/>
    </row>
    <row r="290" spans="49:62" x14ac:dyDescent="0.25">
      <c r="AW290" s="35"/>
      <c r="BJ290"/>
    </row>
    <row r="291" spans="49:62" x14ac:dyDescent="0.25">
      <c r="AW291" s="35"/>
      <c r="BJ291"/>
    </row>
    <row r="292" spans="49:62" x14ac:dyDescent="0.25">
      <c r="AW292" s="35"/>
      <c r="BJ292"/>
    </row>
    <row r="293" spans="49:62" x14ac:dyDescent="0.25">
      <c r="AW293" s="35"/>
      <c r="BJ293"/>
    </row>
    <row r="294" spans="49:62" x14ac:dyDescent="0.25">
      <c r="AW294" s="35"/>
      <c r="BJ294"/>
    </row>
    <row r="295" spans="49:62" x14ac:dyDescent="0.25">
      <c r="AW295" s="35"/>
      <c r="BJ295"/>
    </row>
    <row r="296" spans="49:62" x14ac:dyDescent="0.25">
      <c r="AW296" s="35"/>
      <c r="BJ296"/>
    </row>
    <row r="297" spans="49:62" x14ac:dyDescent="0.25">
      <c r="AW297" s="35"/>
      <c r="BJ297"/>
    </row>
    <row r="298" spans="49:62" x14ac:dyDescent="0.25">
      <c r="AW298" s="35"/>
      <c r="BJ298"/>
    </row>
    <row r="299" spans="49:62" x14ac:dyDescent="0.25">
      <c r="AW299" s="35"/>
      <c r="BJ299"/>
    </row>
    <row r="300" spans="49:62" x14ac:dyDescent="0.25">
      <c r="AW300" s="35"/>
      <c r="BJ300"/>
    </row>
    <row r="301" spans="49:62" x14ac:dyDescent="0.25">
      <c r="AW301" s="35"/>
      <c r="BJ301"/>
    </row>
    <row r="302" spans="49:62" x14ac:dyDescent="0.25">
      <c r="AW302" s="35"/>
      <c r="BJ302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3C71-9E96-4BFB-AD4A-F4C518A5773F}">
  <dimension ref="B1:R400"/>
  <sheetViews>
    <sheetView workbookViewId="0">
      <selection activeCell="I10" sqref="I10"/>
    </sheetView>
  </sheetViews>
  <sheetFormatPr defaultColWidth="4.7109375" defaultRowHeight="12.75" x14ac:dyDescent="0.2"/>
  <cols>
    <col min="1" max="1" width="4.7109375" style="68"/>
    <col min="2" max="2" width="6.140625" style="68" customWidth="1"/>
    <col min="3" max="3" width="6" style="68" customWidth="1"/>
    <col min="4" max="4" width="3.7109375" style="68" customWidth="1"/>
    <col min="5" max="5" width="8" style="68" customWidth="1"/>
    <col min="6" max="6" width="8.5703125" style="68" customWidth="1"/>
    <col min="7" max="7" width="9" style="68" customWidth="1"/>
    <col min="8" max="8" width="25.5703125" style="68" customWidth="1"/>
    <col min="9" max="9" width="10" style="72" customWidth="1"/>
    <col min="10" max="10" width="9.28515625" style="72" customWidth="1"/>
    <col min="11" max="11" width="11.140625" style="73" customWidth="1"/>
    <col min="12" max="12" width="10.28515625" style="68" customWidth="1"/>
    <col min="13" max="13" width="11.5703125" style="68" customWidth="1"/>
    <col min="14" max="15" width="14.42578125" style="68" customWidth="1"/>
    <col min="16" max="16" width="23.28515625" style="68" customWidth="1"/>
    <col min="17" max="17" width="15.28515625" style="68" customWidth="1"/>
    <col min="18" max="18" width="14.42578125" style="68" customWidth="1"/>
    <col min="19" max="16384" width="4.7109375" style="68"/>
  </cols>
  <sheetData>
    <row r="1" spans="2:18" s="65" customFormat="1" x14ac:dyDescent="0.2">
      <c r="B1" s="65" t="s">
        <v>1599</v>
      </c>
      <c r="C1" s="65" t="s">
        <v>1600</v>
      </c>
      <c r="E1" s="65" t="s">
        <v>3</v>
      </c>
      <c r="F1" s="65" t="s">
        <v>1601</v>
      </c>
      <c r="G1" s="65" t="s">
        <v>1602</v>
      </c>
      <c r="H1" s="65" t="s">
        <v>1603</v>
      </c>
      <c r="I1" s="65" t="s">
        <v>1604</v>
      </c>
      <c r="J1" s="65" t="s">
        <v>1605</v>
      </c>
      <c r="K1" s="66" t="s">
        <v>1606</v>
      </c>
      <c r="L1" s="67" t="s">
        <v>1607</v>
      </c>
      <c r="M1" s="65" t="s">
        <v>1608</v>
      </c>
      <c r="N1" s="65" t="s">
        <v>1609</v>
      </c>
      <c r="O1" s="65" t="s">
        <v>1610</v>
      </c>
      <c r="Q1" s="65" t="s">
        <v>1611</v>
      </c>
      <c r="R1" s="65" t="s">
        <v>1609</v>
      </c>
    </row>
    <row r="2" spans="2:18" x14ac:dyDescent="0.2">
      <c r="B2" s="68" t="s">
        <v>29</v>
      </c>
      <c r="C2" s="69">
        <v>12</v>
      </c>
      <c r="E2" s="68" t="s">
        <v>64</v>
      </c>
      <c r="F2" s="68">
        <f>_xlfn.NUMBERVALUE(RIGHT(ALL_Athletic[[#This Row],[POS RK]],3))</f>
        <v>1</v>
      </c>
      <c r="G2" s="69">
        <v>26</v>
      </c>
      <c r="H2" s="70" t="s">
        <v>119</v>
      </c>
      <c r="I2" s="70" t="s">
        <v>1612</v>
      </c>
      <c r="J2" s="70">
        <v>0</v>
      </c>
      <c r="K2" s="71">
        <v>238.7424312139006</v>
      </c>
      <c r="L2" s="81">
        <v>105.73324874760716</v>
      </c>
      <c r="M2" s="79">
        <v>6.2196028675063033</v>
      </c>
      <c r="N2" s="75" t="str">
        <f>_xlfn.IFNA(_xlfn.XLOOKUP(ALL_Athletic[[#This Row],[OVERALL PLAYER]],AthleticNameFixer[Name],AthleticNameFixer[SleeperID]),_xlfn.XLOOKUP(ALL_Athletic[[#This Row],[OVERALL PLAYER]],players[full_name],players[sleeper_id]))</f>
        <v>4034</v>
      </c>
      <c r="O2" s="70">
        <f>_xlfn.XLOOKUP(ALL_Athletic[[#This Row],[SleeperID]],players[sleeper_id],players[years_exp])</f>
        <v>9</v>
      </c>
      <c r="Q2" s="74" t="s">
        <v>73</v>
      </c>
      <c r="R2" s="68" t="str">
        <f>TEXT(3976, "0")</f>
        <v>3976</v>
      </c>
    </row>
    <row r="3" spans="2:18" x14ac:dyDescent="0.2">
      <c r="B3" s="68" t="s">
        <v>64</v>
      </c>
      <c r="C3" s="69">
        <v>39</v>
      </c>
      <c r="E3" s="68" t="s">
        <v>102</v>
      </c>
      <c r="F3" s="68">
        <f>_xlfn.NUMBERVALUE(RIGHT(ALL_Athletic[[#This Row],[POS RK]],3))</f>
        <v>1</v>
      </c>
      <c r="G3" s="69">
        <v>38</v>
      </c>
      <c r="H3" s="70" t="s">
        <v>1613</v>
      </c>
      <c r="I3" s="70" t="s">
        <v>1614</v>
      </c>
      <c r="J3" s="70">
        <v>0</v>
      </c>
      <c r="K3" s="71">
        <v>206.89556899413498</v>
      </c>
      <c r="L3" s="81">
        <v>99.234293948426341</v>
      </c>
      <c r="M3" s="79">
        <v>5.8373114087309617</v>
      </c>
      <c r="N3" s="75" t="str">
        <f>_xlfn.IFNA(_xlfn.XLOOKUP(ALL_Athletic[[#This Row],[OVERALL PLAYER]],AthleticNameFixer[Name],AthleticNameFixer[SleeperID]),_xlfn.XLOOKUP(ALL_Athletic[[#This Row],[OVERALL PLAYER]],players[full_name],players[sleeper_id]))</f>
        <v>6794</v>
      </c>
      <c r="O3" s="70">
        <f>_xlfn.XLOOKUP(ALL_Athletic[[#This Row],[SleeperID]],players[sleeper_id],players[years_exp])</f>
        <v>6</v>
      </c>
      <c r="Q3" s="74" t="s">
        <v>1523</v>
      </c>
      <c r="R3" s="68" t="str">
        <f>TEXT(7528, "0")</f>
        <v>7528</v>
      </c>
    </row>
    <row r="4" spans="2:18" x14ac:dyDescent="0.2">
      <c r="B4" s="68" t="s">
        <v>102</v>
      </c>
      <c r="C4" s="69">
        <v>42</v>
      </c>
      <c r="E4" s="68" t="s">
        <v>126</v>
      </c>
      <c r="F4" s="68">
        <f>_xlfn.NUMBERVALUE(RIGHT(ALL_Athletic[[#This Row],[POS RK]],3))</f>
        <v>1</v>
      </c>
      <c r="G4" s="69">
        <v>53</v>
      </c>
      <c r="H4" s="70" t="s">
        <v>146</v>
      </c>
      <c r="I4" s="70" t="s">
        <v>1615</v>
      </c>
      <c r="J4" s="70">
        <v>0</v>
      </c>
      <c r="K4" s="71">
        <v>180.57030654333454</v>
      </c>
      <c r="L4" s="81">
        <v>96.934822699931345</v>
      </c>
      <c r="M4" s="79">
        <v>5.7020483941136089</v>
      </c>
      <c r="N4" s="75" t="str">
        <f>_xlfn.IFNA(_xlfn.XLOOKUP(ALL_Athletic[[#This Row],[OVERALL PLAYER]],AthleticNameFixer[Name],AthleticNameFixer[SleeperID]),_xlfn.XLOOKUP(ALL_Athletic[[#This Row],[OVERALL PLAYER]],players[full_name],players[sleeper_id]))</f>
        <v>1466</v>
      </c>
      <c r="O4" s="70">
        <f>_xlfn.XLOOKUP(ALL_Athletic[[#This Row],[SleeperID]],players[sleeper_id],players[years_exp])</f>
        <v>13</v>
      </c>
      <c r="Q4" s="74" t="s">
        <v>1616</v>
      </c>
      <c r="R4" s="68" t="str">
        <f>TEXT(6984, "0")</f>
        <v>6984</v>
      </c>
    </row>
    <row r="5" spans="2:18" x14ac:dyDescent="0.2">
      <c r="B5" s="68" t="s">
        <v>126</v>
      </c>
      <c r="C5" s="69">
        <v>15</v>
      </c>
      <c r="E5" s="68" t="s">
        <v>64</v>
      </c>
      <c r="F5" s="68">
        <f>_xlfn.NUMBERVALUE(RIGHT(ALL_Athletic[[#This Row],[POS RK]],3))</f>
        <v>2</v>
      </c>
      <c r="G5" s="69">
        <v>29</v>
      </c>
      <c r="H5" s="70" t="s">
        <v>242</v>
      </c>
      <c r="I5" s="70" t="s">
        <v>1617</v>
      </c>
      <c r="J5" s="70">
        <v>0</v>
      </c>
      <c r="K5" s="71">
        <v>227.37069708826115</v>
      </c>
      <c r="L5" s="81">
        <v>95.699365695572354</v>
      </c>
      <c r="M5" s="79">
        <v>5.629374452680727</v>
      </c>
      <c r="N5" s="75" t="str">
        <f>_xlfn.IFNA(_xlfn.XLOOKUP(ALL_Athletic[[#This Row],[OVERALL PLAYER]],AthleticNameFixer[Name],AthleticNameFixer[SleeperID]),_xlfn.XLOOKUP(ALL_Athletic[[#This Row],[OVERALL PLAYER]],players[full_name],players[sleeper_id]))</f>
        <v>4663</v>
      </c>
      <c r="O5" s="70">
        <f>_xlfn.XLOOKUP(ALL_Athletic[[#This Row],[SleeperID]],players[sleeper_id],players[years_exp])</f>
        <v>9</v>
      </c>
      <c r="Q5" s="74" t="s">
        <v>263</v>
      </c>
      <c r="R5" s="68" t="str">
        <f>TEXT(4068, "0")</f>
        <v>4068</v>
      </c>
    </row>
    <row r="6" spans="2:18" x14ac:dyDescent="0.2">
      <c r="C6" s="69"/>
      <c r="E6" s="68" t="s">
        <v>102</v>
      </c>
      <c r="F6" s="68">
        <f>_xlfn.NUMBERVALUE(RIGHT(ALL_Athletic[[#This Row],[POS RK]],3))</f>
        <v>2</v>
      </c>
      <c r="G6" s="69">
        <v>41</v>
      </c>
      <c r="H6" s="70" t="s">
        <v>1568</v>
      </c>
      <c r="I6" s="70" t="s">
        <v>1618</v>
      </c>
      <c r="J6" s="70">
        <v>0</v>
      </c>
      <c r="K6" s="71">
        <v>200.73642229845748</v>
      </c>
      <c r="L6" s="81">
        <v>93.437449999553394</v>
      </c>
      <c r="M6" s="79">
        <v>5.4963205882090236</v>
      </c>
      <c r="N6" s="75" t="str">
        <f>_xlfn.IFNA(_xlfn.XLOOKUP(ALL_Athletic[[#This Row],[OVERALL PLAYER]],AthleticNameFixer[Name],AthleticNameFixer[SleeperID]),_xlfn.XLOOKUP(ALL_Athletic[[#This Row],[OVERALL PLAYER]],players[full_name],players[sleeper_id]))</f>
        <v>7564</v>
      </c>
      <c r="O6" s="70">
        <f>_xlfn.XLOOKUP(ALL_Athletic[[#This Row],[SleeperID]],players[sleeper_id],players[years_exp])</f>
        <v>5</v>
      </c>
      <c r="Q6" s="80" t="s">
        <v>1619</v>
      </c>
      <c r="R6" s="68" t="str">
        <f>TEXT(7720, "0")</f>
        <v>7720</v>
      </c>
    </row>
    <row r="7" spans="2:18" x14ac:dyDescent="0.2">
      <c r="C7" s="69"/>
      <c r="E7" s="68" t="s">
        <v>29</v>
      </c>
      <c r="F7" s="68">
        <f>_xlfn.NUMBERVALUE(RIGHT(ALL_Athletic[[#This Row],[POS RK]],3))</f>
        <v>1</v>
      </c>
      <c r="G7" s="69">
        <v>1</v>
      </c>
      <c r="H7" s="70" t="s">
        <v>61</v>
      </c>
      <c r="I7" s="70" t="s">
        <v>1620</v>
      </c>
      <c r="J7" s="70">
        <v>0</v>
      </c>
      <c r="K7" s="71">
        <v>378.8231363906857</v>
      </c>
      <c r="L7" s="81">
        <v>91.913800528741206</v>
      </c>
      <c r="M7" s="79">
        <v>5.4066941487494828</v>
      </c>
      <c r="N7" s="75" t="str">
        <f>_xlfn.IFNA(_xlfn.XLOOKUP(ALL_Athletic[[#This Row],[OVERALL PLAYER]],AthleticNameFixer[Name],AthleticNameFixer[SleeperID]),_xlfn.XLOOKUP(ALL_Athletic[[#This Row],[OVERALL PLAYER]],players[full_name],players[sleeper_id]))</f>
        <v>4046</v>
      </c>
      <c r="O7" s="70">
        <f>_xlfn.XLOOKUP(ALL_Athletic[[#This Row],[SleeperID]],players[sleeper_id],players[years_exp])</f>
        <v>9</v>
      </c>
      <c r="Q7" s="80" t="s">
        <v>1621</v>
      </c>
      <c r="R7" s="68" t="str">
        <f>TEXT(9502, "0")</f>
        <v>9502</v>
      </c>
    </row>
    <row r="8" spans="2:18" x14ac:dyDescent="0.2">
      <c r="C8" s="69"/>
      <c r="E8" s="68" t="s">
        <v>64</v>
      </c>
      <c r="F8" s="68">
        <f>_xlfn.NUMBERVALUE(RIGHT(ALL_Athletic[[#This Row],[POS RK]],3))</f>
        <v>3</v>
      </c>
      <c r="G8" s="69">
        <v>30</v>
      </c>
      <c r="H8" s="70" t="s">
        <v>202</v>
      </c>
      <c r="I8" s="70" t="s">
        <v>1622</v>
      </c>
      <c r="J8" s="70">
        <v>0</v>
      </c>
      <c r="K8" s="71">
        <v>221.86606184354414</v>
      </c>
      <c r="L8" s="81">
        <v>90.842334597292634</v>
      </c>
      <c r="M8" s="79">
        <v>5.3436667410172136</v>
      </c>
      <c r="N8" s="75" t="str">
        <f>_xlfn.IFNA(_xlfn.XLOOKUP(ALL_Athletic[[#This Row],[OVERALL PLAYER]],AthleticNameFixer[Name],AthleticNameFixer[SleeperID]),_xlfn.XLOOKUP(ALL_Athletic[[#This Row],[OVERALL PLAYER]],players[full_name],players[sleeper_id]))</f>
        <v>4988</v>
      </c>
      <c r="O8" s="70">
        <f>_xlfn.XLOOKUP(ALL_Athletic[[#This Row],[SleeperID]],players[sleeper_id],players[years_exp])</f>
        <v>8</v>
      </c>
    </row>
    <row r="9" spans="2:18" x14ac:dyDescent="0.2">
      <c r="E9" s="68" t="s">
        <v>64</v>
      </c>
      <c r="F9" s="68">
        <f>_xlfn.NUMBERVALUE(RIGHT(ALL_Athletic[[#This Row],[POS RK]],3))</f>
        <v>4</v>
      </c>
      <c r="G9" s="69">
        <v>31</v>
      </c>
      <c r="H9" s="70" t="s">
        <v>1516</v>
      </c>
      <c r="I9" s="70" t="s">
        <v>1623</v>
      </c>
      <c r="J9" s="70">
        <v>0</v>
      </c>
      <c r="K9" s="71">
        <v>221.61276528520401</v>
      </c>
      <c r="L9" s="81">
        <v>90.618837634051332</v>
      </c>
      <c r="M9" s="79">
        <v>5.3305198608265485</v>
      </c>
      <c r="N9" s="75" t="str">
        <f>_xlfn.IFNA(_xlfn.XLOOKUP(ALL_Athletic[[#This Row],[OVERALL PLAYER]],AthleticNameFixer[Name],AthleticNameFixer[SleeperID]),_xlfn.XLOOKUP(ALL_Athletic[[#This Row],[OVERALL PLAYER]],players[full_name],players[sleeper_id]))</f>
        <v>6813</v>
      </c>
      <c r="O9" s="70">
        <f>_xlfn.XLOOKUP(ALL_Athletic[[#This Row],[SleeperID]],players[sleeper_id],players[years_exp])</f>
        <v>6</v>
      </c>
    </row>
    <row r="10" spans="2:18" x14ac:dyDescent="0.2">
      <c r="E10" s="68" t="s">
        <v>29</v>
      </c>
      <c r="F10" s="68">
        <f>_xlfn.NUMBERVALUE(RIGHT(ALL_Athletic[[#This Row],[POS RK]],3))</f>
        <v>2</v>
      </c>
      <c r="G10" s="69">
        <v>2</v>
      </c>
      <c r="H10" s="70" t="s">
        <v>249</v>
      </c>
      <c r="I10" s="70" t="s">
        <v>1624</v>
      </c>
      <c r="J10" s="70">
        <v>0</v>
      </c>
      <c r="K10" s="71">
        <v>377.33552823458945</v>
      </c>
      <c r="L10" s="81">
        <v>90.513698734768298</v>
      </c>
      <c r="M10" s="79">
        <v>5.3243352196922524</v>
      </c>
      <c r="N10" s="75" t="str">
        <f>_xlfn.IFNA(_xlfn.XLOOKUP(ALL_Athletic[[#This Row],[OVERALL PLAYER]],AthleticNameFixer[Name],AthleticNameFixer[SleeperID]),_xlfn.XLOOKUP(ALL_Athletic[[#This Row],[OVERALL PLAYER]],players[full_name],players[sleeper_id]))</f>
        <v>4984</v>
      </c>
      <c r="O10" s="70">
        <f>_xlfn.XLOOKUP(ALL_Athletic[[#This Row],[SleeperID]],players[sleeper_id],players[years_exp])</f>
        <v>8</v>
      </c>
    </row>
    <row r="11" spans="2:18" x14ac:dyDescent="0.2">
      <c r="E11" s="68" t="s">
        <v>64</v>
      </c>
      <c r="F11" s="68">
        <f>_xlfn.NUMBERVALUE(RIGHT(ALL_Athletic[[#This Row],[POS RK]],3))</f>
        <v>5</v>
      </c>
      <c r="G11" s="69">
        <v>32</v>
      </c>
      <c r="H11" s="70" t="s">
        <v>129</v>
      </c>
      <c r="I11" s="70" t="s">
        <v>1625</v>
      </c>
      <c r="J11" s="70">
        <v>0</v>
      </c>
      <c r="K11" s="71">
        <v>220.9371985212982</v>
      </c>
      <c r="L11" s="81">
        <v>90.02274931295797</v>
      </c>
      <c r="M11" s="79">
        <v>5.2954558419387041</v>
      </c>
      <c r="N11" s="75" t="str">
        <f>_xlfn.IFNA(_xlfn.XLOOKUP(ALL_Athletic[[#This Row],[OVERALL PLAYER]],AthleticNameFixer[Name],AthleticNameFixer[SleeperID]),_xlfn.XLOOKUP(ALL_Athletic[[#This Row],[OVERALL PLAYER]],players[full_name],players[sleeper_id]))</f>
        <v>3198</v>
      </c>
      <c r="O11" s="70">
        <f>_xlfn.XLOOKUP(ALL_Athletic[[#This Row],[SleeperID]],players[sleeper_id],players[years_exp])</f>
        <v>10</v>
      </c>
    </row>
    <row r="12" spans="2:18" x14ac:dyDescent="0.2">
      <c r="E12" s="68" t="s">
        <v>102</v>
      </c>
      <c r="F12" s="68">
        <f>_xlfn.NUMBERVALUE(RIGHT(ALL_Athletic[[#This Row],[POS RK]],3))</f>
        <v>3</v>
      </c>
      <c r="G12" s="69">
        <v>43</v>
      </c>
      <c r="H12" s="70" t="s">
        <v>136</v>
      </c>
      <c r="I12" s="70" t="s">
        <v>1626</v>
      </c>
      <c r="J12" s="70">
        <v>0</v>
      </c>
      <c r="K12" s="71">
        <v>196.96472531483386</v>
      </c>
      <c r="L12" s="81">
        <v>89.88761754437823</v>
      </c>
      <c r="M12" s="79">
        <v>5.2875069143751903</v>
      </c>
      <c r="N12" s="75" t="str">
        <f>_xlfn.IFNA(_xlfn.XLOOKUP(ALL_Athletic[[#This Row],[OVERALL PLAYER]],AthleticNameFixer[Name],AthleticNameFixer[SleeperID]),_xlfn.XLOOKUP(ALL_Athletic[[#This Row],[OVERALL PLAYER]],players[full_name],players[sleeper_id]))</f>
        <v>3321</v>
      </c>
      <c r="O12" s="70">
        <f>_xlfn.XLOOKUP(ALL_Athletic[[#This Row],[SleeperID]],players[sleeper_id],players[years_exp])</f>
        <v>10</v>
      </c>
    </row>
    <row r="13" spans="2:18" x14ac:dyDescent="0.2">
      <c r="E13" s="68" t="s">
        <v>64</v>
      </c>
      <c r="F13" s="68">
        <f>_xlfn.NUMBERVALUE(RIGHT(ALL_Athletic[[#This Row],[POS RK]],3))</f>
        <v>6</v>
      </c>
      <c r="G13" s="69">
        <v>34</v>
      </c>
      <c r="H13" s="70" t="s">
        <v>1627</v>
      </c>
      <c r="I13" s="70" t="s">
        <v>1628</v>
      </c>
      <c r="J13" s="70">
        <v>0</v>
      </c>
      <c r="K13" s="71">
        <v>217.71888873693953</v>
      </c>
      <c r="L13" s="81">
        <v>87.183064209112118</v>
      </c>
      <c r="M13" s="79">
        <v>5.1284155417124779</v>
      </c>
      <c r="N13" s="75" t="str">
        <f>_xlfn.IFNA(_xlfn.XLOOKUP(ALL_Athletic[[#This Row],[OVERALL PLAYER]],AthleticNameFixer[Name],AthleticNameFixer[SleeperID]),_xlfn.XLOOKUP(ALL_Athletic[[#This Row],[OVERALL PLAYER]],players[full_name],players[sleeper_id]))</f>
        <v>5850</v>
      </c>
      <c r="O13" s="70">
        <f>_xlfn.XLOOKUP(ALL_Athletic[[#This Row],[SleeperID]],players[sleeper_id],players[years_exp])</f>
        <v>7</v>
      </c>
    </row>
    <row r="14" spans="2:18" x14ac:dyDescent="0.2">
      <c r="E14" s="68" t="s">
        <v>102</v>
      </c>
      <c r="F14" s="68">
        <f>_xlfn.NUMBERVALUE(RIGHT(ALL_Athletic[[#This Row],[POS RK]],3))</f>
        <v>4</v>
      </c>
      <c r="G14" s="69">
        <v>44</v>
      </c>
      <c r="H14" s="70" t="s">
        <v>170</v>
      </c>
      <c r="I14" s="70" t="s">
        <v>1629</v>
      </c>
      <c r="J14" s="70">
        <v>0</v>
      </c>
      <c r="K14" s="71">
        <v>193.45428805674419</v>
      </c>
      <c r="L14" s="81">
        <v>86.583676595587946</v>
      </c>
      <c r="M14" s="79">
        <v>5.0931574467992906</v>
      </c>
      <c r="N14" s="75" t="str">
        <f>_xlfn.IFNA(_xlfn.XLOOKUP(ALL_Athletic[[#This Row],[OVERALL PLAYER]],AthleticNameFixer[Name],AthleticNameFixer[SleeperID]),_xlfn.XLOOKUP(ALL_Athletic[[#This Row],[OVERALL PLAYER]],players[full_name],players[sleeper_id]))</f>
        <v>4039</v>
      </c>
      <c r="O14" s="70">
        <f>_xlfn.XLOOKUP(ALL_Athletic[[#This Row],[SleeperID]],players[sleeper_id],players[years_exp])</f>
        <v>9</v>
      </c>
    </row>
    <row r="15" spans="2:18" x14ac:dyDescent="0.2">
      <c r="E15" s="68" t="s">
        <v>29</v>
      </c>
      <c r="F15" s="68">
        <f>_xlfn.NUMBERVALUE(RIGHT(ALL_Athletic[[#This Row],[POS RK]],3))</f>
        <v>3</v>
      </c>
      <c r="G15" s="69">
        <v>3</v>
      </c>
      <c r="H15" s="70" t="s">
        <v>1514</v>
      </c>
      <c r="I15" s="70" t="s">
        <v>1630</v>
      </c>
      <c r="J15" s="70">
        <v>0</v>
      </c>
      <c r="K15" s="71">
        <v>373.1118927881206</v>
      </c>
      <c r="L15" s="81">
        <v>86.538512432209359</v>
      </c>
      <c r="M15" s="79">
        <v>5.0905007313064328</v>
      </c>
      <c r="N15" s="75" t="str">
        <f>_xlfn.IFNA(_xlfn.XLOOKUP(ALL_Athletic[[#This Row],[OVERALL PLAYER]],AthleticNameFixer[Name],AthleticNameFixer[SleeperID]),_xlfn.XLOOKUP(ALL_Athletic[[#This Row],[OVERALL PLAYER]],players[full_name],players[sleeper_id]))</f>
        <v>6904</v>
      </c>
      <c r="O15" s="70">
        <f>_xlfn.XLOOKUP(ALL_Athletic[[#This Row],[SleeperID]],players[sleeper_id],players[years_exp])</f>
        <v>6</v>
      </c>
    </row>
    <row r="16" spans="2:18" x14ac:dyDescent="0.2">
      <c r="E16" s="68" t="s">
        <v>64</v>
      </c>
      <c r="F16" s="68">
        <f>_xlfn.NUMBERVALUE(RIGHT(ALL_Athletic[[#This Row],[POS RK]],3))</f>
        <v>7</v>
      </c>
      <c r="G16" s="69">
        <v>36</v>
      </c>
      <c r="H16" s="70" t="s">
        <v>1247</v>
      </c>
      <c r="I16" s="70" t="s">
        <v>1631</v>
      </c>
      <c r="J16" s="70">
        <v>0</v>
      </c>
      <c r="K16" s="71">
        <v>213.8067838652708</v>
      </c>
      <c r="L16" s="81">
        <v>83.731206969404397</v>
      </c>
      <c r="M16" s="79">
        <v>4.9253651158473177</v>
      </c>
      <c r="N16" s="75" t="str">
        <f>_xlfn.IFNA(_xlfn.XLOOKUP(ALL_Athletic[[#This Row],[OVERALL PLAYER]],AthleticNameFixer[Name],AthleticNameFixer[SleeperID]),_xlfn.XLOOKUP(ALL_Athletic[[#This Row],[OVERALL PLAYER]],players[full_name],players[sleeper_id]))</f>
        <v>9509</v>
      </c>
      <c r="O16" s="70">
        <f>_xlfn.XLOOKUP(ALL_Athletic[[#This Row],[SleeperID]],players[sleeper_id],players[years_exp])</f>
        <v>3</v>
      </c>
    </row>
    <row r="17" spans="5:15" x14ac:dyDescent="0.2">
      <c r="E17" s="68" t="s">
        <v>64</v>
      </c>
      <c r="F17" s="68">
        <f>_xlfn.NUMBERVALUE(RIGHT(ALL_Athletic[[#This Row],[POS RK]],3))</f>
        <v>8</v>
      </c>
      <c r="G17" s="69">
        <v>39</v>
      </c>
      <c r="H17" s="70" t="s">
        <v>1235</v>
      </c>
      <c r="I17" s="70" t="s">
        <v>1632</v>
      </c>
      <c r="J17" s="70">
        <v>0</v>
      </c>
      <c r="K17" s="71">
        <v>209.65181760926114</v>
      </c>
      <c r="L17" s="81">
        <v>80.065060272925265</v>
      </c>
      <c r="M17" s="79">
        <v>4.7097094278191332</v>
      </c>
      <c r="N17" s="75" t="str">
        <f>_xlfn.IFNA(_xlfn.XLOOKUP(ALL_Athletic[[#This Row],[OVERALL PLAYER]],AthleticNameFixer[Name],AthleticNameFixer[SleeperID]),_xlfn.XLOOKUP(ALL_Athletic[[#This Row],[OVERALL PLAYER]],players[full_name],players[sleeper_id]))</f>
        <v>5967</v>
      </c>
      <c r="O17" s="70">
        <f>_xlfn.XLOOKUP(ALL_Athletic[[#This Row],[SleeperID]],players[sleeper_id],players[years_exp])</f>
        <v>7</v>
      </c>
    </row>
    <row r="18" spans="5:15" x14ac:dyDescent="0.2">
      <c r="E18" s="68" t="s">
        <v>64</v>
      </c>
      <c r="F18" s="68">
        <f>_xlfn.NUMBERVALUE(RIGHT(ALL_Athletic[[#This Row],[POS RK]],3))</f>
        <v>9</v>
      </c>
      <c r="G18" s="69">
        <v>40</v>
      </c>
      <c r="H18" s="70" t="s">
        <v>97</v>
      </c>
      <c r="I18" s="70" t="s">
        <v>1633</v>
      </c>
      <c r="J18" s="70">
        <v>0</v>
      </c>
      <c r="K18" s="71">
        <v>208.12901708059749</v>
      </c>
      <c r="L18" s="81">
        <v>78.721412747633835</v>
      </c>
      <c r="M18" s="79">
        <v>4.630671338096108</v>
      </c>
      <c r="N18" s="75" t="str">
        <f>_xlfn.IFNA(_xlfn.XLOOKUP(ALL_Athletic[[#This Row],[OVERALL PLAYER]],AthleticNameFixer[Name],AthleticNameFixer[SleeperID]),_xlfn.XLOOKUP(ALL_Athletic[[#This Row],[OVERALL PLAYER]],players[full_name],players[sleeper_id]))</f>
        <v>4866</v>
      </c>
      <c r="O18" s="70">
        <f>_xlfn.XLOOKUP(ALL_Athletic[[#This Row],[SleeperID]],players[sleeper_id],players[years_exp])</f>
        <v>8</v>
      </c>
    </row>
    <row r="19" spans="5:15" x14ac:dyDescent="0.2">
      <c r="E19" s="68" t="s">
        <v>102</v>
      </c>
      <c r="F19" s="68">
        <f>_xlfn.NUMBERVALUE(RIGHT(ALL_Athletic[[#This Row],[POS RK]],3))</f>
        <v>5</v>
      </c>
      <c r="G19" s="69">
        <v>52</v>
      </c>
      <c r="H19" s="70" t="s">
        <v>122</v>
      </c>
      <c r="I19" s="70" t="s">
        <v>1634</v>
      </c>
      <c r="J19" s="70">
        <v>0</v>
      </c>
      <c r="K19" s="71">
        <v>183.07202260581818</v>
      </c>
      <c r="L19" s="81">
        <v>76.812132641775236</v>
      </c>
      <c r="M19" s="79">
        <v>4.5183607436338376</v>
      </c>
      <c r="N19" s="75" t="str">
        <f>_xlfn.IFNA(_xlfn.XLOOKUP(ALL_Athletic[[#This Row],[OVERALL PLAYER]],AthleticNameFixer[Name],AthleticNameFixer[SleeperID]),_xlfn.XLOOKUP(ALL_Athletic[[#This Row],[OVERALL PLAYER]],players[full_name],players[sleeper_id]))</f>
        <v>2133</v>
      </c>
      <c r="O19" s="70">
        <f>_xlfn.XLOOKUP(ALL_Athletic[[#This Row],[SleeperID]],players[sleeper_id],players[years_exp])</f>
        <v>12</v>
      </c>
    </row>
    <row r="20" spans="5:15" x14ac:dyDescent="0.2">
      <c r="E20" s="68" t="s">
        <v>102</v>
      </c>
      <c r="F20" s="68">
        <f>_xlfn.NUMBERVALUE(RIGHT(ALL_Athletic[[#This Row],[POS RK]],3))</f>
        <v>6</v>
      </c>
      <c r="G20" s="69">
        <v>54</v>
      </c>
      <c r="H20" s="70" t="s">
        <v>1458</v>
      </c>
      <c r="I20" s="70" t="s">
        <v>1635</v>
      </c>
      <c r="J20" s="70">
        <v>0</v>
      </c>
      <c r="K20" s="71">
        <v>176.90244024556796</v>
      </c>
      <c r="L20" s="81">
        <v>71.005466890951482</v>
      </c>
      <c r="M20" s="79">
        <v>4.1767921700559691</v>
      </c>
      <c r="N20" s="75" t="str">
        <f>_xlfn.IFNA(_xlfn.XLOOKUP(ALL_Athletic[[#This Row],[OVERALL PLAYER]],AthleticNameFixer[Name],AthleticNameFixer[SleeperID]),_xlfn.XLOOKUP(ALL_Athletic[[#This Row],[OVERALL PLAYER]],players[full_name],players[sleeper_id]))</f>
        <v>6786</v>
      </c>
      <c r="O20" s="70">
        <f>_xlfn.XLOOKUP(ALL_Athletic[[#This Row],[SleeperID]],players[sleeper_id],players[years_exp])</f>
        <v>6</v>
      </c>
    </row>
    <row r="21" spans="5:15" x14ac:dyDescent="0.2">
      <c r="E21" s="68" t="s">
        <v>102</v>
      </c>
      <c r="F21" s="68">
        <f>_xlfn.NUMBERVALUE(RIGHT(ALL_Athletic[[#This Row],[POS RK]],3))</f>
        <v>7</v>
      </c>
      <c r="G21" s="69">
        <v>55</v>
      </c>
      <c r="H21" s="70" t="s">
        <v>141</v>
      </c>
      <c r="I21" s="70" t="s">
        <v>1636</v>
      </c>
      <c r="J21" s="70">
        <v>0</v>
      </c>
      <c r="K21" s="71">
        <v>176.82943007900002</v>
      </c>
      <c r="L21" s="81">
        <v>70.936751440064029</v>
      </c>
      <c r="M21" s="79">
        <v>4.1727500847096488</v>
      </c>
      <c r="N21" s="75" t="str">
        <f>_xlfn.IFNA(_xlfn.XLOOKUP(ALL_Athletic[[#This Row],[OVERALL PLAYER]],AthleticNameFixer[Name],AthleticNameFixer[SleeperID]),_xlfn.XLOOKUP(ALL_Athletic[[#This Row],[OVERALL PLAYER]],players[full_name],players[sleeper_id]))</f>
        <v>2449</v>
      </c>
      <c r="O21" s="70">
        <f>_xlfn.XLOOKUP(ALL_Athletic[[#This Row],[SleeperID]],players[sleeper_id],players[years_exp])</f>
        <v>11</v>
      </c>
    </row>
    <row r="22" spans="5:15" x14ac:dyDescent="0.2">
      <c r="E22" s="68" t="s">
        <v>102</v>
      </c>
      <c r="F22" s="68">
        <f>_xlfn.NUMBERVALUE(RIGHT(ALL_Athletic[[#This Row],[POS RK]],3))</f>
        <v>8</v>
      </c>
      <c r="G22" s="69">
        <v>59</v>
      </c>
      <c r="H22" s="70" t="s">
        <v>1349</v>
      </c>
      <c r="I22" s="70" t="s">
        <v>1637</v>
      </c>
      <c r="J22" s="70">
        <v>0</v>
      </c>
      <c r="K22" s="71">
        <v>172.24357123534929</v>
      </c>
      <c r="L22" s="81">
        <v>66.620648998980982</v>
      </c>
      <c r="M22" s="79">
        <v>3.9188617058224109</v>
      </c>
      <c r="N22" s="75" t="str">
        <f>_xlfn.IFNA(_xlfn.XLOOKUP(ALL_Athletic[[#This Row],[OVERALL PLAYER]],AthleticNameFixer[Name],AthleticNameFixer[SleeperID]),_xlfn.XLOOKUP(ALL_Athletic[[#This Row],[OVERALL PLAYER]],players[full_name],players[sleeper_id]))</f>
        <v>5859</v>
      </c>
      <c r="O22" s="70">
        <f>_xlfn.XLOOKUP(ALL_Athletic[[#This Row],[SleeperID]],players[sleeper_id],players[years_exp])</f>
        <v>7</v>
      </c>
    </row>
    <row r="23" spans="5:15" x14ac:dyDescent="0.2">
      <c r="E23" s="68" t="s">
        <v>64</v>
      </c>
      <c r="F23" s="68">
        <f>_xlfn.NUMBERVALUE(RIGHT(ALL_Athletic[[#This Row],[POS RK]],3))</f>
        <v>10</v>
      </c>
      <c r="G23" s="69">
        <v>46</v>
      </c>
      <c r="H23" s="70" t="s">
        <v>124</v>
      </c>
      <c r="I23" s="70" t="s">
        <v>1638</v>
      </c>
      <c r="J23" s="70">
        <v>0</v>
      </c>
      <c r="K23" s="71">
        <v>191.00682016507142</v>
      </c>
      <c r="L23" s="81">
        <v>63.613591939816686</v>
      </c>
      <c r="M23" s="79">
        <v>3.7419759964598049</v>
      </c>
      <c r="N23" s="75" t="str">
        <f>_xlfn.IFNA(_xlfn.XLOOKUP(ALL_Athletic[[#This Row],[OVERALL PLAYER]],AthleticNameFixer[Name],AthleticNameFixer[SleeperID]),_xlfn.XLOOKUP(ALL_Athletic[[#This Row],[OVERALL PLAYER]],players[full_name],players[sleeper_id]))</f>
        <v>4018</v>
      </c>
      <c r="O23" s="70">
        <f>_xlfn.XLOOKUP(ALL_Athletic[[#This Row],[SleeperID]],players[sleeper_id],players[years_exp])</f>
        <v>9</v>
      </c>
    </row>
    <row r="24" spans="5:15" x14ac:dyDescent="0.2">
      <c r="E24" s="68" t="s">
        <v>64</v>
      </c>
      <c r="F24" s="68">
        <f>_xlfn.NUMBERVALUE(RIGHT(ALL_Athletic[[#This Row],[POS RK]],3))</f>
        <v>11</v>
      </c>
      <c r="G24" s="69">
        <v>47</v>
      </c>
      <c r="H24" s="70" t="s">
        <v>1552</v>
      </c>
      <c r="I24" s="70" t="s">
        <v>1639</v>
      </c>
      <c r="J24" s="70">
        <v>0</v>
      </c>
      <c r="K24" s="71">
        <v>190.93446940757352</v>
      </c>
      <c r="L24" s="81">
        <v>63.549753036142093</v>
      </c>
      <c r="M24" s="79">
        <v>3.7382207668318879</v>
      </c>
      <c r="N24" s="75" t="str">
        <f>_xlfn.IFNA(_xlfn.XLOOKUP(ALL_Athletic[[#This Row],[OVERALL PLAYER]],AthleticNameFixer[Name],AthleticNameFixer[SleeperID]),_xlfn.XLOOKUP(ALL_Athletic[[#This Row],[OVERALL PLAYER]],players[full_name],players[sleeper_id]))</f>
        <v>8155</v>
      </c>
      <c r="O24" s="70">
        <f>_xlfn.XLOOKUP(ALL_Athletic[[#This Row],[SleeperID]],players[sleeper_id],players[years_exp])</f>
        <v>4</v>
      </c>
    </row>
    <row r="25" spans="5:15" x14ac:dyDescent="0.2">
      <c r="E25" s="68" t="s">
        <v>64</v>
      </c>
      <c r="F25" s="68">
        <f>_xlfn.NUMBERVALUE(RIGHT(ALL_Athletic[[#This Row],[POS RK]],3))</f>
        <v>12</v>
      </c>
      <c r="G25" s="69">
        <v>48</v>
      </c>
      <c r="H25" s="70" t="s">
        <v>237</v>
      </c>
      <c r="I25" s="70" t="s">
        <v>1640</v>
      </c>
      <c r="J25" s="70">
        <v>0</v>
      </c>
      <c r="K25" s="71">
        <v>187.64516682741242</v>
      </c>
      <c r="L25" s="81">
        <v>60.647427230117572</v>
      </c>
      <c r="M25" s="79">
        <v>3.5674957194186807</v>
      </c>
      <c r="N25" s="75" t="str">
        <f>_xlfn.IFNA(_xlfn.XLOOKUP(ALL_Athletic[[#This Row],[OVERALL PLAYER]],AthleticNameFixer[Name],AthleticNameFixer[SleeperID]),_xlfn.XLOOKUP(ALL_Athletic[[#This Row],[OVERALL PLAYER]],players[full_name],players[sleeper_id]))</f>
        <v>4199</v>
      </c>
      <c r="O25" s="70">
        <f>_xlfn.XLOOKUP(ALL_Athletic[[#This Row],[SleeperID]],players[sleeper_id],players[years_exp])</f>
        <v>9</v>
      </c>
    </row>
    <row r="26" spans="5:15" x14ac:dyDescent="0.2">
      <c r="E26" s="68" t="s">
        <v>64</v>
      </c>
      <c r="F26" s="68">
        <f>_xlfn.NUMBERVALUE(RIGHT(ALL_Athletic[[#This Row],[POS RK]],3))</f>
        <v>13</v>
      </c>
      <c r="G26" s="69">
        <v>49</v>
      </c>
      <c r="H26" s="70" t="s">
        <v>1184</v>
      </c>
      <c r="I26" s="70" t="s">
        <v>1641</v>
      </c>
      <c r="J26" s="70">
        <v>0</v>
      </c>
      <c r="K26" s="71">
        <v>187.48997056903883</v>
      </c>
      <c r="L26" s="81">
        <v>60.510489355082072</v>
      </c>
      <c r="M26" s="79">
        <v>3.5594405502989455</v>
      </c>
      <c r="N26" s="75" t="str">
        <f>_xlfn.IFNA(_xlfn.XLOOKUP(ALL_Athletic[[#This Row],[OVERALL PLAYER]],AthleticNameFixer[Name],AthleticNameFixer[SleeperID]),_xlfn.XLOOKUP(ALL_Athletic[[#This Row],[OVERALL PLAYER]],players[full_name],players[sleeper_id]))</f>
        <v>7611</v>
      </c>
      <c r="O26" s="70">
        <f>_xlfn.XLOOKUP(ALL_Athletic[[#This Row],[SleeperID]],players[sleeper_id],players[years_exp])</f>
        <v>5</v>
      </c>
    </row>
    <row r="27" spans="5:15" x14ac:dyDescent="0.2">
      <c r="E27" s="68" t="s">
        <v>64</v>
      </c>
      <c r="F27" s="68">
        <f>_xlfn.NUMBERVALUE(RIGHT(ALL_Athletic[[#This Row],[POS RK]],3))</f>
        <v>14</v>
      </c>
      <c r="G27" s="69">
        <v>50</v>
      </c>
      <c r="H27" s="70" t="s">
        <v>1523</v>
      </c>
      <c r="I27" s="70" t="s">
        <v>1642</v>
      </c>
      <c r="J27" s="70">
        <v>0</v>
      </c>
      <c r="K27" s="71">
        <v>187.2281285483015</v>
      </c>
      <c r="L27" s="81">
        <v>60.279452277960914</v>
      </c>
      <c r="M27" s="79">
        <v>3.5458501339977007</v>
      </c>
      <c r="N27" s="75" t="str">
        <f>_xlfn.IFNA(_xlfn.XLOOKUP(ALL_Athletic[[#This Row],[OVERALL PLAYER]],AthleticNameFixer[Name],AthleticNameFixer[SleeperID]),_xlfn.XLOOKUP(ALL_Athletic[[#This Row],[OVERALL PLAYER]],players[full_name],players[sleeper_id]))</f>
        <v>7528</v>
      </c>
      <c r="O27" s="70">
        <f>_xlfn.XLOOKUP(ALL_Athletic[[#This Row],[SleeperID]],players[sleeper_id],players[years_exp])</f>
        <v>5</v>
      </c>
    </row>
    <row r="28" spans="5:15" x14ac:dyDescent="0.2">
      <c r="E28" s="68" t="s">
        <v>64</v>
      </c>
      <c r="F28" s="68">
        <f>_xlfn.NUMBERVALUE(RIGHT(ALL_Athletic[[#This Row],[POS RK]],3))</f>
        <v>15</v>
      </c>
      <c r="G28" s="69">
        <v>51</v>
      </c>
      <c r="H28" s="70" t="s">
        <v>1379</v>
      </c>
      <c r="I28" s="70" t="s">
        <v>1643</v>
      </c>
      <c r="J28" s="70">
        <v>0</v>
      </c>
      <c r="K28" s="71">
        <v>186.97654822879082</v>
      </c>
      <c r="L28" s="81">
        <v>60.057469643098543</v>
      </c>
      <c r="M28" s="79">
        <v>3.5327923319469732</v>
      </c>
      <c r="N28" s="75" t="str">
        <f>_xlfn.IFNA(_xlfn.XLOOKUP(ALL_Athletic[[#This Row],[OVERALL PLAYER]],AthleticNameFixer[Name],AthleticNameFixer[SleeperID]),_xlfn.XLOOKUP(ALL_Athletic[[#This Row],[OVERALL PLAYER]],players[full_name],players[sleeper_id]))</f>
        <v>7543</v>
      </c>
      <c r="O28" s="70">
        <f>_xlfn.XLOOKUP(ALL_Athletic[[#This Row],[SleeperID]],players[sleeper_id],players[years_exp])</f>
        <v>5</v>
      </c>
    </row>
    <row r="29" spans="5:15" x14ac:dyDescent="0.2">
      <c r="E29" s="68" t="s">
        <v>29</v>
      </c>
      <c r="F29" s="68">
        <f>_xlfn.NUMBERVALUE(RIGHT(ALL_Athletic[[#This Row],[POS RK]],3))</f>
        <v>4</v>
      </c>
      <c r="G29" s="69">
        <v>4</v>
      </c>
      <c r="H29" s="70" t="s">
        <v>1267</v>
      </c>
      <c r="I29" s="70" t="s">
        <v>1644</v>
      </c>
      <c r="J29" s="70">
        <v>0</v>
      </c>
      <c r="K29" s="71">
        <v>340.65512511179747</v>
      </c>
      <c r="L29" s="81">
        <v>55.990966383905231</v>
      </c>
      <c r="M29" s="79">
        <v>3.2935862578767785</v>
      </c>
      <c r="N29" s="75" t="str">
        <f>_xlfn.IFNA(_xlfn.XLOOKUP(ALL_Athletic[[#This Row],[OVERALL PLAYER]],AthleticNameFixer[Name],AthleticNameFixer[SleeperID]),_xlfn.XLOOKUP(ALL_Athletic[[#This Row],[OVERALL PLAYER]],players[full_name],players[sleeper_id]))</f>
        <v>6770</v>
      </c>
      <c r="O29" s="70">
        <f>_xlfn.XLOOKUP(ALL_Athletic[[#This Row],[SleeperID]],players[sleeper_id],players[years_exp])</f>
        <v>6</v>
      </c>
    </row>
    <row r="30" spans="5:15" x14ac:dyDescent="0.2">
      <c r="E30" s="68" t="s">
        <v>29</v>
      </c>
      <c r="F30" s="68">
        <f>_xlfn.NUMBERVALUE(RIGHT(ALL_Athletic[[#This Row],[POS RK]],3))</f>
        <v>5</v>
      </c>
      <c r="G30" s="69">
        <v>5</v>
      </c>
      <c r="H30" s="70" t="s">
        <v>348</v>
      </c>
      <c r="I30" s="70" t="s">
        <v>1645</v>
      </c>
      <c r="J30" s="70">
        <v>0</v>
      </c>
      <c r="K30" s="71">
        <v>339.8726713091944</v>
      </c>
      <c r="L30" s="81">
        <v>55.254539275572938</v>
      </c>
      <c r="M30" s="79">
        <v>3.2502670162101728</v>
      </c>
      <c r="N30" s="75" t="str">
        <f>_xlfn.IFNA(_xlfn.XLOOKUP(ALL_Athletic[[#This Row],[OVERALL PLAYER]],AthleticNameFixer[Name],AthleticNameFixer[SleeperID]),_xlfn.XLOOKUP(ALL_Athletic[[#This Row],[OVERALL PLAYER]],players[full_name],players[sleeper_id]))</f>
        <v>4881</v>
      </c>
      <c r="O30" s="70">
        <f>_xlfn.XLOOKUP(ALL_Athletic[[#This Row],[SleeperID]],players[sleeper_id],players[years_exp])</f>
        <v>8</v>
      </c>
    </row>
    <row r="31" spans="5:15" x14ac:dyDescent="0.2">
      <c r="E31" s="68" t="s">
        <v>102</v>
      </c>
      <c r="F31" s="68">
        <f>_xlfn.NUMBERVALUE(RIGHT(ALL_Athletic[[#This Row],[POS RK]],3))</f>
        <v>9</v>
      </c>
      <c r="G31" s="69">
        <v>66</v>
      </c>
      <c r="H31" s="70" t="s">
        <v>1319</v>
      </c>
      <c r="I31" s="70" t="s">
        <v>1646</v>
      </c>
      <c r="J31" s="70">
        <v>0</v>
      </c>
      <c r="K31" s="71">
        <v>159.37751114485039</v>
      </c>
      <c r="L31" s="81">
        <v>54.511415972629067</v>
      </c>
      <c r="M31" s="79">
        <v>3.2065538807428862</v>
      </c>
      <c r="N31" s="75" t="str">
        <f>_xlfn.IFNA(_xlfn.XLOOKUP(ALL_Athletic[[#This Row],[OVERALL PLAYER]],AthleticNameFixer[Name],AthleticNameFixer[SleeperID]),_xlfn.XLOOKUP(ALL_Athletic[[#This Row],[OVERALL PLAYER]],players[full_name],players[sleeper_id]))</f>
        <v>7526</v>
      </c>
      <c r="O31" s="70">
        <f>_xlfn.XLOOKUP(ALL_Athletic[[#This Row],[SleeperID]],players[sleeper_id],players[years_exp])</f>
        <v>5</v>
      </c>
    </row>
    <row r="32" spans="5:15" x14ac:dyDescent="0.2">
      <c r="E32" s="68" t="s">
        <v>64</v>
      </c>
      <c r="F32" s="68">
        <f>_xlfn.NUMBERVALUE(RIGHT(ALL_Athletic[[#This Row],[POS RK]],3))</f>
        <v>16</v>
      </c>
      <c r="G32" s="69">
        <v>56</v>
      </c>
      <c r="H32" s="70" t="s">
        <v>1119</v>
      </c>
      <c r="I32" s="70" t="s">
        <v>1647</v>
      </c>
      <c r="J32" s="70">
        <v>0</v>
      </c>
      <c r="K32" s="71">
        <v>176.81531587576882</v>
      </c>
      <c r="L32" s="81">
        <v>51.091676390432056</v>
      </c>
      <c r="M32" s="79">
        <v>3.0053927288489444</v>
      </c>
      <c r="N32" s="75" t="str">
        <f>_xlfn.IFNA(_xlfn.XLOOKUP(ALL_Athletic[[#This Row],[OVERALL PLAYER]],AthleticNameFixer[Name],AthleticNameFixer[SleeperID]),_xlfn.XLOOKUP(ALL_Athletic[[#This Row],[OVERALL PLAYER]],players[full_name],players[sleeper_id]))</f>
        <v>4634</v>
      </c>
      <c r="O32" s="70">
        <f>_xlfn.XLOOKUP(ALL_Athletic[[#This Row],[SleeperID]],players[sleeper_id],players[years_exp])</f>
        <v>5</v>
      </c>
    </row>
    <row r="33" spans="5:15" x14ac:dyDescent="0.2">
      <c r="E33" s="68" t="s">
        <v>102</v>
      </c>
      <c r="F33" s="68">
        <f>_xlfn.NUMBERVALUE(RIGHT(ALL_Athletic[[#This Row],[POS RK]],3))</f>
        <v>10</v>
      </c>
      <c r="G33" s="69">
        <v>67</v>
      </c>
      <c r="H33" s="70" t="s">
        <v>1353</v>
      </c>
      <c r="I33" s="70" t="s">
        <v>1648</v>
      </c>
      <c r="J33" s="70">
        <v>0</v>
      </c>
      <c r="K33" s="71">
        <v>155.39110191099999</v>
      </c>
      <c r="L33" s="81">
        <v>50.759501399593404</v>
      </c>
      <c r="M33" s="79">
        <v>2.9858530235054945</v>
      </c>
      <c r="N33" s="75" t="str">
        <f>_xlfn.IFNA(_xlfn.XLOOKUP(ALL_Athletic[[#This Row],[OVERALL PLAYER]],AthleticNameFixer[Name],AthleticNameFixer[SleeperID]),_xlfn.XLOOKUP(ALL_Athletic[[#This Row],[OVERALL PLAYER]],players[full_name],players[sleeper_id]))</f>
        <v>7547</v>
      </c>
      <c r="O33" s="70">
        <f>_xlfn.XLOOKUP(ALL_Athletic[[#This Row],[SleeperID]],players[sleeper_id],players[years_exp])</f>
        <v>5</v>
      </c>
    </row>
    <row r="34" spans="5:15" x14ac:dyDescent="0.2">
      <c r="E34" s="68" t="s">
        <v>64</v>
      </c>
      <c r="F34" s="68">
        <f>_xlfn.NUMBERVALUE(RIGHT(ALL_Athletic[[#This Row],[POS RK]],3))</f>
        <v>17</v>
      </c>
      <c r="G34" s="69">
        <v>57</v>
      </c>
      <c r="H34" s="70" t="s">
        <v>100</v>
      </c>
      <c r="I34" s="70" t="s">
        <v>1649</v>
      </c>
      <c r="J34" s="70">
        <v>0</v>
      </c>
      <c r="K34" s="71">
        <v>175.36</v>
      </c>
      <c r="L34" s="81">
        <v>49.807574147106649</v>
      </c>
      <c r="M34" s="79">
        <v>2.9298573027709796</v>
      </c>
      <c r="N34" s="75" t="str">
        <f>_xlfn.IFNA(_xlfn.XLOOKUP(ALL_Athletic[[#This Row],[OVERALL PLAYER]],AthleticNameFixer[Name],AthleticNameFixer[SleeperID]),_xlfn.XLOOKUP(ALL_Athletic[[#This Row],[OVERALL PLAYER]],players[full_name],players[sleeper_id]))</f>
        <v>4029</v>
      </c>
      <c r="O34" s="70">
        <f>_xlfn.XLOOKUP(ALL_Athletic[[#This Row],[SleeperID]],players[sleeper_id],players[years_exp])</f>
        <v>8</v>
      </c>
    </row>
    <row r="35" spans="5:15" x14ac:dyDescent="0.2">
      <c r="E35" s="68" t="s">
        <v>64</v>
      </c>
      <c r="F35" s="68">
        <f>_xlfn.NUMBERVALUE(RIGHT(ALL_Athletic[[#This Row],[POS RK]],3))</f>
        <v>18</v>
      </c>
      <c r="G35" s="69">
        <v>58</v>
      </c>
      <c r="H35" s="70" t="s">
        <v>1650</v>
      </c>
      <c r="I35" s="70" t="s">
        <v>1651</v>
      </c>
      <c r="J35" s="70">
        <v>0</v>
      </c>
      <c r="K35" s="71">
        <v>175.00034520552785</v>
      </c>
      <c r="L35" s="81">
        <v>49.490231681395912</v>
      </c>
      <c r="M35" s="79">
        <v>2.9111900989056418</v>
      </c>
      <c r="N35" s="75" t="str">
        <f>_xlfn.IFNA(_xlfn.XLOOKUP(ALL_Athletic[[#This Row],[OVERALL PLAYER]],AthleticNameFixer[Name],AthleticNameFixer[SleeperID]),_xlfn.XLOOKUP(ALL_Athletic[[#This Row],[OVERALL PLAYER]],players[full_name],players[sleeper_id]))</f>
        <v>5987</v>
      </c>
      <c r="O35" s="70">
        <f>_xlfn.XLOOKUP(ALL_Athletic[[#This Row],[SleeperID]],players[sleeper_id],players[years_exp])</f>
        <v>7</v>
      </c>
    </row>
    <row r="36" spans="5:15" x14ac:dyDescent="0.2">
      <c r="E36" s="68" t="s">
        <v>126</v>
      </c>
      <c r="F36" s="68">
        <f>_xlfn.NUMBERVALUE(RIGHT(ALL_Athletic[[#This Row],[POS RK]],3))</f>
        <v>2</v>
      </c>
      <c r="G36" s="69">
        <v>94</v>
      </c>
      <c r="H36" s="70" t="s">
        <v>317</v>
      </c>
      <c r="I36" s="70" t="s">
        <v>1652</v>
      </c>
      <c r="J36" s="70">
        <v>0</v>
      </c>
      <c r="K36" s="71">
        <v>128.22215345978617</v>
      </c>
      <c r="L36" s="81">
        <v>47.665972738944646</v>
      </c>
      <c r="M36" s="79">
        <v>2.8038807493496849</v>
      </c>
      <c r="N36" s="75" t="str">
        <f>_xlfn.IFNA(_xlfn.XLOOKUP(ALL_Athletic[[#This Row],[OVERALL PLAYER]],AthleticNameFixer[Name],AthleticNameFixer[SleeperID]),_xlfn.XLOOKUP(ALL_Athletic[[#This Row],[OVERALL PLAYER]],players[full_name],players[sleeper_id]))</f>
        <v>5012</v>
      </c>
      <c r="O36" s="70">
        <f>_xlfn.XLOOKUP(ALL_Athletic[[#This Row],[SleeperID]],players[sleeper_id],players[years_exp])</f>
        <v>8</v>
      </c>
    </row>
    <row r="37" spans="5:15" x14ac:dyDescent="0.2">
      <c r="E37" s="68" t="s">
        <v>102</v>
      </c>
      <c r="F37" s="68">
        <f>_xlfn.NUMBERVALUE(RIGHT(ALL_Athletic[[#This Row],[POS RK]],3))</f>
        <v>11</v>
      </c>
      <c r="G37" s="69">
        <v>71</v>
      </c>
      <c r="H37" s="70" t="s">
        <v>1165</v>
      </c>
      <c r="I37" s="70" t="s">
        <v>1653</v>
      </c>
      <c r="J37" s="70">
        <v>0</v>
      </c>
      <c r="K37" s="71">
        <v>151.26149368937592</v>
      </c>
      <c r="L37" s="81">
        <v>46.872811308653098</v>
      </c>
      <c r="M37" s="79">
        <v>2.7572241946266529</v>
      </c>
      <c r="N37" s="75" t="str">
        <f>_xlfn.IFNA(_xlfn.XLOOKUP(ALL_Athletic[[#This Row],[OVERALL PLAYER]],AthleticNameFixer[Name],AthleticNameFixer[SleeperID]),_xlfn.XLOOKUP(ALL_Athletic[[#This Row],[OVERALL PLAYER]],players[full_name],players[sleeper_id]))</f>
        <v>8146</v>
      </c>
      <c r="O37" s="70">
        <f>_xlfn.XLOOKUP(ALL_Athletic[[#This Row],[SleeperID]],players[sleeper_id],players[years_exp])</f>
        <v>4</v>
      </c>
    </row>
    <row r="38" spans="5:15" x14ac:dyDescent="0.2">
      <c r="E38" s="68" t="s">
        <v>102</v>
      </c>
      <c r="F38" s="68">
        <f>_xlfn.NUMBERVALUE(RIGHT(ALL_Athletic[[#This Row],[POS RK]],3))</f>
        <v>12</v>
      </c>
      <c r="G38" s="69">
        <v>72</v>
      </c>
      <c r="H38" s="70" t="s">
        <v>1434</v>
      </c>
      <c r="I38" s="70" t="s">
        <v>1654</v>
      </c>
      <c r="J38" s="70">
        <v>0</v>
      </c>
      <c r="K38" s="71">
        <v>150.06620104578457</v>
      </c>
      <c r="L38" s="81">
        <v>45.747829997037712</v>
      </c>
      <c r="M38" s="79">
        <v>2.6910488233551595</v>
      </c>
      <c r="N38" s="75" t="str">
        <f>_xlfn.IFNA(_xlfn.XLOOKUP(ALL_Athletic[[#This Row],[OVERALL PLAYER]],AthleticNameFixer[Name],AthleticNameFixer[SleeperID]),_xlfn.XLOOKUP(ALL_Athletic[[#This Row],[OVERALL PLAYER]],players[full_name],players[sleeper_id]))</f>
        <v>6801</v>
      </c>
      <c r="O38" s="70">
        <f>_xlfn.XLOOKUP(ALL_Athletic[[#This Row],[SleeperID]],players[sleeper_id],players[years_exp])</f>
        <v>6</v>
      </c>
    </row>
    <row r="39" spans="5:15" x14ac:dyDescent="0.2">
      <c r="E39" s="68" t="s">
        <v>64</v>
      </c>
      <c r="F39" s="68">
        <f>_xlfn.NUMBERVALUE(RIGHT(ALL_Athletic[[#This Row],[POS RK]],3))</f>
        <v>19</v>
      </c>
      <c r="G39" s="69">
        <v>60</v>
      </c>
      <c r="H39" s="70" t="s">
        <v>1209</v>
      </c>
      <c r="I39" s="70" t="s">
        <v>1655</v>
      </c>
      <c r="J39" s="70">
        <v>0</v>
      </c>
      <c r="K39" s="71">
        <v>169.50695067632051</v>
      </c>
      <c r="L39" s="81">
        <v>44.643118861507062</v>
      </c>
      <c r="M39" s="79">
        <v>2.6260658153827685</v>
      </c>
      <c r="N39" s="75" t="str">
        <f>_xlfn.IFNA(_xlfn.XLOOKUP(ALL_Athletic[[#This Row],[OVERALL PLAYER]],AthleticNameFixer[Name],AthleticNameFixer[SleeperID]),_xlfn.XLOOKUP(ALL_Athletic[[#This Row],[OVERALL PLAYER]],players[full_name],players[sleeper_id]))</f>
        <v>6806</v>
      </c>
      <c r="O39" s="70">
        <f>_xlfn.XLOOKUP(ALL_Athletic[[#This Row],[SleeperID]],players[sleeper_id],players[years_exp])</f>
        <v>6</v>
      </c>
    </row>
    <row r="40" spans="5:15" x14ac:dyDescent="0.2">
      <c r="E40" s="68" t="s">
        <v>64</v>
      </c>
      <c r="F40" s="68">
        <f>_xlfn.NUMBERVALUE(RIGHT(ALL_Athletic[[#This Row],[POS RK]],3))</f>
        <v>20</v>
      </c>
      <c r="G40" s="69">
        <v>61</v>
      </c>
      <c r="H40" s="70" t="s">
        <v>331</v>
      </c>
      <c r="I40" s="70" t="s">
        <v>1656</v>
      </c>
      <c r="J40" s="70">
        <v>0</v>
      </c>
      <c r="K40" s="71">
        <v>168.43758055249072</v>
      </c>
      <c r="L40" s="81">
        <v>43.699556987539623</v>
      </c>
      <c r="M40" s="79">
        <v>2.5705621757376247</v>
      </c>
      <c r="N40" s="75" t="str">
        <f>_xlfn.IFNA(_xlfn.XLOOKUP(ALL_Athletic[[#This Row],[OVERALL PLAYER]],AthleticNameFixer[Name],AthleticNameFixer[SleeperID]),_xlfn.XLOOKUP(ALL_Athletic[[#This Row],[OVERALL PLAYER]],players[full_name],players[sleeper_id]))</f>
        <v>4137</v>
      </c>
      <c r="O40" s="70">
        <f>_xlfn.XLOOKUP(ALL_Athletic[[#This Row],[SleeperID]],players[sleeper_id],players[years_exp])</f>
        <v>9</v>
      </c>
    </row>
    <row r="41" spans="5:15" x14ac:dyDescent="0.2">
      <c r="E41" s="68" t="s">
        <v>102</v>
      </c>
      <c r="F41" s="68">
        <f>_xlfn.NUMBERVALUE(RIGHT(ALL_Athletic[[#This Row],[POS RK]],3))</f>
        <v>13</v>
      </c>
      <c r="G41" s="69">
        <v>73</v>
      </c>
      <c r="H41" s="70" t="s">
        <v>144</v>
      </c>
      <c r="I41" s="70" t="s">
        <v>1657</v>
      </c>
      <c r="J41" s="70">
        <v>0</v>
      </c>
      <c r="K41" s="71">
        <v>147.30031554176</v>
      </c>
      <c r="L41" s="81">
        <v>43.144643640308715</v>
      </c>
      <c r="M41" s="79">
        <v>2.5379202141358066</v>
      </c>
      <c r="N41" s="75" t="str">
        <f>_xlfn.IFNA(_xlfn.XLOOKUP(ALL_Athletic[[#This Row],[OVERALL PLAYER]],AthleticNameFixer[Name],AthleticNameFixer[SleeperID]),_xlfn.XLOOKUP(ALL_Athletic[[#This Row],[OVERALL PLAYER]],players[full_name],players[sleeper_id]))</f>
        <v>2309</v>
      </c>
      <c r="O41" s="70">
        <f>_xlfn.XLOOKUP(ALL_Athletic[[#This Row],[SleeperID]],players[sleeper_id],players[years_exp])</f>
        <v>10</v>
      </c>
    </row>
    <row r="42" spans="5:15" x14ac:dyDescent="0.2">
      <c r="E42" s="68" t="s">
        <v>64</v>
      </c>
      <c r="F42" s="68">
        <f>_xlfn.NUMBERVALUE(RIGHT(ALL_Athletic[[#This Row],[POS RK]],3))</f>
        <v>21</v>
      </c>
      <c r="G42" s="69">
        <v>62</v>
      </c>
      <c r="H42" s="70" t="s">
        <v>1658</v>
      </c>
      <c r="I42" s="70" t="s">
        <v>1659</v>
      </c>
      <c r="J42" s="70">
        <v>0</v>
      </c>
      <c r="K42" s="71">
        <v>167.60747990656802</v>
      </c>
      <c r="L42" s="81">
        <v>42.967115241137222</v>
      </c>
      <c r="M42" s="79">
        <v>2.5274773671257189</v>
      </c>
      <c r="N42" s="75" t="str">
        <f>_xlfn.IFNA(_xlfn.XLOOKUP(ALL_Athletic[[#This Row],[OVERALL PLAYER]],AthleticNameFixer[Name],AthleticNameFixer[SleeperID]),_xlfn.XLOOKUP(ALL_Athletic[[#This Row],[OVERALL PLAYER]],players[full_name],players[sleeper_id]))</f>
        <v>8129</v>
      </c>
      <c r="O42" s="70">
        <f>_xlfn.XLOOKUP(ALL_Athletic[[#This Row],[SleeperID]],players[sleeper_id],players[years_exp])</f>
        <v>4</v>
      </c>
    </row>
    <row r="43" spans="5:15" x14ac:dyDescent="0.2">
      <c r="E43" s="68" t="s">
        <v>102</v>
      </c>
      <c r="F43" s="68">
        <f>_xlfn.NUMBERVALUE(RIGHT(ALL_Athletic[[#This Row],[POS RK]],3))</f>
        <v>14</v>
      </c>
      <c r="G43" s="69">
        <v>74</v>
      </c>
      <c r="H43" s="70" t="s">
        <v>1200</v>
      </c>
      <c r="I43" s="70" t="s">
        <v>1660</v>
      </c>
      <c r="J43" s="70">
        <v>0</v>
      </c>
      <c r="K43" s="71">
        <v>146.78041560692836</v>
      </c>
      <c r="L43" s="81">
        <v>42.655326054584805</v>
      </c>
      <c r="M43" s="79">
        <v>2.5091368267402827</v>
      </c>
      <c r="N43" s="75" t="str">
        <f>_xlfn.IFNA(_xlfn.XLOOKUP(ALL_Athletic[[#This Row],[OVERALL PLAYER]],AthleticNameFixer[Name],AthleticNameFixer[SleeperID]),_xlfn.XLOOKUP(ALL_Athletic[[#This Row],[OVERALL PLAYER]],players[full_name],players[sleeper_id]))</f>
        <v>8144</v>
      </c>
      <c r="O43" s="70">
        <f>_xlfn.XLOOKUP(ALL_Athletic[[#This Row],[SleeperID]],players[sleeper_id],players[years_exp])</f>
        <v>4</v>
      </c>
    </row>
    <row r="44" spans="5:15" x14ac:dyDescent="0.2">
      <c r="E44" s="68" t="s">
        <v>64</v>
      </c>
      <c r="F44" s="68">
        <f>_xlfn.NUMBERVALUE(RIGHT(ALL_Athletic[[#This Row],[POS RK]],3))</f>
        <v>22</v>
      </c>
      <c r="G44" s="69">
        <v>63</v>
      </c>
      <c r="H44" s="70" t="s">
        <v>1661</v>
      </c>
      <c r="I44" s="70" t="s">
        <v>1662</v>
      </c>
      <c r="J44" s="70">
        <v>0</v>
      </c>
      <c r="K44" s="71">
        <v>166.75434502811675</v>
      </c>
      <c r="L44" s="81">
        <v>42.214349171915515</v>
      </c>
      <c r="M44" s="79">
        <v>2.4831970101126775</v>
      </c>
      <c r="N44" s="75" t="str">
        <f>_xlfn.IFNA(_xlfn.XLOOKUP(ALL_Athletic[[#This Row],[OVERALL PLAYER]],AthleticNameFixer[Name],AthleticNameFixer[SleeperID]),_xlfn.XLOOKUP(ALL_Athletic[[#This Row],[OVERALL PLAYER]],players[full_name],players[sleeper_id]))</f>
        <v>6151</v>
      </c>
      <c r="O44" s="70">
        <f>_xlfn.XLOOKUP(ALL_Athletic[[#This Row],[SleeperID]],players[sleeper_id],players[years_exp])</f>
        <v>7</v>
      </c>
    </row>
    <row r="45" spans="5:15" x14ac:dyDescent="0.2">
      <c r="E45" s="68" t="s">
        <v>102</v>
      </c>
      <c r="F45" s="68">
        <f>_xlfn.NUMBERVALUE(RIGHT(ALL_Athletic[[#This Row],[POS RK]],3))</f>
        <v>15</v>
      </c>
      <c r="G45" s="69">
        <v>75</v>
      </c>
      <c r="H45" s="70" t="s">
        <v>1663</v>
      </c>
      <c r="I45" s="70" t="s">
        <v>1664</v>
      </c>
      <c r="J45" s="70">
        <v>0</v>
      </c>
      <c r="K45" s="71">
        <v>146.05268259086063</v>
      </c>
      <c r="L45" s="81">
        <v>41.970400862991653</v>
      </c>
      <c r="M45" s="79">
        <v>2.4688471095877444</v>
      </c>
      <c r="N45" s="75" t="str">
        <f>_xlfn.IFNA(_xlfn.XLOOKUP(ALL_Athletic[[#This Row],[OVERALL PLAYER]],AthleticNameFixer[Name],AthleticNameFixer[SleeperID]),_xlfn.XLOOKUP(ALL_Athletic[[#This Row],[OVERALL PLAYER]],players[full_name],players[sleeper_id]))</f>
        <v>5872</v>
      </c>
      <c r="O45" s="70">
        <f>_xlfn.XLOOKUP(ALL_Athletic[[#This Row],[SleeperID]],players[sleeper_id],players[years_exp])</f>
        <v>7</v>
      </c>
    </row>
    <row r="46" spans="5:15" x14ac:dyDescent="0.2">
      <c r="E46" s="68" t="s">
        <v>102</v>
      </c>
      <c r="F46" s="68">
        <f>_xlfn.NUMBERVALUE(RIGHT(ALL_Athletic[[#This Row],[POS RK]],3))</f>
        <v>16</v>
      </c>
      <c r="G46" s="69">
        <v>76</v>
      </c>
      <c r="H46" s="70" t="s">
        <v>1462</v>
      </c>
      <c r="I46" s="70" t="s">
        <v>1665</v>
      </c>
      <c r="J46" s="70">
        <v>0</v>
      </c>
      <c r="K46" s="71">
        <v>145.63206751494664</v>
      </c>
      <c r="L46" s="81">
        <v>41.574527850366735</v>
      </c>
      <c r="M46" s="79">
        <v>2.4455604617862785</v>
      </c>
      <c r="N46" s="75" t="str">
        <f>_xlfn.IFNA(_xlfn.XLOOKUP(ALL_Athletic[[#This Row],[OVERALL PLAYER]],AthleticNameFixer[Name],AthleticNameFixer[SleeperID]),_xlfn.XLOOKUP(ALL_Athletic[[#This Row],[OVERALL PLAYER]],players[full_name],players[sleeper_id]))</f>
        <v>8167</v>
      </c>
      <c r="O46" s="70">
        <f>_xlfn.XLOOKUP(ALL_Athletic[[#This Row],[SleeperID]],players[sleeper_id],players[years_exp])</f>
        <v>4</v>
      </c>
    </row>
    <row r="47" spans="5:15" x14ac:dyDescent="0.2">
      <c r="E47" s="68" t="s">
        <v>102</v>
      </c>
      <c r="F47" s="68">
        <f>_xlfn.NUMBERVALUE(RIGHT(ALL_Athletic[[#This Row],[POS RK]],3))</f>
        <v>17</v>
      </c>
      <c r="G47" s="69">
        <v>78</v>
      </c>
      <c r="H47" s="70" t="s">
        <v>1404</v>
      </c>
      <c r="I47" s="70" t="s">
        <v>1666</v>
      </c>
      <c r="J47" s="70">
        <v>0</v>
      </c>
      <c r="K47" s="71">
        <v>143.52099551584394</v>
      </c>
      <c r="L47" s="81">
        <v>39.587636557093589</v>
      </c>
      <c r="M47" s="79">
        <v>2.3286845033584465</v>
      </c>
      <c r="N47" s="75" t="str">
        <f>_xlfn.IFNA(_xlfn.XLOOKUP(ALL_Athletic[[#This Row],[OVERALL PLAYER]],AthleticNameFixer[Name],AthleticNameFixer[SleeperID]),_xlfn.XLOOKUP(ALL_Athletic[[#This Row],[OVERALL PLAYER]],players[full_name],players[sleeper_id]))</f>
        <v>7525</v>
      </c>
      <c r="O47" s="70">
        <f>_xlfn.XLOOKUP(ALL_Athletic[[#This Row],[SleeperID]],players[sleeper_id],players[years_exp])</f>
        <v>5</v>
      </c>
    </row>
    <row r="48" spans="5:15" x14ac:dyDescent="0.2">
      <c r="E48" s="68" t="s">
        <v>64</v>
      </c>
      <c r="F48" s="68">
        <f>_xlfn.NUMBERVALUE(RIGHT(ALL_Athletic[[#This Row],[POS RK]],3))</f>
        <v>23</v>
      </c>
      <c r="G48" s="69">
        <v>64</v>
      </c>
      <c r="H48" s="70" t="s">
        <v>1316</v>
      </c>
      <c r="I48" s="70" t="s">
        <v>1667</v>
      </c>
      <c r="J48" s="70">
        <v>0</v>
      </c>
      <c r="K48" s="71">
        <v>161.87158999728581</v>
      </c>
      <c r="L48" s="81">
        <v>37.906035909417639</v>
      </c>
      <c r="M48" s="79">
        <v>2.2297668182010377</v>
      </c>
      <c r="N48" s="75" t="str">
        <f>_xlfn.IFNA(_xlfn.XLOOKUP(ALL_Athletic[[#This Row],[OVERALL PLAYER]],AthleticNameFixer[Name],AthleticNameFixer[SleeperID]),_xlfn.XLOOKUP(ALL_Athletic[[#This Row],[OVERALL PLAYER]],players[full_name],players[sleeper_id]))</f>
        <v>9221</v>
      </c>
      <c r="O48" s="70">
        <f>_xlfn.XLOOKUP(ALL_Athletic[[#This Row],[SleeperID]],players[sleeper_id],players[years_exp])</f>
        <v>3</v>
      </c>
    </row>
    <row r="49" spans="5:15" x14ac:dyDescent="0.2">
      <c r="E49" s="68" t="s">
        <v>126</v>
      </c>
      <c r="F49" s="68">
        <f>_xlfn.NUMBERVALUE(RIGHT(ALL_Athletic[[#This Row],[POS RK]],3))</f>
        <v>3</v>
      </c>
      <c r="G49" s="69">
        <v>110</v>
      </c>
      <c r="H49" s="70" t="s">
        <v>239</v>
      </c>
      <c r="I49" s="70" t="s">
        <v>1668</v>
      </c>
      <c r="J49" s="70">
        <v>0</v>
      </c>
      <c r="K49" s="71">
        <v>117.72082939681999</v>
      </c>
      <c r="L49" s="81">
        <v>37.782373620858834</v>
      </c>
      <c r="M49" s="79">
        <v>2.2224925659328725</v>
      </c>
      <c r="N49" s="75" t="str">
        <f>_xlfn.IFNA(_xlfn.XLOOKUP(ALL_Athletic[[#This Row],[OVERALL PLAYER]],AthleticNameFixer[Name],AthleticNameFixer[SleeperID]),_xlfn.XLOOKUP(ALL_Athletic[[#This Row],[OVERALL PLAYER]],players[full_name],players[sleeper_id]))</f>
        <v>4217</v>
      </c>
      <c r="O49" s="70">
        <f>_xlfn.XLOOKUP(ALL_Athletic[[#This Row],[SleeperID]],players[sleeper_id],players[years_exp])</f>
        <v>9</v>
      </c>
    </row>
    <row r="50" spans="5:15" x14ac:dyDescent="0.2">
      <c r="E50" s="68" t="s">
        <v>102</v>
      </c>
      <c r="F50" s="68">
        <f>_xlfn.NUMBERVALUE(RIGHT(ALL_Athletic[[#This Row],[POS RK]],3))</f>
        <v>18</v>
      </c>
      <c r="G50" s="69">
        <v>79</v>
      </c>
      <c r="H50" s="70" t="s">
        <v>1503</v>
      </c>
      <c r="I50" s="70" t="s">
        <v>1669</v>
      </c>
      <c r="J50" s="70">
        <v>0</v>
      </c>
      <c r="K50" s="71">
        <v>141.57316759636365</v>
      </c>
      <c r="L50" s="81">
        <v>37.754386750523906</v>
      </c>
      <c r="M50" s="79">
        <v>2.2208462794425827</v>
      </c>
      <c r="N50" s="75" t="str">
        <f>_xlfn.IFNA(_xlfn.XLOOKUP(ALL_Athletic[[#This Row],[OVERALL PLAYER]],AthleticNameFixer[Name],AthleticNameFixer[SleeperID]),_xlfn.XLOOKUP(ALL_Athletic[[#This Row],[OVERALL PLAYER]],players[full_name],players[sleeper_id]))</f>
        <v>5846</v>
      </c>
      <c r="O50" s="70">
        <f>_xlfn.XLOOKUP(ALL_Athletic[[#This Row],[SleeperID]],players[sleeper_id],players[years_exp])</f>
        <v>7</v>
      </c>
    </row>
    <row r="51" spans="5:15" x14ac:dyDescent="0.2">
      <c r="E51" s="68" t="s">
        <v>126</v>
      </c>
      <c r="F51" s="68">
        <f>_xlfn.NUMBERVALUE(RIGHT(ALL_Athletic[[#This Row],[POS RK]],3))</f>
        <v>4</v>
      </c>
      <c r="G51" s="69">
        <v>111</v>
      </c>
      <c r="H51" s="70" t="s">
        <v>1670</v>
      </c>
      <c r="I51" s="70" t="s">
        <v>1671</v>
      </c>
      <c r="J51" s="70">
        <v>0</v>
      </c>
      <c r="K51" s="71">
        <v>117.57903356053899</v>
      </c>
      <c r="L51" s="81">
        <v>37.64891871612376</v>
      </c>
      <c r="M51" s="79">
        <v>2.2146422774190446</v>
      </c>
      <c r="N51" s="75" t="str">
        <f>_xlfn.IFNA(_xlfn.XLOOKUP(ALL_Athletic[[#This Row],[OVERALL PLAYER]],AthleticNameFixer[Name],AthleticNameFixer[SleeperID]),_xlfn.XLOOKUP(ALL_Athletic[[#This Row],[OVERALL PLAYER]],players[full_name],players[sleeper_id]))</f>
        <v>5844</v>
      </c>
      <c r="O51" s="70">
        <f>_xlfn.XLOOKUP(ALL_Athletic[[#This Row],[SleeperID]],players[sleeper_id],players[years_exp])</f>
        <v>7</v>
      </c>
    </row>
    <row r="52" spans="5:15" x14ac:dyDescent="0.2">
      <c r="E52" s="68" t="s">
        <v>64</v>
      </c>
      <c r="F52" s="68">
        <f>_xlfn.NUMBERVALUE(RIGHT(ALL_Athletic[[#This Row],[POS RK]],3))</f>
        <v>24</v>
      </c>
      <c r="G52" s="69">
        <v>65</v>
      </c>
      <c r="H52" s="70" t="s">
        <v>1672</v>
      </c>
      <c r="I52" s="70" t="s">
        <v>1673</v>
      </c>
      <c r="J52" s="70">
        <v>0</v>
      </c>
      <c r="K52" s="71">
        <v>161.22709513786791</v>
      </c>
      <c r="L52" s="81">
        <v>37.337363974637142</v>
      </c>
      <c r="M52" s="79">
        <v>2.1963155279198321</v>
      </c>
      <c r="N52" s="75" t="str">
        <f>_xlfn.IFNA(_xlfn.XLOOKUP(ALL_Athletic[[#This Row],[OVERALL PLAYER]],AthleticNameFixer[Name],AthleticNameFixer[SleeperID]),_xlfn.XLOOKUP(ALL_Athletic[[#This Row],[OVERALL PLAYER]],players[full_name],players[sleeper_id]))</f>
        <v>6938</v>
      </c>
      <c r="O52" s="70">
        <f>_xlfn.XLOOKUP(ALL_Athletic[[#This Row],[SleeperID]],players[sleeper_id],players[years_exp])</f>
        <v>6</v>
      </c>
    </row>
    <row r="53" spans="5:15" x14ac:dyDescent="0.2">
      <c r="E53" s="68" t="s">
        <v>29</v>
      </c>
      <c r="F53" s="68">
        <f>_xlfn.NUMBERVALUE(RIGHT(ALL_Athletic[[#This Row],[POS RK]],3))</f>
        <v>6</v>
      </c>
      <c r="G53" s="69">
        <v>6</v>
      </c>
      <c r="H53" s="70" t="s">
        <v>1674</v>
      </c>
      <c r="I53" s="70" t="s">
        <v>1675</v>
      </c>
      <c r="J53" s="70">
        <v>0</v>
      </c>
      <c r="K53" s="71">
        <v>320.64852812608808</v>
      </c>
      <c r="L53" s="81">
        <v>37.161228044414031</v>
      </c>
      <c r="M53" s="79">
        <v>2.1859545908478841</v>
      </c>
      <c r="N53" s="75" t="str">
        <f>_xlfn.IFNA(_xlfn.XLOOKUP(ALL_Athletic[[#This Row],[OVERALL PLAYER]],AthleticNameFixer[Name],AthleticNameFixer[SleeperID]),_xlfn.XLOOKUP(ALL_Athletic[[#This Row],[OVERALL PLAYER]],players[full_name],players[sleeper_id]))</f>
        <v>7591</v>
      </c>
      <c r="O53" s="70">
        <f>_xlfn.XLOOKUP(ALL_Athletic[[#This Row],[SleeperID]],players[sleeper_id],players[years_exp])</f>
        <v>5</v>
      </c>
    </row>
    <row r="54" spans="5:15" x14ac:dyDescent="0.2">
      <c r="E54" s="68" t="s">
        <v>102</v>
      </c>
      <c r="F54" s="68">
        <f>_xlfn.NUMBERVALUE(RIGHT(ALL_Athletic[[#This Row],[POS RK]],3))</f>
        <v>19</v>
      </c>
      <c r="G54" s="69">
        <v>81</v>
      </c>
      <c r="H54" s="70" t="s">
        <v>222</v>
      </c>
      <c r="I54" s="70" t="s">
        <v>1676</v>
      </c>
      <c r="J54" s="70">
        <v>0</v>
      </c>
      <c r="K54" s="71">
        <v>136.91765046300003</v>
      </c>
      <c r="L54" s="81">
        <v>33.372723566181691</v>
      </c>
      <c r="M54" s="79">
        <v>1.9631013862459818</v>
      </c>
      <c r="N54" s="75" t="str">
        <f>_xlfn.IFNA(_xlfn.XLOOKUP(ALL_Athletic[[#This Row],[OVERALL PLAYER]],AthleticNameFixer[Name],AthleticNameFixer[SleeperID]),_xlfn.XLOOKUP(ALL_Athletic[[#This Row],[OVERALL PLAYER]],players[full_name],players[sleeper_id]))</f>
        <v>4981</v>
      </c>
      <c r="O54" s="70">
        <f>_xlfn.XLOOKUP(ALL_Athletic[[#This Row],[SleeperID]],players[sleeper_id],players[years_exp])</f>
        <v>8</v>
      </c>
    </row>
    <row r="55" spans="5:15" x14ac:dyDescent="0.2">
      <c r="E55" s="68" t="s">
        <v>102</v>
      </c>
      <c r="F55" s="68">
        <f>_xlfn.NUMBERVALUE(RIGHT(ALL_Athletic[[#This Row],[POS RK]],3))</f>
        <v>20</v>
      </c>
      <c r="G55" s="69">
        <v>82</v>
      </c>
      <c r="H55" s="70" t="s">
        <v>1677</v>
      </c>
      <c r="I55" s="70" t="s">
        <v>1678</v>
      </c>
      <c r="J55" s="70">
        <v>0</v>
      </c>
      <c r="K55" s="71">
        <v>136.5709490291884</v>
      </c>
      <c r="L55" s="81">
        <v>33.046416334358952</v>
      </c>
      <c r="M55" s="79">
        <v>1.9439068431975854</v>
      </c>
      <c r="N55" s="75" t="str">
        <f>_xlfn.IFNA(_xlfn.XLOOKUP(ALL_Athletic[[#This Row],[OVERALL PLAYER]],AthleticNameFixer[Name],AthleticNameFixer[SleeperID]),_xlfn.XLOOKUP(ALL_Athletic[[#This Row],[OVERALL PLAYER]],players[full_name],players[sleeper_id]))</f>
        <v>5927</v>
      </c>
      <c r="O55" s="70">
        <f>_xlfn.XLOOKUP(ALL_Athletic[[#This Row],[SleeperID]],players[sleeper_id],players[years_exp])</f>
        <v>7</v>
      </c>
    </row>
    <row r="56" spans="5:15" x14ac:dyDescent="0.2">
      <c r="E56" s="68" t="s">
        <v>102</v>
      </c>
      <c r="F56" s="68">
        <f>_xlfn.NUMBERVALUE(RIGHT(ALL_Athletic[[#This Row],[POS RK]],3))</f>
        <v>21</v>
      </c>
      <c r="G56" s="69">
        <v>83</v>
      </c>
      <c r="H56" s="70" t="s">
        <v>1265</v>
      </c>
      <c r="I56" s="70" t="s">
        <v>1679</v>
      </c>
      <c r="J56" s="70">
        <v>0</v>
      </c>
      <c r="K56" s="71">
        <v>136.42297759676001</v>
      </c>
      <c r="L56" s="81">
        <v>32.907149103838123</v>
      </c>
      <c r="M56" s="79">
        <v>1.9357146531669485</v>
      </c>
      <c r="N56" s="75" t="str">
        <f>_xlfn.IFNA(_xlfn.XLOOKUP(ALL_Athletic[[#This Row],[OVERALL PLAYER]],AthleticNameFixer[Name],AthleticNameFixer[SleeperID]),_xlfn.XLOOKUP(ALL_Athletic[[#This Row],[OVERALL PLAYER]],players[full_name],players[sleeper_id]))</f>
        <v>6783</v>
      </c>
      <c r="O56" s="70">
        <f>_xlfn.XLOOKUP(ALL_Athletic[[#This Row],[SleeperID]],players[sleeper_id],players[years_exp])</f>
        <v>6</v>
      </c>
    </row>
    <row r="57" spans="5:15" x14ac:dyDescent="0.2">
      <c r="E57" s="68" t="s">
        <v>64</v>
      </c>
      <c r="F57" s="68">
        <f>_xlfn.NUMBERVALUE(RIGHT(ALL_Athletic[[#This Row],[POS RK]],3))</f>
        <v>25</v>
      </c>
      <c r="G57" s="69">
        <v>68</v>
      </c>
      <c r="H57" s="70" t="s">
        <v>1375</v>
      </c>
      <c r="I57" s="70" t="s">
        <v>1680</v>
      </c>
      <c r="J57" s="70">
        <v>0</v>
      </c>
      <c r="K57" s="71">
        <v>154.17546069784063</v>
      </c>
      <c r="L57" s="81">
        <v>31.115333586377787</v>
      </c>
      <c r="M57" s="79">
        <v>1.8303137403751639</v>
      </c>
      <c r="N57" s="75" t="str">
        <f>_xlfn.IFNA(_xlfn.XLOOKUP(ALL_Athletic[[#This Row],[OVERALL PLAYER]],AthleticNameFixer[Name],AthleticNameFixer[SleeperID]),_xlfn.XLOOKUP(ALL_Athletic[[#This Row],[OVERALL PLAYER]],players[full_name],players[sleeper_id]))</f>
        <v>8136</v>
      </c>
      <c r="O57" s="70">
        <f>_xlfn.XLOOKUP(ALL_Athletic[[#This Row],[SleeperID]],players[sleeper_id],players[years_exp])</f>
        <v>4</v>
      </c>
    </row>
    <row r="58" spans="5:15" x14ac:dyDescent="0.2">
      <c r="E58" s="68" t="s">
        <v>64</v>
      </c>
      <c r="F58" s="68">
        <f>_xlfn.NUMBERVALUE(RIGHT(ALL_Athletic[[#This Row],[POS RK]],3))</f>
        <v>26</v>
      </c>
      <c r="G58" s="69">
        <v>69</v>
      </c>
      <c r="H58" s="70" t="s">
        <v>1681</v>
      </c>
      <c r="I58" s="70" t="s">
        <v>1682</v>
      </c>
      <c r="J58" s="70">
        <v>0</v>
      </c>
      <c r="K58" s="71">
        <v>153.29879030685157</v>
      </c>
      <c r="L58" s="81">
        <v>30.341800888446258</v>
      </c>
      <c r="M58" s="79">
        <v>1.784811816967427</v>
      </c>
      <c r="N58" s="75" t="str">
        <f>_xlfn.IFNA(_xlfn.XLOOKUP(ALL_Athletic[[#This Row],[OVERALL PLAYER]],AthleticNameFixer[Name],AthleticNameFixer[SleeperID]),_xlfn.XLOOKUP(ALL_Athletic[[#This Row],[OVERALL PLAYER]],players[full_name],players[sleeper_id]))</f>
        <v>8205</v>
      </c>
      <c r="O58" s="70">
        <f>_xlfn.XLOOKUP(ALL_Athletic[[#This Row],[SleeperID]],players[sleeper_id],players[years_exp])</f>
        <v>4</v>
      </c>
    </row>
    <row r="59" spans="5:15" x14ac:dyDescent="0.2">
      <c r="E59" s="68" t="s">
        <v>102</v>
      </c>
      <c r="F59" s="68">
        <f>_xlfn.NUMBERVALUE(RIGHT(ALL_Athletic[[#This Row],[POS RK]],3))</f>
        <v>22</v>
      </c>
      <c r="G59" s="69">
        <v>86</v>
      </c>
      <c r="H59" s="70" t="s">
        <v>263</v>
      </c>
      <c r="I59" s="70" t="s">
        <v>1683</v>
      </c>
      <c r="J59" s="70">
        <v>0</v>
      </c>
      <c r="K59" s="71">
        <v>133.63308497063019</v>
      </c>
      <c r="L59" s="81">
        <v>30.281367808657109</v>
      </c>
      <c r="M59" s="79">
        <v>1.7812569299210064</v>
      </c>
      <c r="N59" s="75" t="str">
        <f>_xlfn.IFNA(_xlfn.XLOOKUP(ALL_Athletic[[#This Row],[OVERALL PLAYER]],AthleticNameFixer[Name],AthleticNameFixer[SleeperID]),_xlfn.XLOOKUP(ALL_Athletic[[#This Row],[OVERALL PLAYER]],players[full_name],players[sleeper_id]))</f>
        <v>4068</v>
      </c>
      <c r="O59" s="70">
        <f>_xlfn.XLOOKUP(ALL_Athletic[[#This Row],[SleeperID]],players[sleeper_id],players[years_exp])</f>
        <v>8</v>
      </c>
    </row>
    <row r="60" spans="5:15" x14ac:dyDescent="0.2">
      <c r="E60" s="68" t="s">
        <v>102</v>
      </c>
      <c r="F60" s="68">
        <f>_xlfn.NUMBERVALUE(RIGHT(ALL_Athletic[[#This Row],[POS RK]],3))</f>
        <v>23</v>
      </c>
      <c r="G60" s="69">
        <v>87</v>
      </c>
      <c r="H60" s="70" t="s">
        <v>1501</v>
      </c>
      <c r="I60" s="70" t="s">
        <v>1684</v>
      </c>
      <c r="J60" s="70">
        <v>0</v>
      </c>
      <c r="K60" s="71">
        <v>133.56997676922069</v>
      </c>
      <c r="L60" s="81">
        <v>30.221971854389352</v>
      </c>
      <c r="M60" s="79">
        <v>1.7777630502581971</v>
      </c>
      <c r="N60" s="75" t="str">
        <f>_xlfn.IFNA(_xlfn.XLOOKUP(ALL_Athletic[[#This Row],[OVERALL PLAYER]],AthleticNameFixer[Name],AthleticNameFixer[SleeperID]),_xlfn.XLOOKUP(ALL_Athletic[[#This Row],[OVERALL PLAYER]],players[full_name],players[sleeper_id]))</f>
        <v>4983</v>
      </c>
      <c r="O60" s="70">
        <f>_xlfn.XLOOKUP(ALL_Athletic[[#This Row],[SleeperID]],players[sleeper_id],players[years_exp])</f>
        <v>8</v>
      </c>
    </row>
    <row r="61" spans="5:15" x14ac:dyDescent="0.2">
      <c r="E61" s="68" t="s">
        <v>64</v>
      </c>
      <c r="F61" s="68">
        <f>_xlfn.NUMBERVALUE(RIGHT(ALL_Athletic[[#This Row],[POS RK]],3))</f>
        <v>27</v>
      </c>
      <c r="G61" s="69">
        <v>70</v>
      </c>
      <c r="H61" s="70" t="s">
        <v>1402</v>
      </c>
      <c r="I61" s="70" t="s">
        <v>1685</v>
      </c>
      <c r="J61" s="70">
        <v>0</v>
      </c>
      <c r="K61" s="71">
        <v>152.67264731033924</v>
      </c>
      <c r="L61" s="81">
        <v>29.789321773876551</v>
      </c>
      <c r="M61" s="79">
        <v>1.7523130455221501</v>
      </c>
      <c r="N61" s="75" t="str">
        <f>_xlfn.IFNA(_xlfn.XLOOKUP(ALL_Athletic[[#This Row],[OVERALL PLAYER]],AthleticNameFixer[Name],AthleticNameFixer[SleeperID]),_xlfn.XLOOKUP(ALL_Athletic[[#This Row],[OVERALL PLAYER]],players[full_name],players[sleeper_id]))</f>
        <v>5892</v>
      </c>
      <c r="O61" s="70">
        <f>_xlfn.XLOOKUP(ALL_Athletic[[#This Row],[SleeperID]],players[sleeper_id],players[years_exp])</f>
        <v>7</v>
      </c>
    </row>
    <row r="62" spans="5:15" x14ac:dyDescent="0.2">
      <c r="E62" s="68" t="s">
        <v>102</v>
      </c>
      <c r="F62" s="68">
        <f>_xlfn.NUMBERVALUE(RIGHT(ALL_Athletic[[#This Row],[POS RK]],3))</f>
        <v>24</v>
      </c>
      <c r="G62" s="69">
        <v>89</v>
      </c>
      <c r="H62" s="70" t="s">
        <v>134</v>
      </c>
      <c r="I62" s="70" t="s">
        <v>1686</v>
      </c>
      <c r="J62" s="70">
        <v>0</v>
      </c>
      <c r="K62" s="71">
        <v>132.48165565210786</v>
      </c>
      <c r="L62" s="81">
        <v>29.197669626518461</v>
      </c>
      <c r="M62" s="79">
        <v>1.7175099780304977</v>
      </c>
      <c r="N62" s="75" t="str">
        <f>_xlfn.IFNA(_xlfn.XLOOKUP(ALL_Athletic[[#This Row],[OVERALL PLAYER]],AthleticNameFixer[Name],AthleticNameFixer[SleeperID]),_xlfn.XLOOKUP(ALL_Athletic[[#This Row],[OVERALL PLAYER]],players[full_name],players[sleeper_id]))</f>
        <v>2216</v>
      </c>
      <c r="O62" s="70">
        <f>_xlfn.XLOOKUP(ALL_Athletic[[#This Row],[SleeperID]],players[sleeper_id],players[years_exp])</f>
        <v>12</v>
      </c>
    </row>
    <row r="63" spans="5:15" x14ac:dyDescent="0.2">
      <c r="E63" s="68" t="s">
        <v>102</v>
      </c>
      <c r="F63" s="68">
        <f>_xlfn.NUMBERVALUE(RIGHT(ALL_Athletic[[#This Row],[POS RK]],3))</f>
        <v>25</v>
      </c>
      <c r="G63" s="69">
        <v>90</v>
      </c>
      <c r="H63" s="70" t="s">
        <v>243</v>
      </c>
      <c r="I63" s="70" t="s">
        <v>1687</v>
      </c>
      <c r="J63" s="70">
        <v>0</v>
      </c>
      <c r="K63" s="71">
        <v>132.32123074250001</v>
      </c>
      <c r="L63" s="81">
        <v>29.046681476299284</v>
      </c>
      <c r="M63" s="79">
        <v>1.7086283221352521</v>
      </c>
      <c r="N63" s="75" t="str">
        <f>_xlfn.IFNA(_xlfn.XLOOKUP(ALL_Athletic[[#This Row],[OVERALL PLAYER]],AthleticNameFixer[Name],AthleticNameFixer[SleeperID]),_xlfn.XLOOKUP(ALL_Athletic[[#This Row],[OVERALL PLAYER]],players[full_name],players[sleeper_id]))</f>
        <v>4950</v>
      </c>
      <c r="O63" s="70">
        <f>_xlfn.XLOOKUP(ALL_Athletic[[#This Row],[SleeperID]],players[sleeper_id],players[years_exp])</f>
        <v>8</v>
      </c>
    </row>
    <row r="64" spans="5:15" x14ac:dyDescent="0.2">
      <c r="E64" s="68" t="s">
        <v>102</v>
      </c>
      <c r="F64" s="68">
        <f>_xlfn.NUMBERVALUE(RIGHT(ALL_Athletic[[#This Row],[POS RK]],3))</f>
        <v>26</v>
      </c>
      <c r="G64" s="69">
        <v>91</v>
      </c>
      <c r="H64" s="70" t="s">
        <v>114</v>
      </c>
      <c r="I64" s="70" t="s">
        <v>1688</v>
      </c>
      <c r="J64" s="70">
        <v>0</v>
      </c>
      <c r="K64" s="71">
        <v>131.66987052243201</v>
      </c>
      <c r="L64" s="81">
        <v>28.433636563294129</v>
      </c>
      <c r="M64" s="79">
        <v>1.6725668566643606</v>
      </c>
      <c r="N64" s="75" t="str">
        <f>_xlfn.IFNA(_xlfn.XLOOKUP(ALL_Athletic[[#This Row],[OVERALL PLAYER]],AthleticNameFixer[Name],AthleticNameFixer[SleeperID]),_xlfn.XLOOKUP(ALL_Athletic[[#This Row],[OVERALL PLAYER]],players[full_name],players[sleeper_id]))</f>
        <v>1479</v>
      </c>
      <c r="O64" s="70">
        <f>_xlfn.XLOOKUP(ALL_Athletic[[#This Row],[SleeperID]],players[sleeper_id],players[years_exp])</f>
        <v>13</v>
      </c>
    </row>
    <row r="65" spans="5:15" x14ac:dyDescent="0.2">
      <c r="E65" s="68" t="s">
        <v>29</v>
      </c>
      <c r="F65" s="68">
        <f>_xlfn.NUMBERVALUE(RIGHT(ALL_Athletic[[#This Row],[POS RK]],3))</f>
        <v>7</v>
      </c>
      <c r="G65" s="69">
        <v>7</v>
      </c>
      <c r="H65" s="70" t="s">
        <v>1369</v>
      </c>
      <c r="I65" s="70" t="s">
        <v>1689</v>
      </c>
      <c r="J65" s="70">
        <v>0</v>
      </c>
      <c r="K65" s="71">
        <v>311.25838009332614</v>
      </c>
      <c r="L65" s="81">
        <v>28.323441660638139</v>
      </c>
      <c r="M65" s="79">
        <v>1.6660848035669493</v>
      </c>
      <c r="N65" s="75" t="str">
        <f>_xlfn.IFNA(_xlfn.XLOOKUP(ALL_Athletic[[#This Row],[OVERALL PLAYER]],AthleticNameFixer[Name],AthleticNameFixer[SleeperID]),_xlfn.XLOOKUP(ALL_Athletic[[#This Row],[OVERALL PLAYER]],players[full_name],players[sleeper_id]))</f>
        <v>6797</v>
      </c>
      <c r="O65" s="70">
        <f>_xlfn.XLOOKUP(ALL_Athletic[[#This Row],[SleeperID]],players[sleeper_id],players[years_exp])</f>
        <v>6</v>
      </c>
    </row>
    <row r="66" spans="5:15" x14ac:dyDescent="0.2">
      <c r="E66" s="68" t="s">
        <v>102</v>
      </c>
      <c r="F66" s="68">
        <f>_xlfn.NUMBERVALUE(RIGHT(ALL_Athletic[[#This Row],[POS RK]],3))</f>
        <v>27</v>
      </c>
      <c r="G66" s="69">
        <v>93</v>
      </c>
      <c r="H66" s="70" t="s">
        <v>111</v>
      </c>
      <c r="I66" s="70" t="s">
        <v>1690</v>
      </c>
      <c r="J66" s="70">
        <v>0</v>
      </c>
      <c r="K66" s="71">
        <v>130.93657829438177</v>
      </c>
      <c r="L66" s="81">
        <v>27.743479172188017</v>
      </c>
      <c r="M66" s="79">
        <v>1.6319693630698833</v>
      </c>
      <c r="N66" s="75" t="str">
        <f>_xlfn.IFNA(_xlfn.XLOOKUP(ALL_Athletic[[#This Row],[OVERALL PLAYER]],AthleticNameFixer[Name],AthleticNameFixer[SleeperID]),_xlfn.XLOOKUP(ALL_Athletic[[#This Row],[OVERALL PLAYER]],players[full_name],players[sleeper_id]))</f>
        <v>1426</v>
      </c>
      <c r="O66" s="70">
        <f>_xlfn.XLOOKUP(ALL_Athletic[[#This Row],[SleeperID]],players[sleeper_id],players[years_exp])</f>
        <v>13</v>
      </c>
    </row>
    <row r="67" spans="5:15" x14ac:dyDescent="0.2">
      <c r="E67" s="68" t="s">
        <v>126</v>
      </c>
      <c r="F67" s="68">
        <f>_xlfn.NUMBERVALUE(RIGHT(ALL_Athletic[[#This Row],[POS RK]],3))</f>
        <v>5</v>
      </c>
      <c r="G67" s="69">
        <v>123</v>
      </c>
      <c r="H67" s="70" t="s">
        <v>336</v>
      </c>
      <c r="I67" s="70" t="s">
        <v>1691</v>
      </c>
      <c r="J67" s="70">
        <v>0</v>
      </c>
      <c r="K67" s="71">
        <v>103.0366075751655</v>
      </c>
      <c r="L67" s="81">
        <v>23.96192955341931</v>
      </c>
      <c r="M67" s="79">
        <v>1.4095252678481947</v>
      </c>
      <c r="N67" s="75" t="str">
        <f>_xlfn.IFNA(_xlfn.XLOOKUP(ALL_Athletic[[#This Row],[OVERALL PLAYER]],AthleticNameFixer[Name],AthleticNameFixer[SleeperID]),_xlfn.XLOOKUP(ALL_Athletic[[#This Row],[OVERALL PLAYER]],players[full_name],players[sleeper_id]))</f>
        <v>5022</v>
      </c>
      <c r="O67" s="70">
        <f>_xlfn.XLOOKUP(ALL_Athletic[[#This Row],[SleeperID]],players[sleeper_id],players[years_exp])</f>
        <v>8</v>
      </c>
    </row>
    <row r="68" spans="5:15" x14ac:dyDescent="0.2">
      <c r="E68" s="68" t="s">
        <v>126</v>
      </c>
      <c r="F68" s="68">
        <f>_xlfn.NUMBERVALUE(RIGHT(ALL_Athletic[[#This Row],[POS RK]],3))</f>
        <v>6</v>
      </c>
      <c r="G68" s="69">
        <v>125</v>
      </c>
      <c r="H68" s="70" t="s">
        <v>1274</v>
      </c>
      <c r="I68" s="70" t="s">
        <v>1692</v>
      </c>
      <c r="J68" s="70">
        <v>0</v>
      </c>
      <c r="K68" s="71">
        <v>102.73810820357446</v>
      </c>
      <c r="L68" s="81">
        <v>23.680988968392441</v>
      </c>
      <c r="M68" s="79">
        <v>1.3929993510819083</v>
      </c>
      <c r="N68" s="75" t="str">
        <f>_xlfn.IFNA(_xlfn.XLOOKUP(ALL_Athletic[[#This Row],[OVERALL PLAYER]],AthleticNameFixer[Name],AthleticNameFixer[SleeperID]),_xlfn.XLOOKUP(ALL_Athletic[[#This Row],[OVERALL PLAYER]],players[full_name],players[sleeper_id]))</f>
        <v>7553</v>
      </c>
      <c r="O68" s="70">
        <f>_xlfn.XLOOKUP(ALL_Athletic[[#This Row],[SleeperID]],players[sleeper_id],players[years_exp])</f>
        <v>5</v>
      </c>
    </row>
    <row r="69" spans="5:15" x14ac:dyDescent="0.2">
      <c r="E69" s="68" t="s">
        <v>102</v>
      </c>
      <c r="F69" s="68">
        <f>_xlfn.NUMBERVALUE(RIGHT(ALL_Athletic[[#This Row],[POS RK]],3))</f>
        <v>28</v>
      </c>
      <c r="G69" s="69">
        <v>95</v>
      </c>
      <c r="H69" s="70" t="s">
        <v>1467</v>
      </c>
      <c r="I69" s="70" t="s">
        <v>1693</v>
      </c>
      <c r="J69" s="70">
        <v>0</v>
      </c>
      <c r="K69" s="71">
        <v>126.60355194916112</v>
      </c>
      <c r="L69" s="81">
        <v>23.665336729627384</v>
      </c>
      <c r="M69" s="79">
        <v>1.3920786311545521</v>
      </c>
      <c r="N69" s="75" t="str">
        <f>_xlfn.IFNA(_xlfn.XLOOKUP(ALL_Athletic[[#This Row],[OVERALL PLAYER]],AthleticNameFixer[Name],AthleticNameFixer[SleeperID]),_xlfn.XLOOKUP(ALL_Athletic[[#This Row],[OVERALL PLAYER]],players[full_name],players[sleeper_id]))</f>
        <v>8112</v>
      </c>
      <c r="O69" s="70">
        <f>_xlfn.XLOOKUP(ALL_Athletic[[#This Row],[SleeperID]],players[sleeper_id],players[years_exp])</f>
        <v>4</v>
      </c>
    </row>
    <row r="70" spans="5:15" x14ac:dyDescent="0.2">
      <c r="E70" s="68" t="s">
        <v>64</v>
      </c>
      <c r="F70" s="68">
        <f>_xlfn.NUMBERVALUE(RIGHT(ALL_Athletic[[#This Row],[POS RK]],3))</f>
        <v>28</v>
      </c>
      <c r="G70" s="69">
        <v>77</v>
      </c>
      <c r="H70" s="70" t="s">
        <v>98</v>
      </c>
      <c r="I70" s="70" t="s">
        <v>1694</v>
      </c>
      <c r="J70" s="70">
        <v>0</v>
      </c>
      <c r="K70" s="71">
        <v>145.49569388587361</v>
      </c>
      <c r="L70" s="81">
        <v>23.456715811112744</v>
      </c>
      <c r="M70" s="79">
        <v>1.3798068124183966</v>
      </c>
      <c r="N70" s="75" t="str">
        <f>_xlfn.IFNA(_xlfn.XLOOKUP(ALL_Athletic[[#This Row],[OVERALL PLAYER]],AthleticNameFixer[Name],AthleticNameFixer[SleeperID]),_xlfn.XLOOKUP(ALL_Athletic[[#This Row],[OVERALL PLAYER]],players[full_name],players[sleeper_id]))</f>
        <v>4035</v>
      </c>
      <c r="O70" s="70">
        <f>_xlfn.XLOOKUP(ALL_Athletic[[#This Row],[SleeperID]],players[sleeper_id],players[years_exp])</f>
        <v>9</v>
      </c>
    </row>
    <row r="71" spans="5:15" x14ac:dyDescent="0.2">
      <c r="E71" s="68" t="s">
        <v>126</v>
      </c>
      <c r="F71" s="68">
        <f>_xlfn.NUMBERVALUE(RIGHT(ALL_Athletic[[#This Row],[POS RK]],3))</f>
        <v>7</v>
      </c>
      <c r="G71" s="69">
        <v>126</v>
      </c>
      <c r="H71" s="70" t="s">
        <v>609</v>
      </c>
      <c r="I71" s="70" t="s">
        <v>1695</v>
      </c>
      <c r="J71" s="70">
        <v>0</v>
      </c>
      <c r="K71" s="71">
        <v>102.47274907767458</v>
      </c>
      <c r="L71" s="81">
        <v>23.43123920283962</v>
      </c>
      <c r="M71" s="79">
        <v>1.3783081884023307</v>
      </c>
      <c r="N71" s="75" t="str">
        <f>_xlfn.IFNA(_xlfn.XLOOKUP(ALL_Athletic[[#This Row],[OVERALL PLAYER]],AthleticNameFixer[Name],AthleticNameFixer[SleeperID]),_xlfn.XLOOKUP(ALL_Athletic[[#This Row],[OVERALL PLAYER]],players[full_name],players[sleeper_id]))</f>
        <v>2505</v>
      </c>
      <c r="O71" s="70">
        <f>_xlfn.XLOOKUP(ALL_Athletic[[#This Row],[SleeperID]],players[sleeper_id],players[years_exp])</f>
        <v>11</v>
      </c>
    </row>
    <row r="72" spans="5:15" x14ac:dyDescent="0.2">
      <c r="E72" s="68" t="s">
        <v>29</v>
      </c>
      <c r="F72" s="68">
        <f>_xlfn.NUMBERVALUE(RIGHT(ALL_Athletic[[#This Row],[POS RK]],3))</f>
        <v>8</v>
      </c>
      <c r="G72" s="69">
        <v>8</v>
      </c>
      <c r="H72" s="70" t="s">
        <v>48</v>
      </c>
      <c r="I72" s="70" t="s">
        <v>1696</v>
      </c>
      <c r="J72" s="70">
        <v>0</v>
      </c>
      <c r="K72" s="71">
        <v>303.77735306611027</v>
      </c>
      <c r="L72" s="81">
        <v>21.282475046787852</v>
      </c>
      <c r="M72" s="79">
        <v>1.2519102968698737</v>
      </c>
      <c r="N72" s="75" t="str">
        <f>_xlfn.IFNA(_xlfn.XLOOKUP(ALL_Athletic[[#This Row],[OVERALL PLAYER]],AthleticNameFixer[Name],AthleticNameFixer[SleeperID]),_xlfn.XLOOKUP(ALL_Athletic[[#This Row],[OVERALL PLAYER]],players[full_name],players[sleeper_id]))</f>
        <v>4017</v>
      </c>
      <c r="O72" s="70">
        <f>_xlfn.XLOOKUP(ALL_Athletic[[#This Row],[SleeperID]],players[sleeper_id],players[years_exp])</f>
        <v>9</v>
      </c>
    </row>
    <row r="73" spans="5:15" x14ac:dyDescent="0.2">
      <c r="E73" s="68" t="s">
        <v>102</v>
      </c>
      <c r="F73" s="68">
        <f>_xlfn.NUMBERVALUE(RIGHT(ALL_Athletic[[#This Row],[POS RK]],3))</f>
        <v>29</v>
      </c>
      <c r="G73" s="69">
        <v>97</v>
      </c>
      <c r="H73" s="70" t="s">
        <v>280</v>
      </c>
      <c r="I73" s="70" t="s">
        <v>1697</v>
      </c>
      <c r="J73" s="70">
        <v>0</v>
      </c>
      <c r="K73" s="71">
        <v>123.18849664572033</v>
      </c>
      <c r="L73" s="81">
        <v>20.451167032271357</v>
      </c>
      <c r="M73" s="79">
        <v>1.2030098254277268</v>
      </c>
      <c r="N73" s="75" t="str">
        <f>_xlfn.IFNA(_xlfn.XLOOKUP(ALL_Athletic[[#This Row],[OVERALL PLAYER]],AthleticNameFixer[Name],AthleticNameFixer[SleeperID]),_xlfn.XLOOKUP(ALL_Athletic[[#This Row],[OVERALL PLAYER]],players[full_name],players[sleeper_id]))</f>
        <v>4037</v>
      </c>
      <c r="O73" s="70">
        <f>_xlfn.XLOOKUP(ALL_Athletic[[#This Row],[SleeperID]],players[sleeper_id],players[years_exp])</f>
        <v>9</v>
      </c>
    </row>
    <row r="74" spans="5:15" x14ac:dyDescent="0.2">
      <c r="E74" s="68" t="s">
        <v>102</v>
      </c>
      <c r="F74" s="68">
        <f>_xlfn.NUMBERVALUE(RIGHT(ALL_Athletic[[#This Row],[POS RK]],3))</f>
        <v>30</v>
      </c>
      <c r="G74" s="69">
        <v>98</v>
      </c>
      <c r="H74" s="70" t="s">
        <v>206</v>
      </c>
      <c r="I74" s="70" t="s">
        <v>1698</v>
      </c>
      <c r="J74" s="70">
        <v>0</v>
      </c>
      <c r="K74" s="71">
        <v>123.075371361056</v>
      </c>
      <c r="L74" s="81">
        <v>20.344696176116699</v>
      </c>
      <c r="M74" s="79">
        <v>1.1967468338892175</v>
      </c>
      <c r="N74" s="75" t="str">
        <f>_xlfn.IFNA(_xlfn.XLOOKUP(ALL_Athletic[[#This Row],[OVERALL PLAYER]],AthleticNameFixer[Name],AthleticNameFixer[SleeperID]),_xlfn.XLOOKUP(ALL_Athletic[[#This Row],[OVERALL PLAYER]],players[full_name],players[sleeper_id]))</f>
        <v>2374</v>
      </c>
      <c r="O74" s="70">
        <f>_xlfn.XLOOKUP(ALL_Athletic[[#This Row],[SleeperID]],players[sleeper_id],players[years_exp])</f>
        <v>11</v>
      </c>
    </row>
    <row r="75" spans="5:15" x14ac:dyDescent="0.2">
      <c r="E75" s="68" t="s">
        <v>102</v>
      </c>
      <c r="F75" s="68">
        <f>_xlfn.NUMBERVALUE(RIGHT(ALL_Athletic[[#This Row],[POS RK]],3))</f>
        <v>31</v>
      </c>
      <c r="G75" s="69">
        <v>99</v>
      </c>
      <c r="H75" s="70" t="s">
        <v>1699</v>
      </c>
      <c r="I75" s="70" t="s">
        <v>1700</v>
      </c>
      <c r="J75" s="70">
        <v>0</v>
      </c>
      <c r="K75" s="71">
        <v>122.81877001567797</v>
      </c>
      <c r="L75" s="81">
        <v>20.103189027525602</v>
      </c>
      <c r="M75" s="79">
        <v>1.1825405310309178</v>
      </c>
      <c r="N75" s="75" t="str">
        <f>_xlfn.IFNA(_xlfn.XLOOKUP(ALL_Athletic[[#This Row],[OVERALL PLAYER]],AthleticNameFixer[Name],AthleticNameFixer[SleeperID]),_xlfn.XLOOKUP(ALL_Athletic[[#This Row],[OVERALL PLAYER]],players[full_name],players[sleeper_id]))</f>
        <v>6803</v>
      </c>
      <c r="O75" s="70">
        <f>_xlfn.XLOOKUP(ALL_Athletic[[#This Row],[SleeperID]],players[sleeper_id],players[years_exp])</f>
        <v>6</v>
      </c>
    </row>
    <row r="76" spans="5:15" x14ac:dyDescent="0.2">
      <c r="E76" s="68" t="s">
        <v>102</v>
      </c>
      <c r="F76" s="68">
        <f>_xlfn.NUMBERVALUE(RIGHT(ALL_Athletic[[#This Row],[POS RK]],3))</f>
        <v>32</v>
      </c>
      <c r="G76" s="69">
        <v>101</v>
      </c>
      <c r="H76" s="70" t="s">
        <v>1179</v>
      </c>
      <c r="I76" s="70" t="s">
        <v>1701</v>
      </c>
      <c r="J76" s="70">
        <v>0</v>
      </c>
      <c r="K76" s="71">
        <v>121.36616641008003</v>
      </c>
      <c r="L76" s="81">
        <v>18.736032692845185</v>
      </c>
      <c r="M76" s="79">
        <v>1.1021195701673638</v>
      </c>
      <c r="N76" s="75" t="str">
        <f>_xlfn.IFNA(_xlfn.XLOOKUP(ALL_Athletic[[#This Row],[OVERALL PLAYER]],AthleticNameFixer[Name],AthleticNameFixer[SleeperID]),_xlfn.XLOOKUP(ALL_Athletic[[#This Row],[OVERALL PLAYER]],players[full_name],players[sleeper_id]))</f>
        <v>5848</v>
      </c>
      <c r="O76" s="70">
        <f>_xlfn.XLOOKUP(ALL_Athletic[[#This Row],[SleeperID]],players[sleeper_id],players[years_exp])</f>
        <v>7</v>
      </c>
    </row>
    <row r="77" spans="5:15" x14ac:dyDescent="0.2">
      <c r="E77" s="68" t="s">
        <v>64</v>
      </c>
      <c r="F77" s="68">
        <f>_xlfn.NUMBERVALUE(RIGHT(ALL_Athletic[[#This Row],[POS RK]],3))</f>
        <v>29</v>
      </c>
      <c r="G77" s="69">
        <v>80</v>
      </c>
      <c r="H77" s="70" t="s">
        <v>1363</v>
      </c>
      <c r="I77" s="70" t="s">
        <v>1702</v>
      </c>
      <c r="J77" s="70">
        <v>0</v>
      </c>
      <c r="K77" s="71">
        <v>139.42525745419601</v>
      </c>
      <c r="L77" s="81">
        <v>18.100448371397235</v>
      </c>
      <c r="M77" s="79">
        <v>1.0647322571410138</v>
      </c>
      <c r="N77" s="75" t="str">
        <f>_xlfn.IFNA(_xlfn.XLOOKUP(ALL_Athletic[[#This Row],[OVERALL PLAYER]],AthleticNameFixer[Name],AthleticNameFixer[SleeperID]),_xlfn.XLOOKUP(ALL_Athletic[[#This Row],[OVERALL PLAYER]],players[full_name],players[sleeper_id]))</f>
        <v>7588</v>
      </c>
      <c r="O77" s="70">
        <f>_xlfn.XLOOKUP(ALL_Athletic[[#This Row],[SleeperID]],players[sleeper_id],players[years_exp])</f>
        <v>5</v>
      </c>
    </row>
    <row r="78" spans="5:15" x14ac:dyDescent="0.2">
      <c r="E78" s="68" t="s">
        <v>102</v>
      </c>
      <c r="F78" s="68">
        <f>_xlfn.NUMBERVALUE(RIGHT(ALL_Athletic[[#This Row],[POS RK]],3))</f>
        <v>33</v>
      </c>
      <c r="G78" s="69">
        <v>103</v>
      </c>
      <c r="H78" s="70" t="s">
        <v>1703</v>
      </c>
      <c r="I78" s="70" t="s">
        <v>1704</v>
      </c>
      <c r="J78" s="70">
        <v>0</v>
      </c>
      <c r="K78" s="71">
        <v>119.70547801212905</v>
      </c>
      <c r="L78" s="81">
        <v>17.173031847714853</v>
      </c>
      <c r="M78" s="79">
        <v>1.0101783439832266</v>
      </c>
      <c r="N78" s="75" t="str">
        <f>_xlfn.IFNA(_xlfn.XLOOKUP(ALL_Athletic[[#This Row],[OVERALL PLAYER]],AthleticNameFixer[Name],AthleticNameFixer[SleeperID]),_xlfn.XLOOKUP(ALL_Athletic[[#This Row],[OVERALL PLAYER]],players[full_name],players[sleeper_id]))</f>
        <v>8119</v>
      </c>
      <c r="O78" s="70">
        <f>_xlfn.XLOOKUP(ALL_Athletic[[#This Row],[SleeperID]],players[sleeper_id],players[years_exp])</f>
        <v>4</v>
      </c>
    </row>
    <row r="79" spans="5:15" x14ac:dyDescent="0.2">
      <c r="E79" s="68" t="s">
        <v>29</v>
      </c>
      <c r="F79" s="68">
        <f>_xlfn.NUMBERVALUE(RIGHT(ALL_Athletic[[#This Row],[POS RK]],3))</f>
        <v>9</v>
      </c>
      <c r="G79" s="69">
        <v>9</v>
      </c>
      <c r="H79" s="70" t="s">
        <v>1132</v>
      </c>
      <c r="I79" s="70" t="s">
        <v>1705</v>
      </c>
      <c r="J79" s="70">
        <v>0</v>
      </c>
      <c r="K79" s="71">
        <v>299.34354313267295</v>
      </c>
      <c r="L79" s="81">
        <v>17.109477462376276</v>
      </c>
      <c r="M79" s="79">
        <v>1.0064398507280163</v>
      </c>
      <c r="N79" s="75" t="str">
        <f>_xlfn.IFNA(_xlfn.XLOOKUP(ALL_Athletic[[#This Row],[OVERALL PLAYER]],AthleticNameFixer[Name],AthleticNameFixer[SleeperID]),_xlfn.XLOOKUP(ALL_Athletic[[#This Row],[OVERALL PLAYER]],players[full_name],players[sleeper_id]))</f>
        <v>7523</v>
      </c>
      <c r="O79" s="70">
        <f>_xlfn.XLOOKUP(ALL_Athletic[[#This Row],[SleeperID]],players[sleeper_id],players[years_exp])</f>
        <v>5</v>
      </c>
    </row>
    <row r="80" spans="5:15" x14ac:dyDescent="0.2">
      <c r="E80" s="68" t="s">
        <v>102</v>
      </c>
      <c r="F80" s="68">
        <f>_xlfn.NUMBERVALUE(RIGHT(ALL_Athletic[[#This Row],[POS RK]],3))</f>
        <v>34</v>
      </c>
      <c r="G80" s="69">
        <v>104</v>
      </c>
      <c r="H80" s="70" t="s">
        <v>1207</v>
      </c>
      <c r="I80" s="70" t="s">
        <v>1706</v>
      </c>
      <c r="J80" s="70">
        <v>0</v>
      </c>
      <c r="K80" s="71">
        <v>119.18049876730416</v>
      </c>
      <c r="L80" s="81">
        <v>16.678933734938497</v>
      </c>
      <c r="M80" s="79">
        <v>0.98111374911402915</v>
      </c>
      <c r="N80" s="75" t="str">
        <f>_xlfn.IFNA(_xlfn.XLOOKUP(ALL_Athletic[[#This Row],[OVERALL PLAYER]],AthleticNameFixer[Name],AthleticNameFixer[SleeperID]),_xlfn.XLOOKUP(ALL_Athletic[[#This Row],[OVERALL PLAYER]],players[full_name],players[sleeper_id]))</f>
        <v>8137</v>
      </c>
      <c r="O80" s="70">
        <f>_xlfn.XLOOKUP(ALL_Athletic[[#This Row],[SleeperID]],players[sleeper_id],players[years_exp])</f>
        <v>4</v>
      </c>
    </row>
    <row r="81" spans="5:15" x14ac:dyDescent="0.2">
      <c r="E81" s="68" t="s">
        <v>102</v>
      </c>
      <c r="F81" s="68">
        <f>_xlfn.NUMBERVALUE(RIGHT(ALL_Athletic[[#This Row],[POS RK]],3))</f>
        <v>35</v>
      </c>
      <c r="G81" s="69">
        <v>106</v>
      </c>
      <c r="H81" s="70" t="s">
        <v>1707</v>
      </c>
      <c r="I81" s="70" t="s">
        <v>1708</v>
      </c>
      <c r="J81" s="70">
        <v>0</v>
      </c>
      <c r="K81" s="71">
        <v>118.56199973037596</v>
      </c>
      <c r="L81" s="81">
        <v>16.096816994300184</v>
      </c>
      <c r="M81" s="79">
        <v>0.9468715879000108</v>
      </c>
      <c r="N81" s="75" t="str">
        <f>_xlfn.IFNA(_xlfn.XLOOKUP(ALL_Athletic[[#This Row],[OVERALL PLAYER]],AthleticNameFixer[Name],AthleticNameFixer[SleeperID]),_xlfn.XLOOKUP(ALL_Athletic[[#This Row],[OVERALL PLAYER]],players[full_name],players[sleeper_id]))</f>
        <v>8135</v>
      </c>
      <c r="O81" s="70">
        <f>_xlfn.XLOOKUP(ALL_Athletic[[#This Row],[SleeperID]],players[sleeper_id],players[years_exp])</f>
        <v>4</v>
      </c>
    </row>
    <row r="82" spans="5:15" x14ac:dyDescent="0.2">
      <c r="E82" s="68" t="s">
        <v>102</v>
      </c>
      <c r="F82" s="68">
        <f>_xlfn.NUMBERVALUE(RIGHT(ALL_Athletic[[#This Row],[POS RK]],3))</f>
        <v>36</v>
      </c>
      <c r="G82" s="69">
        <v>107</v>
      </c>
      <c r="H82" s="70" t="s">
        <v>1709</v>
      </c>
      <c r="I82" s="70" t="s">
        <v>1710</v>
      </c>
      <c r="J82" s="70">
        <v>0</v>
      </c>
      <c r="K82" s="71">
        <v>118.32103336693547</v>
      </c>
      <c r="L82" s="81">
        <v>15.870025122826775</v>
      </c>
      <c r="M82" s="79">
        <v>0.93353088957804553</v>
      </c>
      <c r="N82" s="75" t="str">
        <f>_xlfn.IFNA(_xlfn.XLOOKUP(ALL_Athletic[[#This Row],[OVERALL PLAYER]],AthleticNameFixer[Name],AthleticNameFixer[SleeperID]),_xlfn.XLOOKUP(ALL_Athletic[[#This Row],[OVERALL PLAYER]],players[full_name],players[sleeper_id]))</f>
        <v>7606</v>
      </c>
      <c r="O82" s="70">
        <f>_xlfn.XLOOKUP(ALL_Athletic[[#This Row],[SleeperID]],players[sleeper_id],players[years_exp])</f>
        <v>3</v>
      </c>
    </row>
    <row r="83" spans="5:15" x14ac:dyDescent="0.2">
      <c r="E83" s="68" t="s">
        <v>64</v>
      </c>
      <c r="F83" s="68">
        <f>_xlfn.NUMBERVALUE(RIGHT(ALL_Athletic[[#This Row],[POS RK]],3))</f>
        <v>30</v>
      </c>
      <c r="G83" s="69">
        <v>84</v>
      </c>
      <c r="H83" s="70" t="s">
        <v>1711</v>
      </c>
      <c r="I83" s="70" t="s">
        <v>1712</v>
      </c>
      <c r="J83" s="70">
        <v>0</v>
      </c>
      <c r="K83" s="71">
        <v>136.30730344484419</v>
      </c>
      <c r="L83" s="81">
        <v>15.349312480792676</v>
      </c>
      <c r="M83" s="79">
        <v>0.90290073416427508</v>
      </c>
      <c r="N83" s="75" t="str">
        <f>_xlfn.IFNA(_xlfn.XLOOKUP(ALL_Athletic[[#This Row],[OVERALL PLAYER]],AthleticNameFixer[Name],AthleticNameFixer[SleeperID]),_xlfn.XLOOKUP(ALL_Athletic[[#This Row],[OVERALL PLAYER]],players[full_name],players[sleeper_id]))</f>
        <v>8154</v>
      </c>
      <c r="O83" s="70">
        <f>_xlfn.XLOOKUP(ALL_Athletic[[#This Row],[SleeperID]],players[sleeper_id],players[years_exp])</f>
        <v>4</v>
      </c>
    </row>
    <row r="84" spans="5:15" x14ac:dyDescent="0.2">
      <c r="E84" s="68" t="s">
        <v>64</v>
      </c>
      <c r="F84" s="68">
        <f>_xlfn.NUMBERVALUE(RIGHT(ALL_Athletic[[#This Row],[POS RK]],3))</f>
        <v>31</v>
      </c>
      <c r="G84" s="69">
        <v>85</v>
      </c>
      <c r="H84" s="70" t="s">
        <v>1105</v>
      </c>
      <c r="I84" s="70" t="s">
        <v>1713</v>
      </c>
      <c r="J84" s="70">
        <v>0</v>
      </c>
      <c r="K84" s="71">
        <v>136.27671577201434</v>
      </c>
      <c r="L84" s="81">
        <v>15.322323357707504</v>
      </c>
      <c r="M84" s="79">
        <v>0.90131313868867668</v>
      </c>
      <c r="N84" s="75" t="str">
        <f>_xlfn.IFNA(_xlfn.XLOOKUP(ALL_Athletic[[#This Row],[OVERALL PLAYER]],AthleticNameFixer[Name],AthleticNameFixer[SleeperID]),_xlfn.XLOOKUP(ALL_Athletic[[#This Row],[OVERALL PLAYER]],players[full_name],players[sleeper_id]))</f>
        <v>6790</v>
      </c>
      <c r="O84" s="70">
        <f>_xlfn.XLOOKUP(ALL_Athletic[[#This Row],[SleeperID]],players[sleeper_id],players[years_exp])</f>
        <v>6</v>
      </c>
    </row>
    <row r="85" spans="5:15" x14ac:dyDescent="0.2">
      <c r="E85" s="68" t="s">
        <v>102</v>
      </c>
      <c r="F85" s="68">
        <f>_xlfn.NUMBERVALUE(RIGHT(ALL_Athletic[[#This Row],[POS RK]],3))</f>
        <v>37</v>
      </c>
      <c r="G85" s="69">
        <v>108</v>
      </c>
      <c r="H85" s="70" t="s">
        <v>162</v>
      </c>
      <c r="I85" s="70" t="s">
        <v>1714</v>
      </c>
      <c r="J85" s="70">
        <v>0</v>
      </c>
      <c r="K85" s="71">
        <v>117.430787262208</v>
      </c>
      <c r="L85" s="81">
        <v>15.032146436024462</v>
      </c>
      <c r="M85" s="79">
        <v>0.88424390800143893</v>
      </c>
      <c r="N85" s="75" t="str">
        <f>_xlfn.IFNA(_xlfn.XLOOKUP(ALL_Athletic[[#This Row],[OVERALL PLAYER]],AthleticNameFixer[Name],AthleticNameFixer[SleeperID]),_xlfn.XLOOKUP(ALL_Athletic[[#This Row],[OVERALL PLAYER]],players[full_name],players[sleeper_id]))</f>
        <v>2197</v>
      </c>
      <c r="O85" s="70">
        <f>_xlfn.XLOOKUP(ALL_Athletic[[#This Row],[SleeperID]],players[sleeper_id],players[years_exp])</f>
        <v>12</v>
      </c>
    </row>
    <row r="86" spans="5:15" x14ac:dyDescent="0.2">
      <c r="E86" s="68" t="s">
        <v>102</v>
      </c>
      <c r="F86" s="68">
        <f>_xlfn.NUMBERVALUE(RIGHT(ALL_Athletic[[#This Row],[POS RK]],3))</f>
        <v>38</v>
      </c>
      <c r="G86" s="69">
        <v>112</v>
      </c>
      <c r="H86" s="70" t="s">
        <v>1715</v>
      </c>
      <c r="I86" s="70" t="s">
        <v>1716</v>
      </c>
      <c r="J86" s="70">
        <v>0</v>
      </c>
      <c r="K86" s="71">
        <v>115.9075004833125</v>
      </c>
      <c r="L86" s="81">
        <v>13.598464761769876</v>
      </c>
      <c r="M86" s="79">
        <v>0.79990969186881622</v>
      </c>
      <c r="N86" s="75" t="str">
        <f>_xlfn.IFNA(_xlfn.XLOOKUP(ALL_Athletic[[#This Row],[OVERALL PLAYER]],AthleticNameFixer[Name],AthleticNameFixer[SleeperID]),_xlfn.XLOOKUP(ALL_Athletic[[#This Row],[OVERALL PLAYER]],players[full_name],players[sleeper_id]))</f>
        <v>6943</v>
      </c>
      <c r="O86" s="70">
        <f>_xlfn.XLOOKUP(ALL_Athletic[[#This Row],[SleeperID]],players[sleeper_id],players[years_exp])</f>
        <v>6</v>
      </c>
    </row>
    <row r="87" spans="5:15" x14ac:dyDescent="0.2">
      <c r="E87" s="68" t="s">
        <v>64</v>
      </c>
      <c r="F87" s="68">
        <f>_xlfn.NUMBERVALUE(RIGHT(ALL_Athletic[[#This Row],[POS RK]],3))</f>
        <v>32</v>
      </c>
      <c r="G87" s="69">
        <v>88</v>
      </c>
      <c r="H87" s="70" t="s">
        <v>1717</v>
      </c>
      <c r="I87" s="70" t="s">
        <v>1718</v>
      </c>
      <c r="J87" s="70">
        <v>0</v>
      </c>
      <c r="K87" s="71">
        <v>133.09871502574197</v>
      </c>
      <c r="L87" s="81">
        <v>12.518205052173059</v>
      </c>
      <c r="M87" s="79">
        <v>0.73636500306900343</v>
      </c>
      <c r="N87" s="75" t="str">
        <f>_xlfn.IFNA(_xlfn.XLOOKUP(ALL_Athletic[[#This Row],[OVERALL PLAYER]],AthleticNameFixer[Name],AthleticNameFixer[SleeperID]),_xlfn.XLOOKUP(ALL_Athletic[[#This Row],[OVERALL PLAYER]],players[full_name],players[sleeper_id]))</f>
        <v>6828</v>
      </c>
      <c r="O87" s="70">
        <f>_xlfn.XLOOKUP(ALL_Athletic[[#This Row],[SleeperID]],players[sleeper_id],players[years_exp])</f>
        <v>6</v>
      </c>
    </row>
    <row r="88" spans="5:15" x14ac:dyDescent="0.2">
      <c r="E88" s="68" t="s">
        <v>102</v>
      </c>
      <c r="F88" s="68">
        <f>_xlfn.NUMBERVALUE(RIGHT(ALL_Athletic[[#This Row],[POS RK]],3))</f>
        <v>39</v>
      </c>
      <c r="G88" s="69">
        <v>113</v>
      </c>
      <c r="H88" s="70" t="s">
        <v>1719</v>
      </c>
      <c r="I88" s="70" t="s">
        <v>1720</v>
      </c>
      <c r="J88" s="70">
        <v>0</v>
      </c>
      <c r="K88" s="71">
        <v>113.94386543919001</v>
      </c>
      <c r="L88" s="81">
        <v>11.750337661419294</v>
      </c>
      <c r="M88" s="79">
        <v>0.69119633302466443</v>
      </c>
      <c r="N88" s="75" t="str">
        <f>_xlfn.IFNA(_xlfn.XLOOKUP(ALL_Athletic[[#This Row],[OVERALL PLAYER]],AthleticNameFixer[Name],AthleticNameFixer[SleeperID]),_xlfn.XLOOKUP(ALL_Athletic[[#This Row],[OVERALL PLAYER]],players[full_name],players[sleeper_id]))</f>
        <v>5937</v>
      </c>
      <c r="O88" s="70">
        <f>_xlfn.XLOOKUP(ALL_Athletic[[#This Row],[SleeperID]],players[sleeper_id],players[years_exp])</f>
        <v>6</v>
      </c>
    </row>
    <row r="89" spans="5:15" x14ac:dyDescent="0.2">
      <c r="E89" s="68" t="s">
        <v>102</v>
      </c>
      <c r="F89" s="68">
        <f>_xlfn.NUMBERVALUE(RIGHT(ALL_Athletic[[#This Row],[POS RK]],3))</f>
        <v>40</v>
      </c>
      <c r="G89" s="69">
        <v>114</v>
      </c>
      <c r="H89" s="70" t="s">
        <v>1328</v>
      </c>
      <c r="I89" s="70" t="s">
        <v>1721</v>
      </c>
      <c r="J89" s="70">
        <v>0</v>
      </c>
      <c r="K89" s="71">
        <v>113.285030447088</v>
      </c>
      <c r="L89" s="81">
        <v>11.130257668852693</v>
      </c>
      <c r="M89" s="79">
        <v>0.65472103934427606</v>
      </c>
      <c r="N89" s="75" t="str">
        <f>_xlfn.IFNA(_xlfn.XLOOKUP(ALL_Athletic[[#This Row],[OVERALL PLAYER]],AthleticNameFixer[Name],AthleticNameFixer[SleeperID]),_xlfn.XLOOKUP(ALL_Athletic[[#This Row],[OVERALL PLAYER]],players[full_name],players[sleeper_id]))</f>
        <v>6819</v>
      </c>
      <c r="O89" s="70">
        <f>_xlfn.XLOOKUP(ALL_Athletic[[#This Row],[SleeperID]],players[sleeper_id],players[years_exp])</f>
        <v>6</v>
      </c>
    </row>
    <row r="90" spans="5:15" x14ac:dyDescent="0.2">
      <c r="E90" s="68" t="s">
        <v>64</v>
      </c>
      <c r="F90" s="68">
        <f>_xlfn.NUMBERVALUE(RIGHT(ALL_Athletic[[#This Row],[POS RK]],3))</f>
        <v>33</v>
      </c>
      <c r="G90" s="69">
        <v>92</v>
      </c>
      <c r="H90" s="70" t="s">
        <v>1416</v>
      </c>
      <c r="I90" s="70" t="s">
        <v>1722</v>
      </c>
      <c r="J90" s="70">
        <v>0</v>
      </c>
      <c r="K90" s="71">
        <v>131.29371563640146</v>
      </c>
      <c r="L90" s="81">
        <v>10.925558532166733</v>
      </c>
      <c r="M90" s="79">
        <v>0.64267991365686661</v>
      </c>
      <c r="N90" s="75" t="str">
        <f>_xlfn.IFNA(_xlfn.XLOOKUP(ALL_Athletic[[#This Row],[OVERALL PLAYER]],AthleticNameFixer[Name],AthleticNameFixer[SleeperID]),_xlfn.XLOOKUP(ALL_Athletic[[#This Row],[OVERALL PLAYER]],players[full_name],players[sleeper_id]))</f>
        <v>8138</v>
      </c>
      <c r="O90" s="70">
        <f>_xlfn.XLOOKUP(ALL_Athletic[[#This Row],[SleeperID]],players[sleeper_id],players[years_exp])</f>
        <v>4</v>
      </c>
    </row>
    <row r="91" spans="5:15" x14ac:dyDescent="0.2">
      <c r="E91" s="68" t="s">
        <v>29</v>
      </c>
      <c r="F91" s="68">
        <f>_xlfn.NUMBERVALUE(RIGHT(ALL_Athletic[[#This Row],[POS RK]],3))</f>
        <v>10</v>
      </c>
      <c r="G91" s="69">
        <v>10</v>
      </c>
      <c r="H91" s="70" t="s">
        <v>57</v>
      </c>
      <c r="I91" s="70" t="s">
        <v>1723</v>
      </c>
      <c r="J91" s="70">
        <v>0</v>
      </c>
      <c r="K91" s="71">
        <v>292.28086175942281</v>
      </c>
      <c r="L91" s="81">
        <v>10.462247934611469</v>
      </c>
      <c r="M91" s="79">
        <v>0.61542634909479232</v>
      </c>
      <c r="N91" s="75" t="str">
        <f>_xlfn.IFNA(_xlfn.XLOOKUP(ALL_Athletic[[#This Row],[OVERALL PLAYER]],AthleticNameFixer[Name],AthleticNameFixer[SleeperID]),_xlfn.XLOOKUP(ALL_Athletic[[#This Row],[OVERALL PLAYER]],players[full_name],players[sleeper_id]))</f>
        <v>1166</v>
      </c>
      <c r="O91" s="70">
        <f>_xlfn.XLOOKUP(ALL_Athletic[[#This Row],[SleeperID]],players[sleeper_id],players[years_exp])</f>
        <v>14</v>
      </c>
    </row>
    <row r="92" spans="5:15" x14ac:dyDescent="0.2">
      <c r="E92" s="68" t="s">
        <v>29</v>
      </c>
      <c r="F92" s="68">
        <f>_xlfn.NUMBERVALUE(RIGHT(ALL_Athletic[[#This Row],[POS RK]],3))</f>
        <v>11</v>
      </c>
      <c r="G92" s="69">
        <v>11</v>
      </c>
      <c r="H92" s="70" t="s">
        <v>80</v>
      </c>
      <c r="I92" s="70" t="s">
        <v>1724</v>
      </c>
      <c r="J92" s="70">
        <v>0</v>
      </c>
      <c r="K92" s="71">
        <v>291.90805147211034</v>
      </c>
      <c r="L92" s="81">
        <v>10.11136766419969</v>
      </c>
      <c r="M92" s="79">
        <v>0.59478633318821705</v>
      </c>
      <c r="N92" s="75" t="str">
        <f>_xlfn.IFNA(_xlfn.XLOOKUP(ALL_Athletic[[#This Row],[OVERALL PLAYER]],AthleticNameFixer[Name],AthleticNameFixer[SleeperID]),_xlfn.XLOOKUP(ALL_Athletic[[#This Row],[OVERALL PLAYER]],players[full_name],players[sleeper_id]))</f>
        <v>3294</v>
      </c>
      <c r="O92" s="70">
        <f>_xlfn.XLOOKUP(ALL_Athletic[[#This Row],[SleeperID]],players[sleeper_id],players[years_exp])</f>
        <v>10</v>
      </c>
    </row>
    <row r="93" spans="5:15" x14ac:dyDescent="0.2">
      <c r="E93" s="68" t="s">
        <v>29</v>
      </c>
      <c r="F93" s="68">
        <f>_xlfn.NUMBERVALUE(RIGHT(ALL_Athletic[[#This Row],[POS RK]],3))</f>
        <v>12</v>
      </c>
      <c r="G93" s="69">
        <v>12</v>
      </c>
      <c r="H93" s="70" t="s">
        <v>1109</v>
      </c>
      <c r="I93" s="70" t="s">
        <v>1725</v>
      </c>
      <c r="J93" s="70">
        <v>0</v>
      </c>
      <c r="K93" s="71">
        <v>291.72090735814095</v>
      </c>
      <c r="L93" s="81">
        <v>9.9352320275226589</v>
      </c>
      <c r="M93" s="79">
        <v>0.58442541338368581</v>
      </c>
      <c r="N93" s="75" t="str">
        <f>_xlfn.IFNA(_xlfn.XLOOKUP(ALL_Athletic[[#This Row],[OVERALL PLAYER]],AthleticNameFixer[Name],AthleticNameFixer[SleeperID]),_xlfn.XLOOKUP(ALL_Athletic[[#This Row],[OVERALL PLAYER]],players[full_name],players[sleeper_id]))</f>
        <v>5870</v>
      </c>
      <c r="O93" s="70">
        <f>_xlfn.XLOOKUP(ALL_Athletic[[#This Row],[SleeperID]],players[sleeper_id],players[years_exp])</f>
        <v>7</v>
      </c>
    </row>
    <row r="94" spans="5:15" x14ac:dyDescent="0.2">
      <c r="E94" s="68" t="s">
        <v>126</v>
      </c>
      <c r="F94" s="68">
        <f>_xlfn.NUMBERVALUE(RIGHT(ALL_Athletic[[#This Row],[POS RK]],3))</f>
        <v>8</v>
      </c>
      <c r="G94" s="69">
        <v>147</v>
      </c>
      <c r="H94" s="70" t="s">
        <v>187</v>
      </c>
      <c r="I94" s="70" t="s">
        <v>1726</v>
      </c>
      <c r="J94" s="70">
        <v>0</v>
      </c>
      <c r="K94" s="71">
        <v>88.033248136060024</v>
      </c>
      <c r="L94" s="81">
        <v>9.8411206695553233</v>
      </c>
      <c r="M94" s="79">
        <v>0.57888945115031309</v>
      </c>
      <c r="N94" s="75" t="str">
        <f>_xlfn.IFNA(_xlfn.XLOOKUP(ALL_Athletic[[#This Row],[OVERALL PLAYER]],AthleticNameFixer[Name],AthleticNameFixer[SleeperID]),_xlfn.XLOOKUP(ALL_Athletic[[#This Row],[OVERALL PLAYER]],players[full_name],players[sleeper_id]))</f>
        <v>4066</v>
      </c>
      <c r="O94" s="70">
        <f>_xlfn.XLOOKUP(ALL_Athletic[[#This Row],[SleeperID]],players[sleeper_id],players[years_exp])</f>
        <v>9</v>
      </c>
    </row>
    <row r="95" spans="5:15" x14ac:dyDescent="0.2">
      <c r="E95" s="68" t="s">
        <v>126</v>
      </c>
      <c r="F95" s="68">
        <f>_xlfn.NUMBERVALUE(RIGHT(ALL_Athletic[[#This Row],[POS RK]],3))</f>
        <v>9</v>
      </c>
      <c r="G95" s="69">
        <v>153</v>
      </c>
      <c r="H95" s="70" t="s">
        <v>1285</v>
      </c>
      <c r="I95" s="70" t="s">
        <v>1727</v>
      </c>
      <c r="J95" s="70">
        <v>0</v>
      </c>
      <c r="K95" s="71">
        <v>86.915628688710214</v>
      </c>
      <c r="L95" s="81">
        <v>8.7892435426378626</v>
      </c>
      <c r="M95" s="79">
        <v>0.51701432603752129</v>
      </c>
      <c r="N95" s="75" t="str">
        <f>_xlfn.IFNA(_xlfn.XLOOKUP(ALL_Athletic[[#This Row],[OVERALL PLAYER]],AthleticNameFixer[Name],AthleticNameFixer[SleeperID]),_xlfn.XLOOKUP(ALL_Athletic[[#This Row],[OVERALL PLAYER]],players[full_name],players[sleeper_id]))</f>
        <v>7600</v>
      </c>
      <c r="O95" s="70">
        <f>_xlfn.XLOOKUP(ALL_Athletic[[#This Row],[SleeperID]],players[sleeper_id],players[years_exp])</f>
        <v>5</v>
      </c>
    </row>
    <row r="96" spans="5:15" x14ac:dyDescent="0.2">
      <c r="E96" s="68" t="s">
        <v>126</v>
      </c>
      <c r="F96" s="68">
        <f>_xlfn.NUMBERVALUE(RIGHT(ALL_Athletic[[#This Row],[POS RK]],3))</f>
        <v>10</v>
      </c>
      <c r="G96" s="69">
        <v>155</v>
      </c>
      <c r="H96" s="70" t="s">
        <v>1728</v>
      </c>
      <c r="I96" s="70" t="s">
        <v>1729</v>
      </c>
      <c r="J96" s="70">
        <v>0</v>
      </c>
      <c r="K96" s="71">
        <v>86.072050509600004</v>
      </c>
      <c r="L96" s="81">
        <v>7.9952876093576606</v>
      </c>
      <c r="M96" s="79">
        <v>0.47031103584456829</v>
      </c>
      <c r="N96" s="75" t="e">
        <f>_xlfn.IFNA(_xlfn.XLOOKUP(ALL_Athletic[[#This Row],[OVERALL PLAYER]],AthleticNameFixer[Name],AthleticNameFixer[SleeperID]),_xlfn.XLOOKUP(ALL_Athletic[[#This Row],[OVERALL PLAYER]],players[full_name],players[sleeper_id]))</f>
        <v>#N/A</v>
      </c>
      <c r="O96" s="70" t="e">
        <f>_xlfn.XLOOKUP(ALL_Athletic[[#This Row],[SleeperID]],players[sleeper_id],players[years_exp])</f>
        <v>#N/A</v>
      </c>
    </row>
    <row r="97" spans="5:15" x14ac:dyDescent="0.2">
      <c r="E97" s="68" t="s">
        <v>29</v>
      </c>
      <c r="F97" s="68">
        <f>_xlfn.NUMBERVALUE(RIGHT(ALL_Athletic[[#This Row],[POS RK]],3))</f>
        <v>13</v>
      </c>
      <c r="G97" s="69">
        <v>13</v>
      </c>
      <c r="H97" s="70" t="s">
        <v>548</v>
      </c>
      <c r="I97" s="70" t="s">
        <v>1730</v>
      </c>
      <c r="J97" s="70">
        <v>0</v>
      </c>
      <c r="K97" s="71">
        <v>289.07358718980885</v>
      </c>
      <c r="L97" s="81">
        <v>7.4436365749747893</v>
      </c>
      <c r="M97" s="79">
        <v>0.43786097499851701</v>
      </c>
      <c r="N97" s="75" t="str">
        <f>_xlfn.IFNA(_xlfn.XLOOKUP(ALL_Athletic[[#This Row],[OVERALL PLAYER]],AthleticNameFixer[Name],AthleticNameFixer[SleeperID]),_xlfn.XLOOKUP(ALL_Athletic[[#This Row],[OVERALL PLAYER]],players[full_name],players[sleeper_id]))</f>
        <v>1373</v>
      </c>
      <c r="O97" s="70">
        <f>_xlfn.XLOOKUP(ALL_Athletic[[#This Row],[SleeperID]],players[sleeper_id],players[years_exp])</f>
        <v>13</v>
      </c>
    </row>
    <row r="98" spans="5:15" x14ac:dyDescent="0.2">
      <c r="E98" s="68" t="s">
        <v>102</v>
      </c>
      <c r="F98" s="68">
        <f>_xlfn.NUMBERVALUE(RIGHT(ALL_Athletic[[#This Row],[POS RK]],3))</f>
        <v>41</v>
      </c>
      <c r="G98" s="69">
        <v>116</v>
      </c>
      <c r="H98" s="70" t="s">
        <v>1572</v>
      </c>
      <c r="I98" s="70" t="s">
        <v>1731</v>
      </c>
      <c r="J98" s="70">
        <v>0</v>
      </c>
      <c r="K98" s="71">
        <v>109.20677669679438</v>
      </c>
      <c r="L98" s="81">
        <v>7.2919011979881105</v>
      </c>
      <c r="M98" s="79">
        <v>0.42893536458753589</v>
      </c>
      <c r="N98" s="75" t="str">
        <f>_xlfn.IFNA(_xlfn.XLOOKUP(ALL_Athletic[[#This Row],[OVERALL PLAYER]],AthleticNameFixer[Name],AthleticNameFixer[SleeperID]),_xlfn.XLOOKUP(ALL_Athletic[[#This Row],[OVERALL PLAYER]],players[full_name],players[sleeper_id]))</f>
        <v>9756</v>
      </c>
      <c r="O98" s="70">
        <f>_xlfn.XLOOKUP(ALL_Athletic[[#This Row],[SleeperID]],players[sleeper_id],players[years_exp])</f>
        <v>3</v>
      </c>
    </row>
    <row r="99" spans="5:15" x14ac:dyDescent="0.2">
      <c r="E99" s="68" t="s">
        <v>126</v>
      </c>
      <c r="F99" s="68">
        <f>_xlfn.NUMBERVALUE(RIGHT(ALL_Athletic[[#This Row],[POS RK]],3))</f>
        <v>11</v>
      </c>
      <c r="G99" s="69">
        <v>157</v>
      </c>
      <c r="H99" s="70" t="s">
        <v>230</v>
      </c>
      <c r="I99" s="70" t="s">
        <v>1732</v>
      </c>
      <c r="J99" s="70">
        <v>0</v>
      </c>
      <c r="K99" s="71">
        <v>84.983886838022727</v>
      </c>
      <c r="L99" s="81">
        <v>6.9711335655202191</v>
      </c>
      <c r="M99" s="79">
        <v>0.41006668032471877</v>
      </c>
      <c r="N99" s="75" t="str">
        <f>_xlfn.IFNA(_xlfn.XLOOKUP(ALL_Athletic[[#This Row],[OVERALL PLAYER]],AthleticNameFixer[Name],AthleticNameFixer[SleeperID]),_xlfn.XLOOKUP(ALL_Athletic[[#This Row],[OVERALL PLAYER]],players[full_name],players[sleeper_id]))</f>
        <v>4033</v>
      </c>
      <c r="O99" s="70">
        <f>_xlfn.XLOOKUP(ALL_Athletic[[#This Row],[SleeperID]],players[sleeper_id],players[years_exp])</f>
        <v>9</v>
      </c>
    </row>
    <row r="100" spans="5:15" x14ac:dyDescent="0.2">
      <c r="E100" s="68" t="s">
        <v>126</v>
      </c>
      <c r="F100" s="68">
        <f>_xlfn.NUMBERVALUE(RIGHT(ALL_Athletic[[#This Row],[POS RK]],3))</f>
        <v>12</v>
      </c>
      <c r="G100" s="69">
        <v>160</v>
      </c>
      <c r="H100" s="70" t="s">
        <v>411</v>
      </c>
      <c r="I100" s="70" t="s">
        <v>1733</v>
      </c>
      <c r="J100" s="70">
        <v>0</v>
      </c>
      <c r="K100" s="71">
        <v>84.068317871999994</v>
      </c>
      <c r="L100" s="81">
        <v>6.1094215974988231</v>
      </c>
      <c r="M100" s="79">
        <v>0.35937774102934256</v>
      </c>
      <c r="N100" s="75" t="str">
        <f>_xlfn.IFNA(_xlfn.XLOOKUP(ALL_Athletic[[#This Row],[OVERALL PLAYER]],AthleticNameFixer[Name],AthleticNameFixer[SleeperID]),_xlfn.XLOOKUP(ALL_Athletic[[#This Row],[OVERALL PLAYER]],players[full_name],players[sleeper_id]))</f>
        <v>5001</v>
      </c>
      <c r="O100" s="70">
        <f>_xlfn.XLOOKUP(ALL_Athletic[[#This Row],[SleeperID]],players[sleeper_id],players[years_exp])</f>
        <v>8</v>
      </c>
    </row>
    <row r="101" spans="5:15" x14ac:dyDescent="0.2">
      <c r="E101" s="68" t="s">
        <v>64</v>
      </c>
      <c r="F101" s="68">
        <f>_xlfn.NUMBERVALUE(RIGHT(ALL_Athletic[[#This Row],[POS RK]],3))</f>
        <v>34</v>
      </c>
      <c r="G101" s="69">
        <v>96</v>
      </c>
      <c r="H101" s="70" t="s">
        <v>417</v>
      </c>
      <c r="I101" s="70" t="s">
        <v>1734</v>
      </c>
      <c r="J101" s="70">
        <v>0</v>
      </c>
      <c r="K101" s="71">
        <v>122.92534123755004</v>
      </c>
      <c r="L101" s="81">
        <v>3.5416987684742907</v>
      </c>
      <c r="M101" s="79">
        <v>0.20833522167495827</v>
      </c>
      <c r="N101" s="75" t="str">
        <f>_xlfn.IFNA(_xlfn.XLOOKUP(ALL_Athletic[[#This Row],[OVERALL PLAYER]],AthleticNameFixer[Name],AthleticNameFixer[SleeperID]),_xlfn.XLOOKUP(ALL_Athletic[[#This Row],[OVERALL PLAYER]],players[full_name],players[sleeper_id]))</f>
        <v>4147</v>
      </c>
      <c r="O101" s="70">
        <f>_xlfn.XLOOKUP(ALL_Athletic[[#This Row],[SleeperID]],players[sleeper_id],players[years_exp])</f>
        <v>9</v>
      </c>
    </row>
    <row r="102" spans="5:15" x14ac:dyDescent="0.2">
      <c r="E102" s="68" t="s">
        <v>102</v>
      </c>
      <c r="F102" s="68">
        <f>_xlfn.NUMBERVALUE(RIGHT(ALL_Athletic[[#This Row],[POS RK]],3))</f>
        <v>42</v>
      </c>
      <c r="G102" s="69">
        <v>119</v>
      </c>
      <c r="H102" s="70" t="s">
        <v>118</v>
      </c>
      <c r="I102" s="70" t="s">
        <v>1735</v>
      </c>
      <c r="J102" s="70">
        <v>0</v>
      </c>
      <c r="K102" s="71">
        <v>104.25266573753234</v>
      </c>
      <c r="L102" s="81">
        <v>2.6292085304473716</v>
      </c>
      <c r="M102" s="79">
        <v>0.15465932532043361</v>
      </c>
      <c r="N102" s="75" t="str">
        <f>_xlfn.IFNA(_xlfn.XLOOKUP(ALL_Athletic[[#This Row],[OVERALL PLAYER]],AthleticNameFixer[Name],AthleticNameFixer[SleeperID]),_xlfn.XLOOKUP(ALL_Athletic[[#This Row],[OVERALL PLAYER]],players[full_name],players[sleeper_id]))</f>
        <v>3199</v>
      </c>
      <c r="O102" s="70">
        <f>_xlfn.XLOOKUP(ALL_Athletic[[#This Row],[SleeperID]],players[sleeper_id],players[years_exp])</f>
        <v>8</v>
      </c>
    </row>
    <row r="103" spans="5:15" x14ac:dyDescent="0.2">
      <c r="E103" s="68" t="s">
        <v>64</v>
      </c>
      <c r="F103" s="68">
        <f>_xlfn.NUMBERVALUE(RIGHT(ALL_Athletic[[#This Row],[POS RK]],3))</f>
        <v>35</v>
      </c>
      <c r="G103" s="69">
        <v>100</v>
      </c>
      <c r="H103" s="70" t="s">
        <v>1736</v>
      </c>
      <c r="I103" s="70" t="s">
        <v>1737</v>
      </c>
      <c r="J103" s="70">
        <v>0</v>
      </c>
      <c r="K103" s="71">
        <v>121.8056106412528</v>
      </c>
      <c r="L103" s="81">
        <v>2.5537011835061492</v>
      </c>
      <c r="M103" s="79">
        <v>0.15021771667683231</v>
      </c>
      <c r="N103" s="75" t="str">
        <f>_xlfn.IFNA(_xlfn.XLOOKUP(ALL_Athletic[[#This Row],[OVERALL PLAYER]],AthleticNameFixer[Name],AthleticNameFixer[SleeperID]),_xlfn.XLOOKUP(ALL_Athletic[[#This Row],[OVERALL PLAYER]],players[full_name],players[sleeper_id]))</f>
        <v>7608</v>
      </c>
      <c r="O103" s="70">
        <f>_xlfn.XLOOKUP(ALL_Athletic[[#This Row],[SleeperID]],players[sleeper_id],players[years_exp])</f>
        <v>5</v>
      </c>
    </row>
    <row r="104" spans="5:15" x14ac:dyDescent="0.2">
      <c r="E104" s="68" t="s">
        <v>126</v>
      </c>
      <c r="F104" s="68">
        <f>_xlfn.NUMBERVALUE(RIGHT(ALL_Athletic[[#This Row],[POS RK]],3))</f>
        <v>13</v>
      </c>
      <c r="G104" s="69">
        <v>170</v>
      </c>
      <c r="H104" s="70" t="s">
        <v>1738</v>
      </c>
      <c r="I104" s="70" t="s">
        <v>1739</v>
      </c>
      <c r="J104" s="70">
        <v>0</v>
      </c>
      <c r="K104" s="71">
        <v>78.813949593319506</v>
      </c>
      <c r="L104" s="81">
        <v>1.1641338057995512</v>
      </c>
      <c r="M104" s="79">
        <v>6.8478459164679484E-2</v>
      </c>
      <c r="N104" s="75" t="str">
        <f>_xlfn.IFNA(_xlfn.XLOOKUP(ALL_Athletic[[#This Row],[OVERALL PLAYER]],AthleticNameFixer[Name],AthleticNameFixer[SleeperID]),_xlfn.XLOOKUP(ALL_Athletic[[#This Row],[OVERALL PLAYER]],players[full_name],players[sleeper_id]))</f>
        <v>8172</v>
      </c>
      <c r="O104" s="70">
        <f>_xlfn.XLOOKUP(ALL_Athletic[[#This Row],[SleeperID]],players[sleeper_id],players[years_exp])</f>
        <v>4</v>
      </c>
    </row>
    <row r="105" spans="5:15" x14ac:dyDescent="0.2">
      <c r="E105" s="68" t="s">
        <v>102</v>
      </c>
      <c r="F105" s="68">
        <f>_xlfn.NUMBERVALUE(RIGHT(ALL_Athletic[[#This Row],[POS RK]],3))</f>
        <v>43</v>
      </c>
      <c r="G105" s="69">
        <v>121</v>
      </c>
      <c r="H105" s="70" t="s">
        <v>148</v>
      </c>
      <c r="I105" s="70" t="s">
        <v>1740</v>
      </c>
      <c r="J105" s="70">
        <v>0</v>
      </c>
      <c r="K105" s="71">
        <v>102.66905198067354</v>
      </c>
      <c r="L105" s="81">
        <v>1.1387485239920352</v>
      </c>
      <c r="M105" s="79">
        <v>6.6985207293649124E-2</v>
      </c>
      <c r="N105" s="75" t="str">
        <f>_xlfn.IFNA(_xlfn.XLOOKUP(ALL_Athletic[[#This Row],[OVERALL PLAYER]],AthleticNameFixer[Name],AthleticNameFixer[SleeperID]),_xlfn.XLOOKUP(ALL_Athletic[[#This Row],[OVERALL PLAYER]],players[full_name],players[sleeper_id]))</f>
        <v>4040</v>
      </c>
      <c r="O105" s="70">
        <f>_xlfn.XLOOKUP(ALL_Athletic[[#This Row],[SleeperID]],players[sleeper_id],players[years_exp])</f>
        <v>9</v>
      </c>
    </row>
    <row r="106" spans="5:15" x14ac:dyDescent="0.2">
      <c r="E106" s="68" t="s">
        <v>102</v>
      </c>
      <c r="F106" s="68">
        <f>_xlfn.NUMBERVALUE(RIGHT(ALL_Athletic[[#This Row],[POS RK]],3))</f>
        <v>44</v>
      </c>
      <c r="G106" s="69">
        <v>122</v>
      </c>
      <c r="H106" s="70" t="s">
        <v>318</v>
      </c>
      <c r="I106" s="70" t="s">
        <v>1741</v>
      </c>
      <c r="J106" s="70">
        <v>0</v>
      </c>
      <c r="K106" s="71">
        <v>101.646388105776</v>
      </c>
      <c r="L106" s="81">
        <v>0.17624134761787502</v>
      </c>
      <c r="M106" s="79">
        <v>1.0367138095169119E-2</v>
      </c>
      <c r="N106" s="75" t="str">
        <f>_xlfn.IFNA(_xlfn.XLOOKUP(ALL_Athletic[[#This Row],[OVERALL PLAYER]],AthleticNameFixer[Name],AthleticNameFixer[SleeperID]),_xlfn.XLOOKUP(ALL_Athletic[[#This Row],[OVERALL PLAYER]],players[full_name],players[sleeper_id]))</f>
        <v>5045</v>
      </c>
      <c r="O106" s="70">
        <f>_xlfn.XLOOKUP(ALL_Athletic[[#This Row],[SleeperID]],players[sleeper_id],players[years_exp])</f>
        <v>8</v>
      </c>
    </row>
    <row r="107" spans="5:15" x14ac:dyDescent="0.2">
      <c r="E107" s="68" t="s">
        <v>29</v>
      </c>
      <c r="F107" s="68">
        <f>_xlfn.NUMBERVALUE(RIGHT(ALL_Athletic[[#This Row],[POS RK]],3))</f>
        <v>14</v>
      </c>
      <c r="G107" s="69">
        <v>14</v>
      </c>
      <c r="H107" s="70" t="s">
        <v>27</v>
      </c>
      <c r="I107" s="70" t="s">
        <v>1742</v>
      </c>
      <c r="J107" s="70">
        <v>0</v>
      </c>
      <c r="K107" s="71">
        <v>281.16472332889816</v>
      </c>
      <c r="L107" s="81">
        <v>0</v>
      </c>
      <c r="M107" s="79">
        <v>0</v>
      </c>
      <c r="N107" s="75" t="str">
        <f>_xlfn.IFNA(_xlfn.XLOOKUP(ALL_Athletic[[#This Row],[OVERALL PLAYER]],AthleticNameFixer[Name],AthleticNameFixer[SleeperID]),_xlfn.XLOOKUP(ALL_Athletic[[#This Row],[OVERALL PLAYER]],players[full_name],players[sleeper_id]))</f>
        <v>96</v>
      </c>
      <c r="O107" s="70">
        <f>_xlfn.XLOOKUP(ALL_Athletic[[#This Row],[SleeperID]],players[sleeper_id],players[years_exp])</f>
        <v>21</v>
      </c>
    </row>
    <row r="108" spans="5:15" x14ac:dyDescent="0.2">
      <c r="E108" s="68" t="s">
        <v>102</v>
      </c>
      <c r="F108" s="68">
        <f>_xlfn.NUMBERVALUE(RIGHT(ALL_Athletic[[#This Row],[POS RK]],3))</f>
        <v>45</v>
      </c>
      <c r="G108" s="69">
        <v>124</v>
      </c>
      <c r="H108" s="70" t="s">
        <v>739</v>
      </c>
      <c r="I108" s="70" t="s">
        <v>1743</v>
      </c>
      <c r="J108" s="70">
        <v>0</v>
      </c>
      <c r="K108" s="71">
        <v>101.45913167393201</v>
      </c>
      <c r="L108" s="81">
        <v>0</v>
      </c>
      <c r="M108" s="79">
        <v>0</v>
      </c>
      <c r="N108" s="75" t="str">
        <f>_xlfn.IFNA(_xlfn.XLOOKUP(ALL_Athletic[[#This Row],[OVERALL PLAYER]],AthleticNameFixer[Name],AthleticNameFixer[SleeperID]),_xlfn.XLOOKUP(ALL_Athletic[[#This Row],[OVERALL PLAYER]],players[full_name],players[sleeper_id]))</f>
        <v>5185</v>
      </c>
      <c r="O108" s="70">
        <f>_xlfn.XLOOKUP(ALL_Athletic[[#This Row],[SleeperID]],players[sleeper_id],players[years_exp])</f>
        <v>7</v>
      </c>
    </row>
    <row r="109" spans="5:15" x14ac:dyDescent="0.2">
      <c r="E109" s="68" t="s">
        <v>126</v>
      </c>
      <c r="F109" s="68">
        <f>_xlfn.NUMBERVALUE(RIGHT(ALL_Athletic[[#This Row],[POS RK]],3))</f>
        <v>14</v>
      </c>
      <c r="G109" s="69">
        <v>173</v>
      </c>
      <c r="H109" s="70" t="s">
        <v>332</v>
      </c>
      <c r="I109" s="70" t="s">
        <v>1744</v>
      </c>
      <c r="J109" s="70">
        <v>0</v>
      </c>
      <c r="K109" s="71">
        <v>77.577057424657482</v>
      </c>
      <c r="L109" s="81">
        <v>0</v>
      </c>
      <c r="M109" s="79">
        <v>0</v>
      </c>
      <c r="N109" s="75" t="str">
        <f>_xlfn.IFNA(_xlfn.XLOOKUP(ALL_Athletic[[#This Row],[OVERALL PLAYER]],AthleticNameFixer[Name],AthleticNameFixer[SleeperID]),_xlfn.XLOOKUP(ALL_Athletic[[#This Row],[OVERALL PLAYER]],players[full_name],players[sleeper_id]))</f>
        <v>3271</v>
      </c>
      <c r="O109" s="70">
        <f>_xlfn.XLOOKUP(ALL_Athletic[[#This Row],[SleeperID]],players[sleeper_id],players[years_exp])</f>
        <v>10</v>
      </c>
    </row>
    <row r="110" spans="5:15" x14ac:dyDescent="0.2">
      <c r="E110" s="68" t="s">
        <v>64</v>
      </c>
      <c r="F110" s="68">
        <f>_xlfn.NUMBERVALUE(RIGHT(ALL_Athletic[[#This Row],[POS RK]],3))</f>
        <v>36</v>
      </c>
      <c r="G110" s="69">
        <v>102</v>
      </c>
      <c r="H110" s="70" t="s">
        <v>1745</v>
      </c>
      <c r="I110" s="70" t="s">
        <v>1746</v>
      </c>
      <c r="J110" s="70">
        <v>0</v>
      </c>
      <c r="K110" s="71">
        <v>118.91141596661249</v>
      </c>
      <c r="L110" s="81">
        <v>-1.4210854715202004E-14</v>
      </c>
      <c r="M110" s="79">
        <v>-8.3593263030600021E-16</v>
      </c>
      <c r="N110" s="75" t="str">
        <f>_xlfn.IFNA(_xlfn.XLOOKUP(ALL_Athletic[[#This Row],[OVERALL PLAYER]],AthleticNameFixer[Name],AthleticNameFixer[SleeperID]),_xlfn.XLOOKUP(ALL_Athletic[[#This Row],[OVERALL PLAYER]],players[full_name],players[sleeper_id]))</f>
        <v>6945</v>
      </c>
      <c r="O110" s="70">
        <f>_xlfn.XLOOKUP(ALL_Athletic[[#This Row],[SleeperID]],players[sleeper_id],players[years_exp])</f>
        <v>6</v>
      </c>
    </row>
    <row r="111" spans="5:15" x14ac:dyDescent="0.2">
      <c r="E111" s="68" t="s">
        <v>126</v>
      </c>
      <c r="F111" s="68">
        <f>_xlfn.NUMBERVALUE(RIGHT(ALL_Athletic[[#This Row],[POS RK]],3))</f>
        <v>15</v>
      </c>
      <c r="G111" s="69">
        <v>175</v>
      </c>
      <c r="H111" s="70" t="s">
        <v>1747</v>
      </c>
      <c r="I111" s="70" t="s">
        <v>1748</v>
      </c>
      <c r="J111" s="70">
        <v>0</v>
      </c>
      <c r="K111" s="71">
        <v>76.99420793981696</v>
      </c>
      <c r="L111" s="81">
        <v>-0.54856422102638192</v>
      </c>
      <c r="M111" s="79">
        <v>-3.2268483589787171E-2</v>
      </c>
      <c r="N111" s="75" t="str">
        <f>_xlfn.IFNA(_xlfn.XLOOKUP(ALL_Athletic[[#This Row],[OVERALL PLAYER]],AthleticNameFixer[Name],AthleticNameFixer[SleeperID]),_xlfn.XLOOKUP(ALL_Athletic[[#This Row],[OVERALL PLAYER]],players[full_name],players[sleeper_id]))</f>
        <v>6826</v>
      </c>
      <c r="O111" s="70">
        <f>_xlfn.XLOOKUP(ALL_Athletic[[#This Row],[SleeperID]],players[sleeper_id],players[years_exp])</f>
        <v>6</v>
      </c>
    </row>
    <row r="112" spans="5:15" x14ac:dyDescent="0.2">
      <c r="E112" s="68" t="s">
        <v>64</v>
      </c>
      <c r="F112" s="68">
        <f>_xlfn.NUMBERVALUE(RIGHT(ALL_Athletic[[#This Row],[POS RK]],3))</f>
        <v>37</v>
      </c>
      <c r="G112" s="69">
        <v>105</v>
      </c>
      <c r="H112" s="70" t="s">
        <v>131</v>
      </c>
      <c r="I112" s="70" t="s">
        <v>1749</v>
      </c>
      <c r="J112" s="70">
        <v>0</v>
      </c>
      <c r="K112" s="71">
        <v>118.00240639076662</v>
      </c>
      <c r="L112" s="81">
        <v>-0.80206727280518919</v>
      </c>
      <c r="M112" s="79">
        <v>-4.718042781206995E-2</v>
      </c>
      <c r="N112" s="75" t="str">
        <f>_xlfn.IFNA(_xlfn.XLOOKUP(ALL_Athletic[[#This Row],[OVERALL PLAYER]],AthleticNameFixer[Name],AthleticNameFixer[SleeperID]),_xlfn.XLOOKUP(ALL_Athletic[[#This Row],[OVERALL PLAYER]],players[full_name],players[sleeper_id]))</f>
        <v>4985</v>
      </c>
      <c r="O112" s="70">
        <f>_xlfn.XLOOKUP(ALL_Athletic[[#This Row],[SleeperID]],players[sleeper_id],players[years_exp])</f>
        <v>6</v>
      </c>
    </row>
    <row r="113" spans="5:15" x14ac:dyDescent="0.2">
      <c r="E113" s="68" t="s">
        <v>102</v>
      </c>
      <c r="F113" s="68">
        <f>_xlfn.NUMBERVALUE(RIGHT(ALL_Athletic[[#This Row],[POS RK]],3))</f>
        <v>46</v>
      </c>
      <c r="G113" s="69">
        <v>127</v>
      </c>
      <c r="H113" s="70" t="s">
        <v>1365</v>
      </c>
      <c r="I113" s="70" t="s">
        <v>1750</v>
      </c>
      <c r="J113" s="70">
        <v>0</v>
      </c>
      <c r="K113" s="71">
        <v>100.46346073356128</v>
      </c>
      <c r="L113" s="81">
        <v>-0.93710206152539399</v>
      </c>
      <c r="M113" s="79">
        <v>-5.5123650677964355E-2</v>
      </c>
      <c r="N113" s="75" t="str">
        <f>_xlfn.IFNA(_xlfn.XLOOKUP(ALL_Athletic[[#This Row],[OVERALL PLAYER]],AthleticNameFixer[Name],AthleticNameFixer[SleeperID]),_xlfn.XLOOKUP(ALL_Athletic[[#This Row],[OVERALL PLAYER]],players[full_name],players[sleeper_id]))</f>
        <v>9488</v>
      </c>
      <c r="O113" s="70">
        <f>_xlfn.XLOOKUP(ALL_Athletic[[#This Row],[SleeperID]],players[sleeper_id],players[years_exp])</f>
        <v>3</v>
      </c>
    </row>
    <row r="114" spans="5:15" x14ac:dyDescent="0.2">
      <c r="E114" s="68" t="s">
        <v>102</v>
      </c>
      <c r="F114" s="68">
        <f>_xlfn.NUMBERVALUE(RIGHT(ALL_Athletic[[#This Row],[POS RK]],3))</f>
        <v>47</v>
      </c>
      <c r="G114" s="69">
        <v>128</v>
      </c>
      <c r="H114" s="70" t="s">
        <v>1414</v>
      </c>
      <c r="I114" s="70" t="s">
        <v>1751</v>
      </c>
      <c r="J114" s="70">
        <v>0</v>
      </c>
      <c r="K114" s="71">
        <v>99.787772967075469</v>
      </c>
      <c r="L114" s="81">
        <v>-1.5730434888061637</v>
      </c>
      <c r="M114" s="79">
        <v>-9.2531969929774333E-2</v>
      </c>
      <c r="N114" s="75" t="str">
        <f>_xlfn.IFNA(_xlfn.XLOOKUP(ALL_Athletic[[#This Row],[OVERALL PLAYER]],AthleticNameFixer[Name],AthleticNameFixer[SleeperID]),_xlfn.XLOOKUP(ALL_Athletic[[#This Row],[OVERALL PLAYER]],players[full_name],players[sleeper_id]))</f>
        <v>5947</v>
      </c>
      <c r="O114" s="70">
        <f>_xlfn.XLOOKUP(ALL_Athletic[[#This Row],[SleeperID]],players[sleeper_id],players[years_exp])</f>
        <v>7</v>
      </c>
    </row>
    <row r="115" spans="5:15" x14ac:dyDescent="0.2">
      <c r="E115" s="68" t="s">
        <v>64</v>
      </c>
      <c r="F115" s="68">
        <f>_xlfn.NUMBERVALUE(RIGHT(ALL_Athletic[[#This Row],[POS RK]],3))</f>
        <v>38</v>
      </c>
      <c r="G115" s="69">
        <v>109</v>
      </c>
      <c r="H115" s="70" t="s">
        <v>1752</v>
      </c>
      <c r="I115" s="70" t="s">
        <v>1753</v>
      </c>
      <c r="J115" s="70">
        <v>0</v>
      </c>
      <c r="K115" s="71">
        <v>115.56472448811529</v>
      </c>
      <c r="L115" s="81">
        <v>-2.9529630692622391</v>
      </c>
      <c r="M115" s="79">
        <v>-0.17370370995660231</v>
      </c>
      <c r="N115" s="75" t="str">
        <f>_xlfn.IFNA(_xlfn.XLOOKUP(ALL_Athletic[[#This Row],[OVERALL PLAYER]],AthleticNameFixer[Name],AthleticNameFixer[SleeperID]),_xlfn.XLOOKUP(ALL_Athletic[[#This Row],[OVERALL PLAYER]],players[full_name],players[sleeper_id]))</f>
        <v>5284</v>
      </c>
      <c r="O115" s="70">
        <f>_xlfn.XLOOKUP(ALL_Athletic[[#This Row],[SleeperID]],players[sleeper_id],players[years_exp])</f>
        <v>8</v>
      </c>
    </row>
    <row r="116" spans="5:15" x14ac:dyDescent="0.2">
      <c r="E116" s="68" t="s">
        <v>126</v>
      </c>
      <c r="F116" s="68">
        <f>_xlfn.NUMBERVALUE(RIGHT(ALL_Athletic[[#This Row],[POS RK]],3))</f>
        <v>16</v>
      </c>
      <c r="G116" s="69">
        <v>179</v>
      </c>
      <c r="H116" s="70" t="s">
        <v>1323</v>
      </c>
      <c r="I116" s="70" t="s">
        <v>1754</v>
      </c>
      <c r="J116" s="70">
        <v>0</v>
      </c>
      <c r="K116" s="71">
        <v>74.090830698413015</v>
      </c>
      <c r="L116" s="81">
        <v>-3.281154565877145</v>
      </c>
      <c r="M116" s="79">
        <v>-0.1930090921104203</v>
      </c>
      <c r="N116" s="75" t="str">
        <f>_xlfn.IFNA(_xlfn.XLOOKUP(ALL_Athletic[[#This Row],[OVERALL PLAYER]],AthleticNameFixer[Name],AthleticNameFixer[SleeperID]),_xlfn.XLOOKUP(ALL_Athletic[[#This Row],[OVERALL PLAYER]],players[full_name],players[sleeper_id]))</f>
        <v>7002</v>
      </c>
      <c r="O116" s="70">
        <f>_xlfn.XLOOKUP(ALL_Athletic[[#This Row],[SleeperID]],players[sleeper_id],players[years_exp])</f>
        <v>6</v>
      </c>
    </row>
    <row r="117" spans="5:15" x14ac:dyDescent="0.2">
      <c r="E117" s="68" t="s">
        <v>29</v>
      </c>
      <c r="F117" s="68">
        <f>_xlfn.NUMBERVALUE(RIGHT(ALL_Athletic[[#This Row],[POS RK]],3))</f>
        <v>15</v>
      </c>
      <c r="G117" s="69">
        <v>15</v>
      </c>
      <c r="H117" s="70" t="s">
        <v>40</v>
      </c>
      <c r="I117" s="70" t="s">
        <v>1755</v>
      </c>
      <c r="J117" s="70">
        <v>0</v>
      </c>
      <c r="K117" s="71">
        <v>277.50343857584971</v>
      </c>
      <c r="L117" s="81">
        <v>-3.4459150616926308</v>
      </c>
      <c r="M117" s="79">
        <v>-0.20270088598191946</v>
      </c>
      <c r="N117" s="75" t="str">
        <f>_xlfn.IFNA(_xlfn.XLOOKUP(ALL_Athletic[[#This Row],[OVERALL PLAYER]],AthleticNameFixer[Name],AthleticNameFixer[SleeperID]),_xlfn.XLOOKUP(ALL_Athletic[[#This Row],[OVERALL PLAYER]],players[full_name],players[sleeper_id]))</f>
        <v>1234</v>
      </c>
      <c r="O117" s="70">
        <f>_xlfn.XLOOKUP(ALL_Athletic[[#This Row],[SleeperID]],players[sleeper_id],players[years_exp])</f>
        <v>14</v>
      </c>
    </row>
    <row r="118" spans="5:15" x14ac:dyDescent="0.2">
      <c r="E118" s="68" t="s">
        <v>126</v>
      </c>
      <c r="F118" s="68">
        <f>_xlfn.NUMBERVALUE(RIGHT(ALL_Athletic[[#This Row],[POS RK]],3))</f>
        <v>17</v>
      </c>
      <c r="G118" s="69">
        <v>180</v>
      </c>
      <c r="H118" s="70" t="s">
        <v>293</v>
      </c>
      <c r="I118" s="70" t="s">
        <v>1756</v>
      </c>
      <c r="J118" s="70">
        <v>0</v>
      </c>
      <c r="K118" s="71">
        <v>73.632156646702896</v>
      </c>
      <c r="L118" s="81">
        <v>-3.7128477910160882</v>
      </c>
      <c r="M118" s="79">
        <v>-0.21840281123624047</v>
      </c>
      <c r="N118" s="75" t="str">
        <f>_xlfn.IFNA(_xlfn.XLOOKUP(ALL_Athletic[[#This Row],[OVERALL PLAYER]],AthleticNameFixer[Name],AthleticNameFixer[SleeperID]),_xlfn.XLOOKUP(ALL_Athletic[[#This Row],[OVERALL PLAYER]],players[full_name],players[sleeper_id]))</f>
        <v>4089</v>
      </c>
      <c r="O118" s="70">
        <f>_xlfn.XLOOKUP(ALL_Athletic[[#This Row],[SleeperID]],players[sleeper_id],players[years_exp])</f>
        <v>8</v>
      </c>
    </row>
    <row r="119" spans="5:15" x14ac:dyDescent="0.2">
      <c r="E119" s="68" t="s">
        <v>102</v>
      </c>
      <c r="F119" s="68">
        <f>_xlfn.NUMBERVALUE(RIGHT(ALL_Athletic[[#This Row],[POS RK]],3))</f>
        <v>48</v>
      </c>
      <c r="G119" s="69">
        <v>132</v>
      </c>
      <c r="H119" s="70" t="s">
        <v>368</v>
      </c>
      <c r="I119" s="70" t="s">
        <v>1757</v>
      </c>
      <c r="J119" s="70">
        <v>0</v>
      </c>
      <c r="K119" s="71">
        <v>96.447202534222981</v>
      </c>
      <c r="L119" s="81">
        <v>-4.7171097785496698</v>
      </c>
      <c r="M119" s="79">
        <v>-0.27747704579703941</v>
      </c>
      <c r="N119" s="75" t="str">
        <f>_xlfn.IFNA(_xlfn.XLOOKUP(ALL_Athletic[[#This Row],[OVERALL PLAYER]],AthleticNameFixer[Name],AthleticNameFixer[SleeperID]),_xlfn.XLOOKUP(ALL_Athletic[[#This Row],[OVERALL PLAYER]],players[full_name],players[sleeper_id]))</f>
        <v>3225</v>
      </c>
      <c r="O119" s="70">
        <f>_xlfn.XLOOKUP(ALL_Athletic[[#This Row],[SleeperID]],players[sleeper_id],players[years_exp])</f>
        <v>9</v>
      </c>
    </row>
    <row r="120" spans="5:15" x14ac:dyDescent="0.2">
      <c r="E120" s="68" t="s">
        <v>102</v>
      </c>
      <c r="F120" s="68">
        <f>_xlfn.NUMBERVALUE(RIGHT(ALL_Athletic[[#This Row],[POS RK]],3))</f>
        <v>49</v>
      </c>
      <c r="G120" s="69">
        <v>133</v>
      </c>
      <c r="H120" s="70" t="s">
        <v>1758</v>
      </c>
      <c r="I120" s="70" t="s">
        <v>1759</v>
      </c>
      <c r="J120" s="70">
        <v>0</v>
      </c>
      <c r="K120" s="71">
        <v>96.094062861367007</v>
      </c>
      <c r="L120" s="81">
        <v>-5.0494765294729405</v>
      </c>
      <c r="M120" s="79">
        <v>-0.29702803114546711</v>
      </c>
      <c r="N120" s="75" t="str">
        <f>_xlfn.IFNA(_xlfn.XLOOKUP(ALL_Athletic[[#This Row],[OVERALL PLAYER]],AthleticNameFixer[Name],AthleticNameFixer[SleeperID]),_xlfn.XLOOKUP(ALL_Athletic[[#This Row],[OVERALL PLAYER]],players[full_name],players[sleeper_id]))</f>
        <v>7571</v>
      </c>
      <c r="O120" s="70">
        <f>_xlfn.XLOOKUP(ALL_Athletic[[#This Row],[SleeperID]],players[sleeper_id],players[years_exp])</f>
        <v>5</v>
      </c>
    </row>
    <row r="121" spans="5:15" x14ac:dyDescent="0.2">
      <c r="E121" s="68" t="s">
        <v>64</v>
      </c>
      <c r="F121" s="68">
        <f>_xlfn.NUMBERVALUE(RIGHT(ALL_Athletic[[#This Row],[POS RK]],3))</f>
        <v>39</v>
      </c>
      <c r="G121" s="69">
        <v>115</v>
      </c>
      <c r="H121" s="70" t="s">
        <v>195</v>
      </c>
      <c r="I121" s="70" t="s">
        <v>1760</v>
      </c>
      <c r="J121" s="70">
        <v>0</v>
      </c>
      <c r="K121" s="71">
        <v>111.60541165986351</v>
      </c>
      <c r="L121" s="81">
        <v>-6.4464743883079336</v>
      </c>
      <c r="M121" s="79">
        <v>-0.37920437578281962</v>
      </c>
      <c r="N121" s="75" t="str">
        <f>_xlfn.IFNA(_xlfn.XLOOKUP(ALL_Athletic[[#This Row],[OVERALL PLAYER]],AthleticNameFixer[Name],AthleticNameFixer[SleeperID]),_xlfn.XLOOKUP(ALL_Athletic[[#This Row],[OVERALL PLAYER]],players[full_name],players[sleeper_id]))</f>
        <v>4149</v>
      </c>
      <c r="O121" s="70">
        <f>_xlfn.XLOOKUP(ALL_Athletic[[#This Row],[SleeperID]],players[sleeper_id],players[years_exp])</f>
        <v>8</v>
      </c>
    </row>
    <row r="122" spans="5:15" x14ac:dyDescent="0.2">
      <c r="E122" s="68" t="s">
        <v>102</v>
      </c>
      <c r="F122" s="68">
        <f>_xlfn.NUMBERVALUE(RIGHT(ALL_Athletic[[#This Row],[POS RK]],3))</f>
        <v>50</v>
      </c>
      <c r="G122" s="69">
        <v>137</v>
      </c>
      <c r="H122" s="70" t="s">
        <v>1182</v>
      </c>
      <c r="I122" s="70" t="s">
        <v>1761</v>
      </c>
      <c r="J122" s="70">
        <v>0</v>
      </c>
      <c r="K122" s="71">
        <v>94.368706274246506</v>
      </c>
      <c r="L122" s="81">
        <v>-6.6733415526451836</v>
      </c>
      <c r="M122" s="79">
        <v>-0.3925495030967755</v>
      </c>
      <c r="N122" s="75" t="str">
        <f>_xlfn.IFNA(_xlfn.XLOOKUP(ALL_Athletic[[#This Row],[OVERALL PLAYER]],AthleticNameFixer[Name],AthleticNameFixer[SleeperID]),_xlfn.XLOOKUP(ALL_Athletic[[#This Row],[OVERALL PLAYER]],players[full_name],players[sleeper_id]))</f>
        <v>9754</v>
      </c>
      <c r="O122" s="70">
        <f>_xlfn.XLOOKUP(ALL_Athletic[[#This Row],[SleeperID]],players[sleeper_id],players[years_exp])</f>
        <v>3</v>
      </c>
    </row>
    <row r="123" spans="5:15" x14ac:dyDescent="0.2">
      <c r="E123" s="68" t="s">
        <v>102</v>
      </c>
      <c r="F123" s="68">
        <f>_xlfn.NUMBERVALUE(RIGHT(ALL_Athletic[[#This Row],[POS RK]],3))</f>
        <v>51</v>
      </c>
      <c r="G123" s="69">
        <v>138</v>
      </c>
      <c r="H123" s="70" t="s">
        <v>1385</v>
      </c>
      <c r="I123" s="70" t="s">
        <v>1762</v>
      </c>
      <c r="J123" s="70">
        <v>0</v>
      </c>
      <c r="K123" s="71">
        <v>93.538589395759999</v>
      </c>
      <c r="L123" s="81">
        <v>-7.4546280265148397</v>
      </c>
      <c r="M123" s="79">
        <v>-0.43850753097146117</v>
      </c>
      <c r="N123" s="75" t="str">
        <f>_xlfn.IFNA(_xlfn.XLOOKUP(ALL_Athletic[[#This Row],[OVERALL PLAYER]],AthleticNameFixer[Name],AthleticNameFixer[SleeperID]),_xlfn.XLOOKUP(ALL_Athletic[[#This Row],[OVERALL PLAYER]],players[full_name],players[sleeper_id]))</f>
        <v>9997</v>
      </c>
      <c r="O123" s="70">
        <f>_xlfn.XLOOKUP(ALL_Athletic[[#This Row],[SleeperID]],players[sleeper_id],players[years_exp])</f>
        <v>3</v>
      </c>
    </row>
    <row r="124" spans="5:15" x14ac:dyDescent="0.2">
      <c r="E124" s="68" t="s">
        <v>102</v>
      </c>
      <c r="F124" s="68">
        <f>_xlfn.NUMBERVALUE(RIGHT(ALL_Athletic[[#This Row],[POS RK]],3))</f>
        <v>52</v>
      </c>
      <c r="G124" s="69">
        <v>139</v>
      </c>
      <c r="H124" s="70" t="s">
        <v>130</v>
      </c>
      <c r="I124" s="70" t="s">
        <v>1763</v>
      </c>
      <c r="J124" s="70">
        <v>0</v>
      </c>
      <c r="K124" s="71">
        <v>93.450907130894024</v>
      </c>
      <c r="L124" s="81">
        <v>-7.5371525110945754</v>
      </c>
      <c r="M124" s="79">
        <v>-0.44336191241732797</v>
      </c>
      <c r="N124" s="75" t="str">
        <f>_xlfn.IFNA(_xlfn.XLOOKUP(ALL_Athletic[[#This Row],[OVERALL PLAYER]],AthleticNameFixer[Name],AthleticNameFixer[SleeperID]),_xlfn.XLOOKUP(ALL_Athletic[[#This Row],[OVERALL PLAYER]],players[full_name],players[sleeper_id]))</f>
        <v>1689</v>
      </c>
      <c r="O124" s="70">
        <f>_xlfn.XLOOKUP(ALL_Athletic[[#This Row],[SleeperID]],players[sleeper_id],players[years_exp])</f>
        <v>13</v>
      </c>
    </row>
    <row r="125" spans="5:15" x14ac:dyDescent="0.2">
      <c r="E125" s="68" t="s">
        <v>102</v>
      </c>
      <c r="F125" s="68">
        <f>_xlfn.NUMBERVALUE(RIGHT(ALL_Athletic[[#This Row],[POS RK]],3))</f>
        <v>53</v>
      </c>
      <c r="G125" s="69">
        <v>140</v>
      </c>
      <c r="H125" s="70" t="s">
        <v>1525</v>
      </c>
      <c r="I125" s="70" t="s">
        <v>1764</v>
      </c>
      <c r="J125" s="70">
        <v>0</v>
      </c>
      <c r="K125" s="71">
        <v>93.088602181320127</v>
      </c>
      <c r="L125" s="81">
        <v>-7.8781454048111925</v>
      </c>
      <c r="M125" s="79">
        <v>-0.46342031793007016</v>
      </c>
      <c r="N125" s="75" t="str">
        <f>_xlfn.IFNA(_xlfn.XLOOKUP(ALL_Athletic[[#This Row],[OVERALL PLAYER]],AthleticNameFixer[Name],AthleticNameFixer[SleeperID]),_xlfn.XLOOKUP(ALL_Athletic[[#This Row],[OVERALL PLAYER]],players[full_name],players[sleeper_id]))</f>
        <v>7569</v>
      </c>
      <c r="O125" s="70">
        <f>_xlfn.XLOOKUP(ALL_Athletic[[#This Row],[SleeperID]],players[sleeper_id],players[years_exp])</f>
        <v>5</v>
      </c>
    </row>
    <row r="126" spans="5:15" x14ac:dyDescent="0.2">
      <c r="E126" s="68" t="s">
        <v>126</v>
      </c>
      <c r="F126" s="68">
        <f>_xlfn.NUMBERVALUE(RIGHT(ALL_Athletic[[#This Row],[POS RK]],3))</f>
        <v>18</v>
      </c>
      <c r="G126" s="69">
        <v>190</v>
      </c>
      <c r="H126" s="70" t="s">
        <v>1107</v>
      </c>
      <c r="I126" s="70" t="s">
        <v>1765</v>
      </c>
      <c r="J126" s="70">
        <v>0</v>
      </c>
      <c r="K126" s="71">
        <v>69.150905602250006</v>
      </c>
      <c r="L126" s="81">
        <v>-7.9304958328541062</v>
      </c>
      <c r="M126" s="79">
        <v>-0.46649975487377093</v>
      </c>
      <c r="N126" s="75" t="str">
        <f>_xlfn.IFNA(_xlfn.XLOOKUP(ALL_Athletic[[#This Row],[OVERALL PLAYER]],AthleticNameFixer[Name],AthleticNameFixer[SleeperID]),_xlfn.XLOOKUP(ALL_Athletic[[#This Row],[OVERALL PLAYER]],players[full_name],players[sleeper_id]))</f>
        <v>10236</v>
      </c>
      <c r="O126" s="70">
        <f>_xlfn.XLOOKUP(ALL_Athletic[[#This Row],[SleeperID]],players[sleeper_id],players[years_exp])</f>
        <v>3</v>
      </c>
    </row>
    <row r="127" spans="5:15" x14ac:dyDescent="0.2">
      <c r="E127" s="68" t="s">
        <v>102</v>
      </c>
      <c r="F127" s="68">
        <f>_xlfn.NUMBERVALUE(RIGHT(ALL_Athletic[[#This Row],[POS RK]],3))</f>
        <v>54</v>
      </c>
      <c r="G127" s="69">
        <v>141</v>
      </c>
      <c r="H127" s="70" t="s">
        <v>1766</v>
      </c>
      <c r="I127" s="70" t="s">
        <v>1767</v>
      </c>
      <c r="J127" s="70">
        <v>0</v>
      </c>
      <c r="K127" s="71">
        <v>91.916212291752586</v>
      </c>
      <c r="L127" s="81">
        <v>-8.9815711832277003</v>
      </c>
      <c r="M127" s="79">
        <v>-0.52832771666045297</v>
      </c>
      <c r="N127" s="75" t="str">
        <f>_xlfn.IFNA(_xlfn.XLOOKUP(ALL_Athletic[[#This Row],[OVERALL PLAYER]],AthleticNameFixer[Name],AthleticNameFixer[SleeperID]),_xlfn.XLOOKUP(ALL_Athletic[[#This Row],[OVERALL PLAYER]],players[full_name],players[sleeper_id]))</f>
        <v>4951</v>
      </c>
      <c r="O127" s="70">
        <f>_xlfn.XLOOKUP(ALL_Athletic[[#This Row],[SleeperID]],players[sleeper_id],players[years_exp])</f>
        <v>7</v>
      </c>
    </row>
    <row r="128" spans="5:15" x14ac:dyDescent="0.2">
      <c r="E128" s="68" t="s">
        <v>29</v>
      </c>
      <c r="F128" s="68">
        <f>_xlfn.NUMBERVALUE(RIGHT(ALL_Athletic[[#This Row],[POS RK]],3))</f>
        <v>16</v>
      </c>
      <c r="G128" s="69">
        <v>16</v>
      </c>
      <c r="H128" s="70" t="s">
        <v>75</v>
      </c>
      <c r="I128" s="70" t="s">
        <v>1768</v>
      </c>
      <c r="J128" s="70">
        <v>0</v>
      </c>
      <c r="K128" s="71">
        <v>271.6171093116144</v>
      </c>
      <c r="L128" s="81">
        <v>-8.9859896633258813</v>
      </c>
      <c r="M128" s="79">
        <v>-0.52858762725446362</v>
      </c>
      <c r="N128" s="75" t="str">
        <f>_xlfn.IFNA(_xlfn.XLOOKUP(ALL_Athletic[[#This Row],[OVERALL PLAYER]],AthleticNameFixer[Name],AthleticNameFixer[SleeperID]),_xlfn.XLOOKUP(ALL_Athletic[[#This Row],[OVERALL PLAYER]],players[full_name],players[sleeper_id]))</f>
        <v>3163</v>
      </c>
      <c r="O128" s="70">
        <f>_xlfn.XLOOKUP(ALL_Athletic[[#This Row],[SleeperID]],players[sleeper_id],players[years_exp])</f>
        <v>10</v>
      </c>
    </row>
    <row r="129" spans="5:15" x14ac:dyDescent="0.2">
      <c r="E129" s="68" t="s">
        <v>126</v>
      </c>
      <c r="F129" s="68">
        <f>_xlfn.NUMBERVALUE(RIGHT(ALL_Athletic[[#This Row],[POS RK]],3))</f>
        <v>19</v>
      </c>
      <c r="G129" s="69">
        <v>192</v>
      </c>
      <c r="H129" s="70" t="s">
        <v>1204</v>
      </c>
      <c r="I129" s="70" t="s">
        <v>1769</v>
      </c>
      <c r="J129" s="70">
        <v>0</v>
      </c>
      <c r="K129" s="71">
        <v>67.729509725673068</v>
      </c>
      <c r="L129" s="81">
        <v>-9.2682801872794442</v>
      </c>
      <c r="M129" s="79">
        <v>-0.54519295219290853</v>
      </c>
      <c r="N129" s="75" t="str">
        <f>_xlfn.IFNA(_xlfn.XLOOKUP(ALL_Athletic[[#This Row],[OVERALL PLAYER]],AthleticNameFixer[Name],AthleticNameFixer[SleeperID]),_xlfn.XLOOKUP(ALL_Athletic[[#This Row],[OVERALL PLAYER]],players[full_name],players[sleeper_id]))</f>
        <v>5906</v>
      </c>
      <c r="O129" s="70">
        <f>_xlfn.XLOOKUP(ALL_Athletic[[#This Row],[SleeperID]],players[sleeper_id],players[years_exp])</f>
        <v>7</v>
      </c>
    </row>
    <row r="130" spans="5:15" x14ac:dyDescent="0.2">
      <c r="E130" s="68" t="s">
        <v>29</v>
      </c>
      <c r="F130" s="68">
        <f>_xlfn.NUMBERVALUE(RIGHT(ALL_Athletic[[#This Row],[POS RK]],3))</f>
        <v>17</v>
      </c>
      <c r="G130" s="69">
        <v>17</v>
      </c>
      <c r="H130" s="70" t="s">
        <v>1770</v>
      </c>
      <c r="I130" s="70" t="s">
        <v>1771</v>
      </c>
      <c r="J130" s="70">
        <v>0</v>
      </c>
      <c r="K130" s="71">
        <v>271.1743838648618</v>
      </c>
      <c r="L130" s="81">
        <v>-9.4026724367400902</v>
      </c>
      <c r="M130" s="79">
        <v>-0.55309837863177003</v>
      </c>
      <c r="N130" s="75" t="str">
        <f>_xlfn.IFNA(_xlfn.XLOOKUP(ALL_Athletic[[#This Row],[OVERALL PLAYER]],AthleticNameFixer[Name],AthleticNameFixer[SleeperID]),_xlfn.XLOOKUP(ALL_Athletic[[#This Row],[OVERALL PLAYER]],players[full_name],players[sleeper_id]))</f>
        <v>6768</v>
      </c>
      <c r="O130" s="70">
        <f>_xlfn.XLOOKUP(ALL_Athletic[[#This Row],[SleeperID]],players[sleeper_id],players[years_exp])</f>
        <v>6</v>
      </c>
    </row>
    <row r="131" spans="5:15" x14ac:dyDescent="0.2">
      <c r="E131" s="68" t="s">
        <v>126</v>
      </c>
      <c r="F131" s="68">
        <f>_xlfn.NUMBERVALUE(RIGHT(ALL_Athletic[[#This Row],[POS RK]],3))</f>
        <v>20</v>
      </c>
      <c r="G131" s="69">
        <v>194</v>
      </c>
      <c r="H131" s="70" t="s">
        <v>1772</v>
      </c>
      <c r="I131" s="70" t="s">
        <v>1773</v>
      </c>
      <c r="J131" s="70">
        <v>0</v>
      </c>
      <c r="K131" s="71">
        <v>67.221297669329999</v>
      </c>
      <c r="L131" s="81">
        <v>-9.7465974167788119</v>
      </c>
      <c r="M131" s="79">
        <v>-0.5733292598105183</v>
      </c>
      <c r="N131" s="75" t="str">
        <f>_xlfn.IFNA(_xlfn.XLOOKUP(ALL_Athletic[[#This Row],[OVERALL PLAYER]],AthleticNameFixer[Name],AthleticNameFixer[SleeperID]),_xlfn.XLOOKUP(ALL_Athletic[[#This Row],[OVERALL PLAYER]],players[full_name],players[sleeper_id]))</f>
        <v>6126</v>
      </c>
      <c r="O131" s="70">
        <f>_xlfn.XLOOKUP(ALL_Athletic[[#This Row],[SleeperID]],players[sleeper_id],players[years_exp])</f>
        <v>6</v>
      </c>
    </row>
    <row r="132" spans="5:15" x14ac:dyDescent="0.2">
      <c r="E132" s="68" t="s">
        <v>64</v>
      </c>
      <c r="F132" s="68">
        <f>_xlfn.NUMBERVALUE(RIGHT(ALL_Athletic[[#This Row],[POS RK]],3))</f>
        <v>40</v>
      </c>
      <c r="G132" s="69">
        <v>117</v>
      </c>
      <c r="H132" s="70" t="s">
        <v>852</v>
      </c>
      <c r="I132" s="70" t="s">
        <v>1774</v>
      </c>
      <c r="J132" s="70">
        <v>0</v>
      </c>
      <c r="K132" s="71">
        <v>107.03729959921078</v>
      </c>
      <c r="L132" s="81">
        <v>-10.477161500648577</v>
      </c>
      <c r="M132" s="79">
        <v>-0.61630361768521047</v>
      </c>
      <c r="N132" s="75" t="str">
        <f>_xlfn.IFNA(_xlfn.XLOOKUP(ALL_Athletic[[#This Row],[OVERALL PLAYER]],AthleticNameFixer[Name],AthleticNameFixer[SleeperID]),_xlfn.XLOOKUP(ALL_Athletic[[#This Row],[OVERALL PLAYER]],players[full_name],players[sleeper_id]))</f>
        <v>2749</v>
      </c>
      <c r="O132" s="70">
        <f>_xlfn.XLOOKUP(ALL_Athletic[[#This Row],[SleeperID]],players[sleeper_id],players[years_exp])</f>
        <v>11</v>
      </c>
    </row>
    <row r="133" spans="5:15" x14ac:dyDescent="0.2">
      <c r="E133" s="68" t="s">
        <v>64</v>
      </c>
      <c r="F133" s="68">
        <f>_xlfn.NUMBERVALUE(RIGHT(ALL_Athletic[[#This Row],[POS RK]],3))</f>
        <v>41</v>
      </c>
      <c r="G133" s="69">
        <v>118</v>
      </c>
      <c r="H133" s="70" t="s">
        <v>1775</v>
      </c>
      <c r="I133" s="70" t="s">
        <v>1776</v>
      </c>
      <c r="J133" s="70">
        <v>0</v>
      </c>
      <c r="K133" s="71">
        <v>106.21042229781055</v>
      </c>
      <c r="L133" s="81">
        <v>-11.206759119531128</v>
      </c>
      <c r="M133" s="79">
        <v>-0.65922112467830163</v>
      </c>
      <c r="N133" s="75" t="str">
        <f>_xlfn.IFNA(_xlfn.XLOOKUP(ALL_Athletic[[#This Row],[OVERALL PLAYER]],AthleticNameFixer[Name],AthleticNameFixer[SleeperID]),_xlfn.XLOOKUP(ALL_Athletic[[#This Row],[OVERALL PLAYER]],players[full_name],players[sleeper_id]))</f>
        <v>7561</v>
      </c>
      <c r="O133" s="70">
        <f>_xlfn.XLOOKUP(ALL_Athletic[[#This Row],[SleeperID]],players[sleeper_id],players[years_exp])</f>
        <v>5</v>
      </c>
    </row>
    <row r="134" spans="5:15" x14ac:dyDescent="0.2">
      <c r="E134" s="68" t="s">
        <v>102</v>
      </c>
      <c r="F134" s="68">
        <f>_xlfn.NUMBERVALUE(RIGHT(ALL_Athletic[[#This Row],[POS RK]],3))</f>
        <v>55</v>
      </c>
      <c r="G134" s="69">
        <v>142</v>
      </c>
      <c r="H134" s="70" t="s">
        <v>379</v>
      </c>
      <c r="I134" s="70" t="s">
        <v>1777</v>
      </c>
      <c r="J134" s="70">
        <v>0</v>
      </c>
      <c r="K134" s="71">
        <v>89.041583713535132</v>
      </c>
      <c r="L134" s="81">
        <v>-11.687103962726482</v>
      </c>
      <c r="M134" s="79">
        <v>-0.68747670368979308</v>
      </c>
      <c r="N134" s="75" t="str">
        <f>_xlfn.IFNA(_xlfn.XLOOKUP(ALL_Athletic[[#This Row],[OVERALL PLAYER]],AthleticNameFixer[Name],AthleticNameFixer[SleeperID]),_xlfn.XLOOKUP(ALL_Athletic[[#This Row],[OVERALL PLAYER]],players[full_name],players[sleeper_id]))</f>
        <v>5086</v>
      </c>
      <c r="O134" s="70">
        <f>_xlfn.XLOOKUP(ALL_Athletic[[#This Row],[SleeperID]],players[sleeper_id],players[years_exp])</f>
        <v>8</v>
      </c>
    </row>
    <row r="135" spans="5:15" x14ac:dyDescent="0.2">
      <c r="E135" s="68" t="s">
        <v>102</v>
      </c>
      <c r="F135" s="68">
        <f>_xlfn.NUMBERVALUE(RIGHT(ALL_Athletic[[#This Row],[POS RK]],3))</f>
        <v>56</v>
      </c>
      <c r="G135" s="69">
        <v>143</v>
      </c>
      <c r="H135" s="70" t="s">
        <v>1778</v>
      </c>
      <c r="I135" s="70" t="s">
        <v>1779</v>
      </c>
      <c r="J135" s="70">
        <v>0</v>
      </c>
      <c r="K135" s="71">
        <v>88.849884492400008</v>
      </c>
      <c r="L135" s="81">
        <v>-11.867526759088946</v>
      </c>
      <c r="M135" s="79">
        <v>-0.69808980935817333</v>
      </c>
      <c r="N135" s="75" t="str">
        <f>_xlfn.IFNA(_xlfn.XLOOKUP(ALL_Athletic[[#This Row],[OVERALL PLAYER]],AthleticNameFixer[Name],AthleticNameFixer[SleeperID]),_xlfn.XLOOKUP(ALL_Athletic[[#This Row],[OVERALL PLAYER]],players[full_name],players[sleeper_id]))</f>
        <v>7601</v>
      </c>
      <c r="O135" s="70">
        <f>_xlfn.XLOOKUP(ALL_Athletic[[#This Row],[SleeperID]],players[sleeper_id],players[years_exp])</f>
        <v>5</v>
      </c>
    </row>
    <row r="136" spans="5:15" x14ac:dyDescent="0.2">
      <c r="E136" s="68" t="s">
        <v>126</v>
      </c>
      <c r="F136" s="68">
        <f>_xlfn.NUMBERVALUE(RIGHT(ALL_Athletic[[#This Row],[POS RK]],3))</f>
        <v>21</v>
      </c>
      <c r="G136" s="69">
        <v>208</v>
      </c>
      <c r="H136" s="70" t="s">
        <v>1780</v>
      </c>
      <c r="I136" s="70" t="s">
        <v>1781</v>
      </c>
      <c r="J136" s="70">
        <v>0</v>
      </c>
      <c r="K136" s="71">
        <v>63.896265876360005</v>
      </c>
      <c r="L136" s="81">
        <v>-12.876039104279982</v>
      </c>
      <c r="M136" s="79">
        <v>-0.75741406495764607</v>
      </c>
      <c r="N136" s="75" t="str">
        <f>_xlfn.IFNA(_xlfn.XLOOKUP(ALL_Athletic[[#This Row],[OVERALL PLAYER]],AthleticNameFixer[Name],AthleticNameFixer[SleeperID]),_xlfn.XLOOKUP(ALL_Athletic[[#This Row],[OVERALL PLAYER]],players[full_name],players[sleeper_id]))</f>
        <v>5857</v>
      </c>
      <c r="O136" s="70">
        <f>_xlfn.XLOOKUP(ALL_Athletic[[#This Row],[SleeperID]],players[sleeper_id],players[years_exp])</f>
        <v>7</v>
      </c>
    </row>
    <row r="137" spans="5:15" x14ac:dyDescent="0.2">
      <c r="E137" s="68" t="s">
        <v>102</v>
      </c>
      <c r="F137" s="68">
        <f>_xlfn.NUMBERVALUE(RIGHT(ALL_Athletic[[#This Row],[POS RK]],3))</f>
        <v>57</v>
      </c>
      <c r="G137" s="69">
        <v>145</v>
      </c>
      <c r="H137" s="70" t="s">
        <v>289</v>
      </c>
      <c r="I137" s="70" t="s">
        <v>1782</v>
      </c>
      <c r="J137" s="70">
        <v>0</v>
      </c>
      <c r="K137" s="71">
        <v>86.914560071173938</v>
      </c>
      <c r="L137" s="81">
        <v>-13.689008567301713</v>
      </c>
      <c r="M137" s="79">
        <v>-0.80523579807657131</v>
      </c>
      <c r="N137" s="75" t="str">
        <f>_xlfn.IFNA(_xlfn.XLOOKUP(ALL_Athletic[[#This Row],[OVERALL PLAYER]],AthleticNameFixer[Name],AthleticNameFixer[SleeperID]),_xlfn.XLOOKUP(ALL_Athletic[[#This Row],[OVERALL PLAYER]],players[full_name],players[sleeper_id]))</f>
        <v>4082</v>
      </c>
      <c r="O137" s="70">
        <f>_xlfn.XLOOKUP(ALL_Athletic[[#This Row],[SleeperID]],players[sleeper_id],players[years_exp])</f>
        <v>9</v>
      </c>
    </row>
    <row r="138" spans="5:15" x14ac:dyDescent="0.2">
      <c r="E138" s="68" t="s">
        <v>102</v>
      </c>
      <c r="F138" s="68">
        <f>_xlfn.NUMBERVALUE(RIGHT(ALL_Athletic[[#This Row],[POS RK]],3))</f>
        <v>58</v>
      </c>
      <c r="G138" s="69">
        <v>146</v>
      </c>
      <c r="H138" s="70" t="s">
        <v>1783</v>
      </c>
      <c r="I138" s="70" t="s">
        <v>1784</v>
      </c>
      <c r="J138" s="70">
        <v>0</v>
      </c>
      <c r="K138" s="71">
        <v>86.582847316470577</v>
      </c>
      <c r="L138" s="81">
        <v>-14.001208807022522</v>
      </c>
      <c r="M138" s="79">
        <v>-0.82360051806014833</v>
      </c>
      <c r="N138" s="75" t="str">
        <f>_xlfn.IFNA(_xlfn.XLOOKUP(ALL_Athletic[[#This Row],[OVERALL PLAYER]],AthleticNameFixer[Name],AthleticNameFixer[SleeperID]),_xlfn.XLOOKUP(ALL_Athletic[[#This Row],[OVERALL PLAYER]],players[full_name],players[sleeper_id]))</f>
        <v>6824</v>
      </c>
      <c r="O138" s="70">
        <f>_xlfn.XLOOKUP(ALL_Athletic[[#This Row],[SleeperID]],players[sleeper_id],players[years_exp])</f>
        <v>5</v>
      </c>
    </row>
    <row r="139" spans="5:15" x14ac:dyDescent="0.2">
      <c r="E139" s="68" t="s">
        <v>102</v>
      </c>
      <c r="F139" s="68">
        <f>_xlfn.NUMBERVALUE(RIGHT(ALL_Athletic[[#This Row],[POS RK]],3))</f>
        <v>59</v>
      </c>
      <c r="G139" s="69">
        <v>148</v>
      </c>
      <c r="H139" s="70" t="s">
        <v>241</v>
      </c>
      <c r="I139" s="70" t="s">
        <v>1785</v>
      </c>
      <c r="J139" s="70">
        <v>0</v>
      </c>
      <c r="K139" s="71">
        <v>86.432489244717885</v>
      </c>
      <c r="L139" s="81">
        <v>-14.142722286319184</v>
      </c>
      <c r="M139" s="79">
        <v>-0.83192484037171677</v>
      </c>
      <c r="N139" s="75" t="str">
        <f>_xlfn.IFNA(_xlfn.XLOOKUP(ALL_Athletic[[#This Row],[OVERALL PLAYER]],AthleticNameFixer[Name],AthleticNameFixer[SleeperID]),_xlfn.XLOOKUP(ALL_Athletic[[#This Row],[OVERALL PLAYER]],players[full_name],players[sleeper_id]))</f>
        <v>4080</v>
      </c>
      <c r="O139" s="70">
        <f>_xlfn.XLOOKUP(ALL_Athletic[[#This Row],[SleeperID]],players[sleeper_id],players[years_exp])</f>
        <v>9</v>
      </c>
    </row>
    <row r="140" spans="5:15" x14ac:dyDescent="0.2">
      <c r="E140" s="68" t="s">
        <v>102</v>
      </c>
      <c r="F140" s="68">
        <f>_xlfn.NUMBERVALUE(RIGHT(ALL_Athletic[[#This Row],[POS RK]],3))</f>
        <v>60</v>
      </c>
      <c r="G140" s="69">
        <v>149</v>
      </c>
      <c r="H140" s="70" t="s">
        <v>1157</v>
      </c>
      <c r="I140" s="70" t="s">
        <v>1786</v>
      </c>
      <c r="J140" s="70">
        <v>0</v>
      </c>
      <c r="K140" s="71">
        <v>86.431364455475205</v>
      </c>
      <c r="L140" s="81">
        <v>-14.143780911488761</v>
      </c>
      <c r="M140" s="79">
        <v>-0.83198711244051538</v>
      </c>
      <c r="N140" s="75" t="str">
        <f>_xlfn.IFNA(_xlfn.XLOOKUP(ALL_Athletic[[#This Row],[OVERALL PLAYER]],AthleticNameFixer[Name],AthleticNameFixer[SleeperID]),_xlfn.XLOOKUP(ALL_Athletic[[#This Row],[OVERALL PLAYER]],players[full_name],players[sleeper_id]))</f>
        <v>7090</v>
      </c>
      <c r="O140" s="70">
        <f>_xlfn.XLOOKUP(ALL_Athletic[[#This Row],[SleeperID]],players[sleeper_id],players[years_exp])</f>
        <v>6</v>
      </c>
    </row>
    <row r="141" spans="5:15" x14ac:dyDescent="0.2">
      <c r="E141" s="68" t="s">
        <v>126</v>
      </c>
      <c r="F141" s="68">
        <f>_xlfn.NUMBERVALUE(RIGHT(ALL_Athletic[[#This Row],[POS RK]],3))</f>
        <v>22</v>
      </c>
      <c r="G141" s="69">
        <v>212</v>
      </c>
      <c r="H141" s="70" t="s">
        <v>297</v>
      </c>
      <c r="I141" s="70" t="s">
        <v>1787</v>
      </c>
      <c r="J141" s="70">
        <v>0</v>
      </c>
      <c r="K141" s="71">
        <v>61.751311195156106</v>
      </c>
      <c r="L141" s="81">
        <v>-14.894819980707176</v>
      </c>
      <c r="M141" s="79">
        <v>-0.87616588121806915</v>
      </c>
      <c r="N141" s="75" t="str">
        <f>_xlfn.IFNA(_xlfn.XLOOKUP(ALL_Athletic[[#This Row],[OVERALL PLAYER]],AthleticNameFixer[Name],AthleticNameFixer[SleeperID]),_xlfn.XLOOKUP(ALL_Athletic[[#This Row],[OVERALL PLAYER]],players[full_name],players[sleeper_id]))</f>
        <v>4973</v>
      </c>
      <c r="O141" s="70">
        <f>_xlfn.XLOOKUP(ALL_Athletic[[#This Row],[SleeperID]],players[sleeper_id],players[years_exp])</f>
        <v>7</v>
      </c>
    </row>
    <row r="142" spans="5:15" x14ac:dyDescent="0.2">
      <c r="E142" s="68" t="s">
        <v>102</v>
      </c>
      <c r="F142" s="68">
        <f>_xlfn.NUMBERVALUE(RIGHT(ALL_Athletic[[#This Row],[POS RK]],3))</f>
        <v>61</v>
      </c>
      <c r="G142" s="69">
        <v>152</v>
      </c>
      <c r="H142" s="70" t="s">
        <v>1475</v>
      </c>
      <c r="I142" s="70" t="s">
        <v>1788</v>
      </c>
      <c r="J142" s="70">
        <v>0</v>
      </c>
      <c r="K142" s="71">
        <v>85.529445465120816</v>
      </c>
      <c r="L142" s="81">
        <v>-14.992645843587013</v>
      </c>
      <c r="M142" s="79">
        <v>-0.8819203437404125</v>
      </c>
      <c r="N142" s="75" t="str">
        <f>_xlfn.IFNA(_xlfn.XLOOKUP(ALL_Athletic[[#This Row],[OVERALL PLAYER]],AthleticNameFixer[Name],AthleticNameFixer[SleeperID]),_xlfn.XLOOKUP(ALL_Athletic[[#This Row],[OVERALL PLAYER]],players[full_name],players[sleeper_id]))</f>
        <v>8121</v>
      </c>
      <c r="O142" s="70">
        <f>_xlfn.XLOOKUP(ALL_Athletic[[#This Row],[SleeperID]],players[sleeper_id],players[years_exp])</f>
        <v>4</v>
      </c>
    </row>
    <row r="143" spans="5:15" x14ac:dyDescent="0.2">
      <c r="E143" s="68" t="s">
        <v>126</v>
      </c>
      <c r="F143" s="68">
        <f>_xlfn.NUMBERVALUE(RIGHT(ALL_Athletic[[#This Row],[POS RK]],3))</f>
        <v>23</v>
      </c>
      <c r="G143" s="69">
        <v>213</v>
      </c>
      <c r="H143" s="70" t="s">
        <v>1232</v>
      </c>
      <c r="I143" s="70" t="s">
        <v>1789</v>
      </c>
      <c r="J143" s="70">
        <v>0</v>
      </c>
      <c r="K143" s="71">
        <v>61.572355235631491</v>
      </c>
      <c r="L143" s="81">
        <v>-15.063249119083281</v>
      </c>
      <c r="M143" s="79">
        <v>-0.88607347759313415</v>
      </c>
      <c r="N143" s="75" t="str">
        <f>_xlfn.IFNA(_xlfn.XLOOKUP(ALL_Athletic[[#This Row],[OVERALL PLAYER]],AthleticNameFixer[Name],AthleticNameFixer[SleeperID]),_xlfn.XLOOKUP(ALL_Athletic[[#This Row],[OVERALL PLAYER]],players[full_name],players[sleeper_id]))</f>
        <v>10859</v>
      </c>
      <c r="O143" s="70">
        <f>_xlfn.XLOOKUP(ALL_Athletic[[#This Row],[SleeperID]],players[sleeper_id],players[years_exp])</f>
        <v>3</v>
      </c>
    </row>
    <row r="144" spans="5:15" x14ac:dyDescent="0.2">
      <c r="E144" s="68" t="s">
        <v>126</v>
      </c>
      <c r="F144" s="68">
        <f>_xlfn.NUMBERVALUE(RIGHT(ALL_Athletic[[#This Row],[POS RK]],3))</f>
        <v>24</v>
      </c>
      <c r="G144" s="69">
        <v>214</v>
      </c>
      <c r="H144" s="70" t="s">
        <v>154</v>
      </c>
      <c r="I144" s="70" t="s">
        <v>1790</v>
      </c>
      <c r="J144" s="70">
        <v>0</v>
      </c>
      <c r="K144" s="71">
        <v>61.561172139157506</v>
      </c>
      <c r="L144" s="81">
        <v>-15.073774386352916</v>
      </c>
      <c r="M144" s="79">
        <v>-0.88669261096193619</v>
      </c>
      <c r="N144" s="75" t="str">
        <f>_xlfn.IFNA(_xlfn.XLOOKUP(ALL_Athletic[[#This Row],[OVERALL PLAYER]],AthleticNameFixer[Name],AthleticNameFixer[SleeperID]),_xlfn.XLOOKUP(ALL_Athletic[[#This Row],[OVERALL PLAYER]],players[full_name],players[sleeper_id]))</f>
        <v>1339</v>
      </c>
      <c r="O144" s="70">
        <f>_xlfn.XLOOKUP(ALL_Athletic[[#This Row],[SleeperID]],players[sleeper_id],players[years_exp])</f>
        <v>13</v>
      </c>
    </row>
    <row r="145" spans="5:15" x14ac:dyDescent="0.2">
      <c r="E145" s="68" t="s">
        <v>102</v>
      </c>
      <c r="F145" s="68">
        <f>_xlfn.NUMBERVALUE(RIGHT(ALL_Athletic[[#This Row],[POS RK]],3))</f>
        <v>62</v>
      </c>
      <c r="G145" s="69">
        <v>154</v>
      </c>
      <c r="H145" s="70" t="s">
        <v>1791</v>
      </c>
      <c r="I145" s="70" t="s">
        <v>1792</v>
      </c>
      <c r="J145" s="70">
        <v>0</v>
      </c>
      <c r="K145" s="71">
        <v>84.900721778860557</v>
      </c>
      <c r="L145" s="81">
        <v>-15.584385783596659</v>
      </c>
      <c r="M145" s="79">
        <v>-0.91672857550568576</v>
      </c>
      <c r="N145" s="75" t="str">
        <f>_xlfn.IFNA(_xlfn.XLOOKUP(ALL_Athletic[[#This Row],[OVERALL PLAYER]],AthleticNameFixer[Name],AthleticNameFixer[SleeperID]),_xlfn.XLOOKUP(ALL_Athletic[[#This Row],[OVERALL PLAYER]],players[full_name],players[sleeper_id]))</f>
        <v>7066</v>
      </c>
      <c r="O145" s="70">
        <f>_xlfn.XLOOKUP(ALL_Athletic[[#This Row],[SleeperID]],players[sleeper_id],players[years_exp])</f>
        <v>6</v>
      </c>
    </row>
    <row r="146" spans="5:15" x14ac:dyDescent="0.2">
      <c r="E146" s="68" t="s">
        <v>64</v>
      </c>
      <c r="F146" s="68">
        <f>_xlfn.NUMBERVALUE(RIGHT(ALL_Athletic[[#This Row],[POS RK]],3))</f>
        <v>42</v>
      </c>
      <c r="G146" s="69">
        <v>120</v>
      </c>
      <c r="H146" s="70" t="s">
        <v>1793</v>
      </c>
      <c r="I146" s="70" t="s">
        <v>1794</v>
      </c>
      <c r="J146" s="70">
        <v>0</v>
      </c>
      <c r="K146" s="71">
        <v>101.18565643913043</v>
      </c>
      <c r="L146" s="81">
        <v>-15.64037605366066</v>
      </c>
      <c r="M146" s="79">
        <v>-0.92002212080356827</v>
      </c>
      <c r="N146" s="75" t="str">
        <f>_xlfn.IFNA(_xlfn.XLOOKUP(ALL_Athletic[[#This Row],[OVERALL PLAYER]],AthleticNameFixer[Name],AthleticNameFixer[SleeperID]),_xlfn.XLOOKUP(ALL_Athletic[[#This Row],[OVERALL PLAYER]],players[full_name],players[sleeper_id]))</f>
        <v>5890</v>
      </c>
      <c r="O146" s="70">
        <f>_xlfn.XLOOKUP(ALL_Athletic[[#This Row],[SleeperID]],players[sleeper_id],players[years_exp])</f>
        <v>5</v>
      </c>
    </row>
    <row r="147" spans="5:15" x14ac:dyDescent="0.2">
      <c r="E147" s="68" t="s">
        <v>126</v>
      </c>
      <c r="F147" s="68">
        <f>_xlfn.NUMBERVALUE(RIGHT(ALL_Athletic[[#This Row],[POS RK]],3))</f>
        <v>25</v>
      </c>
      <c r="G147" s="69">
        <v>215</v>
      </c>
      <c r="H147" s="70" t="s">
        <v>780</v>
      </c>
      <c r="I147" s="70" t="s">
        <v>1795</v>
      </c>
      <c r="J147" s="70">
        <v>0</v>
      </c>
      <c r="K147" s="71">
        <v>60.464121889399564</v>
      </c>
      <c r="L147" s="81">
        <v>-16.106292268478036</v>
      </c>
      <c r="M147" s="79">
        <v>-0.94742895696929619</v>
      </c>
      <c r="N147" s="75" t="str">
        <f>_xlfn.IFNA(_xlfn.XLOOKUP(ALL_Athletic[[#This Row],[OVERALL PLAYER]],AthleticNameFixer[Name],AthleticNameFixer[SleeperID]),_xlfn.XLOOKUP(ALL_Athletic[[#This Row],[OVERALL PLAYER]],players[full_name],players[sleeper_id]))</f>
        <v>3214</v>
      </c>
      <c r="O147" s="70">
        <f>_xlfn.XLOOKUP(ALL_Athletic[[#This Row],[SleeperID]],players[sleeper_id],players[years_exp])</f>
        <v>10</v>
      </c>
    </row>
    <row r="148" spans="5:15" x14ac:dyDescent="0.2">
      <c r="E148" s="68" t="s">
        <v>126</v>
      </c>
      <c r="F148" s="68">
        <f>_xlfn.NUMBERVALUE(RIGHT(ALL_Athletic[[#This Row],[POS RK]],3))</f>
        <v>26</v>
      </c>
      <c r="G148" s="69">
        <v>217</v>
      </c>
      <c r="H148" s="70" t="s">
        <v>277</v>
      </c>
      <c r="I148" s="70" t="s">
        <v>1796</v>
      </c>
      <c r="J148" s="70">
        <v>0</v>
      </c>
      <c r="K148" s="71">
        <v>60.282584295728697</v>
      </c>
      <c r="L148" s="81">
        <v>-16.277151180168268</v>
      </c>
      <c r="M148" s="79">
        <v>-0.95747948118636872</v>
      </c>
      <c r="N148" s="75" t="str">
        <f>_xlfn.IFNA(_xlfn.XLOOKUP(ALL_Athletic[[#This Row],[OVERALL PLAYER]],AthleticNameFixer[Name],AthleticNameFixer[SleeperID]),_xlfn.XLOOKUP(ALL_Athletic[[#This Row],[OVERALL PLAYER]],players[full_name],players[sleeper_id]))</f>
        <v>4993</v>
      </c>
      <c r="O148" s="70">
        <f>_xlfn.XLOOKUP(ALL_Athletic[[#This Row],[SleeperID]],players[sleeper_id],players[years_exp])</f>
        <v>8</v>
      </c>
    </row>
    <row r="149" spans="5:15" x14ac:dyDescent="0.2">
      <c r="E149" s="68" t="s">
        <v>126</v>
      </c>
      <c r="F149" s="68">
        <f>_xlfn.NUMBERVALUE(RIGHT(ALL_Athletic[[#This Row],[POS RK]],3))</f>
        <v>27</v>
      </c>
      <c r="G149" s="69">
        <v>218</v>
      </c>
      <c r="H149" s="70" t="s">
        <v>1797</v>
      </c>
      <c r="I149" s="70" t="s">
        <v>1798</v>
      </c>
      <c r="J149" s="70">
        <v>0</v>
      </c>
      <c r="K149" s="71">
        <v>60.175829856572037</v>
      </c>
      <c r="L149" s="81">
        <v>-16.377625946433362</v>
      </c>
      <c r="M149" s="79">
        <v>-0.96338976155490363</v>
      </c>
      <c r="N149" s="75" t="str">
        <f>_xlfn.IFNA(_xlfn.XLOOKUP(ALL_Athletic[[#This Row],[OVERALL PLAYER]],AthleticNameFixer[Name],AthleticNameFixer[SleeperID]),_xlfn.XLOOKUP(ALL_Athletic[[#This Row],[OVERALL PLAYER]],players[full_name],players[sleeper_id]))</f>
        <v>8219</v>
      </c>
      <c r="O149" s="70">
        <f>_xlfn.XLOOKUP(ALL_Athletic[[#This Row],[SleeperID]],players[sleeper_id],players[years_exp])</f>
        <v>4</v>
      </c>
    </row>
    <row r="150" spans="5:15" x14ac:dyDescent="0.2">
      <c r="E150" s="68" t="s">
        <v>102</v>
      </c>
      <c r="F150" s="68">
        <f>_xlfn.NUMBERVALUE(RIGHT(ALL_Athletic[[#This Row],[POS RK]],3))</f>
        <v>63</v>
      </c>
      <c r="G150" s="69">
        <v>156</v>
      </c>
      <c r="H150" s="70" t="s">
        <v>1261</v>
      </c>
      <c r="I150" s="70" t="s">
        <v>1799</v>
      </c>
      <c r="J150" s="70">
        <v>0</v>
      </c>
      <c r="K150" s="71">
        <v>83.978336926688399</v>
      </c>
      <c r="L150" s="81">
        <v>-16.452512703288107</v>
      </c>
      <c r="M150" s="79">
        <v>-0.96779486489930044</v>
      </c>
      <c r="N150" s="75" t="str">
        <f>_xlfn.IFNA(_xlfn.XLOOKUP(ALL_Athletic[[#This Row],[OVERALL PLAYER]],AthleticNameFixer[Name],AthleticNameFixer[SleeperID]),_xlfn.XLOOKUP(ALL_Athletic[[#This Row],[OVERALL PLAYER]],players[full_name],players[sleeper_id]))</f>
        <v>8148</v>
      </c>
      <c r="O150" s="70">
        <f>_xlfn.XLOOKUP(ALL_Athletic[[#This Row],[SleeperID]],players[sleeper_id],players[years_exp])</f>
        <v>4</v>
      </c>
    </row>
    <row r="151" spans="5:15" x14ac:dyDescent="0.2">
      <c r="E151" s="68" t="s">
        <v>102</v>
      </c>
      <c r="F151" s="68">
        <f>_xlfn.NUMBERVALUE(RIGHT(ALL_Athletic[[#This Row],[POS RK]],3))</f>
        <v>64</v>
      </c>
      <c r="G151" s="69">
        <v>158</v>
      </c>
      <c r="H151" s="70" t="s">
        <v>1800</v>
      </c>
      <c r="I151" s="70" t="s">
        <v>1801</v>
      </c>
      <c r="J151" s="70">
        <v>0</v>
      </c>
      <c r="K151" s="71">
        <v>83.026037131117789</v>
      </c>
      <c r="L151" s="81">
        <v>-17.348794863825148</v>
      </c>
      <c r="M151" s="79">
        <v>-1.0205173449308911</v>
      </c>
      <c r="N151" s="75" t="str">
        <f>_xlfn.IFNA(_xlfn.XLOOKUP(ALL_Athletic[[#This Row],[OVERALL PLAYER]],AthleticNameFixer[Name],AthleticNameFixer[SleeperID]),_xlfn.XLOOKUP(ALL_Athletic[[#This Row],[OVERALL PLAYER]],players[full_name],players[sleeper_id]))</f>
        <v>2078</v>
      </c>
      <c r="O151" s="70">
        <f>_xlfn.XLOOKUP(ALL_Athletic[[#This Row],[SleeperID]],players[sleeper_id],players[years_exp])</f>
        <v>12</v>
      </c>
    </row>
    <row r="152" spans="5:15" x14ac:dyDescent="0.2">
      <c r="E152" s="68" t="s">
        <v>102</v>
      </c>
      <c r="F152" s="68">
        <f>_xlfn.NUMBERVALUE(RIGHT(ALL_Athletic[[#This Row],[POS RK]],3))</f>
        <v>65</v>
      </c>
      <c r="G152" s="69">
        <v>159</v>
      </c>
      <c r="H152" s="70" t="s">
        <v>183</v>
      </c>
      <c r="I152" s="70" t="s">
        <v>1802</v>
      </c>
      <c r="J152" s="70">
        <v>0</v>
      </c>
      <c r="K152" s="71">
        <v>82.612147721230016</v>
      </c>
      <c r="L152" s="81">
        <v>-17.738337837837179</v>
      </c>
      <c r="M152" s="79">
        <v>-1.043431637519834</v>
      </c>
      <c r="N152" s="75" t="str">
        <f>_xlfn.IFNA(_xlfn.XLOOKUP(ALL_Athletic[[#This Row],[OVERALL PLAYER]],AthleticNameFixer[Name],AthleticNameFixer[SleeperID]),_xlfn.XLOOKUP(ALL_Athletic[[#This Row],[OVERALL PLAYER]],players[full_name],players[sleeper_id]))</f>
        <v>2319</v>
      </c>
      <c r="O152" s="70">
        <f>_xlfn.XLOOKUP(ALL_Athletic[[#This Row],[SleeperID]],players[sleeper_id],players[years_exp])</f>
        <v>9</v>
      </c>
    </row>
    <row r="153" spans="5:15" x14ac:dyDescent="0.2">
      <c r="E153" s="68" t="s">
        <v>102</v>
      </c>
      <c r="F153" s="68">
        <f>_xlfn.NUMBERVALUE(RIGHT(ALL_Athletic[[#This Row],[POS RK]],3))</f>
        <v>66</v>
      </c>
      <c r="G153" s="69">
        <v>161</v>
      </c>
      <c r="H153" s="70" t="s">
        <v>1803</v>
      </c>
      <c r="I153" s="70" t="s">
        <v>1804</v>
      </c>
      <c r="J153" s="70">
        <v>0</v>
      </c>
      <c r="K153" s="71">
        <v>82.433508804734799</v>
      </c>
      <c r="L153" s="81">
        <v>-17.906468582773854</v>
      </c>
      <c r="M153" s="79">
        <v>-1.0533216813396384</v>
      </c>
      <c r="N153" s="75" t="str">
        <f>_xlfn.IFNA(_xlfn.XLOOKUP(ALL_Athletic[[#This Row],[OVERALL PLAYER]],AthleticNameFixer[Name],AthleticNameFixer[SleeperID]),_xlfn.XLOOKUP(ALL_Athletic[[#This Row],[OVERALL PLAYER]],players[full_name],players[sleeper_id]))</f>
        <v>6853</v>
      </c>
      <c r="O153" s="70">
        <f>_xlfn.XLOOKUP(ALL_Athletic[[#This Row],[SleeperID]],players[sleeper_id],players[years_exp])</f>
        <v>6</v>
      </c>
    </row>
    <row r="154" spans="5:15" x14ac:dyDescent="0.2">
      <c r="E154" s="68" t="s">
        <v>102</v>
      </c>
      <c r="F154" s="68">
        <f>_xlfn.NUMBERVALUE(RIGHT(ALL_Athletic[[#This Row],[POS RK]],3))</f>
        <v>67</v>
      </c>
      <c r="G154" s="69">
        <v>162</v>
      </c>
      <c r="H154" s="70" t="s">
        <v>1805</v>
      </c>
      <c r="I154" s="70" t="s">
        <v>1806</v>
      </c>
      <c r="J154" s="70">
        <v>0</v>
      </c>
      <c r="K154" s="71">
        <v>82.141814062878012</v>
      </c>
      <c r="L154" s="81">
        <v>-18.181004810403763</v>
      </c>
      <c r="M154" s="79">
        <v>-1.0694708712002214</v>
      </c>
      <c r="N154" s="75" t="str">
        <f>_xlfn.IFNA(_xlfn.XLOOKUP(ALL_Athletic[[#This Row],[OVERALL PLAYER]],AthleticNameFixer[Name],AthleticNameFixer[SleeperID]),_xlfn.XLOOKUP(ALL_Athletic[[#This Row],[OVERALL PLAYER]],players[full_name],players[sleeper_id]))</f>
        <v>4351</v>
      </c>
      <c r="O154" s="70">
        <f>_xlfn.XLOOKUP(ALL_Athletic[[#This Row],[SleeperID]],players[sleeper_id],players[years_exp])</f>
        <v>9</v>
      </c>
    </row>
    <row r="155" spans="5:15" x14ac:dyDescent="0.2">
      <c r="E155" s="68" t="s">
        <v>102</v>
      </c>
      <c r="F155" s="68">
        <f>_xlfn.NUMBERVALUE(RIGHT(ALL_Athletic[[#This Row],[POS RK]],3))</f>
        <v>68</v>
      </c>
      <c r="G155" s="69">
        <v>163</v>
      </c>
      <c r="H155" s="70" t="s">
        <v>1807</v>
      </c>
      <c r="I155" s="70" t="s">
        <v>1808</v>
      </c>
      <c r="J155" s="70">
        <v>0</v>
      </c>
      <c r="K155" s="71">
        <v>81.605219484023905</v>
      </c>
      <c r="L155" s="81">
        <v>-18.686035002266451</v>
      </c>
      <c r="M155" s="79">
        <v>-1.0991785295450853</v>
      </c>
      <c r="N155" s="75" t="str">
        <f>_xlfn.IFNA(_xlfn.XLOOKUP(ALL_Athletic[[#This Row],[OVERALL PLAYER]],AthleticNameFixer[Name],AthleticNameFixer[SleeperID]),_xlfn.XLOOKUP(ALL_Athletic[[#This Row],[OVERALL PLAYER]],players[full_name],players[sleeper_id]))</f>
        <v>10225</v>
      </c>
      <c r="O155" s="70">
        <f>_xlfn.XLOOKUP(ALL_Athletic[[#This Row],[SleeperID]],players[sleeper_id],players[years_exp])</f>
        <v>3</v>
      </c>
    </row>
    <row r="156" spans="5:15" x14ac:dyDescent="0.2">
      <c r="E156" s="68" t="s">
        <v>102</v>
      </c>
      <c r="F156" s="68">
        <f>_xlfn.NUMBERVALUE(RIGHT(ALL_Athletic[[#This Row],[POS RK]],3))</f>
        <v>69</v>
      </c>
      <c r="G156" s="69">
        <v>165</v>
      </c>
      <c r="H156" s="70" t="s">
        <v>274</v>
      </c>
      <c r="I156" s="70" t="s">
        <v>1809</v>
      </c>
      <c r="J156" s="70">
        <v>0</v>
      </c>
      <c r="K156" s="71">
        <v>81.240831322112001</v>
      </c>
      <c r="L156" s="81">
        <v>-19.028988566418832</v>
      </c>
      <c r="M156" s="79">
        <v>-1.1193522686128725</v>
      </c>
      <c r="N156" s="75" t="str">
        <f>_xlfn.IFNA(_xlfn.XLOOKUP(ALL_Athletic[[#This Row],[OVERALL PLAYER]],AthleticNameFixer[Name],AthleticNameFixer[SleeperID]),_xlfn.XLOOKUP(ALL_Athletic[[#This Row],[OVERALL PLAYER]],players[full_name],players[sleeper_id]))</f>
        <v>5038</v>
      </c>
      <c r="O156" s="70">
        <f>_xlfn.XLOOKUP(ALL_Athletic[[#This Row],[SleeperID]],players[sleeper_id],players[years_exp])</f>
        <v>7</v>
      </c>
    </row>
    <row r="157" spans="5:15" x14ac:dyDescent="0.2">
      <c r="E157" s="68" t="s">
        <v>64</v>
      </c>
      <c r="F157" s="68">
        <f>_xlfn.NUMBERVALUE(RIGHT(ALL_Athletic[[#This Row],[POS RK]],3))</f>
        <v>43</v>
      </c>
      <c r="G157" s="69">
        <v>129</v>
      </c>
      <c r="H157" s="70" t="s">
        <v>1465</v>
      </c>
      <c r="I157" s="70" t="s">
        <v>1810</v>
      </c>
      <c r="J157" s="70">
        <v>0</v>
      </c>
      <c r="K157" s="71">
        <v>96.744893212058642</v>
      </c>
      <c r="L157" s="81">
        <v>-19.558696548135771</v>
      </c>
      <c r="M157" s="79">
        <v>-1.1505115616550454</v>
      </c>
      <c r="N157" s="75" t="str">
        <f>_xlfn.IFNA(_xlfn.XLOOKUP(ALL_Athletic[[#This Row],[OVERALL PLAYER]],AthleticNameFixer[Name],AthleticNameFixer[SleeperID]),_xlfn.XLOOKUP(ALL_Athletic[[#This Row],[OVERALL PLAYER]],players[full_name],players[sleeper_id]))</f>
        <v>9226</v>
      </c>
      <c r="O157" s="70">
        <f>_xlfn.XLOOKUP(ALL_Athletic[[#This Row],[SleeperID]],players[sleeper_id],players[years_exp])</f>
        <v>3</v>
      </c>
    </row>
    <row r="158" spans="5:15" x14ac:dyDescent="0.2">
      <c r="E158" s="68" t="s">
        <v>102</v>
      </c>
      <c r="F158" s="68">
        <f>_xlfn.NUMBERVALUE(RIGHT(ALL_Athletic[[#This Row],[POS RK]],3))</f>
        <v>70</v>
      </c>
      <c r="G158" s="69">
        <v>166</v>
      </c>
      <c r="H158" s="70" t="s">
        <v>1473</v>
      </c>
      <c r="I158" s="70" t="s">
        <v>1811</v>
      </c>
      <c r="J158" s="70">
        <v>0</v>
      </c>
      <c r="K158" s="71">
        <v>80.479188674005812</v>
      </c>
      <c r="L158" s="81">
        <v>-19.745828705812897</v>
      </c>
      <c r="M158" s="79">
        <v>-1.1615193356360527</v>
      </c>
      <c r="N158" s="75" t="str">
        <f>_xlfn.IFNA(_xlfn.XLOOKUP(ALL_Athletic[[#This Row],[OVERALL PLAYER]],AthleticNameFixer[Name],AthleticNameFixer[SleeperID]),_xlfn.XLOOKUP(ALL_Athletic[[#This Row],[OVERALL PLAYER]],players[full_name],players[sleeper_id]))</f>
        <v>8676</v>
      </c>
      <c r="O158" s="70">
        <f>_xlfn.XLOOKUP(ALL_Athletic[[#This Row],[SleeperID]],players[sleeper_id],players[years_exp])</f>
        <v>4</v>
      </c>
    </row>
    <row r="159" spans="5:15" x14ac:dyDescent="0.2">
      <c r="E159" s="68" t="s">
        <v>126</v>
      </c>
      <c r="F159" s="68">
        <f>_xlfn.NUMBERVALUE(RIGHT(ALL_Athletic[[#This Row],[POS RK]],3))</f>
        <v>28</v>
      </c>
      <c r="G159" s="69">
        <v>226</v>
      </c>
      <c r="H159" s="70" t="s">
        <v>1454</v>
      </c>
      <c r="I159" s="70" t="s">
        <v>1812</v>
      </c>
      <c r="J159" s="70">
        <v>0</v>
      </c>
      <c r="K159" s="71">
        <v>56.309359759041612</v>
      </c>
      <c r="L159" s="81">
        <v>-20.016656626461995</v>
      </c>
      <c r="M159" s="79">
        <v>-1.177450389791882</v>
      </c>
      <c r="N159" s="75" t="str">
        <f>_xlfn.IFNA(_xlfn.XLOOKUP(ALL_Athletic[[#This Row],[OVERALL PLAYER]],AthleticNameFixer[Name],AthleticNameFixer[SleeperID]),_xlfn.XLOOKUP(ALL_Athletic[[#This Row],[OVERALL PLAYER]],players[full_name],players[sleeper_id]))</f>
        <v>8111</v>
      </c>
      <c r="O159" s="70">
        <f>_xlfn.XLOOKUP(ALL_Athletic[[#This Row],[SleeperID]],players[sleeper_id],players[years_exp])</f>
        <v>4</v>
      </c>
    </row>
    <row r="160" spans="5:15" x14ac:dyDescent="0.2">
      <c r="E160" s="68" t="s">
        <v>126</v>
      </c>
      <c r="F160" s="68">
        <f>_xlfn.NUMBERVALUE(RIGHT(ALL_Athletic[[#This Row],[POS RK]],3))</f>
        <v>29</v>
      </c>
      <c r="G160" s="69">
        <v>227</v>
      </c>
      <c r="H160" s="70" t="s">
        <v>465</v>
      </c>
      <c r="I160" s="70" t="s">
        <v>1813</v>
      </c>
      <c r="J160" s="70">
        <v>0</v>
      </c>
      <c r="K160" s="71">
        <v>56.28271644820574</v>
      </c>
      <c r="L160" s="81">
        <v>-20.041732683719282</v>
      </c>
      <c r="M160" s="79">
        <v>-1.1789254519834871</v>
      </c>
      <c r="N160" s="75" t="str">
        <f>_xlfn.IFNA(_xlfn.XLOOKUP(ALL_Athletic[[#This Row],[OVERALL PLAYER]],AthleticNameFixer[Name],AthleticNameFixer[SleeperID]),_xlfn.XLOOKUP(ALL_Athletic[[#This Row],[OVERALL PLAYER]],players[full_name],players[sleeper_id]))</f>
        <v>5133</v>
      </c>
      <c r="O160" s="70">
        <f>_xlfn.XLOOKUP(ALL_Athletic[[#This Row],[SleeperID]],players[sleeper_id],players[years_exp])</f>
        <v>8</v>
      </c>
    </row>
    <row r="161" spans="5:15" x14ac:dyDescent="0.2">
      <c r="E161" s="68" t="s">
        <v>102</v>
      </c>
      <c r="F161" s="68">
        <f>_xlfn.NUMBERVALUE(RIGHT(ALL_Athletic[[#This Row],[POS RK]],3))</f>
        <v>71</v>
      </c>
      <c r="G161" s="69">
        <v>167</v>
      </c>
      <c r="H161" s="70" t="s">
        <v>1814</v>
      </c>
      <c r="I161" s="70" t="s">
        <v>1815</v>
      </c>
      <c r="J161" s="70">
        <v>0</v>
      </c>
      <c r="K161" s="71">
        <v>79.474649380487818</v>
      </c>
      <c r="L161" s="81">
        <v>-20.691277452653352</v>
      </c>
      <c r="M161" s="79">
        <v>-1.2171339678031383</v>
      </c>
      <c r="N161" s="75" t="str">
        <f>_xlfn.IFNA(_xlfn.XLOOKUP(ALL_Athletic[[#This Row],[OVERALL PLAYER]],AthleticNameFixer[Name],AthleticNameFixer[SleeperID]),_xlfn.XLOOKUP(ALL_Athletic[[#This Row],[OVERALL PLAYER]],players[full_name],players[sleeper_id]))</f>
        <v>5955</v>
      </c>
      <c r="O161" s="70">
        <f>_xlfn.XLOOKUP(ALL_Athletic[[#This Row],[SleeperID]],players[sleeper_id],players[years_exp])</f>
        <v>7</v>
      </c>
    </row>
    <row r="162" spans="5:15" x14ac:dyDescent="0.2">
      <c r="E162" s="68" t="s">
        <v>64</v>
      </c>
      <c r="F162" s="68">
        <f>_xlfn.NUMBERVALUE(RIGHT(ALL_Athletic[[#This Row],[POS RK]],3))</f>
        <v>44</v>
      </c>
      <c r="G162" s="69">
        <v>130</v>
      </c>
      <c r="H162" s="70" t="s">
        <v>1478</v>
      </c>
      <c r="I162" s="70" t="s">
        <v>1816</v>
      </c>
      <c r="J162" s="70">
        <v>0</v>
      </c>
      <c r="K162" s="71">
        <v>94.943116873743762</v>
      </c>
      <c r="L162" s="81">
        <v>-21.148499199590063</v>
      </c>
      <c r="M162" s="79">
        <v>-1.2440293646817684</v>
      </c>
      <c r="N162" s="75" t="str">
        <f>_xlfn.IFNA(_xlfn.XLOOKUP(ALL_Athletic[[#This Row],[OVERALL PLAYER]],AthleticNameFixer[Name],AthleticNameFixer[SleeperID]),_xlfn.XLOOKUP(ALL_Athletic[[#This Row],[OVERALL PLAYER]],players[full_name],players[sleeper_id]))</f>
        <v>8132</v>
      </c>
      <c r="O162" s="70">
        <f>_xlfn.XLOOKUP(ALL_Athletic[[#This Row],[SleeperID]],players[sleeper_id],players[years_exp])</f>
        <v>4</v>
      </c>
    </row>
    <row r="163" spans="5:15" x14ac:dyDescent="0.2">
      <c r="E163" s="68" t="s">
        <v>126</v>
      </c>
      <c r="F163" s="68">
        <f>_xlfn.NUMBERVALUE(RIGHT(ALL_Athletic[[#This Row],[POS RK]],3))</f>
        <v>30</v>
      </c>
      <c r="G163" s="69">
        <v>231</v>
      </c>
      <c r="H163" s="70" t="s">
        <v>1381</v>
      </c>
      <c r="I163" s="70" t="s">
        <v>1817</v>
      </c>
      <c r="J163" s="70">
        <v>0</v>
      </c>
      <c r="K163" s="71">
        <v>54.995444043875004</v>
      </c>
      <c r="L163" s="81">
        <v>-21.25328318191292</v>
      </c>
      <c r="M163" s="79">
        <v>-1.2501931283478189</v>
      </c>
      <c r="N163" s="75" t="str">
        <f>_xlfn.IFNA(_xlfn.XLOOKUP(ALL_Athletic[[#This Row],[OVERALL PLAYER]],AthleticNameFixer[Name],AthleticNameFixer[SleeperID]),_xlfn.XLOOKUP(ALL_Athletic[[#This Row],[OVERALL PLAYER]],players[full_name],players[sleeper_id]))</f>
        <v>8130</v>
      </c>
      <c r="O163" s="70">
        <f>_xlfn.XLOOKUP(ALL_Athletic[[#This Row],[SleeperID]],players[sleeper_id],players[years_exp])</f>
        <v>4</v>
      </c>
    </row>
    <row r="164" spans="5:15" x14ac:dyDescent="0.2">
      <c r="E164" s="68" t="s">
        <v>64</v>
      </c>
      <c r="F164" s="68">
        <f>_xlfn.NUMBERVALUE(RIGHT(ALL_Athletic[[#This Row],[POS RK]],3))</f>
        <v>45</v>
      </c>
      <c r="G164" s="69">
        <v>131</v>
      </c>
      <c r="H164" s="70" t="s">
        <v>1136</v>
      </c>
      <c r="I164" s="70" t="s">
        <v>1818</v>
      </c>
      <c r="J164" s="70">
        <v>0</v>
      </c>
      <c r="K164" s="71">
        <v>94.306817950461991</v>
      </c>
      <c r="L164" s="81">
        <v>-21.709939426015154</v>
      </c>
      <c r="M164" s="79">
        <v>-1.2770552603538325</v>
      </c>
      <c r="N164" s="75" t="str">
        <f>_xlfn.IFNA(_xlfn.XLOOKUP(ALL_Athletic[[#This Row],[OVERALL PLAYER]],AthleticNameFixer[Name],AthleticNameFixer[SleeperID]),_xlfn.XLOOKUP(ALL_Athletic[[#This Row],[OVERALL PLAYER]],players[full_name],players[sleeper_id]))</f>
        <v>9753</v>
      </c>
      <c r="O164" s="70">
        <f>_xlfn.XLOOKUP(ALL_Athletic[[#This Row],[SleeperID]],players[sleeper_id],players[years_exp])</f>
        <v>3</v>
      </c>
    </row>
    <row r="165" spans="5:15" x14ac:dyDescent="0.2">
      <c r="E165" s="68" t="s">
        <v>102</v>
      </c>
      <c r="F165" s="68">
        <f>_xlfn.NUMBERVALUE(RIGHT(ALL_Athletic[[#This Row],[POS RK]],3))</f>
        <v>72</v>
      </c>
      <c r="G165" s="69">
        <v>168</v>
      </c>
      <c r="H165" s="70" t="s">
        <v>1819</v>
      </c>
      <c r="I165" s="70" t="s">
        <v>1820</v>
      </c>
      <c r="J165" s="70">
        <v>0</v>
      </c>
      <c r="K165" s="71">
        <v>77.878303571854772</v>
      </c>
      <c r="L165" s="81">
        <v>-22.193720566660929</v>
      </c>
      <c r="M165" s="79">
        <v>-1.3055129745094665</v>
      </c>
      <c r="N165" s="75" t="str">
        <f>_xlfn.IFNA(_xlfn.XLOOKUP(ALL_Athletic[[#This Row],[OVERALL PLAYER]],AthleticNameFixer[Name],AthleticNameFixer[SleeperID]),_xlfn.XLOOKUP(ALL_Athletic[[#This Row],[OVERALL PLAYER]],players[full_name],players[sleeper_id]))</f>
        <v>6920</v>
      </c>
      <c r="O165" s="70">
        <f>_xlfn.XLOOKUP(ALL_Athletic[[#This Row],[SleeperID]],players[sleeper_id],players[years_exp])</f>
        <v>6</v>
      </c>
    </row>
    <row r="166" spans="5:15" x14ac:dyDescent="0.2">
      <c r="E166" s="68" t="s">
        <v>102</v>
      </c>
      <c r="F166" s="68">
        <f>_xlfn.NUMBERVALUE(RIGHT(ALL_Athletic[[#This Row],[POS RK]],3))</f>
        <v>73</v>
      </c>
      <c r="G166" s="69">
        <v>169</v>
      </c>
      <c r="H166" s="70" t="s">
        <v>1821</v>
      </c>
      <c r="I166" s="70" t="s">
        <v>1822</v>
      </c>
      <c r="J166" s="70">
        <v>0</v>
      </c>
      <c r="K166" s="71">
        <v>77.48640913961782</v>
      </c>
      <c r="L166" s="81">
        <v>-22.562562385236888</v>
      </c>
      <c r="M166" s="79">
        <v>-1.327209552072758</v>
      </c>
      <c r="N166" s="75" t="str">
        <f>_xlfn.IFNA(_xlfn.XLOOKUP(ALL_Athletic[[#This Row],[OVERALL PLAYER]],AthleticNameFixer[Name],AthleticNameFixer[SleeperID]),_xlfn.XLOOKUP(ALL_Athletic[[#This Row],[OVERALL PLAYER]],players[full_name],players[sleeper_id]))</f>
        <v>8188</v>
      </c>
      <c r="O166" s="70">
        <f>_xlfn.XLOOKUP(ALL_Athletic[[#This Row],[SleeperID]],players[sleeper_id],players[years_exp])</f>
        <v>4</v>
      </c>
    </row>
    <row r="167" spans="5:15" x14ac:dyDescent="0.2">
      <c r="E167" s="68" t="s">
        <v>64</v>
      </c>
      <c r="F167" s="68">
        <f>_xlfn.NUMBERVALUE(RIGHT(ALL_Athletic[[#This Row],[POS RK]],3))</f>
        <v>46</v>
      </c>
      <c r="G167" s="69">
        <v>134</v>
      </c>
      <c r="H167" s="70" t="s">
        <v>197</v>
      </c>
      <c r="I167" s="70" t="s">
        <v>1823</v>
      </c>
      <c r="J167" s="70">
        <v>0</v>
      </c>
      <c r="K167" s="71">
        <v>93.103432459408637</v>
      </c>
      <c r="L167" s="81">
        <v>-22.771750153415169</v>
      </c>
      <c r="M167" s="79">
        <v>-1.3395147149067748</v>
      </c>
      <c r="N167" s="75" t="str">
        <f>_xlfn.IFNA(_xlfn.XLOOKUP(ALL_Athletic[[#This Row],[OVERALL PLAYER]],AthleticNameFixer[Name],AthleticNameFixer[SleeperID]),_xlfn.XLOOKUP(ALL_Athletic[[#This Row],[OVERALL PLAYER]],players[full_name],players[sleeper_id]))</f>
        <v>4111</v>
      </c>
      <c r="O167" s="70">
        <f>_xlfn.XLOOKUP(ALL_Athletic[[#This Row],[SleeperID]],players[sleeper_id],players[years_exp])</f>
        <v>8</v>
      </c>
    </row>
    <row r="168" spans="5:15" x14ac:dyDescent="0.2">
      <c r="E168" s="68" t="s">
        <v>126</v>
      </c>
      <c r="F168" s="68">
        <f>_xlfn.NUMBERVALUE(RIGHT(ALL_Athletic[[#This Row],[POS RK]],3))</f>
        <v>31</v>
      </c>
      <c r="G168" s="69">
        <v>236</v>
      </c>
      <c r="H168" s="70" t="s">
        <v>430</v>
      </c>
      <c r="I168" s="70" t="s">
        <v>1824</v>
      </c>
      <c r="J168" s="70">
        <v>0</v>
      </c>
      <c r="K168" s="71">
        <v>53.223205923375005</v>
      </c>
      <c r="L168" s="81">
        <v>-22.921272001207036</v>
      </c>
      <c r="M168" s="79">
        <v>-1.348310117718061</v>
      </c>
      <c r="N168" s="75" t="str">
        <f>_xlfn.IFNA(_xlfn.XLOOKUP(ALL_Athletic[[#This Row],[OVERALL PLAYER]],AthleticNameFixer[Name],AthleticNameFixer[SleeperID]),_xlfn.XLOOKUP(ALL_Athletic[[#This Row],[OVERALL PLAYER]],players[full_name],players[sleeper_id]))</f>
        <v>2251</v>
      </c>
      <c r="O168" s="70">
        <f>_xlfn.XLOOKUP(ALL_Athletic[[#This Row],[SleeperID]],players[sleeper_id],players[years_exp])</f>
        <v>10</v>
      </c>
    </row>
    <row r="169" spans="5:15" x14ac:dyDescent="0.2">
      <c r="E169" s="68" t="s">
        <v>29</v>
      </c>
      <c r="F169" s="68">
        <f>_xlfn.NUMBERVALUE(RIGHT(ALL_Athletic[[#This Row],[POS RK]],3))</f>
        <v>18</v>
      </c>
      <c r="G169" s="69">
        <v>18</v>
      </c>
      <c r="H169" s="70" t="s">
        <v>1245</v>
      </c>
      <c r="I169" s="70" t="s">
        <v>1825</v>
      </c>
      <c r="J169" s="70">
        <v>0</v>
      </c>
      <c r="K169" s="71">
        <v>256.60712838591081</v>
      </c>
      <c r="L169" s="81">
        <v>-23.113030534576353</v>
      </c>
      <c r="M169" s="79">
        <v>-1.3595900314456679</v>
      </c>
      <c r="N169" s="75" t="str">
        <f>_xlfn.IFNA(_xlfn.XLOOKUP(ALL_Athletic[[#This Row],[OVERALL PLAYER]],AthleticNameFixer[Name],AthleticNameFixer[SleeperID]),_xlfn.XLOOKUP(ALL_Athletic[[#This Row],[OVERALL PLAYER]],players[full_name],players[sleeper_id]))</f>
        <v>9229</v>
      </c>
      <c r="O169" s="70">
        <f>_xlfn.XLOOKUP(ALL_Athletic[[#This Row],[SleeperID]],players[sleeper_id],players[years_exp])</f>
        <v>3</v>
      </c>
    </row>
    <row r="170" spans="5:15" x14ac:dyDescent="0.2">
      <c r="E170" s="68" t="s">
        <v>102</v>
      </c>
      <c r="F170" s="68">
        <f>_xlfn.NUMBERVALUE(RIGHT(ALL_Athletic[[#This Row],[POS RK]],3))</f>
        <v>74</v>
      </c>
      <c r="G170" s="69">
        <v>171</v>
      </c>
      <c r="H170" s="70" t="s">
        <v>1826</v>
      </c>
      <c r="I170" s="70" t="s">
        <v>1827</v>
      </c>
      <c r="J170" s="70">
        <v>0</v>
      </c>
      <c r="K170" s="71">
        <v>76.659584233084161</v>
      </c>
      <c r="L170" s="81">
        <v>-23.34075053256268</v>
      </c>
      <c r="M170" s="79">
        <v>-1.3729853254448636</v>
      </c>
      <c r="N170" s="75" t="str">
        <f>_xlfn.IFNA(_xlfn.XLOOKUP(ALL_Athletic[[#This Row],[OVERALL PLAYER]],AthleticNameFixer[Name],AthleticNameFixer[SleeperID]),_xlfn.XLOOKUP(ALL_Athletic[[#This Row],[OVERALL PLAYER]],players[full_name],players[sleeper_id]))</f>
        <v>8168</v>
      </c>
      <c r="O170" s="70">
        <f>_xlfn.XLOOKUP(ALL_Athletic[[#This Row],[SleeperID]],players[sleeper_id],players[years_exp])</f>
        <v>4</v>
      </c>
    </row>
    <row r="171" spans="5:15" x14ac:dyDescent="0.2">
      <c r="E171" s="68" t="s">
        <v>102</v>
      </c>
      <c r="F171" s="68">
        <f>_xlfn.NUMBERVALUE(RIGHT(ALL_Athletic[[#This Row],[POS RK]],3))</f>
        <v>75</v>
      </c>
      <c r="G171" s="69">
        <v>172</v>
      </c>
      <c r="H171" s="70" t="s">
        <v>1828</v>
      </c>
      <c r="I171" s="70" t="s">
        <v>1829</v>
      </c>
      <c r="J171" s="70">
        <v>0</v>
      </c>
      <c r="K171" s="71">
        <v>76.604363379000006</v>
      </c>
      <c r="L171" s="81">
        <v>-23.39272310111248</v>
      </c>
      <c r="M171" s="79">
        <v>-1.3760425353595576</v>
      </c>
      <c r="N171" s="75" t="str">
        <f>_xlfn.IFNA(_xlfn.XLOOKUP(ALL_Athletic[[#This Row],[OVERALL PLAYER]],AthleticNameFixer[Name],AthleticNameFixer[SleeperID]),_xlfn.XLOOKUP(ALL_Athletic[[#This Row],[OVERALL PLAYER]],players[full_name],players[sleeper_id]))</f>
        <v>7596</v>
      </c>
      <c r="O171" s="70">
        <f>_xlfn.XLOOKUP(ALL_Athletic[[#This Row],[SleeperID]],players[sleeper_id],players[years_exp])</f>
        <v>5</v>
      </c>
    </row>
    <row r="172" spans="5:15" x14ac:dyDescent="0.2">
      <c r="E172" s="68" t="s">
        <v>64</v>
      </c>
      <c r="F172" s="68">
        <f>_xlfn.NUMBERVALUE(RIGHT(ALL_Athletic[[#This Row],[POS RK]],3))</f>
        <v>47</v>
      </c>
      <c r="G172" s="69">
        <v>135</v>
      </c>
      <c r="H172" s="70" t="s">
        <v>1830</v>
      </c>
      <c r="I172" s="70" t="s">
        <v>1831</v>
      </c>
      <c r="J172" s="70">
        <v>0</v>
      </c>
      <c r="K172" s="71">
        <v>92.374066470089133</v>
      </c>
      <c r="L172" s="81">
        <v>-23.415308379285321</v>
      </c>
      <c r="M172" s="79">
        <v>-1.3773710811344306</v>
      </c>
      <c r="N172" s="75" t="str">
        <f>_xlfn.IFNA(_xlfn.XLOOKUP(ALL_Athletic[[#This Row],[OVERALL PLAYER]],AthleticNameFixer[Name],AthleticNameFixer[SleeperID]),_xlfn.XLOOKUP(ALL_Athletic[[#This Row],[OVERALL PLAYER]],players[full_name],players[sleeper_id]))</f>
        <v>6130</v>
      </c>
      <c r="O172" s="70">
        <f>_xlfn.XLOOKUP(ALL_Athletic[[#This Row],[SleeperID]],players[sleeper_id],players[years_exp])</f>
        <v>7</v>
      </c>
    </row>
    <row r="173" spans="5:15" x14ac:dyDescent="0.2">
      <c r="E173" s="68" t="s">
        <v>64</v>
      </c>
      <c r="F173" s="68">
        <f>_xlfn.NUMBERVALUE(RIGHT(ALL_Athletic[[#This Row],[POS RK]],3))</f>
        <v>48</v>
      </c>
      <c r="G173" s="69">
        <v>136</v>
      </c>
      <c r="H173" s="70" t="s">
        <v>116</v>
      </c>
      <c r="I173" s="70" t="s">
        <v>1832</v>
      </c>
      <c r="J173" s="70">
        <v>0</v>
      </c>
      <c r="K173" s="71">
        <v>91.994655934324598</v>
      </c>
      <c r="L173" s="81">
        <v>-23.750082381430502</v>
      </c>
      <c r="M173" s="79">
        <v>-1.397063669495912</v>
      </c>
      <c r="N173" s="75" t="str">
        <f>_xlfn.IFNA(_xlfn.XLOOKUP(ALL_Athletic[[#This Row],[OVERALL PLAYER]],AthleticNameFixer[Name],AthleticNameFixer[SleeperID]),_xlfn.XLOOKUP(ALL_Athletic[[#This Row],[OVERALL PLAYER]],players[full_name],players[sleeper_id]))</f>
        <v>2161</v>
      </c>
      <c r="O173" s="70">
        <f>_xlfn.XLOOKUP(ALL_Athletic[[#This Row],[SleeperID]],players[sleeper_id],players[years_exp])</f>
        <v>10</v>
      </c>
    </row>
    <row r="174" spans="5:15" x14ac:dyDescent="0.2">
      <c r="E174" s="68" t="s">
        <v>102</v>
      </c>
      <c r="F174" s="68">
        <f>_xlfn.NUMBERVALUE(RIGHT(ALL_Athletic[[#This Row],[POS RK]],3))</f>
        <v>76</v>
      </c>
      <c r="G174" s="69">
        <v>174</v>
      </c>
      <c r="H174" s="70" t="s">
        <v>1492</v>
      </c>
      <c r="I174" s="70" t="s">
        <v>1833</v>
      </c>
      <c r="J174" s="70">
        <v>0</v>
      </c>
      <c r="K174" s="71">
        <v>75.722848915108443</v>
      </c>
      <c r="L174" s="81">
        <v>-24.222383773010421</v>
      </c>
      <c r="M174" s="79">
        <v>-1.4248461042947307</v>
      </c>
      <c r="N174" s="75" t="str">
        <f>_xlfn.IFNA(_xlfn.XLOOKUP(ALL_Athletic[[#This Row],[OVERALL PLAYER]],AthleticNameFixer[Name],AthleticNameFixer[SleeperID]),_xlfn.XLOOKUP(ALL_Athletic[[#This Row],[OVERALL PLAYER]],players[full_name],players[sleeper_id]))</f>
        <v>8142</v>
      </c>
      <c r="O174" s="70">
        <f>_xlfn.XLOOKUP(ALL_Athletic[[#This Row],[SleeperID]],players[sleeper_id],players[years_exp])</f>
        <v>4</v>
      </c>
    </row>
    <row r="175" spans="5:15" x14ac:dyDescent="0.2">
      <c r="E175" s="68" t="s">
        <v>126</v>
      </c>
      <c r="F175" s="68">
        <f>_xlfn.NUMBERVALUE(RIGHT(ALL_Athletic[[#This Row],[POS RK]],3))</f>
        <v>32</v>
      </c>
      <c r="G175" s="69">
        <v>240</v>
      </c>
      <c r="H175" s="70" t="s">
        <v>1279</v>
      </c>
      <c r="I175" s="70" t="s">
        <v>1834</v>
      </c>
      <c r="J175" s="70">
        <v>0</v>
      </c>
      <c r="K175" s="71">
        <v>51.735029521707318</v>
      </c>
      <c r="L175" s="81">
        <v>-24.321908614541329</v>
      </c>
      <c r="M175" s="79">
        <v>-1.4307005067377252</v>
      </c>
      <c r="N175" s="75" t="str">
        <f>_xlfn.IFNA(_xlfn.XLOOKUP(ALL_Athletic[[#This Row],[OVERALL PLAYER]],AthleticNameFixer[Name],AthleticNameFixer[SleeperID]),_xlfn.XLOOKUP(ALL_Athletic[[#This Row],[OVERALL PLAYER]],players[full_name],players[sleeper_id]))</f>
        <v>9482</v>
      </c>
      <c r="O175" s="70">
        <f>_xlfn.XLOOKUP(ALL_Athletic[[#This Row],[SleeperID]],players[sleeper_id],players[years_exp])</f>
        <v>3</v>
      </c>
    </row>
    <row r="176" spans="5:15" x14ac:dyDescent="0.2">
      <c r="E176" s="68" t="s">
        <v>102</v>
      </c>
      <c r="F176" s="68">
        <f>_xlfn.NUMBERVALUE(RIGHT(ALL_Athletic[[#This Row],[POS RK]],3))</f>
        <v>77</v>
      </c>
      <c r="G176" s="69">
        <v>177</v>
      </c>
      <c r="H176" s="70" t="s">
        <v>1170</v>
      </c>
      <c r="I176" s="70" t="s">
        <v>1835</v>
      </c>
      <c r="J176" s="70">
        <v>0</v>
      </c>
      <c r="K176" s="71">
        <v>74.300931337159</v>
      </c>
      <c r="L176" s="81">
        <v>-25.560659140492248</v>
      </c>
      <c r="M176" s="79">
        <v>-1.5035681847348381</v>
      </c>
      <c r="N176" s="75" t="str">
        <f>_xlfn.IFNA(_xlfn.XLOOKUP(ALL_Athletic[[#This Row],[OVERALL PLAYER]],AthleticNameFixer[Name],AthleticNameFixer[SleeperID]),_xlfn.XLOOKUP(ALL_Athletic[[#This Row],[OVERALL PLAYER]],players[full_name],players[sleeper_id]))</f>
        <v>10222</v>
      </c>
      <c r="O176" s="70">
        <f>_xlfn.XLOOKUP(ALL_Athletic[[#This Row],[SleeperID]],players[sleeper_id],players[years_exp])</f>
        <v>3</v>
      </c>
    </row>
    <row r="177" spans="5:15" x14ac:dyDescent="0.2">
      <c r="E177" s="68" t="s">
        <v>102</v>
      </c>
      <c r="F177" s="68">
        <f>_xlfn.NUMBERVALUE(RIGHT(ALL_Athletic[[#This Row],[POS RK]],3))</f>
        <v>78</v>
      </c>
      <c r="G177" s="69">
        <v>178</v>
      </c>
      <c r="H177" s="70" t="s">
        <v>171</v>
      </c>
      <c r="I177" s="70" t="s">
        <v>1836</v>
      </c>
      <c r="J177" s="70">
        <v>0</v>
      </c>
      <c r="K177" s="71">
        <v>73.555908065766488</v>
      </c>
      <c r="L177" s="81">
        <v>-26.261857513567548</v>
      </c>
      <c r="M177" s="79">
        <v>-1.5448151478569145</v>
      </c>
      <c r="N177" s="75" t="str">
        <f>_xlfn.IFNA(_xlfn.XLOOKUP(ALL_Athletic[[#This Row],[OVERALL PLAYER]],AthleticNameFixer[Name],AthleticNameFixer[SleeperID]),_xlfn.XLOOKUP(ALL_Athletic[[#This Row],[OVERALL PLAYER]],players[full_name],players[sleeper_id]))</f>
        <v>1352</v>
      </c>
      <c r="O177" s="70">
        <f>_xlfn.XLOOKUP(ALL_Athletic[[#This Row],[SleeperID]],players[sleeper_id],players[years_exp])</f>
        <v>12</v>
      </c>
    </row>
    <row r="178" spans="5:15" x14ac:dyDescent="0.2">
      <c r="E178" s="68" t="s">
        <v>126</v>
      </c>
      <c r="F178" s="68">
        <f>_xlfn.NUMBERVALUE(RIGHT(ALL_Athletic[[#This Row],[POS RK]],3))</f>
        <v>33</v>
      </c>
      <c r="G178" s="69">
        <v>252</v>
      </c>
      <c r="H178" s="70" t="s">
        <v>1837</v>
      </c>
      <c r="I178" s="70" t="s">
        <v>1838</v>
      </c>
      <c r="J178" s="70">
        <v>0</v>
      </c>
      <c r="K178" s="71">
        <v>49.04408297359339</v>
      </c>
      <c r="L178" s="81">
        <v>-26.85456418923679</v>
      </c>
      <c r="M178" s="79">
        <v>-1.5796802464256936</v>
      </c>
      <c r="N178" s="75" t="str">
        <f>_xlfn.IFNA(_xlfn.XLOOKUP(ALL_Athletic[[#This Row],[OVERALL PLAYER]],AthleticNameFixer[Name],AthleticNameFixer[SleeperID]),_xlfn.XLOOKUP(ALL_Athletic[[#This Row],[OVERALL PLAYER]],players[full_name],players[sleeper_id]))</f>
        <v>9481</v>
      </c>
      <c r="O178" s="70">
        <f>_xlfn.XLOOKUP(ALL_Athletic[[#This Row],[SleeperID]],players[sleeper_id],players[years_exp])</f>
        <v>3</v>
      </c>
    </row>
    <row r="179" spans="5:15" x14ac:dyDescent="0.2">
      <c r="E179" s="68" t="s">
        <v>126</v>
      </c>
      <c r="F179" s="68">
        <f>_xlfn.NUMBERVALUE(RIGHT(ALL_Athletic[[#This Row],[POS RK]],3))</f>
        <v>34</v>
      </c>
      <c r="G179" s="69">
        <v>255</v>
      </c>
      <c r="H179" s="70" t="s">
        <v>253</v>
      </c>
      <c r="I179" s="70" t="s">
        <v>1839</v>
      </c>
      <c r="J179" s="70">
        <v>0</v>
      </c>
      <c r="K179" s="71">
        <v>46.659782528500003</v>
      </c>
      <c r="L179" s="81">
        <v>-29.098611666971742</v>
      </c>
      <c r="M179" s="79">
        <v>-1.711683039233632</v>
      </c>
      <c r="N179" s="75" t="str">
        <f>_xlfn.IFNA(_xlfn.XLOOKUP(ALL_Athletic[[#This Row],[OVERALL PLAYER]],AthleticNameFixer[Name],AthleticNameFixer[SleeperID]),_xlfn.XLOOKUP(ALL_Athletic[[#This Row],[OVERALL PLAYER]],players[full_name],players[sleeper_id]))</f>
        <v>3202</v>
      </c>
      <c r="O179" s="70">
        <f>_xlfn.XLOOKUP(ALL_Athletic[[#This Row],[SleeperID]],players[sleeper_id],players[years_exp])</f>
        <v>10</v>
      </c>
    </row>
    <row r="180" spans="5:15" x14ac:dyDescent="0.2">
      <c r="E180" s="68" t="s">
        <v>102</v>
      </c>
      <c r="F180" s="68">
        <f>_xlfn.NUMBERVALUE(RIGHT(ALL_Athletic[[#This Row],[POS RK]],3))</f>
        <v>79</v>
      </c>
      <c r="G180" s="69">
        <v>184</v>
      </c>
      <c r="H180" s="70" t="s">
        <v>1840</v>
      </c>
      <c r="I180" s="70" t="s">
        <v>1841</v>
      </c>
      <c r="J180" s="70">
        <v>0</v>
      </c>
      <c r="K180" s="71">
        <v>69.49787632008001</v>
      </c>
      <c r="L180" s="81">
        <v>-30.081181509507772</v>
      </c>
      <c r="M180" s="79">
        <v>-1.769481265265163</v>
      </c>
      <c r="N180" s="75" t="str">
        <f>_xlfn.IFNA(_xlfn.XLOOKUP(ALL_Athletic[[#This Row],[OVERALL PLAYER]],AthleticNameFixer[Name],AthleticNameFixer[SleeperID]),_xlfn.XLOOKUP(ALL_Athletic[[#This Row],[OVERALL PLAYER]],players[full_name],players[sleeper_id]))</f>
        <v>8147</v>
      </c>
      <c r="O180" s="70">
        <f>_xlfn.XLOOKUP(ALL_Athletic[[#This Row],[SleeperID]],players[sleeper_id],players[years_exp])</f>
        <v>4</v>
      </c>
    </row>
    <row r="181" spans="5:15" x14ac:dyDescent="0.2">
      <c r="E181" s="68" t="s">
        <v>126</v>
      </c>
      <c r="F181" s="68">
        <f>_xlfn.NUMBERVALUE(RIGHT(ALL_Athletic[[#This Row],[POS RK]],3))</f>
        <v>35</v>
      </c>
      <c r="G181" s="69">
        <v>260</v>
      </c>
      <c r="H181" s="70" t="s">
        <v>1412</v>
      </c>
      <c r="I181" s="70" t="s">
        <v>1842</v>
      </c>
      <c r="J181" s="70">
        <v>0</v>
      </c>
      <c r="K181" s="71">
        <v>45.231735300480004</v>
      </c>
      <c r="L181" s="81">
        <v>-30.442656116872918</v>
      </c>
      <c r="M181" s="79">
        <v>-1.7907444774631127</v>
      </c>
      <c r="N181" s="75" t="str">
        <f>_xlfn.IFNA(_xlfn.XLOOKUP(ALL_Athletic[[#This Row],[OVERALL PLAYER]],AthleticNameFixer[Name],AthleticNameFixer[SleeperID]),_xlfn.XLOOKUP(ALL_Athletic[[#This Row],[OVERALL PLAYER]],players[full_name],players[sleeper_id]))</f>
        <v>8110</v>
      </c>
      <c r="O181" s="70">
        <f>_xlfn.XLOOKUP(ALL_Athletic[[#This Row],[SleeperID]],players[sleeper_id],players[years_exp])</f>
        <v>4</v>
      </c>
    </row>
    <row r="182" spans="5:15" x14ac:dyDescent="0.2">
      <c r="E182" s="68" t="s">
        <v>64</v>
      </c>
      <c r="F182" s="68">
        <f>_xlfn.NUMBERVALUE(RIGHT(ALL_Athletic[[#This Row],[POS RK]],3))</f>
        <v>49</v>
      </c>
      <c r="G182" s="69">
        <v>144</v>
      </c>
      <c r="H182" s="70" t="s">
        <v>1310</v>
      </c>
      <c r="I182" s="70" t="s">
        <v>1843</v>
      </c>
      <c r="J182" s="70">
        <v>0</v>
      </c>
      <c r="K182" s="71">
        <v>83.989810722769121</v>
      </c>
      <c r="L182" s="81">
        <v>-30.81318109750886</v>
      </c>
      <c r="M182" s="79">
        <v>-1.8125400645593448</v>
      </c>
      <c r="N182" s="75" t="str">
        <f>_xlfn.IFNA(_xlfn.XLOOKUP(ALL_Athletic[[#This Row],[OVERALL PLAYER]],AthleticNameFixer[Name],AthleticNameFixer[SleeperID]),_xlfn.XLOOKUP(ALL_Athletic[[#This Row],[OVERALL PLAYER]],players[full_name],players[sleeper_id]))</f>
        <v>7594</v>
      </c>
      <c r="O182" s="70">
        <f>_xlfn.XLOOKUP(ALL_Athletic[[#This Row],[SleeperID]],players[sleeper_id],players[years_exp])</f>
        <v>5</v>
      </c>
    </row>
    <row r="183" spans="5:15" x14ac:dyDescent="0.2">
      <c r="E183" s="68" t="s">
        <v>102</v>
      </c>
      <c r="F183" s="68">
        <f>_xlfn.NUMBERVALUE(RIGHT(ALL_Athletic[[#This Row],[POS RK]],3))</f>
        <v>80</v>
      </c>
      <c r="G183" s="69">
        <v>185</v>
      </c>
      <c r="H183" s="70" t="s">
        <v>1844</v>
      </c>
      <c r="I183" s="70" t="s">
        <v>1845</v>
      </c>
      <c r="J183" s="70">
        <v>0</v>
      </c>
      <c r="K183" s="71">
        <v>68.531346264488008</v>
      </c>
      <c r="L183" s="81">
        <v>-30.9908568559473</v>
      </c>
      <c r="M183" s="79">
        <v>-1.8229915797616059</v>
      </c>
      <c r="N183" s="75" t="str">
        <f>_xlfn.IFNA(_xlfn.XLOOKUP(ALL_Athletic[[#This Row],[OVERALL PLAYER]],AthleticNameFixer[Name],AthleticNameFixer[SleeperID]),_xlfn.XLOOKUP(ALL_Athletic[[#This Row],[OVERALL PLAYER]],players[full_name],players[sleeper_id]))</f>
        <v>1067</v>
      </c>
      <c r="O183" s="70">
        <f>_xlfn.XLOOKUP(ALL_Athletic[[#This Row],[SleeperID]],players[sleeper_id],players[years_exp])</f>
        <v>11</v>
      </c>
    </row>
    <row r="184" spans="5:15" x14ac:dyDescent="0.2">
      <c r="E184" s="68" t="s">
        <v>102</v>
      </c>
      <c r="F184" s="68">
        <f>_xlfn.NUMBERVALUE(RIGHT(ALL_Athletic[[#This Row],[POS RK]],3))</f>
        <v>81</v>
      </c>
      <c r="G184" s="69">
        <v>186</v>
      </c>
      <c r="H184" s="70" t="s">
        <v>1846</v>
      </c>
      <c r="I184" s="70" t="s">
        <v>1847</v>
      </c>
      <c r="J184" s="70">
        <v>0</v>
      </c>
      <c r="K184" s="71">
        <v>68.391045044804315</v>
      </c>
      <c r="L184" s="81">
        <v>-31.122905062708426</v>
      </c>
      <c r="M184" s="79">
        <v>-1.8307591213357899</v>
      </c>
      <c r="N184" s="75" t="str">
        <f>_xlfn.IFNA(_xlfn.XLOOKUP(ALL_Athletic[[#This Row],[OVERALL PLAYER]],AthleticNameFixer[Name],AthleticNameFixer[SleeperID]),_xlfn.XLOOKUP(ALL_Athletic[[#This Row],[OVERALL PLAYER]],players[full_name],players[sleeper_id]))</f>
        <v>5917</v>
      </c>
      <c r="O184" s="70">
        <f>_xlfn.XLOOKUP(ALL_Athletic[[#This Row],[SleeperID]],players[sleeper_id],players[years_exp])</f>
        <v>7</v>
      </c>
    </row>
    <row r="185" spans="5:15" x14ac:dyDescent="0.2">
      <c r="E185" s="68" t="s">
        <v>102</v>
      </c>
      <c r="F185" s="68">
        <f>_xlfn.NUMBERVALUE(RIGHT(ALL_Athletic[[#This Row],[POS RK]],3))</f>
        <v>82</v>
      </c>
      <c r="G185" s="69">
        <v>189</v>
      </c>
      <c r="H185" s="70" t="s">
        <v>1848</v>
      </c>
      <c r="I185" s="70" t="s">
        <v>1849</v>
      </c>
      <c r="J185" s="70">
        <v>0</v>
      </c>
      <c r="K185" s="71">
        <v>67.670711189649609</v>
      </c>
      <c r="L185" s="81">
        <v>-31.80086633814814</v>
      </c>
      <c r="M185" s="79">
        <v>-1.8706391963616553</v>
      </c>
      <c r="N185" s="75" t="str">
        <f>_xlfn.IFNA(_xlfn.XLOOKUP(ALL_Athletic[[#This Row],[OVERALL PLAYER]],AthleticNameFixer[Name],AthleticNameFixer[SleeperID]),_xlfn.XLOOKUP(ALL_Athletic[[#This Row],[OVERALL PLAYER]],players[full_name],players[sleeper_id]))</f>
        <v>6886</v>
      </c>
      <c r="O185" s="70">
        <f>_xlfn.XLOOKUP(ALL_Athletic[[#This Row],[SleeperID]],players[sleeper_id],players[years_exp])</f>
        <v>4</v>
      </c>
    </row>
    <row r="186" spans="5:15" x14ac:dyDescent="0.2">
      <c r="E186" s="68" t="s">
        <v>64</v>
      </c>
      <c r="F186" s="68">
        <f>_xlfn.NUMBERVALUE(RIGHT(ALL_Athletic[[#This Row],[POS RK]],3))</f>
        <v>50</v>
      </c>
      <c r="G186" s="69">
        <v>150</v>
      </c>
      <c r="H186" s="70" t="s">
        <v>1471</v>
      </c>
      <c r="I186" s="70" t="s">
        <v>1850</v>
      </c>
      <c r="J186" s="70">
        <v>0</v>
      </c>
      <c r="K186" s="71">
        <v>82.324581096749142</v>
      </c>
      <c r="L186" s="81">
        <v>-32.282501355761795</v>
      </c>
      <c r="M186" s="79">
        <v>-1.8989706679859879</v>
      </c>
      <c r="N186" s="75" t="str">
        <f>_xlfn.IFNA(_xlfn.XLOOKUP(ALL_Athletic[[#This Row],[OVERALL PLAYER]],AthleticNameFixer[Name],AthleticNameFixer[SleeperID]),_xlfn.XLOOKUP(ALL_Athletic[[#This Row],[OVERALL PLAYER]],players[full_name],players[sleeper_id]))</f>
        <v>8228</v>
      </c>
      <c r="O186" s="70">
        <f>_xlfn.XLOOKUP(ALL_Athletic[[#This Row],[SleeperID]],players[sleeper_id],players[years_exp])</f>
        <v>4</v>
      </c>
    </row>
    <row r="187" spans="5:15" x14ac:dyDescent="0.2">
      <c r="E187" s="68" t="s">
        <v>64</v>
      </c>
      <c r="F187" s="68">
        <f>_xlfn.NUMBERVALUE(RIGHT(ALL_Athletic[[#This Row],[POS RK]],3))</f>
        <v>51</v>
      </c>
      <c r="G187" s="69">
        <v>151</v>
      </c>
      <c r="H187" s="70" t="s">
        <v>1851</v>
      </c>
      <c r="I187" s="70" t="s">
        <v>1852</v>
      </c>
      <c r="J187" s="70">
        <v>0</v>
      </c>
      <c r="K187" s="71">
        <v>82.172712926712819</v>
      </c>
      <c r="L187" s="81">
        <v>-32.416502682264422</v>
      </c>
      <c r="M187" s="79">
        <v>-1.9068530989567307</v>
      </c>
      <c r="N187" s="75" t="str">
        <f>_xlfn.IFNA(_xlfn.XLOOKUP(ALL_Athletic[[#This Row],[OVERALL PLAYER]],AthleticNameFixer[Name],AthleticNameFixer[SleeperID]),_xlfn.XLOOKUP(ALL_Athletic[[#This Row],[OVERALL PLAYER]],players[full_name],players[sleeper_id]))</f>
        <v>5248</v>
      </c>
      <c r="O187" s="70">
        <f>_xlfn.XLOOKUP(ALL_Athletic[[#This Row],[SleeperID]],players[sleeper_id],players[years_exp])</f>
        <v>7</v>
      </c>
    </row>
    <row r="188" spans="5:15" x14ac:dyDescent="0.2">
      <c r="E188" s="68" t="s">
        <v>126</v>
      </c>
      <c r="F188" s="68">
        <f>_xlfn.NUMBERVALUE(RIGHT(ALL_Athletic[[#This Row],[POS RK]],3))</f>
        <v>36</v>
      </c>
      <c r="G188" s="69">
        <v>268</v>
      </c>
      <c r="H188" s="70" t="s">
        <v>1512</v>
      </c>
      <c r="I188" s="70" t="s">
        <v>1853</v>
      </c>
      <c r="J188" s="70">
        <v>0</v>
      </c>
      <c r="K188" s="71">
        <v>42.720776102593689</v>
      </c>
      <c r="L188" s="81">
        <v>-32.805911832530626</v>
      </c>
      <c r="M188" s="79">
        <v>-1.929759519560625</v>
      </c>
      <c r="N188" s="75" t="str">
        <f>_xlfn.IFNA(_xlfn.XLOOKUP(ALL_Athletic[[#This Row],[OVERALL PLAYER]],AthleticNameFixer[Name],AthleticNameFixer[SleeperID]),_xlfn.XLOOKUP(ALL_Athletic[[#This Row],[OVERALL PLAYER]],players[full_name],players[sleeper_id]))</f>
        <v>8131</v>
      </c>
      <c r="O188" s="70">
        <f>_xlfn.XLOOKUP(ALL_Athletic[[#This Row],[SleeperID]],players[sleeper_id],players[years_exp])</f>
        <v>4</v>
      </c>
    </row>
    <row r="189" spans="5:15" x14ac:dyDescent="0.2">
      <c r="E189" s="68" t="s">
        <v>102</v>
      </c>
      <c r="F189" s="68">
        <f>_xlfn.NUMBERVALUE(RIGHT(ALL_Athletic[[#This Row],[POS RK]],3))</f>
        <v>83</v>
      </c>
      <c r="G189" s="69">
        <v>191</v>
      </c>
      <c r="H189" s="70" t="s">
        <v>744</v>
      </c>
      <c r="I189" s="70" t="s">
        <v>1854</v>
      </c>
      <c r="J189" s="70">
        <v>0</v>
      </c>
      <c r="K189" s="71">
        <v>66.405767011187194</v>
      </c>
      <c r="L189" s="81">
        <v>-32.99140203552453</v>
      </c>
      <c r="M189" s="79">
        <v>-1.9406707079720311</v>
      </c>
      <c r="N189" s="75" t="str">
        <f>_xlfn.IFNA(_xlfn.XLOOKUP(ALL_Athletic[[#This Row],[OVERALL PLAYER]],AthleticNameFixer[Name],AthleticNameFixer[SleeperID]),_xlfn.XLOOKUP(ALL_Athletic[[#This Row],[OVERALL PLAYER]],players[full_name],players[sleeper_id]))</f>
        <v>5110</v>
      </c>
      <c r="O189" s="70">
        <f>_xlfn.XLOOKUP(ALL_Athletic[[#This Row],[SleeperID]],players[sleeper_id],players[years_exp])</f>
        <v>7</v>
      </c>
    </row>
    <row r="190" spans="5:15" x14ac:dyDescent="0.2">
      <c r="E190" s="68" t="s">
        <v>29</v>
      </c>
      <c r="F190" s="68">
        <f>_xlfn.NUMBERVALUE(RIGHT(ALL_Athletic[[#This Row],[POS RK]],3))</f>
        <v>19</v>
      </c>
      <c r="G190" s="69">
        <v>19</v>
      </c>
      <c r="H190" s="70" t="s">
        <v>51</v>
      </c>
      <c r="I190" s="70" t="s">
        <v>1855</v>
      </c>
      <c r="J190" s="70">
        <v>0</v>
      </c>
      <c r="K190" s="71">
        <v>245.83320792468936</v>
      </c>
      <c r="L190" s="81">
        <v>-33.253190968667127</v>
      </c>
      <c r="M190" s="79">
        <v>-1.9560700569804192</v>
      </c>
      <c r="N190" s="75" t="str">
        <f>_xlfn.IFNA(_xlfn.XLOOKUP(ALL_Athletic[[#This Row],[OVERALL PLAYER]],AthleticNameFixer[Name],AthleticNameFixer[SleeperID]),_xlfn.XLOOKUP(ALL_Athletic[[#This Row],[OVERALL PLAYER]],players[full_name],players[sleeper_id]))</f>
        <v>421</v>
      </c>
      <c r="O190" s="70">
        <f>_xlfn.XLOOKUP(ALL_Athletic[[#This Row],[SleeperID]],players[sleeper_id],players[years_exp])</f>
        <v>17</v>
      </c>
    </row>
    <row r="191" spans="5:15" x14ac:dyDescent="0.2">
      <c r="E191" s="68" t="s">
        <v>29</v>
      </c>
      <c r="F191" s="68">
        <f>_xlfn.NUMBERVALUE(RIGHT(ALL_Athletic[[#This Row],[POS RK]],3))</f>
        <v>20</v>
      </c>
      <c r="G191" s="69">
        <v>20</v>
      </c>
      <c r="H191" s="70" t="s">
        <v>89</v>
      </c>
      <c r="I191" s="70" t="s">
        <v>1856</v>
      </c>
      <c r="J191" s="70">
        <v>0</v>
      </c>
      <c r="K191" s="71">
        <v>245.0108806618336</v>
      </c>
      <c r="L191" s="81">
        <v>-34.027146039590178</v>
      </c>
      <c r="M191" s="79">
        <v>-2.0015968258582459</v>
      </c>
      <c r="N191" s="75" t="str">
        <f>_xlfn.IFNA(_xlfn.XLOOKUP(ALL_Athletic[[#This Row],[OVERALL PLAYER]],AthleticNameFixer[Name],AthleticNameFixer[SleeperID]),_xlfn.XLOOKUP(ALL_Athletic[[#This Row],[OVERALL PLAYER]],players[full_name],players[sleeper_id]))</f>
        <v>2028</v>
      </c>
      <c r="O191" s="70">
        <f>_xlfn.XLOOKUP(ALL_Athletic[[#This Row],[SleeperID]],players[sleeper_id],players[years_exp])</f>
        <v>11</v>
      </c>
    </row>
    <row r="192" spans="5:15" x14ac:dyDescent="0.2">
      <c r="E192" s="68" t="s">
        <v>102</v>
      </c>
      <c r="F192" s="68">
        <f>_xlfn.NUMBERVALUE(RIGHT(ALL_Athletic[[#This Row],[POS RK]],3))</f>
        <v>84</v>
      </c>
      <c r="G192" s="69">
        <v>196</v>
      </c>
      <c r="H192" s="70" t="s">
        <v>1383</v>
      </c>
      <c r="I192" s="70" t="s">
        <v>1857</v>
      </c>
      <c r="J192" s="70">
        <v>0</v>
      </c>
      <c r="K192" s="71">
        <v>64.723091577893896</v>
      </c>
      <c r="L192" s="81">
        <v>-34.575096560977045</v>
      </c>
      <c r="M192" s="79">
        <v>-2.0338292094692378</v>
      </c>
      <c r="N192" s="75" t="str">
        <f>_xlfn.IFNA(_xlfn.XLOOKUP(ALL_Athletic[[#This Row],[OVERALL PLAYER]],AthleticNameFixer[Name],AthleticNameFixer[SleeperID]),_xlfn.XLOOKUP(ALL_Athletic[[#This Row],[OVERALL PLAYER]],players[full_name],players[sleeper_id]))</f>
        <v>8126</v>
      </c>
      <c r="O192" s="70">
        <f>_xlfn.XLOOKUP(ALL_Athletic[[#This Row],[SleeperID]],players[sleeper_id],players[years_exp])</f>
        <v>4</v>
      </c>
    </row>
    <row r="193" spans="5:15" x14ac:dyDescent="0.2">
      <c r="E193" s="68" t="s">
        <v>29</v>
      </c>
      <c r="F193" s="68">
        <f>_xlfn.NUMBERVALUE(RIGHT(ALL_Athletic[[#This Row],[POS RK]],3))</f>
        <v>21</v>
      </c>
      <c r="G193" s="69">
        <v>21</v>
      </c>
      <c r="H193" s="70" t="s">
        <v>1115</v>
      </c>
      <c r="I193" s="70" t="s">
        <v>1858</v>
      </c>
      <c r="J193" s="70">
        <v>0</v>
      </c>
      <c r="K193" s="71">
        <v>243.3347245136126</v>
      </c>
      <c r="L193" s="81">
        <v>-35.604704767327604</v>
      </c>
      <c r="M193" s="79">
        <v>-2.0943943980780944</v>
      </c>
      <c r="N193" s="75" t="str">
        <f>_xlfn.IFNA(_xlfn.XLOOKUP(ALL_Athletic[[#This Row],[OVERALL PLAYER]],AthleticNameFixer[Name],AthleticNameFixer[SleeperID]),_xlfn.XLOOKUP(ALL_Athletic[[#This Row],[OVERALL PLAYER]],players[full_name],players[sleeper_id]))</f>
        <v>6804</v>
      </c>
      <c r="O193" s="70">
        <f>_xlfn.XLOOKUP(ALL_Athletic[[#This Row],[SleeperID]],players[sleeper_id],players[years_exp])</f>
        <v>6</v>
      </c>
    </row>
    <row r="194" spans="5:15" x14ac:dyDescent="0.2">
      <c r="E194" s="68" t="s">
        <v>102</v>
      </c>
      <c r="F194" s="68">
        <f>_xlfn.NUMBERVALUE(RIGHT(ALL_Athletic[[#This Row],[POS RK]],3))</f>
        <v>85</v>
      </c>
      <c r="G194" s="69">
        <v>201</v>
      </c>
      <c r="H194" s="70" t="s">
        <v>139</v>
      </c>
      <c r="I194" s="70" t="s">
        <v>1859</v>
      </c>
      <c r="J194" s="70">
        <v>0</v>
      </c>
      <c r="K194" s="71">
        <v>63.399732061415619</v>
      </c>
      <c r="L194" s="81">
        <v>-35.820611400015423</v>
      </c>
      <c r="M194" s="79">
        <v>-2.1070947882362012</v>
      </c>
      <c r="N194" s="75" t="str">
        <f>_xlfn.IFNA(_xlfn.XLOOKUP(ALL_Athletic[[#This Row],[OVERALL PLAYER]],AthleticNameFixer[Name],AthleticNameFixer[SleeperID]),_xlfn.XLOOKUP(ALL_Athletic[[#This Row],[OVERALL PLAYER]],players[full_name],players[sleeper_id]))</f>
        <v>1992</v>
      </c>
      <c r="O194" s="70">
        <f>_xlfn.XLOOKUP(ALL_Athletic[[#This Row],[SleeperID]],players[sleeper_id],players[years_exp])</f>
        <v>11</v>
      </c>
    </row>
    <row r="195" spans="5:15" x14ac:dyDescent="0.2">
      <c r="E195" s="68" t="s">
        <v>102</v>
      </c>
      <c r="F195" s="68">
        <f>_xlfn.NUMBERVALUE(RIGHT(ALL_Athletic[[#This Row],[POS RK]],3))</f>
        <v>86</v>
      </c>
      <c r="G195" s="69">
        <v>202</v>
      </c>
      <c r="H195" s="70" t="s">
        <v>366</v>
      </c>
      <c r="I195" s="70" t="s">
        <v>1860</v>
      </c>
      <c r="J195" s="70">
        <v>0</v>
      </c>
      <c r="K195" s="71">
        <v>63.325233502305892</v>
      </c>
      <c r="L195" s="81">
        <v>-35.890727690942228</v>
      </c>
      <c r="M195" s="79">
        <v>-2.1112192759377781</v>
      </c>
      <c r="N195" s="75" t="str">
        <f>_xlfn.IFNA(_xlfn.XLOOKUP(ALL_Athletic[[#This Row],[OVERALL PLAYER]],AthleticNameFixer[Name],AthleticNameFixer[SleeperID]),_xlfn.XLOOKUP(ALL_Athletic[[#This Row],[OVERALL PLAYER]],players[full_name],players[sleeper_id]))</f>
        <v>4177</v>
      </c>
      <c r="O195" s="70">
        <f>_xlfn.XLOOKUP(ALL_Athletic[[#This Row],[SleeperID]],players[sleeper_id],players[years_exp])</f>
        <v>9</v>
      </c>
    </row>
    <row r="196" spans="5:15" x14ac:dyDescent="0.2">
      <c r="E196" s="68" t="s">
        <v>102</v>
      </c>
      <c r="F196" s="68">
        <f>_xlfn.NUMBERVALUE(RIGHT(ALL_Athletic[[#This Row],[POS RK]],3))</f>
        <v>87</v>
      </c>
      <c r="G196" s="69">
        <v>204</v>
      </c>
      <c r="H196" s="70" t="s">
        <v>1177</v>
      </c>
      <c r="I196" s="70" t="s">
        <v>1861</v>
      </c>
      <c r="J196" s="70">
        <v>0</v>
      </c>
      <c r="K196" s="71">
        <v>62.950036807692314</v>
      </c>
      <c r="L196" s="81">
        <v>-36.243853991755003</v>
      </c>
      <c r="M196" s="79">
        <v>-2.131991411279706</v>
      </c>
      <c r="N196" s="75" t="str">
        <f>_xlfn.IFNA(_xlfn.XLOOKUP(ALL_Athletic[[#This Row],[OVERALL PLAYER]],AthleticNameFixer[Name],AthleticNameFixer[SleeperID]),_xlfn.XLOOKUP(ALL_Athletic[[#This Row],[OVERALL PLAYER]],players[full_name],players[sleeper_id]))</f>
        <v>8134</v>
      </c>
      <c r="O196" s="70">
        <f>_xlfn.XLOOKUP(ALL_Athletic[[#This Row],[SleeperID]],players[sleeper_id],players[years_exp])</f>
        <v>4</v>
      </c>
    </row>
    <row r="197" spans="5:15" x14ac:dyDescent="0.2">
      <c r="E197" s="68" t="s">
        <v>102</v>
      </c>
      <c r="F197" s="68">
        <f>_xlfn.NUMBERVALUE(RIGHT(ALL_Athletic[[#This Row],[POS RK]],3))</f>
        <v>88</v>
      </c>
      <c r="G197" s="69">
        <v>205</v>
      </c>
      <c r="H197" s="70" t="s">
        <v>169</v>
      </c>
      <c r="I197" s="70" t="s">
        <v>1862</v>
      </c>
      <c r="J197" s="70">
        <v>0</v>
      </c>
      <c r="K197" s="71">
        <v>62.654104949000008</v>
      </c>
      <c r="L197" s="81">
        <v>-36.52237809405365</v>
      </c>
      <c r="M197" s="79">
        <v>-2.1483751820031558</v>
      </c>
      <c r="N197" s="75" t="str">
        <f>_xlfn.IFNA(_xlfn.XLOOKUP(ALL_Athletic[[#This Row],[OVERALL PLAYER]],AthleticNameFixer[Name],AthleticNameFixer[SleeperID]),_xlfn.XLOOKUP(ALL_Athletic[[#This Row],[OVERALL PLAYER]],players[full_name],players[sleeper_id]))</f>
        <v>4036</v>
      </c>
      <c r="O197" s="70">
        <f>_xlfn.XLOOKUP(ALL_Athletic[[#This Row],[SleeperID]],players[sleeper_id],players[years_exp])</f>
        <v>6</v>
      </c>
    </row>
    <row r="198" spans="5:15" x14ac:dyDescent="0.2">
      <c r="E198" s="68" t="s">
        <v>102</v>
      </c>
      <c r="F198" s="68">
        <f>_xlfn.NUMBERVALUE(RIGHT(ALL_Athletic[[#This Row],[POS RK]],3))</f>
        <v>89</v>
      </c>
      <c r="G198" s="69">
        <v>206</v>
      </c>
      <c r="H198" s="70" t="s">
        <v>1377</v>
      </c>
      <c r="I198" s="70" t="s">
        <v>1863</v>
      </c>
      <c r="J198" s="70">
        <v>0</v>
      </c>
      <c r="K198" s="71">
        <v>62.63167606245441</v>
      </c>
      <c r="L198" s="81">
        <v>-36.543487634331854</v>
      </c>
      <c r="M198" s="79">
        <v>-2.1496169196665798</v>
      </c>
      <c r="N198" s="75" t="str">
        <f>_xlfn.IFNA(_xlfn.XLOOKUP(ALL_Athletic[[#This Row],[OVERALL PLAYER]],AthleticNameFixer[Name],AthleticNameFixer[SleeperID]),_xlfn.XLOOKUP(ALL_Athletic[[#This Row],[OVERALL PLAYER]],players[full_name],players[sleeper_id]))</f>
        <v>10229</v>
      </c>
      <c r="O198" s="70">
        <f>_xlfn.XLOOKUP(ALL_Athletic[[#This Row],[SleeperID]],players[sleeper_id],players[years_exp])</f>
        <v>3</v>
      </c>
    </row>
    <row r="199" spans="5:15" x14ac:dyDescent="0.2">
      <c r="E199" s="68" t="s">
        <v>29</v>
      </c>
      <c r="F199" s="68">
        <f>_xlfn.NUMBERVALUE(RIGHT(ALL_Athletic[[#This Row],[POS RK]],3))</f>
        <v>22</v>
      </c>
      <c r="G199" s="69">
        <v>22</v>
      </c>
      <c r="H199" s="70" t="s">
        <v>1864</v>
      </c>
      <c r="I199" s="70" t="s">
        <v>1865</v>
      </c>
      <c r="J199" s="70">
        <v>0</v>
      </c>
      <c r="K199" s="71">
        <v>241.03624695195458</v>
      </c>
      <c r="L199" s="81">
        <v>-37.767977766535154</v>
      </c>
      <c r="M199" s="79">
        <v>-2.2216457509726562</v>
      </c>
      <c r="N199" s="75" t="str">
        <f>_xlfn.IFNA(_xlfn.XLOOKUP(ALL_Athletic[[#This Row],[OVERALL PLAYER]],AthleticNameFixer[Name],AthleticNameFixer[SleeperID]),_xlfn.XLOOKUP(ALL_Athletic[[#This Row],[OVERALL PLAYER]],players[full_name],players[sleeper_id]))</f>
        <v>8160</v>
      </c>
      <c r="O199" s="70">
        <f>_xlfn.XLOOKUP(ALL_Athletic[[#This Row],[SleeperID]],players[sleeper_id],players[years_exp])</f>
        <v>4</v>
      </c>
    </row>
    <row r="200" spans="5:15" x14ac:dyDescent="0.2">
      <c r="E200" s="68" t="s">
        <v>102</v>
      </c>
      <c r="F200" s="68">
        <f>_xlfn.NUMBERVALUE(RIGHT(ALL_Athletic[[#This Row],[POS RK]],3))</f>
        <v>90</v>
      </c>
      <c r="G200" s="69">
        <v>210</v>
      </c>
      <c r="H200" s="70" t="s">
        <v>1866</v>
      </c>
      <c r="I200" s="70" t="s">
        <v>1867</v>
      </c>
      <c r="J200" s="70">
        <v>0</v>
      </c>
      <c r="K200" s="71">
        <v>61.138606610469139</v>
      </c>
      <c r="L200" s="81">
        <v>-37.94872947149446</v>
      </c>
      <c r="M200" s="79">
        <v>-2.2322782042055564</v>
      </c>
      <c r="N200" s="75" t="str">
        <f>_xlfn.IFNA(_xlfn.XLOOKUP(ALL_Athletic[[#This Row],[OVERALL PLAYER]],AthleticNameFixer[Name],AthleticNameFixer[SleeperID]),_xlfn.XLOOKUP(ALL_Athletic[[#This Row],[OVERALL PLAYER]],players[full_name],players[sleeper_id]))</f>
        <v>6149</v>
      </c>
      <c r="O200" s="70">
        <f>_xlfn.XLOOKUP(ALL_Athletic[[#This Row],[SleeperID]],players[sleeper_id],players[years_exp])</f>
        <v>7</v>
      </c>
    </row>
    <row r="201" spans="5:15" x14ac:dyDescent="0.2">
      <c r="E201" s="68" t="s">
        <v>29</v>
      </c>
      <c r="F201" s="68">
        <f>_xlfn.NUMBERVALUE(RIGHT(ALL_Athletic[[#This Row],[POS RK]],3))</f>
        <v>23</v>
      </c>
      <c r="G201" s="69">
        <v>23</v>
      </c>
      <c r="H201" s="70" t="s">
        <v>1249</v>
      </c>
      <c r="I201" s="70" t="s">
        <v>1868</v>
      </c>
      <c r="J201" s="70">
        <v>0</v>
      </c>
      <c r="K201" s="71">
        <v>238.71006035499931</v>
      </c>
      <c r="L201" s="81">
        <v>-39.957329857787158</v>
      </c>
      <c r="M201" s="79">
        <v>-2.3504311681051271</v>
      </c>
      <c r="N201" s="75" t="str">
        <f>_xlfn.IFNA(_xlfn.XLOOKUP(ALL_Athletic[[#This Row],[OVERALL PLAYER]],AthleticNameFixer[Name],AthleticNameFixer[SleeperID]),_xlfn.XLOOKUP(ALL_Athletic[[#This Row],[OVERALL PLAYER]],players[full_name],players[sleeper_id]))</f>
        <v>9228</v>
      </c>
      <c r="O201" s="70">
        <f>_xlfn.XLOOKUP(ALL_Athletic[[#This Row],[SleeperID]],players[sleeper_id],players[years_exp])</f>
        <v>3</v>
      </c>
    </row>
    <row r="202" spans="5:15" x14ac:dyDescent="0.2">
      <c r="E202" s="68" t="s">
        <v>126</v>
      </c>
      <c r="F202" s="68">
        <f>_xlfn.NUMBERVALUE(RIGHT(ALL_Athletic[[#This Row],[POS RK]],3))</f>
        <v>37</v>
      </c>
      <c r="G202" s="69">
        <v>299</v>
      </c>
      <c r="H202" s="70" t="s">
        <v>1869</v>
      </c>
      <c r="I202" s="70" t="s">
        <v>1870</v>
      </c>
      <c r="J202" s="70">
        <v>0</v>
      </c>
      <c r="K202" s="71">
        <v>33.885331685376002</v>
      </c>
      <c r="L202" s="81">
        <v>-41.121624225206098</v>
      </c>
      <c r="M202" s="79">
        <v>-2.4189190720709468</v>
      </c>
      <c r="N202" s="75" t="str">
        <f>_xlfn.IFNA(_xlfn.XLOOKUP(ALL_Athletic[[#This Row],[OVERALL PLAYER]],AthleticNameFixer[Name],AthleticNameFixer[SleeperID]),_xlfn.XLOOKUP(ALL_Athletic[[#This Row],[OVERALL PLAYER]],players[full_name],players[sleeper_id]))</f>
        <v>10871</v>
      </c>
      <c r="O202" s="70">
        <f>_xlfn.XLOOKUP(ALL_Athletic[[#This Row],[SleeperID]],players[sleeper_id],players[years_exp])</f>
        <v>3</v>
      </c>
    </row>
    <row r="203" spans="5:15" x14ac:dyDescent="0.2">
      <c r="E203" s="68" t="s">
        <v>102</v>
      </c>
      <c r="F203" s="68">
        <f>_xlfn.NUMBERVALUE(RIGHT(ALL_Athletic[[#This Row],[POS RK]],3))</f>
        <v>91</v>
      </c>
      <c r="G203" s="69">
        <v>220</v>
      </c>
      <c r="H203" s="70" t="s">
        <v>189</v>
      </c>
      <c r="I203" s="70" t="s">
        <v>1871</v>
      </c>
      <c r="J203" s="70">
        <v>0</v>
      </c>
      <c r="K203" s="71">
        <v>57.370031795597626</v>
      </c>
      <c r="L203" s="81">
        <v>-41.495623414902944</v>
      </c>
      <c r="M203" s="79">
        <v>-2.4409190244060555</v>
      </c>
      <c r="N203" s="75" t="str">
        <f>_xlfn.IFNA(_xlfn.XLOOKUP(ALL_Athletic[[#This Row],[OVERALL PLAYER]],AthleticNameFixer[Name],AthleticNameFixer[SleeperID]),_xlfn.XLOOKUP(ALL_Athletic[[#This Row],[OVERALL PLAYER]],players[full_name],players[sleeper_id]))</f>
        <v>3200</v>
      </c>
      <c r="O203" s="70">
        <f>_xlfn.XLOOKUP(ALL_Athletic[[#This Row],[SleeperID]],players[sleeper_id],players[years_exp])</f>
        <v>10</v>
      </c>
    </row>
    <row r="204" spans="5:15" x14ac:dyDescent="0.2">
      <c r="E204" s="68" t="s">
        <v>102</v>
      </c>
      <c r="F204" s="68">
        <f>_xlfn.NUMBERVALUE(RIGHT(ALL_Athletic[[#This Row],[POS RK]],3))</f>
        <v>92</v>
      </c>
      <c r="G204" s="69">
        <v>221</v>
      </c>
      <c r="H204" s="70" t="s">
        <v>1872</v>
      </c>
      <c r="I204" s="70" t="s">
        <v>1873</v>
      </c>
      <c r="J204" s="70">
        <v>0</v>
      </c>
      <c r="K204" s="71">
        <v>57.368760425699158</v>
      </c>
      <c r="L204" s="81">
        <v>-41.496819998336797</v>
      </c>
      <c r="M204" s="79">
        <v>-2.4409894116668704</v>
      </c>
      <c r="N204" s="75" t="str">
        <f>_xlfn.IFNA(_xlfn.XLOOKUP(ALL_Athletic[[#This Row],[OVERALL PLAYER]],AthleticNameFixer[Name],AthleticNameFixer[SleeperID]),_xlfn.XLOOKUP(ALL_Athletic[[#This Row],[OVERALL PLAYER]],players[full_name],players[sleeper_id]))</f>
        <v>7496</v>
      </c>
      <c r="O204" s="70">
        <f>_xlfn.XLOOKUP(ALL_Athletic[[#This Row],[SleeperID]],players[sleeper_id],players[years_exp])</f>
        <v>6</v>
      </c>
    </row>
    <row r="205" spans="5:15" x14ac:dyDescent="0.2">
      <c r="E205" s="68" t="s">
        <v>102</v>
      </c>
      <c r="F205" s="68">
        <f>_xlfn.NUMBERVALUE(RIGHT(ALL_Athletic[[#This Row],[POS RK]],3))</f>
        <v>93</v>
      </c>
      <c r="G205" s="69">
        <v>222</v>
      </c>
      <c r="H205" s="70" t="s">
        <v>1874</v>
      </c>
      <c r="I205" s="70" t="s">
        <v>1875</v>
      </c>
      <c r="J205" s="70">
        <v>0</v>
      </c>
      <c r="K205" s="71">
        <v>56.4957255514</v>
      </c>
      <c r="L205" s="81">
        <v>-42.318499880030124</v>
      </c>
      <c r="M205" s="79">
        <v>-2.489323522354713</v>
      </c>
      <c r="N205" s="75" t="str">
        <f>_xlfn.IFNA(_xlfn.XLOOKUP(ALL_Athletic[[#This Row],[OVERALL PLAYER]],AthleticNameFixer[Name],AthleticNameFixer[SleeperID]),_xlfn.XLOOKUP(ALL_Athletic[[#This Row],[OVERALL PLAYER]],players[full_name],players[sleeper_id]))</f>
        <v>5970</v>
      </c>
      <c r="O205" s="70">
        <f>_xlfn.XLOOKUP(ALL_Athletic[[#This Row],[SleeperID]],players[sleeper_id],players[years_exp])</f>
        <v>7</v>
      </c>
    </row>
    <row r="206" spans="5:15" x14ac:dyDescent="0.2">
      <c r="E206" s="68" t="s">
        <v>126</v>
      </c>
      <c r="G206" s="69"/>
      <c r="H206" s="70" t="s">
        <v>962</v>
      </c>
      <c r="I206" s="70" t="s">
        <v>1876</v>
      </c>
      <c r="J206" s="71"/>
      <c r="K206" s="71">
        <v>32.53172838048485</v>
      </c>
      <c r="L206" s="82">
        <v>-42.395603806280121</v>
      </c>
      <c r="M206" s="79">
        <v>-2.4938590474282423</v>
      </c>
      <c r="N206" s="75" t="str">
        <f>_xlfn.IFNA(_xlfn.XLOOKUP(ALL_Athletic[[#This Row],[OVERALL PLAYER]],AthleticNameFixer[Name],AthleticNameFixer[SleeperID]),_xlfn.XLOOKUP(ALL_Athletic[[#This Row],[OVERALL PLAYER]],players[full_name],players[sleeper_id]))</f>
        <v>4381</v>
      </c>
      <c r="O206" s="70">
        <f>_xlfn.XLOOKUP(ALL_Athletic[[#This Row],[SleeperID]],players[sleeper_id],players[years_exp])</f>
        <v>9</v>
      </c>
    </row>
    <row r="207" spans="5:15" x14ac:dyDescent="0.2">
      <c r="E207" s="68" t="s">
        <v>64</v>
      </c>
      <c r="F207" s="68">
        <f>_xlfn.NUMBERVALUE(RIGHT(ALL_Athletic[[#This Row],[POS RK]],3))</f>
        <v>52</v>
      </c>
      <c r="G207" s="69">
        <v>176</v>
      </c>
      <c r="H207" s="70" t="s">
        <v>306</v>
      </c>
      <c r="I207" s="70" t="s">
        <v>1877</v>
      </c>
      <c r="J207" s="70">
        <v>0</v>
      </c>
      <c r="K207" s="71">
        <v>70.800097439703066</v>
      </c>
      <c r="L207" s="81">
        <v>-42.451163406096555</v>
      </c>
      <c r="M207" s="79">
        <v>-2.4971272591821503</v>
      </c>
      <c r="N207" s="75" t="str">
        <f>_xlfn.IFNA(_xlfn.XLOOKUP(ALL_Athletic[[#This Row],[OVERALL PLAYER]],AthleticNameFixer[Name],AthleticNameFixer[SleeperID]),_xlfn.XLOOKUP(ALL_Athletic[[#This Row],[OVERALL PLAYER]],players[full_name],players[sleeper_id]))</f>
        <v>5000</v>
      </c>
      <c r="O207" s="70">
        <f>_xlfn.XLOOKUP(ALL_Athletic[[#This Row],[SleeperID]],players[sleeper_id],players[years_exp])</f>
        <v>8</v>
      </c>
    </row>
    <row r="208" spans="5:15" x14ac:dyDescent="0.2">
      <c r="E208" s="68" t="s">
        <v>126</v>
      </c>
      <c r="G208" s="69"/>
      <c r="H208" s="70" t="s">
        <v>1878</v>
      </c>
      <c r="I208" s="70" t="s">
        <v>1879</v>
      </c>
      <c r="J208" s="71"/>
      <c r="K208" s="71">
        <v>32.439750619943752</v>
      </c>
      <c r="L208" s="82">
        <v>-42.482171110318802</v>
      </c>
      <c r="M208" s="79">
        <v>-2.498951241783459</v>
      </c>
      <c r="N208" s="75" t="str">
        <f>_xlfn.IFNA(_xlfn.XLOOKUP(ALL_Athletic[[#This Row],[OVERALL PLAYER]],AthleticNameFixer[Name],AthleticNameFixer[SleeperID]),_xlfn.XLOOKUP(ALL_Athletic[[#This Row],[OVERALL PLAYER]],players[full_name],players[sleeper_id]))</f>
        <v>9479</v>
      </c>
      <c r="O208" s="70">
        <f>_xlfn.XLOOKUP(ALL_Athletic[[#This Row],[SleeperID]],players[sleeper_id],players[years_exp])</f>
        <v>3</v>
      </c>
    </row>
    <row r="209" spans="5:15" x14ac:dyDescent="0.2">
      <c r="E209" s="68" t="s">
        <v>126</v>
      </c>
      <c r="G209" s="69"/>
      <c r="H209" s="70" t="s">
        <v>444</v>
      </c>
      <c r="I209" s="70" t="s">
        <v>1880</v>
      </c>
      <c r="J209" s="71"/>
      <c r="K209" s="71">
        <v>31.737738136448002</v>
      </c>
      <c r="L209" s="82">
        <v>-43.142888741844217</v>
      </c>
      <c r="M209" s="79">
        <v>-2.5378169848143659</v>
      </c>
      <c r="N209" s="75" t="str">
        <f>_xlfn.IFNA(_xlfn.XLOOKUP(ALL_Athletic[[#This Row],[OVERALL PLAYER]],AthleticNameFixer[Name],AthleticNameFixer[SleeperID]),_xlfn.XLOOKUP(ALL_Athletic[[#This Row],[OVERALL PLAYER]],players[full_name],players[sleeper_id]))</f>
        <v>5010</v>
      </c>
      <c r="O209" s="70">
        <f>_xlfn.XLOOKUP(ALL_Athletic[[#This Row],[SleeperID]],players[sleeper_id],players[years_exp])</f>
        <v>8</v>
      </c>
    </row>
    <row r="210" spans="5:15" x14ac:dyDescent="0.2">
      <c r="E210" s="68" t="s">
        <v>102</v>
      </c>
      <c r="F210" s="68">
        <f>_xlfn.NUMBERVALUE(RIGHT(ALL_Athletic[[#This Row],[POS RK]],3))</f>
        <v>94</v>
      </c>
      <c r="G210" s="69">
        <v>224</v>
      </c>
      <c r="H210" s="70" t="s">
        <v>1881</v>
      </c>
      <c r="I210" s="70" t="s">
        <v>1882</v>
      </c>
      <c r="J210" s="70">
        <v>0</v>
      </c>
      <c r="K210" s="71">
        <v>55.491711498726218</v>
      </c>
      <c r="L210" s="81">
        <v>-43.263454282546626</v>
      </c>
      <c r="M210" s="79">
        <v>-2.5449090754439192</v>
      </c>
      <c r="N210" s="75" t="str">
        <f>_xlfn.IFNA(_xlfn.XLOOKUP(ALL_Athletic[[#This Row],[OVERALL PLAYER]],AthleticNameFixer[Name],AthleticNameFixer[SleeperID]),_xlfn.XLOOKUP(ALL_Athletic[[#This Row],[OVERALL PLAYER]],players[full_name],players[sleeper_id]))</f>
        <v>5880</v>
      </c>
      <c r="O210" s="70">
        <f>_xlfn.XLOOKUP(ALL_Athletic[[#This Row],[SleeperID]],players[sleeper_id],players[years_exp])</f>
        <v>7</v>
      </c>
    </row>
    <row r="211" spans="5:15" x14ac:dyDescent="0.2">
      <c r="E211" s="68" t="s">
        <v>102</v>
      </c>
      <c r="F211" s="68">
        <f>_xlfn.NUMBERVALUE(RIGHT(ALL_Athletic[[#This Row],[POS RK]],3))</f>
        <v>95</v>
      </c>
      <c r="G211" s="69">
        <v>225</v>
      </c>
      <c r="H211" s="70" t="s">
        <v>736</v>
      </c>
      <c r="I211" s="70" t="s">
        <v>1883</v>
      </c>
      <c r="J211" s="70">
        <v>0</v>
      </c>
      <c r="K211" s="71">
        <v>55.052943124899997</v>
      </c>
      <c r="L211" s="81">
        <v>-43.676412752030124</v>
      </c>
      <c r="M211" s="79">
        <v>-2.569200750119419</v>
      </c>
      <c r="N211" s="75" t="str">
        <f>_xlfn.IFNA(_xlfn.XLOOKUP(ALL_Athletic[[#This Row],[OVERALL PLAYER]],AthleticNameFixer[Name],AthleticNameFixer[SleeperID]),_xlfn.XLOOKUP(ALL_Athletic[[#This Row],[OVERALL PLAYER]],players[full_name],players[sleeper_id]))</f>
        <v>5137</v>
      </c>
      <c r="O211" s="70">
        <f>_xlfn.XLOOKUP(ALL_Athletic[[#This Row],[SleeperID]],players[sleeper_id],players[years_exp])</f>
        <v>6</v>
      </c>
    </row>
    <row r="212" spans="5:15" x14ac:dyDescent="0.2">
      <c r="E212" s="68" t="s">
        <v>102</v>
      </c>
      <c r="F212" s="68">
        <f>_xlfn.NUMBERVALUE(RIGHT(ALL_Athletic[[#This Row],[POS RK]],3))</f>
        <v>96</v>
      </c>
      <c r="G212" s="69">
        <v>229</v>
      </c>
      <c r="H212" s="70" t="s">
        <v>1884</v>
      </c>
      <c r="I212" s="70" t="s">
        <v>1885</v>
      </c>
      <c r="J212" s="70">
        <v>0</v>
      </c>
      <c r="K212" s="71">
        <v>54.691566244799994</v>
      </c>
      <c r="L212" s="81">
        <v>-44.016532168594836</v>
      </c>
      <c r="M212" s="79">
        <v>-2.5892077746232256</v>
      </c>
      <c r="N212" s="75" t="str">
        <f>_xlfn.IFNA(_xlfn.XLOOKUP(ALL_Athletic[[#This Row],[OVERALL PLAYER]],AthleticNameFixer[Name],AthleticNameFixer[SleeperID]),_xlfn.XLOOKUP(ALL_Athletic[[#This Row],[OVERALL PLAYER]],players[full_name],players[sleeper_id]))</f>
        <v>7670</v>
      </c>
      <c r="O212" s="70">
        <f>_xlfn.XLOOKUP(ALL_Athletic[[#This Row],[SleeperID]],players[sleeper_id],players[years_exp])</f>
        <v>5</v>
      </c>
    </row>
    <row r="213" spans="5:15" x14ac:dyDescent="0.2">
      <c r="E213" s="68" t="s">
        <v>102</v>
      </c>
      <c r="F213" s="68">
        <f>_xlfn.NUMBERVALUE(RIGHT(ALL_Athletic[[#This Row],[POS RK]],3))</f>
        <v>97</v>
      </c>
      <c r="G213" s="69">
        <v>230</v>
      </c>
      <c r="H213" s="70" t="s">
        <v>340</v>
      </c>
      <c r="I213" s="70" t="s">
        <v>1886</v>
      </c>
      <c r="J213" s="70">
        <v>0</v>
      </c>
      <c r="K213" s="71">
        <v>54.247298947508995</v>
      </c>
      <c r="L213" s="81">
        <v>-44.434666095456954</v>
      </c>
      <c r="M213" s="79">
        <v>-2.6138038879680563</v>
      </c>
      <c r="N213" s="75" t="str">
        <f>_xlfn.IFNA(_xlfn.XLOOKUP(ALL_Athletic[[#This Row],[OVERALL PLAYER]],AthleticNameFixer[Name],AthleticNameFixer[SleeperID]),_xlfn.XLOOKUP(ALL_Athletic[[#This Row],[OVERALL PLAYER]],players[full_name],players[sleeper_id]))</f>
        <v>4171</v>
      </c>
      <c r="O213" s="70">
        <f>_xlfn.XLOOKUP(ALL_Athletic[[#This Row],[SleeperID]],players[sleeper_id],players[years_exp])</f>
        <v>9</v>
      </c>
    </row>
    <row r="214" spans="5:15" x14ac:dyDescent="0.2">
      <c r="E214" s="68" t="s">
        <v>126</v>
      </c>
      <c r="G214" s="69"/>
      <c r="H214" s="70" t="s">
        <v>1887</v>
      </c>
      <c r="I214" s="70" t="s">
        <v>1888</v>
      </c>
      <c r="J214" s="71"/>
      <c r="K214" s="71">
        <v>30.287468526552004</v>
      </c>
      <c r="L214" s="82">
        <v>-44.507848374687505</v>
      </c>
      <c r="M214" s="79">
        <v>-2.6181087279227944</v>
      </c>
      <c r="N214" s="75" t="str">
        <f>_xlfn.IFNA(_xlfn.XLOOKUP(ALL_Athletic[[#This Row],[OVERALL PLAYER]],AthleticNameFixer[Name],AthleticNameFixer[SleeperID]),_xlfn.XLOOKUP(ALL_Athletic[[#This Row],[OVERALL PLAYER]],players[full_name],players[sleeper_id]))</f>
        <v>4602</v>
      </c>
      <c r="O214" s="70">
        <f>_xlfn.XLOOKUP(ALL_Athletic[[#This Row],[SleeperID]],players[sleeper_id],players[years_exp])</f>
        <v>9</v>
      </c>
    </row>
    <row r="215" spans="5:15" x14ac:dyDescent="0.2">
      <c r="E215" s="68" t="s">
        <v>126</v>
      </c>
      <c r="G215" s="69"/>
      <c r="H215" s="70" t="s">
        <v>1889</v>
      </c>
      <c r="I215" s="70" t="s">
        <v>1890</v>
      </c>
      <c r="J215" s="71"/>
      <c r="K215" s="71">
        <v>30.027787478786344</v>
      </c>
      <c r="L215" s="82">
        <v>-44.75225406670225</v>
      </c>
      <c r="M215" s="79">
        <v>-2.6324855333354265</v>
      </c>
      <c r="N215" s="75" t="str">
        <f>_xlfn.IFNA(_xlfn.XLOOKUP(ALL_Athletic[[#This Row],[OVERALL PLAYER]],AthleticNameFixer[Name],AthleticNameFixer[SleeperID]),_xlfn.XLOOKUP(ALL_Athletic[[#This Row],[OVERALL PLAYER]],players[full_name],players[sleeper_id]))</f>
        <v>6074</v>
      </c>
      <c r="O215" s="70">
        <f>_xlfn.XLOOKUP(ALL_Athletic[[#This Row],[SleeperID]],players[sleeper_id],players[years_exp])</f>
        <v>7</v>
      </c>
    </row>
    <row r="216" spans="5:15" x14ac:dyDescent="0.2">
      <c r="E216" s="68" t="s">
        <v>126</v>
      </c>
      <c r="G216" s="69"/>
      <c r="H216" s="70" t="s">
        <v>337</v>
      </c>
      <c r="I216" s="70" t="s">
        <v>1891</v>
      </c>
      <c r="J216" s="71"/>
      <c r="K216" s="71">
        <v>30.023659223679999</v>
      </c>
      <c r="L216" s="82">
        <v>-44.756139483272925</v>
      </c>
      <c r="M216" s="79">
        <v>-2.6327140872513484</v>
      </c>
      <c r="N216" s="75" t="str">
        <f>_xlfn.IFNA(_xlfn.XLOOKUP(ALL_Athletic[[#This Row],[OVERALL PLAYER]],AthleticNameFixer[Name],AthleticNameFixer[SleeperID]),_xlfn.XLOOKUP(ALL_Athletic[[#This Row],[OVERALL PLAYER]],players[full_name],players[sleeper_id]))</f>
        <v>4144</v>
      </c>
      <c r="O216" s="70">
        <f>_xlfn.XLOOKUP(ALL_Athletic[[#This Row],[SleeperID]],players[sleeper_id],players[years_exp])</f>
        <v>9</v>
      </c>
    </row>
    <row r="217" spans="5:15" x14ac:dyDescent="0.2">
      <c r="E217" s="68" t="s">
        <v>126</v>
      </c>
      <c r="G217" s="69"/>
      <c r="H217" s="70" t="s">
        <v>1892</v>
      </c>
      <c r="I217" s="70" t="s">
        <v>1893</v>
      </c>
      <c r="J217" s="71"/>
      <c r="K217" s="71">
        <v>29.237329995543252</v>
      </c>
      <c r="L217" s="82">
        <v>-45.496214050931037</v>
      </c>
      <c r="M217" s="79">
        <v>-2.6762478853488845</v>
      </c>
      <c r="N217" s="75" t="str">
        <f>_xlfn.IFNA(_xlfn.XLOOKUP(ALL_Athletic[[#This Row],[OVERALL PLAYER]],AthleticNameFixer[Name],AthleticNameFixer[SleeperID]),_xlfn.XLOOKUP(ALL_Athletic[[#This Row],[OVERALL PLAYER]],players[full_name],players[sleeper_id]))</f>
        <v>7891</v>
      </c>
      <c r="O217" s="70">
        <f>_xlfn.XLOOKUP(ALL_Athletic[[#This Row],[SleeperID]],players[sleeper_id],players[years_exp])</f>
        <v>5</v>
      </c>
    </row>
    <row r="218" spans="5:15" x14ac:dyDescent="0.2">
      <c r="E218" s="68" t="s">
        <v>126</v>
      </c>
      <c r="G218" s="69"/>
      <c r="H218" s="70" t="s">
        <v>408</v>
      </c>
      <c r="I218" s="70" t="s">
        <v>1894</v>
      </c>
      <c r="J218" s="71"/>
      <c r="K218" s="71">
        <v>28.484371279069116</v>
      </c>
      <c r="L218" s="82">
        <v>-46.204881078200813</v>
      </c>
      <c r="M218" s="79">
        <v>-2.7179341810706359</v>
      </c>
      <c r="N218" s="75" t="str">
        <f>_xlfn.IFNA(_xlfn.XLOOKUP(ALL_Athletic[[#This Row],[OVERALL PLAYER]],AthleticNameFixer[Name],AthleticNameFixer[SleeperID]),_xlfn.XLOOKUP(ALL_Athletic[[#This Row],[OVERALL PLAYER]],players[full_name],players[sleeper_id]))</f>
        <v>5032</v>
      </c>
      <c r="O218" s="70">
        <f>_xlfn.XLOOKUP(ALL_Athletic[[#This Row],[SleeperID]],players[sleeper_id],players[years_exp])</f>
        <v>8</v>
      </c>
    </row>
    <row r="219" spans="5:15" x14ac:dyDescent="0.2">
      <c r="E219" s="68" t="s">
        <v>64</v>
      </c>
      <c r="F219" s="68">
        <f>_xlfn.NUMBERVALUE(RIGHT(ALL_Athletic[[#This Row],[POS RK]],3))</f>
        <v>53</v>
      </c>
      <c r="G219" s="69">
        <v>182</v>
      </c>
      <c r="H219" s="70" t="s">
        <v>1895</v>
      </c>
      <c r="I219" s="70" t="s">
        <v>1896</v>
      </c>
      <c r="J219" s="70">
        <v>0</v>
      </c>
      <c r="K219" s="71">
        <v>66.327865620793602</v>
      </c>
      <c r="L219" s="81">
        <v>-46.397250305134321</v>
      </c>
      <c r="M219" s="79">
        <v>-2.7292500179490777</v>
      </c>
      <c r="N219" s="75" t="e">
        <f>_xlfn.IFNA(_xlfn.XLOOKUP(ALL_Athletic[[#This Row],[OVERALL PLAYER]],AthleticNameFixer[Name],AthleticNameFixer[SleeperID]),_xlfn.XLOOKUP(ALL_Athletic[[#This Row],[OVERALL PLAYER]],players[full_name],players[sleeper_id]))</f>
        <v>#N/A</v>
      </c>
      <c r="O219" s="70" t="e">
        <f>_xlfn.XLOOKUP(ALL_Athletic[[#This Row],[SleeperID]],players[sleeper_id],players[years_exp])</f>
        <v>#N/A</v>
      </c>
    </row>
    <row r="220" spans="5:15" x14ac:dyDescent="0.2">
      <c r="E220" s="68" t="s">
        <v>102</v>
      </c>
      <c r="F220" s="68">
        <f>_xlfn.NUMBERVALUE(RIGHT(ALL_Athletic[[#This Row],[POS RK]],3))</f>
        <v>98</v>
      </c>
      <c r="G220" s="69">
        <v>234</v>
      </c>
      <c r="H220" s="70" t="s">
        <v>1897</v>
      </c>
      <c r="I220" s="70" t="s">
        <v>1898</v>
      </c>
      <c r="J220" s="70">
        <v>0</v>
      </c>
      <c r="K220" s="71">
        <v>52.105299297314161</v>
      </c>
      <c r="L220" s="81">
        <v>-46.45066576622856</v>
      </c>
      <c r="M220" s="79">
        <v>-2.7323921038957977</v>
      </c>
      <c r="N220" s="75" t="str">
        <f>_xlfn.IFNA(_xlfn.XLOOKUP(ALL_Athletic[[#This Row],[OVERALL PLAYER]],AthleticNameFixer[Name],AthleticNameFixer[SleeperID]),_xlfn.XLOOKUP(ALL_Athletic[[#This Row],[OVERALL PLAYER]],players[full_name],players[sleeper_id]))</f>
        <v>7757</v>
      </c>
      <c r="O220" s="70">
        <f>_xlfn.XLOOKUP(ALL_Athletic[[#This Row],[SleeperID]],players[sleeper_id],players[years_exp])</f>
        <v>5</v>
      </c>
    </row>
    <row r="221" spans="5:15" x14ac:dyDescent="0.2">
      <c r="E221" s="68" t="s">
        <v>126</v>
      </c>
      <c r="G221" s="69"/>
      <c r="H221" s="70" t="s">
        <v>404</v>
      </c>
      <c r="I221" s="70" t="s">
        <v>1899</v>
      </c>
      <c r="J221" s="71"/>
      <c r="K221" s="71">
        <v>28.188961397360405</v>
      </c>
      <c r="L221" s="82">
        <v>-46.48291390804431</v>
      </c>
      <c r="M221" s="79">
        <v>-2.7342890534143711</v>
      </c>
      <c r="N221" s="75" t="str">
        <f>_xlfn.IFNA(_xlfn.XLOOKUP(ALL_Athletic[[#This Row],[OVERALL PLAYER]],AthleticNameFixer[Name],AthleticNameFixer[SleeperID]),_xlfn.XLOOKUP(ALL_Athletic[[#This Row],[OVERALL PLAYER]],players[full_name],players[sleeper_id]))</f>
        <v>5008</v>
      </c>
      <c r="O221" s="70">
        <f>_xlfn.XLOOKUP(ALL_Athletic[[#This Row],[SleeperID]],players[sleeper_id],players[years_exp])</f>
        <v>8</v>
      </c>
    </row>
    <row r="222" spans="5:15" x14ac:dyDescent="0.2">
      <c r="E222" s="68" t="s">
        <v>102</v>
      </c>
      <c r="F222" s="68">
        <f>_xlfn.NUMBERVALUE(RIGHT(ALL_Athletic[[#This Row],[POS RK]],3))</f>
        <v>99</v>
      </c>
      <c r="G222" s="69">
        <v>235</v>
      </c>
      <c r="H222" s="70" t="s">
        <v>1900</v>
      </c>
      <c r="I222" s="70" t="s">
        <v>1901</v>
      </c>
      <c r="J222" s="70">
        <v>0</v>
      </c>
      <c r="K222" s="71">
        <v>51.868651662842097</v>
      </c>
      <c r="L222" s="81">
        <v>-46.673392951614034</v>
      </c>
      <c r="M222" s="79">
        <v>-2.7454937030361197</v>
      </c>
      <c r="N222" s="75" t="str">
        <f>_xlfn.IFNA(_xlfn.XLOOKUP(ALL_Athletic[[#This Row],[OVERALL PLAYER]],AthleticNameFixer[Name],AthleticNameFixer[SleeperID]),_xlfn.XLOOKUP(ALL_Athletic[[#This Row],[OVERALL PLAYER]],players[full_name],players[sleeper_id]))</f>
        <v>9497</v>
      </c>
      <c r="O222" s="70">
        <f>_xlfn.XLOOKUP(ALL_Athletic[[#This Row],[SleeperID]],players[sleeper_id],players[years_exp])</f>
        <v>3</v>
      </c>
    </row>
    <row r="223" spans="5:15" x14ac:dyDescent="0.2">
      <c r="E223" s="68" t="s">
        <v>64</v>
      </c>
      <c r="F223" s="68">
        <f>_xlfn.NUMBERVALUE(RIGHT(ALL_Athletic[[#This Row],[POS RK]],3))</f>
        <v>54</v>
      </c>
      <c r="G223" s="69">
        <v>183</v>
      </c>
      <c r="H223" s="70" t="s">
        <v>373</v>
      </c>
      <c r="I223" s="70" t="s">
        <v>1902</v>
      </c>
      <c r="J223" s="70">
        <v>0</v>
      </c>
      <c r="K223" s="71">
        <v>66.013804034059376</v>
      </c>
      <c r="L223" s="81">
        <v>-46.674363469899816</v>
      </c>
      <c r="M223" s="79">
        <v>-2.7455507923470481</v>
      </c>
      <c r="N223" s="75" t="str">
        <f>_xlfn.IFNA(_xlfn.XLOOKUP(ALL_Athletic[[#This Row],[OVERALL PLAYER]],AthleticNameFixer[Name],AthleticNameFixer[SleeperID]),_xlfn.XLOOKUP(ALL_Athletic[[#This Row],[OVERALL PLAYER]],players[full_name],players[sleeper_id]))</f>
        <v>1535</v>
      </c>
      <c r="O223" s="70">
        <f>_xlfn.XLOOKUP(ALL_Athletic[[#This Row],[SleeperID]],players[sleeper_id],players[years_exp])</f>
        <v>12</v>
      </c>
    </row>
    <row r="224" spans="5:15" x14ac:dyDescent="0.2">
      <c r="E224" s="68" t="s">
        <v>126</v>
      </c>
      <c r="G224" s="69"/>
      <c r="H224" s="70" t="s">
        <v>1903</v>
      </c>
      <c r="I224" s="70" t="s">
        <v>1904</v>
      </c>
      <c r="J224" s="71"/>
      <c r="K224" s="71">
        <v>27.876824351405691</v>
      </c>
      <c r="L224" s="82">
        <v>-46.776689951295801</v>
      </c>
      <c r="M224" s="79">
        <v>-2.7515699971350469</v>
      </c>
      <c r="N224" s="75" t="str">
        <f>_xlfn.IFNA(_xlfn.XLOOKUP(ALL_Athletic[[#This Row],[OVERALL PLAYER]],AthleticNameFixer[Name],AthleticNameFixer[SleeperID]),_xlfn.XLOOKUP(ALL_Athletic[[#This Row],[OVERALL PLAYER]],players[full_name],players[sleeper_id]))</f>
        <v>5985</v>
      </c>
      <c r="O224" s="70">
        <f>_xlfn.XLOOKUP(ALL_Athletic[[#This Row],[SleeperID]],players[sleeper_id],players[years_exp])</f>
        <v>7</v>
      </c>
    </row>
    <row r="225" spans="5:15" x14ac:dyDescent="0.2">
      <c r="E225" s="68" t="s">
        <v>126</v>
      </c>
      <c r="G225" s="69"/>
      <c r="H225" s="70" t="s">
        <v>481</v>
      </c>
      <c r="I225" s="70" t="s">
        <v>1905</v>
      </c>
      <c r="J225" s="71"/>
      <c r="K225" s="71">
        <v>27.816871478250029</v>
      </c>
      <c r="L225" s="82">
        <v>-46.83311618485407</v>
      </c>
      <c r="M225" s="79">
        <v>-2.7548891873443573</v>
      </c>
      <c r="N225" s="75" t="str">
        <f>_xlfn.IFNA(_xlfn.XLOOKUP(ALL_Athletic[[#This Row],[OVERALL PLAYER]],AthleticNameFixer[Name],AthleticNameFixer[SleeperID]),_xlfn.XLOOKUP(ALL_Athletic[[#This Row],[OVERALL PLAYER]],players[full_name],players[sleeper_id]))</f>
        <v>2460</v>
      </c>
      <c r="O225" s="70">
        <f>_xlfn.XLOOKUP(ALL_Athletic[[#This Row],[SleeperID]],players[sleeper_id],players[years_exp])</f>
        <v>10</v>
      </c>
    </row>
    <row r="226" spans="5:15" x14ac:dyDescent="0.2">
      <c r="E226" s="68" t="s">
        <v>126</v>
      </c>
      <c r="G226" s="69"/>
      <c r="H226" s="70" t="s">
        <v>1906</v>
      </c>
      <c r="I226" s="70" t="s">
        <v>1907</v>
      </c>
      <c r="J226" s="71"/>
      <c r="K226" s="71">
        <v>27.155658330322581</v>
      </c>
      <c r="L226" s="82">
        <v>-47.455434441726965</v>
      </c>
      <c r="M226" s="79">
        <v>-2.7914961436309977</v>
      </c>
      <c r="N226" s="75" t="str">
        <f>_xlfn.IFNA(_xlfn.XLOOKUP(ALL_Athletic[[#This Row],[OVERALL PLAYER]],AthleticNameFixer[Name],AthleticNameFixer[SleeperID]),_xlfn.XLOOKUP(ALL_Athletic[[#This Row],[OVERALL PLAYER]],players[full_name],players[sleeper_id]))</f>
        <v>7828</v>
      </c>
      <c r="O226" s="70">
        <f>_xlfn.XLOOKUP(ALL_Athletic[[#This Row],[SleeperID]],players[sleeper_id],players[years_exp])</f>
        <v>5</v>
      </c>
    </row>
    <row r="227" spans="5:15" x14ac:dyDescent="0.2">
      <c r="E227" s="68" t="s">
        <v>29</v>
      </c>
      <c r="F227" s="68">
        <f>_xlfn.NUMBERVALUE(RIGHT(ALL_Athletic[[#This Row],[POS RK]],3))</f>
        <v>24</v>
      </c>
      <c r="G227" s="69">
        <v>24</v>
      </c>
      <c r="H227" s="70" t="s">
        <v>67</v>
      </c>
      <c r="I227" s="70" t="s">
        <v>1908</v>
      </c>
      <c r="J227" s="70">
        <v>0</v>
      </c>
      <c r="K227" s="71">
        <v>230.72211444129911</v>
      </c>
      <c r="L227" s="81">
        <v>-47.475396600093234</v>
      </c>
      <c r="M227" s="79">
        <v>-2.7926703882407784</v>
      </c>
      <c r="N227" s="75" t="str">
        <f>_xlfn.IFNA(_xlfn.XLOOKUP(ALL_Athletic[[#This Row],[OVERALL PLAYER]],AthleticNameFixer[Name],AthleticNameFixer[SleeperID]),_xlfn.XLOOKUP(ALL_Athletic[[#This Row],[OVERALL PLAYER]],players[full_name],players[sleeper_id]))</f>
        <v>1837</v>
      </c>
      <c r="O227" s="70">
        <f>_xlfn.XLOOKUP(ALL_Athletic[[#This Row],[SleeperID]],players[sleeper_id],players[years_exp])</f>
        <v>12</v>
      </c>
    </row>
    <row r="228" spans="5:15" x14ac:dyDescent="0.2">
      <c r="E228" s="68" t="s">
        <v>102</v>
      </c>
      <c r="F228" s="68">
        <f>_xlfn.NUMBERVALUE(RIGHT(ALL_Athletic[[#This Row],[POS RK]],3))</f>
        <v>100</v>
      </c>
      <c r="G228" s="69">
        <v>238</v>
      </c>
      <c r="H228" s="70" t="s">
        <v>1909</v>
      </c>
      <c r="I228" s="70" t="s">
        <v>1910</v>
      </c>
      <c r="J228" s="70">
        <v>0</v>
      </c>
      <c r="K228" s="71">
        <v>50.469421589108066</v>
      </c>
      <c r="L228" s="81">
        <v>-47.990315373951944</v>
      </c>
      <c r="M228" s="79">
        <v>-2.822959727879526</v>
      </c>
      <c r="N228" s="75" t="str">
        <f>_xlfn.IFNA(_xlfn.XLOOKUP(ALL_Athletic[[#This Row],[OVERALL PLAYER]],AthleticNameFixer[Name],AthleticNameFixer[SleeperID]),_xlfn.XLOOKUP(ALL_Athletic[[#This Row],[OVERALL PLAYER]],players[full_name],players[sleeper_id]))</f>
        <v>7565</v>
      </c>
      <c r="O228" s="70">
        <f>_xlfn.XLOOKUP(ALL_Athletic[[#This Row],[SleeperID]],players[sleeper_id],players[years_exp])</f>
        <v>5</v>
      </c>
    </row>
    <row r="229" spans="5:15" x14ac:dyDescent="0.2">
      <c r="E229" s="68" t="s">
        <v>126</v>
      </c>
      <c r="G229" s="69"/>
      <c r="H229" s="70" t="s">
        <v>1911</v>
      </c>
      <c r="I229" s="70" t="s">
        <v>1912</v>
      </c>
      <c r="J229" s="71"/>
      <c r="K229" s="71">
        <v>25.952411135396471</v>
      </c>
      <c r="L229" s="82">
        <v>-48.587902389892719</v>
      </c>
      <c r="M229" s="79">
        <v>-2.858111905287807</v>
      </c>
      <c r="N229" s="75" t="str">
        <f>_xlfn.IFNA(_xlfn.XLOOKUP(ALL_Athletic[[#This Row],[OVERALL PLAYER]],AthleticNameFixer[Name],AthleticNameFixer[SleeperID]),_xlfn.XLOOKUP(ALL_Athletic[[#This Row],[OVERALL PLAYER]],players[full_name],players[sleeper_id]))</f>
        <v>4054</v>
      </c>
      <c r="O229" s="70">
        <f>_xlfn.XLOOKUP(ALL_Athletic[[#This Row],[SleeperID]],players[sleeper_id],players[years_exp])</f>
        <v>9</v>
      </c>
    </row>
    <row r="230" spans="5:15" x14ac:dyDescent="0.2">
      <c r="E230" s="68" t="s">
        <v>102</v>
      </c>
      <c r="F230" s="68">
        <f>_xlfn.NUMBERVALUE(RIGHT(ALL_Athletic[[#This Row],[POS RK]],3))</f>
        <v>101</v>
      </c>
      <c r="G230" s="69">
        <v>243</v>
      </c>
      <c r="H230" s="70" t="s">
        <v>758</v>
      </c>
      <c r="I230" s="70" t="s">
        <v>1913</v>
      </c>
      <c r="J230" s="70">
        <v>0</v>
      </c>
      <c r="K230" s="71">
        <v>49.811022431936252</v>
      </c>
      <c r="L230" s="81">
        <v>-48.609985168937179</v>
      </c>
      <c r="M230" s="79">
        <v>-2.8594108922904224</v>
      </c>
      <c r="N230" s="75" t="str">
        <f>_xlfn.IFNA(_xlfn.XLOOKUP(ALL_Athletic[[#This Row],[OVERALL PLAYER]],AthleticNameFixer[Name],AthleticNameFixer[SleeperID]),_xlfn.XLOOKUP(ALL_Athletic[[#This Row],[OVERALL PLAYER]],players[full_name],players[sleeper_id]))</f>
        <v>4197</v>
      </c>
      <c r="O230" s="70">
        <f>_xlfn.XLOOKUP(ALL_Athletic[[#This Row],[SleeperID]],players[sleeper_id],players[years_exp])</f>
        <v>8</v>
      </c>
    </row>
    <row r="231" spans="5:15" x14ac:dyDescent="0.2">
      <c r="E231" s="68" t="s">
        <v>64</v>
      </c>
      <c r="F231" s="68">
        <f>_xlfn.NUMBERVALUE(RIGHT(ALL_Athletic[[#This Row],[POS RK]],3))</f>
        <v>55</v>
      </c>
      <c r="G231" s="69">
        <v>187</v>
      </c>
      <c r="H231" s="70" t="s">
        <v>1914</v>
      </c>
      <c r="I231" s="70" t="s">
        <v>1915</v>
      </c>
      <c r="J231" s="70">
        <v>0</v>
      </c>
      <c r="K231" s="71">
        <v>63.818657475151618</v>
      </c>
      <c r="L231" s="81">
        <v>-48.611257492465484</v>
      </c>
      <c r="M231" s="79">
        <v>-2.8594857348509106</v>
      </c>
      <c r="N231" s="75" t="str">
        <f>_xlfn.IFNA(_xlfn.XLOOKUP(ALL_Athletic[[#This Row],[OVERALL PLAYER]],AthleticNameFixer[Name],AthleticNameFixer[SleeperID]),_xlfn.XLOOKUP(ALL_Athletic[[#This Row],[OVERALL PLAYER]],players[full_name],players[sleeper_id]))</f>
        <v>7045</v>
      </c>
      <c r="O231" s="70">
        <f>_xlfn.XLOOKUP(ALL_Athletic[[#This Row],[SleeperID]],players[sleeper_id],players[years_exp])</f>
        <v>5</v>
      </c>
    </row>
    <row r="232" spans="5:15" x14ac:dyDescent="0.2">
      <c r="E232" s="68" t="s">
        <v>64</v>
      </c>
      <c r="F232" s="68">
        <f>_xlfn.NUMBERVALUE(RIGHT(ALL_Athletic[[#This Row],[POS RK]],3))</f>
        <v>56</v>
      </c>
      <c r="G232" s="69">
        <v>188</v>
      </c>
      <c r="H232" s="70" t="s">
        <v>1916</v>
      </c>
      <c r="I232" s="70" t="s">
        <v>1917</v>
      </c>
      <c r="J232" s="70">
        <v>0</v>
      </c>
      <c r="K232" s="71">
        <v>63.413598973845865</v>
      </c>
      <c r="L232" s="81">
        <v>-48.968662052441147</v>
      </c>
      <c r="M232" s="79">
        <v>-2.880509532496538</v>
      </c>
      <c r="N232" s="75" t="str">
        <f>_xlfn.IFNA(_xlfn.XLOOKUP(ALL_Athletic[[#This Row],[OVERALL PLAYER]],AthleticNameFixer[Name],AthleticNameFixer[SleeperID]),_xlfn.XLOOKUP(ALL_Athletic[[#This Row],[OVERALL PLAYER]],players[full_name],players[sleeper_id]))</f>
        <v>6820</v>
      </c>
      <c r="O232" s="70">
        <f>_xlfn.XLOOKUP(ALL_Athletic[[#This Row],[SleeperID]],players[sleeper_id],players[years_exp])</f>
        <v>6</v>
      </c>
    </row>
    <row r="233" spans="5:15" x14ac:dyDescent="0.2">
      <c r="E233" s="68" t="s">
        <v>126</v>
      </c>
      <c r="G233" s="69"/>
      <c r="H233" s="70" t="s">
        <v>1918</v>
      </c>
      <c r="I233" s="70" t="s">
        <v>1919</v>
      </c>
      <c r="J233" s="71"/>
      <c r="K233" s="71">
        <v>25.47630237045</v>
      </c>
      <c r="L233" s="82">
        <v>-49.036004756901157</v>
      </c>
      <c r="M233" s="79">
        <v>-2.8844708680530093</v>
      </c>
      <c r="N233" s="75" t="str">
        <f>_xlfn.IFNA(_xlfn.XLOOKUP(ALL_Athletic[[#This Row],[OVERALL PLAYER]],AthleticNameFixer[Name],AthleticNameFixer[SleeperID]),_xlfn.XLOOKUP(ALL_Athletic[[#This Row],[OVERALL PLAYER]],players[full_name],players[sleeper_id]))</f>
        <v>6843</v>
      </c>
      <c r="O233" s="70">
        <f>_xlfn.XLOOKUP(ALL_Athletic[[#This Row],[SleeperID]],players[sleeper_id],players[years_exp])</f>
        <v>6</v>
      </c>
    </row>
    <row r="234" spans="5:15" x14ac:dyDescent="0.2">
      <c r="E234" s="68" t="s">
        <v>126</v>
      </c>
      <c r="G234" s="69"/>
      <c r="H234" s="70" t="s">
        <v>1450</v>
      </c>
      <c r="I234" s="70" t="s">
        <v>1920</v>
      </c>
      <c r="J234" s="71"/>
      <c r="K234" s="71">
        <v>25.366977237565216</v>
      </c>
      <c r="L234" s="82">
        <v>-49.138898999616252</v>
      </c>
      <c r="M234" s="79">
        <v>-2.8905234705656619</v>
      </c>
      <c r="N234" s="75" t="str">
        <f>_xlfn.IFNA(_xlfn.XLOOKUP(ALL_Athletic[[#This Row],[OVERALL PLAYER]],AthleticNameFixer[Name],AthleticNameFixer[SleeperID]),_xlfn.XLOOKUP(ALL_Athletic[[#This Row],[OVERALL PLAYER]],players[full_name],players[sleeper_id]))</f>
        <v>9480</v>
      </c>
      <c r="O234" s="70">
        <f>_xlfn.XLOOKUP(ALL_Athletic[[#This Row],[SleeperID]],players[sleeper_id],players[years_exp])</f>
        <v>3</v>
      </c>
    </row>
    <row r="235" spans="5:15" x14ac:dyDescent="0.2">
      <c r="E235" s="68" t="s">
        <v>126</v>
      </c>
      <c r="G235" s="69"/>
      <c r="H235" s="70" t="s">
        <v>1190</v>
      </c>
      <c r="I235" s="70" t="s">
        <v>1921</v>
      </c>
      <c r="J235" s="71"/>
      <c r="K235" s="71">
        <v>25.184283934203044</v>
      </c>
      <c r="L235" s="82">
        <v>-49.310845638074767</v>
      </c>
      <c r="M235" s="79">
        <v>-2.9006379787102805</v>
      </c>
      <c r="N235" s="75" t="str">
        <f>_xlfn.IFNA(_xlfn.XLOOKUP(ALL_Athletic[[#This Row],[OVERALL PLAYER]],AthleticNameFixer[Name],AthleticNameFixer[SleeperID]),_xlfn.XLOOKUP(ALL_Athletic[[#This Row],[OVERALL PLAYER]],players[full_name],players[sleeper_id]))</f>
        <v>9484</v>
      </c>
      <c r="O235" s="70">
        <f>_xlfn.XLOOKUP(ALL_Athletic[[#This Row],[SleeperID]],players[sleeper_id],players[years_exp])</f>
        <v>3</v>
      </c>
    </row>
    <row r="236" spans="5:15" x14ac:dyDescent="0.2">
      <c r="E236" s="68" t="s">
        <v>126</v>
      </c>
      <c r="G236" s="69"/>
      <c r="H236" s="70" t="s">
        <v>1922</v>
      </c>
      <c r="I236" s="70" t="s">
        <v>1923</v>
      </c>
      <c r="J236" s="71"/>
      <c r="K236" s="71">
        <v>23.869999999999997</v>
      </c>
      <c r="L236" s="82">
        <v>-50.547818752618809</v>
      </c>
      <c r="M236" s="79">
        <v>-2.9734011030952239</v>
      </c>
      <c r="N236" s="75" t="str">
        <f>_xlfn.IFNA(_xlfn.XLOOKUP(ALL_Athletic[[#This Row],[OVERALL PLAYER]],AthleticNameFixer[Name],AthleticNameFixer[SleeperID]),_xlfn.XLOOKUP(ALL_Athletic[[#This Row],[OVERALL PLAYER]],players[full_name],players[sleeper_id]))</f>
        <v>10214</v>
      </c>
      <c r="O236" s="70">
        <f>_xlfn.XLOOKUP(ALL_Athletic[[#This Row],[SleeperID]],players[sleeper_id],players[years_exp])</f>
        <v>3</v>
      </c>
    </row>
    <row r="237" spans="5:15" x14ac:dyDescent="0.2">
      <c r="E237" s="68" t="s">
        <v>126</v>
      </c>
      <c r="G237" s="69"/>
      <c r="H237" s="70" t="s">
        <v>1924</v>
      </c>
      <c r="I237" s="70" t="s">
        <v>1925</v>
      </c>
      <c r="J237" s="71"/>
      <c r="K237" s="71">
        <v>23.864262723772999</v>
      </c>
      <c r="L237" s="82">
        <v>-50.553218542008928</v>
      </c>
      <c r="M237" s="79">
        <v>-2.973718737765231</v>
      </c>
      <c r="N237" s="75" t="str">
        <f>_xlfn.IFNA(_xlfn.XLOOKUP(ALL_Athletic[[#This Row],[OVERALL PLAYER]],AthleticNameFixer[Name],AthleticNameFixer[SleeperID]),_xlfn.XLOOKUP(ALL_Athletic[[#This Row],[OVERALL PLAYER]],players[full_name],players[sleeper_id]))</f>
        <v>7602</v>
      </c>
      <c r="O237" s="70">
        <f>_xlfn.XLOOKUP(ALL_Athletic[[#This Row],[SleeperID]],players[sleeper_id],players[years_exp])</f>
        <v>5</v>
      </c>
    </row>
    <row r="238" spans="5:15" x14ac:dyDescent="0.2">
      <c r="E238" s="68" t="s">
        <v>64</v>
      </c>
      <c r="F238" s="68">
        <f>_xlfn.NUMBERVALUE(RIGHT(ALL_Athletic[[#This Row],[POS RK]],3))</f>
        <v>57</v>
      </c>
      <c r="G238" s="69">
        <v>193</v>
      </c>
      <c r="H238" s="70" t="s">
        <v>1926</v>
      </c>
      <c r="I238" s="70" t="s">
        <v>1927</v>
      </c>
      <c r="J238" s="70">
        <v>0</v>
      </c>
      <c r="K238" s="71">
        <v>61.541556420588527</v>
      </c>
      <c r="L238" s="81">
        <v>-50.620464305315267</v>
      </c>
      <c r="M238" s="79">
        <v>-2.9776743709008979</v>
      </c>
      <c r="N238" s="75" t="str">
        <f>_xlfn.IFNA(_xlfn.XLOOKUP(ALL_Athletic[[#This Row],[OVERALL PLAYER]],AthleticNameFixer[Name],AthleticNameFixer[SleeperID]),_xlfn.XLOOKUP(ALL_Athletic[[#This Row],[OVERALL PLAYER]],players[full_name],players[sleeper_id]))</f>
        <v>7607</v>
      </c>
      <c r="O238" s="70">
        <f>_xlfn.XLOOKUP(ALL_Athletic[[#This Row],[SleeperID]],players[sleeper_id],players[years_exp])</f>
        <v>5</v>
      </c>
    </row>
    <row r="239" spans="5:15" x14ac:dyDescent="0.2">
      <c r="E239" s="68" t="s">
        <v>126</v>
      </c>
      <c r="G239" s="69"/>
      <c r="H239" s="70" t="s">
        <v>1928</v>
      </c>
      <c r="I239" s="70" t="s">
        <v>1929</v>
      </c>
      <c r="J239" s="71"/>
      <c r="K239" s="71">
        <v>23.779596592169771</v>
      </c>
      <c r="L239" s="82">
        <v>-50.632904312929611</v>
      </c>
      <c r="M239" s="79">
        <v>-2.9784061360546832</v>
      </c>
      <c r="N239" s="75" t="str">
        <f>_xlfn.IFNA(_xlfn.XLOOKUP(ALL_Athletic[[#This Row],[OVERALL PLAYER]],AthleticNameFixer[Name],AthleticNameFixer[SleeperID]),_xlfn.XLOOKUP(ALL_Athletic[[#This Row],[OVERALL PLAYER]],players[full_name],players[sleeper_id]))</f>
        <v>7050</v>
      </c>
      <c r="O239" s="70">
        <f>_xlfn.XLOOKUP(ALL_Athletic[[#This Row],[SleeperID]],players[sleeper_id],players[years_exp])</f>
        <v>6</v>
      </c>
    </row>
    <row r="240" spans="5:15" x14ac:dyDescent="0.2">
      <c r="E240" s="68" t="s">
        <v>126</v>
      </c>
      <c r="G240" s="69"/>
      <c r="H240" s="70" t="s">
        <v>1930</v>
      </c>
      <c r="I240" s="70" t="s">
        <v>1931</v>
      </c>
      <c r="J240" s="71"/>
      <c r="K240" s="71">
        <v>23.460539348845714</v>
      </c>
      <c r="L240" s="82">
        <v>-50.933193483116959</v>
      </c>
      <c r="M240" s="79">
        <v>-2.9960702048892327</v>
      </c>
      <c r="N240" s="75" t="str">
        <f>_xlfn.IFNA(_xlfn.XLOOKUP(ALL_Athletic[[#This Row],[OVERALL PLAYER]],AthleticNameFixer[Name],AthleticNameFixer[SleeperID]),_xlfn.XLOOKUP(ALL_Athletic[[#This Row],[OVERALL PLAYER]],players[full_name],players[sleeper_id]))</f>
        <v>8197</v>
      </c>
      <c r="O240" s="70">
        <f>_xlfn.XLOOKUP(ALL_Athletic[[#This Row],[SleeperID]],players[sleeper_id],players[years_exp])</f>
        <v>3</v>
      </c>
    </row>
    <row r="241" spans="5:15" x14ac:dyDescent="0.2">
      <c r="E241" s="68" t="s">
        <v>102</v>
      </c>
      <c r="F241" s="68">
        <f>_xlfn.NUMBERVALUE(RIGHT(ALL_Athletic[[#This Row],[POS RK]],3))</f>
        <v>102</v>
      </c>
      <c r="G241" s="69">
        <v>253</v>
      </c>
      <c r="H241" s="70" t="s">
        <v>392</v>
      </c>
      <c r="I241" s="70" t="s">
        <v>1932</v>
      </c>
      <c r="J241" s="70">
        <v>0</v>
      </c>
      <c r="K241" s="71">
        <v>47.077666347227392</v>
      </c>
      <c r="L241" s="81">
        <v>-51.182555601604342</v>
      </c>
      <c r="M241" s="79">
        <v>-3.0107385648002554</v>
      </c>
      <c r="N241" s="75" t="str">
        <f>_xlfn.IFNA(_xlfn.XLOOKUP(ALL_Athletic[[#This Row],[OVERALL PLAYER]],AthleticNameFixer[Name],AthleticNameFixer[SleeperID]),_xlfn.XLOOKUP(ALL_Athletic[[#This Row],[OVERALL PLAYER]],players[full_name],players[sleeper_id]))</f>
        <v>4454</v>
      </c>
      <c r="O241" s="70">
        <f>_xlfn.XLOOKUP(ALL_Athletic[[#This Row],[SleeperID]],players[sleeper_id],players[years_exp])</f>
        <v>9</v>
      </c>
    </row>
    <row r="242" spans="5:15" x14ac:dyDescent="0.2">
      <c r="E242" s="68" t="s">
        <v>29</v>
      </c>
      <c r="F242" s="68">
        <f>_xlfn.NUMBERVALUE(RIGHT(ALL_Athletic[[#This Row],[POS RK]],3))</f>
        <v>25</v>
      </c>
      <c r="G242" s="69">
        <v>25</v>
      </c>
      <c r="H242" s="70" t="s">
        <v>1452</v>
      </c>
      <c r="I242" s="70" t="s">
        <v>1933</v>
      </c>
      <c r="J242" s="70">
        <v>0</v>
      </c>
      <c r="K242" s="71">
        <v>226.77982801029506</v>
      </c>
      <c r="L242" s="81">
        <v>-51.185783829273504</v>
      </c>
      <c r="M242" s="79">
        <v>-3.0109284605455002</v>
      </c>
      <c r="N242" s="75" t="str">
        <f>_xlfn.IFNA(_xlfn.XLOOKUP(ALL_Athletic[[#This Row],[OVERALL PLAYER]],AthleticNameFixer[Name],AthleticNameFixer[SleeperID]),_xlfn.XLOOKUP(ALL_Athletic[[#This Row],[OVERALL PLAYER]],players[full_name],players[sleeper_id]))</f>
        <v>8183</v>
      </c>
      <c r="O242" s="70">
        <f>_xlfn.XLOOKUP(ALL_Athletic[[#This Row],[SleeperID]],players[sleeper_id],players[years_exp])</f>
        <v>4</v>
      </c>
    </row>
    <row r="243" spans="5:15" x14ac:dyDescent="0.2">
      <c r="E243" s="68" t="s">
        <v>102</v>
      </c>
      <c r="F243" s="68">
        <f>_xlfn.NUMBERVALUE(RIGHT(ALL_Athletic[[#This Row],[POS RK]],3))</f>
        <v>103</v>
      </c>
      <c r="G243" s="69">
        <v>254</v>
      </c>
      <c r="H243" s="70" t="s">
        <v>1934</v>
      </c>
      <c r="I243" s="70" t="s">
        <v>1935</v>
      </c>
      <c r="J243" s="70">
        <v>0</v>
      </c>
      <c r="K243" s="71">
        <v>47.056089006399986</v>
      </c>
      <c r="L243" s="81">
        <v>-51.202863687088957</v>
      </c>
      <c r="M243" s="79">
        <v>-3.0119331580640565</v>
      </c>
      <c r="N243" s="75" t="str">
        <f>_xlfn.IFNA(_xlfn.XLOOKUP(ALL_Athletic[[#This Row],[OVERALL PLAYER]],AthleticNameFixer[Name],AthleticNameFixer[SleeperID]),_xlfn.XLOOKUP(ALL_Athletic[[#This Row],[OVERALL PLAYER]],players[full_name],players[sleeper_id]))</f>
        <v>9494</v>
      </c>
      <c r="O243" s="70">
        <f>_xlfn.XLOOKUP(ALL_Athletic[[#This Row],[SleeperID]],players[sleeper_id],players[years_exp])</f>
        <v>3</v>
      </c>
    </row>
    <row r="244" spans="5:15" x14ac:dyDescent="0.2">
      <c r="E244" s="68" t="s">
        <v>64</v>
      </c>
      <c r="F244" s="68">
        <f>_xlfn.NUMBERVALUE(RIGHT(ALL_Athletic[[#This Row],[POS RK]],3))</f>
        <v>58</v>
      </c>
      <c r="G244" s="69">
        <v>195</v>
      </c>
      <c r="H244" s="70" t="s">
        <v>1134</v>
      </c>
      <c r="I244" s="70" t="s">
        <v>1936</v>
      </c>
      <c r="J244" s="70">
        <v>0</v>
      </c>
      <c r="K244" s="71">
        <v>60.601388349000004</v>
      </c>
      <c r="L244" s="81">
        <v>-51.450024368481607</v>
      </c>
      <c r="M244" s="79">
        <v>-3.0264720216753886</v>
      </c>
      <c r="N244" s="75" t="str">
        <f>_xlfn.IFNA(_xlfn.XLOOKUP(ALL_Athletic[[#This Row],[OVERALL PLAYER]],AthleticNameFixer[Name],AthleticNameFixer[SleeperID]),_xlfn.XLOOKUP(ALL_Athletic[[#This Row],[OVERALL PLAYER]],players[full_name],players[sleeper_id]))</f>
        <v>9508</v>
      </c>
      <c r="O244" s="70">
        <f>_xlfn.XLOOKUP(ALL_Athletic[[#This Row],[SleeperID]],players[sleeper_id],players[years_exp])</f>
        <v>3</v>
      </c>
    </row>
    <row r="245" spans="5:15" x14ac:dyDescent="0.2">
      <c r="E245" s="68" t="s">
        <v>126</v>
      </c>
      <c r="G245" s="69"/>
      <c r="H245" s="70" t="s">
        <v>1937</v>
      </c>
      <c r="I245" s="70" t="s">
        <v>1938</v>
      </c>
      <c r="J245" s="71"/>
      <c r="K245" s="71">
        <v>22.804953314825003</v>
      </c>
      <c r="L245" s="82">
        <v>-51.550215632783512</v>
      </c>
      <c r="M245" s="79">
        <v>-3.0323656254578535</v>
      </c>
      <c r="N245" s="75" t="str">
        <f>_xlfn.IFNA(_xlfn.XLOOKUP(ALL_Athletic[[#This Row],[OVERALL PLAYER]],AthleticNameFixer[Name],AthleticNameFixer[SleeperID]),_xlfn.XLOOKUP(ALL_Athletic[[#This Row],[OVERALL PLAYER]],players[full_name],players[sleeper_id]))</f>
        <v>6865</v>
      </c>
      <c r="O245" s="70">
        <f>_xlfn.XLOOKUP(ALL_Athletic[[#This Row],[SleeperID]],players[sleeper_id],players[years_exp])</f>
        <v>6</v>
      </c>
    </row>
    <row r="246" spans="5:15" x14ac:dyDescent="0.2">
      <c r="E246" s="68" t="s">
        <v>126</v>
      </c>
      <c r="G246" s="69"/>
      <c r="H246" s="70" t="s">
        <v>1939</v>
      </c>
      <c r="I246" s="70" t="s">
        <v>1940</v>
      </c>
      <c r="J246" s="71"/>
      <c r="K246" s="71">
        <v>22.480653724234287</v>
      </c>
      <c r="L246" s="82">
        <v>-51.855438776868887</v>
      </c>
      <c r="M246" s="79">
        <v>-3.0503199280511111</v>
      </c>
      <c r="N246" s="75" t="str">
        <f>_xlfn.IFNA(_xlfn.XLOOKUP(ALL_Athletic[[#This Row],[OVERALL PLAYER]],AthleticNameFixer[Name],AthleticNameFixer[SleeperID]),_xlfn.XLOOKUP(ALL_Athletic[[#This Row],[OVERALL PLAYER]],players[full_name],players[sleeper_id]))</f>
        <v>10231</v>
      </c>
      <c r="O246" s="70">
        <f>_xlfn.XLOOKUP(ALL_Athletic[[#This Row],[SleeperID]],players[sleeper_id],players[years_exp])</f>
        <v>3</v>
      </c>
    </row>
    <row r="247" spans="5:15" x14ac:dyDescent="0.2">
      <c r="E247" s="68" t="s">
        <v>64</v>
      </c>
      <c r="F247" s="68">
        <f>_xlfn.NUMBERVALUE(RIGHT(ALL_Athletic[[#This Row],[POS RK]],3))</f>
        <v>59</v>
      </c>
      <c r="G247" s="69">
        <v>198</v>
      </c>
      <c r="H247" s="70" t="s">
        <v>1186</v>
      </c>
      <c r="I247" s="70" t="s">
        <v>1941</v>
      </c>
      <c r="J247" s="70">
        <v>0</v>
      </c>
      <c r="K247" s="71">
        <v>59.70642445074072</v>
      </c>
      <c r="L247" s="81">
        <v>-52.239698396357454</v>
      </c>
      <c r="M247" s="79">
        <v>-3.0729234350798502</v>
      </c>
      <c r="N247" s="75" t="str">
        <f>_xlfn.IFNA(_xlfn.XLOOKUP(ALL_Athletic[[#This Row],[OVERALL PLAYER]],AthleticNameFixer[Name],AthleticNameFixer[SleeperID]),_xlfn.XLOOKUP(ALL_Athletic[[#This Row],[OVERALL PLAYER]],players[full_name],players[sleeper_id]))</f>
        <v>9225</v>
      </c>
      <c r="O247" s="70">
        <f>_xlfn.XLOOKUP(ALL_Athletic[[#This Row],[SleeperID]],players[sleeper_id],players[years_exp])</f>
        <v>3</v>
      </c>
    </row>
    <row r="248" spans="5:15" x14ac:dyDescent="0.2">
      <c r="E248" s="68" t="s">
        <v>64</v>
      </c>
      <c r="F248" s="68">
        <f>_xlfn.NUMBERVALUE(RIGHT(ALL_Athletic[[#This Row],[POS RK]],3))</f>
        <v>60</v>
      </c>
      <c r="G248" s="69">
        <v>199</v>
      </c>
      <c r="H248" s="70" t="s">
        <v>1942</v>
      </c>
      <c r="I248" s="70" t="s">
        <v>1943</v>
      </c>
      <c r="J248" s="70">
        <v>0</v>
      </c>
      <c r="K248" s="71">
        <v>59.58832486412097</v>
      </c>
      <c r="L248" s="81">
        <v>-52.343903913963118</v>
      </c>
      <c r="M248" s="79">
        <v>-3.079053171409595</v>
      </c>
      <c r="N248" s="75" t="str">
        <f>_xlfn.IFNA(_xlfn.XLOOKUP(ALL_Athletic[[#This Row],[OVERALL PLAYER]],AthleticNameFixer[Name],AthleticNameFixer[SleeperID]),_xlfn.XLOOKUP(ALL_Athletic[[#This Row],[OVERALL PLAYER]],players[full_name],players[sleeper_id]))</f>
        <v>8143</v>
      </c>
      <c r="O248" s="70">
        <f>_xlfn.XLOOKUP(ALL_Athletic[[#This Row],[SleeperID]],players[sleeper_id],players[years_exp])</f>
        <v>4</v>
      </c>
    </row>
    <row r="249" spans="5:15" x14ac:dyDescent="0.2">
      <c r="E249" s="68" t="s">
        <v>102</v>
      </c>
      <c r="F249" s="68">
        <f>_xlfn.NUMBERVALUE(RIGHT(ALL_Athletic[[#This Row],[POS RK]],3))</f>
        <v>104</v>
      </c>
      <c r="G249" s="69">
        <v>256</v>
      </c>
      <c r="H249" s="70" t="s">
        <v>1944</v>
      </c>
      <c r="I249" s="70" t="s">
        <v>1945</v>
      </c>
      <c r="J249" s="70">
        <v>0</v>
      </c>
      <c r="K249" s="71">
        <v>44.998471443074152</v>
      </c>
      <c r="L249" s="81">
        <v>-53.139444923160333</v>
      </c>
      <c r="M249" s="79">
        <v>-3.1258497013623727</v>
      </c>
      <c r="N249" s="75" t="str">
        <f>_xlfn.IFNA(_xlfn.XLOOKUP(ALL_Athletic[[#This Row],[OVERALL PLAYER]],AthleticNameFixer[Name],AthleticNameFixer[SleeperID]),_xlfn.XLOOKUP(ALL_Athletic[[#This Row],[OVERALL PLAYER]],players[full_name],players[sleeper_id]))</f>
        <v>7562</v>
      </c>
      <c r="O249" s="70">
        <f>_xlfn.XLOOKUP(ALL_Athletic[[#This Row],[SleeperID]],players[sleeper_id],players[years_exp])</f>
        <v>5</v>
      </c>
    </row>
    <row r="250" spans="5:15" x14ac:dyDescent="0.2">
      <c r="E250" s="68" t="s">
        <v>64</v>
      </c>
      <c r="F250" s="68">
        <f>_xlfn.NUMBERVALUE(RIGHT(ALL_Athletic[[#This Row],[POS RK]],3))</f>
        <v>61</v>
      </c>
      <c r="G250" s="69">
        <v>200</v>
      </c>
      <c r="H250" s="70" t="s">
        <v>1271</v>
      </c>
      <c r="I250" s="70" t="s">
        <v>1946</v>
      </c>
      <c r="J250" s="70">
        <v>0</v>
      </c>
      <c r="K250" s="71">
        <v>58.643915624200005</v>
      </c>
      <c r="L250" s="81">
        <v>-53.177206184481605</v>
      </c>
      <c r="M250" s="79">
        <v>-3.1280709520283296</v>
      </c>
      <c r="N250" s="75" t="str">
        <f>_xlfn.IFNA(_xlfn.XLOOKUP(ALL_Athletic[[#This Row],[OVERALL PLAYER]],AthleticNameFixer[Name],AthleticNameFixer[SleeperID]),_xlfn.XLOOKUP(ALL_Athletic[[#This Row],[OVERALL PLAYER]],players[full_name],players[sleeper_id]))</f>
        <v>9757</v>
      </c>
      <c r="O250" s="70">
        <f>_xlfn.XLOOKUP(ALL_Athletic[[#This Row],[SleeperID]],players[sleeper_id],players[years_exp])</f>
        <v>3</v>
      </c>
    </row>
    <row r="251" spans="5:15" x14ac:dyDescent="0.2">
      <c r="E251" s="68" t="s">
        <v>64</v>
      </c>
      <c r="F251" s="68">
        <f>_xlfn.NUMBERVALUE(RIGHT(ALL_Athletic[[#This Row],[POS RK]],3))</f>
        <v>62</v>
      </c>
      <c r="G251" s="69">
        <v>203</v>
      </c>
      <c r="H251" s="70" t="s">
        <v>1947</v>
      </c>
      <c r="I251" s="70" t="s">
        <v>1948</v>
      </c>
      <c r="J251" s="70">
        <v>0</v>
      </c>
      <c r="K251" s="71">
        <v>58.440571351950368</v>
      </c>
      <c r="L251" s="81">
        <v>-53.356627601172463</v>
      </c>
      <c r="M251" s="79">
        <v>-3.1386251530101448</v>
      </c>
      <c r="N251" s="75" t="str">
        <f>_xlfn.IFNA(_xlfn.XLOOKUP(ALL_Athletic[[#This Row],[OVERALL PLAYER]],AthleticNameFixer[Name],AthleticNameFixer[SleeperID]),_xlfn.XLOOKUP(ALL_Athletic[[#This Row],[OVERALL PLAYER]],players[full_name],players[sleeper_id]))</f>
        <v>9227</v>
      </c>
      <c r="O251" s="70">
        <f>_xlfn.XLOOKUP(ALL_Athletic[[#This Row],[SleeperID]],players[sleeper_id],players[years_exp])</f>
        <v>3</v>
      </c>
    </row>
    <row r="252" spans="5:15" x14ac:dyDescent="0.2">
      <c r="E252" s="68" t="s">
        <v>64</v>
      </c>
      <c r="F252" s="68">
        <f>_xlfn.NUMBERVALUE(RIGHT(ALL_Athletic[[#This Row],[POS RK]],3))</f>
        <v>63</v>
      </c>
      <c r="G252" s="69">
        <v>207</v>
      </c>
      <c r="H252" s="70" t="s">
        <v>1949</v>
      </c>
      <c r="I252" s="70" t="s">
        <v>1950</v>
      </c>
      <c r="J252" s="70">
        <v>0</v>
      </c>
      <c r="K252" s="71">
        <v>57.687403170898001</v>
      </c>
      <c r="L252" s="81">
        <v>-54.021187760924562</v>
      </c>
      <c r="M252" s="79">
        <v>-3.1777169271132095</v>
      </c>
      <c r="N252" s="75" t="str">
        <f>_xlfn.IFNA(_xlfn.XLOOKUP(ALL_Athletic[[#This Row],[OVERALL PLAYER]],AthleticNameFixer[Name],AthleticNameFixer[SleeperID]),_xlfn.XLOOKUP(ALL_Athletic[[#This Row],[OVERALL PLAYER]],players[full_name],players[sleeper_id]))</f>
        <v>10235</v>
      </c>
      <c r="O252" s="70">
        <f>_xlfn.XLOOKUP(ALL_Athletic[[#This Row],[SleeperID]],players[sleeper_id],players[years_exp])</f>
        <v>3</v>
      </c>
    </row>
    <row r="253" spans="5:15" x14ac:dyDescent="0.2">
      <c r="E253" s="68" t="s">
        <v>102</v>
      </c>
      <c r="F253" s="68">
        <f>_xlfn.NUMBERVALUE(RIGHT(ALL_Athletic[[#This Row],[POS RK]],3))</f>
        <v>105</v>
      </c>
      <c r="G253" s="69">
        <v>262</v>
      </c>
      <c r="H253" s="70" t="s">
        <v>1269</v>
      </c>
      <c r="I253" s="70" t="s">
        <v>1951</v>
      </c>
      <c r="J253" s="70">
        <v>0</v>
      </c>
      <c r="K253" s="71">
        <v>43.103257195405796</v>
      </c>
      <c r="L253" s="81">
        <v>-54.92317597978937</v>
      </c>
      <c r="M253" s="79">
        <v>-3.230775057634669</v>
      </c>
      <c r="N253" s="75" t="str">
        <f>_xlfn.IFNA(_xlfn.XLOOKUP(ALL_Athletic[[#This Row],[OVERALL PLAYER]],AthleticNameFixer[Name],AthleticNameFixer[SleeperID]),_xlfn.XLOOKUP(ALL_Athletic[[#This Row],[OVERALL PLAYER]],players[full_name],players[sleeper_id]))</f>
        <v>9500</v>
      </c>
      <c r="O253" s="70">
        <f>_xlfn.XLOOKUP(ALL_Athletic[[#This Row],[SleeperID]],players[sleeper_id],players[years_exp])</f>
        <v>3</v>
      </c>
    </row>
    <row r="254" spans="5:15" x14ac:dyDescent="0.2">
      <c r="E254" s="68" t="s">
        <v>102</v>
      </c>
      <c r="F254" s="68">
        <f>_xlfn.NUMBERVALUE(RIGHT(ALL_Athletic[[#This Row],[POS RK]],3))</f>
        <v>106</v>
      </c>
      <c r="G254" s="69">
        <v>263</v>
      </c>
      <c r="H254" s="70" t="s">
        <v>1952</v>
      </c>
      <c r="I254" s="70" t="s">
        <v>1953</v>
      </c>
      <c r="J254" s="70">
        <v>0</v>
      </c>
      <c r="K254" s="71">
        <v>42.664651669807505</v>
      </c>
      <c r="L254" s="81">
        <v>-55.335981180352469</v>
      </c>
      <c r="M254" s="79">
        <v>-3.2550577164913217</v>
      </c>
      <c r="N254" s="75" t="str">
        <f>_xlfn.IFNA(_xlfn.XLOOKUP(ALL_Athletic[[#This Row],[OVERALL PLAYER]],AthleticNameFixer[Name],AthleticNameFixer[SleeperID]),_xlfn.XLOOKUP(ALL_Athletic[[#This Row],[OVERALL PLAYER]],players[full_name],players[sleeper_id]))</f>
        <v>10444</v>
      </c>
      <c r="O254" s="70">
        <f>_xlfn.XLOOKUP(ALL_Athletic[[#This Row],[SleeperID]],players[sleeper_id],players[years_exp])</f>
        <v>3</v>
      </c>
    </row>
    <row r="255" spans="5:15" x14ac:dyDescent="0.2">
      <c r="E255" s="68" t="s">
        <v>64</v>
      </c>
      <c r="F255" s="68">
        <f>_xlfn.NUMBERVALUE(RIGHT(ALL_Athletic[[#This Row],[POS RK]],3))</f>
        <v>64</v>
      </c>
      <c r="G255" s="69">
        <v>211</v>
      </c>
      <c r="H255" s="70" t="s">
        <v>1400</v>
      </c>
      <c r="I255" s="70" t="s">
        <v>1954</v>
      </c>
      <c r="J255" s="70">
        <v>0</v>
      </c>
      <c r="K255" s="71">
        <v>56.067555961691212</v>
      </c>
      <c r="L255" s="81">
        <v>-55.450464710224665</v>
      </c>
      <c r="M255" s="79">
        <v>-3.2617920417779214</v>
      </c>
      <c r="N255" s="75" t="str">
        <f>_xlfn.IFNA(_xlfn.XLOOKUP(ALL_Athletic[[#This Row],[OVERALL PLAYER]],AthleticNameFixer[Name],AthleticNameFixer[SleeperID]),_xlfn.XLOOKUP(ALL_Athletic[[#This Row],[OVERALL PLAYER]],players[full_name],players[sleeper_id]))</f>
        <v>9224</v>
      </c>
      <c r="O255" s="70">
        <f>_xlfn.XLOOKUP(ALL_Athletic[[#This Row],[SleeperID]],players[sleeper_id],players[years_exp])</f>
        <v>3</v>
      </c>
    </row>
    <row r="256" spans="5:15" x14ac:dyDescent="0.2">
      <c r="E256" s="68" t="s">
        <v>102</v>
      </c>
      <c r="F256" s="68">
        <f>_xlfn.NUMBERVALUE(RIGHT(ALL_Athletic[[#This Row],[POS RK]],3))</f>
        <v>107</v>
      </c>
      <c r="G256" s="69">
        <v>266</v>
      </c>
      <c r="H256" s="70" t="s">
        <v>1955</v>
      </c>
      <c r="I256" s="70" t="s">
        <v>1956</v>
      </c>
      <c r="J256" s="70">
        <v>0</v>
      </c>
      <c r="K256" s="71">
        <v>41.981428571428573</v>
      </c>
      <c r="L256" s="81">
        <v>-55.979014684709114</v>
      </c>
      <c r="M256" s="79">
        <v>-3.2928832167475948</v>
      </c>
      <c r="N256" s="75" t="e">
        <f>_xlfn.IFNA(_xlfn.XLOOKUP(ALL_Athletic[[#This Row],[OVERALL PLAYER]],AthleticNameFixer[Name],AthleticNameFixer[SleeperID]),_xlfn.XLOOKUP(ALL_Athletic[[#This Row],[OVERALL PLAYER]],players[full_name],players[sleeper_id]))</f>
        <v>#N/A</v>
      </c>
      <c r="O256" s="70" t="e">
        <f>_xlfn.XLOOKUP(ALL_Athletic[[#This Row],[SleeperID]],players[sleeper_id],players[years_exp])</f>
        <v>#N/A</v>
      </c>
    </row>
    <row r="257" spans="5:15" x14ac:dyDescent="0.2">
      <c r="E257" s="68" t="s">
        <v>102</v>
      </c>
      <c r="F257" s="68">
        <f>_xlfn.NUMBERVALUE(RIGHT(ALL_Athletic[[#This Row],[POS RK]],3))</f>
        <v>108</v>
      </c>
      <c r="G257" s="69">
        <v>267</v>
      </c>
      <c r="H257" s="70" t="s">
        <v>1281</v>
      </c>
      <c r="I257" s="70" t="s">
        <v>1957</v>
      </c>
      <c r="J257" s="70">
        <v>0</v>
      </c>
      <c r="K257" s="71">
        <v>41.772662765062499</v>
      </c>
      <c r="L257" s="81">
        <v>-56.17550014952424</v>
      </c>
      <c r="M257" s="79">
        <v>-3.304441185266132</v>
      </c>
      <c r="N257" s="75" t="str">
        <f>_xlfn.IFNA(_xlfn.XLOOKUP(ALL_Athletic[[#This Row],[OVERALL PLAYER]],AthleticNameFixer[Name],AthleticNameFixer[SleeperID]),_xlfn.XLOOKUP(ALL_Athletic[[#This Row],[OVERALL PLAYER]],players[full_name],players[sleeper_id]))</f>
        <v>10232</v>
      </c>
      <c r="O257" s="70">
        <f>_xlfn.XLOOKUP(ALL_Athletic[[#This Row],[SleeperID]],players[sleeper_id],players[years_exp])</f>
        <v>3</v>
      </c>
    </row>
    <row r="258" spans="5:15" x14ac:dyDescent="0.2">
      <c r="E258" s="68" t="s">
        <v>64</v>
      </c>
      <c r="F258" s="68">
        <f>_xlfn.NUMBERVALUE(RIGHT(ALL_Athletic[[#This Row],[POS RK]],3))</f>
        <v>65</v>
      </c>
      <c r="G258" s="69">
        <v>216</v>
      </c>
      <c r="H258" s="70" t="s">
        <v>1958</v>
      </c>
      <c r="I258" s="70" t="s">
        <v>1959</v>
      </c>
      <c r="J258" s="70">
        <v>0</v>
      </c>
      <c r="K258" s="71">
        <v>53.650859481120001</v>
      </c>
      <c r="L258" s="81">
        <v>-57.582843957787496</v>
      </c>
      <c r="M258" s="79">
        <v>-3.3872261151639704</v>
      </c>
      <c r="N258" s="75" t="str">
        <f>_xlfn.IFNA(_xlfn.XLOOKUP(ALL_Athletic[[#This Row],[OVERALL PLAYER]],AthleticNameFixer[Name],AthleticNameFixer[SleeperID]),_xlfn.XLOOKUP(ALL_Athletic[[#This Row],[OVERALL PLAYER]],players[full_name],players[sleeper_id]))</f>
        <v>5052</v>
      </c>
      <c r="O258" s="70">
        <f>_xlfn.XLOOKUP(ALL_Athletic[[#This Row],[SleeperID]],players[sleeper_id],players[years_exp])</f>
        <v>5</v>
      </c>
    </row>
    <row r="259" spans="5:15" x14ac:dyDescent="0.2">
      <c r="E259" s="68" t="s">
        <v>29</v>
      </c>
      <c r="F259" s="68">
        <f>_xlfn.NUMBERVALUE(RIGHT(ALL_Athletic[[#This Row],[POS RK]],3))</f>
        <v>26</v>
      </c>
      <c r="G259" s="69">
        <v>27</v>
      </c>
      <c r="H259" s="70" t="s">
        <v>1494</v>
      </c>
      <c r="I259" s="70" t="s">
        <v>1960</v>
      </c>
      <c r="J259" s="70">
        <v>0</v>
      </c>
      <c r="K259" s="71">
        <v>219.09730787015349</v>
      </c>
      <c r="L259" s="81">
        <v>-58.41639101999499</v>
      </c>
      <c r="M259" s="79">
        <v>-3.4362582952938228</v>
      </c>
      <c r="N259" s="75" t="str">
        <f>_xlfn.IFNA(_xlfn.XLOOKUP(ALL_Athletic[[#This Row],[OVERALL PLAYER]],AthleticNameFixer[Name],AthleticNameFixer[SleeperID]),_xlfn.XLOOKUP(ALL_Athletic[[#This Row],[OVERALL PLAYER]],players[full_name],players[sleeper_id]))</f>
        <v>9758</v>
      </c>
      <c r="O259" s="70">
        <f>_xlfn.XLOOKUP(ALL_Athletic[[#This Row],[SleeperID]],players[sleeper_id],players[years_exp])</f>
        <v>3</v>
      </c>
    </row>
    <row r="260" spans="5:15" x14ac:dyDescent="0.2">
      <c r="E260" s="68" t="s">
        <v>102</v>
      </c>
      <c r="F260" s="68">
        <f>_xlfn.NUMBERVALUE(RIGHT(ALL_Athletic[[#This Row],[POS RK]],3))</f>
        <v>109</v>
      </c>
      <c r="G260" s="69">
        <v>274</v>
      </c>
      <c r="H260" s="70" t="s">
        <v>350</v>
      </c>
      <c r="I260" s="70" t="s">
        <v>1961</v>
      </c>
      <c r="J260" s="70">
        <v>0</v>
      </c>
      <c r="K260" s="71">
        <v>38.958571428571432</v>
      </c>
      <c r="L260" s="81">
        <v>-58.824056701515836</v>
      </c>
      <c r="M260" s="79">
        <v>-3.4602386295009318</v>
      </c>
      <c r="N260" s="75" t="str">
        <f>_xlfn.IFNA(_xlfn.XLOOKUP(ALL_Athletic[[#This Row],[OVERALL PLAYER]],AthleticNameFixer[Name],AthleticNameFixer[SleeperID]),_xlfn.XLOOKUP(ALL_Athletic[[#This Row],[OVERALL PLAYER]],players[full_name],players[sleeper_id]))</f>
        <v>3269</v>
      </c>
      <c r="O260" s="70">
        <f>_xlfn.XLOOKUP(ALL_Athletic[[#This Row],[SleeperID]],players[sleeper_id],players[years_exp])</f>
        <v>10</v>
      </c>
    </row>
    <row r="261" spans="5:15" x14ac:dyDescent="0.2">
      <c r="E261" s="68" t="s">
        <v>64</v>
      </c>
      <c r="F261" s="68">
        <f>_xlfn.NUMBERVALUE(RIGHT(ALL_Athletic[[#This Row],[POS RK]],3))</f>
        <v>66</v>
      </c>
      <c r="G261" s="69">
        <v>219</v>
      </c>
      <c r="H261" s="70" t="s">
        <v>1962</v>
      </c>
      <c r="I261" s="70" t="s">
        <v>1963</v>
      </c>
      <c r="J261" s="70">
        <v>0</v>
      </c>
      <c r="K261" s="71">
        <v>52.116537884725453</v>
      </c>
      <c r="L261" s="81">
        <v>-58.936657131076799</v>
      </c>
      <c r="M261" s="79">
        <v>-3.4668621841809881</v>
      </c>
      <c r="N261" s="75" t="str">
        <f>_xlfn.IFNA(_xlfn.XLOOKUP(ALL_Athletic[[#This Row],[OVERALL PLAYER]],AthleticNameFixer[Name],AthleticNameFixer[SleeperID]),_xlfn.XLOOKUP(ALL_Athletic[[#This Row],[OVERALL PLAYER]],players[full_name],players[sleeper_id]))</f>
        <v>8116</v>
      </c>
      <c r="O261" s="70">
        <f>_xlfn.XLOOKUP(ALL_Athletic[[#This Row],[SleeperID]],players[sleeper_id],players[years_exp])</f>
        <v>4</v>
      </c>
    </row>
    <row r="262" spans="5:15" x14ac:dyDescent="0.2">
      <c r="E262" s="68" t="s">
        <v>102</v>
      </c>
      <c r="F262" s="68">
        <f>_xlfn.NUMBERVALUE(RIGHT(ALL_Athletic[[#This Row],[POS RK]],3))</f>
        <v>110</v>
      </c>
      <c r="G262" s="69">
        <v>277</v>
      </c>
      <c r="H262" s="70" t="s">
        <v>1964</v>
      </c>
      <c r="I262" s="70" t="s">
        <v>1965</v>
      </c>
      <c r="J262" s="70">
        <v>0</v>
      </c>
      <c r="K262" s="71">
        <v>37.755748277465479</v>
      </c>
      <c r="L262" s="81">
        <v>-59.956125549615557</v>
      </c>
      <c r="M262" s="79">
        <v>-3.5268309146832681</v>
      </c>
      <c r="N262" s="75" t="str">
        <f>_xlfn.IFNA(_xlfn.XLOOKUP(ALL_Athletic[[#This Row],[OVERALL PLAYER]],AthleticNameFixer[Name],AthleticNameFixer[SleeperID]),_xlfn.XLOOKUP(ALL_Athletic[[#This Row],[OVERALL PLAYER]],players[full_name],players[sleeper_id]))</f>
        <v>6814</v>
      </c>
      <c r="O262" s="70">
        <f>_xlfn.XLOOKUP(ALL_Athletic[[#This Row],[SleeperID]],players[sleeper_id],players[years_exp])</f>
        <v>5</v>
      </c>
    </row>
    <row r="263" spans="5:15" x14ac:dyDescent="0.2">
      <c r="E263" s="68" t="s">
        <v>64</v>
      </c>
      <c r="F263" s="68">
        <f>_xlfn.NUMBERVALUE(RIGHT(ALL_Athletic[[#This Row],[POS RK]],3))</f>
        <v>67</v>
      </c>
      <c r="G263" s="69">
        <v>223</v>
      </c>
      <c r="H263" s="70" t="s">
        <v>1966</v>
      </c>
      <c r="I263" s="70" t="s">
        <v>1967</v>
      </c>
      <c r="J263" s="70">
        <v>0</v>
      </c>
      <c r="K263" s="71">
        <v>50.245897685875001</v>
      </c>
      <c r="L263" s="81">
        <v>-60.587222012415431</v>
      </c>
      <c r="M263" s="79">
        <v>-3.5639542360244372</v>
      </c>
      <c r="N263" s="75" t="str">
        <f>_xlfn.IFNA(_xlfn.XLOOKUP(ALL_Athletic[[#This Row],[OVERALL PLAYER]],AthleticNameFixer[Name],AthleticNameFixer[SleeperID]),_xlfn.XLOOKUP(ALL_Athletic[[#This Row],[OVERALL PLAYER]],players[full_name],players[sleeper_id]))</f>
        <v>8221</v>
      </c>
      <c r="O263" s="70">
        <f>_xlfn.XLOOKUP(ALL_Athletic[[#This Row],[SleeperID]],players[sleeper_id],players[years_exp])</f>
        <v>4</v>
      </c>
    </row>
    <row r="264" spans="5:15" x14ac:dyDescent="0.2">
      <c r="E264" s="68" t="s">
        <v>102</v>
      </c>
      <c r="F264" s="68">
        <f>_xlfn.NUMBERVALUE(RIGHT(ALL_Athletic[[#This Row],[POS RK]],3))</f>
        <v>111</v>
      </c>
      <c r="G264" s="69">
        <v>282</v>
      </c>
      <c r="H264" s="70" t="s">
        <v>1373</v>
      </c>
      <c r="I264" s="70" t="s">
        <v>1968</v>
      </c>
      <c r="J264" s="70">
        <v>0</v>
      </c>
      <c r="K264" s="71">
        <v>36.92578215708216</v>
      </c>
      <c r="L264" s="81">
        <v>-60.737270133505739</v>
      </c>
      <c r="M264" s="79">
        <v>-3.572780596088573</v>
      </c>
      <c r="N264" s="75" t="str">
        <f>_xlfn.IFNA(_xlfn.XLOOKUP(ALL_Athletic[[#This Row],[OVERALL PLAYER]],AthleticNameFixer[Name],AthleticNameFixer[SleeperID]),_xlfn.XLOOKUP(ALL_Athletic[[#This Row],[OVERALL PLAYER]],players[full_name],players[sleeper_id]))</f>
        <v>9493</v>
      </c>
      <c r="O264" s="70">
        <f>_xlfn.XLOOKUP(ALL_Athletic[[#This Row],[SleeperID]],players[sleeper_id],players[years_exp])</f>
        <v>3</v>
      </c>
    </row>
    <row r="265" spans="5:15" x14ac:dyDescent="0.2">
      <c r="E265" s="68" t="s">
        <v>102</v>
      </c>
      <c r="F265" s="68">
        <f>_xlfn.NUMBERVALUE(RIGHT(ALL_Athletic[[#This Row],[POS RK]],3))</f>
        <v>112</v>
      </c>
      <c r="G265" s="69">
        <v>284</v>
      </c>
      <c r="H265" s="70" t="s">
        <v>1117</v>
      </c>
      <c r="I265" s="70" t="s">
        <v>1969</v>
      </c>
      <c r="J265" s="70">
        <v>0</v>
      </c>
      <c r="K265" s="71">
        <v>36.659366480254548</v>
      </c>
      <c r="L265" s="81">
        <v>-60.988014299931727</v>
      </c>
      <c r="M265" s="79">
        <v>-3.5875302529371602</v>
      </c>
      <c r="N265" s="75" t="str">
        <f>_xlfn.IFNA(_xlfn.XLOOKUP(ALL_Athletic[[#This Row],[OVERALL PLAYER]],AthleticNameFixer[Name],AthleticNameFixer[SleeperID]),_xlfn.XLOOKUP(ALL_Athletic[[#This Row],[OVERALL PLAYER]],players[full_name],players[sleeper_id]))</f>
        <v>9504</v>
      </c>
      <c r="O265" s="70">
        <f>_xlfn.XLOOKUP(ALL_Athletic[[#This Row],[SleeperID]],players[sleeper_id],players[years_exp])</f>
        <v>3</v>
      </c>
    </row>
    <row r="266" spans="5:15" x14ac:dyDescent="0.2">
      <c r="E266" s="68" t="s">
        <v>64</v>
      </c>
      <c r="F266" s="68">
        <f>_xlfn.NUMBERVALUE(RIGHT(ALL_Athletic[[#This Row],[POS RK]],3))</f>
        <v>68</v>
      </c>
      <c r="G266" s="69">
        <v>228</v>
      </c>
      <c r="H266" s="70" t="s">
        <v>1970</v>
      </c>
      <c r="I266" s="70" t="s">
        <v>1971</v>
      </c>
      <c r="J266" s="70">
        <v>0</v>
      </c>
      <c r="K266" s="71">
        <v>49.334235526956149</v>
      </c>
      <c r="L266" s="81">
        <v>-61.391629799696773</v>
      </c>
      <c r="M266" s="79">
        <v>-3.6112723411586338</v>
      </c>
      <c r="N266" s="75" t="str">
        <f>_xlfn.IFNA(_xlfn.XLOOKUP(ALL_Athletic[[#This Row],[OVERALL PLAYER]],AthleticNameFixer[Name],AthleticNameFixer[SleeperID]),_xlfn.XLOOKUP(ALL_Athletic[[#This Row],[OVERALL PLAYER]],players[full_name],players[sleeper_id]))</f>
        <v>8122</v>
      </c>
      <c r="O266" s="70">
        <f>_xlfn.XLOOKUP(ALL_Athletic[[#This Row],[SleeperID]],players[sleeper_id],players[years_exp])</f>
        <v>4</v>
      </c>
    </row>
    <row r="267" spans="5:15" x14ac:dyDescent="0.2">
      <c r="E267" s="68" t="s">
        <v>102</v>
      </c>
      <c r="F267" s="68">
        <f>_xlfn.NUMBERVALUE(RIGHT(ALL_Athletic[[#This Row],[POS RK]],3))</f>
        <v>113</v>
      </c>
      <c r="G267" s="69">
        <v>285</v>
      </c>
      <c r="H267" s="70" t="s">
        <v>1972</v>
      </c>
      <c r="I267" s="70" t="s">
        <v>1973</v>
      </c>
      <c r="J267" s="70">
        <v>0</v>
      </c>
      <c r="K267" s="71">
        <v>36.142374210668734</v>
      </c>
      <c r="L267" s="81">
        <v>-61.4745952595419</v>
      </c>
      <c r="M267" s="79">
        <v>-3.6161526623259941</v>
      </c>
      <c r="N267" s="75" t="str">
        <f>_xlfn.IFNA(_xlfn.XLOOKUP(ALL_Athletic[[#This Row],[OVERALL PLAYER]],AthleticNameFixer[Name],AthleticNameFixer[SleeperID]),_xlfn.XLOOKUP(ALL_Athletic[[#This Row],[OVERALL PLAYER]],players[full_name],players[sleeper_id]))</f>
        <v>6927</v>
      </c>
      <c r="O267" s="70">
        <f>_xlfn.XLOOKUP(ALL_Athletic[[#This Row],[SleeperID]],players[sleeper_id],players[years_exp])</f>
        <v>6</v>
      </c>
    </row>
    <row r="268" spans="5:15" x14ac:dyDescent="0.2">
      <c r="E268" s="68" t="s">
        <v>102</v>
      </c>
      <c r="F268" s="68">
        <f>_xlfn.NUMBERVALUE(RIGHT(ALL_Athletic[[#This Row],[POS RK]],3))</f>
        <v>114</v>
      </c>
      <c r="G268" s="69">
        <v>287</v>
      </c>
      <c r="H268" s="70" t="s">
        <v>1263</v>
      </c>
      <c r="I268" s="70" t="s">
        <v>1974</v>
      </c>
      <c r="J268" s="70">
        <v>0</v>
      </c>
      <c r="K268" s="71">
        <v>35.623995673340765</v>
      </c>
      <c r="L268" s="81">
        <v>-61.962480941732935</v>
      </c>
      <c r="M268" s="79">
        <v>-3.6448518201019375</v>
      </c>
      <c r="N268" s="75" t="str">
        <f>_xlfn.IFNA(_xlfn.XLOOKUP(ALL_Athletic[[#This Row],[OVERALL PLAYER]],AthleticNameFixer[Name],AthleticNameFixer[SleeperID]),_xlfn.XLOOKUP(ALL_Athletic[[#This Row],[OVERALL PLAYER]],players[full_name],players[sleeper_id]))</f>
        <v>7049</v>
      </c>
      <c r="O268" s="70">
        <f>_xlfn.XLOOKUP(ALL_Athletic[[#This Row],[SleeperID]],players[sleeper_id],players[years_exp])</f>
        <v>6</v>
      </c>
    </row>
    <row r="269" spans="5:15" x14ac:dyDescent="0.2">
      <c r="E269" s="68" t="s">
        <v>102</v>
      </c>
      <c r="F269" s="68">
        <f>_xlfn.NUMBERVALUE(RIGHT(ALL_Athletic[[#This Row],[POS RK]],3))</f>
        <v>115</v>
      </c>
      <c r="G269" s="69">
        <v>288</v>
      </c>
      <c r="H269" s="70" t="s">
        <v>1975</v>
      </c>
      <c r="I269" s="70" t="s">
        <v>1976</v>
      </c>
      <c r="J269" s="70">
        <v>0</v>
      </c>
      <c r="K269" s="71">
        <v>35.059652567443749</v>
      </c>
      <c r="L269" s="81">
        <v>-62.493627394341885</v>
      </c>
      <c r="M269" s="79">
        <v>-3.6760957290789342</v>
      </c>
      <c r="N269" s="75" t="str">
        <f>_xlfn.IFNA(_xlfn.XLOOKUP(ALL_Athletic[[#This Row],[OVERALL PLAYER]],AthleticNameFixer[Name],AthleticNameFixer[SleeperID]),_xlfn.XLOOKUP(ALL_Athletic[[#This Row],[OVERALL PLAYER]],players[full_name],players[sleeper_id]))</f>
        <v>9502</v>
      </c>
      <c r="O269" s="70">
        <f>_xlfn.XLOOKUP(ALL_Athletic[[#This Row],[SleeperID]],players[sleeper_id],players[years_exp])</f>
        <v>3</v>
      </c>
    </row>
    <row r="270" spans="5:15" x14ac:dyDescent="0.2">
      <c r="E270" s="68" t="s">
        <v>64</v>
      </c>
      <c r="F270" s="68">
        <f>_xlfn.NUMBERVALUE(RIGHT(ALL_Athletic[[#This Row],[POS RK]],3))</f>
        <v>69</v>
      </c>
      <c r="G270" s="69">
        <v>232</v>
      </c>
      <c r="H270" s="70" t="s">
        <v>1977</v>
      </c>
      <c r="I270" s="70" t="s">
        <v>1978</v>
      </c>
      <c r="J270" s="70">
        <v>0</v>
      </c>
      <c r="K270" s="71">
        <v>47.561925822239992</v>
      </c>
      <c r="L270" s="81">
        <v>-62.955432480328682</v>
      </c>
      <c r="M270" s="79">
        <v>-3.7032607341369812</v>
      </c>
      <c r="N270" s="75" t="str">
        <f>_xlfn.IFNA(_xlfn.XLOOKUP(ALL_Athletic[[#This Row],[OVERALL PLAYER]],AthleticNameFixer[Name],AthleticNameFixer[SleeperID]),_xlfn.XLOOKUP(ALL_Athletic[[#This Row],[OVERALL PLAYER]],players[full_name],players[sleeper_id]))</f>
        <v>8230</v>
      </c>
      <c r="O270" s="70">
        <f>_xlfn.XLOOKUP(ALL_Athletic[[#This Row],[SleeperID]],players[sleeper_id],players[years_exp])</f>
        <v>4</v>
      </c>
    </row>
    <row r="271" spans="5:15" x14ac:dyDescent="0.2">
      <c r="E271" s="68" t="s">
        <v>64</v>
      </c>
      <c r="F271" s="68">
        <f>_xlfn.NUMBERVALUE(RIGHT(ALL_Athletic[[#This Row],[POS RK]],3))</f>
        <v>70</v>
      </c>
      <c r="G271" s="69">
        <v>233</v>
      </c>
      <c r="H271" s="70" t="s">
        <v>1422</v>
      </c>
      <c r="I271" s="70" t="s">
        <v>1979</v>
      </c>
      <c r="J271" s="70">
        <v>0</v>
      </c>
      <c r="K271" s="71">
        <v>47.041510082917917</v>
      </c>
      <c r="L271" s="81">
        <v>-63.414622838554038</v>
      </c>
      <c r="M271" s="79">
        <v>-3.7302719316796491</v>
      </c>
      <c r="N271" s="75" t="str">
        <f>_xlfn.IFNA(_xlfn.XLOOKUP(ALL_Athletic[[#This Row],[OVERALL PLAYER]],AthleticNameFixer[Name],AthleticNameFixer[SleeperID]),_xlfn.XLOOKUP(ALL_Athletic[[#This Row],[OVERALL PLAYER]],players[full_name],players[sleeper_id]))</f>
        <v>8150</v>
      </c>
      <c r="O271" s="70">
        <f>_xlfn.XLOOKUP(ALL_Athletic[[#This Row],[SleeperID]],players[sleeper_id],players[years_exp])</f>
        <v>4</v>
      </c>
    </row>
    <row r="272" spans="5:15" x14ac:dyDescent="0.2">
      <c r="E272" s="68" t="s">
        <v>102</v>
      </c>
      <c r="F272" s="68">
        <f>_xlfn.NUMBERVALUE(RIGHT(ALL_Athletic[[#This Row],[POS RK]],3))</f>
        <v>116</v>
      </c>
      <c r="G272" s="69">
        <v>292</v>
      </c>
      <c r="H272" s="70" t="s">
        <v>1980</v>
      </c>
      <c r="I272" s="70" t="s">
        <v>1981</v>
      </c>
      <c r="J272" s="70">
        <v>0</v>
      </c>
      <c r="K272" s="71">
        <v>33.540743649107448</v>
      </c>
      <c r="L272" s="81">
        <v>-63.923188729246647</v>
      </c>
      <c r="M272" s="79">
        <v>-3.7601875723086264</v>
      </c>
      <c r="N272" s="75" t="str">
        <f>_xlfn.IFNA(_xlfn.XLOOKUP(ALL_Athletic[[#This Row],[OVERALL PLAYER]],AthleticNameFixer[Name],AthleticNameFixer[SleeperID]),_xlfn.XLOOKUP(ALL_Athletic[[#This Row],[OVERALL PLAYER]],players[full_name],players[sleeper_id]))</f>
        <v>8171</v>
      </c>
      <c r="O272" s="70">
        <f>_xlfn.XLOOKUP(ALL_Athletic[[#This Row],[SleeperID]],players[sleeper_id],players[years_exp])</f>
        <v>3</v>
      </c>
    </row>
    <row r="273" spans="5:15" x14ac:dyDescent="0.2">
      <c r="E273" s="68" t="s">
        <v>102</v>
      </c>
      <c r="F273" s="68">
        <f>_xlfn.NUMBERVALUE(RIGHT(ALL_Athletic[[#This Row],[POS RK]],3))</f>
        <v>117</v>
      </c>
      <c r="G273" s="69">
        <v>293</v>
      </c>
      <c r="H273" s="70" t="s">
        <v>504</v>
      </c>
      <c r="I273" s="70" t="s">
        <v>1982</v>
      </c>
      <c r="J273" s="70">
        <v>0</v>
      </c>
      <c r="K273" s="71">
        <v>33.500626929569997</v>
      </c>
      <c r="L273" s="81">
        <v>-63.960945641752481</v>
      </c>
      <c r="M273" s="79">
        <v>-3.7624085671619105</v>
      </c>
      <c r="N273" s="75" t="str">
        <f>_xlfn.IFNA(_xlfn.XLOOKUP(ALL_Athletic[[#This Row],[OVERALL PLAYER]],AthleticNameFixer[Name],AthleticNameFixer[SleeperID]),_xlfn.XLOOKUP(ALL_Athletic[[#This Row],[OVERALL PLAYER]],players[full_name],players[sleeper_id]))</f>
        <v>5121</v>
      </c>
      <c r="O273" s="70">
        <f>_xlfn.XLOOKUP(ALL_Athletic[[#This Row],[SleeperID]],players[sleeper_id],players[years_exp])</f>
        <v>8</v>
      </c>
    </row>
    <row r="274" spans="5:15" x14ac:dyDescent="0.2">
      <c r="E274" s="68" t="s">
        <v>64</v>
      </c>
      <c r="F274" s="68">
        <f>_xlfn.NUMBERVALUE(RIGHT(ALL_Athletic[[#This Row],[POS RK]],3))</f>
        <v>71</v>
      </c>
      <c r="G274" s="69">
        <v>237</v>
      </c>
      <c r="H274" s="70" t="s">
        <v>1983</v>
      </c>
      <c r="I274" s="70" t="s">
        <v>1984</v>
      </c>
      <c r="J274" s="70">
        <v>0</v>
      </c>
      <c r="K274" s="71">
        <v>45.88</v>
      </c>
      <c r="L274" s="81">
        <v>-64.439484676422779</v>
      </c>
      <c r="M274" s="79">
        <v>-3.7905579221425163</v>
      </c>
      <c r="N274" s="75" t="str">
        <f>_xlfn.IFNA(_xlfn.XLOOKUP(ALL_Athletic[[#This Row],[OVERALL PLAYER]],AthleticNameFixer[Name],AthleticNameFixer[SleeperID]),_xlfn.XLOOKUP(ALL_Athletic[[#This Row],[OVERALL PLAYER]],players[full_name],players[sleeper_id]))</f>
        <v>6973</v>
      </c>
      <c r="O274" s="70">
        <f>_xlfn.XLOOKUP(ALL_Athletic[[#This Row],[SleeperID]],players[sleeper_id],players[years_exp])</f>
        <v>5</v>
      </c>
    </row>
    <row r="275" spans="5:15" x14ac:dyDescent="0.2">
      <c r="E275" s="68" t="s">
        <v>102</v>
      </c>
      <c r="F275" s="68">
        <f>_xlfn.NUMBERVALUE(RIGHT(ALL_Athletic[[#This Row],[POS RK]],3))</f>
        <v>118</v>
      </c>
      <c r="G275" s="69">
        <v>296</v>
      </c>
      <c r="H275" s="70" t="s">
        <v>1985</v>
      </c>
      <c r="I275" s="70" t="s">
        <v>1986</v>
      </c>
      <c r="J275" s="70">
        <v>0</v>
      </c>
      <c r="K275" s="71">
        <v>32.930000000000007</v>
      </c>
      <c r="L275" s="81">
        <v>-64.498006281347756</v>
      </c>
      <c r="M275" s="79">
        <v>-3.7940003694910445</v>
      </c>
      <c r="N275" s="75" t="str">
        <f>_xlfn.IFNA(_xlfn.XLOOKUP(ALL_Athletic[[#This Row],[OVERALL PLAYER]],AthleticNameFixer[Name],AthleticNameFixer[SleeperID]),_xlfn.XLOOKUP(ALL_Athletic[[#This Row],[OVERALL PLAYER]],players[full_name],players[sleeper_id]))</f>
        <v>8140</v>
      </c>
      <c r="O275" s="70">
        <f>_xlfn.XLOOKUP(ALL_Athletic[[#This Row],[SleeperID]],players[sleeper_id],players[years_exp])</f>
        <v>3</v>
      </c>
    </row>
    <row r="276" spans="5:15" x14ac:dyDescent="0.2">
      <c r="E276" s="68" t="s">
        <v>29</v>
      </c>
      <c r="F276" s="68">
        <f>_xlfn.NUMBERVALUE(RIGHT(ALL_Athletic[[#This Row],[POS RK]],3))</f>
        <v>27</v>
      </c>
      <c r="G276" s="69">
        <v>28</v>
      </c>
      <c r="H276" s="70" t="s">
        <v>1987</v>
      </c>
      <c r="I276" s="70" t="s">
        <v>1988</v>
      </c>
      <c r="J276" s="70">
        <v>0</v>
      </c>
      <c r="K276" s="71">
        <v>212.21475511935461</v>
      </c>
      <c r="L276" s="81">
        <v>-64.894087726629238</v>
      </c>
      <c r="M276" s="79">
        <v>-3.8172992780370141</v>
      </c>
      <c r="N276" s="75" t="str">
        <f>_xlfn.IFNA(_xlfn.XLOOKUP(ALL_Athletic[[#This Row],[OVERALL PLAYER]],AthleticNameFixer[Name],AthleticNameFixer[SleeperID]),_xlfn.XLOOKUP(ALL_Athletic[[#This Row],[OVERALL PLAYER]],players[full_name],players[sleeper_id]))</f>
        <v>7527</v>
      </c>
      <c r="O276" s="70">
        <f>_xlfn.XLOOKUP(ALL_Athletic[[#This Row],[SleeperID]],players[sleeper_id],players[years_exp])</f>
        <v>5</v>
      </c>
    </row>
    <row r="277" spans="5:15" x14ac:dyDescent="0.2">
      <c r="E277" s="68" t="s">
        <v>64</v>
      </c>
      <c r="F277" s="68">
        <f>_xlfn.NUMBERVALUE(RIGHT(ALL_Athletic[[#This Row],[POS RK]],3))</f>
        <v>72</v>
      </c>
      <c r="G277" s="69">
        <v>239</v>
      </c>
      <c r="H277" s="70" t="s">
        <v>127</v>
      </c>
      <c r="I277" s="70" t="s">
        <v>1989</v>
      </c>
      <c r="J277" s="70">
        <v>0</v>
      </c>
      <c r="K277" s="71">
        <v>44.620000000000005</v>
      </c>
      <c r="L277" s="81">
        <v>-65.551249382305144</v>
      </c>
      <c r="M277" s="79">
        <v>-3.8559558460179497</v>
      </c>
      <c r="N277" s="75" t="str">
        <f>_xlfn.IFNA(_xlfn.XLOOKUP(ALL_Athletic[[#This Row],[OVERALL PLAYER]],AthleticNameFixer[Name],AthleticNameFixer[SleeperID]),_xlfn.XLOOKUP(ALL_Athletic[[#This Row],[OVERALL PLAYER]],players[full_name],players[sleeper_id]))</f>
        <v>4962</v>
      </c>
      <c r="O277" s="70">
        <f>_xlfn.XLOOKUP(ALL_Athletic[[#This Row],[SleeperID]],players[sleeper_id],players[years_exp])</f>
        <v>5</v>
      </c>
    </row>
    <row r="278" spans="5:15" x14ac:dyDescent="0.2">
      <c r="E278" s="68" t="s">
        <v>102</v>
      </c>
      <c r="G278" s="69"/>
      <c r="H278" s="70" t="s">
        <v>1990</v>
      </c>
      <c r="I278" s="70" t="s">
        <v>1991</v>
      </c>
      <c r="J278" s="71"/>
      <c r="K278" s="71">
        <v>30.968345210879988</v>
      </c>
      <c r="L278" s="82">
        <v>-66.344269612284251</v>
      </c>
      <c r="M278" s="79">
        <v>-3.9026040948402501</v>
      </c>
      <c r="N278" s="75" t="str">
        <f>_xlfn.IFNA(_xlfn.XLOOKUP(ALL_Athletic[[#This Row],[OVERALL PLAYER]],AthleticNameFixer[Name],AthleticNameFixer[SleeperID]),_xlfn.XLOOKUP(ALL_Athletic[[#This Row],[OVERALL PLAYER]],players[full_name],players[sleeper_id]))</f>
        <v>11053</v>
      </c>
      <c r="O278" s="70">
        <f>_xlfn.XLOOKUP(ALL_Athletic[[#This Row],[SleeperID]],players[sleeper_id],players[years_exp])</f>
        <v>2</v>
      </c>
    </row>
    <row r="279" spans="5:15" x14ac:dyDescent="0.2">
      <c r="E279" s="68" t="s">
        <v>64</v>
      </c>
      <c r="F279" s="68">
        <f>_xlfn.NUMBERVALUE(RIGHT(ALL_Athletic[[#This Row],[POS RK]],3))</f>
        <v>73</v>
      </c>
      <c r="G279" s="69">
        <v>244</v>
      </c>
      <c r="H279" s="70" t="s">
        <v>225</v>
      </c>
      <c r="I279" s="70" t="s">
        <v>1992</v>
      </c>
      <c r="J279" s="70">
        <v>0</v>
      </c>
      <c r="K279" s="71">
        <v>43.550142683748412</v>
      </c>
      <c r="L279" s="81">
        <v>-66.495241131938897</v>
      </c>
      <c r="M279" s="79">
        <v>-3.9114847724669941</v>
      </c>
      <c r="N279" s="75" t="str">
        <f>_xlfn.IFNA(_xlfn.XLOOKUP(ALL_Athletic[[#This Row],[OVERALL PLAYER]],AthleticNameFixer[Name],AthleticNameFixer[SleeperID]),_xlfn.XLOOKUP(ALL_Athletic[[#This Row],[OVERALL PLAYER]],players[full_name],players[sleeper_id]))</f>
        <v>4455</v>
      </c>
      <c r="O279" s="70">
        <f>_xlfn.XLOOKUP(ALL_Athletic[[#This Row],[SleeperID]],players[sleeper_id],players[years_exp])</f>
        <v>7</v>
      </c>
    </row>
    <row r="280" spans="5:15" x14ac:dyDescent="0.2">
      <c r="E280" s="68" t="s">
        <v>102</v>
      </c>
      <c r="G280" s="69"/>
      <c r="H280" s="70" t="s">
        <v>484</v>
      </c>
      <c r="I280" s="70" t="s">
        <v>1993</v>
      </c>
      <c r="J280" s="71"/>
      <c r="K280" s="71">
        <v>30.699869736842103</v>
      </c>
      <c r="L280" s="82">
        <v>-66.596952411378737</v>
      </c>
      <c r="M280" s="79">
        <v>-3.9174677889046317</v>
      </c>
      <c r="N280" s="75" t="str">
        <f>_xlfn.IFNA(_xlfn.XLOOKUP(ALL_Athletic[[#This Row],[OVERALL PLAYER]],AthleticNameFixer[Name],AthleticNameFixer[SleeperID]),_xlfn.XLOOKUP(ALL_Athletic[[#This Row],[OVERALL PLAYER]],players[full_name],players[sleeper_id]))</f>
        <v>4234</v>
      </c>
      <c r="O280" s="70">
        <f>_xlfn.XLOOKUP(ALL_Athletic[[#This Row],[SleeperID]],players[sleeper_id],players[years_exp])</f>
        <v>9</v>
      </c>
    </row>
    <row r="281" spans="5:15" x14ac:dyDescent="0.2">
      <c r="E281" s="68" t="s">
        <v>64</v>
      </c>
      <c r="F281" s="68">
        <f>_xlfn.NUMBERVALUE(RIGHT(ALL_Athletic[[#This Row],[POS RK]],3))</f>
        <v>74</v>
      </c>
      <c r="G281" s="69">
        <v>245</v>
      </c>
      <c r="H281" s="70" t="s">
        <v>1994</v>
      </c>
      <c r="I281" s="70" t="s">
        <v>1995</v>
      </c>
      <c r="J281" s="70">
        <v>0</v>
      </c>
      <c r="K281" s="71">
        <v>43.056664519796001</v>
      </c>
      <c r="L281" s="81">
        <v>-66.930663041308662</v>
      </c>
      <c r="M281" s="79">
        <v>-3.937097825959333</v>
      </c>
      <c r="N281" s="75" t="str">
        <f>_xlfn.IFNA(_xlfn.XLOOKUP(ALL_Athletic[[#This Row],[OVERALL PLAYER]],AthleticNameFixer[Name],AthleticNameFixer[SleeperID]),_xlfn.XLOOKUP(ALL_Athletic[[#This Row],[OVERALL PLAYER]],players[full_name],players[sleeper_id]))</f>
        <v>9222</v>
      </c>
      <c r="O281" s="70">
        <f>_xlfn.XLOOKUP(ALL_Athletic[[#This Row],[SleeperID]],players[sleeper_id],players[years_exp])</f>
        <v>2</v>
      </c>
    </row>
    <row r="282" spans="5:15" x14ac:dyDescent="0.2">
      <c r="E282" s="68" t="s">
        <v>64</v>
      </c>
      <c r="F282" s="68">
        <f>_xlfn.NUMBERVALUE(RIGHT(ALL_Athletic[[#This Row],[POS RK]],3))</f>
        <v>75</v>
      </c>
      <c r="G282" s="69">
        <v>246</v>
      </c>
      <c r="H282" s="70" t="s">
        <v>1996</v>
      </c>
      <c r="I282" s="70" t="s">
        <v>1997</v>
      </c>
      <c r="J282" s="70">
        <v>0</v>
      </c>
      <c r="K282" s="71">
        <v>43.008322324049146</v>
      </c>
      <c r="L282" s="81">
        <v>-66.973317919908837</v>
      </c>
      <c r="M282" s="79">
        <v>-3.9396069364652258</v>
      </c>
      <c r="N282" s="75" t="str">
        <f>_xlfn.IFNA(_xlfn.XLOOKUP(ALL_Athletic[[#This Row],[OVERALL PLAYER]],AthleticNameFixer[Name],AthleticNameFixer[SleeperID]),_xlfn.XLOOKUP(ALL_Athletic[[#This Row],[OVERALL PLAYER]],players[full_name],players[sleeper_id]))</f>
        <v>10223</v>
      </c>
      <c r="O282" s="70">
        <f>_xlfn.XLOOKUP(ALL_Athletic[[#This Row],[SleeperID]],players[sleeper_id],players[years_exp])</f>
        <v>3</v>
      </c>
    </row>
    <row r="283" spans="5:15" x14ac:dyDescent="0.2">
      <c r="E283" s="68" t="s">
        <v>64</v>
      </c>
      <c r="F283" s="68">
        <f>_xlfn.NUMBERVALUE(RIGHT(ALL_Athletic[[#This Row],[POS RK]],3))</f>
        <v>76</v>
      </c>
      <c r="G283" s="69">
        <v>247</v>
      </c>
      <c r="H283" s="70" t="s">
        <v>271</v>
      </c>
      <c r="I283" s="70" t="s">
        <v>1998</v>
      </c>
      <c r="J283" s="70">
        <v>0</v>
      </c>
      <c r="K283" s="71">
        <v>42.7799634328629</v>
      </c>
      <c r="L283" s="81">
        <v>-67.17481105919083</v>
      </c>
      <c r="M283" s="79">
        <v>-3.9514594740700488</v>
      </c>
      <c r="N283" s="75" t="e">
        <f>_xlfn.IFNA(_xlfn.XLOOKUP(ALL_Athletic[[#This Row],[OVERALL PLAYER]],AthleticNameFixer[Name],AthleticNameFixer[SleeperID]),_xlfn.XLOOKUP(ALL_Athletic[[#This Row],[OVERALL PLAYER]],players[full_name],players[sleeper_id]))</f>
        <v>#N/A</v>
      </c>
      <c r="O283" s="70" t="e">
        <f>_xlfn.XLOOKUP(ALL_Athletic[[#This Row],[SleeperID]],players[sleeper_id],players[years_exp])</f>
        <v>#N/A</v>
      </c>
    </row>
    <row r="284" spans="5:15" x14ac:dyDescent="0.2">
      <c r="E284" s="68" t="s">
        <v>64</v>
      </c>
      <c r="F284" s="68">
        <f>_xlfn.NUMBERVALUE(RIGHT(ALL_Athletic[[#This Row],[POS RK]],3))</f>
        <v>77</v>
      </c>
      <c r="G284" s="69">
        <v>249</v>
      </c>
      <c r="H284" s="70" t="s">
        <v>1999</v>
      </c>
      <c r="I284" s="70" t="s">
        <v>2000</v>
      </c>
      <c r="J284" s="70">
        <v>0</v>
      </c>
      <c r="K284" s="71">
        <v>42.285759217882784</v>
      </c>
      <c r="L284" s="81">
        <v>-67.61087360182033</v>
      </c>
      <c r="M284" s="79">
        <v>-3.9771102118717843</v>
      </c>
      <c r="N284" s="75" t="str">
        <f>_xlfn.IFNA(_xlfn.XLOOKUP(ALL_Athletic[[#This Row],[OVERALL PLAYER]],AthleticNameFixer[Name],AthleticNameFixer[SleeperID]),_xlfn.XLOOKUP(ALL_Athletic[[#This Row],[OVERALL PLAYER]],players[full_name],players[sleeper_id]))</f>
        <v>6845</v>
      </c>
      <c r="O284" s="70">
        <f>_xlfn.XLOOKUP(ALL_Athletic[[#This Row],[SleeperID]],players[sleeper_id],players[years_exp])</f>
        <v>5</v>
      </c>
    </row>
    <row r="285" spans="5:15" x14ac:dyDescent="0.2">
      <c r="E285" s="68" t="s">
        <v>64</v>
      </c>
      <c r="F285" s="68">
        <f>_xlfn.NUMBERVALUE(RIGHT(ALL_Athletic[[#This Row],[POS RK]],3))</f>
        <v>78</v>
      </c>
      <c r="G285" s="69">
        <v>250</v>
      </c>
      <c r="H285" s="70" t="s">
        <v>2001</v>
      </c>
      <c r="I285" s="70" t="s">
        <v>2002</v>
      </c>
      <c r="J285" s="70">
        <v>0</v>
      </c>
      <c r="K285" s="71">
        <v>41.994720161949999</v>
      </c>
      <c r="L285" s="81">
        <v>-67.867672768819858</v>
      </c>
      <c r="M285" s="79">
        <v>-3.9922160452246978</v>
      </c>
      <c r="N285" s="75" t="str">
        <f>_xlfn.IFNA(_xlfn.XLOOKUP(ALL_Athletic[[#This Row],[OVERALL PLAYER]],AthleticNameFixer[Name],AthleticNameFixer[SleeperID]),_xlfn.XLOOKUP(ALL_Athletic[[#This Row],[OVERALL PLAYER]],players[full_name],players[sleeper_id]))</f>
        <v>8153</v>
      </c>
      <c r="O285" s="70">
        <f>_xlfn.XLOOKUP(ALL_Athletic[[#This Row],[SleeperID]],players[sleeper_id],players[years_exp])</f>
        <v>3</v>
      </c>
    </row>
    <row r="286" spans="5:15" x14ac:dyDescent="0.2">
      <c r="E286" s="68" t="s">
        <v>102</v>
      </c>
      <c r="G286" s="69"/>
      <c r="H286" s="70" t="s">
        <v>2003</v>
      </c>
      <c r="I286" s="70" t="s">
        <v>2004</v>
      </c>
      <c r="J286" s="71"/>
      <c r="K286" s="71">
        <v>29.320386534574645</v>
      </c>
      <c r="L286" s="82">
        <v>-67.895289542924573</v>
      </c>
      <c r="M286" s="79">
        <v>-3.9938405613485042</v>
      </c>
      <c r="N286" s="75" t="str">
        <f>_xlfn.IFNA(_xlfn.XLOOKUP(ALL_Athletic[[#This Row],[OVERALL PLAYER]],AthleticNameFixer[Name],AthleticNameFixer[SleeperID]),_xlfn.XLOOKUP(ALL_Athletic[[#This Row],[OVERALL PLAYER]],players[full_name],players[sleeper_id]))</f>
        <v>6271</v>
      </c>
      <c r="O286" s="70">
        <f>_xlfn.XLOOKUP(ALL_Athletic[[#This Row],[SleeperID]],players[sleeper_id],players[years_exp])</f>
        <v>7</v>
      </c>
    </row>
    <row r="287" spans="5:15" x14ac:dyDescent="0.2">
      <c r="E287" s="68" t="s">
        <v>64</v>
      </c>
      <c r="F287" s="68">
        <f>_xlfn.NUMBERVALUE(RIGHT(ALL_Athletic[[#This Row],[POS RK]],3))</f>
        <v>79</v>
      </c>
      <c r="G287" s="69">
        <v>251</v>
      </c>
      <c r="H287" s="70" t="s">
        <v>216</v>
      </c>
      <c r="I287" s="70" t="s">
        <v>2005</v>
      </c>
      <c r="J287" s="70">
        <v>0</v>
      </c>
      <c r="K287" s="71">
        <v>41.710385959742851</v>
      </c>
      <c r="L287" s="81">
        <v>-68.118555888414392</v>
      </c>
      <c r="M287" s="79">
        <v>-4.0069738757890816</v>
      </c>
      <c r="N287" s="75" t="str">
        <f>_xlfn.IFNA(_xlfn.XLOOKUP(ALL_Athletic[[#This Row],[OVERALL PLAYER]],AthleticNameFixer[Name],AthleticNameFixer[SleeperID]),_xlfn.XLOOKUP(ALL_Athletic[[#This Row],[OVERALL PLAYER]],players[full_name],players[sleeper_id]))</f>
        <v>1476</v>
      </c>
      <c r="O287" s="70">
        <f>_xlfn.XLOOKUP(ALL_Athletic[[#This Row],[SleeperID]],players[sleeper_id],players[years_exp])</f>
        <v>11</v>
      </c>
    </row>
    <row r="288" spans="5:15" x14ac:dyDescent="0.2">
      <c r="E288" s="68" t="s">
        <v>102</v>
      </c>
      <c r="G288" s="69"/>
      <c r="H288" s="70" t="s">
        <v>2006</v>
      </c>
      <c r="I288" s="70" t="s">
        <v>2007</v>
      </c>
      <c r="J288" s="71"/>
      <c r="K288" s="71">
        <v>28.709748312312506</v>
      </c>
      <c r="L288" s="82">
        <v>-68.470007869759527</v>
      </c>
      <c r="M288" s="79">
        <v>-4.0276475217505601</v>
      </c>
      <c r="N288" s="75" t="str">
        <f>_xlfn.IFNA(_xlfn.XLOOKUP(ALL_Athletic[[#This Row],[OVERALL PLAYER]],AthleticNameFixer[Name],AthleticNameFixer[SleeperID]),_xlfn.XLOOKUP(ALL_Athletic[[#This Row],[OVERALL PLAYER]],players[full_name],players[sleeper_id]))</f>
        <v>10228</v>
      </c>
      <c r="O288" s="70">
        <f>_xlfn.XLOOKUP(ALL_Athletic[[#This Row],[SleeperID]],players[sleeper_id],players[years_exp])</f>
        <v>3</v>
      </c>
    </row>
    <row r="289" spans="5:15" x14ac:dyDescent="0.2">
      <c r="E289" s="68" t="s">
        <v>102</v>
      </c>
      <c r="G289" s="69"/>
      <c r="H289" s="70" t="s">
        <v>2008</v>
      </c>
      <c r="I289" s="70" t="s">
        <v>2009</v>
      </c>
      <c r="J289" s="71"/>
      <c r="K289" s="71">
        <v>27.740073360421054</v>
      </c>
      <c r="L289" s="82">
        <v>-69.382643118598537</v>
      </c>
      <c r="M289" s="79">
        <v>-4.0813319481528554</v>
      </c>
      <c r="N289" s="75" t="str">
        <f>_xlfn.IFNA(_xlfn.XLOOKUP(ALL_Athletic[[#This Row],[OVERALL PLAYER]],AthleticNameFixer[Name],AthleticNameFixer[SleeperID]),_xlfn.XLOOKUP(ALL_Athletic[[#This Row],[OVERALL PLAYER]],players[full_name],players[sleeper_id]))</f>
        <v>8235</v>
      </c>
      <c r="O289" s="70">
        <f>_xlfn.XLOOKUP(ALL_Athletic[[#This Row],[SleeperID]],players[sleeper_id],players[years_exp])</f>
        <v>4</v>
      </c>
    </row>
    <row r="290" spans="5:15" x14ac:dyDescent="0.2">
      <c r="E290" s="68" t="s">
        <v>102</v>
      </c>
      <c r="G290" s="69"/>
      <c r="H290" s="70" t="s">
        <v>2010</v>
      </c>
      <c r="I290" s="70" t="s">
        <v>2011</v>
      </c>
      <c r="J290" s="71"/>
      <c r="K290" s="71">
        <v>27.056343976226</v>
      </c>
      <c r="L290" s="82">
        <v>-70.026153127252712</v>
      </c>
      <c r="M290" s="79">
        <v>-4.119185478073689</v>
      </c>
      <c r="N290" s="75" t="str">
        <f>_xlfn.IFNA(_xlfn.XLOOKUP(ALL_Athletic[[#This Row],[OVERALL PLAYER]],AthleticNameFixer[Name],AthleticNameFixer[SleeperID]),_xlfn.XLOOKUP(ALL_Athletic[[#This Row],[OVERALL PLAYER]],players[full_name],players[sleeper_id]))</f>
        <v>6847</v>
      </c>
      <c r="O290" s="70">
        <f>_xlfn.XLOOKUP(ALL_Athletic[[#This Row],[SleeperID]],players[sleeper_id],players[years_exp])</f>
        <v>6</v>
      </c>
    </row>
    <row r="291" spans="5:15" x14ac:dyDescent="0.2">
      <c r="E291" s="68" t="s">
        <v>102</v>
      </c>
      <c r="G291" s="69"/>
      <c r="H291" s="70" t="s">
        <v>180</v>
      </c>
      <c r="I291" s="70" t="s">
        <v>2012</v>
      </c>
      <c r="J291" s="71"/>
      <c r="K291" s="71">
        <v>27.051976636862499</v>
      </c>
      <c r="L291" s="82">
        <v>-70.030263564300711</v>
      </c>
      <c r="M291" s="79">
        <v>-4.1194272684882769</v>
      </c>
      <c r="N291" s="75" t="str">
        <f>_xlfn.IFNA(_xlfn.XLOOKUP(ALL_Athletic[[#This Row],[OVERALL PLAYER]],AthleticNameFixer[Name],AthleticNameFixer[SleeperID]),_xlfn.XLOOKUP(ALL_Athletic[[#This Row],[OVERALL PLAYER]],players[full_name],players[sleeper_id]))</f>
        <v>928</v>
      </c>
      <c r="O291" s="70">
        <f>_xlfn.XLOOKUP(ALL_Athletic[[#This Row],[SleeperID]],players[sleeper_id],players[years_exp])</f>
        <v>13</v>
      </c>
    </row>
    <row r="292" spans="5:15" x14ac:dyDescent="0.2">
      <c r="E292" s="68" t="s">
        <v>102</v>
      </c>
      <c r="G292" s="69"/>
      <c r="H292" s="70" t="s">
        <v>486</v>
      </c>
      <c r="I292" s="70" t="s">
        <v>2013</v>
      </c>
      <c r="J292" s="71"/>
      <c r="K292" s="71">
        <v>26.205689528235297</v>
      </c>
      <c r="L292" s="82">
        <v>-70.826769078302789</v>
      </c>
      <c r="M292" s="79">
        <v>-4.1662805340178108</v>
      </c>
      <c r="N292" s="75" t="str">
        <f>_xlfn.IFNA(_xlfn.XLOOKUP(ALL_Athletic[[#This Row],[OVERALL PLAYER]],AthleticNameFixer[Name],AthleticNameFixer[SleeperID]),_xlfn.XLOOKUP(ALL_Athletic[[#This Row],[OVERALL PLAYER]],players[full_name],players[sleeper_id]))</f>
        <v>5113</v>
      </c>
      <c r="O292" s="70">
        <f>_xlfn.XLOOKUP(ALL_Athletic[[#This Row],[SleeperID]],players[sleeper_id],players[years_exp])</f>
        <v>8</v>
      </c>
    </row>
    <row r="293" spans="5:15" x14ac:dyDescent="0.2">
      <c r="E293" s="68" t="s">
        <v>64</v>
      </c>
      <c r="F293" s="68">
        <f>_xlfn.NUMBERVALUE(RIGHT(ALL_Athletic[[#This Row],[POS RK]],3))</f>
        <v>80</v>
      </c>
      <c r="G293" s="69">
        <v>257</v>
      </c>
      <c r="H293" s="70" t="s">
        <v>2014</v>
      </c>
      <c r="I293" s="70" t="s">
        <v>2015</v>
      </c>
      <c r="J293" s="70">
        <v>0</v>
      </c>
      <c r="K293" s="71">
        <v>38.398571428571429</v>
      </c>
      <c r="L293" s="81">
        <v>-71.040745180624469</v>
      </c>
      <c r="M293" s="79">
        <v>-4.1788673635661455</v>
      </c>
      <c r="N293" s="75" t="str">
        <f>_xlfn.IFNA(_xlfn.XLOOKUP(ALL_Athletic[[#This Row],[OVERALL PLAYER]],AthleticNameFixer[Name],AthleticNameFixer[SleeperID]),_xlfn.XLOOKUP(ALL_Athletic[[#This Row],[OVERALL PLAYER]],players[full_name],players[sleeper_id]))</f>
        <v>6996</v>
      </c>
      <c r="O293" s="70">
        <f>_xlfn.XLOOKUP(ALL_Athletic[[#This Row],[SleeperID]],players[sleeper_id],players[years_exp])</f>
        <v>6</v>
      </c>
    </row>
    <row r="294" spans="5:15" x14ac:dyDescent="0.2">
      <c r="E294" s="68" t="s">
        <v>64</v>
      </c>
      <c r="F294" s="68">
        <f>_xlfn.NUMBERVALUE(RIGHT(ALL_Athletic[[#This Row],[POS RK]],3))</f>
        <v>81</v>
      </c>
      <c r="G294" s="69">
        <v>258</v>
      </c>
      <c r="H294" s="70" t="s">
        <v>2016</v>
      </c>
      <c r="I294" s="70" t="s">
        <v>2017</v>
      </c>
      <c r="J294" s="70">
        <v>0</v>
      </c>
      <c r="K294" s="71">
        <v>38.256922874560004</v>
      </c>
      <c r="L294" s="81">
        <v>-71.165729198869855</v>
      </c>
      <c r="M294" s="79">
        <v>-4.1862193646394035</v>
      </c>
      <c r="N294" s="75" t="str">
        <f>_xlfn.IFNA(_xlfn.XLOOKUP(ALL_Athletic[[#This Row],[OVERALL PLAYER]],AthleticNameFixer[Name],AthleticNameFixer[SleeperID]),_xlfn.XLOOKUP(ALL_Athletic[[#This Row],[OVERALL PLAYER]],players[full_name],players[sleeper_id]))</f>
        <v>8800</v>
      </c>
      <c r="O294" s="70">
        <f>_xlfn.XLOOKUP(ALL_Athletic[[#This Row],[SleeperID]],players[sleeper_id],players[years_exp])</f>
        <v>4</v>
      </c>
    </row>
    <row r="295" spans="5:15" x14ac:dyDescent="0.2">
      <c r="E295" s="68" t="s">
        <v>102</v>
      </c>
      <c r="G295" s="69"/>
      <c r="H295" s="70" t="s">
        <v>725</v>
      </c>
      <c r="I295" s="70" t="s">
        <v>2018</v>
      </c>
      <c r="J295" s="71"/>
      <c r="K295" s="71">
        <v>25.745771550219999</v>
      </c>
      <c r="L295" s="82">
        <v>-71.259633057611296</v>
      </c>
      <c r="M295" s="79">
        <v>-4.1917431210359588</v>
      </c>
      <c r="N295" s="75" t="str">
        <f>_xlfn.IFNA(_xlfn.XLOOKUP(ALL_Athletic[[#This Row],[OVERALL PLAYER]],AthleticNameFixer[Name],AthleticNameFixer[SleeperID]),_xlfn.XLOOKUP(ALL_Athletic[[#This Row],[OVERALL PLAYER]],players[full_name],players[sleeper_id]))</f>
        <v>3634</v>
      </c>
      <c r="O295" s="70">
        <f>_xlfn.XLOOKUP(ALL_Athletic[[#This Row],[SleeperID]],players[sleeper_id],players[years_exp])</f>
        <v>10</v>
      </c>
    </row>
    <row r="296" spans="5:15" x14ac:dyDescent="0.2">
      <c r="E296" s="68" t="s">
        <v>64</v>
      </c>
      <c r="F296" s="68">
        <f>_xlfn.NUMBERVALUE(RIGHT(ALL_Athletic[[#This Row],[POS RK]],3))</f>
        <v>82</v>
      </c>
      <c r="G296" s="69">
        <v>259</v>
      </c>
      <c r="H296" s="70" t="s">
        <v>2019</v>
      </c>
      <c r="I296" s="70" t="s">
        <v>2020</v>
      </c>
      <c r="J296" s="70">
        <v>0</v>
      </c>
      <c r="K296" s="71">
        <v>37.804179221150001</v>
      </c>
      <c r="L296" s="81">
        <v>-71.565208893055143</v>
      </c>
      <c r="M296" s="79">
        <v>-4.2097181701797144</v>
      </c>
      <c r="N296" s="75" t="str">
        <f>_xlfn.IFNA(_xlfn.XLOOKUP(ALL_Athletic[[#This Row],[OVERALL PLAYER]],AthleticNameFixer[Name],AthleticNameFixer[SleeperID]),_xlfn.XLOOKUP(ALL_Athletic[[#This Row],[OVERALL PLAYER]],players[full_name],players[sleeper_id]))</f>
        <v>7551</v>
      </c>
      <c r="O296" s="70">
        <f>_xlfn.XLOOKUP(ALL_Athletic[[#This Row],[SleeperID]],players[sleeper_id],players[years_exp])</f>
        <v>4</v>
      </c>
    </row>
    <row r="297" spans="5:15" x14ac:dyDescent="0.2">
      <c r="E297" s="68" t="s">
        <v>64</v>
      </c>
      <c r="F297" s="68">
        <f>_xlfn.NUMBERVALUE(RIGHT(ALL_Athletic[[#This Row],[POS RK]],3))</f>
        <v>83</v>
      </c>
      <c r="G297" s="69">
        <v>261</v>
      </c>
      <c r="H297" s="70" t="s">
        <v>1333</v>
      </c>
      <c r="I297" s="70" t="s">
        <v>2021</v>
      </c>
      <c r="J297" s="70">
        <v>0</v>
      </c>
      <c r="K297" s="71">
        <v>36.996479665994237</v>
      </c>
      <c r="L297" s="81">
        <v>-72.277884971133759</v>
      </c>
      <c r="M297" s="79">
        <v>-4.2516402924196326</v>
      </c>
      <c r="N297" s="75" t="str">
        <f>_xlfn.IFNA(_xlfn.XLOOKUP(ALL_Athletic[[#This Row],[OVERALL PLAYER]],AthleticNameFixer[Name],AthleticNameFixer[SleeperID]),_xlfn.XLOOKUP(ALL_Athletic[[#This Row],[OVERALL PLAYER]],players[full_name],players[sleeper_id]))</f>
        <v>9506</v>
      </c>
      <c r="O297" s="70">
        <f>_xlfn.XLOOKUP(ALL_Athletic[[#This Row],[SleeperID]],players[sleeper_id],players[years_exp])</f>
        <v>3</v>
      </c>
    </row>
    <row r="298" spans="5:15" x14ac:dyDescent="0.2">
      <c r="E298" s="68" t="s">
        <v>102</v>
      </c>
      <c r="G298" s="69"/>
      <c r="H298" s="70" t="s">
        <v>2022</v>
      </c>
      <c r="I298" s="70" t="s">
        <v>2023</v>
      </c>
      <c r="J298" s="71"/>
      <c r="K298" s="71">
        <v>23.868571428571428</v>
      </c>
      <c r="L298" s="82">
        <v>-73.0264096426923</v>
      </c>
      <c r="M298" s="79">
        <v>-4.2956711554524887</v>
      </c>
      <c r="N298" s="75" t="str">
        <f>_xlfn.IFNA(_xlfn.XLOOKUP(ALL_Athletic[[#This Row],[OVERALL PLAYER]],AthleticNameFixer[Name],AthleticNameFixer[SleeperID]),_xlfn.XLOOKUP(ALL_Athletic[[#This Row],[OVERALL PLAYER]],players[full_name],players[sleeper_id]))</f>
        <v>6421</v>
      </c>
      <c r="O298" s="70">
        <f>_xlfn.XLOOKUP(ALL_Athletic[[#This Row],[SleeperID]],players[sleeper_id],players[years_exp])</f>
        <v>5</v>
      </c>
    </row>
    <row r="299" spans="5:15" x14ac:dyDescent="0.2">
      <c r="E299" s="68" t="s">
        <v>64</v>
      </c>
      <c r="F299" s="68">
        <f>_xlfn.NUMBERVALUE(RIGHT(ALL_Athletic[[#This Row],[POS RK]],3))</f>
        <v>84</v>
      </c>
      <c r="G299" s="69">
        <v>265</v>
      </c>
      <c r="H299" s="70" t="s">
        <v>262</v>
      </c>
      <c r="I299" s="70" t="s">
        <v>2024</v>
      </c>
      <c r="J299" s="70">
        <v>0</v>
      </c>
      <c r="K299" s="71">
        <v>35.98351376631819</v>
      </c>
      <c r="L299" s="81">
        <v>-73.171678412024391</v>
      </c>
      <c r="M299" s="79">
        <v>-4.3042163771779052</v>
      </c>
      <c r="N299" s="75" t="str">
        <f>_xlfn.IFNA(_xlfn.XLOOKUP(ALL_Athletic[[#This Row],[OVERALL PLAYER]],AthleticNameFixer[Name],AthleticNameFixer[SleeperID]),_xlfn.XLOOKUP(ALL_Athletic[[#This Row],[OVERALL PLAYER]],players[full_name],players[sleeper_id]))</f>
        <v>4651</v>
      </c>
      <c r="O299" s="70">
        <f>_xlfn.XLOOKUP(ALL_Athletic[[#This Row],[SleeperID]],players[sleeper_id],players[years_exp])</f>
        <v>6</v>
      </c>
    </row>
    <row r="300" spans="5:15" x14ac:dyDescent="0.2">
      <c r="E300" s="68" t="s">
        <v>102</v>
      </c>
      <c r="G300" s="69"/>
      <c r="H300" s="70" t="s">
        <v>507</v>
      </c>
      <c r="I300" s="70" t="s">
        <v>2025</v>
      </c>
      <c r="J300" s="71"/>
      <c r="K300" s="71">
        <v>23.508571428571436</v>
      </c>
      <c r="L300" s="82">
        <v>-73.36523317210407</v>
      </c>
      <c r="M300" s="79">
        <v>-4.3156019513002395</v>
      </c>
      <c r="N300" s="75" t="str">
        <f>_xlfn.IFNA(_xlfn.XLOOKUP(ALL_Athletic[[#This Row],[OVERALL PLAYER]],AthleticNameFixer[Name],AthleticNameFixer[SleeperID]),_xlfn.XLOOKUP(ALL_Athletic[[#This Row],[OVERALL PLAYER]],players[full_name],players[sleeper_id]))</f>
        <v>5374</v>
      </c>
      <c r="O300" s="70">
        <f>_xlfn.XLOOKUP(ALL_Athletic[[#This Row],[SleeperID]],players[sleeper_id],players[years_exp])</f>
        <v>8</v>
      </c>
    </row>
    <row r="301" spans="5:15" x14ac:dyDescent="0.2">
      <c r="E301" s="68" t="s">
        <v>102</v>
      </c>
      <c r="G301" s="69"/>
      <c r="H301" s="70" t="s">
        <v>2026</v>
      </c>
      <c r="I301" s="70" t="s">
        <v>2027</v>
      </c>
      <c r="J301" s="71"/>
      <c r="K301" s="71">
        <v>23.381329413132352</v>
      </c>
      <c r="L301" s="82">
        <v>-73.484990363105553</v>
      </c>
      <c r="M301" s="79">
        <v>-4.3226464919473857</v>
      </c>
      <c r="N301" s="75" t="str">
        <f>_xlfn.IFNA(_xlfn.XLOOKUP(ALL_Athletic[[#This Row],[OVERALL PLAYER]],AthleticNameFixer[Name],AthleticNameFixer[SleeperID]),_xlfn.XLOOKUP(ALL_Athletic[[#This Row],[OVERALL PLAYER]],players[full_name],players[sleeper_id]))</f>
        <v>4198</v>
      </c>
      <c r="O301" s="70">
        <f>_xlfn.XLOOKUP(ALL_Athletic[[#This Row],[SleeperID]],players[sleeper_id],players[years_exp])</f>
        <v>8</v>
      </c>
    </row>
    <row r="302" spans="5:15" x14ac:dyDescent="0.2">
      <c r="E302" s="68" t="s">
        <v>102</v>
      </c>
      <c r="G302" s="69"/>
      <c r="H302" s="70" t="s">
        <v>2028</v>
      </c>
      <c r="I302" s="70" t="s">
        <v>2029</v>
      </c>
      <c r="J302" s="71"/>
      <c r="K302" s="71">
        <v>23.075714285714291</v>
      </c>
      <c r="L302" s="82">
        <v>-73.772628130087256</v>
      </c>
      <c r="M302" s="79">
        <v>-4.3395663605933681</v>
      </c>
      <c r="N302" s="75" t="str">
        <f>_xlfn.IFNA(_xlfn.XLOOKUP(ALL_Athletic[[#This Row],[OVERALL PLAYER]],AthleticNameFixer[Name],AthleticNameFixer[SleeperID]),_xlfn.XLOOKUP(ALL_Athletic[[#This Row],[OVERALL PLAYER]],players[full_name],players[sleeper_id]))</f>
        <v>6805</v>
      </c>
      <c r="O302" s="70">
        <f>_xlfn.XLOOKUP(ALL_Athletic[[#This Row],[SleeperID]],players[sleeper_id],players[years_exp])</f>
        <v>5</v>
      </c>
    </row>
    <row r="303" spans="5:15" x14ac:dyDescent="0.2">
      <c r="E303" s="68" t="s">
        <v>102</v>
      </c>
      <c r="G303" s="69"/>
      <c r="H303" s="70" t="s">
        <v>2030</v>
      </c>
      <c r="I303" s="70" t="s">
        <v>2031</v>
      </c>
      <c r="J303" s="71"/>
      <c r="K303" s="71">
        <v>22.947966939397713</v>
      </c>
      <c r="L303" s="82">
        <v>-73.892860926620514</v>
      </c>
      <c r="M303" s="79">
        <v>-4.3466388780365008</v>
      </c>
      <c r="N303" s="75" t="str">
        <f>_xlfn.IFNA(_xlfn.XLOOKUP(ALL_Athletic[[#This Row],[OVERALL PLAYER]],AthleticNameFixer[Name],AthleticNameFixer[SleeperID]),_xlfn.XLOOKUP(ALL_Athletic[[#This Row],[OVERALL PLAYER]],players[full_name],players[sleeper_id]))</f>
        <v>10218</v>
      </c>
      <c r="O303" s="70">
        <f>_xlfn.XLOOKUP(ALL_Athletic[[#This Row],[SleeperID]],players[sleeper_id],players[years_exp])</f>
        <v>3</v>
      </c>
    </row>
    <row r="304" spans="5:15" x14ac:dyDescent="0.2">
      <c r="E304" s="68" t="s">
        <v>102</v>
      </c>
      <c r="G304" s="69"/>
      <c r="H304" s="70" t="s">
        <v>176</v>
      </c>
      <c r="I304" s="70" t="s">
        <v>2032</v>
      </c>
      <c r="J304" s="71"/>
      <c r="K304" s="71">
        <v>22.894807523499999</v>
      </c>
      <c r="L304" s="82">
        <v>-73.942893318053649</v>
      </c>
      <c r="M304" s="79">
        <v>-4.3495819598855086</v>
      </c>
      <c r="N304" s="75" t="str">
        <f>_xlfn.IFNA(_xlfn.XLOOKUP(ALL_Athletic[[#This Row],[OVERALL PLAYER]],AthleticNameFixer[Name],AthleticNameFixer[SleeperID]),_xlfn.XLOOKUP(ALL_Athletic[[#This Row],[OVERALL PLAYER]],players[full_name],players[sleeper_id]))</f>
        <v>1346</v>
      </c>
      <c r="O304" s="70">
        <f>_xlfn.XLOOKUP(ALL_Athletic[[#This Row],[SleeperID]],players[sleeper_id],players[years_exp])</f>
        <v>11</v>
      </c>
    </row>
    <row r="305" spans="5:15" x14ac:dyDescent="0.2">
      <c r="E305" s="68" t="s">
        <v>102</v>
      </c>
      <c r="G305" s="69"/>
      <c r="H305" s="70" t="s">
        <v>428</v>
      </c>
      <c r="I305" s="70" t="s">
        <v>2033</v>
      </c>
      <c r="J305" s="71"/>
      <c r="K305" s="71">
        <v>22.64</v>
      </c>
      <c r="L305" s="82">
        <v>-74.182712163700714</v>
      </c>
      <c r="M305" s="79">
        <v>-4.3636889508059244</v>
      </c>
      <c r="N305" s="75" t="str">
        <f>_xlfn.IFNA(_xlfn.XLOOKUP(ALL_Athletic[[#This Row],[OVERALL PLAYER]],AthleticNameFixer[Name],AthleticNameFixer[SleeperID]),_xlfn.XLOOKUP(ALL_Athletic[[#This Row],[OVERALL PLAYER]],players[full_name],players[sleeper_id]))</f>
        <v>3286</v>
      </c>
      <c r="O305" s="70">
        <f>_xlfn.XLOOKUP(ALL_Athletic[[#This Row],[SleeperID]],players[sleeper_id],players[years_exp])</f>
        <v>10</v>
      </c>
    </row>
    <row r="306" spans="5:15" x14ac:dyDescent="0.2">
      <c r="E306" s="68" t="s">
        <v>102</v>
      </c>
      <c r="G306" s="69"/>
      <c r="H306" s="70" t="s">
        <v>2034</v>
      </c>
      <c r="I306" s="70" t="s">
        <v>2035</v>
      </c>
      <c r="J306" s="71"/>
      <c r="K306" s="71">
        <v>22.46771687677003</v>
      </c>
      <c r="L306" s="82">
        <v>-74.34486098556421</v>
      </c>
      <c r="M306" s="79">
        <v>-4.3732271167978949</v>
      </c>
      <c r="N306" s="75" t="str">
        <f>_xlfn.IFNA(_xlfn.XLOOKUP(ALL_Athletic[[#This Row],[OVERALL PLAYER]],AthleticNameFixer[Name],AthleticNameFixer[SleeperID]),_xlfn.XLOOKUP(ALL_Athletic[[#This Row],[OVERALL PLAYER]],players[full_name],players[sleeper_id]))</f>
        <v>7587</v>
      </c>
      <c r="O306" s="70">
        <f>_xlfn.XLOOKUP(ALL_Athletic[[#This Row],[SleeperID]],players[sleeper_id],players[years_exp])</f>
        <v>5</v>
      </c>
    </row>
    <row r="307" spans="5:15" x14ac:dyDescent="0.2">
      <c r="E307" s="68" t="s">
        <v>102</v>
      </c>
      <c r="G307" s="69"/>
      <c r="H307" s="70" t="s">
        <v>2036</v>
      </c>
      <c r="I307" s="70" t="s">
        <v>2037</v>
      </c>
      <c r="J307" s="71"/>
      <c r="K307" s="71">
        <v>22.412012317390396</v>
      </c>
      <c r="L307" s="82">
        <v>-74.397288806156809</v>
      </c>
      <c r="M307" s="79">
        <v>-4.3763111062445184</v>
      </c>
      <c r="N307" s="75" t="str">
        <f>_xlfn.IFNA(_xlfn.XLOOKUP(ALL_Athletic[[#This Row],[OVERALL PLAYER]],AthleticNameFixer[Name],AthleticNameFixer[SleeperID]),_xlfn.XLOOKUP(ALL_Athletic[[#This Row],[OVERALL PLAYER]],players[full_name],players[sleeper_id]))</f>
        <v>9492</v>
      </c>
      <c r="O307" s="70">
        <f>_xlfn.XLOOKUP(ALL_Athletic[[#This Row],[SleeperID]],players[sleeper_id],players[years_exp])</f>
        <v>3</v>
      </c>
    </row>
    <row r="308" spans="5:15" x14ac:dyDescent="0.2">
      <c r="E308" s="68" t="s">
        <v>64</v>
      </c>
      <c r="F308" s="68">
        <f>_xlfn.NUMBERVALUE(RIGHT(ALL_Athletic[[#This Row],[POS RK]],3))</f>
        <v>85</v>
      </c>
      <c r="G308" s="69">
        <v>269</v>
      </c>
      <c r="H308" s="70" t="s">
        <v>2038</v>
      </c>
      <c r="I308" s="70" t="s">
        <v>2039</v>
      </c>
      <c r="J308" s="70">
        <v>0</v>
      </c>
      <c r="K308" s="71">
        <v>34.588571428571427</v>
      </c>
      <c r="L308" s="81">
        <v>-74.402509886506834</v>
      </c>
      <c r="M308" s="79">
        <v>-4.3766182286180495</v>
      </c>
      <c r="N308" s="75" t="str">
        <f>_xlfn.IFNA(_xlfn.XLOOKUP(ALL_Athletic[[#This Row],[OVERALL PLAYER]],AthleticNameFixer[Name],AthleticNameFixer[SleeperID]),_xlfn.XLOOKUP(ALL_Athletic[[#This Row],[OVERALL PLAYER]],players[full_name],players[sleeper_id]))</f>
        <v>8123</v>
      </c>
      <c r="O308" s="70">
        <f>_xlfn.XLOOKUP(ALL_Athletic[[#This Row],[SleeperID]],players[sleeper_id],players[years_exp])</f>
        <v>4</v>
      </c>
    </row>
    <row r="309" spans="5:15" x14ac:dyDescent="0.2">
      <c r="E309" s="68" t="s">
        <v>64</v>
      </c>
      <c r="F309" s="68">
        <f>_xlfn.NUMBERVALUE(RIGHT(ALL_Athletic[[#This Row],[POS RK]],3))</f>
        <v>86</v>
      </c>
      <c r="G309" s="69">
        <v>270</v>
      </c>
      <c r="H309" s="70" t="s">
        <v>2040</v>
      </c>
      <c r="I309" s="70" t="s">
        <v>2041</v>
      </c>
      <c r="J309" s="70">
        <v>0</v>
      </c>
      <c r="K309" s="71">
        <v>34.502442725821048</v>
      </c>
      <c r="L309" s="81">
        <v>-74.478505800698343</v>
      </c>
      <c r="M309" s="79">
        <v>-4.3810885765116669</v>
      </c>
      <c r="N309" s="75" t="str">
        <f>_xlfn.IFNA(_xlfn.XLOOKUP(ALL_Athletic[[#This Row],[OVERALL PLAYER]],AthleticNameFixer[Name],AthleticNameFixer[SleeperID]),_xlfn.XLOOKUP(ALL_Athletic[[#This Row],[OVERALL PLAYER]],players[full_name],players[sleeper_id]))</f>
        <v>9505</v>
      </c>
      <c r="O309" s="70">
        <f>_xlfn.XLOOKUP(ALL_Athletic[[#This Row],[SleeperID]],players[sleeper_id],players[years_exp])</f>
        <v>3</v>
      </c>
    </row>
    <row r="310" spans="5:15" x14ac:dyDescent="0.2">
      <c r="E310" s="68" t="s">
        <v>102</v>
      </c>
      <c r="G310" s="69"/>
      <c r="H310" s="70" t="s">
        <v>2042</v>
      </c>
      <c r="I310" s="70" t="s">
        <v>2043</v>
      </c>
      <c r="J310" s="71"/>
      <c r="K310" s="71">
        <v>22.311688676999999</v>
      </c>
      <c r="L310" s="82">
        <v>-74.491711055936008</v>
      </c>
      <c r="M310" s="79">
        <v>-4.38186535623153</v>
      </c>
      <c r="N310" s="75" t="str">
        <f>_xlfn.IFNA(_xlfn.XLOOKUP(ALL_Athletic[[#This Row],[OVERALL PLAYER]],AthleticNameFixer[Name],AthleticNameFixer[SleeperID]),_xlfn.XLOOKUP(ALL_Athletic[[#This Row],[OVERALL PLAYER]],players[full_name],players[sleeper_id]))</f>
        <v>8118</v>
      </c>
      <c r="O310" s="70">
        <f>_xlfn.XLOOKUP(ALL_Athletic[[#This Row],[SleeperID]],players[sleeper_id],players[years_exp])</f>
        <v>3</v>
      </c>
    </row>
    <row r="311" spans="5:15" x14ac:dyDescent="0.2">
      <c r="E311" s="68" t="s">
        <v>29</v>
      </c>
      <c r="F311" s="68">
        <f>_xlfn.NUMBERVALUE(RIGHT(ALL_Athletic[[#This Row],[POS RK]],3))</f>
        <v>28</v>
      </c>
      <c r="G311" s="69">
        <v>33</v>
      </c>
      <c r="H311" s="70" t="s">
        <v>1325</v>
      </c>
      <c r="I311" s="70" t="s">
        <v>2044</v>
      </c>
      <c r="J311" s="70">
        <v>0</v>
      </c>
      <c r="K311" s="71">
        <v>201.79071655066005</v>
      </c>
      <c r="L311" s="81">
        <v>-74.704947555988809</v>
      </c>
      <c r="M311" s="79">
        <v>-4.394408679764048</v>
      </c>
      <c r="N311" s="75" t="str">
        <f>_xlfn.IFNA(_xlfn.XLOOKUP(ALL_Athletic[[#This Row],[OVERALL PLAYER]],AthleticNameFixer[Name],AthleticNameFixer[SleeperID]),_xlfn.XLOOKUP(ALL_Athletic[[#This Row],[OVERALL PLAYER]],players[full_name],players[sleeper_id]))</f>
        <v>5849</v>
      </c>
      <c r="O311" s="70">
        <f>_xlfn.XLOOKUP(ALL_Athletic[[#This Row],[SleeperID]],players[sleeper_id],players[years_exp])</f>
        <v>7</v>
      </c>
    </row>
    <row r="312" spans="5:15" x14ac:dyDescent="0.2">
      <c r="E312" s="68" t="s">
        <v>102</v>
      </c>
      <c r="G312" s="69"/>
      <c r="H312" s="70" t="s">
        <v>2045</v>
      </c>
      <c r="I312" s="70" t="s">
        <v>2046</v>
      </c>
      <c r="J312" s="71"/>
      <c r="K312" s="71">
        <v>21.951975250818649</v>
      </c>
      <c r="L312" s="82">
        <v>-74.830264868812577</v>
      </c>
      <c r="M312" s="79">
        <v>-4.40178028640074</v>
      </c>
      <c r="N312" s="75" t="str">
        <f>_xlfn.IFNA(_xlfn.XLOOKUP(ALL_Athletic[[#This Row],[OVERALL PLAYER]],AthleticNameFixer[Name],AthleticNameFixer[SleeperID]),_xlfn.XLOOKUP(ALL_Athletic[[#This Row],[OVERALL PLAYER]],players[full_name],players[sleeper_id]))</f>
        <v>10863</v>
      </c>
      <c r="O312" s="70">
        <f>_xlfn.XLOOKUP(ALL_Athletic[[#This Row],[SleeperID]],players[sleeper_id],players[years_exp])</f>
        <v>3</v>
      </c>
    </row>
    <row r="313" spans="5:15" x14ac:dyDescent="0.2">
      <c r="E313" s="68" t="s">
        <v>102</v>
      </c>
      <c r="G313" s="69"/>
      <c r="H313" s="70" t="s">
        <v>2047</v>
      </c>
      <c r="I313" s="70" t="s">
        <v>2048</v>
      </c>
      <c r="J313" s="71"/>
      <c r="K313" s="71">
        <v>21.912857142857145</v>
      </c>
      <c r="L313" s="82">
        <v>-74.867081911599868</v>
      </c>
      <c r="M313" s="79">
        <v>-4.4039459947999919</v>
      </c>
      <c r="N313" s="75" t="str">
        <f>_xlfn.IFNA(_xlfn.XLOOKUP(ALL_Athletic[[#This Row],[OVERALL PLAYER]],AthleticNameFixer[Name],AthleticNameFixer[SleeperID]),_xlfn.XLOOKUP(ALL_Athletic[[#This Row],[OVERALL PLAYER]],players[full_name],players[sleeper_id]))</f>
        <v>7956</v>
      </c>
      <c r="O313" s="70">
        <f>_xlfn.XLOOKUP(ALL_Athletic[[#This Row],[SleeperID]],players[sleeper_id],players[years_exp])</f>
        <v>3</v>
      </c>
    </row>
    <row r="314" spans="5:15" x14ac:dyDescent="0.2">
      <c r="E314" s="68" t="s">
        <v>64</v>
      </c>
      <c r="F314" s="68">
        <f>_xlfn.NUMBERVALUE(RIGHT(ALL_Athletic[[#This Row],[POS RK]],3))</f>
        <v>87</v>
      </c>
      <c r="G314" s="69">
        <v>271</v>
      </c>
      <c r="H314" s="70" t="s">
        <v>205</v>
      </c>
      <c r="I314" s="70" t="s">
        <v>2049</v>
      </c>
      <c r="J314" s="70">
        <v>0</v>
      </c>
      <c r="K314" s="71">
        <v>33.888846506596764</v>
      </c>
      <c r="L314" s="81">
        <v>-75.019914229425638</v>
      </c>
      <c r="M314" s="79">
        <v>-4.4129361311426845</v>
      </c>
      <c r="N314" s="75" t="str">
        <f>_xlfn.IFNA(_xlfn.XLOOKUP(ALL_Athletic[[#This Row],[OVERALL PLAYER]],AthleticNameFixer[Name],AthleticNameFixer[SleeperID]),_xlfn.XLOOKUP(ALL_Athletic[[#This Row],[OVERALL PLAYER]],players[full_name],players[sleeper_id]))</f>
        <v>2399</v>
      </c>
      <c r="O314" s="70">
        <f>_xlfn.XLOOKUP(ALL_Athletic[[#This Row],[SleeperID]],players[sleeper_id],players[years_exp])</f>
        <v>8</v>
      </c>
    </row>
    <row r="315" spans="5:15" x14ac:dyDescent="0.2">
      <c r="E315" s="68" t="s">
        <v>64</v>
      </c>
      <c r="F315" s="68">
        <f>_xlfn.NUMBERVALUE(RIGHT(ALL_Athletic[[#This Row],[POS RK]],3))</f>
        <v>88</v>
      </c>
      <c r="G315" s="69">
        <v>272</v>
      </c>
      <c r="H315" s="70" t="s">
        <v>2050</v>
      </c>
      <c r="I315" s="70" t="s">
        <v>2051</v>
      </c>
      <c r="J315" s="70">
        <v>0</v>
      </c>
      <c r="K315" s="71">
        <v>32.99</v>
      </c>
      <c r="L315" s="81">
        <v>-75.813014088187487</v>
      </c>
      <c r="M315" s="79">
        <v>-4.4595890640110287</v>
      </c>
      <c r="N315" s="75" t="str">
        <f>_xlfn.IFNA(_xlfn.XLOOKUP(ALL_Athletic[[#This Row],[OVERALL PLAYER]],AthleticNameFixer[Name],AthleticNameFixer[SleeperID]),_xlfn.XLOOKUP(ALL_Athletic[[#This Row],[OVERALL PLAYER]],players[full_name],players[sleeper_id]))</f>
        <v>6955</v>
      </c>
      <c r="O315" s="70">
        <f>_xlfn.XLOOKUP(ALL_Athletic[[#This Row],[SleeperID]],players[sleeper_id],players[years_exp])</f>
        <v>4</v>
      </c>
    </row>
    <row r="316" spans="5:15" x14ac:dyDescent="0.2">
      <c r="E316" s="68" t="s">
        <v>64</v>
      </c>
      <c r="F316" s="68">
        <f>_xlfn.NUMBERVALUE(RIGHT(ALL_Athletic[[#This Row],[POS RK]],3))</f>
        <v>89</v>
      </c>
      <c r="G316" s="69">
        <v>275</v>
      </c>
      <c r="H316" s="70" t="s">
        <v>438</v>
      </c>
      <c r="I316" s="70" t="s">
        <v>2052</v>
      </c>
      <c r="J316" s="70">
        <v>0</v>
      </c>
      <c r="K316" s="71">
        <v>32.423458036916273</v>
      </c>
      <c r="L316" s="81">
        <v>-76.312904055614311</v>
      </c>
      <c r="M316" s="79">
        <v>-4.4889943562126069</v>
      </c>
      <c r="N316" s="75" t="str">
        <f>_xlfn.IFNA(_xlfn.XLOOKUP(ALL_Athletic[[#This Row],[OVERALL PLAYER]],AthleticNameFixer[Name],AthleticNameFixer[SleeperID]),_xlfn.XLOOKUP(ALL_Athletic[[#This Row],[OVERALL PLAYER]],players[full_name],players[sleeper_id]))</f>
        <v>2359</v>
      </c>
      <c r="O316" s="70">
        <f>_xlfn.XLOOKUP(ALL_Athletic[[#This Row],[SleeperID]],players[sleeper_id],players[years_exp])</f>
        <v>11</v>
      </c>
    </row>
    <row r="317" spans="5:15" x14ac:dyDescent="0.2">
      <c r="E317" s="68" t="s">
        <v>29</v>
      </c>
      <c r="F317" s="68">
        <f>_xlfn.NUMBERVALUE(RIGHT(ALL_Athletic[[#This Row],[POS RK]],3))</f>
        <v>29</v>
      </c>
      <c r="G317" s="69">
        <v>35</v>
      </c>
      <c r="H317" s="70" t="s">
        <v>78</v>
      </c>
      <c r="I317" s="70" t="s">
        <v>2053</v>
      </c>
      <c r="J317" s="70">
        <v>0</v>
      </c>
      <c r="K317" s="71">
        <v>199.95672855269231</v>
      </c>
      <c r="L317" s="81">
        <v>-76.431053907017287</v>
      </c>
      <c r="M317" s="79">
        <v>-4.495944347471605</v>
      </c>
      <c r="N317" s="75" t="str">
        <f>_xlfn.IFNA(_xlfn.XLOOKUP(ALL_Athletic[[#This Row],[OVERALL PLAYER]],AthleticNameFixer[Name],AthleticNameFixer[SleeperID]),_xlfn.XLOOKUP(ALL_Athletic[[#This Row],[OVERALL PLAYER]],players[full_name],players[sleeper_id]))</f>
        <v>1049</v>
      </c>
      <c r="O317" s="70">
        <f>_xlfn.XLOOKUP(ALL_Athletic[[#This Row],[SleeperID]],players[sleeper_id],players[years_exp])</f>
        <v>12</v>
      </c>
    </row>
    <row r="318" spans="5:15" x14ac:dyDescent="0.2">
      <c r="E318" s="68" t="s">
        <v>64</v>
      </c>
      <c r="F318" s="68">
        <f>_xlfn.NUMBERVALUE(RIGHT(ALL_Athletic[[#This Row],[POS RK]],3))</f>
        <v>90</v>
      </c>
      <c r="G318" s="69">
        <v>276</v>
      </c>
      <c r="H318" s="70" t="s">
        <v>2054</v>
      </c>
      <c r="I318" s="70" t="s">
        <v>2055</v>
      </c>
      <c r="J318" s="70">
        <v>0</v>
      </c>
      <c r="K318" s="71">
        <v>31.509436431681493</v>
      </c>
      <c r="L318" s="81">
        <v>-77.119393707292062</v>
      </c>
      <c r="M318" s="79">
        <v>-4.5364349239583568</v>
      </c>
      <c r="N318" s="75" t="str">
        <f>_xlfn.IFNA(_xlfn.XLOOKUP(ALL_Athletic[[#This Row],[OVERALL PLAYER]],AthleticNameFixer[Name],AthleticNameFixer[SleeperID]),_xlfn.XLOOKUP(ALL_Athletic[[#This Row],[OVERALL PLAYER]],players[full_name],players[sleeper_id]))</f>
        <v>6144</v>
      </c>
      <c r="O318" s="70">
        <f>_xlfn.XLOOKUP(ALL_Athletic[[#This Row],[SleeperID]],players[sleeper_id],players[years_exp])</f>
        <v>7</v>
      </c>
    </row>
    <row r="319" spans="5:15" x14ac:dyDescent="0.2">
      <c r="E319" s="68" t="s">
        <v>64</v>
      </c>
      <c r="F319" s="68">
        <f>_xlfn.NUMBERVALUE(RIGHT(ALL_Athletic[[#This Row],[POS RK]],3))</f>
        <v>91</v>
      </c>
      <c r="G319" s="69">
        <v>278</v>
      </c>
      <c r="H319" s="70" t="s">
        <v>2056</v>
      </c>
      <c r="I319" s="70" t="s">
        <v>2057</v>
      </c>
      <c r="J319" s="70">
        <v>0</v>
      </c>
      <c r="K319" s="71">
        <v>30.957227252945003</v>
      </c>
      <c r="L319" s="81">
        <v>-77.606637100294847</v>
      </c>
      <c r="M319" s="79">
        <v>-4.5650963000173439</v>
      </c>
      <c r="N319" s="75" t="str">
        <f>_xlfn.IFNA(_xlfn.XLOOKUP(ALL_Athletic[[#This Row],[OVERALL PLAYER]],AthleticNameFixer[Name],AthleticNameFixer[SleeperID]),_xlfn.XLOOKUP(ALL_Athletic[[#This Row],[OVERALL PLAYER]],players[full_name],players[sleeper_id]))</f>
        <v>8174</v>
      </c>
      <c r="O319" s="70">
        <f>_xlfn.XLOOKUP(ALL_Athletic[[#This Row],[SleeperID]],players[sleeper_id],players[years_exp])</f>
        <v>3</v>
      </c>
    </row>
    <row r="320" spans="5:15" x14ac:dyDescent="0.2">
      <c r="E320" s="68" t="s">
        <v>64</v>
      </c>
      <c r="F320" s="68">
        <f>_xlfn.NUMBERVALUE(RIGHT(ALL_Athletic[[#This Row],[POS RK]],3))</f>
        <v>92</v>
      </c>
      <c r="G320" s="69">
        <v>279</v>
      </c>
      <c r="H320" s="70" t="s">
        <v>1172</v>
      </c>
      <c r="I320" s="70" t="s">
        <v>2058</v>
      </c>
      <c r="J320" s="70">
        <v>0</v>
      </c>
      <c r="K320" s="71">
        <v>30.7845857270007</v>
      </c>
      <c r="L320" s="81">
        <v>-77.758967858481</v>
      </c>
      <c r="M320" s="79">
        <v>-4.5740569328518239</v>
      </c>
      <c r="N320" s="75" t="str">
        <f>_xlfn.IFNA(_xlfn.XLOOKUP(ALL_Athletic[[#This Row],[OVERALL PLAYER]],AthleticNameFixer[Name],AthleticNameFixer[SleeperID]),_xlfn.XLOOKUP(ALL_Athletic[[#This Row],[OVERALL PLAYER]],players[full_name],players[sleeper_id]))</f>
        <v>8408</v>
      </c>
      <c r="O320" s="70">
        <f>_xlfn.XLOOKUP(ALL_Athletic[[#This Row],[SleeperID]],players[sleeper_id],players[years_exp])</f>
        <v>4</v>
      </c>
    </row>
    <row r="321" spans="5:15" x14ac:dyDescent="0.2">
      <c r="E321" s="68" t="s">
        <v>64</v>
      </c>
      <c r="F321" s="68">
        <f>_xlfn.NUMBERVALUE(RIGHT(ALL_Athletic[[#This Row],[POS RK]],3))</f>
        <v>93</v>
      </c>
      <c r="G321" s="69">
        <v>280</v>
      </c>
      <c r="H321" s="70" t="s">
        <v>2059</v>
      </c>
      <c r="I321" s="70" t="s">
        <v>2060</v>
      </c>
      <c r="J321" s="70">
        <v>0</v>
      </c>
      <c r="K321" s="71">
        <v>30.504027722509441</v>
      </c>
      <c r="L321" s="81">
        <v>-78.006519038914462</v>
      </c>
      <c r="M321" s="79">
        <v>-4.5886187669949683</v>
      </c>
      <c r="N321" s="75" t="str">
        <f>_xlfn.IFNA(_xlfn.XLOOKUP(ALL_Athletic[[#This Row],[OVERALL PLAYER]],AthleticNameFixer[Name],AthleticNameFixer[SleeperID]),_xlfn.XLOOKUP(ALL_Athletic[[#This Row],[OVERALL PLAYER]],players[full_name],players[sleeper_id]))</f>
        <v>6885</v>
      </c>
      <c r="O321" s="70">
        <f>_xlfn.XLOOKUP(ALL_Athletic[[#This Row],[SleeperID]],players[sleeper_id],players[years_exp])</f>
        <v>5</v>
      </c>
    </row>
    <row r="322" spans="5:15" x14ac:dyDescent="0.2">
      <c r="E322" s="68" t="s">
        <v>64</v>
      </c>
      <c r="F322" s="68">
        <f>_xlfn.NUMBERVALUE(RIGHT(ALL_Athletic[[#This Row],[POS RK]],3))</f>
        <v>94</v>
      </c>
      <c r="G322" s="69">
        <v>283</v>
      </c>
      <c r="H322" s="70" t="s">
        <v>2061</v>
      </c>
      <c r="I322" s="70" t="s">
        <v>2062</v>
      </c>
      <c r="J322" s="70">
        <v>0</v>
      </c>
      <c r="K322" s="71">
        <v>30.107803878825717</v>
      </c>
      <c r="L322" s="81">
        <v>-78.356128312753043</v>
      </c>
      <c r="M322" s="79">
        <v>-4.6091840183972375</v>
      </c>
      <c r="N322" s="75" t="str">
        <f>_xlfn.IFNA(_xlfn.XLOOKUP(ALL_Athletic[[#This Row],[OVERALL PLAYER]],AthleticNameFixer[Name],AthleticNameFixer[SleeperID]),_xlfn.XLOOKUP(ALL_Athletic[[#This Row],[OVERALL PLAYER]],players[full_name],players[sleeper_id]))</f>
        <v>6694</v>
      </c>
      <c r="O322" s="70">
        <f>_xlfn.XLOOKUP(ALL_Athletic[[#This Row],[SleeperID]],players[sleeper_id],players[years_exp])</f>
        <v>7</v>
      </c>
    </row>
    <row r="323" spans="5:15" x14ac:dyDescent="0.2">
      <c r="E323" s="68" t="s">
        <v>64</v>
      </c>
      <c r="F323" s="68">
        <f>_xlfn.NUMBERVALUE(RIGHT(ALL_Athletic[[#This Row],[POS RK]],3))</f>
        <v>95</v>
      </c>
      <c r="G323" s="69">
        <v>286</v>
      </c>
      <c r="H323" s="70" t="s">
        <v>2063</v>
      </c>
      <c r="I323" s="70" t="s">
        <v>2064</v>
      </c>
      <c r="J323" s="70">
        <v>0</v>
      </c>
      <c r="K323" s="71">
        <v>29.005560663510639</v>
      </c>
      <c r="L323" s="81">
        <v>-79.32869585567812</v>
      </c>
      <c r="M323" s="79">
        <v>-4.6663938738634192</v>
      </c>
      <c r="N323" s="75" t="str">
        <f>_xlfn.IFNA(_xlfn.XLOOKUP(ALL_Athletic[[#This Row],[OVERALL PLAYER]],AthleticNameFixer[Name],AthleticNameFixer[SleeperID]),_xlfn.XLOOKUP(ALL_Athletic[[#This Row],[OVERALL PLAYER]],players[full_name],players[sleeper_id]))</f>
        <v>8139</v>
      </c>
      <c r="O323" s="70">
        <f>_xlfn.XLOOKUP(ALL_Athletic[[#This Row],[SleeperID]],players[sleeper_id],players[years_exp])</f>
        <v>4</v>
      </c>
    </row>
    <row r="324" spans="5:15" x14ac:dyDescent="0.2">
      <c r="E324" s="68" t="s">
        <v>29</v>
      </c>
      <c r="F324" s="68">
        <f>_xlfn.NUMBERVALUE(RIGHT(ALL_Athletic[[#This Row],[POS RK]],3))</f>
        <v>30</v>
      </c>
      <c r="G324" s="69">
        <v>37</v>
      </c>
      <c r="H324" s="70" t="s">
        <v>2065</v>
      </c>
      <c r="I324" s="70" t="s">
        <v>2066</v>
      </c>
      <c r="J324" s="70">
        <v>0</v>
      </c>
      <c r="K324" s="71">
        <v>196.17761195146852</v>
      </c>
      <c r="L324" s="81">
        <v>-79.987869531698493</v>
      </c>
      <c r="M324" s="79">
        <v>-4.7051687959822646</v>
      </c>
      <c r="N324" s="75" t="str">
        <f>_xlfn.IFNA(_xlfn.XLOOKUP(ALL_Athletic[[#This Row],[OVERALL PLAYER]],AthleticNameFixer[Name],AthleticNameFixer[SleeperID]),_xlfn.XLOOKUP(ALL_Athletic[[#This Row],[OVERALL PLAYER]],players[full_name],players[sleeper_id]))</f>
        <v>8162</v>
      </c>
      <c r="O324" s="70">
        <f>_xlfn.XLOOKUP(ALL_Athletic[[#This Row],[SleeperID]],players[sleeper_id],players[years_exp])</f>
        <v>4</v>
      </c>
    </row>
    <row r="325" spans="5:15" x14ac:dyDescent="0.2">
      <c r="E325" s="68" t="s">
        <v>64</v>
      </c>
      <c r="F325" s="68">
        <f>_xlfn.NUMBERVALUE(RIGHT(ALL_Athletic[[#This Row],[POS RK]],3))</f>
        <v>96</v>
      </c>
      <c r="G325" s="69">
        <v>291</v>
      </c>
      <c r="H325" s="70" t="s">
        <v>109</v>
      </c>
      <c r="I325" s="70" t="s">
        <v>2067</v>
      </c>
      <c r="J325" s="70">
        <v>0</v>
      </c>
      <c r="K325" s="71">
        <v>27.860000000000003</v>
      </c>
      <c r="L325" s="81">
        <v>-80.339484676422785</v>
      </c>
      <c r="M325" s="79">
        <v>-4.7258520397895758</v>
      </c>
      <c r="N325" s="75" t="str">
        <f>_xlfn.IFNA(_xlfn.XLOOKUP(ALL_Athletic[[#This Row],[OVERALL PLAYER]],AthleticNameFixer[Name],AthleticNameFixer[SleeperID]),_xlfn.XLOOKUP(ALL_Athletic[[#This Row],[OVERALL PLAYER]],players[full_name],players[sleeper_id]))</f>
        <v>2320</v>
      </c>
      <c r="O325" s="70">
        <f>_xlfn.XLOOKUP(ALL_Athletic[[#This Row],[SleeperID]],players[sleeper_id],players[years_exp])</f>
        <v>9</v>
      </c>
    </row>
    <row r="326" spans="5:15" x14ac:dyDescent="0.2">
      <c r="E326" s="68" t="s">
        <v>64</v>
      </c>
      <c r="F326" s="68">
        <f>_xlfn.NUMBERVALUE(RIGHT(ALL_Athletic[[#This Row],[POS RK]],3))</f>
        <v>97</v>
      </c>
      <c r="G326" s="69">
        <v>294</v>
      </c>
      <c r="H326" s="70" t="s">
        <v>1252</v>
      </c>
      <c r="I326" s="70" t="s">
        <v>2068</v>
      </c>
      <c r="J326" s="70">
        <v>0</v>
      </c>
      <c r="K326" s="71">
        <v>26.574533042867149</v>
      </c>
      <c r="L326" s="81">
        <v>-81.473720226834132</v>
      </c>
      <c r="M326" s="79">
        <v>-4.7925717780490666</v>
      </c>
      <c r="N326" s="75" t="str">
        <f>_xlfn.IFNA(_xlfn.XLOOKUP(ALL_Athletic[[#This Row],[OVERALL PLAYER]],AthleticNameFixer[Name],AthleticNameFixer[SleeperID]),_xlfn.XLOOKUP(ALL_Athletic[[#This Row],[OVERALL PLAYER]],players[full_name],players[sleeper_id]))</f>
        <v>10219</v>
      </c>
      <c r="O326" s="70">
        <f>_xlfn.XLOOKUP(ALL_Athletic[[#This Row],[SleeperID]],players[sleeper_id],players[years_exp])</f>
        <v>3</v>
      </c>
    </row>
    <row r="327" spans="5:15" x14ac:dyDescent="0.2">
      <c r="E327" s="68" t="s">
        <v>64</v>
      </c>
      <c r="F327" s="68">
        <f>_xlfn.NUMBERVALUE(RIGHT(ALL_Athletic[[#This Row],[POS RK]],3))</f>
        <v>98</v>
      </c>
      <c r="G327" s="69">
        <v>295</v>
      </c>
      <c r="H327" s="70" t="s">
        <v>2069</v>
      </c>
      <c r="I327" s="70" t="s">
        <v>2070</v>
      </c>
      <c r="J327" s="70">
        <v>0</v>
      </c>
      <c r="K327" s="71">
        <v>26.257262693789535</v>
      </c>
      <c r="L327" s="81">
        <v>-81.753664652490841</v>
      </c>
      <c r="M327" s="79">
        <v>-4.8090390972053436</v>
      </c>
      <c r="N327" s="75" t="str">
        <f>_xlfn.IFNA(_xlfn.XLOOKUP(ALL_Athletic[[#This Row],[OVERALL PLAYER]],AthleticNameFixer[Name],AthleticNameFixer[SleeperID]),_xlfn.XLOOKUP(ALL_Athletic[[#This Row],[OVERALL PLAYER]],players[full_name],players[sleeper_id]))</f>
        <v>8255</v>
      </c>
      <c r="O327" s="70">
        <f>_xlfn.XLOOKUP(ALL_Athletic[[#This Row],[SleeperID]],players[sleeper_id],players[years_exp])</f>
        <v>4</v>
      </c>
    </row>
    <row r="328" spans="5:15" x14ac:dyDescent="0.2">
      <c r="E328" s="68" t="s">
        <v>64</v>
      </c>
      <c r="F328" s="68">
        <f>_xlfn.NUMBERVALUE(RIGHT(ALL_Athletic[[#This Row],[POS RK]],3))</f>
        <v>99</v>
      </c>
      <c r="G328" s="69">
        <v>297</v>
      </c>
      <c r="H328" s="70" t="s">
        <v>2071</v>
      </c>
      <c r="I328" s="70" t="s">
        <v>2072</v>
      </c>
      <c r="J328" s="70">
        <v>0</v>
      </c>
      <c r="K328" s="71">
        <v>25.93507426025575</v>
      </c>
      <c r="L328" s="81">
        <v>-82.037948564432426</v>
      </c>
      <c r="M328" s="79">
        <v>-4.8257616802607313</v>
      </c>
      <c r="N328" s="75" t="str">
        <f>_xlfn.IFNA(_xlfn.XLOOKUP(ALL_Athletic[[#This Row],[OVERALL PLAYER]],AthleticNameFixer[Name],AthleticNameFixer[SleeperID]),_xlfn.XLOOKUP(ALL_Athletic[[#This Row],[OVERALL PLAYER]],players[full_name],players[sleeper_id]))</f>
        <v>9512</v>
      </c>
      <c r="O328" s="70">
        <f>_xlfn.XLOOKUP(ALL_Athletic[[#This Row],[SleeperID]],players[sleeper_id],players[years_exp])</f>
        <v>1</v>
      </c>
    </row>
    <row r="329" spans="5:15" x14ac:dyDescent="0.2">
      <c r="E329" s="68" t="s">
        <v>64</v>
      </c>
      <c r="F329" s="68">
        <f>_xlfn.NUMBERVALUE(RIGHT(ALL_Athletic[[#This Row],[POS RK]],3))</f>
        <v>100</v>
      </c>
      <c r="G329" s="69">
        <v>298</v>
      </c>
      <c r="H329" s="70" t="s">
        <v>2073</v>
      </c>
      <c r="I329" s="70" t="s">
        <v>2074</v>
      </c>
      <c r="J329" s="70">
        <v>0</v>
      </c>
      <c r="K329" s="71">
        <v>25.469820437604799</v>
      </c>
      <c r="L329" s="81">
        <v>-82.448466643242085</v>
      </c>
      <c r="M329" s="79">
        <v>-4.8499098025436522</v>
      </c>
      <c r="N329" s="75" t="str">
        <f>_xlfn.IFNA(_xlfn.XLOOKUP(ALL_Athletic[[#This Row],[OVERALL PLAYER]],AthleticNameFixer[Name],AthleticNameFixer[SleeperID]),_xlfn.XLOOKUP(ALL_Athletic[[#This Row],[OVERALL PLAYER]],players[full_name],players[sleeper_id]))</f>
        <v>6931</v>
      </c>
      <c r="O329" s="70">
        <f>_xlfn.XLOOKUP(ALL_Athletic[[#This Row],[SleeperID]],players[sleeper_id],players[years_exp])</f>
        <v>6</v>
      </c>
    </row>
    <row r="330" spans="5:15" x14ac:dyDescent="0.2">
      <c r="E330" s="68" t="s">
        <v>64</v>
      </c>
      <c r="G330" s="69"/>
      <c r="H330" s="70" t="s">
        <v>353</v>
      </c>
      <c r="I330" s="70" t="s">
        <v>2075</v>
      </c>
      <c r="J330" s="71"/>
      <c r="K330" s="71">
        <v>24.383456566784201</v>
      </c>
      <c r="L330" s="82">
        <v>-83.407022999848493</v>
      </c>
      <c r="M330" s="79">
        <v>-4.9062954705793231</v>
      </c>
      <c r="N330" s="75" t="str">
        <f>_xlfn.IFNA(_xlfn.XLOOKUP(ALL_Athletic[[#This Row],[OVERALL PLAYER]],AthleticNameFixer[Name],AthleticNameFixer[SleeperID]),_xlfn.XLOOKUP(ALL_Athletic[[#This Row],[OVERALL PLAYER]],players[full_name],players[sleeper_id]))</f>
        <v>5122</v>
      </c>
      <c r="O330" s="70">
        <f>_xlfn.XLOOKUP(ALL_Athletic[[#This Row],[SleeperID]],players[sleeper_id],players[years_exp])</f>
        <v>6</v>
      </c>
    </row>
    <row r="331" spans="5:15" x14ac:dyDescent="0.2">
      <c r="E331" s="68" t="s">
        <v>64</v>
      </c>
      <c r="G331" s="69"/>
      <c r="H331" s="70" t="s">
        <v>2076</v>
      </c>
      <c r="I331" s="70" t="s">
        <v>2077</v>
      </c>
      <c r="J331" s="71"/>
      <c r="K331" s="71">
        <v>23.538486496424905</v>
      </c>
      <c r="L331" s="82">
        <v>-84.152584826636115</v>
      </c>
      <c r="M331" s="79">
        <v>-4.9501520486256538</v>
      </c>
      <c r="N331" s="75" t="str">
        <f>_xlfn.IFNA(_xlfn.XLOOKUP(ALL_Athletic[[#This Row],[OVERALL PLAYER]],AthleticNameFixer[Name],AthleticNameFixer[SleeperID]),_xlfn.XLOOKUP(ALL_Athletic[[#This Row],[OVERALL PLAYER]],players[full_name],players[sleeper_id]))</f>
        <v>7794</v>
      </c>
      <c r="O331" s="70">
        <f>_xlfn.XLOOKUP(ALL_Athletic[[#This Row],[SleeperID]],players[sleeper_id],players[years_exp])</f>
        <v>4</v>
      </c>
    </row>
    <row r="332" spans="5:15" x14ac:dyDescent="0.2">
      <c r="E332" s="68" t="s">
        <v>64</v>
      </c>
      <c r="G332" s="69"/>
      <c r="H332" s="70" t="s">
        <v>2078</v>
      </c>
      <c r="I332" s="70" t="s">
        <v>2079</v>
      </c>
      <c r="J332" s="71"/>
      <c r="K332" s="71">
        <v>23.4</v>
      </c>
      <c r="L332" s="82">
        <v>-84.274778794069846</v>
      </c>
      <c r="M332" s="79">
        <v>-4.9573399290629325</v>
      </c>
      <c r="N332" s="75" t="str">
        <f>_xlfn.IFNA(_xlfn.XLOOKUP(ALL_Athletic[[#This Row],[OVERALL PLAYER]],AthleticNameFixer[Name],AthleticNameFixer[SleeperID]),_xlfn.XLOOKUP(ALL_Athletic[[#This Row],[OVERALL PLAYER]],players[full_name],players[sleeper_id]))</f>
        <v>8220</v>
      </c>
      <c r="O332" s="70">
        <f>_xlfn.XLOOKUP(ALL_Athletic[[#This Row],[SleeperID]],players[sleeper_id],players[years_exp])</f>
        <v>4</v>
      </c>
    </row>
    <row r="333" spans="5:15" x14ac:dyDescent="0.2">
      <c r="E333" s="68" t="s">
        <v>64</v>
      </c>
      <c r="G333" s="69"/>
      <c r="H333" s="70" t="s">
        <v>2080</v>
      </c>
      <c r="I333" s="70" t="s">
        <v>2081</v>
      </c>
      <c r="J333" s="71"/>
      <c r="K333" s="71">
        <v>23.012042104994002</v>
      </c>
      <c r="L333" s="82">
        <v>-84.617094583781025</v>
      </c>
      <c r="M333" s="79">
        <v>-4.9774761519871191</v>
      </c>
      <c r="N333" s="75" t="str">
        <f>_xlfn.IFNA(_xlfn.XLOOKUP(ALL_Athletic[[#This Row],[OVERALL PLAYER]],AthleticNameFixer[Name],AthleticNameFixer[SleeperID]),_xlfn.XLOOKUP(ALL_Athletic[[#This Row],[OVERALL PLAYER]],players[full_name],players[sleeper_id]))</f>
        <v>9220</v>
      </c>
      <c r="O333" s="70">
        <f>_xlfn.XLOOKUP(ALL_Athletic[[#This Row],[SleeperID]],players[sleeper_id],players[years_exp])</f>
        <v>3</v>
      </c>
    </row>
    <row r="334" spans="5:15" x14ac:dyDescent="0.2">
      <c r="E334" s="68" t="s">
        <v>64</v>
      </c>
      <c r="G334" s="69"/>
      <c r="H334" s="70" t="s">
        <v>2082</v>
      </c>
      <c r="I334" s="70" t="s">
        <v>2083</v>
      </c>
      <c r="J334" s="71"/>
      <c r="K334" s="71">
        <v>22.788705326139429</v>
      </c>
      <c r="L334" s="82">
        <v>-84.814156447476236</v>
      </c>
      <c r="M334" s="79">
        <v>-4.9890680263221316</v>
      </c>
      <c r="N334" s="75" t="str">
        <f>_xlfn.IFNA(_xlfn.XLOOKUP(ALL_Athletic[[#This Row],[OVERALL PLAYER]],AthleticNameFixer[Name],AthleticNameFixer[SleeperID]),_xlfn.XLOOKUP(ALL_Athletic[[#This Row],[OVERALL PLAYER]],players[full_name],players[sleeper_id]))</f>
        <v>9510</v>
      </c>
      <c r="O334" s="70">
        <f>_xlfn.XLOOKUP(ALL_Athletic[[#This Row],[SleeperID]],players[sleeper_id],players[years_exp])</f>
        <v>3</v>
      </c>
    </row>
    <row r="335" spans="5:15" x14ac:dyDescent="0.2">
      <c r="E335" s="68" t="s">
        <v>64</v>
      </c>
      <c r="G335" s="69"/>
      <c r="H335" s="70" t="s">
        <v>2084</v>
      </c>
      <c r="I335" s="70" t="s">
        <v>2085</v>
      </c>
      <c r="J335" s="71"/>
      <c r="K335" s="71">
        <v>22.1519819412425</v>
      </c>
      <c r="L335" s="82">
        <v>-85.375971198855879</v>
      </c>
      <c r="M335" s="79">
        <v>-5.0221159528738752</v>
      </c>
      <c r="N335" s="75" t="str">
        <f>_xlfn.IFNA(_xlfn.XLOOKUP(ALL_Athletic[[#This Row],[OVERALL PLAYER]],AthleticNameFixer[Name],AthleticNameFixer[SleeperID]),_xlfn.XLOOKUP(ALL_Athletic[[#This Row],[OVERALL PLAYER]],players[full_name],players[sleeper_id]))</f>
        <v>8211</v>
      </c>
      <c r="O335" s="70">
        <f>_xlfn.XLOOKUP(ALL_Athletic[[#This Row],[SleeperID]],players[sleeper_id],players[years_exp])</f>
        <v>3</v>
      </c>
    </row>
    <row r="336" spans="5:15" x14ac:dyDescent="0.2">
      <c r="E336" s="68" t="s">
        <v>64</v>
      </c>
      <c r="G336" s="69"/>
      <c r="H336" s="70" t="s">
        <v>2086</v>
      </c>
      <c r="I336" s="70" t="s">
        <v>2087</v>
      </c>
      <c r="J336" s="71"/>
      <c r="K336" s="71">
        <v>21.900000000000002</v>
      </c>
      <c r="L336" s="82">
        <v>-85.598308205834542</v>
      </c>
      <c r="M336" s="79">
        <v>-5.0351946003432086</v>
      </c>
      <c r="N336" s="75" t="str">
        <f>_xlfn.IFNA(_xlfn.XLOOKUP(ALL_Athletic[[#This Row],[OVERALL PLAYER]],AthleticNameFixer[Name],AthleticNameFixer[SleeperID]),_xlfn.XLOOKUP(ALL_Athletic[[#This Row],[OVERALL PLAYER]],players[full_name],players[sleeper_id]))</f>
        <v>10216</v>
      </c>
      <c r="O336" s="70">
        <f>_xlfn.XLOOKUP(ALL_Athletic[[#This Row],[SleeperID]],players[sleeper_id],players[years_exp])</f>
        <v>3</v>
      </c>
    </row>
    <row r="337" spans="5:15" x14ac:dyDescent="0.2">
      <c r="E337" s="68" t="s">
        <v>64</v>
      </c>
      <c r="G337" s="69"/>
      <c r="H337" s="70" t="s">
        <v>2088</v>
      </c>
      <c r="I337" s="70" t="s">
        <v>2089</v>
      </c>
      <c r="J337" s="71"/>
      <c r="K337" s="71">
        <v>21.407553009587282</v>
      </c>
      <c r="L337" s="82">
        <v>-86.032820256198718</v>
      </c>
      <c r="M337" s="79">
        <v>-5.0607541327175714</v>
      </c>
      <c r="N337" s="75" t="str">
        <f>_xlfn.IFNA(_xlfn.XLOOKUP(ALL_Athletic[[#This Row],[OVERALL PLAYER]],AthleticNameFixer[Name],AthleticNameFixer[SleeperID]),_xlfn.XLOOKUP(ALL_Athletic[[#This Row],[OVERALL PLAYER]],players[full_name],players[sleeper_id]))</f>
        <v>7720</v>
      </c>
      <c r="O337" s="70">
        <f>_xlfn.XLOOKUP(ALL_Athletic[[#This Row],[SleeperID]],players[sleeper_id],players[years_exp])</f>
        <v>5</v>
      </c>
    </row>
    <row r="338" spans="5:15" x14ac:dyDescent="0.2">
      <c r="E338" s="68" t="s">
        <v>64</v>
      </c>
      <c r="G338" s="69"/>
      <c r="H338" s="70" t="s">
        <v>2090</v>
      </c>
      <c r="I338" s="70" t="s">
        <v>2091</v>
      </c>
      <c r="J338" s="71"/>
      <c r="K338" s="71">
        <v>20.74271274781346</v>
      </c>
      <c r="L338" s="82">
        <v>-86.61944401658738</v>
      </c>
      <c r="M338" s="79">
        <v>-5.0952614127404345</v>
      </c>
      <c r="N338" s="75" t="str">
        <f>_xlfn.IFNA(_xlfn.XLOOKUP(ALL_Athletic[[#This Row],[OVERALL PLAYER]],AthleticNameFixer[Name],AthleticNameFixer[SleeperID]),_xlfn.XLOOKUP(ALL_Athletic[[#This Row],[OVERALL PLAYER]],players[full_name],players[sleeper_id]))</f>
        <v>6878</v>
      </c>
      <c r="O338" s="70">
        <f>_xlfn.XLOOKUP(ALL_Athletic[[#This Row],[SleeperID]],players[sleeper_id],players[years_exp])</f>
        <v>4</v>
      </c>
    </row>
    <row r="339" spans="5:15" x14ac:dyDescent="0.2">
      <c r="E339" s="68" t="s">
        <v>64</v>
      </c>
      <c r="G339" s="69"/>
      <c r="H339" s="70" t="s">
        <v>295</v>
      </c>
      <c r="I339" s="70" t="s">
        <v>2092</v>
      </c>
      <c r="J339" s="71"/>
      <c r="K339" s="71">
        <v>19.685714285714283</v>
      </c>
      <c r="L339" s="82">
        <v>-87.552089718439603</v>
      </c>
      <c r="M339" s="79">
        <v>-5.1501229246140943</v>
      </c>
      <c r="N339" s="75" t="str">
        <f>_xlfn.IFNA(_xlfn.XLOOKUP(ALL_Athletic[[#This Row],[OVERALL PLAYER]],AthleticNameFixer[Name],AthleticNameFixer[SleeperID]),_xlfn.XLOOKUP(ALL_Athletic[[#This Row],[OVERALL PLAYER]],players[full_name],players[sleeper_id]))</f>
        <v>1379</v>
      </c>
      <c r="O339" s="70">
        <f>_xlfn.XLOOKUP(ALL_Athletic[[#This Row],[SleeperID]],players[sleeper_id],players[years_exp])</f>
        <v>13</v>
      </c>
    </row>
    <row r="340" spans="5:15" x14ac:dyDescent="0.2">
      <c r="E340" s="68" t="s">
        <v>64</v>
      </c>
      <c r="G340" s="69"/>
      <c r="H340" s="70" t="s">
        <v>2093</v>
      </c>
      <c r="I340" s="70" t="s">
        <v>2094</v>
      </c>
      <c r="J340" s="71"/>
      <c r="K340" s="71">
        <v>19.427546887423258</v>
      </c>
      <c r="L340" s="82">
        <v>-87.779884481637566</v>
      </c>
      <c r="M340" s="79">
        <v>-5.1635226165669152</v>
      </c>
      <c r="N340" s="75" t="str">
        <f>_xlfn.IFNA(_xlfn.XLOOKUP(ALL_Athletic[[#This Row],[OVERALL PLAYER]],AthleticNameFixer[Name],AthleticNameFixer[SleeperID]),_xlfn.XLOOKUP(ALL_Athletic[[#This Row],[OVERALL PLAYER]],players[full_name],players[sleeper_id]))</f>
        <v>5209</v>
      </c>
      <c r="O340" s="70">
        <f>_xlfn.XLOOKUP(ALL_Athletic[[#This Row],[SleeperID]],players[sleeper_id],players[years_exp])</f>
        <v>7</v>
      </c>
    </row>
    <row r="341" spans="5:15" x14ac:dyDescent="0.2">
      <c r="E341" s="68" t="s">
        <v>64</v>
      </c>
      <c r="G341" s="69"/>
      <c r="H341" s="70" t="s">
        <v>2095</v>
      </c>
      <c r="I341" s="70" t="s">
        <v>2096</v>
      </c>
      <c r="J341" s="71"/>
      <c r="K341" s="71">
        <v>19.195668112962601</v>
      </c>
      <c r="L341" s="82">
        <v>-87.984483400279316</v>
      </c>
      <c r="M341" s="79">
        <v>-5.1755578470752539</v>
      </c>
      <c r="N341" s="75" t="str">
        <f>_xlfn.IFNA(_xlfn.XLOOKUP(ALL_Athletic[[#This Row],[OVERALL PLAYER]],AthleticNameFixer[Name],AthleticNameFixer[SleeperID]),_xlfn.XLOOKUP(ALL_Athletic[[#This Row],[OVERALL PLAYER]],players[full_name],players[sleeper_id]))</f>
        <v>6012</v>
      </c>
      <c r="O341" s="70">
        <f>_xlfn.XLOOKUP(ALL_Athletic[[#This Row],[SleeperID]],players[sleeper_id],players[years_exp])</f>
        <v>7</v>
      </c>
    </row>
    <row r="342" spans="5:15" x14ac:dyDescent="0.2">
      <c r="E342" s="68" t="s">
        <v>64</v>
      </c>
      <c r="G342" s="69"/>
      <c r="H342" s="70" t="s">
        <v>1616</v>
      </c>
      <c r="I342" s="70" t="s">
        <v>2097</v>
      </c>
      <c r="J342" s="71"/>
      <c r="K342" s="71">
        <v>18.765384938530001</v>
      </c>
      <c r="L342" s="82">
        <v>-88.364145024778679</v>
      </c>
      <c r="M342" s="79">
        <v>-5.1978908838105102</v>
      </c>
      <c r="N342" s="75" t="str">
        <f>_xlfn.IFNA(_xlfn.XLOOKUP(ALL_Athletic[[#This Row],[OVERALL PLAYER]],AthleticNameFixer[Name],AthleticNameFixer[SleeperID]),_xlfn.XLOOKUP(ALL_Athletic[[#This Row],[OVERALL PLAYER]],players[full_name],players[sleeper_id]))</f>
        <v>6984</v>
      </c>
      <c r="O342" s="70">
        <f>_xlfn.XLOOKUP(ALL_Athletic[[#This Row],[SleeperID]],players[sleeper_id],players[years_exp])</f>
        <v>5</v>
      </c>
    </row>
    <row r="343" spans="5:15" x14ac:dyDescent="0.2">
      <c r="E343" s="68" t="s">
        <v>64</v>
      </c>
      <c r="G343" s="69"/>
      <c r="H343" s="70" t="s">
        <v>932</v>
      </c>
      <c r="I343" s="70" t="s">
        <v>2098</v>
      </c>
      <c r="J343" s="71"/>
      <c r="K343" s="71">
        <v>18.331687480966941</v>
      </c>
      <c r="L343" s="82">
        <v>-88.746819252040197</v>
      </c>
      <c r="M343" s="79">
        <v>-5.2204011324729525</v>
      </c>
      <c r="N343" s="75" t="str">
        <f>_xlfn.IFNA(_xlfn.XLOOKUP(ALL_Athletic[[#This Row],[OVERALL PLAYER]],AthleticNameFixer[Name],AthleticNameFixer[SleeperID]),_xlfn.XLOOKUP(ALL_Athletic[[#This Row],[OVERALL PLAYER]],players[full_name],players[sleeper_id]))</f>
        <v>1034</v>
      </c>
      <c r="O343" s="70">
        <f>_xlfn.XLOOKUP(ALL_Athletic[[#This Row],[SleeperID]],players[sleeper_id],players[years_exp])</f>
        <v>12</v>
      </c>
    </row>
    <row r="344" spans="5:15" x14ac:dyDescent="0.2">
      <c r="E344" s="68" t="s">
        <v>64</v>
      </c>
      <c r="G344" s="69"/>
      <c r="H344" s="70" t="s">
        <v>2099</v>
      </c>
      <c r="I344" s="70" t="s">
        <v>2100</v>
      </c>
      <c r="J344" s="71"/>
      <c r="K344" s="71">
        <v>18.331428571428575</v>
      </c>
      <c r="L344" s="82">
        <v>-88.74704770163288</v>
      </c>
      <c r="M344" s="79">
        <v>-5.2204145706842873</v>
      </c>
      <c r="N344" s="75" t="str">
        <f>_xlfn.IFNA(_xlfn.XLOOKUP(ALL_Athletic[[#This Row],[OVERALL PLAYER]],AthleticNameFixer[Name],AthleticNameFixer[SleeperID]),_xlfn.XLOOKUP(ALL_Athletic[[#This Row],[OVERALL PLAYER]],players[full_name],players[sleeper_id]))</f>
        <v>8208</v>
      </c>
      <c r="O344" s="70">
        <f>_xlfn.XLOOKUP(ALL_Athletic[[#This Row],[SleeperID]],players[sleeper_id],players[years_exp])</f>
        <v>4</v>
      </c>
    </row>
    <row r="345" spans="5:15" x14ac:dyDescent="0.2">
      <c r="E345" s="68" t="s">
        <v>64</v>
      </c>
      <c r="G345" s="69"/>
      <c r="H345" s="70" t="s">
        <v>2101</v>
      </c>
      <c r="I345" s="70" t="s">
        <v>2102</v>
      </c>
      <c r="J345" s="71"/>
      <c r="K345" s="71">
        <v>18.194285714285716</v>
      </c>
      <c r="L345" s="82">
        <v>-88.868056104994224</v>
      </c>
      <c r="M345" s="79">
        <v>-5.2275327120584834</v>
      </c>
      <c r="N345" s="75" t="str">
        <f>_xlfn.IFNA(_xlfn.XLOOKUP(ALL_Athletic[[#This Row],[OVERALL PLAYER]],AthleticNameFixer[Name],AthleticNameFixer[SleeperID]),_xlfn.XLOOKUP(ALL_Athletic[[#This Row],[OVERALL PLAYER]],players[full_name],players[sleeper_id]))</f>
        <v>6659</v>
      </c>
      <c r="O345" s="70">
        <f>_xlfn.XLOOKUP(ALL_Athletic[[#This Row],[SleeperID]],players[sleeper_id],players[years_exp])</f>
        <v>7</v>
      </c>
    </row>
    <row r="346" spans="5:15" x14ac:dyDescent="0.2">
      <c r="E346" s="68" t="s">
        <v>64</v>
      </c>
      <c r="G346" s="69"/>
      <c r="H346" s="70" t="s">
        <v>1230</v>
      </c>
      <c r="I346" s="70" t="s">
        <v>2103</v>
      </c>
      <c r="J346" s="71"/>
      <c r="K346" s="71">
        <v>17.730000000000004</v>
      </c>
      <c r="L346" s="82">
        <v>-89.277719970540431</v>
      </c>
      <c r="M346" s="79">
        <v>-5.2516305865023787</v>
      </c>
      <c r="N346" s="75" t="str">
        <f>_xlfn.IFNA(_xlfn.XLOOKUP(ALL_Athletic[[#This Row],[OVERALL PLAYER]],AthleticNameFixer[Name],AthleticNameFixer[SleeperID]),_xlfn.XLOOKUP(ALL_Athletic[[#This Row],[OVERALL PLAYER]],players[full_name],players[sleeper_id]))</f>
        <v>7021</v>
      </c>
      <c r="O346" s="70">
        <f>_xlfn.XLOOKUP(ALL_Athletic[[#This Row],[SleeperID]],players[sleeper_id],players[years_exp])</f>
        <v>6</v>
      </c>
    </row>
    <row r="347" spans="5:15" x14ac:dyDescent="0.2">
      <c r="E347" s="68" t="s">
        <v>29</v>
      </c>
      <c r="F347" s="68">
        <f>_xlfn.NUMBERVALUE(RIGHT(ALL_Athletic[[#This Row],[POS RK]],3))</f>
        <v>31</v>
      </c>
      <c r="G347" s="69">
        <v>42</v>
      </c>
      <c r="H347" s="70" t="s">
        <v>2104</v>
      </c>
      <c r="I347" s="70" t="s">
        <v>2105</v>
      </c>
      <c r="J347" s="70">
        <v>0</v>
      </c>
      <c r="K347" s="71">
        <v>186.282563115686</v>
      </c>
      <c r="L347" s="81">
        <v>-89.300856671258515</v>
      </c>
      <c r="M347" s="79">
        <v>-5.2529915688975599</v>
      </c>
      <c r="N347" s="75" t="str">
        <f>_xlfn.IFNA(_xlfn.XLOOKUP(ALL_Athletic[[#This Row],[OVERALL PLAYER]],AthleticNameFixer[Name],AthleticNameFixer[SleeperID]),_xlfn.XLOOKUP(ALL_Athletic[[#This Row],[OVERALL PLAYER]],players[full_name],players[sleeper_id]))</f>
        <v>8159</v>
      </c>
      <c r="O347" s="70">
        <f>_xlfn.XLOOKUP(ALL_Athletic[[#This Row],[SleeperID]],players[sleeper_id],players[years_exp])</f>
        <v>4</v>
      </c>
    </row>
    <row r="348" spans="5:15" x14ac:dyDescent="0.2">
      <c r="E348" s="68" t="s">
        <v>64</v>
      </c>
      <c r="G348" s="69"/>
      <c r="H348" s="70" t="s">
        <v>2106</v>
      </c>
      <c r="I348" s="70" t="s">
        <v>2107</v>
      </c>
      <c r="J348" s="71"/>
      <c r="K348" s="71">
        <v>16.68</v>
      </c>
      <c r="L348" s="82">
        <v>-90.204190558775736</v>
      </c>
      <c r="M348" s="79">
        <v>-5.3061288563985727</v>
      </c>
      <c r="N348" s="75" t="str">
        <f>_xlfn.IFNA(_xlfn.XLOOKUP(ALL_Athletic[[#This Row],[OVERALL PLAYER]],AthleticNameFixer[Name],AthleticNameFixer[SleeperID]),_xlfn.XLOOKUP(ALL_Athletic[[#This Row],[OVERALL PLAYER]],players[full_name],players[sleeper_id]))</f>
        <v>7204</v>
      </c>
      <c r="O348" s="70">
        <f>_xlfn.XLOOKUP(ALL_Athletic[[#This Row],[SleeperID]],players[sleeper_id],players[years_exp])</f>
        <v>6</v>
      </c>
    </row>
    <row r="349" spans="5:15" x14ac:dyDescent="0.2">
      <c r="E349" s="68" t="s">
        <v>64</v>
      </c>
      <c r="G349" s="69"/>
      <c r="H349" s="70" t="s">
        <v>2108</v>
      </c>
      <c r="I349" s="70" t="s">
        <v>2109</v>
      </c>
      <c r="J349" s="71"/>
      <c r="K349" s="71">
        <v>16.619999999999997</v>
      </c>
      <c r="L349" s="82">
        <v>-90.257131735246318</v>
      </c>
      <c r="M349" s="79">
        <v>-5.3092430432497837</v>
      </c>
      <c r="N349" s="75" t="str">
        <f>_xlfn.IFNA(_xlfn.XLOOKUP(ALL_Athletic[[#This Row],[OVERALL PLAYER]],AthleticNameFixer[Name],AthleticNameFixer[SleeperID]),_xlfn.XLOOKUP(ALL_Athletic[[#This Row],[OVERALL PLAYER]],players[full_name],players[sleeper_id]))</f>
        <v>6963</v>
      </c>
      <c r="O349" s="70">
        <f>_xlfn.XLOOKUP(ALL_Athletic[[#This Row],[SleeperID]],players[sleeper_id],players[years_exp])</f>
        <v>6</v>
      </c>
    </row>
    <row r="350" spans="5:15" x14ac:dyDescent="0.2">
      <c r="E350" s="68" t="s">
        <v>64</v>
      </c>
      <c r="G350" s="69"/>
      <c r="H350" s="70" t="s">
        <v>2110</v>
      </c>
      <c r="I350" s="70" t="s">
        <v>2111</v>
      </c>
      <c r="J350" s="71"/>
      <c r="K350" s="71">
        <v>15.78</v>
      </c>
      <c r="L350" s="82">
        <v>-90.998308205834547</v>
      </c>
      <c r="M350" s="79">
        <v>-5.3528416591667378</v>
      </c>
      <c r="N350" s="75" t="str">
        <f>_xlfn.IFNA(_xlfn.XLOOKUP(ALL_Athletic[[#This Row],[OVERALL PLAYER]],AthleticNameFixer[Name],AthleticNameFixer[SleeperID]),_xlfn.XLOOKUP(ALL_Athletic[[#This Row],[OVERALL PLAYER]],players[full_name],players[sleeper_id]))</f>
        <v>5980</v>
      </c>
      <c r="O350" s="70">
        <f>_xlfn.XLOOKUP(ALL_Athletic[[#This Row],[SleeperID]],players[sleeper_id],players[years_exp])</f>
        <v>6</v>
      </c>
    </row>
    <row r="351" spans="5:15" x14ac:dyDescent="0.2">
      <c r="E351" s="68" t="s">
        <v>64</v>
      </c>
      <c r="G351" s="69"/>
      <c r="H351" s="70" t="s">
        <v>2112</v>
      </c>
      <c r="I351" s="70" t="s">
        <v>2113</v>
      </c>
      <c r="J351" s="71"/>
      <c r="K351" s="71">
        <v>15.652857142857144</v>
      </c>
      <c r="L351" s="82">
        <v>-91.110493079784135</v>
      </c>
      <c r="M351" s="79">
        <v>-5.3594407693990664</v>
      </c>
      <c r="N351" s="75" t="str">
        <f>_xlfn.IFNA(_xlfn.XLOOKUP(ALL_Athletic[[#This Row],[OVERALL PLAYER]],AthleticNameFixer[Name],AthleticNameFixer[SleeperID]),_xlfn.XLOOKUP(ALL_Athletic[[#This Row],[OVERALL PLAYER]],players[full_name],players[sleeper_id]))</f>
        <v>8179</v>
      </c>
      <c r="O351" s="70">
        <f>_xlfn.XLOOKUP(ALL_Athletic[[#This Row],[SleeperID]],players[sleeper_id],players[years_exp])</f>
        <v>2</v>
      </c>
    </row>
    <row r="352" spans="5:15" x14ac:dyDescent="0.2">
      <c r="E352" s="68" t="s">
        <v>64</v>
      </c>
      <c r="G352" s="69"/>
      <c r="H352" s="70" t="s">
        <v>2114</v>
      </c>
      <c r="I352" s="70" t="s">
        <v>2115</v>
      </c>
      <c r="J352" s="71"/>
      <c r="K352" s="71">
        <v>15.620302620253399</v>
      </c>
      <c r="L352" s="82">
        <v>-91.139217658552141</v>
      </c>
      <c r="M352" s="79">
        <v>-5.361130450503067</v>
      </c>
      <c r="N352" s="75" t="str">
        <f>_xlfn.IFNA(_xlfn.XLOOKUP(ALL_Athletic[[#This Row],[OVERALL PLAYER]],AthleticNameFixer[Name],AthleticNameFixer[SleeperID]),_xlfn.XLOOKUP(ALL_Athletic[[#This Row],[OVERALL PLAYER]],players[full_name],players[sleeper_id]))</f>
        <v>5995</v>
      </c>
      <c r="O352" s="70">
        <f>_xlfn.XLOOKUP(ALL_Athletic[[#This Row],[SleeperID]],players[sleeper_id],players[years_exp])</f>
        <v>7</v>
      </c>
    </row>
    <row r="353" spans="5:15" x14ac:dyDescent="0.2">
      <c r="E353" s="68" t="s">
        <v>64</v>
      </c>
      <c r="G353" s="69"/>
      <c r="H353" s="70" t="s">
        <v>2116</v>
      </c>
      <c r="I353" s="70" t="s">
        <v>2117</v>
      </c>
      <c r="J353" s="71"/>
      <c r="K353" s="71">
        <v>15.28</v>
      </c>
      <c r="L353" s="82">
        <v>-91.439484676422794</v>
      </c>
      <c r="M353" s="79">
        <v>-5.3787932162601644</v>
      </c>
      <c r="N353" s="75" t="str">
        <f>_xlfn.IFNA(_xlfn.XLOOKUP(ALL_Athletic[[#This Row],[OVERALL PLAYER]],AthleticNameFixer[Name],AthleticNameFixer[SleeperID]),_xlfn.XLOOKUP(ALL_Athletic[[#This Row],[OVERALL PLAYER]],players[full_name],players[sleeper_id]))</f>
        <v>8423</v>
      </c>
      <c r="O353" s="70">
        <f>_xlfn.XLOOKUP(ALL_Athletic[[#This Row],[SleeperID]],players[sleeper_id],players[years_exp])</f>
        <v>4</v>
      </c>
    </row>
    <row r="354" spans="5:15" x14ac:dyDescent="0.2">
      <c r="E354" s="68" t="s">
        <v>64</v>
      </c>
      <c r="G354" s="69"/>
      <c r="H354" s="70" t="s">
        <v>2118</v>
      </c>
      <c r="I354" s="70" t="s">
        <v>2119</v>
      </c>
      <c r="J354" s="71"/>
      <c r="K354" s="71">
        <v>15.1946284114</v>
      </c>
      <c r="L354" s="82">
        <v>-91.514812548716904</v>
      </c>
      <c r="M354" s="79">
        <v>-5.3832242675715829</v>
      </c>
      <c r="N354" s="75" t="str">
        <f>_xlfn.IFNA(_xlfn.XLOOKUP(ALL_Athletic[[#This Row],[OVERALL PLAYER]],AthleticNameFixer[Name],AthleticNameFixer[SleeperID]),_xlfn.XLOOKUP(ALL_Athletic[[#This Row],[OVERALL PLAYER]],players[full_name],players[sleeper_id]))</f>
        <v>6918</v>
      </c>
      <c r="O354" s="70">
        <f>_xlfn.XLOOKUP(ALL_Athletic[[#This Row],[SleeperID]],players[sleeper_id],players[years_exp])</f>
        <v>6</v>
      </c>
    </row>
    <row r="355" spans="5:15" x14ac:dyDescent="0.2">
      <c r="E355" s="68" t="s">
        <v>64</v>
      </c>
      <c r="G355" s="69"/>
      <c r="H355" s="70" t="s">
        <v>2120</v>
      </c>
      <c r="I355" s="70" t="s">
        <v>2121</v>
      </c>
      <c r="J355" s="71"/>
      <c r="K355" s="71">
        <v>15.001428571428571</v>
      </c>
      <c r="L355" s="82">
        <v>-91.685282995750526</v>
      </c>
      <c r="M355" s="79">
        <v>-5.3932519409265014</v>
      </c>
      <c r="N355" s="75" t="str">
        <f>_xlfn.IFNA(_xlfn.XLOOKUP(ALL_Athletic[[#This Row],[OVERALL PLAYER]],AthleticNameFixer[Name],AthleticNameFixer[SleeperID]),_xlfn.XLOOKUP(ALL_Athletic[[#This Row],[OVERALL PLAYER]],players[full_name],players[sleeper_id]))</f>
        <v>6951</v>
      </c>
      <c r="O355" s="70">
        <f>_xlfn.XLOOKUP(ALL_Athletic[[#This Row],[SleeperID]],players[sleeper_id],players[years_exp])</f>
        <v>4</v>
      </c>
    </row>
    <row r="356" spans="5:15" x14ac:dyDescent="0.2">
      <c r="E356" s="68" t="s">
        <v>64</v>
      </c>
      <c r="G356" s="69"/>
      <c r="H356" s="70" t="s">
        <v>2122</v>
      </c>
      <c r="I356" s="70" t="s">
        <v>2123</v>
      </c>
      <c r="J356" s="71"/>
      <c r="K356" s="71">
        <v>14.850000000000001</v>
      </c>
      <c r="L356" s="82">
        <v>-91.818896441128672</v>
      </c>
      <c r="M356" s="79">
        <v>-5.4011115553605098</v>
      </c>
      <c r="N356" s="75" t="str">
        <f>_xlfn.IFNA(_xlfn.XLOOKUP(ALL_Athletic[[#This Row],[OVERALL PLAYER]],AthleticNameFixer[Name],AthleticNameFixer[SleeperID]),_xlfn.XLOOKUP(ALL_Athletic[[#This Row],[OVERALL PLAYER]],players[full_name],players[sleeper_id]))</f>
        <v>7609</v>
      </c>
      <c r="O356" s="70">
        <f>_xlfn.XLOOKUP(ALL_Athletic[[#This Row],[SleeperID]],players[sleeper_id],players[years_exp])</f>
        <v>4</v>
      </c>
    </row>
    <row r="357" spans="5:15" x14ac:dyDescent="0.2">
      <c r="E357" s="68" t="s">
        <v>64</v>
      </c>
      <c r="G357" s="69"/>
      <c r="H357" s="70" t="s">
        <v>2124</v>
      </c>
      <c r="I357" s="70" t="s">
        <v>2125</v>
      </c>
      <c r="J357" s="71"/>
      <c r="K357" s="71">
        <v>14.487142857142858</v>
      </c>
      <c r="L357" s="82">
        <v>-92.13906450835556</v>
      </c>
      <c r="M357" s="79">
        <v>-5.4199449710797385</v>
      </c>
      <c r="N357" s="75" t="str">
        <f>_xlfn.IFNA(_xlfn.XLOOKUP(ALL_Athletic[[#This Row],[OVERALL PLAYER]],AthleticNameFixer[Name],AthleticNameFixer[SleeperID]),_xlfn.XLOOKUP(ALL_Athletic[[#This Row],[OVERALL PLAYER]],players[full_name],players[sleeper_id]))</f>
        <v>7529</v>
      </c>
      <c r="O357" s="70">
        <f>_xlfn.XLOOKUP(ALL_Athletic[[#This Row],[SleeperID]],players[sleeper_id],players[years_exp])</f>
        <v>5</v>
      </c>
    </row>
    <row r="358" spans="5:15" x14ac:dyDescent="0.2">
      <c r="E358" s="68" t="s">
        <v>64</v>
      </c>
      <c r="G358" s="69"/>
      <c r="H358" s="70" t="s">
        <v>2126</v>
      </c>
      <c r="I358" s="70" t="s">
        <v>2127</v>
      </c>
      <c r="J358" s="71"/>
      <c r="K358" s="71">
        <v>14.190000000000001</v>
      </c>
      <c r="L358" s="82">
        <v>-92.401249382305139</v>
      </c>
      <c r="M358" s="79">
        <v>-5.4353676107238318</v>
      </c>
      <c r="N358" s="75" t="str">
        <f>_xlfn.IFNA(_xlfn.XLOOKUP(ALL_Athletic[[#This Row],[OVERALL PLAYER]],AthleticNameFixer[Name],AthleticNameFixer[SleeperID]),_xlfn.XLOOKUP(ALL_Athletic[[#This Row],[OVERALL PLAYER]],players[full_name],players[sleeper_id]))</f>
        <v>10870</v>
      </c>
      <c r="O358" s="70">
        <f>_xlfn.XLOOKUP(ALL_Athletic[[#This Row],[SleeperID]],players[sleeper_id],players[years_exp])</f>
        <v>3</v>
      </c>
    </row>
    <row r="359" spans="5:15" x14ac:dyDescent="0.2">
      <c r="E359" s="68" t="s">
        <v>64</v>
      </c>
      <c r="G359" s="69"/>
      <c r="H359" s="70" t="s">
        <v>2128</v>
      </c>
      <c r="I359" s="70" t="s">
        <v>2129</v>
      </c>
      <c r="J359" s="71"/>
      <c r="K359" s="71">
        <v>13.77</v>
      </c>
      <c r="L359" s="82">
        <v>-92.77183761759926</v>
      </c>
      <c r="M359" s="79">
        <v>-5.4571669186823097</v>
      </c>
      <c r="N359" s="75" t="str">
        <f>_xlfn.IFNA(_xlfn.XLOOKUP(ALL_Athletic[[#This Row],[OVERALL PLAYER]],AthleticNameFixer[Name],AthleticNameFixer[SleeperID]),_xlfn.XLOOKUP(ALL_Athletic[[#This Row],[OVERALL PLAYER]],players[full_name],players[sleeper_id]))</f>
        <v>4718</v>
      </c>
      <c r="O359" s="70">
        <f>_xlfn.XLOOKUP(ALL_Athletic[[#This Row],[SleeperID]],players[sleeper_id],players[years_exp])</f>
        <v>9</v>
      </c>
    </row>
    <row r="360" spans="5:15" x14ac:dyDescent="0.2">
      <c r="E360" s="68" t="s">
        <v>64</v>
      </c>
      <c r="G360" s="69"/>
      <c r="H360" s="70" t="s">
        <v>2130</v>
      </c>
      <c r="I360" s="70" t="s">
        <v>2131</v>
      </c>
      <c r="J360" s="71"/>
      <c r="K360" s="71">
        <v>13.533194344715911</v>
      </c>
      <c r="L360" s="82">
        <v>-92.9807837840264</v>
      </c>
      <c r="M360" s="79">
        <v>-5.469457869648612</v>
      </c>
      <c r="N360" s="75" t="str">
        <f>_xlfn.IFNA(_xlfn.XLOOKUP(ALL_Athletic[[#This Row],[OVERALL PLAYER]],AthleticNameFixer[Name],AthleticNameFixer[SleeperID]),_xlfn.XLOOKUP(ALL_Athletic[[#This Row],[OVERALL PLAYER]],players[full_name],players[sleeper_id]))</f>
        <v>7098</v>
      </c>
      <c r="O360" s="70">
        <f>_xlfn.XLOOKUP(ALL_Athletic[[#This Row],[SleeperID]],players[sleeper_id],players[years_exp])</f>
        <v>3</v>
      </c>
    </row>
    <row r="361" spans="5:15" x14ac:dyDescent="0.2">
      <c r="E361" s="68" t="s">
        <v>64</v>
      </c>
      <c r="G361" s="69"/>
      <c r="H361" s="70" t="s">
        <v>2132</v>
      </c>
      <c r="I361" s="70" t="s">
        <v>2133</v>
      </c>
      <c r="J361" s="71"/>
      <c r="K361" s="71">
        <v>13.357099612745142</v>
      </c>
      <c r="L361" s="82">
        <v>-93.136161488706492</v>
      </c>
      <c r="M361" s="79">
        <v>-5.478597734629794</v>
      </c>
      <c r="N361" s="75" t="str">
        <f>_xlfn.IFNA(_xlfn.XLOOKUP(ALL_Athletic[[#This Row],[OVERALL PLAYER]],AthleticNameFixer[Name],AthleticNameFixer[SleeperID]),_xlfn.XLOOKUP(ALL_Athletic[[#This Row],[OVERALL PLAYER]],players[full_name],players[sleeper_id]))</f>
        <v>7741</v>
      </c>
      <c r="O361" s="70">
        <f>_xlfn.XLOOKUP(ALL_Athletic[[#This Row],[SleeperID]],players[sleeper_id],players[years_exp])</f>
        <v>2</v>
      </c>
    </row>
    <row r="362" spans="5:15" x14ac:dyDescent="0.2">
      <c r="E362" s="68" t="s">
        <v>29</v>
      </c>
      <c r="F362" s="68">
        <f>_xlfn.NUMBERVALUE(RIGHT(ALL_Athletic[[#This Row],[POS RK]],3))</f>
        <v>32</v>
      </c>
      <c r="G362" s="69">
        <v>45</v>
      </c>
      <c r="H362" s="70" t="s">
        <v>278</v>
      </c>
      <c r="I362" s="70" t="s">
        <v>2134</v>
      </c>
      <c r="J362" s="70">
        <v>0</v>
      </c>
      <c r="K362" s="71">
        <v>179.05641902916122</v>
      </c>
      <c r="L362" s="81">
        <v>-96.101933458575957</v>
      </c>
      <c r="M362" s="79">
        <v>-5.6530549093279978</v>
      </c>
      <c r="N362" s="75" t="str">
        <f>_xlfn.IFNA(_xlfn.XLOOKUP(ALL_Athletic[[#This Row],[OVERALL PLAYER]],AthleticNameFixer[Name],AthleticNameFixer[SleeperID]),_xlfn.XLOOKUP(ALL_Athletic[[#This Row],[OVERALL PLAYER]],players[full_name],players[sleeper_id]))</f>
        <v>4892</v>
      </c>
      <c r="O362" s="70">
        <f>_xlfn.XLOOKUP(ALL_Athletic[[#This Row],[SleeperID]],players[sleeper_id],players[years_exp])</f>
        <v>8</v>
      </c>
    </row>
    <row r="363" spans="5:15" x14ac:dyDescent="0.2">
      <c r="E363" s="68" t="s">
        <v>29</v>
      </c>
      <c r="F363" s="68">
        <f>_xlfn.NUMBERVALUE(RIGHT(ALL_Athletic[[#This Row],[POS RK]],3))</f>
        <v>33</v>
      </c>
      <c r="G363" s="69">
        <v>164</v>
      </c>
      <c r="H363" s="70" t="s">
        <v>529</v>
      </c>
      <c r="I363" s="70" t="s">
        <v>2135</v>
      </c>
      <c r="J363" s="70">
        <v>0</v>
      </c>
      <c r="K363" s="71">
        <v>70.180800448392333</v>
      </c>
      <c r="L363" s="81">
        <v>-198.5731038875349</v>
      </c>
      <c r="M363" s="79">
        <v>-11.680770816913817</v>
      </c>
      <c r="N363" s="75" t="str">
        <f>_xlfn.IFNA(_xlfn.XLOOKUP(ALL_Athletic[[#This Row],[OVERALL PLAYER]],AthleticNameFixer[Name],AthleticNameFixer[SleeperID]),_xlfn.XLOOKUP(ALL_Athletic[[#This Row],[OVERALL PLAYER]],players[full_name],players[sleeper_id]))</f>
        <v>533</v>
      </c>
      <c r="O363" s="70">
        <f>_xlfn.XLOOKUP(ALL_Athletic[[#This Row],[SleeperID]],players[sleeper_id],players[years_exp])</f>
        <v>13</v>
      </c>
    </row>
    <row r="364" spans="5:15" x14ac:dyDescent="0.2">
      <c r="E364" s="68" t="s">
        <v>29</v>
      </c>
      <c r="F364" s="68">
        <f>_xlfn.NUMBERVALUE(RIGHT(ALL_Athletic[[#This Row],[POS RK]],3))</f>
        <v>34</v>
      </c>
      <c r="G364" s="69">
        <v>181</v>
      </c>
      <c r="H364" s="70" t="s">
        <v>418</v>
      </c>
      <c r="I364" s="70" t="s">
        <v>2136</v>
      </c>
      <c r="J364" s="70">
        <v>0</v>
      </c>
      <c r="K364" s="71">
        <v>59.839241368802249</v>
      </c>
      <c r="L364" s="81">
        <v>-208.3063359624432</v>
      </c>
      <c r="M364" s="79">
        <v>-12.253313880143718</v>
      </c>
      <c r="N364" s="75" t="str">
        <f>_xlfn.IFNA(_xlfn.XLOOKUP(ALL_Athletic[[#This Row],[OVERALL PLAYER]],AthleticNameFixer[Name],AthleticNameFixer[SleeperID]),_xlfn.XLOOKUP(ALL_Athletic[[#This Row],[OVERALL PLAYER]],players[full_name],players[sleeper_id]))</f>
        <v>3257</v>
      </c>
      <c r="O364" s="70">
        <f>_xlfn.XLOOKUP(ALL_Athletic[[#This Row],[SleeperID]],players[sleeper_id],players[years_exp])</f>
        <v>10</v>
      </c>
    </row>
    <row r="365" spans="5:15" x14ac:dyDescent="0.2">
      <c r="E365" s="68" t="s">
        <v>29</v>
      </c>
      <c r="F365" s="68">
        <f>_xlfn.NUMBERVALUE(RIGHT(ALL_Athletic[[#This Row],[POS RK]],3))</f>
        <v>35</v>
      </c>
      <c r="G365" s="69">
        <v>197</v>
      </c>
      <c r="H365" s="70" t="s">
        <v>2137</v>
      </c>
      <c r="I365" s="70" t="s">
        <v>2138</v>
      </c>
      <c r="J365" s="70">
        <v>0</v>
      </c>
      <c r="K365" s="71">
        <v>53.362737976276883</v>
      </c>
      <c r="L365" s="81">
        <v>-214.40186856717298</v>
      </c>
      <c r="M365" s="79">
        <v>-12.61187462159841</v>
      </c>
      <c r="N365" s="75" t="str">
        <f>_xlfn.IFNA(_xlfn.XLOOKUP(ALL_Athletic[[#This Row],[OVERALL PLAYER]],AthleticNameFixer[Name],AthleticNameFixer[SleeperID]),_xlfn.XLOOKUP(ALL_Athletic[[#This Row],[OVERALL PLAYER]],players[full_name],players[sleeper_id]))</f>
        <v>7605</v>
      </c>
      <c r="O365" s="70">
        <f>_xlfn.XLOOKUP(ALL_Athletic[[#This Row],[SleeperID]],players[sleeper_id],players[years_exp])</f>
        <v>5</v>
      </c>
    </row>
    <row r="366" spans="5:15" x14ac:dyDescent="0.2">
      <c r="E366" s="68" t="s">
        <v>29</v>
      </c>
      <c r="F366" s="68">
        <f>_xlfn.NUMBERVALUE(RIGHT(ALL_Athletic[[#This Row],[POS RK]],3))</f>
        <v>36</v>
      </c>
      <c r="G366" s="69">
        <v>209</v>
      </c>
      <c r="H366" s="70" t="s">
        <v>2139</v>
      </c>
      <c r="I366" s="70" t="s">
        <v>2140</v>
      </c>
      <c r="J366" s="70">
        <v>0</v>
      </c>
      <c r="K366" s="71">
        <v>50.81868934170317</v>
      </c>
      <c r="L366" s="81">
        <v>-216.79626728206586</v>
      </c>
      <c r="M366" s="79">
        <v>-12.752721604827403</v>
      </c>
      <c r="N366" s="75" t="str">
        <f>_xlfn.IFNA(_xlfn.XLOOKUP(ALL_Athletic[[#This Row],[OVERALL PLAYER]],AthleticNameFixer[Name],AthleticNameFixer[SleeperID]),_xlfn.XLOOKUP(ALL_Athletic[[#This Row],[OVERALL PLAYER]],players[full_name],players[sleeper_id]))</f>
        <v>9999</v>
      </c>
      <c r="O366" s="70">
        <f>_xlfn.XLOOKUP(ALL_Athletic[[#This Row],[SleeperID]],players[sleeper_id],players[years_exp])</f>
        <v>3</v>
      </c>
    </row>
    <row r="367" spans="5:15" x14ac:dyDescent="0.2">
      <c r="E367" s="68" t="s">
        <v>29</v>
      </c>
      <c r="F367" s="68">
        <f>_xlfn.NUMBERVALUE(RIGHT(ALL_Athletic[[#This Row],[POS RK]],3))</f>
        <v>37</v>
      </c>
      <c r="G367" s="69">
        <v>241</v>
      </c>
      <c r="H367" s="70" t="s">
        <v>2141</v>
      </c>
      <c r="I367" s="70" t="s">
        <v>2142</v>
      </c>
      <c r="J367" s="70">
        <v>0</v>
      </c>
      <c r="K367" s="71">
        <v>38.939984411927995</v>
      </c>
      <c r="L367" s="81">
        <v>-227.97622486303075</v>
      </c>
      <c r="M367" s="79">
        <v>-13.410366168413574</v>
      </c>
      <c r="N367" s="75" t="str">
        <f>_xlfn.IFNA(_xlfn.XLOOKUP(ALL_Athletic[[#This Row],[OVERALL PLAYER]],AthleticNameFixer[Name],AthleticNameFixer[SleeperID]),_xlfn.XLOOKUP(ALL_Athletic[[#This Row],[OVERALL PLAYER]],players[full_name],players[sleeper_id]))</f>
        <v>7610</v>
      </c>
      <c r="O367" s="70">
        <f>_xlfn.XLOOKUP(ALL_Athletic[[#This Row],[SleeperID]],players[sleeper_id],players[years_exp])</f>
        <v>5</v>
      </c>
    </row>
    <row r="368" spans="5:15" x14ac:dyDescent="0.2">
      <c r="E368" s="68" t="s">
        <v>29</v>
      </c>
      <c r="F368" s="68">
        <f>_xlfn.NUMBERVALUE(RIGHT(ALL_Athletic[[#This Row],[POS RK]],3))</f>
        <v>38</v>
      </c>
      <c r="G368" s="69">
        <v>242</v>
      </c>
      <c r="H368" s="70" t="s">
        <v>2143</v>
      </c>
      <c r="I368" s="70" t="s">
        <v>2144</v>
      </c>
      <c r="J368" s="70">
        <v>0</v>
      </c>
      <c r="K368" s="71">
        <v>38.904079150400001</v>
      </c>
      <c r="L368" s="81">
        <v>-228.01001805035122</v>
      </c>
      <c r="M368" s="79">
        <v>-13.412354002961836</v>
      </c>
      <c r="N368" s="75" t="str">
        <f>_xlfn.IFNA(_xlfn.XLOOKUP(ALL_Athletic[[#This Row],[OVERALL PLAYER]],AthleticNameFixer[Name],AthleticNameFixer[SleeperID]),_xlfn.XLOOKUP(ALL_Athletic[[#This Row],[OVERALL PLAYER]],players[full_name],players[sleeper_id]))</f>
        <v>6011</v>
      </c>
      <c r="O368" s="70">
        <f>_xlfn.XLOOKUP(ALL_Athletic[[#This Row],[SleeperID]],players[sleeper_id],players[years_exp])</f>
        <v>7</v>
      </c>
    </row>
    <row r="369" spans="5:15" x14ac:dyDescent="0.2">
      <c r="E369" s="68" t="s">
        <v>29</v>
      </c>
      <c r="F369" s="68">
        <f>_xlfn.NUMBERVALUE(RIGHT(ALL_Athletic[[#This Row],[POS RK]],3))</f>
        <v>39</v>
      </c>
      <c r="G369" s="69">
        <v>248</v>
      </c>
      <c r="H369" s="70" t="s">
        <v>957</v>
      </c>
      <c r="I369" s="70" t="s">
        <v>2145</v>
      </c>
      <c r="J369" s="70">
        <v>0</v>
      </c>
      <c r="K369" s="71">
        <v>37.09920353415982</v>
      </c>
      <c r="L369" s="81">
        <v>-229.70872451269491</v>
      </c>
      <c r="M369" s="79">
        <v>-13.512277912511465</v>
      </c>
      <c r="N369" s="75" t="str">
        <f>_xlfn.IFNA(_xlfn.XLOOKUP(ALL_Athletic[[#This Row],[OVERALL PLAYER]],AthleticNameFixer[Name],AthleticNameFixer[SleeperID]),_xlfn.XLOOKUP(ALL_Athletic[[#This Row],[OVERALL PLAYER]],players[full_name],players[sleeper_id]))</f>
        <v>2711</v>
      </c>
      <c r="O369" s="70">
        <f>_xlfn.XLOOKUP(ALL_Athletic[[#This Row],[SleeperID]],players[sleeper_id],players[years_exp])</f>
        <v>10</v>
      </c>
    </row>
    <row r="370" spans="5:15" x14ac:dyDescent="0.2">
      <c r="E370" s="68" t="s">
        <v>29</v>
      </c>
      <c r="F370" s="68">
        <f>_xlfn.NUMBERVALUE(RIGHT(ALL_Athletic[[#This Row],[POS RK]],3))</f>
        <v>40</v>
      </c>
      <c r="G370" s="69">
        <v>264</v>
      </c>
      <c r="H370" s="70" t="s">
        <v>535</v>
      </c>
      <c r="I370" s="70" t="s">
        <v>2146</v>
      </c>
      <c r="J370" s="70">
        <v>0</v>
      </c>
      <c r="K370" s="71">
        <v>31.349815998875691</v>
      </c>
      <c r="L370" s="81">
        <v>-235.11991278119763</v>
      </c>
      <c r="M370" s="79">
        <v>-13.830583104776331</v>
      </c>
      <c r="N370" s="75" t="str">
        <f>_xlfn.IFNA(_xlfn.XLOOKUP(ALL_Athletic[[#This Row],[OVERALL PLAYER]],AthleticNameFixer[Name],AthleticNameFixer[SleeperID]),_xlfn.XLOOKUP(ALL_Athletic[[#This Row],[OVERALL PLAYER]],players[full_name],players[sleeper_id]))</f>
        <v>345</v>
      </c>
      <c r="O370" s="70">
        <f>_xlfn.XLOOKUP(ALL_Athletic[[#This Row],[SleeperID]],players[sleeper_id],players[years_exp])</f>
        <v>15</v>
      </c>
    </row>
    <row r="371" spans="5:15" x14ac:dyDescent="0.2">
      <c r="E371" s="68" t="s">
        <v>29</v>
      </c>
      <c r="F371" s="68">
        <f>_xlfn.NUMBERVALUE(RIGHT(ALL_Athletic[[#This Row],[POS RK]],3))</f>
        <v>41</v>
      </c>
      <c r="G371" s="69">
        <v>273</v>
      </c>
      <c r="H371" s="70" t="s">
        <v>232</v>
      </c>
      <c r="I371" s="70" t="s">
        <v>2147</v>
      </c>
      <c r="J371" s="70">
        <v>0</v>
      </c>
      <c r="K371" s="71">
        <v>28.175786038925946</v>
      </c>
      <c r="L371" s="81">
        <v>-238.10723509644444</v>
      </c>
      <c r="M371" s="79">
        <v>-14.006307946849674</v>
      </c>
      <c r="N371" s="75" t="str">
        <f>_xlfn.IFNA(_xlfn.XLOOKUP(ALL_Athletic[[#This Row],[OVERALL PLAYER]],AthleticNameFixer[Name],AthleticNameFixer[SleeperID]),_xlfn.XLOOKUP(ALL_Athletic[[#This Row],[OVERALL PLAYER]],players[full_name],players[sleeper_id]))</f>
        <v>4943</v>
      </c>
      <c r="O371" s="70">
        <f>_xlfn.XLOOKUP(ALL_Athletic[[#This Row],[SleeperID]],players[sleeper_id],players[years_exp])</f>
        <v>8</v>
      </c>
    </row>
    <row r="372" spans="5:15" x14ac:dyDescent="0.2">
      <c r="E372" s="68" t="s">
        <v>29</v>
      </c>
      <c r="F372" s="68">
        <f>_xlfn.NUMBERVALUE(RIGHT(ALL_Athletic[[#This Row],[POS RK]],3))</f>
        <v>42</v>
      </c>
      <c r="G372" s="69">
        <v>281</v>
      </c>
      <c r="H372" s="70" t="s">
        <v>2148</v>
      </c>
      <c r="I372" s="70" t="s">
        <v>2149</v>
      </c>
      <c r="J372" s="70">
        <v>0</v>
      </c>
      <c r="K372" s="71">
        <v>25.799439907447265</v>
      </c>
      <c r="L372" s="81">
        <v>-240.34379616136556</v>
      </c>
      <c r="M372" s="79">
        <v>-14.137870362433269</v>
      </c>
      <c r="N372" s="75" t="str">
        <f>_xlfn.IFNA(_xlfn.XLOOKUP(ALL_Athletic[[#This Row],[OVERALL PLAYER]],AthleticNameFixer[Name],AthleticNameFixer[SleeperID]),_xlfn.XLOOKUP(ALL_Athletic[[#This Row],[OVERALL PLAYER]],players[full_name],players[sleeper_id]))</f>
        <v>8157</v>
      </c>
      <c r="O372" s="70">
        <f>_xlfn.XLOOKUP(ALL_Athletic[[#This Row],[SleeperID]],players[sleeper_id],players[years_exp])</f>
        <v>4</v>
      </c>
    </row>
    <row r="373" spans="5:15" x14ac:dyDescent="0.2">
      <c r="E373" s="68" t="s">
        <v>29</v>
      </c>
      <c r="F373" s="68">
        <f>_xlfn.NUMBERVALUE(RIGHT(ALL_Athletic[[#This Row],[POS RK]],3))</f>
        <v>43</v>
      </c>
      <c r="G373" s="69">
        <v>289</v>
      </c>
      <c r="H373" s="70" t="s">
        <v>2150</v>
      </c>
      <c r="I373" s="70" t="s">
        <v>2151</v>
      </c>
      <c r="J373" s="70">
        <v>0</v>
      </c>
      <c r="K373" s="71">
        <v>23.501999999999995</v>
      </c>
      <c r="L373" s="81">
        <v>-242.50609254484533</v>
      </c>
      <c r="M373" s="79">
        <v>-14.265064267343844</v>
      </c>
      <c r="N373" s="75" t="str">
        <f>_xlfn.IFNA(_xlfn.XLOOKUP(ALL_Athletic[[#This Row],[OVERALL PLAYER]],AthleticNameFixer[Name],AthleticNameFixer[SleeperID]),_xlfn.XLOOKUP(ALL_Athletic[[#This Row],[OVERALL PLAYER]],players[full_name],players[sleeper_id]))</f>
        <v>10217</v>
      </c>
      <c r="O373" s="70">
        <f>_xlfn.XLOOKUP(ALL_Athletic[[#This Row],[SleeperID]],players[sleeper_id],players[years_exp])</f>
        <v>3</v>
      </c>
    </row>
    <row r="374" spans="5:15" x14ac:dyDescent="0.2">
      <c r="E374" s="68" t="s">
        <v>29</v>
      </c>
      <c r="F374" s="68">
        <f>_xlfn.NUMBERVALUE(RIGHT(ALL_Athletic[[#This Row],[POS RK]],3))</f>
        <v>44</v>
      </c>
      <c r="G374" s="69">
        <v>290</v>
      </c>
      <c r="H374" s="70" t="s">
        <v>545</v>
      </c>
      <c r="I374" s="70" t="s">
        <v>2152</v>
      </c>
      <c r="J374" s="70">
        <v>0</v>
      </c>
      <c r="K374" s="71">
        <v>23.442554306594591</v>
      </c>
      <c r="L374" s="81">
        <v>-242.5620414327563</v>
      </c>
      <c r="M374" s="79">
        <v>-14.26835537839743</v>
      </c>
      <c r="N374" s="75" t="str">
        <f>_xlfn.IFNA(_xlfn.XLOOKUP(ALL_Athletic[[#This Row],[OVERALL PLAYER]],AthleticNameFixer[Name],AthleticNameFixer[SleeperID]),_xlfn.XLOOKUP(ALL_Athletic[[#This Row],[OVERALL PLAYER]],players[full_name],players[sleeper_id]))</f>
        <v>5089</v>
      </c>
      <c r="O374" s="70">
        <f>_xlfn.XLOOKUP(ALL_Athletic[[#This Row],[SleeperID]],players[sleeper_id],players[years_exp])</f>
        <v>8</v>
      </c>
    </row>
    <row r="375" spans="5:15" x14ac:dyDescent="0.2">
      <c r="E375" s="68" t="s">
        <v>29</v>
      </c>
      <c r="F375" s="68">
        <f>_xlfn.NUMBERVALUE(RIGHT(ALL_Athletic[[#This Row],[POS RK]],3))</f>
        <v>45</v>
      </c>
      <c r="G375" s="69">
        <v>300</v>
      </c>
      <c r="H375" s="70" t="s">
        <v>59</v>
      </c>
      <c r="I375" s="70" t="s">
        <v>2153</v>
      </c>
      <c r="J375" s="70">
        <v>0</v>
      </c>
      <c r="K375" s="71">
        <v>20.735603990244691</v>
      </c>
      <c r="L375" s="81">
        <v>-245.1097593775562</v>
      </c>
      <c r="M375" s="79">
        <v>-14.418221139856247</v>
      </c>
      <c r="N375" s="75" t="str">
        <f>_xlfn.IFNA(_xlfn.XLOOKUP(ALL_Athletic[[#This Row],[OVERALL PLAYER]],AthleticNameFixer[Name],AthleticNameFixer[SleeperID]),_xlfn.XLOOKUP(ALL_Athletic[[#This Row],[OVERALL PLAYER]],players[full_name],players[sleeper_id]))</f>
        <v>2307</v>
      </c>
      <c r="O375" s="70">
        <f>_xlfn.XLOOKUP(ALL_Athletic[[#This Row],[SleeperID]],players[sleeper_id],players[years_exp])</f>
        <v>11</v>
      </c>
    </row>
    <row r="376" spans="5:15" x14ac:dyDescent="0.2">
      <c r="E376" s="68" t="s">
        <v>29</v>
      </c>
      <c r="G376" s="69"/>
      <c r="H376" s="70" t="s">
        <v>76</v>
      </c>
      <c r="I376" s="70" t="s">
        <v>2154</v>
      </c>
      <c r="J376" s="71"/>
      <c r="K376" s="71">
        <v>19.740243534925888</v>
      </c>
      <c r="L376" s="82">
        <v>-246.04656921785624</v>
      </c>
      <c r="M376" s="79">
        <v>-14.473327601050368</v>
      </c>
      <c r="N376" s="75" t="str">
        <f>_xlfn.IFNA(_xlfn.XLOOKUP(ALL_Athletic[[#This Row],[OVERALL PLAYER]],AthleticNameFixer[Name],AthleticNameFixer[SleeperID]),_xlfn.XLOOKUP(ALL_Athletic[[#This Row],[OVERALL PLAYER]],players[full_name],players[sleeper_id]))</f>
        <v>829</v>
      </c>
      <c r="O376" s="70">
        <f>_xlfn.XLOOKUP(ALL_Athletic[[#This Row],[SleeperID]],players[sleeper_id],players[years_exp])</f>
        <v>15</v>
      </c>
    </row>
    <row r="377" spans="5:15" x14ac:dyDescent="0.2">
      <c r="E377" s="68" t="s">
        <v>29</v>
      </c>
      <c r="G377" s="69"/>
      <c r="H377" s="70" t="s">
        <v>95</v>
      </c>
      <c r="I377" s="70" t="s">
        <v>2155</v>
      </c>
      <c r="J377" s="71"/>
      <c r="K377" s="71">
        <v>19.531596743554903</v>
      </c>
      <c r="L377" s="82">
        <v>-246.24294266855836</v>
      </c>
      <c r="M377" s="79">
        <v>-14.484878980503433</v>
      </c>
      <c r="N377" s="75" t="str">
        <f>_xlfn.IFNA(_xlfn.XLOOKUP(ALL_Athletic[[#This Row],[OVERALL PLAYER]],AthleticNameFixer[Name],AthleticNameFixer[SleeperID]),_xlfn.XLOOKUP(ALL_Athletic[[#This Row],[OVERALL PLAYER]],players[full_name],players[sleeper_id]))</f>
        <v>827</v>
      </c>
      <c r="O377" s="70">
        <f>_xlfn.XLOOKUP(ALL_Athletic[[#This Row],[SleeperID]],players[sleeper_id],players[years_exp])</f>
        <v>15</v>
      </c>
    </row>
    <row r="378" spans="5:15" x14ac:dyDescent="0.2">
      <c r="E378" s="68" t="s">
        <v>29</v>
      </c>
      <c r="G378" s="69"/>
      <c r="H378" s="70" t="s">
        <v>2156</v>
      </c>
      <c r="I378" s="70" t="s">
        <v>2157</v>
      </c>
      <c r="J378" s="71"/>
      <c r="K378" s="71">
        <v>18.940317031185032</v>
      </c>
      <c r="L378" s="82">
        <v>-246.79944122137707</v>
      </c>
      <c r="M378" s="79">
        <v>-14.517614189492768</v>
      </c>
      <c r="N378" s="75" t="str">
        <f>_xlfn.IFNA(_xlfn.XLOOKUP(ALL_Athletic[[#This Row],[OVERALL PLAYER]],AthleticNameFixer[Name],AthleticNameFixer[SleeperID]),_xlfn.XLOOKUP(ALL_Athletic[[#This Row],[OVERALL PLAYER]],players[full_name],players[sleeper_id]))</f>
        <v>10857</v>
      </c>
      <c r="O378" s="70">
        <f>_xlfn.XLOOKUP(ALL_Athletic[[#This Row],[SleeperID]],players[sleeper_id],players[years_exp])</f>
        <v>3</v>
      </c>
    </row>
    <row r="379" spans="5:15" x14ac:dyDescent="0.2">
      <c r="E379" s="68" t="s">
        <v>29</v>
      </c>
      <c r="G379" s="69"/>
      <c r="H379" s="70" t="s">
        <v>2158</v>
      </c>
      <c r="I379" s="70" t="s">
        <v>2159</v>
      </c>
      <c r="J379" s="71"/>
      <c r="K379" s="71">
        <v>18.639075577775444</v>
      </c>
      <c r="L379" s="82">
        <v>-247.08296258929198</v>
      </c>
      <c r="M379" s="79">
        <v>-14.534291917017175</v>
      </c>
      <c r="N379" s="75" t="str">
        <f>_xlfn.IFNA(_xlfn.XLOOKUP(ALL_Athletic[[#This Row],[OVERALL PLAYER]],AthleticNameFixer[Name],AthleticNameFixer[SleeperID]),_xlfn.XLOOKUP(ALL_Athletic[[#This Row],[OVERALL PLAYER]],players[full_name],players[sleeper_id]))</f>
        <v>7083</v>
      </c>
      <c r="O379" s="70">
        <f>_xlfn.XLOOKUP(ALL_Athletic[[#This Row],[SleeperID]],players[sleeper_id],players[years_exp])</f>
        <v>6</v>
      </c>
    </row>
    <row r="380" spans="5:15" x14ac:dyDescent="0.2">
      <c r="E380" s="68" t="s">
        <v>29</v>
      </c>
      <c r="G380" s="69"/>
      <c r="H380" s="70" t="s">
        <v>2160</v>
      </c>
      <c r="I380" s="70" t="s">
        <v>2161</v>
      </c>
      <c r="J380" s="71"/>
      <c r="K380" s="71">
        <v>18.315012250049854</v>
      </c>
      <c r="L380" s="82">
        <v>-247.3879633683278</v>
      </c>
      <c r="M380" s="79">
        <v>-14.552233139313401</v>
      </c>
      <c r="N380" s="75" t="str">
        <f>_xlfn.IFNA(_xlfn.XLOOKUP(ALL_Athletic[[#This Row],[OVERALL PLAYER]],AthleticNameFixer[Name],AthleticNameFixer[SleeperID]),_xlfn.XLOOKUP(ALL_Athletic[[#This Row],[OVERALL PLAYER]],players[full_name],players[sleeper_id]))</f>
        <v>7585</v>
      </c>
      <c r="O380" s="70">
        <f>_xlfn.XLOOKUP(ALL_Athletic[[#This Row],[SleeperID]],players[sleeper_id],players[years_exp])</f>
        <v>5</v>
      </c>
    </row>
    <row r="381" spans="5:15" x14ac:dyDescent="0.2">
      <c r="E381" s="68" t="s">
        <v>29</v>
      </c>
      <c r="G381" s="69"/>
      <c r="H381" s="70" t="s">
        <v>93</v>
      </c>
      <c r="I381" s="70" t="s">
        <v>2162</v>
      </c>
      <c r="J381" s="71"/>
      <c r="K381" s="71">
        <v>17.952464037230001</v>
      </c>
      <c r="L381" s="82">
        <v>-247.72918521568766</v>
      </c>
      <c r="M381" s="79">
        <v>-14.57230501268751</v>
      </c>
      <c r="N381" s="75" t="str">
        <f>_xlfn.IFNA(_xlfn.XLOOKUP(ALL_Athletic[[#This Row],[OVERALL PLAYER]],AthleticNameFixer[Name],AthleticNameFixer[SleeperID]),_xlfn.XLOOKUP(ALL_Athletic[[#This Row],[OVERALL PLAYER]],players[full_name],players[sleeper_id]))</f>
        <v>2306</v>
      </c>
      <c r="O381" s="70">
        <f>_xlfn.XLOOKUP(ALL_Athletic[[#This Row],[SleeperID]],players[sleeper_id],players[years_exp])</f>
        <v>11</v>
      </c>
    </row>
    <row r="382" spans="5:15" x14ac:dyDescent="0.2">
      <c r="E382" s="68" t="s">
        <v>29</v>
      </c>
      <c r="G382" s="69"/>
      <c r="H382" s="70" t="s">
        <v>2163</v>
      </c>
      <c r="I382" s="70" t="s">
        <v>2164</v>
      </c>
      <c r="J382" s="71"/>
      <c r="K382" s="71">
        <v>16.966679839450002</v>
      </c>
      <c r="L382" s="82">
        <v>-248.65698210771592</v>
      </c>
      <c r="M382" s="79">
        <v>-14.626881300453878</v>
      </c>
      <c r="N382" s="75" t="e">
        <f>_xlfn.IFNA(_xlfn.XLOOKUP(ALL_Athletic[[#This Row],[OVERALL PLAYER]],AthleticNameFixer[Name],AthleticNameFixer[SleeperID]),_xlfn.XLOOKUP(ALL_Athletic[[#This Row],[OVERALL PLAYER]],players[full_name],players[sleeper_id]))</f>
        <v>#N/A</v>
      </c>
      <c r="O382" s="70" t="e">
        <f>_xlfn.XLOOKUP(ALL_Athletic[[#This Row],[SleeperID]],players[sleeper_id],players[years_exp])</f>
        <v>#N/A</v>
      </c>
    </row>
    <row r="383" spans="5:15" x14ac:dyDescent="0.2">
      <c r="E383" s="68" t="s">
        <v>29</v>
      </c>
      <c r="G383" s="69"/>
      <c r="H383" s="70" t="s">
        <v>2165</v>
      </c>
      <c r="I383" s="70" t="s">
        <v>2166</v>
      </c>
      <c r="J383" s="71"/>
      <c r="K383" s="71">
        <v>16.397471236500003</v>
      </c>
      <c r="L383" s="82">
        <v>-249.19270785166884</v>
      </c>
      <c r="M383" s="79">
        <v>-14.658394579509931</v>
      </c>
      <c r="N383" s="75" t="str">
        <f>_xlfn.IFNA(_xlfn.XLOOKUP(ALL_Athletic[[#This Row],[OVERALL PLAYER]],AthleticNameFixer[Name],AthleticNameFixer[SleeperID]),_xlfn.XLOOKUP(ALL_Athletic[[#This Row],[OVERALL PLAYER]],players[full_name],players[sleeper_id]))</f>
        <v>6136</v>
      </c>
      <c r="O383" s="70">
        <f>_xlfn.XLOOKUP(ALL_Athletic[[#This Row],[SleeperID]],players[sleeper_id],players[years_exp])</f>
        <v>7</v>
      </c>
    </row>
    <row r="384" spans="5:15" x14ac:dyDescent="0.2">
      <c r="E384" s="68" t="s">
        <v>29</v>
      </c>
      <c r="G384" s="69"/>
      <c r="H384" s="70" t="s">
        <v>2167</v>
      </c>
      <c r="I384" s="70" t="s">
        <v>2168</v>
      </c>
      <c r="J384" s="71"/>
      <c r="K384" s="71">
        <v>15.723879285426294</v>
      </c>
      <c r="L384" s="82">
        <v>-249.82667674679706</v>
      </c>
      <c r="M384" s="79">
        <v>-14.695686867458651</v>
      </c>
      <c r="N384" s="75" t="str">
        <f>_xlfn.IFNA(_xlfn.XLOOKUP(ALL_Athletic[[#This Row],[OVERALL PLAYER]],AthleticNameFixer[Name],AthleticNameFixer[SleeperID]),_xlfn.XLOOKUP(ALL_Athletic[[#This Row],[OVERALL PLAYER]],players[full_name],players[sleeper_id]))</f>
        <v>10983</v>
      </c>
      <c r="O384" s="70">
        <f>_xlfn.XLOOKUP(ALL_Athletic[[#This Row],[SleeperID]],players[sleeper_id],players[years_exp])</f>
        <v>3</v>
      </c>
    </row>
    <row r="385" spans="5:15" x14ac:dyDescent="0.2">
      <c r="E385" s="68" t="s">
        <v>29</v>
      </c>
      <c r="G385" s="69"/>
      <c r="H385" s="70" t="s">
        <v>2169</v>
      </c>
      <c r="I385" s="70" t="s">
        <v>2170</v>
      </c>
      <c r="J385" s="71"/>
      <c r="K385" s="71">
        <v>15.454000000000004</v>
      </c>
      <c r="L385" s="82">
        <v>-250.08068078013946</v>
      </c>
      <c r="M385" s="79">
        <v>-14.710628281184674</v>
      </c>
      <c r="N385" s="75" t="str">
        <f>_xlfn.IFNA(_xlfn.XLOOKUP(ALL_Athletic[[#This Row],[OVERALL PLAYER]],AthleticNameFixer[Name],AthleticNameFixer[SleeperID]),_xlfn.XLOOKUP(ALL_Athletic[[#This Row],[OVERALL PLAYER]],players[full_name],players[sleeper_id]))</f>
        <v>8164</v>
      </c>
      <c r="O385" s="70">
        <f>_xlfn.XLOOKUP(ALL_Athletic[[#This Row],[SleeperID]],players[sleeper_id],players[years_exp])</f>
        <v>2</v>
      </c>
    </row>
    <row r="386" spans="5:15" x14ac:dyDescent="0.2">
      <c r="E386" s="68" t="s">
        <v>29</v>
      </c>
      <c r="G386" s="69"/>
      <c r="H386" s="70" t="s">
        <v>2171</v>
      </c>
      <c r="I386" s="70" t="s">
        <v>2172</v>
      </c>
      <c r="J386" s="71"/>
      <c r="K386" s="71">
        <v>14.678857119040003</v>
      </c>
      <c r="L386" s="82">
        <v>-250.81022702104298</v>
      </c>
      <c r="M386" s="79">
        <v>-14.753542765943704</v>
      </c>
      <c r="N386" s="75" t="str">
        <f>_xlfn.IFNA(_xlfn.XLOOKUP(ALL_Athletic[[#This Row],[OVERALL PLAYER]],AthleticNameFixer[Name],AthleticNameFixer[SleeperID]),_xlfn.XLOOKUP(ALL_Athletic[[#This Row],[OVERALL PLAYER]],players[full_name],players[sleeper_id]))</f>
        <v>9998</v>
      </c>
      <c r="O386" s="70">
        <f>_xlfn.XLOOKUP(ALL_Athletic[[#This Row],[SleeperID]],players[sleeper_id],players[years_exp])</f>
        <v>3</v>
      </c>
    </row>
    <row r="387" spans="5:15" x14ac:dyDescent="0.2">
      <c r="E387" s="68" t="s">
        <v>29</v>
      </c>
      <c r="G387" s="69"/>
      <c r="H387" s="70" t="s">
        <v>2173</v>
      </c>
      <c r="I387" s="70" t="s">
        <v>2174</v>
      </c>
      <c r="J387" s="71"/>
      <c r="K387" s="71">
        <v>14.389798542199998</v>
      </c>
      <c r="L387" s="82">
        <v>-251.08228215218651</v>
      </c>
      <c r="M387" s="79">
        <v>-14.769546008952148</v>
      </c>
      <c r="N387" s="75" t="str">
        <f>_xlfn.IFNA(_xlfn.XLOOKUP(ALL_Athletic[[#This Row],[OVERALL PLAYER]],AthleticNameFixer[Name],AthleticNameFixer[SleeperID]),_xlfn.XLOOKUP(ALL_Athletic[[#This Row],[OVERALL PLAYER]],players[full_name],players[sleeper_id]))</f>
        <v>4464</v>
      </c>
      <c r="O387" s="70">
        <f>_xlfn.XLOOKUP(ALL_Athletic[[#This Row],[SleeperID]],players[sleeper_id],players[years_exp])</f>
        <v>9</v>
      </c>
    </row>
    <row r="388" spans="5:15" x14ac:dyDescent="0.2">
      <c r="E388" s="68" t="s">
        <v>29</v>
      </c>
      <c r="G388" s="69"/>
      <c r="H388" s="70" t="s">
        <v>2175</v>
      </c>
      <c r="I388" s="70" t="s">
        <v>2176</v>
      </c>
      <c r="J388" s="71"/>
      <c r="K388" s="71">
        <v>14.11</v>
      </c>
      <c r="L388" s="82">
        <v>-251.34562195661005</v>
      </c>
      <c r="M388" s="79">
        <v>-14.785036585682944</v>
      </c>
      <c r="N388" s="75" t="str">
        <f>_xlfn.IFNA(_xlfn.XLOOKUP(ALL_Athletic[[#This Row],[OVERALL PLAYER]],AthleticNameFixer[Name],AthleticNameFixer[SleeperID]),_xlfn.XLOOKUP(ALL_Athletic[[#This Row],[OVERALL PLAYER]],players[full_name],players[sleeper_id]))</f>
        <v>6450</v>
      </c>
      <c r="O388" s="70">
        <f>_xlfn.XLOOKUP(ALL_Athletic[[#This Row],[SleeperID]],players[sleeper_id],players[years_exp])</f>
        <v>5</v>
      </c>
    </row>
    <row r="389" spans="5:15" x14ac:dyDescent="0.2">
      <c r="E389" s="68" t="s">
        <v>29</v>
      </c>
      <c r="G389" s="69"/>
      <c r="H389" s="70" t="s">
        <v>2177</v>
      </c>
      <c r="I389" s="70" t="s">
        <v>2178</v>
      </c>
      <c r="J389" s="71"/>
      <c r="K389" s="71">
        <v>14.009418929523811</v>
      </c>
      <c r="L389" s="82">
        <v>-251.44028649352879</v>
      </c>
      <c r="M389" s="79">
        <v>-14.790605087854635</v>
      </c>
      <c r="N389" s="75" t="str">
        <f>_xlfn.IFNA(_xlfn.XLOOKUP(ALL_Athletic[[#This Row],[OVERALL PLAYER]],AthleticNameFixer[Name],AthleticNameFixer[SleeperID]),_xlfn.XLOOKUP(ALL_Athletic[[#This Row],[OVERALL PLAYER]],players[full_name],players[sleeper_id]))</f>
        <v>4335</v>
      </c>
      <c r="O389" s="70">
        <f>_xlfn.XLOOKUP(ALL_Athletic[[#This Row],[SleeperID]],players[sleeper_id],players[years_exp])</f>
        <v>7</v>
      </c>
    </row>
    <row r="390" spans="5:15" x14ac:dyDescent="0.2">
      <c r="E390" s="68" t="s">
        <v>29</v>
      </c>
      <c r="G390" s="69"/>
      <c r="H390" s="70" t="s">
        <v>2179</v>
      </c>
      <c r="I390" s="70" t="s">
        <v>2180</v>
      </c>
      <c r="J390" s="71"/>
      <c r="K390" s="71">
        <v>13.675999999999998</v>
      </c>
      <c r="L390" s="82">
        <v>-251.75409254484532</v>
      </c>
      <c r="M390" s="79">
        <v>-14.809064267343842</v>
      </c>
      <c r="N390" s="75" t="str">
        <f>_xlfn.IFNA(_xlfn.XLOOKUP(ALL_Athletic[[#This Row],[OVERALL PLAYER]],AthleticNameFixer[Name],AthleticNameFixer[SleeperID]),_xlfn.XLOOKUP(ALL_Athletic[[#This Row],[OVERALL PLAYER]],players[full_name],players[sleeper_id]))</f>
        <v>10866</v>
      </c>
      <c r="O390" s="70">
        <f>_xlfn.XLOOKUP(ALL_Athletic[[#This Row],[SleeperID]],players[sleeper_id],players[years_exp])</f>
        <v>3</v>
      </c>
    </row>
    <row r="391" spans="5:15" x14ac:dyDescent="0.2">
      <c r="E391" s="68" t="s">
        <v>29</v>
      </c>
      <c r="G391" s="69"/>
      <c r="H391" s="70" t="s">
        <v>975</v>
      </c>
      <c r="I391" s="70" t="s">
        <v>2181</v>
      </c>
      <c r="J391" s="71"/>
      <c r="K391" s="71">
        <v>13.271714285714285</v>
      </c>
      <c r="L391" s="82">
        <v>-252.134596746526</v>
      </c>
      <c r="M391" s="79">
        <v>-14.831446867442706</v>
      </c>
      <c r="N391" s="75" t="str">
        <f>_xlfn.IFNA(_xlfn.XLOOKUP(ALL_Athletic[[#This Row],[OVERALL PLAYER]],AthleticNameFixer[Name],AthleticNameFixer[SleeperID]),_xlfn.XLOOKUP(ALL_Athletic[[#This Row],[OVERALL PLAYER]],players[full_name],players[sleeper_id]))</f>
        <v>4179</v>
      </c>
      <c r="O391" s="70">
        <f>_xlfn.XLOOKUP(ALL_Athletic[[#This Row],[SleeperID]],players[sleeper_id],players[years_exp])</f>
        <v>9</v>
      </c>
    </row>
    <row r="392" spans="5:15" x14ac:dyDescent="0.2">
      <c r="E392" s="68" t="s">
        <v>29</v>
      </c>
      <c r="G392" s="69"/>
      <c r="H392" s="70" t="s">
        <v>2182</v>
      </c>
      <c r="I392" s="70" t="s">
        <v>2183</v>
      </c>
      <c r="J392" s="71"/>
      <c r="K392" s="71">
        <v>13.046000000000001</v>
      </c>
      <c r="L392" s="82">
        <v>-252.34703372131591</v>
      </c>
      <c r="M392" s="79">
        <v>-14.843943160077407</v>
      </c>
      <c r="N392" s="75" t="str">
        <f>_xlfn.IFNA(_xlfn.XLOOKUP(ALL_Athletic[[#This Row],[OVERALL PLAYER]],AthleticNameFixer[Name],AthleticNameFixer[SleeperID]),_xlfn.XLOOKUP(ALL_Athletic[[#This Row],[OVERALL PLAYER]],players[full_name],players[sleeper_id]))</f>
        <v>6037</v>
      </c>
      <c r="O392" s="70">
        <f>_xlfn.XLOOKUP(ALL_Athletic[[#This Row],[SleeperID]],players[sleeper_id],players[years_exp])</f>
        <v>7</v>
      </c>
    </row>
    <row r="393" spans="5:15" x14ac:dyDescent="0.2">
      <c r="E393" s="68" t="s">
        <v>29</v>
      </c>
      <c r="G393" s="69"/>
      <c r="H393" s="70" t="s">
        <v>550</v>
      </c>
      <c r="I393" s="70" t="s">
        <v>2184</v>
      </c>
      <c r="J393" s="71"/>
      <c r="K393" s="71">
        <v>12.414185157476572</v>
      </c>
      <c r="L393" s="82">
        <v>-252.94168298486738</v>
      </c>
      <c r="M393" s="79">
        <v>-14.878922528521612</v>
      </c>
      <c r="N393" s="75" t="str">
        <f>_xlfn.IFNA(_xlfn.XLOOKUP(ALL_Athletic[[#This Row],[OVERALL PLAYER]],AthleticNameFixer[Name],AthleticNameFixer[SleeperID]),_xlfn.XLOOKUP(ALL_Athletic[[#This Row],[OVERALL PLAYER]],players[full_name],players[sleeper_id]))</f>
        <v>862</v>
      </c>
      <c r="O393" s="70">
        <f>_xlfn.XLOOKUP(ALL_Athletic[[#This Row],[SleeperID]],players[sleeper_id],players[years_exp])</f>
        <v>13</v>
      </c>
    </row>
    <row r="394" spans="5:15" x14ac:dyDescent="0.2">
      <c r="E394" s="68" t="s">
        <v>29</v>
      </c>
      <c r="G394" s="69"/>
      <c r="H394" s="70" t="s">
        <v>2185</v>
      </c>
      <c r="I394" s="70" t="s">
        <v>2186</v>
      </c>
      <c r="J394" s="71"/>
      <c r="K394" s="71">
        <v>11.211101414200003</v>
      </c>
      <c r="L394" s="82">
        <v>-254.0739970961865</v>
      </c>
      <c r="M394" s="79">
        <v>-14.945529240952148</v>
      </c>
      <c r="N394" s="75" t="str">
        <f>_xlfn.IFNA(_xlfn.XLOOKUP(ALL_Athletic[[#This Row],[OVERALL PLAYER]],AthleticNameFixer[Name],AthleticNameFixer[SleeperID]),_xlfn.XLOOKUP(ALL_Athletic[[#This Row],[OVERALL PLAYER]],players[full_name],players[sleeper_id]))</f>
        <v>5854</v>
      </c>
      <c r="O394" s="70">
        <f>_xlfn.XLOOKUP(ALL_Athletic[[#This Row],[SleeperID]],players[sleeper_id],players[years_exp])</f>
        <v>7</v>
      </c>
    </row>
    <row r="395" spans="5:15" x14ac:dyDescent="0.2">
      <c r="E395" s="68" t="s">
        <v>29</v>
      </c>
      <c r="G395" s="69"/>
      <c r="H395" s="70" t="s">
        <v>2187</v>
      </c>
      <c r="I395" s="70" t="s">
        <v>2188</v>
      </c>
      <c r="J395" s="71"/>
      <c r="K395" s="71">
        <v>11.060770569942857</v>
      </c>
      <c r="L395" s="82">
        <v>-254.21548494960498</v>
      </c>
      <c r="M395" s="79">
        <v>-14.953852055859116</v>
      </c>
      <c r="N395" s="75" t="str">
        <f>_xlfn.IFNA(_xlfn.XLOOKUP(ALL_Athletic[[#This Row],[OVERALL PLAYER]],AthleticNameFixer[Name],AthleticNameFixer[SleeperID]),_xlfn.XLOOKUP(ALL_Athletic[[#This Row],[OVERALL PLAYER]],players[full_name],players[sleeper_id]))</f>
        <v>6185</v>
      </c>
      <c r="O395" s="70">
        <f>_xlfn.XLOOKUP(ALL_Athletic[[#This Row],[SleeperID]],players[sleeper_id],players[years_exp])</f>
        <v>7</v>
      </c>
    </row>
    <row r="396" spans="5:15" x14ac:dyDescent="0.2">
      <c r="E396" s="68" t="s">
        <v>29</v>
      </c>
      <c r="G396" s="69"/>
      <c r="H396" s="70" t="s">
        <v>530</v>
      </c>
      <c r="I396" s="70" t="s">
        <v>2189</v>
      </c>
      <c r="J396" s="71"/>
      <c r="K396" s="71">
        <v>11.056142910628571</v>
      </c>
      <c r="L396" s="82">
        <v>-254.21984039366549</v>
      </c>
      <c r="M396" s="79">
        <v>-14.954108258450912</v>
      </c>
      <c r="N396" s="75" t="str">
        <f>_xlfn.IFNA(_xlfn.XLOOKUP(ALL_Athletic[[#This Row],[OVERALL PLAYER]],AthleticNameFixer[Name],AthleticNameFixer[SleeperID]),_xlfn.XLOOKUP(ALL_Athletic[[#This Row],[OVERALL PLAYER]],players[full_name],players[sleeper_id]))</f>
        <v>4127</v>
      </c>
      <c r="O396" s="70">
        <f>_xlfn.XLOOKUP(ALL_Athletic[[#This Row],[SleeperID]],players[sleeper_id],players[years_exp])</f>
        <v>9</v>
      </c>
    </row>
    <row r="397" spans="5:15" x14ac:dyDescent="0.2">
      <c r="E397" s="68" t="s">
        <v>29</v>
      </c>
      <c r="G397" s="69"/>
      <c r="H397" s="70" t="s">
        <v>2190</v>
      </c>
      <c r="I397" s="70" t="s">
        <v>2191</v>
      </c>
      <c r="J397" s="71"/>
      <c r="K397" s="71">
        <v>10.7326827022725</v>
      </c>
      <c r="L397" s="82">
        <v>-254.5242735309418</v>
      </c>
      <c r="M397" s="79">
        <v>-14.9720160900554</v>
      </c>
      <c r="N397" s="75" t="str">
        <f>_xlfn.IFNA(_xlfn.XLOOKUP(ALL_Athletic[[#This Row],[OVERALL PLAYER]],AthleticNameFixer[Name],AthleticNameFixer[SleeperID]),_xlfn.XLOOKUP(ALL_Athletic[[#This Row],[OVERALL PLAYER]],players[full_name],players[sleeper_id]))</f>
        <v>7538</v>
      </c>
      <c r="O397" s="70">
        <f>_xlfn.XLOOKUP(ALL_Athletic[[#This Row],[SleeperID]],players[sleeper_id],players[years_exp])</f>
        <v>5</v>
      </c>
    </row>
    <row r="398" spans="5:15" x14ac:dyDescent="0.2">
      <c r="E398" s="68" t="s">
        <v>29</v>
      </c>
      <c r="G398" s="69"/>
      <c r="H398" s="70" t="s">
        <v>2192</v>
      </c>
      <c r="I398" s="70" t="s">
        <v>2193</v>
      </c>
      <c r="J398" s="71"/>
      <c r="K398" s="71">
        <v>10.06</v>
      </c>
      <c r="L398" s="82">
        <v>-255.1573866624924</v>
      </c>
      <c r="M398" s="79">
        <v>-15.009258038970142</v>
      </c>
      <c r="N398" s="75" t="str">
        <f>_xlfn.IFNA(_xlfn.XLOOKUP(ALL_Athletic[[#This Row],[OVERALL PLAYER]],AthleticNameFixer[Name],AthleticNameFixer[SleeperID]),_xlfn.XLOOKUP(ALL_Athletic[[#This Row],[OVERALL PLAYER]],players[full_name],players[sleeper_id]))</f>
        <v>10233</v>
      </c>
      <c r="O398" s="70">
        <f>_xlfn.XLOOKUP(ALL_Athletic[[#This Row],[SleeperID]],players[sleeper_id],players[years_exp])</f>
        <v>1</v>
      </c>
    </row>
    <row r="399" spans="5:15" x14ac:dyDescent="0.2">
      <c r="E399" s="68" t="s">
        <v>29</v>
      </c>
      <c r="G399" s="69"/>
      <c r="H399" s="70" t="s">
        <v>2194</v>
      </c>
      <c r="I399" s="70" t="s">
        <v>2195</v>
      </c>
      <c r="J399" s="71"/>
      <c r="K399" s="71">
        <v>9.98</v>
      </c>
      <c r="L399" s="82">
        <v>-255.23268078013945</v>
      </c>
      <c r="M399" s="79">
        <v>-15.013687104714085</v>
      </c>
      <c r="N399" s="75" t="str">
        <f>_xlfn.IFNA(_xlfn.XLOOKUP(ALL_Athletic[[#This Row],[OVERALL PLAYER]],AthleticNameFixer[Name],AthleticNameFixer[SleeperID]),_xlfn.XLOOKUP(ALL_Athletic[[#This Row],[OVERALL PLAYER]],players[full_name],players[sleeper_id]))</f>
        <v>9231</v>
      </c>
      <c r="O399" s="70">
        <f>_xlfn.XLOOKUP(ALL_Athletic[[#This Row],[SleeperID]],players[sleeper_id],players[years_exp])</f>
        <v>2</v>
      </c>
    </row>
    <row r="400" spans="5:15" x14ac:dyDescent="0.2">
      <c r="E400" s="68" t="s">
        <v>29</v>
      </c>
      <c r="G400" s="69"/>
      <c r="H400" s="70" t="s">
        <v>87</v>
      </c>
      <c r="I400" s="70" t="s">
        <v>2196</v>
      </c>
      <c r="J400" s="71"/>
      <c r="K400" s="71">
        <v>9.6259999999999994</v>
      </c>
      <c r="L400" s="82">
        <v>-255.56585725072767</v>
      </c>
      <c r="M400" s="79">
        <v>-15.03328572063104</v>
      </c>
      <c r="N400" s="75" t="str">
        <f>_xlfn.IFNA(_xlfn.XLOOKUP(ALL_Athletic[[#This Row],[OVERALL PLAYER]],AthleticNameFixer[Name],AthleticNameFixer[SleeperID]),_xlfn.XLOOKUP(ALL_Athletic[[#This Row],[OVERALL PLAYER]],players[full_name],players[sleeper_id]))</f>
        <v>1737</v>
      </c>
      <c r="O400" s="70">
        <f>_xlfn.XLOOKUP(ALL_Athletic[[#This Row],[SleeperID]],players[sleeper_id],players[years_exp])</f>
        <v>14</v>
      </c>
    </row>
  </sheetData>
  <protectedRanges>
    <protectedRange sqref="A1:D239" name="VORPSort"/>
  </protectedRanges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DA05-356A-4028-9AC8-3BBD760BED20}">
  <sheetPr codeName="Sheet6">
    <tabColor theme="5" tint="-0.249977111117893"/>
  </sheetPr>
  <dimension ref="A1:W349"/>
  <sheetViews>
    <sheetView workbookViewId="0">
      <selection activeCell="S1" sqref="S1:V21"/>
    </sheetView>
  </sheetViews>
  <sheetFormatPr defaultRowHeight="15" x14ac:dyDescent="0.25"/>
  <cols>
    <col min="1" max="1" width="24.42578125" bestFit="1" customWidth="1"/>
    <col min="2" max="2" width="8.140625" bestFit="1" customWidth="1"/>
    <col min="3" max="3" width="6.42578125" bestFit="1" customWidth="1"/>
    <col min="4" max="4" width="9.5703125" bestFit="1" customWidth="1"/>
    <col min="5" max="5" width="7.42578125" bestFit="1" customWidth="1"/>
    <col min="6" max="6" width="8.28515625" bestFit="1" customWidth="1"/>
    <col min="7" max="7" width="8.42578125" bestFit="1" customWidth="1"/>
    <col min="8" max="8" width="11.140625" bestFit="1" customWidth="1"/>
    <col min="9" max="9" width="12" bestFit="1" customWidth="1"/>
    <col min="10" max="10" width="12.140625" bestFit="1" customWidth="1"/>
    <col min="11" max="11" width="12.28515625" bestFit="1" customWidth="1"/>
    <col min="12" max="12" width="7.85546875" bestFit="1" customWidth="1"/>
    <col min="13" max="13" width="7.28515625" bestFit="1" customWidth="1"/>
    <col min="14" max="14" width="8.85546875" bestFit="1" customWidth="1"/>
    <col min="15" max="15" width="7.5703125" bestFit="1" customWidth="1"/>
    <col min="16" max="16" width="22.7109375" bestFit="1" customWidth="1"/>
    <col min="17" max="17" width="9.42578125" customWidth="1"/>
    <col min="18" max="18" width="6.42578125" bestFit="1" customWidth="1"/>
    <col min="19" max="19" width="14.7109375" bestFit="1" customWidth="1"/>
    <col min="20" max="20" width="23.42578125" customWidth="1"/>
    <col min="21" max="21" width="8.5703125" customWidth="1"/>
    <col min="22" max="22" width="7.85546875" bestFit="1" customWidth="1"/>
    <col min="23" max="23" width="7.7109375" bestFit="1" customWidth="1"/>
    <col min="24" max="24" width="8.85546875" bestFit="1" customWidth="1"/>
    <col min="25" max="25" width="20" customWidth="1"/>
  </cols>
  <sheetData>
    <row r="1" spans="1:23" x14ac:dyDescent="0.25">
      <c r="A1" t="s">
        <v>2197</v>
      </c>
      <c r="B1" t="s">
        <v>1007</v>
      </c>
      <c r="C1" t="s">
        <v>1599</v>
      </c>
      <c r="D1" t="s">
        <v>1604</v>
      </c>
      <c r="E1" t="s">
        <v>2198</v>
      </c>
      <c r="F1" t="s">
        <v>1607</v>
      </c>
      <c r="G1" t="s">
        <v>1608</v>
      </c>
      <c r="H1" t="s">
        <v>2199</v>
      </c>
      <c r="I1" t="s">
        <v>2200</v>
      </c>
      <c r="J1" t="s">
        <v>2201</v>
      </c>
      <c r="K1" t="s">
        <v>2202</v>
      </c>
      <c r="L1" t="s">
        <v>2203</v>
      </c>
      <c r="M1" t="s">
        <v>2204</v>
      </c>
      <c r="N1" t="s">
        <v>2205</v>
      </c>
      <c r="S1" t="s">
        <v>1008</v>
      </c>
      <c r="T1" t="s">
        <v>2197</v>
      </c>
      <c r="U1" t="s">
        <v>2206</v>
      </c>
      <c r="V1" t="s">
        <v>2207</v>
      </c>
    </row>
    <row r="2" spans="1:23" x14ac:dyDescent="0.25">
      <c r="A2" t="s">
        <v>1349</v>
      </c>
      <c r="B2" t="s">
        <v>34</v>
      </c>
      <c r="C2" t="s">
        <v>102</v>
      </c>
      <c r="D2" t="s">
        <v>1646</v>
      </c>
      <c r="E2" s="84">
        <v>169.3507903810571</v>
      </c>
      <c r="F2" s="84">
        <v>48.642690568598582</v>
      </c>
      <c r="G2" s="84">
        <v>2.8613347393293282</v>
      </c>
      <c r="H2" s="84">
        <v>166.48945564172777</v>
      </c>
      <c r="I2" s="84">
        <v>45.781355829269259</v>
      </c>
      <c r="J2" s="84">
        <v>2.6930209311334856</v>
      </c>
      <c r="K2">
        <f>_xlfn.XLOOKUP(Free_Agents[[#This Row],[Player]],$T$2:$T$21,$U$2:$U$21)</f>
        <v>1</v>
      </c>
      <c r="L2" s="55">
        <f>MAX(Free_Agents[[#This Row],[MG VARG]]*'Full Roster'!$AG$29,0)+1</f>
        <v>32.747603888564385</v>
      </c>
      <c r="M2" s="55">
        <f ca="1">MAX(Free_Agents[[#This Row],[MG VARG]]*$Q$11,0)+1</f>
        <v>45.250772790474862</v>
      </c>
      <c r="N2" s="97"/>
      <c r="P2" t="s">
        <v>1173</v>
      </c>
      <c r="Q2" s="35">
        <f>'Full Roster'!AG33</f>
        <v>33</v>
      </c>
      <c r="S2" t="s">
        <v>6018</v>
      </c>
      <c r="T2" t="s">
        <v>1349</v>
      </c>
      <c r="U2">
        <v>1</v>
      </c>
    </row>
    <row r="3" spans="1:23" x14ac:dyDescent="0.25">
      <c r="A3" t="s">
        <v>119</v>
      </c>
      <c r="B3" t="s">
        <v>68</v>
      </c>
      <c r="C3" t="s">
        <v>64</v>
      </c>
      <c r="D3" t="s">
        <v>1623</v>
      </c>
      <c r="E3" s="84">
        <v>264.46249728217941</v>
      </c>
      <c r="F3" s="84">
        <v>134.23741456366048</v>
      </c>
      <c r="G3" s="84">
        <v>7.8963185037447339</v>
      </c>
      <c r="H3" s="84">
        <v>248.66986027468994</v>
      </c>
      <c r="I3" s="84">
        <v>118.444777556171</v>
      </c>
      <c r="J3" s="84">
        <v>6.9673398562453528</v>
      </c>
      <c r="K3">
        <f>_xlfn.XLOOKUP(Free_Agents[[#This Row],[Player]],$T$2:$T$21,$U$2:$U$21)</f>
        <v>2</v>
      </c>
      <c r="L3" s="55">
        <f>MAX(Free_Agents[[#This Row],[MG VARG]]*'Full Roster'!$AG$29,0)+1</f>
        <v>83.136883288160561</v>
      </c>
      <c r="M3" s="55">
        <f ca="1">MAX(Free_Agents[[#This Row],[MG VARG]]*$Q$11,0)+1</f>
        <v>115.48487806701374</v>
      </c>
      <c r="N3" s="97"/>
      <c r="P3" t="s">
        <v>26</v>
      </c>
      <c r="Q3" s="24">
        <f ca="1">'Full Roster'!AG34</f>
        <v>892</v>
      </c>
      <c r="S3" t="s">
        <v>6019</v>
      </c>
      <c r="T3" t="s">
        <v>26451</v>
      </c>
    </row>
    <row r="4" spans="1:23" x14ac:dyDescent="0.25">
      <c r="A4" t="s">
        <v>97</v>
      </c>
      <c r="B4" t="s">
        <v>2311</v>
      </c>
      <c r="C4" t="s">
        <v>64</v>
      </c>
      <c r="D4" t="s">
        <v>1633</v>
      </c>
      <c r="E4" s="84">
        <v>219.08487483659448</v>
      </c>
      <c r="F4" s="84">
        <v>88.859792118075546</v>
      </c>
      <c r="G4" s="84">
        <v>5.2270465951809149</v>
      </c>
      <c r="H4" s="84">
        <v>208.63078164623266</v>
      </c>
      <c r="I4" s="84">
        <v>78.405698927713729</v>
      </c>
      <c r="J4" s="84">
        <v>4.612099936924337</v>
      </c>
      <c r="K4">
        <f>_xlfn.XLOOKUP(Free_Agents[[#This Row],[Player]],$T$2:$T$21,$U$2:$U$21)</f>
        <v>3</v>
      </c>
      <c r="L4" s="55">
        <f>MAX(Free_Agents[[#This Row],[MG VARG]]*'Full Roster'!$AG$29,0)+1</f>
        <v>55.371327084456603</v>
      </c>
      <c r="M4" s="55">
        <f ca="1">MAX(Free_Agents[[#This Row],[MG VARG]]*$Q$11,0)+1</f>
        <v>76.784404063247209</v>
      </c>
      <c r="N4" s="97"/>
      <c r="P4" t="s">
        <v>32</v>
      </c>
      <c r="Q4" s="29">
        <f ca="1">'Full Roster'!AG35</f>
        <v>16.431648294634606</v>
      </c>
      <c r="S4" t="s">
        <v>6560</v>
      </c>
      <c r="T4" t="s">
        <v>119</v>
      </c>
      <c r="U4">
        <v>2</v>
      </c>
    </row>
    <row r="5" spans="1:23" x14ac:dyDescent="0.25">
      <c r="A5" t="s">
        <v>1458</v>
      </c>
      <c r="B5" t="s">
        <v>2228</v>
      </c>
      <c r="C5" t="s">
        <v>102</v>
      </c>
      <c r="D5" t="s">
        <v>1634</v>
      </c>
      <c r="E5" s="84">
        <v>180.75648018863723</v>
      </c>
      <c r="F5" s="84">
        <v>60.048380376178713</v>
      </c>
      <c r="G5" s="84">
        <v>3.5322576691869831</v>
      </c>
      <c r="H5" s="84">
        <v>177.22422251945022</v>
      </c>
      <c r="I5" s="84">
        <v>56.516122706991709</v>
      </c>
      <c r="J5" s="84">
        <v>3.32447780629363</v>
      </c>
      <c r="K5">
        <f>_xlfn.XLOOKUP(Free_Agents[[#This Row],[Player]],$T$2:$T$21,$U$2:$U$21)</f>
        <v>4</v>
      </c>
      <c r="L5" s="55">
        <f>MAX(Free_Agents[[#This Row],[MG VARG]]*'Full Roster'!$AG$29,0)+1</f>
        <v>40.191750539462149</v>
      </c>
      <c r="M5" s="55">
        <f ca="1">MAX(Free_Agents[[#This Row],[MG VARG]]*$Q$11,0)+1</f>
        <v>55.626650076335352</v>
      </c>
      <c r="N5" s="97"/>
      <c r="P5" t="s">
        <v>1180</v>
      </c>
      <c r="Q5" s="54">
        <f ca="1">'Full Roster'!AG36</f>
        <v>0.39383031695233373</v>
      </c>
      <c r="S5" t="s">
        <v>24076</v>
      </c>
      <c r="T5" t="s">
        <v>97</v>
      </c>
      <c r="U5">
        <v>3</v>
      </c>
      <c r="W5" s="88"/>
    </row>
    <row r="6" spans="1:23" x14ac:dyDescent="0.25">
      <c r="A6" t="s">
        <v>278</v>
      </c>
      <c r="B6" t="s">
        <v>94</v>
      </c>
      <c r="C6" t="s">
        <v>29</v>
      </c>
      <c r="D6" t="s">
        <v>1771</v>
      </c>
      <c r="E6" s="84">
        <v>333.78293742031701</v>
      </c>
      <c r="F6" s="84">
        <v>-19.041484493825237</v>
      </c>
      <c r="G6" s="84">
        <v>-1.1200873231661905</v>
      </c>
      <c r="H6" s="84">
        <v>334.90302474348323</v>
      </c>
      <c r="I6" s="84">
        <v>-17.92139717065902</v>
      </c>
      <c r="J6" s="84">
        <v>-1.0541998335681777</v>
      </c>
      <c r="K6">
        <f>_xlfn.XLOOKUP(Free_Agents[[#This Row],[Player]],$T$2:$T$21,$U$2:$U$21)</f>
        <v>5</v>
      </c>
      <c r="L6" s="55">
        <f>MAX(Free_Agents[[#This Row],[MG VARG]]*'Full Roster'!$AG$29,0)+1</f>
        <v>1</v>
      </c>
      <c r="M6" s="55">
        <f ca="1">MAX(Free_Agents[[#This Row],[MG VARG]]*$Q$11,0)+1</f>
        <v>1</v>
      </c>
      <c r="N6" s="97"/>
      <c r="S6" t="s">
        <v>26450</v>
      </c>
      <c r="T6" t="s">
        <v>1458</v>
      </c>
      <c r="U6">
        <v>4</v>
      </c>
    </row>
    <row r="7" spans="1:23" x14ac:dyDescent="0.25">
      <c r="A7" t="s">
        <v>318</v>
      </c>
      <c r="B7" t="s">
        <v>2248</v>
      </c>
      <c r="C7" t="s">
        <v>102</v>
      </c>
      <c r="D7" t="s">
        <v>1706</v>
      </c>
      <c r="E7" s="84">
        <v>129.99212050948429</v>
      </c>
      <c r="F7" s="84">
        <v>9.284020697025781</v>
      </c>
      <c r="G7" s="84">
        <v>0.54611886453092828</v>
      </c>
      <c r="H7" s="84">
        <v>129.44600164495336</v>
      </c>
      <c r="I7" s="84">
        <v>8.7379018324948419</v>
      </c>
      <c r="J7" s="84">
        <v>0.51399422544087303</v>
      </c>
      <c r="K7">
        <f>_xlfn.XLOOKUP(Free_Agents[[#This Row],[Player]],$T$2:$T$21,$U$2:$U$21)</f>
        <v>7</v>
      </c>
      <c r="L7" s="55">
        <f>MAX(Free_Agents[[#This Row],[MG VARG]]*'Full Roster'!$AG$29,0)+1</f>
        <v>7.0593977869448112</v>
      </c>
      <c r="M7" s="55">
        <f ca="1">MAX(Free_Agents[[#This Row],[MG VARG]]*$Q$11,0)+1</f>
        <v>9.4457723379175622</v>
      </c>
      <c r="N7" s="97"/>
      <c r="P7" t="s">
        <v>1213</v>
      </c>
      <c r="Q7" s="25">
        <f>SUMIFS(Free_Agents[MG VARG],Free_Agents[MG VARG],"&gt;0",Free_Agents[Actual],"")</f>
        <v>54.285485181134412</v>
      </c>
      <c r="S7" t="s">
        <v>6906</v>
      </c>
      <c r="T7" t="s">
        <v>278</v>
      </c>
      <c r="U7">
        <v>5</v>
      </c>
    </row>
    <row r="8" spans="1:23" x14ac:dyDescent="0.25">
      <c r="A8" t="s">
        <v>1265</v>
      </c>
      <c r="B8" t="s">
        <v>2268</v>
      </c>
      <c r="C8" t="s">
        <v>102</v>
      </c>
      <c r="D8" t="s">
        <v>1788</v>
      </c>
      <c r="E8" s="84">
        <v>83.088987559726945</v>
      </c>
      <c r="F8" s="84">
        <v>-37.619112252731568</v>
      </c>
      <c r="G8" s="84">
        <v>-2.2128889560430336</v>
      </c>
      <c r="H8" s="84">
        <v>85.301876515769976</v>
      </c>
      <c r="I8" s="84">
        <v>-35.406223296688538</v>
      </c>
      <c r="J8" s="84">
        <v>-2.0827190174522667</v>
      </c>
      <c r="K8">
        <f>_xlfn.XLOOKUP(Free_Agents[[#This Row],[Player]],$T$2:$T$21,$U$2:$U$21)</f>
        <v>7</v>
      </c>
      <c r="L8" s="55">
        <f>MAX(Free_Agents[[#This Row],[MG VARG]]*'Full Roster'!$AG$29,0)+1</f>
        <v>1</v>
      </c>
      <c r="M8" s="55">
        <f ca="1">MAX(Free_Agents[[#This Row],[MG VARG]]*$Q$11,0)+1</f>
        <v>1</v>
      </c>
      <c r="N8" s="97"/>
      <c r="P8" t="s">
        <v>2212</v>
      </c>
      <c r="Q8">
        <f>COUNTIF(Free_Agents[Actual],"&gt;0")</f>
        <v>0</v>
      </c>
      <c r="S8" t="s">
        <v>6678</v>
      </c>
      <c r="T8" t="s">
        <v>1265</v>
      </c>
      <c r="U8">
        <v>7</v>
      </c>
    </row>
    <row r="9" spans="1:23" x14ac:dyDescent="0.25">
      <c r="A9" t="s">
        <v>1516</v>
      </c>
      <c r="B9" t="s">
        <v>2246</v>
      </c>
      <c r="C9" t="s">
        <v>64</v>
      </c>
      <c r="D9" t="s">
        <v>1622</v>
      </c>
      <c r="E9" s="84">
        <v>265.95970682051973</v>
      </c>
      <c r="F9" s="84">
        <v>135.73462410200079</v>
      </c>
      <c r="G9" s="84">
        <v>7.9843896530588703</v>
      </c>
      <c r="H9" s="84">
        <v>249.99092751440199</v>
      </c>
      <c r="I9" s="84">
        <v>119.76584479588305</v>
      </c>
      <c r="J9" s="84">
        <v>7.0450496938754741</v>
      </c>
      <c r="K9">
        <f>_xlfn.XLOOKUP(Free_Agents[[#This Row],[Player]],$T$2:$T$21,$U$2:$U$21)</f>
        <v>8</v>
      </c>
      <c r="L9" s="55">
        <f>MAX(Free_Agents[[#This Row],[MG VARG]]*'Full Roster'!$AG$29,0)+1</f>
        <v>84.052992448250649</v>
      </c>
      <c r="M9" s="55">
        <f ca="1">MAX(Free_Agents[[#This Row],[MG VARG]]*$Q$11,0)+1</f>
        <v>116.76177878798507</v>
      </c>
      <c r="N9" s="97"/>
      <c r="P9" t="s">
        <v>2214</v>
      </c>
      <c r="Q9">
        <f>Q2-Q8</f>
        <v>33</v>
      </c>
      <c r="S9" t="s">
        <v>6010</v>
      </c>
      <c r="T9" t="s">
        <v>318</v>
      </c>
      <c r="U9">
        <v>7</v>
      </c>
    </row>
    <row r="10" spans="1:23" x14ac:dyDescent="0.25">
      <c r="A10" t="s">
        <v>1105</v>
      </c>
      <c r="B10" t="s">
        <v>2229</v>
      </c>
      <c r="C10" t="s">
        <v>64</v>
      </c>
      <c r="D10" t="s">
        <v>1656</v>
      </c>
      <c r="E10" s="84">
        <v>181.79815592297967</v>
      </c>
      <c r="F10" s="84">
        <v>51.573073204460741</v>
      </c>
      <c r="G10" s="84">
        <v>3.0337101884976905</v>
      </c>
      <c r="H10" s="84">
        <v>175.73073554598429</v>
      </c>
      <c r="I10" s="84">
        <v>45.505652827465354</v>
      </c>
      <c r="J10" s="84">
        <v>2.6768031074979621</v>
      </c>
      <c r="K10">
        <f>_xlfn.XLOOKUP(Free_Agents[[#This Row],[Player]],$T$2:$T$21,$U$2:$U$21)</f>
        <v>9</v>
      </c>
      <c r="L10" s="55">
        <f>MAX(Free_Agents[[#This Row],[MG VARG]]*'Full Roster'!$AG$29,0)+1</f>
        <v>32.556414494244123</v>
      </c>
      <c r="M10" s="55">
        <f ca="1">MAX(Free_Agents[[#This Row],[MG VARG]]*$Q$11,0)+1</f>
        <v>44.984287216391529</v>
      </c>
      <c r="N10" s="97"/>
      <c r="P10" t="s">
        <v>2215</v>
      </c>
      <c r="Q10" s="55">
        <f ca="1">Q3-SUMIF(Free_Agents[Actual],"&gt;0",Free_Agents[Actual])-Q8</f>
        <v>892</v>
      </c>
      <c r="S10" t="s">
        <v>7330</v>
      </c>
      <c r="T10" t="s">
        <v>1516</v>
      </c>
      <c r="U10">
        <v>8</v>
      </c>
    </row>
    <row r="11" spans="1:23" x14ac:dyDescent="0.25">
      <c r="A11" t="s">
        <v>61</v>
      </c>
      <c r="B11" t="s">
        <v>62</v>
      </c>
      <c r="C11" t="s">
        <v>29</v>
      </c>
      <c r="D11" t="s">
        <v>1742</v>
      </c>
      <c r="E11" s="84">
        <v>346.09348707001487</v>
      </c>
      <c r="F11" s="84">
        <v>-6.7309348441273755</v>
      </c>
      <c r="G11" s="84">
        <v>-0.39593734377219858</v>
      </c>
      <c r="H11" s="84">
        <v>346.48942441378705</v>
      </c>
      <c r="I11" s="84">
        <v>-6.3349975003552004</v>
      </c>
      <c r="J11" s="84">
        <v>-0.3726469117856</v>
      </c>
      <c r="K11">
        <f>_xlfn.XLOOKUP(Free_Agents[[#This Row],[Player]],$T$2:$T$21,$U$2:$U$21)</f>
        <v>10</v>
      </c>
      <c r="L11" s="55">
        <f>MAX(Free_Agents[[#This Row],[MG VARG]]*'Full Roster'!$AG$29,0)+1</f>
        <v>1</v>
      </c>
      <c r="M11" s="55">
        <f ca="1">MAX(Free_Agents[[#This Row],[MG VARG]]*$Q$11,0)+1</f>
        <v>1</v>
      </c>
      <c r="N11" s="97"/>
      <c r="P11" t="s">
        <v>2218</v>
      </c>
      <c r="Q11" s="96">
        <f ca="1">Q10/Q7</f>
        <v>16.431648294634616</v>
      </c>
      <c r="S11" t="s">
        <v>6017</v>
      </c>
      <c r="T11" t="s">
        <v>1105</v>
      </c>
      <c r="U11">
        <v>9</v>
      </c>
    </row>
    <row r="12" spans="1:23" x14ac:dyDescent="0.25">
      <c r="A12" t="s">
        <v>1613</v>
      </c>
      <c r="B12" t="s">
        <v>2209</v>
      </c>
      <c r="C12" t="s">
        <v>102</v>
      </c>
      <c r="D12" t="s">
        <v>1637</v>
      </c>
      <c r="E12" s="84">
        <v>172.11702419082991</v>
      </c>
      <c r="F12" s="84">
        <v>51.408924378371395</v>
      </c>
      <c r="G12" s="84">
        <v>3.0240543751983173</v>
      </c>
      <c r="H12" s="84">
        <v>169.09296981563159</v>
      </c>
      <c r="I12" s="84">
        <v>48.384870003173077</v>
      </c>
      <c r="J12" s="84">
        <v>2.8461688237160634</v>
      </c>
      <c r="K12">
        <f>_xlfn.XLOOKUP(Free_Agents[[#This Row],[Player]],$T$2:$T$21,$U$2:$U$21)</f>
        <v>11</v>
      </c>
      <c r="L12" s="55">
        <f>MAX(Free_Agents[[#This Row],[MG VARG]]*'Full Roster'!$AG$29,0)+1</f>
        <v>34.553040516950951</v>
      </c>
      <c r="M12" s="55">
        <f ca="1">MAX(Free_Agents[[#This Row],[MG VARG]]*$Q$11,0)+1</f>
        <v>47.767245098456264</v>
      </c>
      <c r="N12" s="97"/>
      <c r="S12" t="s">
        <v>6018</v>
      </c>
      <c r="T12" t="s">
        <v>61</v>
      </c>
      <c r="U12">
        <v>10</v>
      </c>
    </row>
    <row r="13" spans="1:23" x14ac:dyDescent="0.25">
      <c r="A13" t="s">
        <v>348</v>
      </c>
      <c r="B13" t="s">
        <v>2221</v>
      </c>
      <c r="C13" t="s">
        <v>29</v>
      </c>
      <c r="D13" t="s">
        <v>1624</v>
      </c>
      <c r="E13" s="84">
        <v>381.21234847785803</v>
      </c>
      <c r="F13" s="84">
        <v>28.38792656371578</v>
      </c>
      <c r="G13" s="84">
        <v>1.6698780331597518</v>
      </c>
      <c r="H13" s="84">
        <v>379.54247044469827</v>
      </c>
      <c r="I13" s="84">
        <v>26.718048530556018</v>
      </c>
      <c r="J13" s="84">
        <v>1.5716499135621187</v>
      </c>
      <c r="K13">
        <f>_xlfn.XLOOKUP(Free_Agents[[#This Row],[Player]],$T$2:$T$21,$U$2:$U$21)</f>
        <v>12</v>
      </c>
      <c r="L13" s="55">
        <f>MAX(Free_Agents[[#This Row],[MG VARG]]*'Full Roster'!$AG$29,0)+1</f>
        <v>19.527935795235518</v>
      </c>
      <c r="M13" s="55">
        <f ca="1">MAX(Free_Agents[[#This Row],[MG VARG]]*$Q$11,0)+1</f>
        <v>26.824798621945629</v>
      </c>
      <c r="N13" s="97"/>
      <c r="S13" t="s">
        <v>6019</v>
      </c>
      <c r="T13" t="s">
        <v>26451</v>
      </c>
    </row>
    <row r="14" spans="1:23" x14ac:dyDescent="0.25">
      <c r="A14" t="s">
        <v>1402</v>
      </c>
      <c r="B14" t="s">
        <v>2219</v>
      </c>
      <c r="C14" t="s">
        <v>64</v>
      </c>
      <c r="D14" t="s">
        <v>1673</v>
      </c>
      <c r="E14" s="84">
        <v>173.46845396267759</v>
      </c>
      <c r="F14" s="84">
        <v>43.243371244158652</v>
      </c>
      <c r="G14" s="84">
        <v>2.5437277202446267</v>
      </c>
      <c r="H14" s="84">
        <v>168.38099852218832</v>
      </c>
      <c r="I14" s="84">
        <v>38.155915803669387</v>
      </c>
      <c r="J14" s="84">
        <v>2.2444656355099641</v>
      </c>
      <c r="K14">
        <f>_xlfn.XLOOKUP(Free_Agents[[#This Row],[Player]],$T$2:$T$21,$U$2:$U$21)</f>
        <v>13</v>
      </c>
      <c r="L14" s="55">
        <f>MAX(Free_Agents[[#This Row],[MG VARG]]*'Full Roster'!$AG$29,0)+1</f>
        <v>27.459655442660679</v>
      </c>
      <c r="M14" s="55">
        <f ca="1">MAX(Free_Agents[[#This Row],[MG VARG]]*$Q$11,0)+1</f>
        <v>37.880269932093306</v>
      </c>
      <c r="N14" s="97"/>
      <c r="S14" t="s">
        <v>6560</v>
      </c>
      <c r="T14" t="s">
        <v>1613</v>
      </c>
      <c r="U14">
        <v>11</v>
      </c>
    </row>
    <row r="15" spans="1:23" x14ac:dyDescent="0.25">
      <c r="A15" t="s">
        <v>1325</v>
      </c>
      <c r="B15" t="s">
        <v>2209</v>
      </c>
      <c r="C15" t="s">
        <v>29</v>
      </c>
      <c r="D15" t="s">
        <v>1825</v>
      </c>
      <c r="E15" s="84">
        <v>323.1541720599871</v>
      </c>
      <c r="F15" s="84">
        <v>-29.670249854155145</v>
      </c>
      <c r="G15" s="84">
        <v>-1.7453088149503027</v>
      </c>
      <c r="H15" s="84">
        <v>324.89948087493741</v>
      </c>
      <c r="I15" s="84">
        <v>-27.924941039204839</v>
      </c>
      <c r="J15" s="84">
        <v>-1.6426435905414611</v>
      </c>
      <c r="K15">
        <f>_xlfn.XLOOKUP(Free_Agents[[#This Row],[Player]],$T$2:$T$21,$U$2:$U$21)</f>
        <v>14</v>
      </c>
      <c r="L15" s="55">
        <f>MAX(Free_Agents[[#This Row],[MG VARG]]*'Full Roster'!$AG$29,0)+1</f>
        <v>1</v>
      </c>
      <c r="M15" s="55">
        <f ca="1">MAX(Free_Agents[[#This Row],[MG VARG]]*$Q$11,0)+1</f>
        <v>1</v>
      </c>
      <c r="N15" s="97"/>
      <c r="S15" t="s">
        <v>24076</v>
      </c>
      <c r="T15" t="s">
        <v>348</v>
      </c>
      <c r="U15">
        <v>12</v>
      </c>
    </row>
    <row r="16" spans="1:23" x14ac:dyDescent="0.25">
      <c r="A16" t="s">
        <v>1514</v>
      </c>
      <c r="B16" t="s">
        <v>2311</v>
      </c>
      <c r="C16" t="s">
        <v>29</v>
      </c>
      <c r="D16" t="s">
        <v>1645</v>
      </c>
      <c r="E16" s="84">
        <v>370.60415478735518</v>
      </c>
      <c r="F16" s="84">
        <v>17.779732873212936</v>
      </c>
      <c r="G16" s="84">
        <v>1.045866639600761</v>
      </c>
      <c r="H16" s="84">
        <v>369.55828814775441</v>
      </c>
      <c r="I16" s="84">
        <v>16.733866233612162</v>
      </c>
      <c r="J16" s="84">
        <v>0.98434507256542125</v>
      </c>
      <c r="K16">
        <f>_xlfn.XLOOKUP(Free_Agents[[#This Row],[Player]],$T$2:$T$21,$U$2:$U$21)</f>
        <v>15</v>
      </c>
      <c r="L16" s="55">
        <f>MAX(Free_Agents[[#This Row],[MG VARG]]*'Full Roster'!$AG$29,0)+1</f>
        <v>12.604290591352315</v>
      </c>
      <c r="M16" s="55">
        <f ca="1">MAX(Free_Agents[[#This Row],[MG VARG]]*$Q$11,0)+1</f>
        <v>17.17441203295159</v>
      </c>
      <c r="N16" s="97"/>
      <c r="S16" t="s">
        <v>26450</v>
      </c>
      <c r="T16" t="s">
        <v>26451</v>
      </c>
    </row>
    <row r="17" spans="1:21" x14ac:dyDescent="0.25">
      <c r="A17" t="s">
        <v>1115</v>
      </c>
      <c r="B17" t="s">
        <v>28</v>
      </c>
      <c r="C17" t="s">
        <v>29</v>
      </c>
      <c r="D17" t="s">
        <v>1856</v>
      </c>
      <c r="E17" s="84">
        <v>318.20428928780427</v>
      </c>
      <c r="F17" s="84">
        <v>-34.620132626337977</v>
      </c>
      <c r="G17" s="84">
        <v>-2.0364783897845871</v>
      </c>
      <c r="H17" s="84">
        <v>320.24076767758885</v>
      </c>
      <c r="I17" s="84">
        <v>-32.5836542365534</v>
      </c>
      <c r="J17" s="84">
        <v>-1.9166855433266705</v>
      </c>
      <c r="K17">
        <f>_xlfn.XLOOKUP(Free_Agents[[#This Row],[Player]],$T$2:$T$21,$U$2:$U$21)</f>
        <v>16</v>
      </c>
      <c r="L17" s="55">
        <f>MAX(Free_Agents[[#This Row],[MG VARG]]*'Full Roster'!$AG$29,0)+1</f>
        <v>1</v>
      </c>
      <c r="M17" s="55">
        <f ca="1">MAX(Free_Agents[[#This Row],[MG VARG]]*$Q$11,0)+1</f>
        <v>1</v>
      </c>
      <c r="N17" s="97"/>
      <c r="S17" t="s">
        <v>6906</v>
      </c>
      <c r="T17" t="s">
        <v>1402</v>
      </c>
      <c r="U17">
        <v>13</v>
      </c>
    </row>
    <row r="18" spans="1:21" x14ac:dyDescent="0.25">
      <c r="A18" t="s">
        <v>1627</v>
      </c>
      <c r="B18" t="s">
        <v>28</v>
      </c>
      <c r="C18" t="s">
        <v>64</v>
      </c>
      <c r="D18" t="s">
        <v>1640</v>
      </c>
      <c r="E18" s="84">
        <v>212.36165809726936</v>
      </c>
      <c r="F18" s="84">
        <v>82.136575378750422</v>
      </c>
      <c r="G18" s="84">
        <v>4.8315632575735545</v>
      </c>
      <c r="H18" s="84">
        <v>202.69853158212226</v>
      </c>
      <c r="I18" s="84">
        <v>72.473448863603323</v>
      </c>
      <c r="J18" s="84">
        <v>4.2631440508001957</v>
      </c>
      <c r="K18" t="e">
        <f>_xlfn.XLOOKUP(Free_Agents[[#This Row],[Player]],$T$2:$T$21,$U$2:$U$21)</f>
        <v>#N/A</v>
      </c>
      <c r="L18" s="55">
        <f>MAX(Free_Agents[[#This Row],[MG VARG]]*'Full Roster'!$AG$29,0)+1</f>
        <v>51.257540548609178</v>
      </c>
      <c r="M18" s="55">
        <f ca="1">MAX(Free_Agents[[#This Row],[MG VARG]]*$Q$11,0)+1</f>
        <v>71.050483672112748</v>
      </c>
      <c r="N18" s="97"/>
      <c r="S18" t="s">
        <v>6678</v>
      </c>
      <c r="T18" t="s">
        <v>26451</v>
      </c>
    </row>
    <row r="19" spans="1:21" x14ac:dyDescent="0.25">
      <c r="A19" t="s">
        <v>249</v>
      </c>
      <c r="B19" t="s">
        <v>2233</v>
      </c>
      <c r="C19" t="s">
        <v>29</v>
      </c>
      <c r="D19" t="s">
        <v>1620</v>
      </c>
      <c r="E19" s="84">
        <v>418.87942037442582</v>
      </c>
      <c r="F19" s="84">
        <v>66.054998460283571</v>
      </c>
      <c r="G19" s="84">
        <v>3.8855881447225631</v>
      </c>
      <c r="H19" s="84">
        <v>414.99383222970323</v>
      </c>
      <c r="I19" s="84">
        <v>62.169410315560981</v>
      </c>
      <c r="J19" s="84">
        <v>3.6570241362094693</v>
      </c>
      <c r="K19" t="e">
        <f>_xlfn.XLOOKUP(Free_Agents[[#This Row],[Player]],$T$2:$T$21,$U$2:$U$21)</f>
        <v>#N/A</v>
      </c>
      <c r="L19" s="55">
        <f>MAX(Free_Agents[[#This Row],[MG VARG]]*'Full Roster'!$AG$29,0)+1</f>
        <v>44.112087375581822</v>
      </c>
      <c r="M19" s="55">
        <f ca="1">MAX(Free_Agents[[#This Row],[MG VARG]]*$Q$11,0)+1</f>
        <v>61.090934411183959</v>
      </c>
      <c r="N19" s="97"/>
      <c r="S19" t="s">
        <v>6010</v>
      </c>
      <c r="T19" t="s">
        <v>1325</v>
      </c>
      <c r="U19">
        <v>14</v>
      </c>
    </row>
    <row r="20" spans="1:21" x14ac:dyDescent="0.25">
      <c r="A20" t="s">
        <v>1552</v>
      </c>
      <c r="B20" t="s">
        <v>159</v>
      </c>
      <c r="C20" t="s">
        <v>64</v>
      </c>
      <c r="D20" t="s">
        <v>1649</v>
      </c>
      <c r="E20" s="84">
        <v>197.90978683224469</v>
      </c>
      <c r="F20" s="84">
        <v>67.684704113725758</v>
      </c>
      <c r="G20" s="84">
        <v>3.9814531831603386</v>
      </c>
      <c r="H20" s="84">
        <v>189.94688046592401</v>
      </c>
      <c r="I20" s="84">
        <v>59.721797747405077</v>
      </c>
      <c r="J20" s="84">
        <v>3.5130469263179456</v>
      </c>
      <c r="K20" t="e">
        <f>_xlfn.XLOOKUP(Free_Agents[[#This Row],[Player]],$T$2:$T$21,$U$2:$U$21)</f>
        <v>#N/A</v>
      </c>
      <c r="L20" s="55">
        <f>MAX(Free_Agents[[#This Row],[MG VARG]]*'Full Roster'!$AG$29,0)+1</f>
        <v>42.414762495640062</v>
      </c>
      <c r="M20" s="55">
        <f ca="1">MAX(Free_Agents[[#This Row],[MG VARG]]*$Q$11,0)+1</f>
        <v>58.725151535803654</v>
      </c>
      <c r="N20" s="97"/>
      <c r="S20" t="s">
        <v>7330</v>
      </c>
      <c r="T20" t="s">
        <v>1514</v>
      </c>
      <c r="U20">
        <v>15</v>
      </c>
    </row>
    <row r="21" spans="1:21" x14ac:dyDescent="0.25">
      <c r="A21" t="s">
        <v>122</v>
      </c>
      <c r="B21" t="s">
        <v>72</v>
      </c>
      <c r="C21" t="s">
        <v>102</v>
      </c>
      <c r="D21" t="s">
        <v>1669</v>
      </c>
      <c r="E21" s="84">
        <v>152.36881793375301</v>
      </c>
      <c r="F21" s="84">
        <v>31.660718121294494</v>
      </c>
      <c r="G21" s="84">
        <v>1.8623951836055586</v>
      </c>
      <c r="H21" s="84">
        <v>150.50642275014744</v>
      </c>
      <c r="I21" s="84">
        <v>29.798322937688923</v>
      </c>
      <c r="J21" s="84">
        <v>1.7528425257464073</v>
      </c>
      <c r="K21" t="e">
        <f>_xlfn.XLOOKUP(Free_Agents[[#This Row],[Player]],$T$2:$T$21,$U$2:$U$21)</f>
        <v>#N/A</v>
      </c>
      <c r="L21" s="55">
        <f>MAX(Free_Agents[[#This Row],[MG VARG]]*'Full Roster'!$AG$29,0)+1</f>
        <v>21.663987250557806</v>
      </c>
      <c r="M21" s="55">
        <f ca="1">MAX(Free_Agents[[#This Row],[MG VARG]]*$Q$11,0)+1</f>
        <v>29.802091898943988</v>
      </c>
      <c r="N21" s="97"/>
      <c r="S21" t="s">
        <v>6017</v>
      </c>
      <c r="T21" t="s">
        <v>1115</v>
      </c>
      <c r="U21">
        <v>16</v>
      </c>
    </row>
    <row r="22" spans="1:21" x14ac:dyDescent="0.25">
      <c r="A22" t="s">
        <v>1677</v>
      </c>
      <c r="B22" t="s">
        <v>2208</v>
      </c>
      <c r="C22" t="s">
        <v>102</v>
      </c>
      <c r="D22" t="s">
        <v>1679</v>
      </c>
      <c r="E22" s="84">
        <v>149.68432554424868</v>
      </c>
      <c r="F22" s="84">
        <v>28.976225731790166</v>
      </c>
      <c r="G22" s="84">
        <v>1.7044838665758921</v>
      </c>
      <c r="H22" s="84">
        <v>147.97984167767277</v>
      </c>
      <c r="I22" s="84">
        <v>27.271741865214253</v>
      </c>
      <c r="J22" s="84">
        <v>1.6042201097184854</v>
      </c>
      <c r="K22" t="e">
        <f>_xlfn.XLOOKUP(Free_Agents[[#This Row],[Player]],$T$2:$T$21,$U$2:$U$21)</f>
        <v>#N/A</v>
      </c>
      <c r="L22" s="55">
        <f>MAX(Free_Agents[[#This Row],[MG VARG]]*'Full Roster'!$AG$29,0)+1</f>
        <v>19.911900759707574</v>
      </c>
      <c r="M22" s="55">
        <f ca="1">MAX(Free_Agents[[#This Row],[MG VARG]]*$Q$11,0)+1</f>
        <v>27.359980630074308</v>
      </c>
      <c r="N22" s="97"/>
    </row>
    <row r="23" spans="1:21" x14ac:dyDescent="0.25">
      <c r="A23" t="s">
        <v>1501</v>
      </c>
      <c r="B23" t="s">
        <v>2233</v>
      </c>
      <c r="C23" t="s">
        <v>102</v>
      </c>
      <c r="D23" t="s">
        <v>1697</v>
      </c>
      <c r="E23" s="84">
        <v>144.39971001165816</v>
      </c>
      <c r="F23" s="84">
        <v>23.691610199199644</v>
      </c>
      <c r="G23" s="84">
        <v>1.3936241293646849</v>
      </c>
      <c r="H23" s="84">
        <v>143.00608588229346</v>
      </c>
      <c r="I23" s="84">
        <v>22.297986069834948</v>
      </c>
      <c r="J23" s="84">
        <v>1.3116462394020558</v>
      </c>
      <c r="K23" t="e">
        <f>_xlfn.XLOOKUP(Free_Agents[[#This Row],[Player]],$T$2:$T$21,$U$2:$U$21)</f>
        <v>#N/A</v>
      </c>
      <c r="L23" s="55">
        <f>MAX(Free_Agents[[#This Row],[MG VARG]]*'Full Roster'!$AG$29,0)+1</f>
        <v>16.462793017703987</v>
      </c>
      <c r="M23" s="55">
        <f ca="1">MAX(Free_Agents[[#This Row],[MG VARG]]*$Q$11,0)+1</f>
        <v>22.552509692834697</v>
      </c>
      <c r="N23" s="97"/>
    </row>
    <row r="24" spans="1:21" x14ac:dyDescent="0.25">
      <c r="A24" t="s">
        <v>146</v>
      </c>
      <c r="B24" t="s">
        <v>62</v>
      </c>
      <c r="C24" t="s">
        <v>126</v>
      </c>
      <c r="D24" t="s">
        <v>1729</v>
      </c>
      <c r="E24" s="84">
        <v>140.82196840524492</v>
      </c>
      <c r="F24" s="84">
        <v>20.5906243194908</v>
      </c>
      <c r="G24" s="84">
        <v>1.2112131952641647</v>
      </c>
      <c r="H24" s="84">
        <v>139.61075520998077</v>
      </c>
      <c r="I24" s="84">
        <v>19.37941112422665</v>
      </c>
      <c r="J24" s="84">
        <v>1.1399653602486264</v>
      </c>
      <c r="K24" t="e">
        <f>_xlfn.XLOOKUP(Free_Agents[[#This Row],[Player]],$T$2:$T$21,$U$2:$U$21)</f>
        <v>#N/A</v>
      </c>
      <c r="L24" s="55">
        <f>MAX(Free_Agents[[#This Row],[MG VARG]]*'Full Roster'!$AG$29,0)+1</f>
        <v>14.438873900109353</v>
      </c>
      <c r="M24" s="55">
        <f ca="1">MAX(Free_Agents[[#This Row],[MG VARG]]*$Q$11,0)+1</f>
        <v>19.731509867671878</v>
      </c>
      <c r="N24" s="97"/>
    </row>
    <row r="25" spans="1:21" x14ac:dyDescent="0.25">
      <c r="A25" t="s">
        <v>1230</v>
      </c>
      <c r="B25" t="s">
        <v>2236</v>
      </c>
      <c r="C25" t="s">
        <v>64</v>
      </c>
      <c r="D25" t="s">
        <v>1712</v>
      </c>
      <c r="E25" s="84">
        <v>150.95948208371473</v>
      </c>
      <c r="F25" s="84">
        <v>20.734399365195799</v>
      </c>
      <c r="G25" s="84">
        <v>1.2196705508938706</v>
      </c>
      <c r="H25" s="84">
        <v>148.520140981927</v>
      </c>
      <c r="I25" s="84">
        <v>18.295058263408066</v>
      </c>
      <c r="J25" s="84">
        <v>1.0761798978475332</v>
      </c>
      <c r="K25" t="e">
        <f>_xlfn.XLOOKUP(Free_Agents[[#This Row],[Player]],$T$2:$T$21,$U$2:$U$21)</f>
        <v>#N/A</v>
      </c>
      <c r="L25" s="55">
        <f>MAX(Free_Agents[[#This Row],[MG VARG]]*'Full Roster'!$AG$29,0)+1</f>
        <v>13.68691702864661</v>
      </c>
      <c r="M25" s="55">
        <f ca="1">MAX(Free_Agents[[#This Row],[MG VARG]]*$Q$11,0)+1</f>
        <v>18.683409583186474</v>
      </c>
      <c r="N25" s="97"/>
    </row>
    <row r="26" spans="1:21" x14ac:dyDescent="0.25">
      <c r="A26" t="s">
        <v>317</v>
      </c>
      <c r="B26" t="s">
        <v>2221</v>
      </c>
      <c r="C26" t="s">
        <v>126</v>
      </c>
      <c r="D26" t="s">
        <v>1744</v>
      </c>
      <c r="E26" s="84">
        <v>129.04586092143143</v>
      </c>
      <c r="F26" s="84">
        <v>8.8145168356773098</v>
      </c>
      <c r="G26" s="84">
        <v>0.51850099033395936</v>
      </c>
      <c r="H26" s="84">
        <v>128.52735993109746</v>
      </c>
      <c r="I26" s="84">
        <v>8.2960158453433479</v>
      </c>
      <c r="J26" s="84">
        <v>0.48800093207902046</v>
      </c>
      <c r="K26" t="e">
        <f>_xlfn.XLOOKUP(Free_Agents[[#This Row],[Player]],$T$2:$T$21,$U$2:$U$21)</f>
        <v>#N/A</v>
      </c>
      <c r="L26" s="55">
        <f>MAX(Free_Agents[[#This Row],[MG VARG]]*'Full Roster'!$AG$29,0)+1</f>
        <v>6.7529669041131619</v>
      </c>
      <c r="M26" s="55">
        <f ca="1">MAX(Free_Agents[[#This Row],[MG VARG]]*$Q$11,0)+1</f>
        <v>9.0186596833763399</v>
      </c>
      <c r="N26" s="97"/>
    </row>
    <row r="27" spans="1:21" x14ac:dyDescent="0.25">
      <c r="A27" t="s">
        <v>237</v>
      </c>
      <c r="B27" t="s">
        <v>2209</v>
      </c>
      <c r="C27" t="s">
        <v>64</v>
      </c>
      <c r="D27" t="s">
        <v>1760</v>
      </c>
      <c r="E27" s="84">
        <v>121.95537758163539</v>
      </c>
      <c r="F27" s="84">
        <v>-8.2697051368835446</v>
      </c>
      <c r="G27" s="84">
        <v>-0.48645324334609086</v>
      </c>
      <c r="H27" s="84">
        <v>122.92828406832757</v>
      </c>
      <c r="I27" s="84">
        <v>-7.2967986501913629</v>
      </c>
      <c r="J27" s="84">
        <v>-0.42922345001125661</v>
      </c>
      <c r="K27" t="e">
        <f>_xlfn.XLOOKUP(Free_Agents[[#This Row],[Player]],$T$2:$T$21,$U$2:$U$21)</f>
        <v>#N/A</v>
      </c>
      <c r="L27" s="55">
        <f>MAX(Free_Agents[[#This Row],[MG VARG]]*'Full Roster'!$AG$29,0)+1</f>
        <v>1</v>
      </c>
      <c r="M27" s="55">
        <f ca="1">MAX(Free_Agents[[#This Row],[MG VARG]]*$Q$11,0)+1</f>
        <v>1</v>
      </c>
      <c r="N27" s="97"/>
    </row>
    <row r="28" spans="1:21" x14ac:dyDescent="0.25">
      <c r="A28" t="s">
        <v>1663</v>
      </c>
      <c r="B28" t="s">
        <v>68</v>
      </c>
      <c r="C28" t="s">
        <v>102</v>
      </c>
      <c r="D28" t="s">
        <v>1750</v>
      </c>
      <c r="E28" s="84">
        <v>110.48</v>
      </c>
      <c r="F28" s="84">
        <v>-10.22809981245851</v>
      </c>
      <c r="G28" s="84">
        <v>-0.60165293014461818</v>
      </c>
      <c r="H28" s="84">
        <v>111.08165293014463</v>
      </c>
      <c r="I28" s="84">
        <v>-9.6264468823138856</v>
      </c>
      <c r="J28" s="84">
        <v>-0.56626158131258153</v>
      </c>
      <c r="K28" t="e">
        <f>_xlfn.XLOOKUP(Free_Agents[[#This Row],[Player]],$T$2:$T$21,$U$2:$U$21)</f>
        <v>#N/A</v>
      </c>
      <c r="L28" s="55">
        <f>MAX(Free_Agents[[#This Row],[MG VARG]]*'Full Roster'!$AG$29,0)+1</f>
        <v>1</v>
      </c>
      <c r="M28" s="55">
        <f ca="1">MAX(Free_Agents[[#This Row],[MG VARG]]*$Q$11,0)+1</f>
        <v>1</v>
      </c>
      <c r="N28" s="97"/>
    </row>
    <row r="29" spans="1:21" x14ac:dyDescent="0.25">
      <c r="A29" t="s">
        <v>1375</v>
      </c>
      <c r="B29" t="s">
        <v>2208</v>
      </c>
      <c r="C29" t="s">
        <v>64</v>
      </c>
      <c r="D29" t="s">
        <v>1774</v>
      </c>
      <c r="E29" s="84">
        <v>117.98019724363098</v>
      </c>
      <c r="F29" s="84">
        <v>-12.244885474887951</v>
      </c>
      <c r="G29" s="84">
        <v>-0.72028738087576183</v>
      </c>
      <c r="H29" s="84">
        <v>119.4207720053825</v>
      </c>
      <c r="I29" s="84">
        <v>-10.804310713136431</v>
      </c>
      <c r="J29" s="84">
        <v>-0.63554768900802538</v>
      </c>
      <c r="K29" t="e">
        <f>_xlfn.XLOOKUP(Free_Agents[[#This Row],[Player]],$T$2:$T$21,$U$2:$U$21)</f>
        <v>#N/A</v>
      </c>
      <c r="L29" s="55">
        <f>MAX(Free_Agents[[#This Row],[MG VARG]]*'Full Roster'!$AG$29,0)+1</f>
        <v>1</v>
      </c>
      <c r="M29" s="55">
        <f ca="1">MAX(Free_Agents[[#This Row],[MG VARG]]*$Q$11,0)+1</f>
        <v>1</v>
      </c>
      <c r="N29" s="97"/>
    </row>
    <row r="30" spans="1:21" x14ac:dyDescent="0.25">
      <c r="A30" t="s">
        <v>1670</v>
      </c>
      <c r="B30" t="s">
        <v>2209</v>
      </c>
      <c r="C30" t="s">
        <v>126</v>
      </c>
      <c r="D30" t="s">
        <v>1781</v>
      </c>
      <c r="E30" s="84">
        <v>108.15644582916543</v>
      </c>
      <c r="F30" s="84">
        <v>-12.074898256588682</v>
      </c>
      <c r="G30" s="84">
        <v>-0.71028813274051072</v>
      </c>
      <c r="H30" s="84">
        <v>108.86673396190595</v>
      </c>
      <c r="I30" s="84">
        <v>-11.364610123848166</v>
      </c>
      <c r="J30" s="84">
        <v>-0.66850647787342155</v>
      </c>
      <c r="K30" t="e">
        <f>_xlfn.XLOOKUP(Free_Agents[[#This Row],[Player]],$T$2:$T$21,$U$2:$U$21)</f>
        <v>#N/A</v>
      </c>
      <c r="L30" s="55">
        <f>MAX(Free_Agents[[#This Row],[MG VARG]]*'Full Roster'!$AG$29,0)+1</f>
        <v>1</v>
      </c>
      <c r="M30" s="55">
        <f ca="1">MAX(Free_Agents[[#This Row],[MG VARG]]*$Q$11,0)+1</f>
        <v>1</v>
      </c>
      <c r="N30" s="97"/>
    </row>
    <row r="31" spans="1:21" x14ac:dyDescent="0.25">
      <c r="A31" t="s">
        <v>280</v>
      </c>
      <c r="B31" t="s">
        <v>94</v>
      </c>
      <c r="C31" t="s">
        <v>102</v>
      </c>
      <c r="D31" t="s">
        <v>1751</v>
      </c>
      <c r="E31" s="84">
        <v>108.62059381921108</v>
      </c>
      <c r="F31" s="84">
        <v>-12.087505993247433</v>
      </c>
      <c r="G31" s="84">
        <v>-0.71102976430867249</v>
      </c>
      <c r="H31" s="84">
        <v>109.33162358351976</v>
      </c>
      <c r="I31" s="84">
        <v>-11.376476228938756</v>
      </c>
      <c r="J31" s="84">
        <v>-0.66920448405522093</v>
      </c>
      <c r="K31" t="e">
        <f>_xlfn.XLOOKUP(Free_Agents[[#This Row],[Player]],$T$2:$T$21,$U$2:$U$21)</f>
        <v>#N/A</v>
      </c>
      <c r="L31" s="55">
        <f>MAX(Free_Agents[[#This Row],[MG VARG]]*'Full Roster'!$AG$29,0)+1</f>
        <v>1</v>
      </c>
      <c r="M31" s="55">
        <f ca="1">MAX(Free_Agents[[#This Row],[MG VARG]]*$Q$11,0)+1</f>
        <v>1</v>
      </c>
      <c r="N31" s="97"/>
    </row>
    <row r="32" spans="1:21" x14ac:dyDescent="0.25">
      <c r="A32" t="s">
        <v>1285</v>
      </c>
      <c r="B32" t="s">
        <v>2236</v>
      </c>
      <c r="C32" t="s">
        <v>126</v>
      </c>
      <c r="D32" t="s">
        <v>1789</v>
      </c>
      <c r="E32" s="84">
        <v>106.00049826072866</v>
      </c>
      <c r="F32" s="84">
        <v>-14.230845825025455</v>
      </c>
      <c r="G32" s="84">
        <v>-0.83710857794267379</v>
      </c>
      <c r="H32" s="84">
        <v>106.83760683867133</v>
      </c>
      <c r="I32" s="84">
        <v>-13.393737247082782</v>
      </c>
      <c r="J32" s="84">
        <v>-0.78786689688722245</v>
      </c>
      <c r="K32" t="e">
        <f>_xlfn.XLOOKUP(Free_Agents[[#This Row],[Player]],$T$2:$T$21,$U$2:$U$21)</f>
        <v>#N/A</v>
      </c>
      <c r="L32" s="55">
        <f>MAX(Free_Agents[[#This Row],[MG VARG]]*'Full Roster'!$AG$29,0)+1</f>
        <v>1</v>
      </c>
      <c r="M32" s="55">
        <f ca="1">MAX(Free_Agents[[#This Row],[MG VARG]]*$Q$11,0)+1</f>
        <v>1</v>
      </c>
      <c r="N32" s="97"/>
    </row>
    <row r="33" spans="1:14" x14ac:dyDescent="0.25">
      <c r="A33" t="s">
        <v>1738</v>
      </c>
      <c r="B33" t="s">
        <v>2210</v>
      </c>
      <c r="C33" t="s">
        <v>126</v>
      </c>
      <c r="D33" t="s">
        <v>1790</v>
      </c>
      <c r="E33" s="84">
        <v>104.36074020418872</v>
      </c>
      <c r="F33" s="84">
        <v>-15.870603881565401</v>
      </c>
      <c r="G33" s="84">
        <v>-0.93356493420972952</v>
      </c>
      <c r="H33" s="84">
        <v>105.29430513839844</v>
      </c>
      <c r="I33" s="84">
        <v>-14.937038947355674</v>
      </c>
      <c r="J33" s="84">
        <v>-0.87864934984445142</v>
      </c>
      <c r="K33" t="e">
        <f>_xlfn.XLOOKUP(Free_Agents[[#This Row],[Player]],$T$2:$T$21,$U$2:$U$21)</f>
        <v>#N/A</v>
      </c>
      <c r="L33" s="55">
        <f>MAX(Free_Agents[[#This Row],[MG VARG]]*'Full Roster'!$AG$29,0)+1</f>
        <v>1</v>
      </c>
      <c r="M33" s="55">
        <f ca="1">MAX(Free_Agents[[#This Row],[MG VARG]]*$Q$11,0)+1</f>
        <v>1</v>
      </c>
      <c r="N33" s="97"/>
    </row>
    <row r="34" spans="1:14" x14ac:dyDescent="0.25">
      <c r="A34" t="s">
        <v>2211</v>
      </c>
      <c r="B34" t="s">
        <v>2210</v>
      </c>
      <c r="C34" t="s">
        <v>102</v>
      </c>
      <c r="D34" t="s">
        <v>1763</v>
      </c>
      <c r="E34" s="84">
        <v>99.3</v>
      </c>
      <c r="F34" s="84">
        <v>-21.408099812458516</v>
      </c>
      <c r="G34" s="84">
        <v>-1.259299988968148</v>
      </c>
      <c r="H34" s="84">
        <v>100.55929998896815</v>
      </c>
      <c r="I34" s="84">
        <v>-20.148799823490364</v>
      </c>
      <c r="J34" s="84">
        <v>-1.1852235190288449</v>
      </c>
      <c r="K34" t="e">
        <f>_xlfn.XLOOKUP(Free_Agents[[#This Row],[Player]],$T$2:$T$21,$U$2:$U$21)</f>
        <v>#N/A</v>
      </c>
      <c r="L34" s="55">
        <f>MAX(Free_Agents[[#This Row],[MG VARG]]*'Full Roster'!$AG$29,0)+1</f>
        <v>1</v>
      </c>
      <c r="M34" s="55">
        <f ca="1">MAX(Free_Agents[[#This Row],[MG VARG]]*$Q$11,0)+1</f>
        <v>1</v>
      </c>
      <c r="N34" s="97"/>
    </row>
    <row r="35" spans="1:14" x14ac:dyDescent="0.25">
      <c r="A35" t="s">
        <v>1454</v>
      </c>
      <c r="B35" t="s">
        <v>94</v>
      </c>
      <c r="C35" t="s">
        <v>126</v>
      </c>
      <c r="D35" t="s">
        <v>1796</v>
      </c>
      <c r="E35" s="84">
        <v>95.929208813855567</v>
      </c>
      <c r="F35" s="84">
        <v>-24.30213527189855</v>
      </c>
      <c r="G35" s="84">
        <v>-1.4295373689352089</v>
      </c>
      <c r="H35" s="84">
        <v>97.358746182790782</v>
      </c>
      <c r="I35" s="84">
        <v>-22.872597902963335</v>
      </c>
      <c r="J35" s="84">
        <v>-1.3454469354684315</v>
      </c>
      <c r="K35" t="e">
        <f>_xlfn.XLOOKUP(Free_Agents[[#This Row],[Player]],$T$2:$T$21,$U$2:$U$21)</f>
        <v>#N/A</v>
      </c>
      <c r="L35" s="55">
        <f>MAX(Free_Agents[[#This Row],[MG VARG]]*'Full Roster'!$AG$29,0)+1</f>
        <v>1</v>
      </c>
      <c r="M35" s="55">
        <f ca="1">MAX(Free_Agents[[#This Row],[MG VARG]]*$Q$11,0)+1</f>
        <v>1</v>
      </c>
      <c r="N35" s="97"/>
    </row>
    <row r="36" spans="1:14" x14ac:dyDescent="0.25">
      <c r="A36" t="s">
        <v>222</v>
      </c>
      <c r="B36" t="s">
        <v>2241</v>
      </c>
      <c r="C36" t="s">
        <v>102</v>
      </c>
      <c r="D36" t="s">
        <v>1784</v>
      </c>
      <c r="E36" s="84">
        <v>89.633597508902739</v>
      </c>
      <c r="F36" s="84">
        <v>-31.074502303555775</v>
      </c>
      <c r="G36" s="84">
        <v>-1.8279119002091633</v>
      </c>
      <c r="H36" s="84">
        <v>91.461509409111898</v>
      </c>
      <c r="I36" s="84">
        <v>-29.246590403346616</v>
      </c>
      <c r="J36" s="84">
        <v>-1.7203876707850951</v>
      </c>
      <c r="K36" t="e">
        <f>_xlfn.XLOOKUP(Free_Agents[[#This Row],[Player]],$T$2:$T$21,$U$2:$U$21)</f>
        <v>#N/A</v>
      </c>
      <c r="L36" s="55">
        <f>MAX(Free_Agents[[#This Row],[MG VARG]]*'Full Roster'!$AG$29,0)+1</f>
        <v>1</v>
      </c>
      <c r="M36" s="55">
        <f ca="1">MAX(Free_Agents[[#This Row],[MG VARG]]*$Q$11,0)+1</f>
        <v>1</v>
      </c>
      <c r="N36" s="97"/>
    </row>
    <row r="37" spans="1:14" x14ac:dyDescent="0.25">
      <c r="A37" t="s">
        <v>1681</v>
      </c>
      <c r="B37" t="s">
        <v>2213</v>
      </c>
      <c r="C37" t="s">
        <v>64</v>
      </c>
      <c r="D37" t="s">
        <v>1816</v>
      </c>
      <c r="E37" s="84">
        <v>95.405962690740523</v>
      </c>
      <c r="F37" s="84">
        <v>-34.819120027778411</v>
      </c>
      <c r="G37" s="84">
        <v>-2.048183531045789</v>
      </c>
      <c r="H37" s="84">
        <v>99.502329752832097</v>
      </c>
      <c r="I37" s="84">
        <v>-30.722752965686837</v>
      </c>
      <c r="J37" s="84">
        <v>-1.807220762687461</v>
      </c>
      <c r="K37" t="e">
        <f>_xlfn.XLOOKUP(Free_Agents[[#This Row],[Player]],$T$2:$T$21,$U$2:$U$21)</f>
        <v>#N/A</v>
      </c>
      <c r="L37" s="55">
        <f>MAX(Free_Agents[[#This Row],[MG VARG]]*'Full Roster'!$AG$29,0)+1</f>
        <v>1</v>
      </c>
      <c r="M37" s="55">
        <f ca="1">MAX(Free_Agents[[#This Row],[MG VARG]]*$Q$11,0)+1</f>
        <v>1</v>
      </c>
      <c r="N37" s="97"/>
    </row>
    <row r="38" spans="1:14" x14ac:dyDescent="0.25">
      <c r="A38" t="s">
        <v>187</v>
      </c>
      <c r="B38" t="s">
        <v>2248</v>
      </c>
      <c r="C38" t="s">
        <v>126</v>
      </c>
      <c r="D38" t="s">
        <v>1824</v>
      </c>
      <c r="E38" s="84">
        <v>80.885479988912877</v>
      </c>
      <c r="F38" s="84">
        <v>-39.34586409684124</v>
      </c>
      <c r="G38" s="84">
        <v>-2.3144625939318377</v>
      </c>
      <c r="H38" s="84">
        <v>83.199942582844713</v>
      </c>
      <c r="I38" s="84">
        <v>-37.031401502909404</v>
      </c>
      <c r="J38" s="84">
        <v>-2.1783177354652592</v>
      </c>
      <c r="K38" t="e">
        <f>_xlfn.XLOOKUP(Free_Agents[[#This Row],[Player]],$T$2:$T$21,$U$2:$U$21)</f>
        <v>#N/A</v>
      </c>
      <c r="L38" s="55">
        <f>MAX(Free_Agents[[#This Row],[MG VARG]]*'Full Roster'!$AG$29,0)+1</f>
        <v>1</v>
      </c>
      <c r="M38" s="55">
        <f ca="1">MAX(Free_Agents[[#This Row],[MG VARG]]*$Q$11,0)+1</f>
        <v>1</v>
      </c>
      <c r="N38" s="97"/>
    </row>
    <row r="39" spans="1:14" x14ac:dyDescent="0.25">
      <c r="A39" t="s">
        <v>98</v>
      </c>
      <c r="B39" t="s">
        <v>54</v>
      </c>
      <c r="C39" t="s">
        <v>64</v>
      </c>
      <c r="D39" t="s">
        <v>1831</v>
      </c>
      <c r="E39" s="84">
        <v>85.706969679677471</v>
      </c>
      <c r="F39" s="84">
        <v>-44.518113038841463</v>
      </c>
      <c r="G39" s="84">
        <v>-2.6187125316965565</v>
      </c>
      <c r="H39" s="84">
        <v>90.944394743070575</v>
      </c>
      <c r="I39" s="84">
        <v>-39.280687975448359</v>
      </c>
      <c r="J39" s="84">
        <v>-2.3106287044381388</v>
      </c>
      <c r="K39" t="e">
        <f>_xlfn.XLOOKUP(Free_Agents[[#This Row],[Player]],$T$2:$T$21,$U$2:$U$21)</f>
        <v>#N/A</v>
      </c>
      <c r="L39" s="55">
        <f>MAX(Free_Agents[[#This Row],[MG VARG]]*'Full Roster'!$AG$29,0)+1</f>
        <v>1</v>
      </c>
      <c r="M39" s="55">
        <f ca="1">MAX(Free_Agents[[#This Row],[MG VARG]]*$Q$11,0)+1</f>
        <v>1</v>
      </c>
      <c r="N39" s="97"/>
    </row>
    <row r="40" spans="1:14" x14ac:dyDescent="0.25">
      <c r="A40" t="s">
        <v>2216</v>
      </c>
      <c r="B40" t="s">
        <v>2217</v>
      </c>
      <c r="C40" t="s">
        <v>102</v>
      </c>
      <c r="D40" t="s">
        <v>1801</v>
      </c>
      <c r="E40" s="84">
        <v>78.947825925281109</v>
      </c>
      <c r="F40" s="84">
        <v>-41.760273887177405</v>
      </c>
      <c r="G40" s="84">
        <v>-2.4564866992457297</v>
      </c>
      <c r="H40" s="84">
        <v>81.404312624526824</v>
      </c>
      <c r="I40" s="84">
        <v>-39.30378718793169</v>
      </c>
      <c r="J40" s="84">
        <v>-2.3119874816430404</v>
      </c>
      <c r="K40" t="e">
        <f>_xlfn.XLOOKUP(Free_Agents[[#This Row],[Player]],$T$2:$T$21,$U$2:$U$21)</f>
        <v>#N/A</v>
      </c>
      <c r="L40" s="55">
        <f>MAX(Free_Agents[[#This Row],[MG VARG]]*'Full Roster'!$AG$29,0)+1</f>
        <v>1</v>
      </c>
      <c r="M40" s="55">
        <f ca="1">MAX(Free_Agents[[#This Row],[MG VARG]]*$Q$11,0)+1</f>
        <v>1</v>
      </c>
      <c r="N40" s="97"/>
    </row>
    <row r="41" spans="1:14" x14ac:dyDescent="0.25">
      <c r="A41" t="s">
        <v>1937</v>
      </c>
      <c r="B41" t="s">
        <v>72</v>
      </c>
      <c r="C41" t="s">
        <v>126</v>
      </c>
      <c r="D41" t="s">
        <v>1834</v>
      </c>
      <c r="E41" s="84">
        <v>78.401891800043416</v>
      </c>
      <c r="F41" s="84">
        <v>-41.829452285710701</v>
      </c>
      <c r="G41" s="84">
        <v>-2.4605560168065117</v>
      </c>
      <c r="H41" s="84">
        <v>80.862447816849937</v>
      </c>
      <c r="I41" s="84">
        <v>-39.36889626890418</v>
      </c>
      <c r="J41" s="84">
        <v>-2.3158174275825987</v>
      </c>
      <c r="K41" t="e">
        <f>_xlfn.XLOOKUP(Free_Agents[[#This Row],[Player]],$T$2:$T$21,$U$2:$U$21)</f>
        <v>#N/A</v>
      </c>
      <c r="L41" s="55">
        <f>MAX(Free_Agents[[#This Row],[MG VARG]]*'Full Roster'!$AG$29,0)+1</f>
        <v>1</v>
      </c>
      <c r="M41" s="55">
        <f ca="1">MAX(Free_Agents[[#This Row],[MG VARG]]*$Q$11,0)+1</f>
        <v>1</v>
      </c>
      <c r="N41" s="97"/>
    </row>
    <row r="42" spans="1:14" x14ac:dyDescent="0.25">
      <c r="A42" t="s">
        <v>230</v>
      </c>
      <c r="B42" t="s">
        <v>70</v>
      </c>
      <c r="C42" t="s">
        <v>126</v>
      </c>
      <c r="D42" t="s">
        <v>1838</v>
      </c>
      <c r="E42" s="84">
        <v>78.361111446356148</v>
      </c>
      <c r="F42" s="84">
        <v>-41.870232639397969</v>
      </c>
      <c r="G42" s="84">
        <v>-2.462954861141057</v>
      </c>
      <c r="H42" s="84">
        <v>80.824066307497205</v>
      </c>
      <c r="I42" s="84">
        <v>-39.407277778256912</v>
      </c>
      <c r="J42" s="84">
        <v>-2.3180751634268772</v>
      </c>
      <c r="K42" t="e">
        <f>_xlfn.XLOOKUP(Free_Agents[[#This Row],[Player]],$T$2:$T$21,$U$2:$U$21)</f>
        <v>#N/A</v>
      </c>
      <c r="L42" s="55">
        <f>MAX(Free_Agents[[#This Row],[MG VARG]]*'Full Roster'!$AG$29,0)+1</f>
        <v>1</v>
      </c>
      <c r="M42" s="55">
        <f ca="1">MAX(Free_Agents[[#This Row],[MG VARG]]*$Q$11,0)+1</f>
        <v>1</v>
      </c>
      <c r="N42" s="97"/>
    </row>
    <row r="43" spans="1:14" x14ac:dyDescent="0.25">
      <c r="A43" t="s">
        <v>1711</v>
      </c>
      <c r="B43" t="s">
        <v>2244</v>
      </c>
      <c r="C43" t="s">
        <v>64</v>
      </c>
      <c r="D43" t="s">
        <v>1832</v>
      </c>
      <c r="E43" s="84">
        <v>84.001993291913365</v>
      </c>
      <c r="F43" s="84">
        <v>-46.223089426605569</v>
      </c>
      <c r="G43" s="84">
        <v>-2.7190052603885628</v>
      </c>
      <c r="H43" s="84">
        <v>89.440003812690492</v>
      </c>
      <c r="I43" s="84">
        <v>-40.785078905828442</v>
      </c>
      <c r="J43" s="84">
        <v>-2.3991222885781438</v>
      </c>
      <c r="K43" t="e">
        <f>_xlfn.XLOOKUP(Free_Agents[[#This Row],[Player]],$T$2:$T$21,$U$2:$U$21)</f>
        <v>#N/A</v>
      </c>
      <c r="L43" s="55">
        <f>MAX(Free_Agents[[#This Row],[MG VARG]]*'Full Roster'!$AG$29,0)+1</f>
        <v>1</v>
      </c>
      <c r="M43" s="55">
        <f ca="1">MAX(Free_Agents[[#This Row],[MG VARG]]*$Q$11,0)+1</f>
        <v>1</v>
      </c>
      <c r="N43" s="97"/>
    </row>
    <row r="44" spans="1:14" x14ac:dyDescent="0.25">
      <c r="A44" t="s">
        <v>1975</v>
      </c>
      <c r="B44" t="s">
        <v>2219</v>
      </c>
      <c r="C44" t="s">
        <v>102</v>
      </c>
      <c r="D44" t="s">
        <v>1806</v>
      </c>
      <c r="E44" s="84">
        <v>75.757246026720338</v>
      </c>
      <c r="F44" s="84">
        <v>-44.950853785738175</v>
      </c>
      <c r="G44" s="84">
        <v>-2.6441678697493045</v>
      </c>
      <c r="H44" s="84">
        <v>78.401413896469649</v>
      </c>
      <c r="I44" s="84">
        <v>-42.306685915988865</v>
      </c>
      <c r="J44" s="84">
        <v>-2.4886285832934627</v>
      </c>
      <c r="K44" t="e">
        <f>_xlfn.XLOOKUP(Free_Agents[[#This Row],[Player]],$T$2:$T$21,$U$2:$U$21)</f>
        <v>#N/A</v>
      </c>
      <c r="L44" s="55">
        <f>MAX(Free_Agents[[#This Row],[MG VARG]]*'Full Roster'!$AG$29,0)+1</f>
        <v>1</v>
      </c>
      <c r="M44" s="55">
        <f ca="1">MAX(Free_Agents[[#This Row],[MG VARG]]*$Q$11,0)+1</f>
        <v>1</v>
      </c>
      <c r="N44" s="97"/>
    </row>
    <row r="45" spans="1:14" x14ac:dyDescent="0.25">
      <c r="A45" t="s">
        <v>2220</v>
      </c>
      <c r="B45" t="s">
        <v>2210</v>
      </c>
      <c r="C45" t="s">
        <v>29</v>
      </c>
      <c r="D45" t="s">
        <v>1858</v>
      </c>
      <c r="E45" s="84">
        <v>307.08289491416292</v>
      </c>
      <c r="F45" s="84">
        <v>-45.741526999979328</v>
      </c>
      <c r="G45" s="84">
        <v>-2.6906780588223134</v>
      </c>
      <c r="H45" s="84">
        <v>309.77357297298522</v>
      </c>
      <c r="I45" s="84">
        <v>-43.050848941157028</v>
      </c>
      <c r="J45" s="84">
        <v>-2.53240287889159</v>
      </c>
      <c r="K45" t="e">
        <f>_xlfn.XLOOKUP(Free_Agents[[#This Row],[Player]],$T$2:$T$21,$U$2:$U$21)</f>
        <v>#N/A</v>
      </c>
      <c r="L45" s="55">
        <f>MAX(Free_Agents[[#This Row],[MG VARG]]*'Full Roster'!$AG$29,0)+1</f>
        <v>1</v>
      </c>
      <c r="M45" s="55">
        <f ca="1">MAX(Free_Agents[[#This Row],[MG VARG]]*$Q$11,0)+1</f>
        <v>1</v>
      </c>
      <c r="N45" s="97"/>
    </row>
    <row r="46" spans="1:14" x14ac:dyDescent="0.25">
      <c r="A46" t="s">
        <v>1758</v>
      </c>
      <c r="B46" t="s">
        <v>2221</v>
      </c>
      <c r="C46" t="s">
        <v>102</v>
      </c>
      <c r="D46" t="s">
        <v>1811</v>
      </c>
      <c r="E46" s="84">
        <v>74.779457747289641</v>
      </c>
      <c r="F46" s="84">
        <v>-45.928642065168873</v>
      </c>
      <c r="G46" s="84">
        <v>-2.7016848273628749</v>
      </c>
      <c r="H46" s="84">
        <v>77.481142574652523</v>
      </c>
      <c r="I46" s="84">
        <v>-43.226957237805991</v>
      </c>
      <c r="J46" s="84">
        <v>-2.5427621904591757</v>
      </c>
      <c r="K46" t="e">
        <f>_xlfn.XLOOKUP(Free_Agents[[#This Row],[Player]],$T$2:$T$21,$U$2:$U$21)</f>
        <v>#N/A</v>
      </c>
      <c r="L46" s="55">
        <f>MAX(Free_Agents[[#This Row],[MG VARG]]*'Full Roster'!$AG$29,0)+1</f>
        <v>1</v>
      </c>
      <c r="M46" s="55">
        <f ca="1">MAX(Free_Agents[[#This Row],[MG VARG]]*$Q$11,0)+1</f>
        <v>1</v>
      </c>
      <c r="N46" s="97"/>
    </row>
    <row r="47" spans="1:14" x14ac:dyDescent="0.25">
      <c r="A47" t="s">
        <v>170</v>
      </c>
      <c r="B47" t="s">
        <v>2278</v>
      </c>
      <c r="C47" t="s">
        <v>102</v>
      </c>
      <c r="D47" t="s">
        <v>1815</v>
      </c>
      <c r="E47" s="84">
        <v>74.275782528793769</v>
      </c>
      <c r="F47" s="84">
        <v>-46.432317283664744</v>
      </c>
      <c r="G47" s="84">
        <v>-2.7313127813920439</v>
      </c>
      <c r="H47" s="84">
        <v>77.007095310185804</v>
      </c>
      <c r="I47" s="84">
        <v>-43.70100450227271</v>
      </c>
      <c r="J47" s="84">
        <v>-2.5706473236631004</v>
      </c>
      <c r="K47" t="e">
        <f>_xlfn.XLOOKUP(Free_Agents[[#This Row],[Player]],$T$2:$T$21,$U$2:$U$21)</f>
        <v>#N/A</v>
      </c>
      <c r="L47" s="55">
        <f>MAX(Free_Agents[[#This Row],[MG VARG]]*'Full Roster'!$AG$29,0)+1</f>
        <v>1</v>
      </c>
      <c r="M47" s="55">
        <f ca="1">MAX(Free_Agents[[#This Row],[MG VARG]]*$Q$11,0)+1</f>
        <v>1</v>
      </c>
      <c r="N47" s="97"/>
    </row>
    <row r="48" spans="1:14" x14ac:dyDescent="0.25">
      <c r="A48" t="s">
        <v>2222</v>
      </c>
      <c r="B48" t="s">
        <v>54</v>
      </c>
      <c r="C48" t="s">
        <v>102</v>
      </c>
      <c r="D48" t="s">
        <v>1829</v>
      </c>
      <c r="E48" s="84">
        <v>70.2</v>
      </c>
      <c r="F48" s="84">
        <v>-50.508099812458511</v>
      </c>
      <c r="G48" s="84">
        <v>-2.9710646948505008</v>
      </c>
      <c r="H48" s="84">
        <v>73.171064694850514</v>
      </c>
      <c r="I48" s="84">
        <v>-47.537035117607999</v>
      </c>
      <c r="J48" s="84">
        <v>-2.7962961833887059</v>
      </c>
      <c r="K48" t="e">
        <f>_xlfn.XLOOKUP(Free_Agents[[#This Row],[Player]],$T$2:$T$21,$U$2:$U$21)</f>
        <v>#N/A</v>
      </c>
      <c r="L48" s="55">
        <f>MAX(Free_Agents[[#This Row],[MG VARG]]*'Full Roster'!$AG$29,0)+1</f>
        <v>1</v>
      </c>
      <c r="M48" s="55">
        <f ca="1">MAX(Free_Agents[[#This Row],[MG VARG]]*$Q$11,0)+1</f>
        <v>1</v>
      </c>
      <c r="N48" s="97"/>
    </row>
    <row r="49" spans="1:14" x14ac:dyDescent="0.25">
      <c r="A49" t="s">
        <v>2223</v>
      </c>
      <c r="B49" t="s">
        <v>159</v>
      </c>
      <c r="C49" t="s">
        <v>126</v>
      </c>
      <c r="D49" t="s">
        <v>1839</v>
      </c>
      <c r="E49" s="84">
        <v>68.806688078882388</v>
      </c>
      <c r="F49" s="84">
        <v>-51.424656006871729</v>
      </c>
      <c r="G49" s="84">
        <v>-3.0249797651101016</v>
      </c>
      <c r="H49" s="84">
        <v>71.831667843992491</v>
      </c>
      <c r="I49" s="84">
        <v>-48.399676241761625</v>
      </c>
      <c r="J49" s="84">
        <v>-2.8470397789271544</v>
      </c>
      <c r="K49" t="e">
        <f>_xlfn.XLOOKUP(Free_Agents[[#This Row],[Player]],$T$2:$T$21,$U$2:$U$21)</f>
        <v>#N/A</v>
      </c>
      <c r="L49" s="55">
        <f>MAX(Free_Agents[[#This Row],[MG VARG]]*'Full Roster'!$AG$29,0)+1</f>
        <v>1</v>
      </c>
      <c r="M49" s="55">
        <f ca="1">MAX(Free_Agents[[#This Row],[MG VARG]]*$Q$11,0)+1</f>
        <v>1</v>
      </c>
      <c r="N49" s="97"/>
    </row>
    <row r="50" spans="1:14" x14ac:dyDescent="0.25">
      <c r="A50" t="s">
        <v>1821</v>
      </c>
      <c r="B50" t="s">
        <v>62</v>
      </c>
      <c r="C50" t="s">
        <v>102</v>
      </c>
      <c r="D50" t="s">
        <v>1833</v>
      </c>
      <c r="E50" s="84">
        <v>68.810155132733371</v>
      </c>
      <c r="F50" s="84">
        <v>-51.897944679725143</v>
      </c>
      <c r="G50" s="84">
        <v>-3.0528202752779494</v>
      </c>
      <c r="H50" s="84">
        <v>71.862975408011323</v>
      </c>
      <c r="I50" s="84">
        <v>-48.845124404447191</v>
      </c>
      <c r="J50" s="84">
        <v>-2.8732426120263055</v>
      </c>
      <c r="K50" t="e">
        <f>_xlfn.XLOOKUP(Free_Agents[[#This Row],[Player]],$T$2:$T$21,$U$2:$U$21)</f>
        <v>#N/A</v>
      </c>
      <c r="L50" s="55">
        <f>MAX(Free_Agents[[#This Row],[MG VARG]]*'Full Roster'!$AG$29,0)+1</f>
        <v>1</v>
      </c>
      <c r="M50" s="55">
        <f ca="1">MAX(Free_Agents[[#This Row],[MG VARG]]*$Q$11,0)+1</f>
        <v>1</v>
      </c>
      <c r="N50" s="97"/>
    </row>
    <row r="51" spans="1:14" x14ac:dyDescent="0.25">
      <c r="A51" t="s">
        <v>1840</v>
      </c>
      <c r="B51" t="s">
        <v>2224</v>
      </c>
      <c r="C51" t="s">
        <v>102</v>
      </c>
      <c r="D51" t="s">
        <v>1835</v>
      </c>
      <c r="E51" s="84">
        <v>66.668778940542083</v>
      </c>
      <c r="F51" s="84">
        <v>-54.039320871916431</v>
      </c>
      <c r="G51" s="84">
        <v>-3.1787835807009666</v>
      </c>
      <c r="H51" s="84">
        <v>69.847562521243049</v>
      </c>
      <c r="I51" s="84">
        <v>-50.860537291215465</v>
      </c>
      <c r="J51" s="84">
        <v>-2.9917963112479686</v>
      </c>
      <c r="K51" t="e">
        <f>_xlfn.XLOOKUP(Free_Agents[[#This Row],[Player]],$T$2:$T$21,$U$2:$U$21)</f>
        <v>#N/A</v>
      </c>
      <c r="L51" s="55">
        <f>MAX(Free_Agents[[#This Row],[MG VARG]]*'Full Roster'!$AG$29,0)+1</f>
        <v>1</v>
      </c>
      <c r="M51" s="55">
        <f ca="1">MAX(Free_Agents[[#This Row],[MG VARG]]*$Q$11,0)+1</f>
        <v>1</v>
      </c>
      <c r="N51" s="97"/>
    </row>
    <row r="52" spans="1:14" x14ac:dyDescent="0.25">
      <c r="A52" t="s">
        <v>1398</v>
      </c>
      <c r="B52" t="s">
        <v>159</v>
      </c>
      <c r="C52" t="s">
        <v>64</v>
      </c>
      <c r="D52" t="s">
        <v>1877</v>
      </c>
      <c r="E52" s="84">
        <v>72.432325563619429</v>
      </c>
      <c r="F52" s="84">
        <v>-57.792757154899505</v>
      </c>
      <c r="G52" s="84">
        <v>-3.3995739502882061</v>
      </c>
      <c r="H52" s="84">
        <v>79.23147346419583</v>
      </c>
      <c r="I52" s="84">
        <v>-50.993609254323104</v>
      </c>
      <c r="J52" s="84">
        <v>-2.9996240737837119</v>
      </c>
      <c r="K52" t="e">
        <f>_xlfn.XLOOKUP(Free_Agents[[#This Row],[Player]],$T$2:$T$21,$U$2:$U$21)</f>
        <v>#N/A</v>
      </c>
      <c r="L52" s="55">
        <f>MAX(Free_Agents[[#This Row],[MG VARG]]*'Full Roster'!$AG$29,0)+1</f>
        <v>1</v>
      </c>
      <c r="M52" s="55">
        <f ca="1">MAX(Free_Agents[[#This Row],[MG VARG]]*$Q$11,0)+1</f>
        <v>1</v>
      </c>
      <c r="N52" s="97"/>
    </row>
    <row r="53" spans="1:14" x14ac:dyDescent="0.25">
      <c r="A53" t="s">
        <v>417</v>
      </c>
      <c r="B53" t="s">
        <v>2231</v>
      </c>
      <c r="C53" t="s">
        <v>64</v>
      </c>
      <c r="D53" t="s">
        <v>1896</v>
      </c>
      <c r="E53" s="84">
        <v>72.23814019636643</v>
      </c>
      <c r="F53" s="84">
        <v>-57.986942522152503</v>
      </c>
      <c r="G53" s="84">
        <v>-3.4109966189501471</v>
      </c>
      <c r="H53" s="84">
        <v>79.060133434266731</v>
      </c>
      <c r="I53" s="84">
        <v>-51.164949284252202</v>
      </c>
      <c r="J53" s="84">
        <v>-3.009702899073659</v>
      </c>
      <c r="K53" t="e">
        <f>_xlfn.XLOOKUP(Free_Agents[[#This Row],[Player]],$T$2:$T$21,$U$2:$U$21)</f>
        <v>#N/A</v>
      </c>
      <c r="L53" s="55">
        <f>MAX(Free_Agents[[#This Row],[MG VARG]]*'Full Roster'!$AG$29,0)+1</f>
        <v>1</v>
      </c>
      <c r="M53" s="55">
        <f ca="1">MAX(Free_Agents[[#This Row],[MG VARG]]*$Q$11,0)+1</f>
        <v>1</v>
      </c>
      <c r="N53" s="97"/>
    </row>
    <row r="54" spans="1:14" x14ac:dyDescent="0.25">
      <c r="A54" t="s">
        <v>2114</v>
      </c>
      <c r="B54" t="s">
        <v>2221</v>
      </c>
      <c r="C54" t="s">
        <v>64</v>
      </c>
      <c r="D54" t="s">
        <v>1902</v>
      </c>
      <c r="E54" s="84">
        <v>69.950848745059133</v>
      </c>
      <c r="F54" s="84">
        <v>-60.2742339734598</v>
      </c>
      <c r="G54" s="84">
        <v>-3.5455431749094002</v>
      </c>
      <c r="H54" s="84">
        <v>77.041935094877928</v>
      </c>
      <c r="I54" s="84">
        <v>-53.183147623641005</v>
      </c>
      <c r="J54" s="84">
        <v>-3.1284204484494711</v>
      </c>
      <c r="K54" t="e">
        <f>_xlfn.XLOOKUP(Free_Agents[[#This Row],[Player]],$T$2:$T$21,$U$2:$U$21)</f>
        <v>#N/A</v>
      </c>
      <c r="L54" s="55">
        <f>MAX(Free_Agents[[#This Row],[MG VARG]]*'Full Roster'!$AG$29,0)+1</f>
        <v>1</v>
      </c>
      <c r="M54" s="55">
        <f ca="1">MAX(Free_Agents[[#This Row],[MG VARG]]*$Q$11,0)+1</f>
        <v>1</v>
      </c>
      <c r="N54" s="97"/>
    </row>
    <row r="55" spans="1:14" x14ac:dyDescent="0.25">
      <c r="A55" t="s">
        <v>2225</v>
      </c>
      <c r="B55" t="s">
        <v>2210</v>
      </c>
      <c r="C55" t="s">
        <v>102</v>
      </c>
      <c r="D55" t="s">
        <v>1849</v>
      </c>
      <c r="E55" s="84">
        <v>63.793477595561058</v>
      </c>
      <c r="F55" s="84">
        <v>-56.914622216897456</v>
      </c>
      <c r="G55" s="84">
        <v>-3.3479189539351446</v>
      </c>
      <c r="H55" s="84">
        <v>67.141396549496193</v>
      </c>
      <c r="I55" s="84">
        <v>-53.566703262962321</v>
      </c>
      <c r="J55" s="84">
        <v>-3.1509825448801365</v>
      </c>
      <c r="K55" t="e">
        <f>_xlfn.XLOOKUP(Free_Agents[[#This Row],[Player]],$T$2:$T$21,$U$2:$U$21)</f>
        <v>#N/A</v>
      </c>
      <c r="L55" s="55">
        <f>MAX(Free_Agents[[#This Row],[MG VARG]]*'Full Roster'!$AG$29,0)+1</f>
        <v>1</v>
      </c>
      <c r="M55" s="55">
        <f ca="1">MAX(Free_Agents[[#This Row],[MG VARG]]*$Q$11,0)+1</f>
        <v>1</v>
      </c>
      <c r="N55" s="97"/>
    </row>
    <row r="56" spans="1:14" x14ac:dyDescent="0.25">
      <c r="A56" t="s">
        <v>2226</v>
      </c>
      <c r="B56" t="s">
        <v>68</v>
      </c>
      <c r="C56" t="s">
        <v>64</v>
      </c>
      <c r="D56" t="s">
        <v>1915</v>
      </c>
      <c r="E56" s="84">
        <v>69.315104512119916</v>
      </c>
      <c r="F56" s="84">
        <v>-60.909978206399018</v>
      </c>
      <c r="G56" s="84">
        <v>-3.5829398944940598</v>
      </c>
      <c r="H56" s="84">
        <v>76.480984301108037</v>
      </c>
      <c r="I56" s="84">
        <v>-53.744098417410896</v>
      </c>
      <c r="J56" s="84">
        <v>-3.1614175539653466</v>
      </c>
      <c r="K56" t="e">
        <f>_xlfn.XLOOKUP(Free_Agents[[#This Row],[Player]],$T$2:$T$21,$U$2:$U$21)</f>
        <v>#N/A</v>
      </c>
      <c r="L56" s="55">
        <f>MAX(Free_Agents[[#This Row],[MG VARG]]*'Full Roster'!$AG$29,0)+1</f>
        <v>1</v>
      </c>
      <c r="M56" s="55">
        <f ca="1">MAX(Free_Agents[[#This Row],[MG VARG]]*$Q$11,0)+1</f>
        <v>1</v>
      </c>
      <c r="N56" s="97"/>
    </row>
    <row r="57" spans="1:14" x14ac:dyDescent="0.25">
      <c r="A57" t="s">
        <v>2227</v>
      </c>
      <c r="B57" t="s">
        <v>2228</v>
      </c>
      <c r="C57" t="s">
        <v>102</v>
      </c>
      <c r="D57" t="s">
        <v>1854</v>
      </c>
      <c r="E57" s="84">
        <v>63.58702673987689</v>
      </c>
      <c r="F57" s="84">
        <v>-57.121073072581623</v>
      </c>
      <c r="G57" s="84">
        <v>-3.360063121916566</v>
      </c>
      <c r="H57" s="84">
        <v>66.947089861793458</v>
      </c>
      <c r="I57" s="84">
        <v>-53.761009950665056</v>
      </c>
      <c r="J57" s="84">
        <v>-3.162412350039121</v>
      </c>
      <c r="K57" t="e">
        <f>_xlfn.XLOOKUP(Free_Agents[[#This Row],[Player]],$T$2:$T$21,$U$2:$U$21)</f>
        <v>#N/A</v>
      </c>
      <c r="L57" s="55">
        <f>MAX(Free_Agents[[#This Row],[MG VARG]]*'Full Roster'!$AG$29,0)+1</f>
        <v>1</v>
      </c>
      <c r="M57" s="55">
        <f ca="1">MAX(Free_Agents[[#This Row],[MG VARG]]*$Q$11,0)+1</f>
        <v>1</v>
      </c>
      <c r="N57" s="97"/>
    </row>
    <row r="58" spans="1:14" x14ac:dyDescent="0.25">
      <c r="A58" t="s">
        <v>1747</v>
      </c>
      <c r="B58" t="s">
        <v>2229</v>
      </c>
      <c r="C58" t="s">
        <v>126</v>
      </c>
      <c r="D58" t="s">
        <v>1853</v>
      </c>
      <c r="E58" s="84">
        <v>62.938252982872427</v>
      </c>
      <c r="F58" s="84">
        <v>-57.293091102881689</v>
      </c>
      <c r="G58" s="84">
        <v>-3.3701818295812758</v>
      </c>
      <c r="H58" s="84">
        <v>66.308434812453697</v>
      </c>
      <c r="I58" s="84">
        <v>-53.922909273300419</v>
      </c>
      <c r="J58" s="84">
        <v>-3.171935839605907</v>
      </c>
      <c r="K58" t="e">
        <f>_xlfn.XLOOKUP(Free_Agents[[#This Row],[Player]],$T$2:$T$21,$U$2:$U$21)</f>
        <v>#N/A</v>
      </c>
      <c r="L58" s="55">
        <f>MAX(Free_Agents[[#This Row],[MG VARG]]*'Full Roster'!$AG$29,0)+1</f>
        <v>1</v>
      </c>
      <c r="M58" s="55">
        <f ca="1">MAX(Free_Agents[[#This Row],[MG VARG]]*$Q$11,0)+1</f>
        <v>1</v>
      </c>
      <c r="N58" s="97"/>
    </row>
    <row r="59" spans="1:14" x14ac:dyDescent="0.25">
      <c r="A59" t="s">
        <v>1279</v>
      </c>
      <c r="B59" t="s">
        <v>2217</v>
      </c>
      <c r="C59" t="s">
        <v>126</v>
      </c>
      <c r="D59" t="s">
        <v>1870</v>
      </c>
      <c r="E59" s="84">
        <v>62.539086252508248</v>
      </c>
      <c r="F59" s="84">
        <v>-57.692257833245868</v>
      </c>
      <c r="G59" s="84">
        <v>-3.393662225485051</v>
      </c>
      <c r="H59" s="84">
        <v>65.9327484779933</v>
      </c>
      <c r="I59" s="84">
        <v>-54.298595607760817</v>
      </c>
      <c r="J59" s="84">
        <v>-3.1940350357506362</v>
      </c>
      <c r="K59" t="e">
        <f>_xlfn.XLOOKUP(Free_Agents[[#This Row],[Player]],$T$2:$T$21,$U$2:$U$21)</f>
        <v>#N/A</v>
      </c>
      <c r="L59" s="55">
        <f>MAX(Free_Agents[[#This Row],[MG VARG]]*'Full Roster'!$AG$29,0)+1</f>
        <v>1</v>
      </c>
      <c r="M59" s="55">
        <f ca="1">MAX(Free_Agents[[#This Row],[MG VARG]]*$Q$11,0)+1</f>
        <v>1</v>
      </c>
      <c r="N59" s="97"/>
    </row>
    <row r="60" spans="1:14" x14ac:dyDescent="0.25">
      <c r="A60" t="s">
        <v>1574</v>
      </c>
      <c r="B60" t="s">
        <v>70</v>
      </c>
      <c r="C60" t="s">
        <v>64</v>
      </c>
      <c r="D60" t="s">
        <v>1917</v>
      </c>
      <c r="E60" s="84">
        <v>68.422022855949422</v>
      </c>
      <c r="F60" s="84">
        <v>-61.803059862569512</v>
      </c>
      <c r="G60" s="84">
        <v>-3.6354741095629124</v>
      </c>
      <c r="H60" s="84">
        <v>75.692971075075249</v>
      </c>
      <c r="I60" s="84">
        <v>-54.532111643443685</v>
      </c>
      <c r="J60" s="84">
        <v>-3.207771273143746</v>
      </c>
      <c r="K60" t="e">
        <f>_xlfn.XLOOKUP(Free_Agents[[#This Row],[Player]],$T$2:$T$21,$U$2:$U$21)</f>
        <v>#N/A</v>
      </c>
      <c r="L60" s="55">
        <f>MAX(Free_Agents[[#This Row],[MG VARG]]*'Full Roster'!$AG$29,0)+1</f>
        <v>1</v>
      </c>
      <c r="M60" s="55">
        <f ca="1">MAX(Free_Agents[[#This Row],[MG VARG]]*$Q$11,0)+1</f>
        <v>1</v>
      </c>
      <c r="N60" s="97"/>
    </row>
    <row r="61" spans="1:14" x14ac:dyDescent="0.25">
      <c r="A61" t="s">
        <v>1866</v>
      </c>
      <c r="B61" t="s">
        <v>92</v>
      </c>
      <c r="C61" t="s">
        <v>102</v>
      </c>
      <c r="D61" t="s">
        <v>1857</v>
      </c>
      <c r="E61" s="84">
        <v>61.511178838640305</v>
      </c>
      <c r="F61" s="84">
        <v>-59.196920973818209</v>
      </c>
      <c r="G61" s="84">
        <v>-3.4821718219893065</v>
      </c>
      <c r="H61" s="84">
        <v>64.993350660629602</v>
      </c>
      <c r="I61" s="84">
        <v>-55.714749151828912</v>
      </c>
      <c r="J61" s="84">
        <v>-3.2773381854017005</v>
      </c>
      <c r="K61" t="e">
        <f>_xlfn.XLOOKUP(Free_Agents[[#This Row],[Player]],$T$2:$T$21,$U$2:$U$21)</f>
        <v>#N/A</v>
      </c>
      <c r="L61" s="55">
        <f>MAX(Free_Agents[[#This Row],[MG VARG]]*'Full Roster'!$AG$29,0)+1</f>
        <v>1</v>
      </c>
      <c r="M61" s="55">
        <f ca="1">MAX(Free_Agents[[#This Row],[MG VARG]]*$Q$11,0)+1</f>
        <v>1</v>
      </c>
      <c r="N61" s="97"/>
    </row>
    <row r="62" spans="1:14" x14ac:dyDescent="0.25">
      <c r="A62" t="s">
        <v>2230</v>
      </c>
      <c r="B62" t="s">
        <v>2231</v>
      </c>
      <c r="C62" t="s">
        <v>102</v>
      </c>
      <c r="D62" t="s">
        <v>1859</v>
      </c>
      <c r="E62" s="84">
        <v>60.445554810158484</v>
      </c>
      <c r="F62" s="84">
        <v>-60.26254500230003</v>
      </c>
      <c r="G62" s="84">
        <v>-3.5448555883705901</v>
      </c>
      <c r="H62" s="84">
        <v>63.990410398529072</v>
      </c>
      <c r="I62" s="84">
        <v>-56.717689413929442</v>
      </c>
      <c r="J62" s="84">
        <v>-3.3363346714076143</v>
      </c>
      <c r="K62" t="e">
        <f>_xlfn.XLOOKUP(Free_Agents[[#This Row],[Player]],$T$2:$T$21,$U$2:$U$21)</f>
        <v>#N/A</v>
      </c>
      <c r="L62" s="55">
        <f>MAX(Free_Agents[[#This Row],[MG VARG]]*'Full Roster'!$AG$29,0)+1</f>
        <v>1</v>
      </c>
      <c r="M62" s="55">
        <f ca="1">MAX(Free_Agents[[#This Row],[MG VARG]]*$Q$11,0)+1</f>
        <v>1</v>
      </c>
      <c r="N62" s="97"/>
    </row>
    <row r="63" spans="1:14" x14ac:dyDescent="0.25">
      <c r="A63" t="s">
        <v>332</v>
      </c>
      <c r="B63" t="s">
        <v>72</v>
      </c>
      <c r="C63" t="s">
        <v>126</v>
      </c>
      <c r="D63" t="s">
        <v>1876</v>
      </c>
      <c r="E63" s="84">
        <v>58.099999999999994</v>
      </c>
      <c r="F63" s="84">
        <v>-62.131344085754122</v>
      </c>
      <c r="G63" s="84">
        <v>-3.6547849462208308</v>
      </c>
      <c r="H63" s="84">
        <v>61.75478494622083</v>
      </c>
      <c r="I63" s="84">
        <v>-58.476559139533286</v>
      </c>
      <c r="J63" s="84">
        <v>-3.4397975964431344</v>
      </c>
      <c r="K63" t="e">
        <f>_xlfn.XLOOKUP(Free_Agents[[#This Row],[Player]],$T$2:$T$21,$U$2:$U$21)</f>
        <v>#N/A</v>
      </c>
      <c r="L63" s="55">
        <f>MAX(Free_Agents[[#This Row],[MG VARG]]*'Full Roster'!$AG$29,0)+1</f>
        <v>1</v>
      </c>
      <c r="M63" s="55">
        <f ca="1">MAX(Free_Agents[[#This Row],[MG VARG]]*$Q$11,0)+1</f>
        <v>1</v>
      </c>
      <c r="N63" s="97"/>
    </row>
    <row r="64" spans="1:14" x14ac:dyDescent="0.25">
      <c r="A64" t="s">
        <v>1314</v>
      </c>
      <c r="B64" t="s">
        <v>2217</v>
      </c>
      <c r="C64" t="s">
        <v>102</v>
      </c>
      <c r="D64" t="s">
        <v>1861</v>
      </c>
      <c r="E64" s="84">
        <v>58.48738239460743</v>
      </c>
      <c r="F64" s="84">
        <v>-62.220717417851084</v>
      </c>
      <c r="G64" s="84">
        <v>-3.6600422010500639</v>
      </c>
      <c r="H64" s="84">
        <v>62.14742459565749</v>
      </c>
      <c r="I64" s="84">
        <v>-58.560675216801023</v>
      </c>
      <c r="J64" s="84">
        <v>-3.4447456009882953</v>
      </c>
      <c r="K64" t="e">
        <f>_xlfn.XLOOKUP(Free_Agents[[#This Row],[Player]],$T$2:$T$21,$U$2:$U$21)</f>
        <v>#N/A</v>
      </c>
      <c r="L64" s="55">
        <f>MAX(Free_Agents[[#This Row],[MG VARG]]*'Full Roster'!$AG$29,0)+1</f>
        <v>1</v>
      </c>
      <c r="M64" s="55">
        <f ca="1">MAX(Free_Agents[[#This Row],[MG VARG]]*$Q$11,0)+1</f>
        <v>1</v>
      </c>
      <c r="N64" s="97"/>
    </row>
    <row r="65" spans="1:14" x14ac:dyDescent="0.25">
      <c r="A65" t="s">
        <v>2232</v>
      </c>
      <c r="B65" t="s">
        <v>2233</v>
      </c>
      <c r="C65" t="s">
        <v>64</v>
      </c>
      <c r="D65" t="s">
        <v>1936</v>
      </c>
      <c r="E65" s="84">
        <v>63.490940250148142</v>
      </c>
      <c r="F65" s="84">
        <v>-66.734142468370791</v>
      </c>
      <c r="G65" s="84">
        <v>-3.9255377922571055</v>
      </c>
      <c r="H65" s="84">
        <v>71.342015834662348</v>
      </c>
      <c r="I65" s="84">
        <v>-58.883066883856586</v>
      </c>
      <c r="J65" s="84">
        <v>-3.4637098166974463</v>
      </c>
      <c r="K65" t="e">
        <f>_xlfn.XLOOKUP(Free_Agents[[#This Row],[Player]],$T$2:$T$21,$U$2:$U$21)</f>
        <v>#N/A</v>
      </c>
      <c r="L65" s="55">
        <f>MAX(Free_Agents[[#This Row],[MG VARG]]*'Full Roster'!$AG$29,0)+1</f>
        <v>1</v>
      </c>
      <c r="M65" s="55">
        <f ca="1">MAX(Free_Agents[[#This Row],[MG VARG]]*$Q$11,0)+1</f>
        <v>1</v>
      </c>
      <c r="N65" s="97"/>
    </row>
    <row r="66" spans="1:14" x14ac:dyDescent="0.25">
      <c r="A66" t="s">
        <v>2234</v>
      </c>
      <c r="B66" t="s">
        <v>2224</v>
      </c>
      <c r="C66" t="s">
        <v>126</v>
      </c>
      <c r="D66" t="s">
        <v>1879</v>
      </c>
      <c r="E66" s="84">
        <v>56.598305381151206</v>
      </c>
      <c r="F66" s="84">
        <v>-63.63303870460291</v>
      </c>
      <c r="G66" s="84">
        <v>-3.7431199238001711</v>
      </c>
      <c r="H66" s="84">
        <v>60.341425304951379</v>
      </c>
      <c r="I66" s="84">
        <v>-59.889918780802738</v>
      </c>
      <c r="J66" s="84">
        <v>-3.5229363988707494</v>
      </c>
      <c r="K66" t="e">
        <f>_xlfn.XLOOKUP(Free_Agents[[#This Row],[Player]],$T$2:$T$21,$U$2:$U$21)</f>
        <v>#N/A</v>
      </c>
      <c r="L66" s="55">
        <f>MAX(Free_Agents[[#This Row],[MG VARG]]*'Full Roster'!$AG$29,0)+1</f>
        <v>1</v>
      </c>
      <c r="M66" s="55">
        <f ca="1">MAX(Free_Agents[[#This Row],[MG VARG]]*$Q$11,0)+1</f>
        <v>1</v>
      </c>
      <c r="N66" s="97"/>
    </row>
    <row r="67" spans="1:14" x14ac:dyDescent="0.25">
      <c r="A67" t="s">
        <v>2235</v>
      </c>
      <c r="B67" t="s">
        <v>92</v>
      </c>
      <c r="C67" t="s">
        <v>126</v>
      </c>
      <c r="D67" t="s">
        <v>1880</v>
      </c>
      <c r="E67" s="84">
        <v>56.553236726286791</v>
      </c>
      <c r="F67" s="84">
        <v>-63.678107359467326</v>
      </c>
      <c r="G67" s="84">
        <v>-3.7457710211451367</v>
      </c>
      <c r="H67" s="84">
        <v>60.299007747431929</v>
      </c>
      <c r="I67" s="84">
        <v>-59.932336338322187</v>
      </c>
      <c r="J67" s="84">
        <v>-3.5254315493130699</v>
      </c>
      <c r="K67" t="e">
        <f>_xlfn.XLOOKUP(Free_Agents[[#This Row],[Player]],$T$2:$T$21,$U$2:$U$21)</f>
        <v>#N/A</v>
      </c>
      <c r="L67" s="55">
        <f>MAX(Free_Agents[[#This Row],[MG VARG]]*'Full Roster'!$AG$29,0)+1</f>
        <v>1</v>
      </c>
      <c r="M67" s="55">
        <f ca="1">MAX(Free_Agents[[#This Row],[MG VARG]]*$Q$11,0)+1</f>
        <v>1</v>
      </c>
      <c r="N67" s="97"/>
    </row>
    <row r="68" spans="1:14" x14ac:dyDescent="0.25">
      <c r="A68" t="s">
        <v>1878</v>
      </c>
      <c r="B68" t="s">
        <v>2236</v>
      </c>
      <c r="C68" t="s">
        <v>126</v>
      </c>
      <c r="D68" t="s">
        <v>1888</v>
      </c>
      <c r="E68" s="84">
        <v>54.377895633238609</v>
      </c>
      <c r="F68" s="84">
        <v>-65.853448452515508</v>
      </c>
      <c r="G68" s="84">
        <v>-3.8737322619126768</v>
      </c>
      <c r="H68" s="84">
        <v>58.251627895151287</v>
      </c>
      <c r="I68" s="84">
        <v>-61.979716190602829</v>
      </c>
      <c r="J68" s="84">
        <v>-3.6458656582707545</v>
      </c>
      <c r="K68" t="e">
        <f>_xlfn.XLOOKUP(Free_Agents[[#This Row],[Player]],$T$2:$T$21,$U$2:$U$21)</f>
        <v>#N/A</v>
      </c>
      <c r="L68" s="55">
        <f>MAX(Free_Agents[[#This Row],[MG VARG]]*'Full Roster'!$AG$29,0)+1</f>
        <v>1</v>
      </c>
      <c r="M68" s="55">
        <f ca="1">MAX(Free_Agents[[#This Row],[MG VARG]]*$Q$11,0)+1</f>
        <v>1</v>
      </c>
      <c r="N68" s="97"/>
    </row>
    <row r="69" spans="1:14" x14ac:dyDescent="0.25">
      <c r="A69" t="s">
        <v>1576</v>
      </c>
      <c r="B69" t="s">
        <v>2233</v>
      </c>
      <c r="C69" t="s">
        <v>102</v>
      </c>
      <c r="D69" t="s">
        <v>1883</v>
      </c>
      <c r="E69" s="84">
        <v>52.17367611951061</v>
      </c>
      <c r="F69" s="84">
        <v>-68.534423692947911</v>
      </c>
      <c r="G69" s="84">
        <v>-4.0314366878204657</v>
      </c>
      <c r="H69" s="84">
        <v>56.205112807331076</v>
      </c>
      <c r="I69" s="84">
        <v>-64.502987005127437</v>
      </c>
      <c r="J69" s="84">
        <v>-3.7942933532427903</v>
      </c>
      <c r="K69" t="e">
        <f>_xlfn.XLOOKUP(Free_Agents[[#This Row],[Player]],$T$2:$T$21,$U$2:$U$21)</f>
        <v>#N/A</v>
      </c>
      <c r="L69" s="55">
        <f>MAX(Free_Agents[[#This Row],[MG VARG]]*'Full Roster'!$AG$29,0)+1</f>
        <v>1</v>
      </c>
      <c r="M69" s="55">
        <f ca="1">MAX(Free_Agents[[#This Row],[MG VARG]]*$Q$11,0)+1</f>
        <v>1</v>
      </c>
      <c r="N69" s="97"/>
    </row>
    <row r="70" spans="1:14" x14ac:dyDescent="0.25">
      <c r="A70" t="s">
        <v>2237</v>
      </c>
      <c r="B70" t="s">
        <v>54</v>
      </c>
      <c r="C70" t="s">
        <v>102</v>
      </c>
      <c r="D70" t="s">
        <v>1885</v>
      </c>
      <c r="E70" s="84">
        <v>52.067634063020257</v>
      </c>
      <c r="F70" s="84">
        <v>-68.640465749438249</v>
      </c>
      <c r="G70" s="84">
        <v>-4.0376744558493085</v>
      </c>
      <c r="H70" s="84">
        <v>56.105308518869563</v>
      </c>
      <c r="I70" s="84">
        <v>-64.60279129358895</v>
      </c>
      <c r="J70" s="84">
        <v>-3.8001641937405264</v>
      </c>
      <c r="K70" t="e">
        <f>_xlfn.XLOOKUP(Free_Agents[[#This Row],[Player]],$T$2:$T$21,$U$2:$U$21)</f>
        <v>#N/A</v>
      </c>
      <c r="L70" s="55">
        <f>MAX(Free_Agents[[#This Row],[MG VARG]]*'Full Roster'!$AG$29,0)+1</f>
        <v>1</v>
      </c>
      <c r="M70" s="55">
        <f ca="1">MAX(Free_Agents[[#This Row],[MG VARG]]*$Q$11,0)+1</f>
        <v>1</v>
      </c>
      <c r="N70" s="97"/>
    </row>
    <row r="71" spans="1:14" x14ac:dyDescent="0.25">
      <c r="A71" t="s">
        <v>2034</v>
      </c>
      <c r="B71" t="s">
        <v>2208</v>
      </c>
      <c r="C71" t="s">
        <v>102</v>
      </c>
      <c r="D71" t="s">
        <v>1898</v>
      </c>
      <c r="E71" s="84">
        <v>49.887081175779521</v>
      </c>
      <c r="F71" s="84">
        <v>-70.821018636678986</v>
      </c>
      <c r="G71" s="84">
        <v>-4.1659422727458226</v>
      </c>
      <c r="H71" s="84">
        <v>54.053023448525344</v>
      </c>
      <c r="I71" s="84">
        <v>-66.655076363933176</v>
      </c>
      <c r="J71" s="84">
        <v>-3.9208868449372458</v>
      </c>
      <c r="K71" t="e">
        <f>_xlfn.XLOOKUP(Free_Agents[[#This Row],[Player]],$T$2:$T$21,$U$2:$U$21)</f>
        <v>#N/A</v>
      </c>
      <c r="L71" s="55">
        <f>MAX(Free_Agents[[#This Row],[MG VARG]]*'Full Roster'!$AG$29,0)+1</f>
        <v>1</v>
      </c>
      <c r="M71" s="55">
        <f ca="1">MAX(Free_Agents[[#This Row],[MG VARG]]*$Q$11,0)+1</f>
        <v>1</v>
      </c>
      <c r="N71" s="97"/>
    </row>
    <row r="72" spans="1:14" x14ac:dyDescent="0.25">
      <c r="A72" t="s">
        <v>2238</v>
      </c>
      <c r="B72" t="s">
        <v>2224</v>
      </c>
      <c r="C72" t="s">
        <v>126</v>
      </c>
      <c r="D72" t="s">
        <v>1891</v>
      </c>
      <c r="E72" s="84">
        <v>48.874150073841598</v>
      </c>
      <c r="F72" s="84">
        <v>-71.357194011912526</v>
      </c>
      <c r="G72" s="84">
        <v>-4.1974820007007372</v>
      </c>
      <c r="H72" s="84">
        <v>53.071632074542336</v>
      </c>
      <c r="I72" s="84">
        <v>-67.159712011211781</v>
      </c>
      <c r="J72" s="84">
        <v>-3.9505712947771636</v>
      </c>
      <c r="K72" t="e">
        <f>_xlfn.XLOOKUP(Free_Agents[[#This Row],[Player]],$T$2:$T$21,$U$2:$U$21)</f>
        <v>#N/A</v>
      </c>
      <c r="L72" s="55">
        <f>MAX(Free_Agents[[#This Row],[MG VARG]]*'Full Roster'!$AG$29,0)+1</f>
        <v>1</v>
      </c>
      <c r="M72" s="55">
        <f ca="1">MAX(Free_Agents[[#This Row],[MG VARG]]*$Q$11,0)+1</f>
        <v>1</v>
      </c>
      <c r="N72" s="97"/>
    </row>
    <row r="73" spans="1:14" x14ac:dyDescent="0.25">
      <c r="A73" t="s">
        <v>2239</v>
      </c>
      <c r="B73" t="s">
        <v>34</v>
      </c>
      <c r="C73" t="s">
        <v>102</v>
      </c>
      <c r="D73" t="s">
        <v>1901</v>
      </c>
      <c r="E73" s="84">
        <v>48.716341521302347</v>
      </c>
      <c r="F73" s="84">
        <v>-71.991758291156174</v>
      </c>
      <c r="G73" s="84">
        <v>-4.2348093112444811</v>
      </c>
      <c r="H73" s="84">
        <v>52.95115083254683</v>
      </c>
      <c r="I73" s="84">
        <v>-67.756948979911684</v>
      </c>
      <c r="J73" s="84">
        <v>-3.9857028811712754</v>
      </c>
      <c r="K73" t="e">
        <f>_xlfn.XLOOKUP(Free_Agents[[#This Row],[Player]],$T$2:$T$21,$U$2:$U$21)</f>
        <v>#N/A</v>
      </c>
      <c r="L73" s="55">
        <f>MAX(Free_Agents[[#This Row],[MG VARG]]*'Full Roster'!$AG$29,0)+1</f>
        <v>1</v>
      </c>
      <c r="M73" s="55">
        <f ca="1">MAX(Free_Agents[[#This Row],[MG VARG]]*$Q$11,0)+1</f>
        <v>1</v>
      </c>
      <c r="N73" s="97"/>
    </row>
    <row r="74" spans="1:14" x14ac:dyDescent="0.25">
      <c r="A74" t="s">
        <v>1707</v>
      </c>
      <c r="B74" t="s">
        <v>2208</v>
      </c>
      <c r="C74" t="s">
        <v>102</v>
      </c>
      <c r="D74" t="s">
        <v>1910</v>
      </c>
      <c r="E74" s="84">
        <v>48.476204929488787</v>
      </c>
      <c r="F74" s="84">
        <v>-72.231894882969726</v>
      </c>
      <c r="G74" s="84">
        <v>-4.2489349931158662</v>
      </c>
      <c r="H74" s="84">
        <v>52.725139922604654</v>
      </c>
      <c r="I74" s="84">
        <v>-67.982959889853859</v>
      </c>
      <c r="J74" s="84">
        <v>-3.9989976405796388</v>
      </c>
      <c r="K74" t="e">
        <f>_xlfn.XLOOKUP(Free_Agents[[#This Row],[Player]],$T$2:$T$21,$U$2:$U$21)</f>
        <v>#N/A</v>
      </c>
      <c r="L74" s="55">
        <f>MAX(Free_Agents[[#This Row],[MG VARG]]*'Full Roster'!$AG$29,0)+1</f>
        <v>1</v>
      </c>
      <c r="M74" s="55">
        <f ca="1">MAX(Free_Agents[[#This Row],[MG VARG]]*$Q$11,0)+1</f>
        <v>1</v>
      </c>
      <c r="N74" s="97"/>
    </row>
    <row r="75" spans="1:14" x14ac:dyDescent="0.25">
      <c r="A75" t="s">
        <v>1558</v>
      </c>
      <c r="B75" t="s">
        <v>2311</v>
      </c>
      <c r="C75" t="s">
        <v>102</v>
      </c>
      <c r="D75" t="s">
        <v>1913</v>
      </c>
      <c r="E75" s="84">
        <v>48.315834699570523</v>
      </c>
      <c r="F75" s="84">
        <v>-72.392265112887998</v>
      </c>
      <c r="G75" s="84">
        <v>-4.2583685360522354</v>
      </c>
      <c r="H75" s="84">
        <v>52.574203235622754</v>
      </c>
      <c r="I75" s="84">
        <v>-68.133896576835753</v>
      </c>
      <c r="J75" s="84">
        <v>-4.0078762692256324</v>
      </c>
      <c r="K75" t="e">
        <f>_xlfn.XLOOKUP(Free_Agents[[#This Row],[Player]],$T$2:$T$21,$U$2:$U$21)</f>
        <v>#N/A</v>
      </c>
      <c r="L75" s="55">
        <f>MAX(Free_Agents[[#This Row],[MG VARG]]*'Full Roster'!$AG$29,0)+1</f>
        <v>1</v>
      </c>
      <c r="M75" s="55">
        <f ca="1">MAX(Free_Agents[[#This Row],[MG VARG]]*$Q$11,0)+1</f>
        <v>1</v>
      </c>
      <c r="N75" s="97"/>
    </row>
    <row r="76" spans="1:14" x14ac:dyDescent="0.25">
      <c r="A76" t="s">
        <v>2240</v>
      </c>
      <c r="B76" t="s">
        <v>2241</v>
      </c>
      <c r="C76" t="s">
        <v>102</v>
      </c>
      <c r="D76" t="s">
        <v>1932</v>
      </c>
      <c r="E76" s="84">
        <v>48.170934353494189</v>
      </c>
      <c r="F76" s="84">
        <v>-72.537165458964324</v>
      </c>
      <c r="G76" s="84">
        <v>-4.2668920858214312</v>
      </c>
      <c r="H76" s="84">
        <v>52.437826439315621</v>
      </c>
      <c r="I76" s="84">
        <v>-68.270273373142885</v>
      </c>
      <c r="J76" s="84">
        <v>-4.0158984337142876</v>
      </c>
      <c r="K76" t="e">
        <f>_xlfn.XLOOKUP(Free_Agents[[#This Row],[Player]],$T$2:$T$21,$U$2:$U$21)</f>
        <v>#N/A</v>
      </c>
      <c r="L76" s="55">
        <f>MAX(Free_Agents[[#This Row],[MG VARG]]*'Full Roster'!$AG$29,0)+1</f>
        <v>1</v>
      </c>
      <c r="M76" s="55">
        <f ca="1">MAX(Free_Agents[[#This Row],[MG VARG]]*$Q$11,0)+1</f>
        <v>1</v>
      </c>
      <c r="N76" s="97"/>
    </row>
    <row r="77" spans="1:14" x14ac:dyDescent="0.25">
      <c r="A77" t="s">
        <v>2242</v>
      </c>
      <c r="B77" t="s">
        <v>2228</v>
      </c>
      <c r="C77" t="s">
        <v>102</v>
      </c>
      <c r="D77" t="s">
        <v>1935</v>
      </c>
      <c r="E77" s="84">
        <v>47.977148704495278</v>
      </c>
      <c r="F77" s="84">
        <v>-72.730951107963236</v>
      </c>
      <c r="G77" s="84">
        <v>-4.2782912416448964</v>
      </c>
      <c r="H77" s="84">
        <v>52.255439946140172</v>
      </c>
      <c r="I77" s="84">
        <v>-68.452659866318342</v>
      </c>
      <c r="J77" s="84">
        <v>-4.0266270509599025</v>
      </c>
      <c r="K77" t="e">
        <f>_xlfn.XLOOKUP(Free_Agents[[#This Row],[Player]],$T$2:$T$21,$U$2:$U$21)</f>
        <v>#N/A</v>
      </c>
      <c r="L77" s="55">
        <f>MAX(Free_Agents[[#This Row],[MG VARG]]*'Full Roster'!$AG$29,0)+1</f>
        <v>1</v>
      </c>
      <c r="M77" s="55">
        <f ca="1">MAX(Free_Agents[[#This Row],[MG VARG]]*$Q$11,0)+1</f>
        <v>1</v>
      </c>
      <c r="N77" s="97"/>
    </row>
    <row r="78" spans="1:14" x14ac:dyDescent="0.25">
      <c r="A78" t="s">
        <v>1249</v>
      </c>
      <c r="B78" t="s">
        <v>2224</v>
      </c>
      <c r="C78" t="s">
        <v>29</v>
      </c>
      <c r="D78" t="s">
        <v>1960</v>
      </c>
      <c r="E78" s="84">
        <v>279.22270531031057</v>
      </c>
      <c r="F78" s="84">
        <v>-73.601716603831676</v>
      </c>
      <c r="G78" s="84">
        <v>-4.3295127414018637</v>
      </c>
      <c r="H78" s="84">
        <v>283.55221805171243</v>
      </c>
      <c r="I78" s="84">
        <v>-69.272203862429819</v>
      </c>
      <c r="J78" s="84">
        <v>-4.0748355213194012</v>
      </c>
      <c r="K78" t="e">
        <f>_xlfn.XLOOKUP(Free_Agents[[#This Row],[Player]],$T$2:$T$21,$U$2:$U$21)</f>
        <v>#N/A</v>
      </c>
      <c r="L78" s="55">
        <f>MAX(Free_Agents[[#This Row],[MG VARG]]*'Full Roster'!$AG$29,0)+1</f>
        <v>1</v>
      </c>
      <c r="M78" s="55">
        <f ca="1">MAX(Free_Agents[[#This Row],[MG VARG]]*$Q$11,0)+1</f>
        <v>1</v>
      </c>
      <c r="N78" s="97"/>
    </row>
    <row r="79" spans="1:14" x14ac:dyDescent="0.25">
      <c r="A79" t="s">
        <v>1321</v>
      </c>
      <c r="B79" t="s">
        <v>2219</v>
      </c>
      <c r="C79" t="s">
        <v>102</v>
      </c>
      <c r="D79" t="s">
        <v>1945</v>
      </c>
      <c r="E79" s="84">
        <v>46.900384754118136</v>
      </c>
      <c r="F79" s="84">
        <v>-73.807715058340378</v>
      </c>
      <c r="G79" s="84">
        <v>-4.3416302975494343</v>
      </c>
      <c r="H79" s="84">
        <v>51.242015051667572</v>
      </c>
      <c r="I79" s="84">
        <v>-69.466084760790949</v>
      </c>
      <c r="J79" s="84">
        <v>-4.0862402800465265</v>
      </c>
      <c r="K79" t="e">
        <f>_xlfn.XLOOKUP(Free_Agents[[#This Row],[Player]],$T$2:$T$21,$U$2:$U$21)</f>
        <v>#N/A</v>
      </c>
      <c r="L79" s="55">
        <f>MAX(Free_Agents[[#This Row],[MG VARG]]*'Full Roster'!$AG$29,0)+1</f>
        <v>1</v>
      </c>
      <c r="M79" s="55">
        <f ca="1">MAX(Free_Agents[[#This Row],[MG VARG]]*$Q$11,0)+1</f>
        <v>1</v>
      </c>
      <c r="N79" s="97"/>
    </row>
    <row r="80" spans="1:14" x14ac:dyDescent="0.25">
      <c r="A80" t="s">
        <v>1906</v>
      </c>
      <c r="B80" t="s">
        <v>62</v>
      </c>
      <c r="C80" t="s">
        <v>126</v>
      </c>
      <c r="D80" t="s">
        <v>1893</v>
      </c>
      <c r="E80" s="84">
        <v>46.2063347385984</v>
      </c>
      <c r="F80" s="84">
        <v>-74.025009347155716</v>
      </c>
      <c r="G80" s="84">
        <v>-4.3544123145385711</v>
      </c>
      <c r="H80" s="84">
        <v>50.560747053136971</v>
      </c>
      <c r="I80" s="84">
        <v>-69.670597032617138</v>
      </c>
      <c r="J80" s="84">
        <v>-4.0982704136833608</v>
      </c>
      <c r="K80" t="e">
        <f>_xlfn.XLOOKUP(Free_Agents[[#This Row],[Player]],$T$2:$T$21,$U$2:$U$21)</f>
        <v>#N/A</v>
      </c>
      <c r="L80" s="55">
        <f>MAX(Free_Agents[[#This Row],[MG VARG]]*'Full Roster'!$AG$29,0)+1</f>
        <v>1</v>
      </c>
      <c r="M80" s="55">
        <f ca="1">MAX(Free_Agents[[#This Row],[MG VARG]]*$Q$11,0)+1</f>
        <v>1</v>
      </c>
      <c r="N80" s="97"/>
    </row>
    <row r="81" spans="1:14" x14ac:dyDescent="0.25">
      <c r="A81" t="s">
        <v>2016</v>
      </c>
      <c r="B81" t="s">
        <v>2228</v>
      </c>
      <c r="C81" t="s">
        <v>64</v>
      </c>
      <c r="D81" t="s">
        <v>1950</v>
      </c>
      <c r="E81" s="84">
        <v>50.737405468063471</v>
      </c>
      <c r="F81" s="84">
        <v>-79.487677250455462</v>
      </c>
      <c r="G81" s="84">
        <v>-4.6757457206150272</v>
      </c>
      <c r="H81" s="84">
        <v>60.088896909293524</v>
      </c>
      <c r="I81" s="84">
        <v>-70.13618580922541</v>
      </c>
      <c r="J81" s="84">
        <v>-4.1256579887779656</v>
      </c>
      <c r="K81" t="e">
        <f>_xlfn.XLOOKUP(Free_Agents[[#This Row],[Player]],$T$2:$T$21,$U$2:$U$21)</f>
        <v>#N/A</v>
      </c>
      <c r="L81" s="55">
        <f>MAX(Free_Agents[[#This Row],[MG VARG]]*'Full Roster'!$AG$29,0)+1</f>
        <v>1</v>
      </c>
      <c r="M81" s="55">
        <f ca="1">MAX(Free_Agents[[#This Row],[MG VARG]]*$Q$11,0)+1</f>
        <v>1</v>
      </c>
      <c r="N81" s="97"/>
    </row>
    <row r="82" spans="1:14" x14ac:dyDescent="0.25">
      <c r="A82" t="s">
        <v>2243</v>
      </c>
      <c r="B82" t="s">
        <v>2231</v>
      </c>
      <c r="C82" t="s">
        <v>126</v>
      </c>
      <c r="D82" t="s">
        <v>1894</v>
      </c>
      <c r="E82" s="84">
        <v>45.490000000000009</v>
      </c>
      <c r="F82" s="84">
        <v>-74.741344085754108</v>
      </c>
      <c r="G82" s="84">
        <v>-4.3965496521031824</v>
      </c>
      <c r="H82" s="84">
        <v>49.886549652103191</v>
      </c>
      <c r="I82" s="84">
        <v>-70.344794433650918</v>
      </c>
      <c r="J82" s="84">
        <v>-4.1379290843324066</v>
      </c>
      <c r="K82" t="e">
        <f>_xlfn.XLOOKUP(Free_Agents[[#This Row],[Player]],$T$2:$T$21,$U$2:$U$21)</f>
        <v>#N/A</v>
      </c>
      <c r="L82" s="55">
        <f>MAX(Free_Agents[[#This Row],[MG VARG]]*'Full Roster'!$AG$29,0)+1</f>
        <v>1</v>
      </c>
      <c r="M82" s="55">
        <f ca="1">MAX(Free_Agents[[#This Row],[MG VARG]]*$Q$11,0)+1</f>
        <v>1</v>
      </c>
      <c r="N82" s="97"/>
    </row>
    <row r="83" spans="1:14" x14ac:dyDescent="0.25">
      <c r="A83" t="s">
        <v>1837</v>
      </c>
      <c r="B83" t="s">
        <v>28</v>
      </c>
      <c r="C83" t="s">
        <v>126</v>
      </c>
      <c r="D83" t="s">
        <v>1899</v>
      </c>
      <c r="E83" s="84">
        <v>45.424844030261411</v>
      </c>
      <c r="F83" s="84">
        <v>-74.806500055492705</v>
      </c>
      <c r="G83" s="84">
        <v>-4.4003823562054531</v>
      </c>
      <c r="H83" s="84">
        <v>49.825226386466866</v>
      </c>
      <c r="I83" s="84">
        <v>-70.40611769928725</v>
      </c>
      <c r="J83" s="84">
        <v>-4.1415363352521908</v>
      </c>
      <c r="K83" t="e">
        <f>_xlfn.XLOOKUP(Free_Agents[[#This Row],[Player]],$T$2:$T$21,$U$2:$U$21)</f>
        <v>#N/A</v>
      </c>
      <c r="L83" s="55">
        <f>MAX(Free_Agents[[#This Row],[MG VARG]]*'Full Roster'!$AG$29,0)+1</f>
        <v>1</v>
      </c>
      <c r="M83" s="55">
        <f ca="1">MAX(Free_Agents[[#This Row],[MG VARG]]*$Q$11,0)+1</f>
        <v>1</v>
      </c>
      <c r="N83" s="97"/>
    </row>
    <row r="84" spans="1:14" x14ac:dyDescent="0.25">
      <c r="A84" t="s">
        <v>243</v>
      </c>
      <c r="B84" t="s">
        <v>68</v>
      </c>
      <c r="C84" t="s">
        <v>102</v>
      </c>
      <c r="D84" t="s">
        <v>1953</v>
      </c>
      <c r="E84" s="84">
        <v>45.465579286843649</v>
      </c>
      <c r="F84" s="84">
        <v>-75.242520525614864</v>
      </c>
      <c r="G84" s="84">
        <v>-4.4260306191538152</v>
      </c>
      <c r="H84" s="84">
        <v>49.891609905997463</v>
      </c>
      <c r="I84" s="84">
        <v>-70.816489906461044</v>
      </c>
      <c r="J84" s="84">
        <v>-4.1656758768506492</v>
      </c>
      <c r="K84" t="e">
        <f>_xlfn.XLOOKUP(Free_Agents[[#This Row],[Player]],$T$2:$T$21,$U$2:$U$21)</f>
        <v>#N/A</v>
      </c>
      <c r="L84" s="55">
        <f>MAX(Free_Agents[[#This Row],[MG VARG]]*'Full Roster'!$AG$29,0)+1</f>
        <v>1</v>
      </c>
      <c r="M84" s="55">
        <f ca="1">MAX(Free_Agents[[#This Row],[MG VARG]]*$Q$11,0)+1</f>
        <v>1</v>
      </c>
      <c r="N84" s="97"/>
    </row>
    <row r="85" spans="1:14" x14ac:dyDescent="0.25">
      <c r="A85" t="s">
        <v>1703</v>
      </c>
      <c r="B85" t="s">
        <v>2244</v>
      </c>
      <c r="C85" t="s">
        <v>102</v>
      </c>
      <c r="D85" t="s">
        <v>1956</v>
      </c>
      <c r="E85" s="84">
        <v>44.865909916194298</v>
      </c>
      <c r="F85" s="84">
        <v>-75.842189896264216</v>
      </c>
      <c r="G85" s="84">
        <v>-4.4613052880155424</v>
      </c>
      <c r="H85" s="84">
        <v>49.327215204209843</v>
      </c>
      <c r="I85" s="84">
        <v>-71.380884608248664</v>
      </c>
      <c r="J85" s="84">
        <v>-4.1988755651910976</v>
      </c>
      <c r="K85" t="e">
        <f>_xlfn.XLOOKUP(Free_Agents[[#This Row],[Player]],$T$2:$T$21,$U$2:$U$21)</f>
        <v>#N/A</v>
      </c>
      <c r="L85" s="55">
        <f>MAX(Free_Agents[[#This Row],[MG VARG]]*'Full Roster'!$AG$29,0)+1</f>
        <v>1</v>
      </c>
      <c r="M85" s="55">
        <f ca="1">MAX(Free_Agents[[#This Row],[MG VARG]]*$Q$11,0)+1</f>
        <v>1</v>
      </c>
      <c r="N85" s="97"/>
    </row>
    <row r="86" spans="1:14" x14ac:dyDescent="0.25">
      <c r="A86" t="s">
        <v>2245</v>
      </c>
      <c r="B86" t="s">
        <v>28</v>
      </c>
      <c r="C86" t="s">
        <v>64</v>
      </c>
      <c r="D86" t="s">
        <v>1967</v>
      </c>
      <c r="E86" s="84">
        <v>49.321132101845095</v>
      </c>
      <c r="F86" s="84">
        <v>-80.903950616673839</v>
      </c>
      <c r="G86" s="84">
        <v>-4.7590559186278725</v>
      </c>
      <c r="H86" s="84">
        <v>58.839243939100839</v>
      </c>
      <c r="I86" s="84">
        <v>-71.385838779418094</v>
      </c>
      <c r="J86" s="84">
        <v>-4.1991669870245936</v>
      </c>
      <c r="K86" t="e">
        <f>_xlfn.XLOOKUP(Free_Agents[[#This Row],[Player]],$T$2:$T$21,$U$2:$U$21)</f>
        <v>#N/A</v>
      </c>
      <c r="L86" s="55">
        <f>MAX(Free_Agents[[#This Row],[MG VARG]]*'Full Roster'!$AG$29,0)+1</f>
        <v>1</v>
      </c>
      <c r="M86" s="55">
        <f ca="1">MAX(Free_Agents[[#This Row],[MG VARG]]*$Q$11,0)+1</f>
        <v>1</v>
      </c>
      <c r="N86" s="97"/>
    </row>
    <row r="87" spans="1:14" x14ac:dyDescent="0.25">
      <c r="A87" t="s">
        <v>1717</v>
      </c>
      <c r="B87" t="s">
        <v>2224</v>
      </c>
      <c r="C87" t="s">
        <v>64</v>
      </c>
      <c r="D87" t="s">
        <v>1971</v>
      </c>
      <c r="E87" s="84">
        <v>48.640377544000003</v>
      </c>
      <c r="F87" s="84">
        <v>-81.58470517451893</v>
      </c>
      <c r="G87" s="84">
        <v>-4.7991003043834661</v>
      </c>
      <c r="H87" s="84">
        <v>58.238578152766934</v>
      </c>
      <c r="I87" s="84">
        <v>-71.986504565752</v>
      </c>
      <c r="J87" s="84">
        <v>-4.2345002685736475</v>
      </c>
      <c r="K87" t="e">
        <f>_xlfn.XLOOKUP(Free_Agents[[#This Row],[Player]],$T$2:$T$21,$U$2:$U$21)</f>
        <v>#N/A</v>
      </c>
      <c r="L87" s="55">
        <f>MAX(Free_Agents[[#This Row],[MG VARG]]*'Full Roster'!$AG$29,0)+1</f>
        <v>1</v>
      </c>
      <c r="M87" s="55">
        <f ca="1">MAX(Free_Agents[[#This Row],[MG VARG]]*$Q$11,0)+1</f>
        <v>1</v>
      </c>
      <c r="N87" s="97"/>
    </row>
    <row r="88" spans="1:14" x14ac:dyDescent="0.25">
      <c r="A88" t="s">
        <v>1872</v>
      </c>
      <c r="B88" t="s">
        <v>2246</v>
      </c>
      <c r="C88" t="s">
        <v>102</v>
      </c>
      <c r="D88" t="s">
        <v>1957</v>
      </c>
      <c r="E88" s="84">
        <v>43.708390967534939</v>
      </c>
      <c r="F88" s="84">
        <v>-76.999708844923575</v>
      </c>
      <c r="G88" s="84">
        <v>-4.5293946379366812</v>
      </c>
      <c r="H88" s="84">
        <v>48.237785605471622</v>
      </c>
      <c r="I88" s="84">
        <v>-72.470314206986899</v>
      </c>
      <c r="J88" s="84">
        <v>-4.2629596592345234</v>
      </c>
      <c r="K88" t="e">
        <f>_xlfn.XLOOKUP(Free_Agents[[#This Row],[Player]],$T$2:$T$21,$U$2:$U$21)</f>
        <v>#N/A</v>
      </c>
      <c r="L88" s="55">
        <f>MAX(Free_Agents[[#This Row],[MG VARG]]*'Full Roster'!$AG$29,0)+1</f>
        <v>1</v>
      </c>
      <c r="M88" s="55">
        <f ca="1">MAX(Free_Agents[[#This Row],[MG VARG]]*$Q$11,0)+1</f>
        <v>1</v>
      </c>
      <c r="N88" s="97"/>
    </row>
    <row r="89" spans="1:14" x14ac:dyDescent="0.25">
      <c r="A89" t="s">
        <v>2247</v>
      </c>
      <c r="B89" t="s">
        <v>28</v>
      </c>
      <c r="C89" t="s">
        <v>102</v>
      </c>
      <c r="D89" t="s">
        <v>1961</v>
      </c>
      <c r="E89" s="84">
        <v>43.323601223088275</v>
      </c>
      <c r="F89" s="84">
        <v>-77.384498589370239</v>
      </c>
      <c r="G89" s="84">
        <v>-4.5520293287864844</v>
      </c>
      <c r="H89" s="84">
        <v>47.875630551874757</v>
      </c>
      <c r="I89" s="84">
        <v>-72.832469260583764</v>
      </c>
      <c r="J89" s="84">
        <v>-4.2842628976813977</v>
      </c>
      <c r="K89" t="e">
        <f>_xlfn.XLOOKUP(Free_Agents[[#This Row],[Player]],$T$2:$T$21,$U$2:$U$21)</f>
        <v>#N/A</v>
      </c>
      <c r="L89" s="55">
        <f>MAX(Free_Agents[[#This Row],[MG VARG]]*'Full Roster'!$AG$29,0)+1</f>
        <v>1</v>
      </c>
      <c r="M89" s="55">
        <f ca="1">MAX(Free_Agents[[#This Row],[MG VARG]]*$Q$11,0)+1</f>
        <v>1</v>
      </c>
      <c r="N89" s="97"/>
    </row>
    <row r="90" spans="1:14" x14ac:dyDescent="0.25">
      <c r="A90" t="s">
        <v>1780</v>
      </c>
      <c r="B90" t="s">
        <v>54</v>
      </c>
      <c r="C90" t="s">
        <v>126</v>
      </c>
      <c r="D90" t="s">
        <v>1905</v>
      </c>
      <c r="E90" s="84">
        <v>42.315608665313803</v>
      </c>
      <c r="F90" s="84">
        <v>-77.915735420440313</v>
      </c>
      <c r="G90" s="84">
        <v>-4.5832785541435479</v>
      </c>
      <c r="H90" s="84">
        <v>46.89888721945735</v>
      </c>
      <c r="I90" s="84">
        <v>-73.332456866296766</v>
      </c>
      <c r="J90" s="84">
        <v>-4.3136739333115743</v>
      </c>
      <c r="K90" t="e">
        <f>_xlfn.XLOOKUP(Free_Agents[[#This Row],[Player]],$T$2:$T$21,$U$2:$U$21)</f>
        <v>#N/A</v>
      </c>
      <c r="L90" s="55">
        <f>MAX(Free_Agents[[#This Row],[MG VARG]]*'Full Roster'!$AG$29,0)+1</f>
        <v>1</v>
      </c>
      <c r="M90" s="55">
        <f ca="1">MAX(Free_Agents[[#This Row],[MG VARG]]*$Q$11,0)+1</f>
        <v>1</v>
      </c>
      <c r="N90" s="97"/>
    </row>
    <row r="91" spans="1:14" x14ac:dyDescent="0.25">
      <c r="A91" t="s">
        <v>253</v>
      </c>
      <c r="B91" t="s">
        <v>2244</v>
      </c>
      <c r="C91" t="s">
        <v>126</v>
      </c>
      <c r="D91" t="s">
        <v>1907</v>
      </c>
      <c r="E91" s="84">
        <v>42.159623456862256</v>
      </c>
      <c r="F91" s="84">
        <v>-78.071720628891853</v>
      </c>
      <c r="G91" s="84">
        <v>-4.5924541546406976</v>
      </c>
      <c r="H91" s="84">
        <v>46.752077611502955</v>
      </c>
      <c r="I91" s="84">
        <v>-73.479266474251162</v>
      </c>
      <c r="J91" s="84">
        <v>-4.3223097926030096</v>
      </c>
      <c r="K91" t="e">
        <f>_xlfn.XLOOKUP(Free_Agents[[#This Row],[Player]],$T$2:$T$21,$U$2:$U$21)</f>
        <v>#N/A</v>
      </c>
      <c r="L91" s="55">
        <f>MAX(Free_Agents[[#This Row],[MG VARG]]*'Full Roster'!$AG$29,0)+1</f>
        <v>1</v>
      </c>
      <c r="M91" s="55">
        <f ca="1">MAX(Free_Agents[[#This Row],[MG VARG]]*$Q$11,0)+1</f>
        <v>1</v>
      </c>
      <c r="N91" s="97"/>
    </row>
    <row r="92" spans="1:14" x14ac:dyDescent="0.25">
      <c r="A92" t="s">
        <v>1934</v>
      </c>
      <c r="B92" t="s">
        <v>2248</v>
      </c>
      <c r="C92" t="s">
        <v>102</v>
      </c>
      <c r="D92" t="s">
        <v>1973</v>
      </c>
      <c r="E92" s="84">
        <v>41.190030463239701</v>
      </c>
      <c r="F92" s="84">
        <v>-79.51806934921882</v>
      </c>
      <c r="G92" s="84">
        <v>-4.6775334911305189</v>
      </c>
      <c r="H92" s="84">
        <v>45.867563954370219</v>
      </c>
      <c r="I92" s="84">
        <v>-74.840535858088288</v>
      </c>
      <c r="J92" s="84">
        <v>-4.4023844622404873</v>
      </c>
      <c r="K92" t="e">
        <f>_xlfn.XLOOKUP(Free_Agents[[#This Row],[Player]],$T$2:$T$21,$U$2:$U$21)</f>
        <v>#N/A</v>
      </c>
      <c r="L92" s="55">
        <f>MAX(Free_Agents[[#This Row],[MG VARG]]*'Full Roster'!$AG$29,0)+1</f>
        <v>1</v>
      </c>
      <c r="M92" s="55">
        <f ca="1">MAX(Free_Agents[[#This Row],[MG VARG]]*$Q$11,0)+1</f>
        <v>1</v>
      </c>
      <c r="N92" s="97"/>
    </row>
    <row r="93" spans="1:14" x14ac:dyDescent="0.25">
      <c r="A93" t="s">
        <v>2249</v>
      </c>
      <c r="B93" t="s">
        <v>2210</v>
      </c>
      <c r="C93" t="s">
        <v>126</v>
      </c>
      <c r="D93" t="s">
        <v>1912</v>
      </c>
      <c r="E93" s="84">
        <v>40.497457905806122</v>
      </c>
      <c r="F93" s="84">
        <v>-79.733886179948001</v>
      </c>
      <c r="G93" s="84">
        <v>-4.6902285988204708</v>
      </c>
      <c r="H93" s="84">
        <v>45.187686504626598</v>
      </c>
      <c r="I93" s="84">
        <v>-75.043657581127519</v>
      </c>
      <c r="J93" s="84">
        <v>-4.4143327988898537</v>
      </c>
      <c r="K93" t="e">
        <f>_xlfn.XLOOKUP(Free_Agents[[#This Row],[Player]],$T$2:$T$21,$U$2:$U$21)</f>
        <v>#N/A</v>
      </c>
      <c r="L93" s="55">
        <f>MAX(Free_Agents[[#This Row],[MG VARG]]*'Full Roster'!$AG$29,0)+1</f>
        <v>1</v>
      </c>
      <c r="M93" s="55">
        <f ca="1">MAX(Free_Agents[[#This Row],[MG VARG]]*$Q$11,0)+1</f>
        <v>1</v>
      </c>
      <c r="N93" s="97"/>
    </row>
    <row r="94" spans="1:14" x14ac:dyDescent="0.25">
      <c r="A94" t="s">
        <v>2250</v>
      </c>
      <c r="B94" t="s">
        <v>2246</v>
      </c>
      <c r="C94" t="s">
        <v>102</v>
      </c>
      <c r="D94" t="s">
        <v>1976</v>
      </c>
      <c r="E94" s="84">
        <v>40.644983715530032</v>
      </c>
      <c r="F94" s="84">
        <v>-80.063116096928482</v>
      </c>
      <c r="G94" s="84">
        <v>-4.7095950645252049</v>
      </c>
      <c r="H94" s="84">
        <v>45.354578780055235</v>
      </c>
      <c r="I94" s="84">
        <v>-75.353521032403279</v>
      </c>
      <c r="J94" s="84">
        <v>-4.432560060729605</v>
      </c>
      <c r="K94" t="e">
        <f>_xlfn.XLOOKUP(Free_Agents[[#This Row],[Player]],$T$2:$T$21,$U$2:$U$21)</f>
        <v>#N/A</v>
      </c>
      <c r="L94" s="55">
        <f>MAX(Free_Agents[[#This Row],[MG VARG]]*'Full Roster'!$AG$29,0)+1</f>
        <v>1</v>
      </c>
      <c r="M94" s="55">
        <f ca="1">MAX(Free_Agents[[#This Row],[MG VARG]]*$Q$11,0)+1</f>
        <v>1</v>
      </c>
      <c r="N94" s="97"/>
    </row>
    <row r="95" spans="1:14" x14ac:dyDescent="0.25">
      <c r="A95" t="s">
        <v>2003</v>
      </c>
      <c r="B95" t="s">
        <v>2244</v>
      </c>
      <c r="C95" t="s">
        <v>102</v>
      </c>
      <c r="D95" t="s">
        <v>1981</v>
      </c>
      <c r="E95" s="84">
        <v>39.7131119005209</v>
      </c>
      <c r="F95" s="84">
        <v>-80.994987911937613</v>
      </c>
      <c r="G95" s="84">
        <v>-4.7644110536433892</v>
      </c>
      <c r="H95" s="84">
        <v>44.477522954164286</v>
      </c>
      <c r="I95" s="84">
        <v>-76.230576858294228</v>
      </c>
      <c r="J95" s="84">
        <v>-4.4841515798996605</v>
      </c>
      <c r="K95" t="e">
        <f>_xlfn.XLOOKUP(Free_Agents[[#This Row],[Player]],$T$2:$T$21,$U$2:$U$21)</f>
        <v>#N/A</v>
      </c>
      <c r="L95" s="55">
        <f>MAX(Free_Agents[[#This Row],[MG VARG]]*'Full Roster'!$AG$29,0)+1</f>
        <v>1</v>
      </c>
      <c r="M95" s="55">
        <f ca="1">MAX(Free_Agents[[#This Row],[MG VARG]]*$Q$11,0)+1</f>
        <v>1</v>
      </c>
      <c r="N95" s="97"/>
    </row>
    <row r="96" spans="1:14" x14ac:dyDescent="0.25">
      <c r="A96" t="s">
        <v>418</v>
      </c>
      <c r="B96" t="s">
        <v>2251</v>
      </c>
      <c r="C96" t="s">
        <v>29</v>
      </c>
      <c r="D96" t="s">
        <v>1988</v>
      </c>
      <c r="E96" s="84">
        <v>270.65546626449361</v>
      </c>
      <c r="F96" s="84">
        <v>-82.168955649648638</v>
      </c>
      <c r="G96" s="84">
        <v>-4.833467979391096</v>
      </c>
      <c r="H96" s="84">
        <v>275.48893424388473</v>
      </c>
      <c r="I96" s="84">
        <v>-77.335487670257521</v>
      </c>
      <c r="J96" s="84">
        <v>-4.5491463335445603</v>
      </c>
      <c r="K96" t="e">
        <f>_xlfn.XLOOKUP(Free_Agents[[#This Row],[Player]],$T$2:$T$21,$U$2:$U$21)</f>
        <v>#N/A</v>
      </c>
      <c r="L96" s="55">
        <f>MAX(Free_Agents[[#This Row],[MG VARG]]*'Full Roster'!$AG$29,0)+1</f>
        <v>1</v>
      </c>
      <c r="M96" s="55">
        <f ca="1">MAX(Free_Agents[[#This Row],[MG VARG]]*$Q$11,0)+1</f>
        <v>1</v>
      </c>
      <c r="N96" s="97"/>
    </row>
    <row r="97" spans="1:14" x14ac:dyDescent="0.25">
      <c r="A97" t="s">
        <v>1884</v>
      </c>
      <c r="B97" t="s">
        <v>2233</v>
      </c>
      <c r="C97" t="s">
        <v>102</v>
      </c>
      <c r="D97" t="s">
        <v>1982</v>
      </c>
      <c r="E97" s="84">
        <v>38.520606691115859</v>
      </c>
      <c r="F97" s="84">
        <v>-82.187493121342655</v>
      </c>
      <c r="G97" s="84">
        <v>-4.8345584189025095</v>
      </c>
      <c r="H97" s="84">
        <v>43.355165110018369</v>
      </c>
      <c r="I97" s="84">
        <v>-77.352934702440137</v>
      </c>
      <c r="J97" s="84">
        <v>-4.550172629555302</v>
      </c>
      <c r="K97" t="e">
        <f>_xlfn.XLOOKUP(Free_Agents[[#This Row],[Player]],$T$2:$T$21,$U$2:$U$21)</f>
        <v>#N/A</v>
      </c>
      <c r="L97" s="55">
        <f>MAX(Free_Agents[[#This Row],[MG VARG]]*'Full Roster'!$AG$29,0)+1</f>
        <v>1</v>
      </c>
      <c r="M97" s="55">
        <f ca="1">MAX(Free_Agents[[#This Row],[MG VARG]]*$Q$11,0)+1</f>
        <v>1</v>
      </c>
      <c r="N97" s="97"/>
    </row>
    <row r="98" spans="1:14" x14ac:dyDescent="0.25">
      <c r="A98" t="s">
        <v>331</v>
      </c>
      <c r="B98" t="s">
        <v>2251</v>
      </c>
      <c r="C98" t="s">
        <v>64</v>
      </c>
      <c r="D98" t="s">
        <v>1984</v>
      </c>
      <c r="E98" s="84">
        <v>42.034121439611788</v>
      </c>
      <c r="F98" s="84">
        <v>-88.190961278907139</v>
      </c>
      <c r="G98" s="84">
        <v>-5.1877036046415963</v>
      </c>
      <c r="H98" s="84">
        <v>52.409528648894977</v>
      </c>
      <c r="I98" s="84">
        <v>-77.815554069623957</v>
      </c>
      <c r="J98" s="84">
        <v>-4.5773855335072913</v>
      </c>
      <c r="K98" t="e">
        <f>_xlfn.XLOOKUP(Free_Agents[[#This Row],[Player]],$T$2:$T$21,$U$2:$U$21)</f>
        <v>#N/A</v>
      </c>
      <c r="L98" s="55">
        <f>MAX(Free_Agents[[#This Row],[MG VARG]]*'Full Roster'!$AG$29,0)+1</f>
        <v>1</v>
      </c>
      <c r="M98" s="55">
        <f ca="1">MAX(Free_Agents[[#This Row],[MG VARG]]*$Q$11,0)+1</f>
        <v>1</v>
      </c>
      <c r="N98" s="97"/>
    </row>
    <row r="99" spans="1:14" x14ac:dyDescent="0.25">
      <c r="A99" t="s">
        <v>2252</v>
      </c>
      <c r="B99" t="s">
        <v>2241</v>
      </c>
      <c r="C99" t="s">
        <v>126</v>
      </c>
      <c r="D99" t="s">
        <v>1920</v>
      </c>
      <c r="E99" s="84">
        <v>37.28798478746112</v>
      </c>
      <c r="F99" s="84">
        <v>-82.943359298292989</v>
      </c>
      <c r="G99" s="84">
        <v>-4.8790211351937049</v>
      </c>
      <c r="H99" s="84">
        <v>42.16700592265483</v>
      </c>
      <c r="I99" s="84">
        <v>-78.064338163099279</v>
      </c>
      <c r="J99" s="84">
        <v>-4.5920198919470163</v>
      </c>
      <c r="K99" t="e">
        <f>_xlfn.XLOOKUP(Free_Agents[[#This Row],[Player]],$T$2:$T$21,$U$2:$U$21)</f>
        <v>#N/A</v>
      </c>
      <c r="L99" s="55">
        <f>MAX(Free_Agents[[#This Row],[MG VARG]]*'Full Roster'!$AG$29,0)+1</f>
        <v>1</v>
      </c>
      <c r="M99" s="55">
        <f ca="1">MAX(Free_Agents[[#This Row],[MG VARG]]*$Q$11,0)+1</f>
        <v>1</v>
      </c>
      <c r="N99" s="97"/>
    </row>
    <row r="100" spans="1:14" x14ac:dyDescent="0.25">
      <c r="A100" t="s">
        <v>2253</v>
      </c>
      <c r="B100" t="s">
        <v>2208</v>
      </c>
      <c r="C100" t="s">
        <v>102</v>
      </c>
      <c r="D100" t="s">
        <v>1986</v>
      </c>
      <c r="E100" s="84">
        <v>36.862404971150461</v>
      </c>
      <c r="F100" s="84">
        <v>-83.845694841308045</v>
      </c>
      <c r="G100" s="84">
        <v>-4.9320996965475317</v>
      </c>
      <c r="H100" s="84">
        <v>41.794504667697993</v>
      </c>
      <c r="I100" s="84">
        <v>-78.913595144760521</v>
      </c>
      <c r="J100" s="84">
        <v>-4.6419761849859134</v>
      </c>
      <c r="K100" t="e">
        <f>_xlfn.XLOOKUP(Free_Agents[[#This Row],[Player]],$T$2:$T$21,$U$2:$U$21)</f>
        <v>#N/A</v>
      </c>
      <c r="L100" s="55">
        <f>MAX(Free_Agents[[#This Row],[MG VARG]]*'Full Roster'!$AG$29,0)+1</f>
        <v>1</v>
      </c>
      <c r="M100" s="55">
        <f ca="1">MAX(Free_Agents[[#This Row],[MG VARG]]*$Q$11,0)+1</f>
        <v>1</v>
      </c>
      <c r="N100" s="97"/>
    </row>
    <row r="101" spans="1:14" x14ac:dyDescent="0.25">
      <c r="A101" t="s">
        <v>2254</v>
      </c>
      <c r="B101" t="s">
        <v>2209</v>
      </c>
      <c r="C101" t="s">
        <v>126</v>
      </c>
      <c r="D101" t="s">
        <v>1923</v>
      </c>
      <c r="E101" s="84">
        <v>35.735235941137063</v>
      </c>
      <c r="F101" s="84">
        <v>-84.496108144617054</v>
      </c>
      <c r="G101" s="84">
        <v>-4.9703593026245327</v>
      </c>
      <c r="H101" s="84">
        <v>40.7055952437616</v>
      </c>
      <c r="I101" s="84">
        <v>-79.52574884199251</v>
      </c>
      <c r="J101" s="84">
        <v>-4.6779852259995591</v>
      </c>
      <c r="K101" t="e">
        <f>_xlfn.XLOOKUP(Free_Agents[[#This Row],[Player]],$T$2:$T$21,$U$2:$U$21)</f>
        <v>#N/A</v>
      </c>
      <c r="L101" s="55">
        <f>MAX(Free_Agents[[#This Row],[MG VARG]]*'Full Roster'!$AG$29,0)+1</f>
        <v>1</v>
      </c>
      <c r="M101" s="55">
        <f ca="1">MAX(Free_Agents[[#This Row],[MG VARG]]*$Q$11,0)+1</f>
        <v>1</v>
      </c>
      <c r="N101" s="97"/>
    </row>
    <row r="102" spans="1:14" x14ac:dyDescent="0.25">
      <c r="A102" t="s">
        <v>2255</v>
      </c>
      <c r="B102" t="s">
        <v>2233</v>
      </c>
      <c r="C102" t="s">
        <v>64</v>
      </c>
      <c r="D102" t="s">
        <v>1995</v>
      </c>
      <c r="E102" s="84">
        <v>40.077466552218858</v>
      </c>
      <c r="F102" s="84">
        <v>-90.147616166300082</v>
      </c>
      <c r="G102" s="84">
        <v>-5.3028009509588285</v>
      </c>
      <c r="H102" s="84">
        <v>50.683068454136517</v>
      </c>
      <c r="I102" s="84">
        <v>-79.542014264382416</v>
      </c>
      <c r="J102" s="84">
        <v>-4.6789420155519066</v>
      </c>
      <c r="K102" t="e">
        <f>_xlfn.XLOOKUP(Free_Agents[[#This Row],[Player]],$T$2:$T$21,$U$2:$U$21)</f>
        <v>#N/A</v>
      </c>
      <c r="L102" s="55">
        <f>MAX(Free_Agents[[#This Row],[MG VARG]]*'Full Roster'!$AG$29,0)+1</f>
        <v>1</v>
      </c>
      <c r="M102" s="55">
        <f ca="1">MAX(Free_Agents[[#This Row],[MG VARG]]*$Q$11,0)+1</f>
        <v>1</v>
      </c>
      <c r="N102" s="97"/>
    </row>
    <row r="103" spans="1:14" x14ac:dyDescent="0.25">
      <c r="A103" t="s">
        <v>1922</v>
      </c>
      <c r="B103" t="s">
        <v>72</v>
      </c>
      <c r="C103" t="s">
        <v>126</v>
      </c>
      <c r="D103" t="s">
        <v>1925</v>
      </c>
      <c r="E103" s="84">
        <v>35.58</v>
      </c>
      <c r="F103" s="84">
        <v>-84.651344085754118</v>
      </c>
      <c r="G103" s="84">
        <v>-4.9794908285737716</v>
      </c>
      <c r="H103" s="84">
        <v>40.559490828573772</v>
      </c>
      <c r="I103" s="84">
        <v>-79.671853257180345</v>
      </c>
      <c r="J103" s="84">
        <v>-4.6865796033635494</v>
      </c>
      <c r="K103" t="e">
        <f>_xlfn.XLOOKUP(Free_Agents[[#This Row],[Player]],$T$2:$T$21,$U$2:$U$21)</f>
        <v>#N/A</v>
      </c>
      <c r="L103" s="55">
        <f>MAX(Free_Agents[[#This Row],[MG VARG]]*'Full Roster'!$AG$29,0)+1</f>
        <v>1</v>
      </c>
      <c r="M103" s="55">
        <f ca="1">MAX(Free_Agents[[#This Row],[MG VARG]]*$Q$11,0)+1</f>
        <v>1</v>
      </c>
      <c r="N103" s="97"/>
    </row>
    <row r="104" spans="1:14" x14ac:dyDescent="0.25">
      <c r="A104" t="s">
        <v>2256</v>
      </c>
      <c r="B104" t="s">
        <v>2208</v>
      </c>
      <c r="C104" t="s">
        <v>126</v>
      </c>
      <c r="D104" t="s">
        <v>1929</v>
      </c>
      <c r="E104" s="84">
        <v>35.53</v>
      </c>
      <c r="F104" s="84">
        <v>-84.701344085754116</v>
      </c>
      <c r="G104" s="84">
        <v>-4.9824320050443598</v>
      </c>
      <c r="H104" s="84">
        <v>40.51243200504436</v>
      </c>
      <c r="I104" s="84">
        <v>-79.718912080709757</v>
      </c>
      <c r="J104" s="84">
        <v>-4.6893477694535148</v>
      </c>
      <c r="K104" t="e">
        <f>_xlfn.XLOOKUP(Free_Agents[[#This Row],[Player]],$T$2:$T$21,$U$2:$U$21)</f>
        <v>#N/A</v>
      </c>
      <c r="L104" s="55">
        <f>MAX(Free_Agents[[#This Row],[MG VARG]]*'Full Roster'!$AG$29,0)+1</f>
        <v>1</v>
      </c>
      <c r="M104" s="55">
        <f ca="1">MAX(Free_Agents[[#This Row],[MG VARG]]*$Q$11,0)+1</f>
        <v>1</v>
      </c>
      <c r="N104" s="97"/>
    </row>
    <row r="105" spans="1:14" x14ac:dyDescent="0.25">
      <c r="A105" t="s">
        <v>2257</v>
      </c>
      <c r="B105" t="s">
        <v>70</v>
      </c>
      <c r="C105" t="s">
        <v>126</v>
      </c>
      <c r="D105" t="s">
        <v>1931</v>
      </c>
      <c r="E105" s="84">
        <v>35.514472910890717</v>
      </c>
      <c r="F105" s="84">
        <v>-84.7168711748634</v>
      </c>
      <c r="G105" s="84">
        <v>-4.9833453632272589</v>
      </c>
      <c r="H105" s="84">
        <v>40.497818274117975</v>
      </c>
      <c r="I105" s="84">
        <v>-79.733525811636142</v>
      </c>
      <c r="J105" s="84">
        <v>-4.6902074006844785</v>
      </c>
      <c r="K105" t="e">
        <f>_xlfn.XLOOKUP(Free_Agents[[#This Row],[Player]],$T$2:$T$21,$U$2:$U$21)</f>
        <v>#N/A</v>
      </c>
      <c r="L105" s="55">
        <f>MAX(Free_Agents[[#This Row],[MG VARG]]*'Full Roster'!$AG$29,0)+1</f>
        <v>1</v>
      </c>
      <c r="M105" s="55">
        <f ca="1">MAX(Free_Agents[[#This Row],[MG VARG]]*$Q$11,0)+1</f>
        <v>1</v>
      </c>
      <c r="N105" s="97"/>
    </row>
    <row r="106" spans="1:14" x14ac:dyDescent="0.25">
      <c r="A106" t="s">
        <v>27</v>
      </c>
      <c r="B106" t="s">
        <v>2236</v>
      </c>
      <c r="C106" t="s">
        <v>29</v>
      </c>
      <c r="D106" t="s">
        <v>2044</v>
      </c>
      <c r="E106" s="84">
        <v>268.04253788892032</v>
      </c>
      <c r="F106" s="84">
        <v>-84.781884025221927</v>
      </c>
      <c r="G106" s="84">
        <v>-4.9871696485424666</v>
      </c>
      <c r="H106" s="84">
        <v>273.0297075374628</v>
      </c>
      <c r="I106" s="84">
        <v>-79.794714376679451</v>
      </c>
      <c r="J106" s="84">
        <v>-4.6938067280399673</v>
      </c>
      <c r="K106" t="e">
        <f>_xlfn.XLOOKUP(Free_Agents[[#This Row],[Player]],$T$2:$T$21,$U$2:$U$21)</f>
        <v>#N/A</v>
      </c>
      <c r="L106" s="55">
        <f>MAX(Free_Agents[[#This Row],[MG VARG]]*'Full Roster'!$AG$29,0)+1</f>
        <v>1</v>
      </c>
      <c r="M106" s="55">
        <f ca="1">MAX(Free_Agents[[#This Row],[MG VARG]]*$Q$11,0)+1</f>
        <v>1</v>
      </c>
      <c r="N106" s="97"/>
    </row>
    <row r="107" spans="1:14" x14ac:dyDescent="0.25">
      <c r="A107" t="s">
        <v>392</v>
      </c>
      <c r="B107" t="s">
        <v>2251</v>
      </c>
      <c r="C107" t="s">
        <v>102</v>
      </c>
      <c r="D107" t="s">
        <v>1991</v>
      </c>
      <c r="E107" s="84">
        <v>34.272560927948163</v>
      </c>
      <c r="F107" s="84">
        <v>-86.43553888451035</v>
      </c>
      <c r="G107" s="84">
        <v>-5.0844434637947264</v>
      </c>
      <c r="H107" s="84">
        <v>39.35700439174289</v>
      </c>
      <c r="I107" s="84">
        <v>-81.351095420715623</v>
      </c>
      <c r="J107" s="84">
        <v>-4.7853585541597425</v>
      </c>
      <c r="K107" t="e">
        <f>_xlfn.XLOOKUP(Free_Agents[[#This Row],[Player]],$T$2:$T$21,$U$2:$U$21)</f>
        <v>#N/A</v>
      </c>
      <c r="L107" s="55">
        <f>MAX(Free_Agents[[#This Row],[MG VARG]]*'Full Roster'!$AG$29,0)+1</f>
        <v>1</v>
      </c>
      <c r="M107" s="55">
        <f ca="1">MAX(Free_Agents[[#This Row],[MG VARG]]*$Q$11,0)+1</f>
        <v>1</v>
      </c>
      <c r="N107" s="97"/>
    </row>
    <row r="108" spans="1:14" x14ac:dyDescent="0.25">
      <c r="A108" t="s">
        <v>2258</v>
      </c>
      <c r="B108" t="s">
        <v>2208</v>
      </c>
      <c r="C108" t="s">
        <v>102</v>
      </c>
      <c r="D108" t="s">
        <v>2004</v>
      </c>
      <c r="E108" s="84">
        <v>34.031689259946667</v>
      </c>
      <c r="F108" s="84">
        <v>-86.67641055251184</v>
      </c>
      <c r="G108" s="84">
        <v>-5.0986123854418732</v>
      </c>
      <c r="H108" s="84">
        <v>39.130301645388542</v>
      </c>
      <c r="I108" s="84">
        <v>-81.577798167069972</v>
      </c>
      <c r="J108" s="84">
        <v>-4.7986940098276456</v>
      </c>
      <c r="K108" t="e">
        <f>_xlfn.XLOOKUP(Free_Agents[[#This Row],[Player]],$T$2:$T$21,$U$2:$U$21)</f>
        <v>#N/A</v>
      </c>
      <c r="L108" s="55">
        <f>MAX(Free_Agents[[#This Row],[MG VARG]]*'Full Roster'!$AG$29,0)+1</f>
        <v>1</v>
      </c>
      <c r="M108" s="55">
        <f ca="1">MAX(Free_Agents[[#This Row],[MG VARG]]*$Q$11,0)+1</f>
        <v>1</v>
      </c>
      <c r="N108" s="97"/>
    </row>
    <row r="109" spans="1:14" x14ac:dyDescent="0.25">
      <c r="A109" t="s">
        <v>1892</v>
      </c>
      <c r="B109" t="s">
        <v>2213</v>
      </c>
      <c r="C109" t="s">
        <v>126</v>
      </c>
      <c r="D109" t="s">
        <v>1938</v>
      </c>
      <c r="E109" s="84">
        <v>33.424190294405541</v>
      </c>
      <c r="F109" s="84">
        <v>-86.807153791348583</v>
      </c>
      <c r="G109" s="84">
        <v>-5.1063031641969756</v>
      </c>
      <c r="H109" s="84">
        <v>38.530493458602514</v>
      </c>
      <c r="I109" s="84">
        <v>-81.700850627151596</v>
      </c>
      <c r="J109" s="84">
        <v>-4.8059323898324466</v>
      </c>
      <c r="K109" t="e">
        <f>_xlfn.XLOOKUP(Free_Agents[[#This Row],[Player]],$T$2:$T$21,$U$2:$U$21)</f>
        <v>#N/A</v>
      </c>
      <c r="L109" s="55">
        <f>MAX(Free_Agents[[#This Row],[MG VARG]]*'Full Roster'!$AG$29,0)+1</f>
        <v>1</v>
      </c>
      <c r="M109" s="55">
        <f ca="1">MAX(Free_Agents[[#This Row],[MG VARG]]*$Q$11,0)+1</f>
        <v>1</v>
      </c>
      <c r="N109" s="97"/>
    </row>
    <row r="110" spans="1:14" x14ac:dyDescent="0.25">
      <c r="A110" t="s">
        <v>2030</v>
      </c>
      <c r="B110" t="s">
        <v>2219</v>
      </c>
      <c r="C110" t="s">
        <v>102</v>
      </c>
      <c r="D110" t="s">
        <v>2007</v>
      </c>
      <c r="E110" s="84">
        <v>33.20333677355967</v>
      </c>
      <c r="F110" s="84">
        <v>-87.504763038898844</v>
      </c>
      <c r="G110" s="84">
        <v>-5.1473390022881675</v>
      </c>
      <c r="H110" s="84">
        <v>38.350675775847833</v>
      </c>
      <c r="I110" s="84">
        <v>-82.357424036610681</v>
      </c>
      <c r="J110" s="84">
        <v>-4.8445543550947461</v>
      </c>
      <c r="K110" t="e">
        <f>_xlfn.XLOOKUP(Free_Agents[[#This Row],[Player]],$T$2:$T$21,$U$2:$U$21)</f>
        <v>#N/A</v>
      </c>
      <c r="L110" s="55">
        <f>MAX(Free_Agents[[#This Row],[MG VARG]]*'Full Roster'!$AG$29,0)+1</f>
        <v>1</v>
      </c>
      <c r="M110" s="55">
        <f ca="1">MAX(Free_Agents[[#This Row],[MG VARG]]*$Q$11,0)+1</f>
        <v>1</v>
      </c>
      <c r="N110" s="97"/>
    </row>
    <row r="111" spans="1:14" x14ac:dyDescent="0.25">
      <c r="A111" t="s">
        <v>1410</v>
      </c>
      <c r="B111" t="s">
        <v>159</v>
      </c>
      <c r="C111" t="s">
        <v>64</v>
      </c>
      <c r="D111" t="s">
        <v>2000</v>
      </c>
      <c r="E111" s="84">
        <v>36.553814749665165</v>
      </c>
      <c r="F111" s="84">
        <v>-93.671267968853769</v>
      </c>
      <c r="G111" s="84">
        <v>-5.5100745864031628</v>
      </c>
      <c r="H111" s="84">
        <v>47.573963922471492</v>
      </c>
      <c r="I111" s="84">
        <v>-82.651118796047442</v>
      </c>
      <c r="J111" s="84">
        <v>-4.8618305174145551</v>
      </c>
      <c r="K111" t="e">
        <f>_xlfn.XLOOKUP(Free_Agents[[#This Row],[Player]],$T$2:$T$21,$U$2:$U$21)</f>
        <v>#N/A</v>
      </c>
      <c r="L111" s="55">
        <f>MAX(Free_Agents[[#This Row],[MG VARG]]*'Full Roster'!$AG$29,0)+1</f>
        <v>1</v>
      </c>
      <c r="M111" s="55">
        <f ca="1">MAX(Free_Agents[[#This Row],[MG VARG]]*$Q$11,0)+1</f>
        <v>1</v>
      </c>
      <c r="N111" s="97"/>
    </row>
    <row r="112" spans="1:14" x14ac:dyDescent="0.25">
      <c r="A112" t="s">
        <v>2259</v>
      </c>
      <c r="B112" t="s">
        <v>2248</v>
      </c>
      <c r="C112" t="s">
        <v>126</v>
      </c>
      <c r="D112" t="s">
        <v>1940</v>
      </c>
      <c r="E112" s="84">
        <v>32.125646779755904</v>
      </c>
      <c r="F112" s="84">
        <v>-88.105697305998206</v>
      </c>
      <c r="G112" s="84">
        <v>-5.1826880768234238</v>
      </c>
      <c r="H112" s="84">
        <v>37.308334856579329</v>
      </c>
      <c r="I112" s="84">
        <v>-82.923009229174795</v>
      </c>
      <c r="J112" s="84">
        <v>-4.8778240723043993</v>
      </c>
      <c r="K112" t="e">
        <f>_xlfn.XLOOKUP(Free_Agents[[#This Row],[Player]],$T$2:$T$21,$U$2:$U$21)</f>
        <v>#N/A</v>
      </c>
      <c r="L112" s="55">
        <f>MAX(Free_Agents[[#This Row],[MG VARG]]*'Full Roster'!$AG$29,0)+1</f>
        <v>1</v>
      </c>
      <c r="M112" s="55">
        <f ca="1">MAX(Free_Agents[[#This Row],[MG VARG]]*$Q$11,0)+1</f>
        <v>1</v>
      </c>
      <c r="N112" s="97"/>
    </row>
    <row r="113" spans="1:14" x14ac:dyDescent="0.25">
      <c r="A113" t="s">
        <v>725</v>
      </c>
      <c r="B113" t="s">
        <v>2229</v>
      </c>
      <c r="C113" t="s">
        <v>102</v>
      </c>
      <c r="D113" t="s">
        <v>2009</v>
      </c>
      <c r="E113" s="84">
        <v>32.396289238917461</v>
      </c>
      <c r="F113" s="84">
        <v>-88.311810573541052</v>
      </c>
      <c r="G113" s="84">
        <v>-5.1948123866788851</v>
      </c>
      <c r="H113" s="84">
        <v>37.591101625596345</v>
      </c>
      <c r="I113" s="84">
        <v>-83.116998186862162</v>
      </c>
      <c r="J113" s="84">
        <v>-4.8892351874624804</v>
      </c>
      <c r="K113" t="e">
        <f>_xlfn.XLOOKUP(Free_Agents[[#This Row],[Player]],$T$2:$T$21,$U$2:$U$21)</f>
        <v>#N/A</v>
      </c>
      <c r="L113" s="55">
        <f>MAX(Free_Agents[[#This Row],[MG VARG]]*'Full Roster'!$AG$29,0)+1</f>
        <v>1</v>
      </c>
      <c r="M113" s="55">
        <f ca="1">MAX(Free_Agents[[#This Row],[MG VARG]]*$Q$11,0)+1</f>
        <v>1</v>
      </c>
      <c r="N113" s="97"/>
    </row>
    <row r="114" spans="1:14" x14ac:dyDescent="0.25">
      <c r="A114" t="s">
        <v>1803</v>
      </c>
      <c r="B114" t="s">
        <v>2208</v>
      </c>
      <c r="C114" t="s">
        <v>102</v>
      </c>
      <c r="D114" t="s">
        <v>2011</v>
      </c>
      <c r="E114" s="84">
        <v>31.500000000000004</v>
      </c>
      <c r="F114" s="84">
        <v>-89.208099812458514</v>
      </c>
      <c r="G114" s="84">
        <v>-5.2475352830857949</v>
      </c>
      <c r="H114" s="84">
        <v>36.747535283085796</v>
      </c>
      <c r="I114" s="84">
        <v>-83.960564529372718</v>
      </c>
      <c r="J114" s="84">
        <v>-4.9388567370219247</v>
      </c>
      <c r="K114" t="e">
        <f>_xlfn.XLOOKUP(Free_Agents[[#This Row],[Player]],$T$2:$T$21,$U$2:$U$21)</f>
        <v>#N/A</v>
      </c>
      <c r="L114" s="55">
        <f>MAX(Free_Agents[[#This Row],[MG VARG]]*'Full Roster'!$AG$29,0)+1</f>
        <v>1</v>
      </c>
      <c r="M114" s="55">
        <f ca="1">MAX(Free_Agents[[#This Row],[MG VARG]]*$Q$11,0)+1</f>
        <v>1</v>
      </c>
      <c r="N114" s="97"/>
    </row>
    <row r="115" spans="1:14" x14ac:dyDescent="0.25">
      <c r="A115" t="s">
        <v>1944</v>
      </c>
      <c r="B115" t="s">
        <v>2210</v>
      </c>
      <c r="C115" t="s">
        <v>102</v>
      </c>
      <c r="D115" t="s">
        <v>2013</v>
      </c>
      <c r="E115" s="84">
        <v>31.22163901520458</v>
      </c>
      <c r="F115" s="84">
        <v>-89.486460797253926</v>
      </c>
      <c r="G115" s="84">
        <v>-5.2639094586619954</v>
      </c>
      <c r="H115" s="84">
        <v>36.485548473866572</v>
      </c>
      <c r="I115" s="84">
        <v>-84.222551338591941</v>
      </c>
      <c r="J115" s="84">
        <v>-4.954267725799526</v>
      </c>
      <c r="K115" t="e">
        <f>_xlfn.XLOOKUP(Free_Agents[[#This Row],[Player]],$T$2:$T$21,$U$2:$U$21)</f>
        <v>#N/A</v>
      </c>
      <c r="L115" s="55">
        <f>MAX(Free_Agents[[#This Row],[MG VARG]]*'Full Roster'!$AG$29,0)+1</f>
        <v>1</v>
      </c>
      <c r="M115" s="55">
        <f ca="1">MAX(Free_Agents[[#This Row],[MG VARG]]*$Q$11,0)+1</f>
        <v>1</v>
      </c>
      <c r="N115" s="97"/>
    </row>
    <row r="116" spans="1:14" x14ac:dyDescent="0.25">
      <c r="A116" t="s">
        <v>1256</v>
      </c>
      <c r="B116" t="s">
        <v>2246</v>
      </c>
      <c r="C116" t="s">
        <v>64</v>
      </c>
      <c r="D116" t="s">
        <v>2015</v>
      </c>
      <c r="E116" s="84">
        <v>34.706348574201641</v>
      </c>
      <c r="F116" s="84">
        <v>-95.518734144317293</v>
      </c>
      <c r="G116" s="84">
        <v>-5.6187490673127822</v>
      </c>
      <c r="H116" s="84">
        <v>45.943846708827202</v>
      </c>
      <c r="I116" s="84">
        <v>-84.281236009691725</v>
      </c>
      <c r="J116" s="84">
        <v>-4.9577197652759839</v>
      </c>
      <c r="K116" t="e">
        <f>_xlfn.XLOOKUP(Free_Agents[[#This Row],[Player]],$T$2:$T$21,$U$2:$U$21)</f>
        <v>#N/A</v>
      </c>
      <c r="L116" s="55">
        <f>MAX(Free_Agents[[#This Row],[MG VARG]]*'Full Roster'!$AG$29,0)+1</f>
        <v>1</v>
      </c>
      <c r="M116" s="55">
        <f ca="1">MAX(Free_Agents[[#This Row],[MG VARG]]*$Q$11,0)+1</f>
        <v>1</v>
      </c>
      <c r="N116" s="97"/>
    </row>
    <row r="117" spans="1:14" x14ac:dyDescent="0.25">
      <c r="A117" t="s">
        <v>1939</v>
      </c>
      <c r="B117" t="s">
        <v>2251</v>
      </c>
      <c r="C117" t="s">
        <v>126</v>
      </c>
      <c r="D117" t="s">
        <v>2260</v>
      </c>
      <c r="E117" s="84">
        <v>30.429028621596036</v>
      </c>
      <c r="F117" s="84">
        <v>-89.802315464158085</v>
      </c>
      <c r="G117" s="84">
        <v>-5.2824891449504756</v>
      </c>
      <c r="H117" s="84">
        <v>35.711517766546514</v>
      </c>
      <c r="I117" s="84">
        <v>-84.519826319207596</v>
      </c>
      <c r="J117" s="84">
        <v>-4.9717544893651526</v>
      </c>
      <c r="K117" t="e">
        <f>_xlfn.XLOOKUP(Free_Agents[[#This Row],[Player]],$T$2:$T$21,$U$2:$U$21)</f>
        <v>#N/A</v>
      </c>
      <c r="L117" s="55">
        <f>MAX(Free_Agents[[#This Row],[MG VARG]]*'Full Roster'!$AG$29,0)+1</f>
        <v>1</v>
      </c>
      <c r="M117" s="55">
        <f ca="1">MAX(Free_Agents[[#This Row],[MG VARG]]*$Q$11,0)+1</f>
        <v>1</v>
      </c>
      <c r="N117" s="97"/>
    </row>
    <row r="118" spans="1:14" x14ac:dyDescent="0.25">
      <c r="A118" t="s">
        <v>2261</v>
      </c>
      <c r="B118" t="s">
        <v>2224</v>
      </c>
      <c r="C118" t="s">
        <v>126</v>
      </c>
      <c r="D118" t="s">
        <v>2262</v>
      </c>
      <c r="E118" s="84">
        <v>30.065607781220002</v>
      </c>
      <c r="F118" s="84">
        <v>-90.165736304534107</v>
      </c>
      <c r="G118" s="84">
        <v>-5.3038668414431829</v>
      </c>
      <c r="H118" s="84">
        <v>35.369474622663184</v>
      </c>
      <c r="I118" s="84">
        <v>-84.861869463090926</v>
      </c>
      <c r="J118" s="84">
        <v>-4.9918746742994662</v>
      </c>
      <c r="K118" t="e">
        <f>_xlfn.XLOOKUP(Free_Agents[[#This Row],[Player]],$T$2:$T$21,$U$2:$U$21)</f>
        <v>#N/A</v>
      </c>
      <c r="L118" s="55">
        <f>MAX(Free_Agents[[#This Row],[MG VARG]]*'Full Roster'!$AG$29,0)+1</f>
        <v>1</v>
      </c>
      <c r="M118" s="55">
        <f ca="1">MAX(Free_Agents[[#This Row],[MG VARG]]*$Q$11,0)+1</f>
        <v>1</v>
      </c>
      <c r="N118" s="97"/>
    </row>
    <row r="119" spans="1:14" x14ac:dyDescent="0.25">
      <c r="A119" t="s">
        <v>2263</v>
      </c>
      <c r="B119" t="s">
        <v>2208</v>
      </c>
      <c r="C119" t="s">
        <v>126</v>
      </c>
      <c r="D119" t="s">
        <v>2264</v>
      </c>
      <c r="E119" s="84">
        <v>29.667599096889987</v>
      </c>
      <c r="F119" s="84">
        <v>-90.56374498886413</v>
      </c>
      <c r="G119" s="84">
        <v>-5.327279116992008</v>
      </c>
      <c r="H119" s="84">
        <v>34.994878213881996</v>
      </c>
      <c r="I119" s="84">
        <v>-85.236465871872127</v>
      </c>
      <c r="J119" s="84">
        <v>-5.0139097571689488</v>
      </c>
      <c r="K119" t="e">
        <f>_xlfn.XLOOKUP(Free_Agents[[#This Row],[Player]],$T$2:$T$21,$U$2:$U$21)</f>
        <v>#N/A</v>
      </c>
      <c r="L119" s="55">
        <f>MAX(Free_Agents[[#This Row],[MG VARG]]*'Full Roster'!$AG$29,0)+1</f>
        <v>1</v>
      </c>
      <c r="M119" s="55">
        <f ca="1">MAX(Free_Agents[[#This Row],[MG VARG]]*$Q$11,0)+1</f>
        <v>1</v>
      </c>
      <c r="N119" s="97"/>
    </row>
    <row r="120" spans="1:14" x14ac:dyDescent="0.25">
      <c r="A120" t="s">
        <v>2265</v>
      </c>
      <c r="B120" t="s">
        <v>92</v>
      </c>
      <c r="C120" t="s">
        <v>102</v>
      </c>
      <c r="D120" t="s">
        <v>2018</v>
      </c>
      <c r="E120" s="84">
        <v>29.93371724987788</v>
      </c>
      <c r="F120" s="84">
        <v>-90.774382562580627</v>
      </c>
      <c r="G120" s="84">
        <v>-5.339669562504743</v>
      </c>
      <c r="H120" s="84">
        <v>35.273386812382626</v>
      </c>
      <c r="I120" s="84">
        <v>-85.434713000075888</v>
      </c>
      <c r="J120" s="84">
        <v>-5.0255713529456401</v>
      </c>
      <c r="K120" t="e">
        <f>_xlfn.XLOOKUP(Free_Agents[[#This Row],[Player]],$T$2:$T$21,$U$2:$U$21)</f>
        <v>#N/A</v>
      </c>
      <c r="L120" s="55">
        <f>MAX(Free_Agents[[#This Row],[MG VARG]]*'Full Roster'!$AG$29,0)+1</f>
        <v>1</v>
      </c>
      <c r="M120" s="55">
        <f ca="1">MAX(Free_Agents[[#This Row],[MG VARG]]*$Q$11,0)+1</f>
        <v>1</v>
      </c>
      <c r="N120" s="97"/>
    </row>
    <row r="121" spans="1:14" x14ac:dyDescent="0.25">
      <c r="A121" t="s">
        <v>2266</v>
      </c>
      <c r="B121" t="s">
        <v>2236</v>
      </c>
      <c r="C121" t="s">
        <v>102</v>
      </c>
      <c r="D121" t="s">
        <v>2023</v>
      </c>
      <c r="E121" s="84">
        <v>29.15261964941881</v>
      </c>
      <c r="F121" s="84">
        <v>-91.555480163039704</v>
      </c>
      <c r="G121" s="84">
        <v>-5.3856164801788058</v>
      </c>
      <c r="H121" s="84">
        <v>34.538236129597614</v>
      </c>
      <c r="I121" s="84">
        <v>-86.169863682860893</v>
      </c>
      <c r="J121" s="84">
        <v>-5.0688155107565231</v>
      </c>
      <c r="K121" t="e">
        <f>_xlfn.XLOOKUP(Free_Agents[[#This Row],[Player]],$T$2:$T$21,$U$2:$U$21)</f>
        <v>#N/A</v>
      </c>
      <c r="L121" s="55">
        <f>MAX(Free_Agents[[#This Row],[MG VARG]]*'Full Roster'!$AG$29,0)+1</f>
        <v>1</v>
      </c>
      <c r="M121" s="55">
        <f ca="1">MAX(Free_Agents[[#This Row],[MG VARG]]*$Q$11,0)+1</f>
        <v>1</v>
      </c>
      <c r="N121" s="97"/>
    </row>
    <row r="122" spans="1:14" x14ac:dyDescent="0.25">
      <c r="A122" t="s">
        <v>2267</v>
      </c>
      <c r="B122" t="s">
        <v>2268</v>
      </c>
      <c r="C122" t="s">
        <v>102</v>
      </c>
      <c r="D122" t="s">
        <v>2025</v>
      </c>
      <c r="E122" s="84">
        <v>28.955144762703998</v>
      </c>
      <c r="F122" s="84">
        <v>-91.752955049754519</v>
      </c>
      <c r="G122" s="84">
        <v>-5.3972326499855603</v>
      </c>
      <c r="H122" s="84">
        <v>34.352377412689556</v>
      </c>
      <c r="I122" s="84">
        <v>-86.35572239976895</v>
      </c>
      <c r="J122" s="84">
        <v>-5.0797483764569975</v>
      </c>
      <c r="K122" t="e">
        <f>_xlfn.XLOOKUP(Free_Agents[[#This Row],[Player]],$T$2:$T$21,$U$2:$U$21)</f>
        <v>#N/A</v>
      </c>
      <c r="L122" s="55">
        <f>MAX(Free_Agents[[#This Row],[MG VARG]]*'Full Roster'!$AG$29,0)+1</f>
        <v>1</v>
      </c>
      <c r="M122" s="55">
        <f ca="1">MAX(Free_Agents[[#This Row],[MG VARG]]*$Q$11,0)+1</f>
        <v>1</v>
      </c>
      <c r="N122" s="97"/>
    </row>
    <row r="123" spans="1:14" x14ac:dyDescent="0.25">
      <c r="A123" t="s">
        <v>2269</v>
      </c>
      <c r="B123" t="s">
        <v>2221</v>
      </c>
      <c r="C123" t="s">
        <v>102</v>
      </c>
      <c r="D123" t="s">
        <v>2027</v>
      </c>
      <c r="E123" s="84">
        <v>28.701811714344732</v>
      </c>
      <c r="F123" s="84">
        <v>-92.006288098113785</v>
      </c>
      <c r="G123" s="84">
        <v>-5.4121345940066936</v>
      </c>
      <c r="H123" s="84">
        <v>34.113946308351423</v>
      </c>
      <c r="I123" s="84">
        <v>-86.594153504107084</v>
      </c>
      <c r="J123" s="84">
        <v>-5.0937737355357111</v>
      </c>
      <c r="K123" t="e">
        <f>_xlfn.XLOOKUP(Free_Agents[[#This Row],[Player]],$T$2:$T$21,$U$2:$U$21)</f>
        <v>#N/A</v>
      </c>
      <c r="L123" s="55">
        <f>MAX(Free_Agents[[#This Row],[MG VARG]]*'Full Roster'!$AG$29,0)+1</f>
        <v>1</v>
      </c>
      <c r="M123" s="55">
        <f ca="1">MAX(Free_Agents[[#This Row],[MG VARG]]*$Q$11,0)+1</f>
        <v>1</v>
      </c>
      <c r="N123" s="97"/>
    </row>
    <row r="124" spans="1:14" x14ac:dyDescent="0.25">
      <c r="A124" t="s">
        <v>366</v>
      </c>
      <c r="B124" t="s">
        <v>34</v>
      </c>
      <c r="C124" t="s">
        <v>102</v>
      </c>
      <c r="D124" t="s">
        <v>2029</v>
      </c>
      <c r="E124" s="84">
        <v>28.636401639413769</v>
      </c>
      <c r="F124" s="84">
        <v>-92.071698173044751</v>
      </c>
      <c r="G124" s="84">
        <v>-5.4159822454732209</v>
      </c>
      <c r="H124" s="84">
        <v>34.052383884886993</v>
      </c>
      <c r="I124" s="84">
        <v>-86.655715927571521</v>
      </c>
      <c r="J124" s="84">
        <v>-5.0973950545630302</v>
      </c>
      <c r="K124" t="e">
        <f>_xlfn.XLOOKUP(Free_Agents[[#This Row],[Player]],$T$2:$T$21,$U$2:$U$21)</f>
        <v>#N/A</v>
      </c>
      <c r="L124" s="55">
        <f>MAX(Free_Agents[[#This Row],[MG VARG]]*'Full Roster'!$AG$29,0)+1</f>
        <v>1</v>
      </c>
      <c r="M124" s="55">
        <f ca="1">MAX(Free_Agents[[#This Row],[MG VARG]]*$Q$11,0)+1</f>
        <v>1</v>
      </c>
      <c r="N124" s="97"/>
    </row>
    <row r="125" spans="1:14" x14ac:dyDescent="0.25">
      <c r="A125" t="s">
        <v>247</v>
      </c>
      <c r="B125" t="s">
        <v>2233</v>
      </c>
      <c r="C125" t="s">
        <v>64</v>
      </c>
      <c r="D125" t="s">
        <v>2020</v>
      </c>
      <c r="E125" s="84">
        <v>32</v>
      </c>
      <c r="F125" s="84">
        <v>-98.225082718518934</v>
      </c>
      <c r="G125" s="84">
        <v>-5.7779460422658193</v>
      </c>
      <c r="H125" s="84">
        <v>43.555892084531635</v>
      </c>
      <c r="I125" s="84">
        <v>-86.669190633987299</v>
      </c>
      <c r="J125" s="84">
        <v>-5.0981876843521938</v>
      </c>
      <c r="K125" t="e">
        <f>_xlfn.XLOOKUP(Free_Agents[[#This Row],[Player]],$T$2:$T$21,$U$2:$U$21)</f>
        <v>#N/A</v>
      </c>
      <c r="L125" s="55">
        <f>MAX(Free_Agents[[#This Row],[MG VARG]]*'Full Roster'!$AG$29,0)+1</f>
        <v>1</v>
      </c>
      <c r="M125" s="55">
        <f ca="1">MAX(Free_Agents[[#This Row],[MG VARG]]*$Q$11,0)+1</f>
        <v>1</v>
      </c>
      <c r="N125" s="97"/>
    </row>
    <row r="126" spans="1:14" x14ac:dyDescent="0.25">
      <c r="A126" t="s">
        <v>2270</v>
      </c>
      <c r="B126" t="s">
        <v>2219</v>
      </c>
      <c r="C126" t="s">
        <v>126</v>
      </c>
      <c r="D126" t="s">
        <v>2271</v>
      </c>
      <c r="E126" s="84">
        <v>28.089053622688002</v>
      </c>
      <c r="F126" s="84">
        <v>-92.142290463066118</v>
      </c>
      <c r="G126" s="84">
        <v>-5.4201347331215359</v>
      </c>
      <c r="H126" s="84">
        <v>33.509188355809542</v>
      </c>
      <c r="I126" s="84">
        <v>-86.722155729944575</v>
      </c>
      <c r="J126" s="84">
        <v>-5.1013032782320336</v>
      </c>
      <c r="K126" t="e">
        <f>_xlfn.XLOOKUP(Free_Agents[[#This Row],[Player]],$T$2:$T$21,$U$2:$U$21)</f>
        <v>#N/A</v>
      </c>
      <c r="L126" s="55">
        <f>MAX(Free_Agents[[#This Row],[MG VARG]]*'Full Roster'!$AG$29,0)+1</f>
        <v>1</v>
      </c>
      <c r="M126" s="55">
        <f ca="1">MAX(Free_Agents[[#This Row],[MG VARG]]*$Q$11,0)+1</f>
        <v>1</v>
      </c>
      <c r="N126" s="97"/>
    </row>
    <row r="127" spans="1:14" x14ac:dyDescent="0.25">
      <c r="A127" t="s">
        <v>2272</v>
      </c>
      <c r="B127" t="s">
        <v>2210</v>
      </c>
      <c r="C127" t="s">
        <v>126</v>
      </c>
      <c r="D127" t="s">
        <v>2273</v>
      </c>
      <c r="E127" s="84">
        <v>27.678747680968499</v>
      </c>
      <c r="F127" s="84">
        <v>-92.552596404785618</v>
      </c>
      <c r="G127" s="84">
        <v>-5.4442703767520948</v>
      </c>
      <c r="H127" s="84">
        <v>33.123018057720593</v>
      </c>
      <c r="I127" s="84">
        <v>-87.108326028033531</v>
      </c>
      <c r="J127" s="84">
        <v>-5.1240191781196192</v>
      </c>
      <c r="K127" t="e">
        <f>_xlfn.XLOOKUP(Free_Agents[[#This Row],[Player]],$T$2:$T$21,$U$2:$U$21)</f>
        <v>#N/A</v>
      </c>
      <c r="L127" s="55">
        <f>MAX(Free_Agents[[#This Row],[MG VARG]]*'Full Roster'!$AG$29,0)+1</f>
        <v>1</v>
      </c>
      <c r="M127" s="55">
        <f ca="1">MAX(Free_Agents[[#This Row],[MG VARG]]*$Q$11,0)+1</f>
        <v>1</v>
      </c>
      <c r="N127" s="97"/>
    </row>
    <row r="128" spans="1:14" x14ac:dyDescent="0.25">
      <c r="A128" t="s">
        <v>295</v>
      </c>
      <c r="B128" t="s">
        <v>68</v>
      </c>
      <c r="C128" t="s">
        <v>64</v>
      </c>
      <c r="D128" t="s">
        <v>2021</v>
      </c>
      <c r="E128" s="84">
        <v>31.5</v>
      </c>
      <c r="F128" s="84">
        <v>-98.725082718518934</v>
      </c>
      <c r="G128" s="84">
        <v>-5.8073578069717016</v>
      </c>
      <c r="H128" s="84">
        <v>43.114715613943403</v>
      </c>
      <c r="I128" s="84">
        <v>-87.110367104575531</v>
      </c>
      <c r="J128" s="84">
        <v>-5.1241392414456195</v>
      </c>
      <c r="K128" t="e">
        <f>_xlfn.XLOOKUP(Free_Agents[[#This Row],[Player]],$T$2:$T$21,$U$2:$U$21)</f>
        <v>#N/A</v>
      </c>
      <c r="L128" s="55">
        <f>MAX(Free_Agents[[#This Row],[MG VARG]]*'Full Roster'!$AG$29,0)+1</f>
        <v>1</v>
      </c>
      <c r="M128" s="55">
        <f ca="1">MAX(Free_Agents[[#This Row],[MG VARG]]*$Q$11,0)+1</f>
        <v>1</v>
      </c>
      <c r="N128" s="97"/>
    </row>
    <row r="129" spans="1:14" x14ac:dyDescent="0.25">
      <c r="A129" t="s">
        <v>2274</v>
      </c>
      <c r="B129" t="s">
        <v>2229</v>
      </c>
      <c r="C129" t="s">
        <v>102</v>
      </c>
      <c r="D129" t="s">
        <v>2032</v>
      </c>
      <c r="E129" s="84">
        <v>27.994132158001648</v>
      </c>
      <c r="F129" s="84">
        <v>-92.713967654456866</v>
      </c>
      <c r="G129" s="84">
        <v>-5.4537628032033449</v>
      </c>
      <c r="H129" s="84">
        <v>33.447894961204995</v>
      </c>
      <c r="I129" s="84">
        <v>-87.260204851253519</v>
      </c>
      <c r="J129" s="84">
        <v>-5.1329532265443243</v>
      </c>
      <c r="K129" t="e">
        <f>_xlfn.XLOOKUP(Free_Agents[[#This Row],[Player]],$T$2:$T$21,$U$2:$U$21)</f>
        <v>#N/A</v>
      </c>
      <c r="L129" s="55">
        <f>MAX(Free_Agents[[#This Row],[MG VARG]]*'Full Roster'!$AG$29,0)+1</f>
        <v>1</v>
      </c>
      <c r="M129" s="55">
        <f ca="1">MAX(Free_Agents[[#This Row],[MG VARG]]*$Q$11,0)+1</f>
        <v>1</v>
      </c>
      <c r="N129" s="97"/>
    </row>
    <row r="130" spans="1:14" x14ac:dyDescent="0.25">
      <c r="A130" t="s">
        <v>2275</v>
      </c>
      <c r="B130" t="s">
        <v>2219</v>
      </c>
      <c r="C130" t="s">
        <v>64</v>
      </c>
      <c r="D130" t="s">
        <v>2039</v>
      </c>
      <c r="E130" s="84">
        <v>31.139994460495338</v>
      </c>
      <c r="F130" s="84">
        <v>-99.085088258023603</v>
      </c>
      <c r="G130" s="84">
        <v>-5.8285346034131535</v>
      </c>
      <c r="H130" s="84">
        <v>42.797063667321638</v>
      </c>
      <c r="I130" s="84">
        <v>-87.428019051197296</v>
      </c>
      <c r="J130" s="84">
        <v>-5.1428246500704295</v>
      </c>
      <c r="K130" t="e">
        <f>_xlfn.XLOOKUP(Free_Agents[[#This Row],[Player]],$T$2:$T$21,$U$2:$U$21)</f>
        <v>#N/A</v>
      </c>
      <c r="L130" s="55">
        <f>MAX(Free_Agents[[#This Row],[MG VARG]]*'Full Roster'!$AG$29,0)+1</f>
        <v>1</v>
      </c>
      <c r="M130" s="55">
        <f ca="1">MAX(Free_Agents[[#This Row],[MG VARG]]*$Q$11,0)+1</f>
        <v>1</v>
      </c>
      <c r="N130" s="97"/>
    </row>
    <row r="131" spans="1:14" x14ac:dyDescent="0.25">
      <c r="A131" t="s">
        <v>2276</v>
      </c>
      <c r="B131" t="s">
        <v>2231</v>
      </c>
      <c r="C131" t="s">
        <v>126</v>
      </c>
      <c r="D131" t="s">
        <v>2277</v>
      </c>
      <c r="E131" s="84">
        <v>26.723291691403507</v>
      </c>
      <c r="F131" s="84">
        <v>-93.508052394350614</v>
      </c>
      <c r="G131" s="84">
        <v>-5.5004736702559187</v>
      </c>
      <c r="H131" s="84">
        <v>32.223765361659424</v>
      </c>
      <c r="I131" s="84">
        <v>-88.007578724094685</v>
      </c>
      <c r="J131" s="84">
        <v>-5.1769163955349811</v>
      </c>
      <c r="K131" t="e">
        <f>_xlfn.XLOOKUP(Free_Agents[[#This Row],[Player]],$T$2:$T$21,$U$2:$U$21)</f>
        <v>#N/A</v>
      </c>
      <c r="L131" s="55">
        <f>MAX(Free_Agents[[#This Row],[MG VARG]]*'Full Roster'!$AG$29,0)+1</f>
        <v>1</v>
      </c>
      <c r="M131" s="55">
        <f ca="1">MAX(Free_Agents[[#This Row],[MG VARG]]*$Q$11,0)+1</f>
        <v>1</v>
      </c>
      <c r="N131" s="97"/>
    </row>
    <row r="132" spans="1:14" x14ac:dyDescent="0.25">
      <c r="A132" t="s">
        <v>304</v>
      </c>
      <c r="B132" t="s">
        <v>2278</v>
      </c>
      <c r="C132" t="s">
        <v>126</v>
      </c>
      <c r="D132" t="s">
        <v>2279</v>
      </c>
      <c r="E132" s="84">
        <v>26.5</v>
      </c>
      <c r="F132" s="84">
        <v>-93.731344085754117</v>
      </c>
      <c r="G132" s="84">
        <v>-5.5136084756325952</v>
      </c>
      <c r="H132" s="84">
        <v>32.013608475632594</v>
      </c>
      <c r="I132" s="84">
        <v>-88.217735610121522</v>
      </c>
      <c r="J132" s="84">
        <v>-5.1892785653012661</v>
      </c>
      <c r="K132" t="e">
        <f>_xlfn.XLOOKUP(Free_Agents[[#This Row],[Player]],$T$2:$T$21,$U$2:$U$21)</f>
        <v>#N/A</v>
      </c>
      <c r="L132" s="55">
        <f>MAX(Free_Agents[[#This Row],[MG VARG]]*'Full Roster'!$AG$29,0)+1</f>
        <v>1</v>
      </c>
      <c r="M132" s="55">
        <f ca="1">MAX(Free_Agents[[#This Row],[MG VARG]]*$Q$11,0)+1</f>
        <v>1</v>
      </c>
      <c r="N132" s="97"/>
    </row>
    <row r="133" spans="1:14" x14ac:dyDescent="0.25">
      <c r="A133" t="s">
        <v>1952</v>
      </c>
      <c r="B133" t="s">
        <v>2268</v>
      </c>
      <c r="C133" t="s">
        <v>102</v>
      </c>
      <c r="D133" t="s">
        <v>2035</v>
      </c>
      <c r="E133" s="84">
        <v>26.800927644360002</v>
      </c>
      <c r="F133" s="84">
        <v>-93.907172168098512</v>
      </c>
      <c r="G133" s="84">
        <v>-5.523951304005795</v>
      </c>
      <c r="H133" s="84">
        <v>32.324878948365793</v>
      </c>
      <c r="I133" s="84">
        <v>-88.383220864092721</v>
      </c>
      <c r="J133" s="84">
        <v>-5.1990129920054544</v>
      </c>
      <c r="K133" t="e">
        <f>_xlfn.XLOOKUP(Free_Agents[[#This Row],[Player]],$T$2:$T$21,$U$2:$U$21)</f>
        <v>#N/A</v>
      </c>
      <c r="L133" s="55">
        <f>MAX(Free_Agents[[#This Row],[MG VARG]]*'Full Roster'!$AG$29,0)+1</f>
        <v>1</v>
      </c>
      <c r="M133" s="55">
        <f ca="1">MAX(Free_Agents[[#This Row],[MG VARG]]*$Q$11,0)+1</f>
        <v>1</v>
      </c>
      <c r="N133" s="97"/>
    </row>
    <row r="134" spans="1:14" x14ac:dyDescent="0.25">
      <c r="A134" t="s">
        <v>2280</v>
      </c>
      <c r="B134" t="s">
        <v>72</v>
      </c>
      <c r="C134" t="s">
        <v>102</v>
      </c>
      <c r="D134" t="s">
        <v>2037</v>
      </c>
      <c r="E134" s="84">
        <v>26.47445048531786</v>
      </c>
      <c r="F134" s="84">
        <v>-94.233649327140654</v>
      </c>
      <c r="G134" s="84">
        <v>-5.5431558427729799</v>
      </c>
      <c r="H134" s="84">
        <v>32.017606328090835</v>
      </c>
      <c r="I134" s="84">
        <v>-88.690493484367678</v>
      </c>
      <c r="J134" s="84">
        <v>-5.2170878520216277</v>
      </c>
      <c r="K134" t="e">
        <f>_xlfn.XLOOKUP(Free_Agents[[#This Row],[Player]],$T$2:$T$21,$U$2:$U$21)</f>
        <v>#N/A</v>
      </c>
      <c r="L134" s="55">
        <f>MAX(Free_Agents[[#This Row],[MG VARG]]*'Full Roster'!$AG$29,0)+1</f>
        <v>1</v>
      </c>
      <c r="M134" s="55">
        <f ca="1">MAX(Free_Agents[[#This Row],[MG VARG]]*$Q$11,0)+1</f>
        <v>1</v>
      </c>
      <c r="N134" s="97"/>
    </row>
    <row r="135" spans="1:14" x14ac:dyDescent="0.25">
      <c r="A135" t="s">
        <v>2281</v>
      </c>
      <c r="B135" t="s">
        <v>2219</v>
      </c>
      <c r="C135" t="s">
        <v>126</v>
      </c>
      <c r="D135" t="s">
        <v>2282</v>
      </c>
      <c r="E135" s="84">
        <v>25.810000000000002</v>
      </c>
      <c r="F135" s="84">
        <v>-94.421344085754114</v>
      </c>
      <c r="G135" s="84">
        <v>-5.5541967109267123</v>
      </c>
      <c r="H135" s="84">
        <v>31.364196710926713</v>
      </c>
      <c r="I135" s="84">
        <v>-88.867147374827397</v>
      </c>
      <c r="J135" s="84">
        <v>-5.2274792573427877</v>
      </c>
      <c r="K135" t="e">
        <f>_xlfn.XLOOKUP(Free_Agents[[#This Row],[Player]],$T$2:$T$21,$U$2:$U$21)</f>
        <v>#N/A</v>
      </c>
      <c r="L135" s="55">
        <f>MAX(Free_Agents[[#This Row],[MG VARG]]*'Full Roster'!$AG$29,0)+1</f>
        <v>1</v>
      </c>
      <c r="M135" s="55">
        <f ca="1">MAX(Free_Agents[[#This Row],[MG VARG]]*$Q$11,0)+1</f>
        <v>1</v>
      </c>
      <c r="N135" s="97"/>
    </row>
    <row r="136" spans="1:14" x14ac:dyDescent="0.25">
      <c r="A136" t="s">
        <v>2283</v>
      </c>
      <c r="B136" t="s">
        <v>2210</v>
      </c>
      <c r="C136" t="s">
        <v>102</v>
      </c>
      <c r="D136" t="s">
        <v>2043</v>
      </c>
      <c r="E136" s="84">
        <v>26.129929269226274</v>
      </c>
      <c r="F136" s="84">
        <v>-94.578170543232233</v>
      </c>
      <c r="G136" s="84">
        <v>-5.5634217966607196</v>
      </c>
      <c r="H136" s="84">
        <v>31.693351065886993</v>
      </c>
      <c r="I136" s="84">
        <v>-89.014748746571513</v>
      </c>
      <c r="J136" s="84">
        <v>-5.2361616909747948</v>
      </c>
      <c r="K136" t="e">
        <f>_xlfn.XLOOKUP(Free_Agents[[#This Row],[Player]],$T$2:$T$21,$U$2:$U$21)</f>
        <v>#N/A</v>
      </c>
      <c r="L136" s="55">
        <f>MAX(Free_Agents[[#This Row],[MG VARG]]*'Full Roster'!$AG$29,0)+1</f>
        <v>1</v>
      </c>
      <c r="M136" s="55">
        <f ca="1">MAX(Free_Agents[[#This Row],[MG VARG]]*$Q$11,0)+1</f>
        <v>1</v>
      </c>
      <c r="N136" s="97"/>
    </row>
    <row r="137" spans="1:14" x14ac:dyDescent="0.25">
      <c r="A137" t="s">
        <v>2284</v>
      </c>
      <c r="B137" t="s">
        <v>2248</v>
      </c>
      <c r="C137" t="s">
        <v>126</v>
      </c>
      <c r="D137" t="s">
        <v>2285</v>
      </c>
      <c r="E137" s="84">
        <v>25.580000000000002</v>
      </c>
      <c r="F137" s="84">
        <v>-94.651344085754118</v>
      </c>
      <c r="G137" s="84">
        <v>-5.5677261226914183</v>
      </c>
      <c r="H137" s="84">
        <v>31.14772612269142</v>
      </c>
      <c r="I137" s="84">
        <v>-89.083617963062693</v>
      </c>
      <c r="J137" s="84">
        <v>-5.2402128213566286</v>
      </c>
      <c r="K137" t="e">
        <f>_xlfn.XLOOKUP(Free_Agents[[#This Row],[Player]],$T$2:$T$21,$U$2:$U$21)</f>
        <v>#N/A</v>
      </c>
      <c r="L137" s="55">
        <f>MAX(Free_Agents[[#This Row],[MG VARG]]*'Full Roster'!$AG$29,0)+1</f>
        <v>1</v>
      </c>
      <c r="M137" s="55">
        <f ca="1">MAX(Free_Agents[[#This Row],[MG VARG]]*$Q$11,0)+1</f>
        <v>1</v>
      </c>
      <c r="N137" s="97"/>
    </row>
    <row r="138" spans="1:14" x14ac:dyDescent="0.25">
      <c r="A138" t="s">
        <v>2286</v>
      </c>
      <c r="B138" t="s">
        <v>2233</v>
      </c>
      <c r="C138" t="s">
        <v>126</v>
      </c>
      <c r="D138" t="s">
        <v>2287</v>
      </c>
      <c r="E138" s="84">
        <v>25.209999999999997</v>
      </c>
      <c r="F138" s="84">
        <v>-95.021344085754123</v>
      </c>
      <c r="G138" s="84">
        <v>-5.5894908285737719</v>
      </c>
      <c r="H138" s="84">
        <v>30.799490828573767</v>
      </c>
      <c r="I138" s="84">
        <v>-89.43185325718035</v>
      </c>
      <c r="J138" s="84">
        <v>-5.2606972504223739</v>
      </c>
      <c r="K138" t="e">
        <f>_xlfn.XLOOKUP(Free_Agents[[#This Row],[Player]],$T$2:$T$21,$U$2:$U$21)</f>
        <v>#N/A</v>
      </c>
      <c r="L138" s="55">
        <f>MAX(Free_Agents[[#This Row],[MG VARG]]*'Full Roster'!$AG$29,0)+1</f>
        <v>1</v>
      </c>
      <c r="M138" s="55">
        <f ca="1">MAX(Free_Agents[[#This Row],[MG VARG]]*$Q$11,0)+1</f>
        <v>1</v>
      </c>
      <c r="N138" s="97"/>
    </row>
    <row r="139" spans="1:14" x14ac:dyDescent="0.25">
      <c r="A139" t="s">
        <v>1869</v>
      </c>
      <c r="B139" t="s">
        <v>2228</v>
      </c>
      <c r="C139" t="s">
        <v>126</v>
      </c>
      <c r="D139" t="s">
        <v>2288</v>
      </c>
      <c r="E139" s="84">
        <v>24.57825724424902</v>
      </c>
      <c r="F139" s="84">
        <v>-95.6530868415051</v>
      </c>
      <c r="G139" s="84">
        <v>-5.6266521671473591</v>
      </c>
      <c r="H139" s="84">
        <v>30.204909411396379</v>
      </c>
      <c r="I139" s="84">
        <v>-90.026434674357745</v>
      </c>
      <c r="J139" s="84">
        <v>-5.2956726279033965</v>
      </c>
      <c r="K139" t="e">
        <f>_xlfn.XLOOKUP(Free_Agents[[#This Row],[Player]],$T$2:$T$21,$U$2:$U$21)</f>
        <v>#N/A</v>
      </c>
      <c r="L139" s="55">
        <f>MAX(Free_Agents[[#This Row],[MG VARG]]*'Full Roster'!$AG$29,0)+1</f>
        <v>1</v>
      </c>
      <c r="M139" s="55">
        <f ca="1">MAX(Free_Agents[[#This Row],[MG VARG]]*$Q$11,0)+1</f>
        <v>1</v>
      </c>
      <c r="N139" s="97"/>
    </row>
    <row r="140" spans="1:14" x14ac:dyDescent="0.25">
      <c r="A140" t="s">
        <v>2289</v>
      </c>
      <c r="B140" t="s">
        <v>159</v>
      </c>
      <c r="C140" t="s">
        <v>126</v>
      </c>
      <c r="D140" t="s">
        <v>2290</v>
      </c>
      <c r="E140" s="84">
        <v>24.496060094845994</v>
      </c>
      <c r="F140" s="84">
        <v>-95.73528399090813</v>
      </c>
      <c r="G140" s="84">
        <v>-5.6314872935828308</v>
      </c>
      <c r="H140" s="84">
        <v>30.127547388428823</v>
      </c>
      <c r="I140" s="84">
        <v>-90.103796697325294</v>
      </c>
      <c r="J140" s="84">
        <v>-5.3002233351367822</v>
      </c>
      <c r="K140" t="e">
        <f>_xlfn.XLOOKUP(Free_Agents[[#This Row],[Player]],$T$2:$T$21,$U$2:$U$21)</f>
        <v>#N/A</v>
      </c>
      <c r="L140" s="55">
        <f>MAX(Free_Agents[[#This Row],[MG VARG]]*'Full Roster'!$AG$29,0)+1</f>
        <v>1</v>
      </c>
      <c r="M140" s="55">
        <f ca="1">MAX(Free_Agents[[#This Row],[MG VARG]]*$Q$11,0)+1</f>
        <v>1</v>
      </c>
      <c r="N140" s="97"/>
    </row>
    <row r="141" spans="1:14" x14ac:dyDescent="0.25">
      <c r="A141" t="s">
        <v>428</v>
      </c>
      <c r="B141" t="s">
        <v>68</v>
      </c>
      <c r="C141" t="s">
        <v>102</v>
      </c>
      <c r="D141" t="s">
        <v>2048</v>
      </c>
      <c r="E141" s="84">
        <v>24.857301766485335</v>
      </c>
      <c r="F141" s="84">
        <v>-95.850798045973178</v>
      </c>
      <c r="G141" s="84">
        <v>-5.6382822379984221</v>
      </c>
      <c r="H141" s="84">
        <v>30.495584004483757</v>
      </c>
      <c r="I141" s="84">
        <v>-90.212515807974754</v>
      </c>
      <c r="J141" s="84">
        <v>-5.306618576939691</v>
      </c>
      <c r="K141" t="e">
        <f>_xlfn.XLOOKUP(Free_Agents[[#This Row],[Player]],$T$2:$T$21,$U$2:$U$21)</f>
        <v>#N/A</v>
      </c>
      <c r="L141" s="55">
        <f>MAX(Free_Agents[[#This Row],[MG VARG]]*'Full Roster'!$AG$29,0)+1</f>
        <v>1</v>
      </c>
      <c r="M141" s="55">
        <f ca="1">MAX(Free_Agents[[#This Row],[MG VARG]]*$Q$11,0)+1</f>
        <v>1</v>
      </c>
      <c r="N141" s="97"/>
    </row>
    <row r="142" spans="1:14" x14ac:dyDescent="0.25">
      <c r="A142" t="s">
        <v>1830</v>
      </c>
      <c r="B142" t="s">
        <v>92</v>
      </c>
      <c r="C142" t="s">
        <v>64</v>
      </c>
      <c r="D142" t="s">
        <v>2041</v>
      </c>
      <c r="E142" s="84">
        <v>27.945656426717335</v>
      </c>
      <c r="F142" s="84">
        <v>-102.2794262918016</v>
      </c>
      <c r="G142" s="84">
        <v>-6.0164368406942117</v>
      </c>
      <c r="H142" s="84">
        <v>39.978530108105758</v>
      </c>
      <c r="I142" s="84">
        <v>-90.246552610413175</v>
      </c>
      <c r="J142" s="84">
        <v>-5.3086207417890101</v>
      </c>
      <c r="K142" t="e">
        <f>_xlfn.XLOOKUP(Free_Agents[[#This Row],[Player]],$T$2:$T$21,$U$2:$U$21)</f>
        <v>#N/A</v>
      </c>
      <c r="L142" s="55">
        <f>MAX(Free_Agents[[#This Row],[MG VARG]]*'Full Roster'!$AG$29,0)+1</f>
        <v>1</v>
      </c>
      <c r="M142" s="55">
        <f ca="1">MAX(Free_Agents[[#This Row],[MG VARG]]*$Q$11,0)+1</f>
        <v>1</v>
      </c>
      <c r="N142" s="97"/>
    </row>
    <row r="143" spans="1:14" x14ac:dyDescent="0.25">
      <c r="A143" t="s">
        <v>548</v>
      </c>
      <c r="B143" t="s">
        <v>159</v>
      </c>
      <c r="C143" t="s">
        <v>29</v>
      </c>
      <c r="D143" t="s">
        <v>2053</v>
      </c>
      <c r="E143" s="84">
        <v>256.71197252654747</v>
      </c>
      <c r="F143" s="84">
        <v>-96.112449387594779</v>
      </c>
      <c r="G143" s="84">
        <v>-5.6536734933879282</v>
      </c>
      <c r="H143" s="84">
        <v>262.36564601993541</v>
      </c>
      <c r="I143" s="84">
        <v>-90.458775894206838</v>
      </c>
      <c r="J143" s="84">
        <v>-5.3211044643651082</v>
      </c>
      <c r="K143" t="e">
        <f>_xlfn.XLOOKUP(Free_Agents[[#This Row],[Player]],$T$2:$T$21,$U$2:$U$21)</f>
        <v>#N/A</v>
      </c>
      <c r="L143" s="55">
        <f>MAX(Free_Agents[[#This Row],[MG VARG]]*'Full Roster'!$AG$29,0)+1</f>
        <v>1</v>
      </c>
      <c r="M143" s="55">
        <f ca="1">MAX(Free_Agents[[#This Row],[MG VARG]]*$Q$11,0)+1</f>
        <v>1</v>
      </c>
      <c r="N143" s="97"/>
    </row>
    <row r="144" spans="1:14" x14ac:dyDescent="0.25">
      <c r="A144" t="s">
        <v>2291</v>
      </c>
      <c r="B144" t="s">
        <v>2246</v>
      </c>
      <c r="C144" t="s">
        <v>126</v>
      </c>
      <c r="D144" t="s">
        <v>2292</v>
      </c>
      <c r="E144" s="84">
        <v>24</v>
      </c>
      <c r="F144" s="84">
        <v>-96.231344085754117</v>
      </c>
      <c r="G144" s="84">
        <v>-5.6606672991620073</v>
      </c>
      <c r="H144" s="84">
        <v>29.660667299162007</v>
      </c>
      <c r="I144" s="84">
        <v>-90.570676786592117</v>
      </c>
      <c r="J144" s="84">
        <v>-5.3276868697995363</v>
      </c>
      <c r="K144" t="e">
        <f>_xlfn.XLOOKUP(Free_Agents[[#This Row],[Player]],$T$2:$T$21,$U$2:$U$21)</f>
        <v>#N/A</v>
      </c>
      <c r="L144" s="55">
        <f>MAX(Free_Agents[[#This Row],[MG VARG]]*'Full Roster'!$AG$29,0)+1</f>
        <v>1</v>
      </c>
      <c r="M144" s="55">
        <f ca="1">MAX(Free_Agents[[#This Row],[MG VARG]]*$Q$11,0)+1</f>
        <v>1</v>
      </c>
      <c r="N144" s="97"/>
    </row>
    <row r="145" spans="1:14" x14ac:dyDescent="0.25">
      <c r="A145" t="s">
        <v>1942</v>
      </c>
      <c r="B145" t="s">
        <v>2208</v>
      </c>
      <c r="C145" t="s">
        <v>64</v>
      </c>
      <c r="D145" t="s">
        <v>2049</v>
      </c>
      <c r="E145" s="84">
        <v>27.141666666666666</v>
      </c>
      <c r="F145" s="84">
        <v>-103.08341605185227</v>
      </c>
      <c r="G145" s="84">
        <v>-6.0637303559913098</v>
      </c>
      <c r="H145" s="84">
        <v>39.269127378649287</v>
      </c>
      <c r="I145" s="84">
        <v>-90.955955339869647</v>
      </c>
      <c r="J145" s="84">
        <v>-5.3503503141099795</v>
      </c>
      <c r="K145" t="e">
        <f>_xlfn.XLOOKUP(Free_Agents[[#This Row],[Player]],$T$2:$T$21,$U$2:$U$21)</f>
        <v>#N/A</v>
      </c>
      <c r="L145" s="55">
        <f>MAX(Free_Agents[[#This Row],[MG VARG]]*'Full Roster'!$AG$29,0)+1</f>
        <v>1</v>
      </c>
      <c r="M145" s="55">
        <f ca="1">MAX(Free_Agents[[#This Row],[MG VARG]]*$Q$11,0)+1</f>
        <v>1</v>
      </c>
      <c r="N145" s="97"/>
    </row>
    <row r="146" spans="1:14" x14ac:dyDescent="0.25">
      <c r="A146" t="s">
        <v>2293</v>
      </c>
      <c r="B146" t="s">
        <v>2231</v>
      </c>
      <c r="C146" t="s">
        <v>126</v>
      </c>
      <c r="D146" t="s">
        <v>2294</v>
      </c>
      <c r="E146" s="84">
        <v>22.98</v>
      </c>
      <c r="F146" s="84">
        <v>-97.251344085754113</v>
      </c>
      <c r="G146" s="84">
        <v>-5.7206672991620069</v>
      </c>
      <c r="H146" s="84">
        <v>28.700667299162006</v>
      </c>
      <c r="I146" s="84">
        <v>-91.53067678659211</v>
      </c>
      <c r="J146" s="84">
        <v>-5.3841574580348297</v>
      </c>
      <c r="K146" t="e">
        <f>_xlfn.XLOOKUP(Free_Agents[[#This Row],[Player]],$T$2:$T$21,$U$2:$U$21)</f>
        <v>#N/A</v>
      </c>
      <c r="L146" s="55">
        <f>MAX(Free_Agents[[#This Row],[MG VARG]]*'Full Roster'!$AG$29,0)+1</f>
        <v>1</v>
      </c>
      <c r="M146" s="55">
        <f ca="1">MAX(Free_Agents[[#This Row],[MG VARG]]*$Q$11,0)+1</f>
        <v>1</v>
      </c>
      <c r="N146" s="97"/>
    </row>
    <row r="147" spans="1:14" x14ac:dyDescent="0.25">
      <c r="A147" t="s">
        <v>2295</v>
      </c>
      <c r="B147" t="s">
        <v>2251</v>
      </c>
      <c r="C147" t="s">
        <v>126</v>
      </c>
      <c r="D147" t="s">
        <v>2296</v>
      </c>
      <c r="E147" s="84">
        <v>22.8</v>
      </c>
      <c r="F147" s="84">
        <v>-97.43134408575412</v>
      </c>
      <c r="G147" s="84">
        <v>-5.7312555344561247</v>
      </c>
      <c r="H147" s="84">
        <v>28.531255534456125</v>
      </c>
      <c r="I147" s="84">
        <v>-91.700088551297995</v>
      </c>
      <c r="J147" s="84">
        <v>-5.394122855958706</v>
      </c>
      <c r="K147" t="e">
        <f>_xlfn.XLOOKUP(Free_Agents[[#This Row],[Player]],$T$2:$T$21,$U$2:$U$21)</f>
        <v>#N/A</v>
      </c>
      <c r="L147" s="55">
        <f>MAX(Free_Agents[[#This Row],[MG VARG]]*'Full Roster'!$AG$29,0)+1</f>
        <v>1</v>
      </c>
      <c r="M147" s="55">
        <f ca="1">MAX(Free_Agents[[#This Row],[MG VARG]]*$Q$11,0)+1</f>
        <v>1</v>
      </c>
      <c r="N147" s="97"/>
    </row>
    <row r="148" spans="1:14" x14ac:dyDescent="0.25">
      <c r="A148" t="s">
        <v>2297</v>
      </c>
      <c r="B148" t="s">
        <v>94</v>
      </c>
      <c r="C148" t="s">
        <v>126</v>
      </c>
      <c r="D148" t="s">
        <v>2298</v>
      </c>
      <c r="E148" s="84">
        <v>22.700000000000003</v>
      </c>
      <c r="F148" s="84">
        <v>-97.531344085754114</v>
      </c>
      <c r="G148" s="84">
        <v>-5.7371378873973011</v>
      </c>
      <c r="H148" s="84">
        <v>28.437137887397302</v>
      </c>
      <c r="I148" s="84">
        <v>-91.794206198356818</v>
      </c>
      <c r="J148" s="84">
        <v>-5.399659188138636</v>
      </c>
      <c r="K148" t="e">
        <f>_xlfn.XLOOKUP(Free_Agents[[#This Row],[Player]],$T$2:$T$21,$U$2:$U$21)</f>
        <v>#N/A</v>
      </c>
      <c r="L148" s="55">
        <f>MAX(Free_Agents[[#This Row],[MG VARG]]*'Full Roster'!$AG$29,0)+1</f>
        <v>1</v>
      </c>
      <c r="M148" s="55">
        <f ca="1">MAX(Free_Agents[[#This Row],[MG VARG]]*$Q$11,0)+1</f>
        <v>1</v>
      </c>
      <c r="N148" s="97"/>
    </row>
    <row r="149" spans="1:14" x14ac:dyDescent="0.25">
      <c r="A149" t="s">
        <v>2299</v>
      </c>
      <c r="B149" t="s">
        <v>72</v>
      </c>
      <c r="C149" t="s">
        <v>102</v>
      </c>
      <c r="D149" t="s">
        <v>2300</v>
      </c>
      <c r="E149" s="84">
        <v>23.162230456880359</v>
      </c>
      <c r="F149" s="84">
        <v>-97.545869355578162</v>
      </c>
      <c r="G149" s="84">
        <v>-5.7379923150340097</v>
      </c>
      <c r="H149" s="84">
        <v>28.900222771914368</v>
      </c>
      <c r="I149" s="84">
        <v>-91.807877040544142</v>
      </c>
      <c r="J149" s="84">
        <v>-5.4004633553261261</v>
      </c>
      <c r="K149" t="e">
        <f>_xlfn.XLOOKUP(Free_Agents[[#This Row],[Player]],$T$2:$T$21,$U$2:$U$21)</f>
        <v>#N/A</v>
      </c>
      <c r="L149" s="55">
        <f>MAX(Free_Agents[[#This Row],[MG VARG]]*'Full Roster'!$AG$29,0)+1</f>
        <v>1</v>
      </c>
      <c r="M149" s="55">
        <f ca="1">MAX(Free_Agents[[#This Row],[MG VARG]]*$Q$11,0)+1</f>
        <v>1</v>
      </c>
      <c r="N149" s="97"/>
    </row>
    <row r="150" spans="1:14" x14ac:dyDescent="0.25">
      <c r="A150" t="s">
        <v>2301</v>
      </c>
      <c r="B150" t="s">
        <v>2231</v>
      </c>
      <c r="C150" t="s">
        <v>126</v>
      </c>
      <c r="D150" t="s">
        <v>2302</v>
      </c>
      <c r="E150" s="84">
        <v>22.5</v>
      </c>
      <c r="F150" s="84">
        <v>-97.731344085754117</v>
      </c>
      <c r="G150" s="84">
        <v>-5.748902593279654</v>
      </c>
      <c r="H150" s="84">
        <v>28.248902593279652</v>
      </c>
      <c r="I150" s="84">
        <v>-91.982441492474464</v>
      </c>
      <c r="J150" s="84">
        <v>-5.4107318524984978</v>
      </c>
      <c r="K150" t="e">
        <f>_xlfn.XLOOKUP(Free_Agents[[#This Row],[Player]],$T$2:$T$21,$U$2:$U$21)</f>
        <v>#N/A</v>
      </c>
      <c r="L150" s="55">
        <f>MAX(Free_Agents[[#This Row],[MG VARG]]*'Full Roster'!$AG$29,0)+1</f>
        <v>1</v>
      </c>
      <c r="M150" s="55">
        <f ca="1">MAX(Free_Agents[[#This Row],[MG VARG]]*$Q$11,0)+1</f>
        <v>1</v>
      </c>
      <c r="N150" s="97"/>
    </row>
    <row r="151" spans="1:14" x14ac:dyDescent="0.25">
      <c r="A151" t="s">
        <v>2303</v>
      </c>
      <c r="B151" t="s">
        <v>2248</v>
      </c>
      <c r="C151" t="s">
        <v>126</v>
      </c>
      <c r="D151" t="s">
        <v>2304</v>
      </c>
      <c r="E151" s="84">
        <v>22.5</v>
      </c>
      <c r="F151" s="84">
        <v>-97.731344085754117</v>
      </c>
      <c r="G151" s="84">
        <v>-5.748902593279654</v>
      </c>
      <c r="H151" s="84">
        <v>28.248902593279652</v>
      </c>
      <c r="I151" s="84">
        <v>-91.982441492474464</v>
      </c>
      <c r="J151" s="84">
        <v>-5.4107318524984978</v>
      </c>
      <c r="K151" t="e">
        <f>_xlfn.XLOOKUP(Free_Agents[[#This Row],[Player]],$T$2:$T$21,$U$2:$U$21)</f>
        <v>#N/A</v>
      </c>
      <c r="L151" s="55">
        <f>MAX(Free_Agents[[#This Row],[MG VARG]]*'Full Roster'!$AG$29,0)+1</f>
        <v>1</v>
      </c>
      <c r="M151" s="55">
        <f ca="1">MAX(Free_Agents[[#This Row],[MG VARG]]*$Q$11,0)+1</f>
        <v>1</v>
      </c>
      <c r="N151" s="97"/>
    </row>
    <row r="152" spans="1:14" x14ac:dyDescent="0.25">
      <c r="A152" t="s">
        <v>2305</v>
      </c>
      <c r="B152" t="s">
        <v>54</v>
      </c>
      <c r="C152" t="s">
        <v>126</v>
      </c>
      <c r="D152" t="s">
        <v>2306</v>
      </c>
      <c r="E152" s="84">
        <v>22.200000000000003</v>
      </c>
      <c r="F152" s="84">
        <v>-98.031344085754114</v>
      </c>
      <c r="G152" s="84">
        <v>-5.7665496521031834</v>
      </c>
      <c r="H152" s="84">
        <v>27.966549652103186</v>
      </c>
      <c r="I152" s="84">
        <v>-92.264794433650934</v>
      </c>
      <c r="J152" s="84">
        <v>-5.4273408490382904</v>
      </c>
      <c r="K152" t="e">
        <f>_xlfn.XLOOKUP(Free_Agents[[#This Row],[Player]],$T$2:$T$21,$U$2:$U$21)</f>
        <v>#N/A</v>
      </c>
      <c r="L152" s="55">
        <f>MAX(Free_Agents[[#This Row],[MG VARG]]*'Full Roster'!$AG$29,0)+1</f>
        <v>1</v>
      </c>
      <c r="M152" s="55">
        <f ca="1">MAX(Free_Agents[[#This Row],[MG VARG]]*$Q$11,0)+1</f>
        <v>1</v>
      </c>
      <c r="N152" s="97"/>
    </row>
    <row r="153" spans="1:14" x14ac:dyDescent="0.25">
      <c r="A153" t="s">
        <v>2307</v>
      </c>
      <c r="B153" t="s">
        <v>62</v>
      </c>
      <c r="C153" t="s">
        <v>64</v>
      </c>
      <c r="D153" t="s">
        <v>2051</v>
      </c>
      <c r="E153" s="84">
        <v>25.639971772894256</v>
      </c>
      <c r="F153" s="84">
        <v>-104.58511094562468</v>
      </c>
      <c r="G153" s="84">
        <v>-6.1520653497426281</v>
      </c>
      <c r="H153" s="84">
        <v>37.944102472379512</v>
      </c>
      <c r="I153" s="84">
        <v>-92.280980246139421</v>
      </c>
      <c r="J153" s="84">
        <v>-5.4282929556552597</v>
      </c>
      <c r="K153" t="e">
        <f>_xlfn.XLOOKUP(Free_Agents[[#This Row],[Player]],$T$2:$T$21,$U$2:$U$21)</f>
        <v>#N/A</v>
      </c>
      <c r="L153" s="55">
        <f>MAX(Free_Agents[[#This Row],[MG VARG]]*'Full Roster'!$AG$29,0)+1</f>
        <v>1</v>
      </c>
      <c r="M153" s="55">
        <f ca="1">MAX(Free_Agents[[#This Row],[MG VARG]]*$Q$11,0)+1</f>
        <v>1</v>
      </c>
      <c r="N153" s="97"/>
    </row>
    <row r="154" spans="1:14" x14ac:dyDescent="0.25">
      <c r="A154" t="s">
        <v>1977</v>
      </c>
      <c r="B154" t="s">
        <v>54</v>
      </c>
      <c r="C154" t="s">
        <v>64</v>
      </c>
      <c r="D154" t="s">
        <v>2052</v>
      </c>
      <c r="E154" s="84">
        <v>25.5</v>
      </c>
      <c r="F154" s="84">
        <v>-104.72508271851893</v>
      </c>
      <c r="G154" s="84">
        <v>-6.1602989834422903</v>
      </c>
      <c r="H154" s="84">
        <v>37.820597966884577</v>
      </c>
      <c r="I154" s="84">
        <v>-92.404484751634357</v>
      </c>
      <c r="J154" s="84">
        <v>-5.4355579265667266</v>
      </c>
      <c r="K154" t="e">
        <f>_xlfn.XLOOKUP(Free_Agents[[#This Row],[Player]],$T$2:$T$21,$U$2:$U$21)</f>
        <v>#N/A</v>
      </c>
      <c r="L154" s="55">
        <f>MAX(Free_Agents[[#This Row],[MG VARG]]*'Full Roster'!$AG$29,0)+1</f>
        <v>1</v>
      </c>
      <c r="M154" s="55">
        <f ca="1">MAX(Free_Agents[[#This Row],[MG VARG]]*$Q$11,0)+1</f>
        <v>1</v>
      </c>
      <c r="N154" s="97"/>
    </row>
    <row r="155" spans="1:14" x14ac:dyDescent="0.25">
      <c r="A155" t="s">
        <v>1800</v>
      </c>
      <c r="B155" t="s">
        <v>92</v>
      </c>
      <c r="C155" t="s">
        <v>102</v>
      </c>
      <c r="D155" t="s">
        <v>2308</v>
      </c>
      <c r="E155" s="84">
        <v>21.970000000000006</v>
      </c>
      <c r="F155" s="84">
        <v>-98.738099812458501</v>
      </c>
      <c r="G155" s="84">
        <v>-5.8081235183799116</v>
      </c>
      <c r="H155" s="84">
        <v>27.778123518379918</v>
      </c>
      <c r="I155" s="84">
        <v>-92.9299762940786</v>
      </c>
      <c r="J155" s="84">
        <v>-5.4664691937693295</v>
      </c>
      <c r="K155" t="e">
        <f>_xlfn.XLOOKUP(Free_Agents[[#This Row],[Player]],$T$2:$T$21,$U$2:$U$21)</f>
        <v>#N/A</v>
      </c>
      <c r="L155" s="55">
        <f>MAX(Free_Agents[[#This Row],[MG VARG]]*'Full Roster'!$AG$29,0)+1</f>
        <v>1</v>
      </c>
      <c r="M155" s="55">
        <f ca="1">MAX(Free_Agents[[#This Row],[MG VARG]]*$Q$11,0)+1</f>
        <v>1</v>
      </c>
      <c r="N155" s="97"/>
    </row>
    <row r="156" spans="1:14" x14ac:dyDescent="0.25">
      <c r="A156" t="s">
        <v>1949</v>
      </c>
      <c r="B156" t="s">
        <v>2229</v>
      </c>
      <c r="C156" t="s">
        <v>64</v>
      </c>
      <c r="D156" t="s">
        <v>2057</v>
      </c>
      <c r="E156" s="84">
        <v>24.522154566622767</v>
      </c>
      <c r="F156" s="84">
        <v>-105.70292815189617</v>
      </c>
      <c r="G156" s="84">
        <v>-6.2178193030527158</v>
      </c>
      <c r="H156" s="84">
        <v>36.957793172728202</v>
      </c>
      <c r="I156" s="84">
        <v>-93.267289545790732</v>
      </c>
      <c r="J156" s="84">
        <v>-5.486311149752396</v>
      </c>
      <c r="K156" t="e">
        <f>_xlfn.XLOOKUP(Free_Agents[[#This Row],[Player]],$T$2:$T$21,$U$2:$U$21)</f>
        <v>#N/A</v>
      </c>
      <c r="L156" s="55">
        <f>MAX(Free_Agents[[#This Row],[MG VARG]]*'Full Roster'!$AG$29,0)+1</f>
        <v>1</v>
      </c>
      <c r="M156" s="55">
        <f ca="1">MAX(Free_Agents[[#This Row],[MG VARG]]*$Q$11,0)+1</f>
        <v>1</v>
      </c>
      <c r="N156" s="97"/>
    </row>
    <row r="157" spans="1:14" x14ac:dyDescent="0.25">
      <c r="A157" t="s">
        <v>2309</v>
      </c>
      <c r="B157" t="s">
        <v>2236</v>
      </c>
      <c r="C157" t="s">
        <v>126</v>
      </c>
      <c r="D157" t="s">
        <v>2310</v>
      </c>
      <c r="E157" s="84">
        <v>20.8</v>
      </c>
      <c r="F157" s="84">
        <v>-99.43134408575412</v>
      </c>
      <c r="G157" s="84">
        <v>-5.8489025932796537</v>
      </c>
      <c r="H157" s="84">
        <v>26.648902593279654</v>
      </c>
      <c r="I157" s="84">
        <v>-93.582441492474459</v>
      </c>
      <c r="J157" s="84">
        <v>-5.5048494995573209</v>
      </c>
      <c r="K157" t="e">
        <f>_xlfn.XLOOKUP(Free_Agents[[#This Row],[Player]],$T$2:$T$21,$U$2:$U$21)</f>
        <v>#N/A</v>
      </c>
      <c r="L157" s="55">
        <f>MAX(Free_Agents[[#This Row],[MG VARG]]*'Full Roster'!$AG$29,0)+1</f>
        <v>1</v>
      </c>
      <c r="M157" s="55">
        <f ca="1">MAX(Free_Agents[[#This Row],[MG VARG]]*$Q$11,0)+1</f>
        <v>1</v>
      </c>
      <c r="N157" s="97"/>
    </row>
    <row r="158" spans="1:14" x14ac:dyDescent="0.25">
      <c r="A158" t="s">
        <v>1775</v>
      </c>
      <c r="B158" t="s">
        <v>2311</v>
      </c>
      <c r="C158" t="s">
        <v>64</v>
      </c>
      <c r="D158" t="s">
        <v>2058</v>
      </c>
      <c r="E158" s="84">
        <v>24.099999999999998</v>
      </c>
      <c r="F158" s="84">
        <v>-106.12508271851894</v>
      </c>
      <c r="G158" s="84">
        <v>-6.2426519246187615</v>
      </c>
      <c r="H158" s="84">
        <v>36.585303849237519</v>
      </c>
      <c r="I158" s="84">
        <v>-93.639778869281415</v>
      </c>
      <c r="J158" s="84">
        <v>-5.5082222864283183</v>
      </c>
      <c r="K158" t="e">
        <f>_xlfn.XLOOKUP(Free_Agents[[#This Row],[Player]],$T$2:$T$21,$U$2:$U$21)</f>
        <v>#N/A</v>
      </c>
      <c r="L158" s="55">
        <f>MAX(Free_Agents[[#This Row],[MG VARG]]*'Full Roster'!$AG$29,0)+1</f>
        <v>1</v>
      </c>
      <c r="M158" s="55">
        <f ca="1">MAX(Free_Agents[[#This Row],[MG VARG]]*$Q$11,0)+1</f>
        <v>1</v>
      </c>
      <c r="N158" s="97"/>
    </row>
    <row r="159" spans="1:14" x14ac:dyDescent="0.25">
      <c r="A159" t="s">
        <v>2312</v>
      </c>
      <c r="B159" t="s">
        <v>2241</v>
      </c>
      <c r="C159" t="s">
        <v>126</v>
      </c>
      <c r="D159" t="s">
        <v>2313</v>
      </c>
      <c r="E159" s="84">
        <v>20.6</v>
      </c>
      <c r="F159" s="84">
        <v>-99.631344085754108</v>
      </c>
      <c r="G159" s="84">
        <v>-5.8606672991620066</v>
      </c>
      <c r="H159" s="84">
        <v>26.460667299162008</v>
      </c>
      <c r="I159" s="84">
        <v>-93.770676786592105</v>
      </c>
      <c r="J159" s="84">
        <v>-5.5159221639171827</v>
      </c>
      <c r="K159" t="e">
        <f>_xlfn.XLOOKUP(Free_Agents[[#This Row],[Player]],$T$2:$T$21,$U$2:$U$21)</f>
        <v>#N/A</v>
      </c>
      <c r="L159" s="55">
        <f>MAX(Free_Agents[[#This Row],[MG VARG]]*'Full Roster'!$AG$29,0)+1</f>
        <v>1</v>
      </c>
      <c r="M159" s="55">
        <f ca="1">MAX(Free_Agents[[#This Row],[MG VARG]]*$Q$11,0)+1</f>
        <v>1</v>
      </c>
      <c r="N159" s="97"/>
    </row>
    <row r="160" spans="1:14" x14ac:dyDescent="0.25">
      <c r="A160" t="s">
        <v>404</v>
      </c>
      <c r="B160" t="s">
        <v>2221</v>
      </c>
      <c r="C160" t="s">
        <v>126</v>
      </c>
      <c r="D160" t="s">
        <v>2314</v>
      </c>
      <c r="E160" s="84">
        <v>20.088117434617779</v>
      </c>
      <c r="F160" s="84">
        <v>-100.14322665113633</v>
      </c>
      <c r="G160" s="84">
        <v>-5.8907780383021375</v>
      </c>
      <c r="H160" s="84">
        <v>25.978895472919916</v>
      </c>
      <c r="I160" s="84">
        <v>-94.252448612834201</v>
      </c>
      <c r="J160" s="84">
        <v>-5.5442616831078944</v>
      </c>
      <c r="K160" t="e">
        <f>_xlfn.XLOOKUP(Free_Agents[[#This Row],[Player]],$T$2:$T$21,$U$2:$U$21)</f>
        <v>#N/A</v>
      </c>
      <c r="L160" s="55">
        <f>MAX(Free_Agents[[#This Row],[MG VARG]]*'Full Roster'!$AG$29,0)+1</f>
        <v>1</v>
      </c>
      <c r="M160" s="55">
        <f ca="1">MAX(Free_Agents[[#This Row],[MG VARG]]*$Q$11,0)+1</f>
        <v>1</v>
      </c>
      <c r="N160" s="97"/>
    </row>
    <row r="161" spans="1:14" x14ac:dyDescent="0.25">
      <c r="A161" t="s">
        <v>2315</v>
      </c>
      <c r="B161" t="s">
        <v>2217</v>
      </c>
      <c r="C161" t="s">
        <v>126</v>
      </c>
      <c r="D161" t="s">
        <v>2316</v>
      </c>
      <c r="E161" s="84">
        <v>20.05</v>
      </c>
      <c r="F161" s="84">
        <v>-100.18134408575412</v>
      </c>
      <c r="G161" s="84">
        <v>-5.8930202403384779</v>
      </c>
      <c r="H161" s="84">
        <v>25.943020240338477</v>
      </c>
      <c r="I161" s="84">
        <v>-94.288323845415647</v>
      </c>
      <c r="J161" s="84">
        <v>-5.5463719909068026</v>
      </c>
      <c r="K161" t="e">
        <f>_xlfn.XLOOKUP(Free_Agents[[#This Row],[Player]],$T$2:$T$21,$U$2:$U$21)</f>
        <v>#N/A</v>
      </c>
      <c r="L161" s="55">
        <f>MAX(Free_Agents[[#This Row],[MG VARG]]*'Full Roster'!$AG$29,0)+1</f>
        <v>1</v>
      </c>
      <c r="M161" s="55">
        <f ca="1">MAX(Free_Agents[[#This Row],[MG VARG]]*$Q$11,0)+1</f>
        <v>1</v>
      </c>
      <c r="N161" s="97"/>
    </row>
    <row r="162" spans="1:14" x14ac:dyDescent="0.25">
      <c r="A162" t="s">
        <v>2317</v>
      </c>
      <c r="B162" t="s">
        <v>2229</v>
      </c>
      <c r="C162" t="s">
        <v>102</v>
      </c>
      <c r="D162" t="s">
        <v>2318</v>
      </c>
      <c r="E162" s="84">
        <v>19.96460282979066</v>
      </c>
      <c r="F162" s="84">
        <v>-100.74349698266785</v>
      </c>
      <c r="G162" s="84">
        <v>-5.9260880578039909</v>
      </c>
      <c r="H162" s="84">
        <v>25.890690887594651</v>
      </c>
      <c r="I162" s="84">
        <v>-94.817408924863855</v>
      </c>
      <c r="J162" s="84">
        <v>-5.5774946426390501</v>
      </c>
      <c r="K162" t="e">
        <f>_xlfn.XLOOKUP(Free_Agents[[#This Row],[Player]],$T$2:$T$21,$U$2:$U$21)</f>
        <v>#N/A</v>
      </c>
      <c r="L162" s="55">
        <f>MAX(Free_Agents[[#This Row],[MG VARG]]*'Full Roster'!$AG$29,0)+1</f>
        <v>1</v>
      </c>
      <c r="M162" s="55">
        <f ca="1">MAX(Free_Agents[[#This Row],[MG VARG]]*$Q$11,0)+1</f>
        <v>1</v>
      </c>
      <c r="N162" s="97"/>
    </row>
    <row r="163" spans="1:14" x14ac:dyDescent="0.25">
      <c r="A163" t="s">
        <v>2319</v>
      </c>
      <c r="B163" t="s">
        <v>2268</v>
      </c>
      <c r="C163" t="s">
        <v>64</v>
      </c>
      <c r="D163" t="s">
        <v>2062</v>
      </c>
      <c r="E163" s="84">
        <v>22.732065189477353</v>
      </c>
      <c r="F163" s="84">
        <v>-107.49301752904158</v>
      </c>
      <c r="G163" s="84">
        <v>-6.3231186781789166</v>
      </c>
      <c r="H163" s="84">
        <v>35.378302545835183</v>
      </c>
      <c r="I163" s="84">
        <v>-94.846780172683751</v>
      </c>
      <c r="J163" s="84">
        <v>-5.5792223630990438</v>
      </c>
      <c r="K163" t="e">
        <f>_xlfn.XLOOKUP(Free_Agents[[#This Row],[Player]],$T$2:$T$21,$U$2:$U$21)</f>
        <v>#N/A</v>
      </c>
      <c r="L163" s="55">
        <f>MAX(Free_Agents[[#This Row],[MG VARG]]*'Full Roster'!$AG$29,0)+1</f>
        <v>1</v>
      </c>
      <c r="M163" s="55">
        <f ca="1">MAX(Free_Agents[[#This Row],[MG VARG]]*$Q$11,0)+1</f>
        <v>1</v>
      </c>
      <c r="N163" s="97"/>
    </row>
    <row r="164" spans="1:14" x14ac:dyDescent="0.25">
      <c r="A164" t="s">
        <v>2320</v>
      </c>
      <c r="B164" t="s">
        <v>2246</v>
      </c>
      <c r="C164" t="s">
        <v>64</v>
      </c>
      <c r="D164" t="s">
        <v>2064</v>
      </c>
      <c r="E164" s="84">
        <v>22.580114162155855</v>
      </c>
      <c r="F164" s="84">
        <v>-107.64496855636308</v>
      </c>
      <c r="G164" s="84">
        <v>-6.3320569739037111</v>
      </c>
      <c r="H164" s="84">
        <v>35.244228109963274</v>
      </c>
      <c r="I164" s="84">
        <v>-94.98085460855566</v>
      </c>
      <c r="J164" s="84">
        <v>-5.5871090946209208</v>
      </c>
      <c r="K164" t="e">
        <f>_xlfn.XLOOKUP(Free_Agents[[#This Row],[Player]],$T$2:$T$21,$U$2:$U$21)</f>
        <v>#N/A</v>
      </c>
      <c r="L164" s="55">
        <f>MAX(Free_Agents[[#This Row],[MG VARG]]*'Full Roster'!$AG$29,0)+1</f>
        <v>1</v>
      </c>
      <c r="M164" s="55">
        <f ca="1">MAX(Free_Agents[[#This Row],[MG VARG]]*$Q$11,0)+1</f>
        <v>1</v>
      </c>
      <c r="N164" s="97"/>
    </row>
    <row r="165" spans="1:14" x14ac:dyDescent="0.25">
      <c r="A165" t="s">
        <v>2321</v>
      </c>
      <c r="B165" t="s">
        <v>2322</v>
      </c>
      <c r="C165" t="s">
        <v>126</v>
      </c>
      <c r="D165" t="s">
        <v>2323</v>
      </c>
      <c r="E165" s="84">
        <v>19.234645990755251</v>
      </c>
      <c r="F165" s="84">
        <v>-100.99669809499886</v>
      </c>
      <c r="G165" s="84">
        <v>-5.9409822408822857</v>
      </c>
      <c r="H165" s="84">
        <v>25.175628231637535</v>
      </c>
      <c r="I165" s="84">
        <v>-95.055715854116585</v>
      </c>
      <c r="J165" s="84">
        <v>-5.5915126973009759</v>
      </c>
      <c r="K165" t="e">
        <f>_xlfn.XLOOKUP(Free_Agents[[#This Row],[Player]],$T$2:$T$21,$U$2:$U$21)</f>
        <v>#N/A</v>
      </c>
      <c r="L165" s="55">
        <f>MAX(Free_Agents[[#This Row],[MG VARG]]*'Full Roster'!$AG$29,0)+1</f>
        <v>1</v>
      </c>
      <c r="M165" s="55">
        <f ca="1">MAX(Free_Agents[[#This Row],[MG VARG]]*$Q$11,0)+1</f>
        <v>1</v>
      </c>
      <c r="N165" s="97"/>
    </row>
    <row r="166" spans="1:14" x14ac:dyDescent="0.25">
      <c r="A166" t="s">
        <v>1658</v>
      </c>
      <c r="B166" t="s">
        <v>2311</v>
      </c>
      <c r="C166" t="s">
        <v>64</v>
      </c>
      <c r="D166" t="s">
        <v>2067</v>
      </c>
      <c r="E166" s="84">
        <v>22.1</v>
      </c>
      <c r="F166" s="84">
        <v>-108.12508271851894</v>
      </c>
      <c r="G166" s="84">
        <v>-6.3602989834422905</v>
      </c>
      <c r="H166" s="84">
        <v>34.820597966884577</v>
      </c>
      <c r="I166" s="84">
        <v>-95.404484751634357</v>
      </c>
      <c r="J166" s="84">
        <v>-5.612028514802021</v>
      </c>
      <c r="K166" t="e">
        <f>_xlfn.XLOOKUP(Free_Agents[[#This Row],[Player]],$T$2:$T$21,$U$2:$U$21)</f>
        <v>#N/A</v>
      </c>
      <c r="L166" s="55">
        <f>MAX(Free_Agents[[#This Row],[MG VARG]]*'Full Roster'!$AG$29,0)+1</f>
        <v>1</v>
      </c>
      <c r="M166" s="55">
        <f ca="1">MAX(Free_Agents[[#This Row],[MG VARG]]*$Q$11,0)+1</f>
        <v>1</v>
      </c>
      <c r="N166" s="97"/>
    </row>
    <row r="167" spans="1:14" x14ac:dyDescent="0.25">
      <c r="A167" t="s">
        <v>1947</v>
      </c>
      <c r="B167" t="s">
        <v>2228</v>
      </c>
      <c r="C167" t="s">
        <v>64</v>
      </c>
      <c r="D167" t="s">
        <v>2068</v>
      </c>
      <c r="E167" s="84">
        <v>22.1</v>
      </c>
      <c r="F167" s="84">
        <v>-108.12508271851894</v>
      </c>
      <c r="G167" s="84">
        <v>-6.3602989834422905</v>
      </c>
      <c r="H167" s="84">
        <v>34.820597966884577</v>
      </c>
      <c r="I167" s="84">
        <v>-95.404484751634357</v>
      </c>
      <c r="J167" s="84">
        <v>-5.612028514802021</v>
      </c>
      <c r="K167" t="e">
        <f>_xlfn.XLOOKUP(Free_Agents[[#This Row],[Player]],$T$2:$T$21,$U$2:$U$21)</f>
        <v>#N/A</v>
      </c>
      <c r="L167" s="55">
        <f>MAX(Free_Agents[[#This Row],[MG VARG]]*'Full Roster'!$AG$29,0)+1</f>
        <v>1</v>
      </c>
      <c r="M167" s="55">
        <f ca="1">MAX(Free_Agents[[#This Row],[MG VARG]]*$Q$11,0)+1</f>
        <v>1</v>
      </c>
      <c r="N167" s="97"/>
    </row>
    <row r="168" spans="1:14" x14ac:dyDescent="0.25">
      <c r="A168" t="s">
        <v>2324</v>
      </c>
      <c r="B168" t="s">
        <v>2244</v>
      </c>
      <c r="C168" t="s">
        <v>126</v>
      </c>
      <c r="D168" t="s">
        <v>2325</v>
      </c>
      <c r="E168" s="84">
        <v>18.034724120928338</v>
      </c>
      <c r="F168" s="84">
        <v>-102.19661996482577</v>
      </c>
      <c r="G168" s="84">
        <v>-6.011565880283869</v>
      </c>
      <c r="H168" s="84">
        <v>24.046290001212206</v>
      </c>
      <c r="I168" s="84">
        <v>-96.185054084541918</v>
      </c>
      <c r="J168" s="84">
        <v>-5.6579443579142303</v>
      </c>
      <c r="K168" t="e">
        <f>_xlfn.XLOOKUP(Free_Agents[[#This Row],[Player]],$T$2:$T$21,$U$2:$U$21)</f>
        <v>#N/A</v>
      </c>
      <c r="L168" s="55">
        <f>MAX(Free_Agents[[#This Row],[MG VARG]]*'Full Roster'!$AG$29,0)+1</f>
        <v>1</v>
      </c>
      <c r="M168" s="55">
        <f ca="1">MAX(Free_Agents[[#This Row],[MG VARG]]*$Q$11,0)+1</f>
        <v>1</v>
      </c>
      <c r="N168" s="97"/>
    </row>
    <row r="169" spans="1:14" x14ac:dyDescent="0.25">
      <c r="A169" t="s">
        <v>1911</v>
      </c>
      <c r="B169" t="s">
        <v>2246</v>
      </c>
      <c r="C169" t="s">
        <v>126</v>
      </c>
      <c r="D169" t="s">
        <v>2326</v>
      </c>
      <c r="E169" s="84">
        <v>17.995567865685331</v>
      </c>
      <c r="F169" s="84">
        <v>-102.23577622006879</v>
      </c>
      <c r="G169" s="84">
        <v>-6.0138691894158107</v>
      </c>
      <c r="H169" s="84">
        <v>24.009437055101142</v>
      </c>
      <c r="I169" s="84">
        <v>-96.221907030652972</v>
      </c>
      <c r="J169" s="84">
        <v>-5.6601121782737041</v>
      </c>
      <c r="K169" t="e">
        <f>_xlfn.XLOOKUP(Free_Agents[[#This Row],[Player]],$T$2:$T$21,$U$2:$U$21)</f>
        <v>#N/A</v>
      </c>
      <c r="L169" s="55">
        <f>MAX(Free_Agents[[#This Row],[MG VARG]]*'Full Roster'!$AG$29,0)+1</f>
        <v>1</v>
      </c>
      <c r="M169" s="55">
        <f ca="1">MAX(Free_Agents[[#This Row],[MG VARG]]*$Q$11,0)+1</f>
        <v>1</v>
      </c>
      <c r="N169" s="97"/>
    </row>
    <row r="170" spans="1:14" x14ac:dyDescent="0.25">
      <c r="A170" t="s">
        <v>1903</v>
      </c>
      <c r="B170" t="s">
        <v>2219</v>
      </c>
      <c r="C170" t="s">
        <v>126</v>
      </c>
      <c r="D170" t="s">
        <v>2327</v>
      </c>
      <c r="E170" s="84">
        <v>17.79274249312661</v>
      </c>
      <c r="F170" s="84">
        <v>-102.43860159262751</v>
      </c>
      <c r="G170" s="84">
        <v>-6.0258000936839711</v>
      </c>
      <c r="H170" s="84">
        <v>23.81854258681058</v>
      </c>
      <c r="I170" s="84">
        <v>-96.412801498943537</v>
      </c>
      <c r="J170" s="84">
        <v>-5.6713412646437371</v>
      </c>
      <c r="K170" t="e">
        <f>_xlfn.XLOOKUP(Free_Agents[[#This Row],[Player]],$T$2:$T$21,$U$2:$U$21)</f>
        <v>#N/A</v>
      </c>
      <c r="L170" s="55">
        <f>MAX(Free_Agents[[#This Row],[MG VARG]]*'Full Roster'!$AG$29,0)+1</f>
        <v>1</v>
      </c>
      <c r="M170" s="55">
        <f ca="1">MAX(Free_Agents[[#This Row],[MG VARG]]*$Q$11,0)+1</f>
        <v>1</v>
      </c>
      <c r="N170" s="97"/>
    </row>
    <row r="171" spans="1:14" x14ac:dyDescent="0.25">
      <c r="A171" t="s">
        <v>2328</v>
      </c>
      <c r="B171" t="s">
        <v>2210</v>
      </c>
      <c r="C171" t="s">
        <v>64</v>
      </c>
      <c r="D171" t="s">
        <v>2072</v>
      </c>
      <c r="E171" s="84">
        <v>20.9</v>
      </c>
      <c r="F171" s="84">
        <v>-109.32508271851893</v>
      </c>
      <c r="G171" s="84">
        <v>-6.4308872187364079</v>
      </c>
      <c r="H171" s="84">
        <v>33.761774437472816</v>
      </c>
      <c r="I171" s="84">
        <v>-96.463308281046125</v>
      </c>
      <c r="J171" s="84">
        <v>-5.674312251826243</v>
      </c>
      <c r="K171" t="e">
        <f>_xlfn.XLOOKUP(Free_Agents[[#This Row],[Player]],$T$2:$T$21,$U$2:$U$21)</f>
        <v>#N/A</v>
      </c>
      <c r="L171" s="55">
        <f>MAX(Free_Agents[[#This Row],[MG VARG]]*'Full Roster'!$AG$29,0)+1</f>
        <v>1</v>
      </c>
      <c r="M171" s="55">
        <f ca="1">MAX(Free_Agents[[#This Row],[MG VARG]]*$Q$11,0)+1</f>
        <v>1</v>
      </c>
      <c r="N171" s="97"/>
    </row>
    <row r="172" spans="1:14" x14ac:dyDescent="0.25">
      <c r="A172" t="s">
        <v>2329</v>
      </c>
      <c r="B172" t="s">
        <v>2210</v>
      </c>
      <c r="C172" t="s">
        <v>64</v>
      </c>
      <c r="D172" t="s">
        <v>2070</v>
      </c>
      <c r="E172" s="84">
        <v>20.9</v>
      </c>
      <c r="F172" s="84">
        <v>-109.32508271851893</v>
      </c>
      <c r="G172" s="84">
        <v>-6.4308872187364079</v>
      </c>
      <c r="H172" s="84">
        <v>33.761774437472816</v>
      </c>
      <c r="I172" s="84">
        <v>-96.463308281046125</v>
      </c>
      <c r="J172" s="84">
        <v>-5.674312251826243</v>
      </c>
      <c r="K172" t="e">
        <f>_xlfn.XLOOKUP(Free_Agents[[#This Row],[Player]],$T$2:$T$21,$U$2:$U$21)</f>
        <v>#N/A</v>
      </c>
      <c r="L172" s="55">
        <f>MAX(Free_Agents[[#This Row],[MG VARG]]*'Full Roster'!$AG$29,0)+1</f>
        <v>1</v>
      </c>
      <c r="M172" s="55">
        <f ca="1">MAX(Free_Agents[[#This Row],[MG VARG]]*$Q$11,0)+1</f>
        <v>1</v>
      </c>
      <c r="N172" s="97"/>
    </row>
    <row r="173" spans="1:14" x14ac:dyDescent="0.25">
      <c r="A173" t="s">
        <v>1292</v>
      </c>
      <c r="B173" t="s">
        <v>2224</v>
      </c>
      <c r="C173" t="s">
        <v>64</v>
      </c>
      <c r="D173" t="s">
        <v>2074</v>
      </c>
      <c r="E173" s="84">
        <v>20.61872446756319</v>
      </c>
      <c r="F173" s="84">
        <v>-109.60635825095574</v>
      </c>
      <c r="G173" s="84">
        <v>-6.4474328382915136</v>
      </c>
      <c r="H173" s="84">
        <v>33.513590144146221</v>
      </c>
      <c r="I173" s="84">
        <v>-96.711492574372713</v>
      </c>
      <c r="J173" s="84">
        <v>-5.6889113279042771</v>
      </c>
      <c r="K173" t="e">
        <f>_xlfn.XLOOKUP(Free_Agents[[#This Row],[Player]],$T$2:$T$21,$U$2:$U$21)</f>
        <v>#N/A</v>
      </c>
      <c r="L173" s="55">
        <f>MAX(Free_Agents[[#This Row],[MG VARG]]*'Full Roster'!$AG$29,0)+1</f>
        <v>1</v>
      </c>
      <c r="M173" s="55">
        <f ca="1">MAX(Free_Agents[[#This Row],[MG VARG]]*$Q$11,0)+1</f>
        <v>1</v>
      </c>
      <c r="N173" s="97"/>
    </row>
    <row r="174" spans="1:14" x14ac:dyDescent="0.25">
      <c r="A174" t="s">
        <v>1523</v>
      </c>
      <c r="C174" t="s">
        <v>64</v>
      </c>
      <c r="D174" t="s">
        <v>2075</v>
      </c>
      <c r="E174" s="84">
        <v>20.400000000000002</v>
      </c>
      <c r="F174" s="84">
        <v>-109.82508271851893</v>
      </c>
      <c r="G174" s="84">
        <v>-6.4602989834422901</v>
      </c>
      <c r="H174" s="84">
        <v>33.320597966884584</v>
      </c>
      <c r="I174" s="84">
        <v>-96.904484751634357</v>
      </c>
      <c r="J174" s="84">
        <v>-5.7002638089196678</v>
      </c>
      <c r="K174" t="e">
        <f>_xlfn.XLOOKUP(Free_Agents[[#This Row],[Player]],$T$2:$T$21,$U$2:$U$21)</f>
        <v>#N/A</v>
      </c>
      <c r="L174" s="55">
        <f>MAX(Free_Agents[[#This Row],[MG VARG]]*'Full Roster'!$AG$29,0)+1</f>
        <v>1</v>
      </c>
      <c r="M174" s="55">
        <f ca="1">MAX(Free_Agents[[#This Row],[MG VARG]]*$Q$11,0)+1</f>
        <v>1</v>
      </c>
      <c r="N174" s="97"/>
    </row>
    <row r="175" spans="1:14" x14ac:dyDescent="0.25">
      <c r="A175" t="s">
        <v>2330</v>
      </c>
      <c r="B175" t="s">
        <v>34</v>
      </c>
      <c r="C175" t="s">
        <v>64</v>
      </c>
      <c r="D175" t="s">
        <v>2077</v>
      </c>
      <c r="E175" s="84">
        <v>20.347630373148657</v>
      </c>
      <c r="F175" s="84">
        <v>-109.87745234537027</v>
      </c>
      <c r="G175" s="84">
        <v>-6.4633795497276632</v>
      </c>
      <c r="H175" s="84">
        <v>33.274389472603985</v>
      </c>
      <c r="I175" s="84">
        <v>-96.950693245914948</v>
      </c>
      <c r="J175" s="84">
        <v>-5.7029819556420556</v>
      </c>
      <c r="K175" t="e">
        <f>_xlfn.XLOOKUP(Free_Agents[[#This Row],[Player]],$T$2:$T$21,$U$2:$U$21)</f>
        <v>#N/A</v>
      </c>
      <c r="L175" s="55">
        <f>MAX(Free_Agents[[#This Row],[MG VARG]]*'Full Roster'!$AG$29,0)+1</f>
        <v>1</v>
      </c>
      <c r="M175" s="55">
        <f ca="1">MAX(Free_Agents[[#This Row],[MG VARG]]*$Q$11,0)+1</f>
        <v>1</v>
      </c>
      <c r="N175" s="97"/>
    </row>
    <row r="176" spans="1:14" x14ac:dyDescent="0.25">
      <c r="A176" t="s">
        <v>2331</v>
      </c>
      <c r="B176" t="s">
        <v>2311</v>
      </c>
      <c r="C176" t="s">
        <v>64</v>
      </c>
      <c r="D176" t="s">
        <v>2079</v>
      </c>
      <c r="E176" s="84">
        <v>19.633319426386397</v>
      </c>
      <c r="F176" s="84">
        <v>-110.59176329213254</v>
      </c>
      <c r="G176" s="84">
        <v>-6.5053978407136785</v>
      </c>
      <c r="H176" s="84">
        <v>32.644115107813754</v>
      </c>
      <c r="I176" s="84">
        <v>-97.580967610705187</v>
      </c>
      <c r="J176" s="84">
        <v>-5.7400569182767756</v>
      </c>
      <c r="K176" t="e">
        <f>_xlfn.XLOOKUP(Free_Agents[[#This Row],[Player]],$T$2:$T$21,$U$2:$U$21)</f>
        <v>#N/A</v>
      </c>
      <c r="L176" s="55">
        <f>MAX(Free_Agents[[#This Row],[MG VARG]]*'Full Roster'!$AG$29,0)+1</f>
        <v>1</v>
      </c>
      <c r="M176" s="55">
        <f ca="1">MAX(Free_Agents[[#This Row],[MG VARG]]*$Q$11,0)+1</f>
        <v>1</v>
      </c>
      <c r="N176" s="97"/>
    </row>
    <row r="177" spans="1:14" x14ac:dyDescent="0.25">
      <c r="A177" t="s">
        <v>2332</v>
      </c>
      <c r="B177" t="s">
        <v>2231</v>
      </c>
      <c r="C177" t="s">
        <v>126</v>
      </c>
      <c r="D177" t="s">
        <v>2333</v>
      </c>
      <c r="E177" s="84">
        <v>16.466666666666665</v>
      </c>
      <c r="F177" s="84">
        <v>-103.76467741908745</v>
      </c>
      <c r="G177" s="84">
        <v>-6.1038045540639674</v>
      </c>
      <c r="H177" s="84">
        <v>22.570471220730632</v>
      </c>
      <c r="I177" s="84">
        <v>-97.660872865023492</v>
      </c>
      <c r="J177" s="84">
        <v>-5.7447572273543228</v>
      </c>
      <c r="K177" t="e">
        <f>_xlfn.XLOOKUP(Free_Agents[[#This Row],[Player]],$T$2:$T$21,$U$2:$U$21)</f>
        <v>#N/A</v>
      </c>
      <c r="L177" s="55">
        <f>MAX(Free_Agents[[#This Row],[MG VARG]]*'Full Roster'!$AG$29,0)+1</f>
        <v>1</v>
      </c>
      <c r="M177" s="55">
        <f ca="1">MAX(Free_Agents[[#This Row],[MG VARG]]*$Q$11,0)+1</f>
        <v>1</v>
      </c>
      <c r="N177" s="97"/>
    </row>
    <row r="178" spans="1:14" x14ac:dyDescent="0.25">
      <c r="A178" t="s">
        <v>2334</v>
      </c>
      <c r="B178" t="s">
        <v>2311</v>
      </c>
      <c r="C178" t="s">
        <v>126</v>
      </c>
      <c r="D178" t="s">
        <v>2335</v>
      </c>
      <c r="E178" s="84">
        <v>16.249445870446259</v>
      </c>
      <c r="F178" s="84">
        <v>-103.98189821530787</v>
      </c>
      <c r="G178" s="84">
        <v>-6.1165822479592862</v>
      </c>
      <c r="H178" s="84">
        <v>22.366028118405545</v>
      </c>
      <c r="I178" s="84">
        <v>-97.865315967348579</v>
      </c>
      <c r="J178" s="84">
        <v>-5.7567832921969755</v>
      </c>
      <c r="K178" t="e">
        <f>_xlfn.XLOOKUP(Free_Agents[[#This Row],[Player]],$T$2:$T$21,$U$2:$U$21)</f>
        <v>#N/A</v>
      </c>
      <c r="L178" s="55">
        <f>MAX(Free_Agents[[#This Row],[MG VARG]]*'Full Roster'!$AG$29,0)+1</f>
        <v>1</v>
      </c>
      <c r="M178" s="55">
        <f ca="1">MAX(Free_Agents[[#This Row],[MG VARG]]*$Q$11,0)+1</f>
        <v>1</v>
      </c>
      <c r="N178" s="97"/>
    </row>
    <row r="179" spans="1:14" x14ac:dyDescent="0.25">
      <c r="A179" t="s">
        <v>2336</v>
      </c>
      <c r="B179" t="s">
        <v>2322</v>
      </c>
      <c r="C179" t="s">
        <v>126</v>
      </c>
      <c r="D179" t="s">
        <v>2337</v>
      </c>
      <c r="E179" s="84">
        <v>16.202606359111996</v>
      </c>
      <c r="F179" s="84">
        <v>-104.02873772664212</v>
      </c>
      <c r="G179" s="84">
        <v>-6.1193375133318897</v>
      </c>
      <c r="H179" s="84">
        <v>22.321943872443885</v>
      </c>
      <c r="I179" s="84">
        <v>-97.909400213310235</v>
      </c>
      <c r="J179" s="84">
        <v>-5.7593764831358962</v>
      </c>
      <c r="K179" t="e">
        <f>_xlfn.XLOOKUP(Free_Agents[[#This Row],[Player]],$T$2:$T$21,$U$2:$U$21)</f>
        <v>#N/A</v>
      </c>
      <c r="L179" s="55">
        <f>MAX(Free_Agents[[#This Row],[MG VARG]]*'Full Roster'!$AG$29,0)+1</f>
        <v>1</v>
      </c>
      <c r="M179" s="55">
        <f ca="1">MAX(Free_Agents[[#This Row],[MG VARG]]*$Q$11,0)+1</f>
        <v>1</v>
      </c>
      <c r="N179" s="97"/>
    </row>
    <row r="180" spans="1:14" x14ac:dyDescent="0.25">
      <c r="A180" t="s">
        <v>2338</v>
      </c>
      <c r="B180" t="s">
        <v>2228</v>
      </c>
      <c r="C180" t="s">
        <v>64</v>
      </c>
      <c r="D180" t="s">
        <v>2083</v>
      </c>
      <c r="E180" s="84">
        <v>18.426332790847667</v>
      </c>
      <c r="F180" s="84">
        <v>-111.79874992767127</v>
      </c>
      <c r="G180" s="84">
        <v>-6.5763970545688979</v>
      </c>
      <c r="H180" s="84">
        <v>31.579126899985464</v>
      </c>
      <c r="I180" s="84">
        <v>-98.645955818533466</v>
      </c>
      <c r="J180" s="84">
        <v>-5.8027032834431447</v>
      </c>
      <c r="K180" t="e">
        <f>_xlfn.XLOOKUP(Free_Agents[[#This Row],[Player]],$T$2:$T$21,$U$2:$U$21)</f>
        <v>#N/A</v>
      </c>
      <c r="L180" s="55">
        <f>MAX(Free_Agents[[#This Row],[MG VARG]]*'Full Roster'!$AG$29,0)+1</f>
        <v>1</v>
      </c>
      <c r="M180" s="55">
        <f ca="1">MAX(Free_Agents[[#This Row],[MG VARG]]*$Q$11,0)+1</f>
        <v>1</v>
      </c>
      <c r="N180" s="97"/>
    </row>
    <row r="181" spans="1:14" x14ac:dyDescent="0.25">
      <c r="A181" t="s">
        <v>2339</v>
      </c>
      <c r="B181" t="s">
        <v>92</v>
      </c>
      <c r="C181" t="s">
        <v>126</v>
      </c>
      <c r="D181" t="s">
        <v>2340</v>
      </c>
      <c r="E181" s="84">
        <v>15.0254057369678</v>
      </c>
      <c r="F181" s="84">
        <v>-105.20593834878632</v>
      </c>
      <c r="G181" s="84">
        <v>-6.1885846087521363</v>
      </c>
      <c r="H181" s="84">
        <v>21.213990345719935</v>
      </c>
      <c r="I181" s="84">
        <v>-99.017353740034181</v>
      </c>
      <c r="J181" s="84">
        <v>-5.8245502200020107</v>
      </c>
      <c r="K181" t="e">
        <f>_xlfn.XLOOKUP(Free_Agents[[#This Row],[Player]],$T$2:$T$21,$U$2:$U$21)</f>
        <v>#N/A</v>
      </c>
      <c r="L181" s="55">
        <f>MAX(Free_Agents[[#This Row],[MG VARG]]*'Full Roster'!$AG$29,0)+1</f>
        <v>1</v>
      </c>
      <c r="M181" s="55">
        <f ca="1">MAX(Free_Agents[[#This Row],[MG VARG]]*$Q$11,0)+1</f>
        <v>1</v>
      </c>
      <c r="N181" s="97"/>
    </row>
    <row r="182" spans="1:14" x14ac:dyDescent="0.25">
      <c r="A182" t="s">
        <v>2341</v>
      </c>
      <c r="B182" t="s">
        <v>94</v>
      </c>
      <c r="C182" t="s">
        <v>126</v>
      </c>
      <c r="D182" t="s">
        <v>2342</v>
      </c>
      <c r="E182" s="84">
        <v>14.934686871105287</v>
      </c>
      <c r="F182" s="84">
        <v>-105.29665721464883</v>
      </c>
      <c r="G182" s="84">
        <v>-6.1939210126264017</v>
      </c>
      <c r="H182" s="84">
        <v>21.128607883731689</v>
      </c>
      <c r="I182" s="84">
        <v>-99.102736202022427</v>
      </c>
      <c r="J182" s="84">
        <v>-5.829572717766025</v>
      </c>
      <c r="K182" t="e">
        <f>_xlfn.XLOOKUP(Free_Agents[[#This Row],[Player]],$T$2:$T$21,$U$2:$U$21)</f>
        <v>#N/A</v>
      </c>
      <c r="L182" s="55">
        <f>MAX(Free_Agents[[#This Row],[MG VARG]]*'Full Roster'!$AG$29,0)+1</f>
        <v>1</v>
      </c>
      <c r="M182" s="55">
        <f ca="1">MAX(Free_Agents[[#This Row],[MG VARG]]*$Q$11,0)+1</f>
        <v>1</v>
      </c>
      <c r="N182" s="97"/>
    </row>
    <row r="183" spans="1:14" x14ac:dyDescent="0.25">
      <c r="A183" t="s">
        <v>2343</v>
      </c>
      <c r="B183" t="s">
        <v>2246</v>
      </c>
      <c r="C183" t="s">
        <v>102</v>
      </c>
      <c r="D183" t="s">
        <v>2344</v>
      </c>
      <c r="E183" s="84">
        <v>15.388898396256003</v>
      </c>
      <c r="F183" s="84">
        <v>-105.3192014162025</v>
      </c>
      <c r="G183" s="84">
        <v>-6.195247142129559</v>
      </c>
      <c r="H183" s="84">
        <v>21.584145538385563</v>
      </c>
      <c r="I183" s="84">
        <v>-99.123954274072958</v>
      </c>
      <c r="J183" s="84">
        <v>-5.8308208396513503</v>
      </c>
      <c r="K183" t="e">
        <f>_xlfn.XLOOKUP(Free_Agents[[#This Row],[Player]],$T$2:$T$21,$U$2:$U$21)</f>
        <v>#N/A</v>
      </c>
      <c r="L183" s="55">
        <f>MAX(Free_Agents[[#This Row],[MG VARG]]*'Full Roster'!$AG$29,0)+1</f>
        <v>1</v>
      </c>
      <c r="M183" s="55">
        <f ca="1">MAX(Free_Agents[[#This Row],[MG VARG]]*$Q$11,0)+1</f>
        <v>1</v>
      </c>
      <c r="N183" s="97"/>
    </row>
    <row r="184" spans="1:14" x14ac:dyDescent="0.25">
      <c r="A184" t="s">
        <v>2345</v>
      </c>
      <c r="B184" t="s">
        <v>94</v>
      </c>
      <c r="C184" t="s">
        <v>126</v>
      </c>
      <c r="D184" t="s">
        <v>2346</v>
      </c>
      <c r="E184" s="84">
        <v>14.65</v>
      </c>
      <c r="F184" s="84">
        <v>-105.58134408575411</v>
      </c>
      <c r="G184" s="84">
        <v>-6.2106672991620062</v>
      </c>
      <c r="H184" s="84">
        <v>20.860667299162007</v>
      </c>
      <c r="I184" s="84">
        <v>-99.370676786592114</v>
      </c>
      <c r="J184" s="84">
        <v>-5.8453339286230657</v>
      </c>
      <c r="K184" t="e">
        <f>_xlfn.XLOOKUP(Free_Agents[[#This Row],[Player]],$T$2:$T$21,$U$2:$U$21)</f>
        <v>#N/A</v>
      </c>
      <c r="L184" s="55">
        <f>MAX(Free_Agents[[#This Row],[MG VARG]]*'Full Roster'!$AG$29,0)+1</f>
        <v>1</v>
      </c>
      <c r="M184" s="55">
        <f ca="1">MAX(Free_Agents[[#This Row],[MG VARG]]*$Q$11,0)+1</f>
        <v>1</v>
      </c>
      <c r="N184" s="97"/>
    </row>
    <row r="185" spans="1:14" x14ac:dyDescent="0.25">
      <c r="A185" t="s">
        <v>2347</v>
      </c>
      <c r="B185" t="s">
        <v>70</v>
      </c>
      <c r="C185" t="s">
        <v>102</v>
      </c>
      <c r="D185" t="s">
        <v>2348</v>
      </c>
      <c r="E185" s="84">
        <v>14.875444477082436</v>
      </c>
      <c r="F185" s="84">
        <v>-105.83265533537607</v>
      </c>
      <c r="G185" s="84">
        <v>-6.2254503138456512</v>
      </c>
      <c r="H185" s="84">
        <v>21.100894790928088</v>
      </c>
      <c r="I185" s="84">
        <v>-99.607205021530433</v>
      </c>
      <c r="J185" s="84">
        <v>-5.8592473542076728</v>
      </c>
      <c r="K185" t="e">
        <f>_xlfn.XLOOKUP(Free_Agents[[#This Row],[Player]],$T$2:$T$21,$U$2:$U$21)</f>
        <v>#N/A</v>
      </c>
      <c r="L185" s="55">
        <f>MAX(Free_Agents[[#This Row],[MG VARG]]*'Full Roster'!$AG$29,0)+1</f>
        <v>1</v>
      </c>
      <c r="M185" s="55">
        <f ca="1">MAX(Free_Agents[[#This Row],[MG VARG]]*$Q$11,0)+1</f>
        <v>1</v>
      </c>
      <c r="N185" s="97"/>
    </row>
    <row r="186" spans="1:14" x14ac:dyDescent="0.25">
      <c r="A186" t="s">
        <v>2349</v>
      </c>
      <c r="B186" t="s">
        <v>72</v>
      </c>
      <c r="C186" t="s">
        <v>64</v>
      </c>
      <c r="D186" t="s">
        <v>2087</v>
      </c>
      <c r="E186" s="84">
        <v>17.283276660465013</v>
      </c>
      <c r="F186" s="84">
        <v>-112.94180605805391</v>
      </c>
      <c r="G186" s="84">
        <v>-6.6436356504737599</v>
      </c>
      <c r="H186" s="84">
        <v>30.570547961412537</v>
      </c>
      <c r="I186" s="84">
        <v>-99.654534757106404</v>
      </c>
      <c r="J186" s="84">
        <v>-5.862031456300377</v>
      </c>
      <c r="K186" t="e">
        <f>_xlfn.XLOOKUP(Free_Agents[[#This Row],[Player]],$T$2:$T$21,$U$2:$U$21)</f>
        <v>#N/A</v>
      </c>
      <c r="L186" s="55">
        <f>MAX(Free_Agents[[#This Row],[MG VARG]]*'Full Roster'!$AG$29,0)+1</f>
        <v>1</v>
      </c>
      <c r="M186" s="55">
        <f ca="1">MAX(Free_Agents[[#This Row],[MG VARG]]*$Q$11,0)+1</f>
        <v>1</v>
      </c>
      <c r="N186" s="97"/>
    </row>
    <row r="187" spans="1:14" x14ac:dyDescent="0.25">
      <c r="A187" t="s">
        <v>2350</v>
      </c>
      <c r="B187" t="s">
        <v>2228</v>
      </c>
      <c r="C187" t="s">
        <v>64</v>
      </c>
      <c r="D187" t="s">
        <v>2089</v>
      </c>
      <c r="E187" s="84">
        <v>16.580000000000005</v>
      </c>
      <c r="F187" s="84">
        <v>-113.64508271851892</v>
      </c>
      <c r="G187" s="84">
        <v>-6.6850048657952303</v>
      </c>
      <c r="H187" s="84">
        <v>29.95000973159047</v>
      </c>
      <c r="I187" s="84">
        <v>-100.27507298692846</v>
      </c>
      <c r="J187" s="84">
        <v>-5.8985337051134392</v>
      </c>
      <c r="K187" t="e">
        <f>_xlfn.XLOOKUP(Free_Agents[[#This Row],[Player]],$T$2:$T$21,$U$2:$U$21)</f>
        <v>#N/A</v>
      </c>
      <c r="L187" s="55">
        <f>MAX(Free_Agents[[#This Row],[MG VARG]]*'Full Roster'!$AG$29,0)+1</f>
        <v>1</v>
      </c>
      <c r="M187" s="55">
        <f ca="1">MAX(Free_Agents[[#This Row],[MG VARG]]*$Q$11,0)+1</f>
        <v>1</v>
      </c>
      <c r="N187" s="97"/>
    </row>
    <row r="188" spans="1:14" x14ac:dyDescent="0.25">
      <c r="A188" t="s">
        <v>1805</v>
      </c>
      <c r="B188" t="s">
        <v>159</v>
      </c>
      <c r="C188" t="s">
        <v>102</v>
      </c>
      <c r="D188" t="s">
        <v>2351</v>
      </c>
      <c r="E188" s="84">
        <v>13.567907722399049</v>
      </c>
      <c r="F188" s="84">
        <v>-107.14019209005946</v>
      </c>
      <c r="G188" s="84">
        <v>-6.3023642405917331</v>
      </c>
      <c r="H188" s="84">
        <v>19.870271962990781</v>
      </c>
      <c r="I188" s="84">
        <v>-100.83782784946773</v>
      </c>
      <c r="J188" s="84">
        <v>-5.9316369323216307</v>
      </c>
      <c r="K188" t="e">
        <f>_xlfn.XLOOKUP(Free_Agents[[#This Row],[Player]],$T$2:$T$21,$U$2:$U$21)</f>
        <v>#N/A</v>
      </c>
      <c r="L188" s="55">
        <f>MAX(Free_Agents[[#This Row],[MG VARG]]*'Full Roster'!$AG$29,0)+1</f>
        <v>1</v>
      </c>
      <c r="M188" s="55">
        <f ca="1">MAX(Free_Agents[[#This Row],[MG VARG]]*$Q$11,0)+1</f>
        <v>1</v>
      </c>
      <c r="N188" s="97"/>
    </row>
    <row r="189" spans="1:14" x14ac:dyDescent="0.25">
      <c r="A189" t="s">
        <v>2352</v>
      </c>
      <c r="B189" t="s">
        <v>2213</v>
      </c>
      <c r="C189" t="s">
        <v>102</v>
      </c>
      <c r="D189" t="s">
        <v>2353</v>
      </c>
      <c r="E189" s="84">
        <v>13.5</v>
      </c>
      <c r="F189" s="84">
        <v>-107.20809981245851</v>
      </c>
      <c r="G189" s="84">
        <v>-6.3063588124975594</v>
      </c>
      <c r="H189" s="84">
        <v>19.806358812497557</v>
      </c>
      <c r="I189" s="84">
        <v>-100.90174099996096</v>
      </c>
      <c r="J189" s="84">
        <v>-5.9353965294094682</v>
      </c>
      <c r="K189" t="e">
        <f>_xlfn.XLOOKUP(Free_Agents[[#This Row],[Player]],$T$2:$T$21,$U$2:$U$21)</f>
        <v>#N/A</v>
      </c>
      <c r="L189" s="55">
        <f>MAX(Free_Agents[[#This Row],[MG VARG]]*'Full Roster'!$AG$29,0)+1</f>
        <v>1</v>
      </c>
      <c r="M189" s="55">
        <f ca="1">MAX(Free_Agents[[#This Row],[MG VARG]]*$Q$11,0)+1</f>
        <v>1</v>
      </c>
      <c r="N189" s="97"/>
    </row>
    <row r="190" spans="1:14" x14ac:dyDescent="0.25">
      <c r="A190" t="s">
        <v>2354</v>
      </c>
      <c r="B190" t="s">
        <v>2231</v>
      </c>
      <c r="C190" t="s">
        <v>102</v>
      </c>
      <c r="D190" t="s">
        <v>2355</v>
      </c>
      <c r="E190" s="84">
        <v>13.461121074559641</v>
      </c>
      <c r="F190" s="84">
        <v>-107.24697873789887</v>
      </c>
      <c r="G190" s="84">
        <v>-6.3086458081116987</v>
      </c>
      <c r="H190" s="84">
        <v>19.769766882671341</v>
      </c>
      <c r="I190" s="84">
        <v>-100.93833292978718</v>
      </c>
      <c r="J190" s="84">
        <v>-5.9375489958698342</v>
      </c>
      <c r="K190" t="e">
        <f>_xlfn.XLOOKUP(Free_Agents[[#This Row],[Player]],$T$2:$T$21,$U$2:$U$21)</f>
        <v>#N/A</v>
      </c>
      <c r="L190" s="55">
        <f>MAX(Free_Agents[[#This Row],[MG VARG]]*'Full Roster'!$AG$29,0)+1</f>
        <v>1</v>
      </c>
      <c r="M190" s="55">
        <f ca="1">MAX(Free_Agents[[#This Row],[MG VARG]]*$Q$11,0)+1</f>
        <v>1</v>
      </c>
      <c r="N190" s="97"/>
    </row>
    <row r="191" spans="1:14" x14ac:dyDescent="0.25">
      <c r="A191" t="s">
        <v>2356</v>
      </c>
      <c r="B191" t="s">
        <v>2322</v>
      </c>
      <c r="C191" t="s">
        <v>126</v>
      </c>
      <c r="D191" t="s">
        <v>2357</v>
      </c>
      <c r="E191" s="84">
        <v>12.95</v>
      </c>
      <c r="F191" s="84">
        <v>-107.28134408575411</v>
      </c>
      <c r="G191" s="84">
        <v>-6.3106672991620067</v>
      </c>
      <c r="H191" s="84">
        <v>19.260667299162005</v>
      </c>
      <c r="I191" s="84">
        <v>-100.97067678659211</v>
      </c>
      <c r="J191" s="84">
        <v>-5.9394515756818889</v>
      </c>
      <c r="K191" t="e">
        <f>_xlfn.XLOOKUP(Free_Agents[[#This Row],[Player]],$T$2:$T$21,$U$2:$U$21)</f>
        <v>#N/A</v>
      </c>
      <c r="L191" s="55">
        <f>MAX(Free_Agents[[#This Row],[MG VARG]]*'Full Roster'!$AG$29,0)+1</f>
        <v>1</v>
      </c>
      <c r="M191" s="55">
        <f ca="1">MAX(Free_Agents[[#This Row],[MG VARG]]*$Q$11,0)+1</f>
        <v>1</v>
      </c>
      <c r="N191" s="97"/>
    </row>
    <row r="192" spans="1:14" x14ac:dyDescent="0.25">
      <c r="A192" t="s">
        <v>2358</v>
      </c>
      <c r="B192" t="s">
        <v>2229</v>
      </c>
      <c r="C192" t="s">
        <v>126</v>
      </c>
      <c r="D192" t="s">
        <v>2359</v>
      </c>
      <c r="E192" s="84">
        <v>12.531910465331947</v>
      </c>
      <c r="F192" s="84">
        <v>-107.69943362042217</v>
      </c>
      <c r="G192" s="84">
        <v>-6.3352608012013043</v>
      </c>
      <c r="H192" s="84">
        <v>18.867171266533251</v>
      </c>
      <c r="I192" s="84">
        <v>-101.36417281922087</v>
      </c>
      <c r="J192" s="84">
        <v>-5.9625984011306397</v>
      </c>
      <c r="K192" t="e">
        <f>_xlfn.XLOOKUP(Free_Agents[[#This Row],[Player]],$T$2:$T$21,$U$2:$U$21)</f>
        <v>#N/A</v>
      </c>
      <c r="L192" s="55">
        <f>MAX(Free_Agents[[#This Row],[MG VARG]]*'Full Roster'!$AG$29,0)+1</f>
        <v>1</v>
      </c>
      <c r="M192" s="55">
        <f ca="1">MAX(Free_Agents[[#This Row],[MG VARG]]*$Q$11,0)+1</f>
        <v>1</v>
      </c>
      <c r="N192" s="97"/>
    </row>
    <row r="193" spans="1:14" x14ac:dyDescent="0.25">
      <c r="A193" t="s">
        <v>2360</v>
      </c>
      <c r="B193" t="s">
        <v>2224</v>
      </c>
      <c r="C193" t="s">
        <v>102</v>
      </c>
      <c r="D193" t="s">
        <v>2361</v>
      </c>
      <c r="E193" s="84">
        <v>12.695279300894738</v>
      </c>
      <c r="F193" s="84">
        <v>-108.01282051156377</v>
      </c>
      <c r="G193" s="84">
        <v>-6.3536953242096335</v>
      </c>
      <c r="H193" s="84">
        <v>19.048974625104371</v>
      </c>
      <c r="I193" s="84">
        <v>-101.65912518735414</v>
      </c>
      <c r="J193" s="84">
        <v>-5.9799485404325958</v>
      </c>
      <c r="K193" t="e">
        <f>_xlfn.XLOOKUP(Free_Agents[[#This Row],[Player]],$T$2:$T$21,$U$2:$U$21)</f>
        <v>#N/A</v>
      </c>
      <c r="L193" s="55">
        <f>MAX(Free_Agents[[#This Row],[MG VARG]]*'Full Roster'!$AG$29,0)+1</f>
        <v>1</v>
      </c>
      <c r="M193" s="55">
        <f ca="1">MAX(Free_Agents[[#This Row],[MG VARG]]*$Q$11,0)+1</f>
        <v>1</v>
      </c>
      <c r="N193" s="97"/>
    </row>
    <row r="194" spans="1:14" x14ac:dyDescent="0.25">
      <c r="A194" t="s">
        <v>1874</v>
      </c>
      <c r="B194" t="s">
        <v>2213</v>
      </c>
      <c r="C194" t="s">
        <v>102</v>
      </c>
      <c r="D194" t="s">
        <v>2362</v>
      </c>
      <c r="E194" s="84">
        <v>12.690811920697275</v>
      </c>
      <c r="F194" s="84">
        <v>-108.01728789176124</v>
      </c>
      <c r="G194" s="84">
        <v>-6.3539581112800727</v>
      </c>
      <c r="H194" s="84">
        <v>19.044770031977347</v>
      </c>
      <c r="I194" s="84">
        <v>-101.66332978048116</v>
      </c>
      <c r="J194" s="84">
        <v>-5.9801958694400685</v>
      </c>
      <c r="K194" t="e">
        <f>_xlfn.XLOOKUP(Free_Agents[[#This Row],[Player]],$T$2:$T$21,$U$2:$U$21)</f>
        <v>#N/A</v>
      </c>
      <c r="L194" s="55">
        <f>MAX(Free_Agents[[#This Row],[MG VARG]]*'Full Roster'!$AG$29,0)+1</f>
        <v>1</v>
      </c>
      <c r="M194" s="55">
        <f ca="1">MAX(Free_Agents[[#This Row],[MG VARG]]*$Q$11,0)+1</f>
        <v>1</v>
      </c>
      <c r="N194" s="97"/>
    </row>
    <row r="195" spans="1:14" x14ac:dyDescent="0.25">
      <c r="A195" t="s">
        <v>2363</v>
      </c>
      <c r="B195" t="s">
        <v>2236</v>
      </c>
      <c r="C195" t="s">
        <v>64</v>
      </c>
      <c r="D195" t="s">
        <v>2092</v>
      </c>
      <c r="E195" s="84">
        <v>14.988875050799997</v>
      </c>
      <c r="F195" s="84">
        <v>-115.23620766771893</v>
      </c>
      <c r="G195" s="84">
        <v>-6.7786004510422897</v>
      </c>
      <c r="H195" s="84">
        <v>28.546075952884578</v>
      </c>
      <c r="I195" s="84">
        <v>-101.67900676563436</v>
      </c>
      <c r="J195" s="84">
        <v>-5.9811180450373147</v>
      </c>
      <c r="K195" t="e">
        <f>_xlfn.XLOOKUP(Free_Agents[[#This Row],[Player]],$T$2:$T$21,$U$2:$U$21)</f>
        <v>#N/A</v>
      </c>
      <c r="L195" s="55">
        <f>MAX(Free_Agents[[#This Row],[MG VARG]]*'Full Roster'!$AG$29,0)+1</f>
        <v>1</v>
      </c>
      <c r="M195" s="55">
        <f ca="1">MAX(Free_Agents[[#This Row],[MG VARG]]*$Q$11,0)+1</f>
        <v>1</v>
      </c>
      <c r="N195" s="97"/>
    </row>
    <row r="196" spans="1:14" x14ac:dyDescent="0.25">
      <c r="A196" t="s">
        <v>2364</v>
      </c>
      <c r="B196" t="s">
        <v>2244</v>
      </c>
      <c r="C196" t="s">
        <v>64</v>
      </c>
      <c r="D196" t="s">
        <v>2094</v>
      </c>
      <c r="E196" s="84">
        <v>14.257447578157166</v>
      </c>
      <c r="F196" s="84">
        <v>-115.96763514036176</v>
      </c>
      <c r="G196" s="84">
        <v>-6.8216255964918684</v>
      </c>
      <c r="H196" s="84">
        <v>27.900698771140902</v>
      </c>
      <c r="I196" s="84">
        <v>-102.32438394737804</v>
      </c>
      <c r="J196" s="84">
        <v>-6.0190814086692965</v>
      </c>
      <c r="K196" t="e">
        <f>_xlfn.XLOOKUP(Free_Agents[[#This Row],[Player]],$T$2:$T$21,$U$2:$U$21)</f>
        <v>#N/A</v>
      </c>
      <c r="L196" s="55">
        <f>MAX(Free_Agents[[#This Row],[MG VARG]]*'Full Roster'!$AG$29,0)+1</f>
        <v>1</v>
      </c>
      <c r="M196" s="55">
        <f ca="1">MAX(Free_Agents[[#This Row],[MG VARG]]*$Q$11,0)+1</f>
        <v>1</v>
      </c>
      <c r="N196" s="97"/>
    </row>
    <row r="197" spans="1:14" x14ac:dyDescent="0.25">
      <c r="A197" t="s">
        <v>515</v>
      </c>
      <c r="B197" t="s">
        <v>92</v>
      </c>
      <c r="C197" t="s">
        <v>126</v>
      </c>
      <c r="D197" t="s">
        <v>2365</v>
      </c>
      <c r="E197" s="84">
        <v>11.420000000000002</v>
      </c>
      <c r="F197" s="84">
        <v>-108.81134408575411</v>
      </c>
      <c r="G197" s="84">
        <v>-6.4006672991620066</v>
      </c>
      <c r="H197" s="84">
        <v>17.820667299162007</v>
      </c>
      <c r="I197" s="84">
        <v>-102.41067678659211</v>
      </c>
      <c r="J197" s="84">
        <v>-6.0241574580348294</v>
      </c>
      <c r="K197" t="e">
        <f>_xlfn.XLOOKUP(Free_Agents[[#This Row],[Player]],$T$2:$T$21,$U$2:$U$21)</f>
        <v>#N/A</v>
      </c>
      <c r="L197" s="55">
        <f>MAX(Free_Agents[[#This Row],[MG VARG]]*'Full Roster'!$AG$29,0)+1</f>
        <v>1</v>
      </c>
      <c r="M197" s="55">
        <f ca="1">MAX(Free_Agents[[#This Row],[MG VARG]]*$Q$11,0)+1</f>
        <v>1</v>
      </c>
      <c r="N197" s="97"/>
    </row>
    <row r="198" spans="1:14" x14ac:dyDescent="0.25">
      <c r="A198" t="s">
        <v>879</v>
      </c>
      <c r="B198" t="s">
        <v>2208</v>
      </c>
      <c r="C198" t="s">
        <v>64</v>
      </c>
      <c r="D198" t="s">
        <v>2096</v>
      </c>
      <c r="E198" s="84">
        <v>13.752806191321268</v>
      </c>
      <c r="F198" s="84">
        <v>-116.47227652719766</v>
      </c>
      <c r="G198" s="84">
        <v>-6.8513103839528036</v>
      </c>
      <c r="H198" s="84">
        <v>27.455426959226877</v>
      </c>
      <c r="I198" s="84">
        <v>-102.76965575929205</v>
      </c>
      <c r="J198" s="84">
        <v>-6.0452738681936502</v>
      </c>
      <c r="K198" t="e">
        <f>_xlfn.XLOOKUP(Free_Agents[[#This Row],[Player]],$T$2:$T$21,$U$2:$U$21)</f>
        <v>#N/A</v>
      </c>
      <c r="L198" s="55">
        <f>MAX(Free_Agents[[#This Row],[MG VARG]]*'Full Roster'!$AG$29,0)+1</f>
        <v>1</v>
      </c>
      <c r="M198" s="55">
        <f ca="1">MAX(Free_Agents[[#This Row],[MG VARG]]*$Q$11,0)+1</f>
        <v>1</v>
      </c>
      <c r="N198" s="97"/>
    </row>
    <row r="199" spans="1:14" x14ac:dyDescent="0.25">
      <c r="A199" t="s">
        <v>2366</v>
      </c>
      <c r="B199" t="s">
        <v>2246</v>
      </c>
      <c r="C199" t="s">
        <v>126</v>
      </c>
      <c r="D199" t="s">
        <v>2367</v>
      </c>
      <c r="E199" s="84">
        <v>10.531844392156865</v>
      </c>
      <c r="F199" s="84">
        <v>-109.69949969359725</v>
      </c>
      <c r="G199" s="84">
        <v>-6.452911746682191</v>
      </c>
      <c r="H199" s="84">
        <v>16.984756138839057</v>
      </c>
      <c r="I199" s="84">
        <v>-103.24658794691506</v>
      </c>
      <c r="J199" s="84">
        <v>-6.0733287027597092</v>
      </c>
      <c r="K199" t="e">
        <f>_xlfn.XLOOKUP(Free_Agents[[#This Row],[Player]],$T$2:$T$21,$U$2:$U$21)</f>
        <v>#N/A</v>
      </c>
      <c r="L199" s="55">
        <f>MAX(Free_Agents[[#This Row],[MG VARG]]*'Full Roster'!$AG$29,0)+1</f>
        <v>1</v>
      </c>
      <c r="M199" s="55">
        <f ca="1">MAX(Free_Agents[[#This Row],[MG VARG]]*$Q$11,0)+1</f>
        <v>1</v>
      </c>
      <c r="N199" s="97"/>
    </row>
    <row r="200" spans="1:14" x14ac:dyDescent="0.25">
      <c r="A200" t="s">
        <v>2368</v>
      </c>
      <c r="B200" t="s">
        <v>2248</v>
      </c>
      <c r="C200" t="s">
        <v>126</v>
      </c>
      <c r="D200" t="s">
        <v>2369</v>
      </c>
      <c r="E200" s="84">
        <v>10.45</v>
      </c>
      <c r="F200" s="84">
        <v>-109.78134408575411</v>
      </c>
      <c r="G200" s="84">
        <v>-6.4577261226914189</v>
      </c>
      <c r="H200" s="84">
        <v>16.907726122691418</v>
      </c>
      <c r="I200" s="84">
        <v>-103.3236179630627</v>
      </c>
      <c r="J200" s="84">
        <v>-6.0778598801801591</v>
      </c>
      <c r="K200" t="e">
        <f>_xlfn.XLOOKUP(Free_Agents[[#This Row],[Player]],$T$2:$T$21,$U$2:$U$21)</f>
        <v>#N/A</v>
      </c>
      <c r="L200" s="55">
        <f>MAX(Free_Agents[[#This Row],[MG VARG]]*'Full Roster'!$AG$29,0)+1</f>
        <v>1</v>
      </c>
      <c r="M200" s="55">
        <f ca="1">MAX(Free_Agents[[#This Row],[MG VARG]]*$Q$11,0)+1</f>
        <v>1</v>
      </c>
      <c r="N200" s="97"/>
    </row>
    <row r="201" spans="1:14" x14ac:dyDescent="0.25">
      <c r="A201" t="s">
        <v>2370</v>
      </c>
      <c r="B201" t="s">
        <v>2251</v>
      </c>
      <c r="C201" t="s">
        <v>126</v>
      </c>
      <c r="D201" t="s">
        <v>2371</v>
      </c>
      <c r="E201" s="84">
        <v>10.233646237500084</v>
      </c>
      <c r="F201" s="84">
        <v>-109.99769784825403</v>
      </c>
      <c r="G201" s="84">
        <v>-6.4704528146031786</v>
      </c>
      <c r="H201" s="84">
        <v>16.704099052103263</v>
      </c>
      <c r="I201" s="84">
        <v>-103.52724503365086</v>
      </c>
      <c r="J201" s="84">
        <v>-6.0898379431559331</v>
      </c>
      <c r="K201" t="e">
        <f>_xlfn.XLOOKUP(Free_Agents[[#This Row],[Player]],$T$2:$T$21,$U$2:$U$21)</f>
        <v>#N/A</v>
      </c>
      <c r="L201" s="55">
        <f>MAX(Free_Agents[[#This Row],[MG VARG]]*'Full Roster'!$AG$29,0)+1</f>
        <v>1</v>
      </c>
      <c r="M201" s="55">
        <f ca="1">MAX(Free_Agents[[#This Row],[MG VARG]]*$Q$11,0)+1</f>
        <v>1</v>
      </c>
      <c r="N201" s="97"/>
    </row>
    <row r="202" spans="1:14" x14ac:dyDescent="0.25">
      <c r="A202" t="s">
        <v>2372</v>
      </c>
      <c r="B202" t="s">
        <v>68</v>
      </c>
      <c r="C202" t="s">
        <v>64</v>
      </c>
      <c r="D202" t="s">
        <v>2097</v>
      </c>
      <c r="E202" s="84">
        <v>12.85</v>
      </c>
      <c r="F202" s="84">
        <v>-117.37508271851894</v>
      </c>
      <c r="G202" s="84">
        <v>-6.9044166305011139</v>
      </c>
      <c r="H202" s="84">
        <v>26.658833261002229</v>
      </c>
      <c r="I202" s="84">
        <v>-103.5662494575167</v>
      </c>
      <c r="J202" s="84">
        <v>-6.0921323210303946</v>
      </c>
      <c r="K202" t="e">
        <f>_xlfn.XLOOKUP(Free_Agents[[#This Row],[Player]],$T$2:$T$21,$U$2:$U$21)</f>
        <v>#N/A</v>
      </c>
      <c r="L202" s="55">
        <f>MAX(Free_Agents[[#This Row],[MG VARG]]*'Full Roster'!$AG$29,0)+1</f>
        <v>1</v>
      </c>
      <c r="M202" s="55">
        <f ca="1">MAX(Free_Agents[[#This Row],[MG VARG]]*$Q$11,0)+1</f>
        <v>1</v>
      </c>
      <c r="N202" s="97"/>
    </row>
    <row r="203" spans="1:14" x14ac:dyDescent="0.25">
      <c r="A203" t="s">
        <v>1828</v>
      </c>
      <c r="B203" t="s">
        <v>2311</v>
      </c>
      <c r="C203" t="s">
        <v>102</v>
      </c>
      <c r="D203" t="s">
        <v>2373</v>
      </c>
      <c r="E203" s="84">
        <v>10.499056652700002</v>
      </c>
      <c r="F203" s="84">
        <v>-110.20904315975851</v>
      </c>
      <c r="G203" s="84">
        <v>-6.4828848917505004</v>
      </c>
      <c r="H203" s="84">
        <v>16.9819415444505</v>
      </c>
      <c r="I203" s="84">
        <v>-103.72615826800802</v>
      </c>
      <c r="J203" s="84">
        <v>-6.1015387216475307</v>
      </c>
      <c r="K203" t="e">
        <f>_xlfn.XLOOKUP(Free_Agents[[#This Row],[Player]],$T$2:$T$21,$U$2:$U$21)</f>
        <v>#N/A</v>
      </c>
      <c r="L203" s="55">
        <f>MAX(Free_Agents[[#This Row],[MG VARG]]*'Full Roster'!$AG$29,0)+1</f>
        <v>1</v>
      </c>
      <c r="M203" s="55">
        <f ca="1">MAX(Free_Agents[[#This Row],[MG VARG]]*$Q$11,0)+1</f>
        <v>1</v>
      </c>
      <c r="N203" s="97"/>
    </row>
    <row r="204" spans="1:14" x14ac:dyDescent="0.25">
      <c r="A204" t="s">
        <v>2374</v>
      </c>
      <c r="B204" t="s">
        <v>2268</v>
      </c>
      <c r="C204" t="s">
        <v>126</v>
      </c>
      <c r="D204" t="s">
        <v>2375</v>
      </c>
      <c r="E204" s="84">
        <v>9.9585412985886883</v>
      </c>
      <c r="F204" s="84">
        <v>-110.27280278716543</v>
      </c>
      <c r="G204" s="84">
        <v>-6.4866354580685552</v>
      </c>
      <c r="H204" s="84">
        <v>16.445176756657244</v>
      </c>
      <c r="I204" s="84">
        <v>-103.78616732909687</v>
      </c>
      <c r="J204" s="84">
        <v>-6.1050686664174627</v>
      </c>
      <c r="K204" t="e">
        <f>_xlfn.XLOOKUP(Free_Agents[[#This Row],[Player]],$T$2:$T$21,$U$2:$U$21)</f>
        <v>#N/A</v>
      </c>
      <c r="L204" s="55">
        <f>MAX(Free_Agents[[#This Row],[MG VARG]]*'Full Roster'!$AG$29,0)+1</f>
        <v>1</v>
      </c>
      <c r="M204" s="55">
        <f ca="1">MAX(Free_Agents[[#This Row],[MG VARG]]*$Q$11,0)+1</f>
        <v>1</v>
      </c>
      <c r="N204" s="97"/>
    </row>
    <row r="205" spans="1:14" x14ac:dyDescent="0.25">
      <c r="A205" t="s">
        <v>2376</v>
      </c>
      <c r="B205" t="s">
        <v>2268</v>
      </c>
      <c r="C205" t="s">
        <v>126</v>
      </c>
      <c r="D205" t="s">
        <v>2377</v>
      </c>
      <c r="E205" s="84">
        <v>9.7849554389800009</v>
      </c>
      <c r="F205" s="84">
        <v>-110.44638864677411</v>
      </c>
      <c r="G205" s="84">
        <v>-6.496846390986712</v>
      </c>
      <c r="H205" s="84">
        <v>16.281801829966714</v>
      </c>
      <c r="I205" s="84">
        <v>-103.94954225578741</v>
      </c>
      <c r="J205" s="84">
        <v>-6.1146789562227886</v>
      </c>
      <c r="K205" t="e">
        <f>_xlfn.XLOOKUP(Free_Agents[[#This Row],[Player]],$T$2:$T$21,$U$2:$U$21)</f>
        <v>#N/A</v>
      </c>
      <c r="L205" s="55">
        <f>MAX(Free_Agents[[#This Row],[MG VARG]]*'Full Roster'!$AG$29,0)+1</f>
        <v>1</v>
      </c>
      <c r="M205" s="55">
        <f ca="1">MAX(Free_Agents[[#This Row],[MG VARG]]*$Q$11,0)+1</f>
        <v>1</v>
      </c>
      <c r="N205" s="97"/>
    </row>
    <row r="206" spans="1:14" x14ac:dyDescent="0.25">
      <c r="A206" t="s">
        <v>2378</v>
      </c>
      <c r="B206" t="s">
        <v>2210</v>
      </c>
      <c r="C206" t="s">
        <v>126</v>
      </c>
      <c r="D206" t="s">
        <v>2379</v>
      </c>
      <c r="E206" s="84">
        <v>9.6000000000000014</v>
      </c>
      <c r="F206" s="84">
        <v>-110.63134408575411</v>
      </c>
      <c r="G206" s="84">
        <v>-6.5077261226914178</v>
      </c>
      <c r="H206" s="84">
        <v>16.107726122691421</v>
      </c>
      <c r="I206" s="84">
        <v>-104.1236179630627</v>
      </c>
      <c r="J206" s="84">
        <v>-6.1249187037095707</v>
      </c>
      <c r="K206" t="e">
        <f>_xlfn.XLOOKUP(Free_Agents[[#This Row],[Player]],$T$2:$T$21,$U$2:$U$21)</f>
        <v>#N/A</v>
      </c>
      <c r="L206" s="55">
        <f>MAX(Free_Agents[[#This Row],[MG VARG]]*'Full Roster'!$AG$29,0)+1</f>
        <v>1</v>
      </c>
      <c r="M206" s="55">
        <f ca="1">MAX(Free_Agents[[#This Row],[MG VARG]]*$Q$11,0)+1</f>
        <v>1</v>
      </c>
      <c r="N206" s="97"/>
    </row>
    <row r="207" spans="1:14" x14ac:dyDescent="0.25">
      <c r="A207" t="s">
        <v>455</v>
      </c>
      <c r="B207" t="s">
        <v>2268</v>
      </c>
      <c r="C207" t="s">
        <v>64</v>
      </c>
      <c r="D207" t="s">
        <v>2098</v>
      </c>
      <c r="E207" s="84">
        <v>11.85</v>
      </c>
      <c r="F207" s="84">
        <v>-118.37508271851894</v>
      </c>
      <c r="G207" s="84">
        <v>-6.9632401599128784</v>
      </c>
      <c r="H207" s="84">
        <v>25.776480319825758</v>
      </c>
      <c r="I207" s="84">
        <v>-104.44860239869317</v>
      </c>
      <c r="J207" s="84">
        <v>-6.144035435217245</v>
      </c>
      <c r="K207" t="e">
        <f>_xlfn.XLOOKUP(Free_Agents[[#This Row],[Player]],$T$2:$T$21,$U$2:$U$21)</f>
        <v>#N/A</v>
      </c>
      <c r="L207" s="55">
        <f>MAX(Free_Agents[[#This Row],[MG VARG]]*'Full Roster'!$AG$29,0)+1</f>
        <v>1</v>
      </c>
      <c r="M207" s="55">
        <f ca="1">MAX(Free_Agents[[#This Row],[MG VARG]]*$Q$11,0)+1</f>
        <v>1</v>
      </c>
      <c r="N207" s="97"/>
    </row>
    <row r="208" spans="1:14" x14ac:dyDescent="0.25">
      <c r="A208" t="s">
        <v>2099</v>
      </c>
      <c r="B208" t="s">
        <v>2248</v>
      </c>
      <c r="C208" t="s">
        <v>64</v>
      </c>
      <c r="D208" t="s">
        <v>2100</v>
      </c>
      <c r="E208" s="84">
        <v>11.320000000000002</v>
      </c>
      <c r="F208" s="84">
        <v>-118.90508271851893</v>
      </c>
      <c r="G208" s="84">
        <v>-6.9944166305011137</v>
      </c>
      <c r="H208" s="84">
        <v>25.308833261002228</v>
      </c>
      <c r="I208" s="84">
        <v>-104.9162494575167</v>
      </c>
      <c r="J208" s="84">
        <v>-6.1715440857362767</v>
      </c>
      <c r="K208" t="e">
        <f>_xlfn.XLOOKUP(Free_Agents[[#This Row],[Player]],$T$2:$T$21,$U$2:$U$21)</f>
        <v>#N/A</v>
      </c>
      <c r="L208" s="55">
        <f>MAX(Free_Agents[[#This Row],[MG VARG]]*'Full Roster'!$AG$29,0)+1</f>
        <v>1</v>
      </c>
      <c r="M208" s="55">
        <f ca="1">MAX(Free_Agents[[#This Row],[MG VARG]]*$Q$11,0)+1</f>
        <v>1</v>
      </c>
      <c r="N208" s="97"/>
    </row>
    <row r="209" spans="1:14" x14ac:dyDescent="0.25">
      <c r="A209" t="s">
        <v>2380</v>
      </c>
      <c r="B209" t="s">
        <v>2221</v>
      </c>
      <c r="C209" t="s">
        <v>126</v>
      </c>
      <c r="D209" t="s">
        <v>2381</v>
      </c>
      <c r="E209" s="84">
        <v>8.7266666666666683</v>
      </c>
      <c r="F209" s="84">
        <v>-111.50467741908744</v>
      </c>
      <c r="G209" s="84">
        <v>-6.559098671711026</v>
      </c>
      <c r="H209" s="84">
        <v>15.285765338377693</v>
      </c>
      <c r="I209" s="84">
        <v>-104.94557874737643</v>
      </c>
      <c r="J209" s="84">
        <v>-6.1732693380809662</v>
      </c>
      <c r="K209" t="e">
        <f>_xlfn.XLOOKUP(Free_Agents[[#This Row],[Player]],$T$2:$T$21,$U$2:$U$21)</f>
        <v>#N/A</v>
      </c>
      <c r="L209" s="55">
        <f>MAX(Free_Agents[[#This Row],[MG VARG]]*'Full Roster'!$AG$29,0)+1</f>
        <v>1</v>
      </c>
      <c r="M209" s="55">
        <f ca="1">MAX(Free_Agents[[#This Row],[MG VARG]]*$Q$11,0)+1</f>
        <v>1</v>
      </c>
      <c r="N209" s="97"/>
    </row>
    <row r="210" spans="1:14" x14ac:dyDescent="0.25">
      <c r="A210" t="s">
        <v>1271</v>
      </c>
      <c r="B210" t="s">
        <v>54</v>
      </c>
      <c r="C210" t="s">
        <v>64</v>
      </c>
      <c r="D210" t="s">
        <v>2102</v>
      </c>
      <c r="E210" s="84">
        <v>10.782853630840753</v>
      </c>
      <c r="F210" s="84">
        <v>-119.44222908767819</v>
      </c>
      <c r="G210" s="84">
        <v>-7.0260134757457759</v>
      </c>
      <c r="H210" s="84">
        <v>24.834880582332303</v>
      </c>
      <c r="I210" s="84">
        <v>-105.39020213618663</v>
      </c>
      <c r="J210" s="84">
        <v>-6.1994236550698014</v>
      </c>
      <c r="K210" t="e">
        <f>_xlfn.XLOOKUP(Free_Agents[[#This Row],[Player]],$T$2:$T$21,$U$2:$U$21)</f>
        <v>#N/A</v>
      </c>
      <c r="L210" s="55">
        <f>MAX(Free_Agents[[#This Row],[MG VARG]]*'Full Roster'!$AG$29,0)+1</f>
        <v>1</v>
      </c>
      <c r="M210" s="55">
        <f ca="1">MAX(Free_Agents[[#This Row],[MG VARG]]*$Q$11,0)+1</f>
        <v>1</v>
      </c>
      <c r="N210" s="97"/>
    </row>
    <row r="211" spans="1:14" x14ac:dyDescent="0.25">
      <c r="A211" t="s">
        <v>2382</v>
      </c>
      <c r="B211" t="s">
        <v>72</v>
      </c>
      <c r="C211" t="s">
        <v>102</v>
      </c>
      <c r="D211" t="s">
        <v>2383</v>
      </c>
      <c r="E211" s="84">
        <v>8.5205433412704004</v>
      </c>
      <c r="F211" s="84">
        <v>-112.18755647118812</v>
      </c>
      <c r="G211" s="84">
        <v>-6.5992680277169482</v>
      </c>
      <c r="H211" s="84">
        <v>15.119811368987348</v>
      </c>
      <c r="I211" s="84">
        <v>-105.58828844347117</v>
      </c>
      <c r="J211" s="84">
        <v>-6.2110757907924219</v>
      </c>
      <c r="K211" t="e">
        <f>_xlfn.XLOOKUP(Free_Agents[[#This Row],[Player]],$T$2:$T$21,$U$2:$U$21)</f>
        <v>#N/A</v>
      </c>
      <c r="L211" s="55">
        <f>MAX(Free_Agents[[#This Row],[MG VARG]]*'Full Roster'!$AG$29,0)+1</f>
        <v>1</v>
      </c>
      <c r="M211" s="55">
        <f ca="1">MAX(Free_Agents[[#This Row],[MG VARG]]*$Q$11,0)+1</f>
        <v>1</v>
      </c>
      <c r="N211" s="97"/>
    </row>
    <row r="212" spans="1:14" x14ac:dyDescent="0.25">
      <c r="A212" t="s">
        <v>2384</v>
      </c>
      <c r="B212" t="s">
        <v>68</v>
      </c>
      <c r="C212" t="s">
        <v>126</v>
      </c>
      <c r="D212" t="s">
        <v>2385</v>
      </c>
      <c r="E212" s="84">
        <v>7.9700000000000006</v>
      </c>
      <c r="F212" s="84">
        <v>-112.26134408575412</v>
      </c>
      <c r="G212" s="84">
        <v>-6.603608475632595</v>
      </c>
      <c r="H212" s="84">
        <v>14.573608475632597</v>
      </c>
      <c r="I212" s="84">
        <v>-105.65773561012152</v>
      </c>
      <c r="J212" s="84">
        <v>-6.2151609182424421</v>
      </c>
      <c r="K212" t="e">
        <f>_xlfn.XLOOKUP(Free_Agents[[#This Row],[Player]],$T$2:$T$21,$U$2:$U$21)</f>
        <v>#N/A</v>
      </c>
      <c r="L212" s="55">
        <f>MAX(Free_Agents[[#This Row],[MG VARG]]*'Full Roster'!$AG$29,0)+1</f>
        <v>1</v>
      </c>
      <c r="M212" s="55">
        <f ca="1">MAX(Free_Agents[[#This Row],[MG VARG]]*$Q$11,0)+1</f>
        <v>1</v>
      </c>
      <c r="N212" s="97"/>
    </row>
    <row r="213" spans="1:14" x14ac:dyDescent="0.25">
      <c r="A213" t="s">
        <v>2386</v>
      </c>
      <c r="B213" t="s">
        <v>2209</v>
      </c>
      <c r="C213" t="s">
        <v>126</v>
      </c>
      <c r="D213" t="s">
        <v>2387</v>
      </c>
      <c r="E213" s="84">
        <v>7.8400000000000007</v>
      </c>
      <c r="F213" s="84">
        <v>-112.39134408575411</v>
      </c>
      <c r="G213" s="84">
        <v>-6.6112555344561246</v>
      </c>
      <c r="H213" s="84">
        <v>14.451255534456125</v>
      </c>
      <c r="I213" s="84">
        <v>-105.78008855129799</v>
      </c>
      <c r="J213" s="84">
        <v>-6.222358150076353</v>
      </c>
      <c r="K213" t="e">
        <f>_xlfn.XLOOKUP(Free_Agents[[#This Row],[Player]],$T$2:$T$21,$U$2:$U$21)</f>
        <v>#N/A</v>
      </c>
      <c r="L213" s="55">
        <f>MAX(Free_Agents[[#This Row],[MG VARG]]*'Full Roster'!$AG$29,0)+1</f>
        <v>1</v>
      </c>
      <c r="M213" s="55">
        <f ca="1">MAX(Free_Agents[[#This Row],[MG VARG]]*$Q$11,0)+1</f>
        <v>1</v>
      </c>
      <c r="N213" s="97"/>
    </row>
    <row r="214" spans="1:14" x14ac:dyDescent="0.25">
      <c r="A214" t="s">
        <v>2388</v>
      </c>
      <c r="B214" t="s">
        <v>62</v>
      </c>
      <c r="C214" t="s">
        <v>126</v>
      </c>
      <c r="D214" t="s">
        <v>2389</v>
      </c>
      <c r="E214" s="84">
        <v>7.7326866388358848</v>
      </c>
      <c r="F214" s="84">
        <v>-112.49865744691823</v>
      </c>
      <c r="G214" s="84">
        <v>-6.6175680851128371</v>
      </c>
      <c r="H214" s="84">
        <v>14.350254723948723</v>
      </c>
      <c r="I214" s="84">
        <v>-105.88108936180539</v>
      </c>
      <c r="J214" s="84">
        <v>-6.2282993742238464</v>
      </c>
      <c r="K214" t="e">
        <f>_xlfn.XLOOKUP(Free_Agents[[#This Row],[Player]],$T$2:$T$21,$U$2:$U$21)</f>
        <v>#N/A</v>
      </c>
      <c r="L214" s="55">
        <f>MAX(Free_Agents[[#This Row],[MG VARG]]*'Full Roster'!$AG$29,0)+1</f>
        <v>1</v>
      </c>
      <c r="M214" s="55">
        <f ca="1">MAX(Free_Agents[[#This Row],[MG VARG]]*$Q$11,0)+1</f>
        <v>1</v>
      </c>
      <c r="N214" s="97"/>
    </row>
    <row r="215" spans="1:14" x14ac:dyDescent="0.25">
      <c r="A215" t="s">
        <v>2390</v>
      </c>
      <c r="B215" t="s">
        <v>159</v>
      </c>
      <c r="C215" t="s">
        <v>64</v>
      </c>
      <c r="D215" t="s">
        <v>2107</v>
      </c>
      <c r="E215" s="84">
        <v>10.16</v>
      </c>
      <c r="F215" s="84">
        <v>-120.06508271851894</v>
      </c>
      <c r="G215" s="84">
        <v>-7.0626519246187609</v>
      </c>
      <c r="H215" s="84">
        <v>24.285303849237522</v>
      </c>
      <c r="I215" s="84">
        <v>-105.93977886928141</v>
      </c>
      <c r="J215" s="84">
        <v>-6.2317516981930243</v>
      </c>
      <c r="K215" t="e">
        <f>_xlfn.XLOOKUP(Free_Agents[[#This Row],[Player]],$T$2:$T$21,$U$2:$U$21)</f>
        <v>#N/A</v>
      </c>
      <c r="L215" s="55">
        <f>MAX(Free_Agents[[#This Row],[MG VARG]]*'Full Roster'!$AG$29,0)+1</f>
        <v>1</v>
      </c>
      <c r="M215" s="55">
        <f ca="1">MAX(Free_Agents[[#This Row],[MG VARG]]*$Q$11,0)+1</f>
        <v>1</v>
      </c>
      <c r="N215" s="97"/>
    </row>
    <row r="216" spans="1:14" x14ac:dyDescent="0.25">
      <c r="A216" t="s">
        <v>2391</v>
      </c>
      <c r="B216" t="s">
        <v>34</v>
      </c>
      <c r="C216" t="s">
        <v>126</v>
      </c>
      <c r="D216" t="s">
        <v>2392</v>
      </c>
      <c r="E216" s="84">
        <v>7.4799999999999995</v>
      </c>
      <c r="F216" s="84">
        <v>-112.75134408575411</v>
      </c>
      <c r="G216" s="84">
        <v>-6.6324320050443593</v>
      </c>
      <c r="H216" s="84">
        <v>14.112432005044358</v>
      </c>
      <c r="I216" s="84">
        <v>-106.11891208070976</v>
      </c>
      <c r="J216" s="84">
        <v>-6.2422889459241038</v>
      </c>
      <c r="K216" t="e">
        <f>_xlfn.XLOOKUP(Free_Agents[[#This Row],[Player]],$T$2:$T$21,$U$2:$U$21)</f>
        <v>#N/A</v>
      </c>
      <c r="L216" s="55">
        <f>MAX(Free_Agents[[#This Row],[MG VARG]]*'Full Roster'!$AG$29,0)+1</f>
        <v>1</v>
      </c>
      <c r="M216" s="55">
        <f ca="1">MAX(Free_Agents[[#This Row],[MG VARG]]*$Q$11,0)+1</f>
        <v>1</v>
      </c>
      <c r="N216" s="97"/>
    </row>
    <row r="217" spans="1:14" x14ac:dyDescent="0.25">
      <c r="A217" t="s">
        <v>2393</v>
      </c>
      <c r="B217" t="s">
        <v>2228</v>
      </c>
      <c r="C217" t="s">
        <v>126</v>
      </c>
      <c r="D217" t="s">
        <v>2394</v>
      </c>
      <c r="E217" s="84">
        <v>7.43</v>
      </c>
      <c r="F217" s="84">
        <v>-112.80134408575412</v>
      </c>
      <c r="G217" s="84">
        <v>-6.6353731815149484</v>
      </c>
      <c r="H217" s="84">
        <v>14.065373181514946</v>
      </c>
      <c r="I217" s="84">
        <v>-106.16597090423917</v>
      </c>
      <c r="J217" s="84">
        <v>-6.2450571120140692</v>
      </c>
      <c r="K217" t="e">
        <f>_xlfn.XLOOKUP(Free_Agents[[#This Row],[Player]],$T$2:$T$21,$U$2:$U$21)</f>
        <v>#N/A</v>
      </c>
      <c r="L217" s="55">
        <f>MAX(Free_Agents[[#This Row],[MG VARG]]*'Full Roster'!$AG$29,0)+1</f>
        <v>1</v>
      </c>
      <c r="M217" s="55">
        <f ca="1">MAX(Free_Agents[[#This Row],[MG VARG]]*$Q$11,0)+1</f>
        <v>1</v>
      </c>
      <c r="N217" s="97"/>
    </row>
    <row r="218" spans="1:14" x14ac:dyDescent="0.25">
      <c r="A218" t="s">
        <v>2395</v>
      </c>
      <c r="B218" t="s">
        <v>28</v>
      </c>
      <c r="C218" t="s">
        <v>102</v>
      </c>
      <c r="D218" t="s">
        <v>2396</v>
      </c>
      <c r="E218" s="84">
        <v>7.8312918377805332</v>
      </c>
      <c r="F218" s="84">
        <v>-112.87680797467797</v>
      </c>
      <c r="G218" s="84">
        <v>-6.6398122338045864</v>
      </c>
      <c r="H218" s="84">
        <v>14.47110407158512</v>
      </c>
      <c r="I218" s="84">
        <v>-106.2369957408734</v>
      </c>
      <c r="J218" s="84">
        <v>-6.2492350435807884</v>
      </c>
      <c r="K218" t="e">
        <f>_xlfn.XLOOKUP(Free_Agents[[#This Row],[Player]],$T$2:$T$21,$U$2:$U$21)</f>
        <v>#N/A</v>
      </c>
      <c r="L218" s="55">
        <f>MAX(Free_Agents[[#This Row],[MG VARG]]*'Full Roster'!$AG$29,0)+1</f>
        <v>1</v>
      </c>
      <c r="M218" s="55">
        <f ca="1">MAX(Free_Agents[[#This Row],[MG VARG]]*$Q$11,0)+1</f>
        <v>1</v>
      </c>
      <c r="N218" s="97"/>
    </row>
    <row r="219" spans="1:14" x14ac:dyDescent="0.25">
      <c r="A219" t="s">
        <v>2397</v>
      </c>
      <c r="B219" t="s">
        <v>2268</v>
      </c>
      <c r="C219" t="s">
        <v>102</v>
      </c>
      <c r="D219" t="s">
        <v>2398</v>
      </c>
      <c r="E219" s="84">
        <v>7.83</v>
      </c>
      <c r="F219" s="84">
        <v>-112.87809981245852</v>
      </c>
      <c r="G219" s="84">
        <v>-6.6398882242622657</v>
      </c>
      <c r="H219" s="84">
        <v>14.469888224262265</v>
      </c>
      <c r="I219" s="84">
        <v>-106.23821158819625</v>
      </c>
      <c r="J219" s="84">
        <v>-6.2493065640115439</v>
      </c>
      <c r="K219" t="e">
        <f>_xlfn.XLOOKUP(Free_Agents[[#This Row],[Player]],$T$2:$T$21,$U$2:$U$21)</f>
        <v>#N/A</v>
      </c>
      <c r="L219" s="55">
        <f>MAX(Free_Agents[[#This Row],[MG VARG]]*'Full Roster'!$AG$29,0)+1</f>
        <v>1</v>
      </c>
      <c r="M219" s="55">
        <f ca="1">MAX(Free_Agents[[#This Row],[MG VARG]]*$Q$11,0)+1</f>
        <v>1</v>
      </c>
      <c r="N219" s="97"/>
    </row>
    <row r="220" spans="1:14" x14ac:dyDescent="0.25">
      <c r="A220" t="s">
        <v>1791</v>
      </c>
      <c r="B220" t="s">
        <v>2241</v>
      </c>
      <c r="C220" t="s">
        <v>102</v>
      </c>
      <c r="D220" t="s">
        <v>2399</v>
      </c>
      <c r="E220" s="84">
        <v>7.7975905900032005</v>
      </c>
      <c r="F220" s="84">
        <v>-112.91050922245532</v>
      </c>
      <c r="G220" s="84">
        <v>-6.6417946601444307</v>
      </c>
      <c r="H220" s="84">
        <v>14.43938525014763</v>
      </c>
      <c r="I220" s="84">
        <v>-106.26871456231089</v>
      </c>
      <c r="J220" s="84">
        <v>-6.2511008566065227</v>
      </c>
      <c r="K220" t="e">
        <f>_xlfn.XLOOKUP(Free_Agents[[#This Row],[Player]],$T$2:$T$21,$U$2:$U$21)</f>
        <v>#N/A</v>
      </c>
      <c r="L220" s="55">
        <f>MAX(Free_Agents[[#This Row],[MG VARG]]*'Full Roster'!$AG$29,0)+1</f>
        <v>1</v>
      </c>
      <c r="M220" s="55">
        <f ca="1">MAX(Free_Agents[[#This Row],[MG VARG]]*$Q$11,0)+1</f>
        <v>1</v>
      </c>
      <c r="N220" s="97"/>
    </row>
    <row r="221" spans="1:14" x14ac:dyDescent="0.25">
      <c r="A221" t="s">
        <v>1897</v>
      </c>
      <c r="B221" t="s">
        <v>2236</v>
      </c>
      <c r="C221" t="s">
        <v>102</v>
      </c>
      <c r="D221" t="s">
        <v>2400</v>
      </c>
      <c r="E221" s="84">
        <v>7.7457899400000016</v>
      </c>
      <c r="F221" s="84">
        <v>-112.96230987245852</v>
      </c>
      <c r="G221" s="84">
        <v>-6.6448417572034426</v>
      </c>
      <c r="H221" s="84">
        <v>14.390631697203442</v>
      </c>
      <c r="I221" s="84">
        <v>-106.31746811525507</v>
      </c>
      <c r="J221" s="84">
        <v>-6.2539687126620631</v>
      </c>
      <c r="K221" t="e">
        <f>_xlfn.XLOOKUP(Free_Agents[[#This Row],[Player]],$T$2:$T$21,$U$2:$U$21)</f>
        <v>#N/A</v>
      </c>
      <c r="L221" s="55">
        <f>MAX(Free_Agents[[#This Row],[MG VARG]]*'Full Roster'!$AG$29,0)+1</f>
        <v>1</v>
      </c>
      <c r="M221" s="55">
        <f ca="1">MAX(Free_Agents[[#This Row],[MG VARG]]*$Q$11,0)+1</f>
        <v>1</v>
      </c>
      <c r="N221" s="97"/>
    </row>
    <row r="222" spans="1:14" x14ac:dyDescent="0.25">
      <c r="A222" t="s">
        <v>2401</v>
      </c>
      <c r="B222" t="s">
        <v>94</v>
      </c>
      <c r="C222" t="s">
        <v>126</v>
      </c>
      <c r="D222" t="s">
        <v>2402</v>
      </c>
      <c r="E222" s="84">
        <v>7.26</v>
      </c>
      <c r="F222" s="84">
        <v>-112.97134408575411</v>
      </c>
      <c r="G222" s="84">
        <v>-6.6453731815149482</v>
      </c>
      <c r="H222" s="84">
        <v>13.905373181514948</v>
      </c>
      <c r="I222" s="84">
        <v>-106.32597090423917</v>
      </c>
      <c r="J222" s="84">
        <v>-6.254468876719951</v>
      </c>
      <c r="K222" t="e">
        <f>_xlfn.XLOOKUP(Free_Agents[[#This Row],[Player]],$T$2:$T$21,$U$2:$U$21)</f>
        <v>#N/A</v>
      </c>
      <c r="L222" s="55">
        <f>MAX(Free_Agents[[#This Row],[MG VARG]]*'Full Roster'!$AG$29,0)+1</f>
        <v>1</v>
      </c>
      <c r="M222" s="55">
        <f ca="1">MAX(Free_Agents[[#This Row],[MG VARG]]*$Q$11,0)+1</f>
        <v>1</v>
      </c>
      <c r="N222" s="97"/>
    </row>
    <row r="223" spans="1:14" x14ac:dyDescent="0.25">
      <c r="A223" t="s">
        <v>2403</v>
      </c>
      <c r="B223" t="s">
        <v>2246</v>
      </c>
      <c r="C223" t="s">
        <v>102</v>
      </c>
      <c r="D223" t="s">
        <v>2404</v>
      </c>
      <c r="E223" s="84">
        <v>7.4988351609386674</v>
      </c>
      <c r="F223" s="84">
        <v>-113.20926465151985</v>
      </c>
      <c r="G223" s="84">
        <v>-6.659368508912932</v>
      </c>
      <c r="H223" s="84">
        <v>14.158203669851599</v>
      </c>
      <c r="I223" s="84">
        <v>-106.54989614260691</v>
      </c>
      <c r="J223" s="84">
        <v>-6.2676409495651129</v>
      </c>
      <c r="K223" t="e">
        <f>_xlfn.XLOOKUP(Free_Agents[[#This Row],[Player]],$T$2:$T$21,$U$2:$U$21)</f>
        <v>#N/A</v>
      </c>
      <c r="L223" s="55">
        <f>MAX(Free_Agents[[#This Row],[MG VARG]]*'Full Roster'!$AG$29,0)+1</f>
        <v>1</v>
      </c>
      <c r="M223" s="55">
        <f ca="1">MAX(Free_Agents[[#This Row],[MG VARG]]*$Q$11,0)+1</f>
        <v>1</v>
      </c>
      <c r="N223" s="97"/>
    </row>
    <row r="224" spans="1:14" x14ac:dyDescent="0.25">
      <c r="A224" t="s">
        <v>473</v>
      </c>
      <c r="B224" t="s">
        <v>2278</v>
      </c>
      <c r="C224" t="s">
        <v>126</v>
      </c>
      <c r="D224" t="s">
        <v>2405</v>
      </c>
      <c r="E224" s="84">
        <v>6.94</v>
      </c>
      <c r="F224" s="84">
        <v>-113.29134408575412</v>
      </c>
      <c r="G224" s="84">
        <v>-6.6641967109267126</v>
      </c>
      <c r="H224" s="84">
        <v>13.604196710926713</v>
      </c>
      <c r="I224" s="84">
        <v>-106.6271473748274</v>
      </c>
      <c r="J224" s="84">
        <v>-6.2721851396957291</v>
      </c>
      <c r="K224" t="e">
        <f>_xlfn.XLOOKUP(Free_Agents[[#This Row],[Player]],$T$2:$T$21,$U$2:$U$21)</f>
        <v>#N/A</v>
      </c>
      <c r="L224" s="55">
        <f>MAX(Free_Agents[[#This Row],[MG VARG]]*'Full Roster'!$AG$29,0)+1</f>
        <v>1</v>
      </c>
      <c r="M224" s="55">
        <f ca="1">MAX(Free_Agents[[#This Row],[MG VARG]]*$Q$11,0)+1</f>
        <v>1</v>
      </c>
      <c r="N224" s="97"/>
    </row>
    <row r="225" spans="1:14" x14ac:dyDescent="0.25">
      <c r="A225" t="s">
        <v>2406</v>
      </c>
      <c r="B225" t="s">
        <v>2217</v>
      </c>
      <c r="C225" t="s">
        <v>102</v>
      </c>
      <c r="D225" t="s">
        <v>2407</v>
      </c>
      <c r="E225" s="84">
        <v>7.2679637286666665</v>
      </c>
      <c r="F225" s="84">
        <v>-113.44013608379184</v>
      </c>
      <c r="G225" s="84">
        <v>-6.6729491813995203</v>
      </c>
      <c r="H225" s="84">
        <v>13.940912910066187</v>
      </c>
      <c r="I225" s="84">
        <v>-106.76718690239233</v>
      </c>
      <c r="J225" s="84">
        <v>-6.2804227589642547</v>
      </c>
      <c r="K225" t="e">
        <f>_xlfn.XLOOKUP(Free_Agents[[#This Row],[Player]],$T$2:$T$21,$U$2:$U$21)</f>
        <v>#N/A</v>
      </c>
      <c r="L225" s="55">
        <f>MAX(Free_Agents[[#This Row],[MG VARG]]*'Full Roster'!$AG$29,0)+1</f>
        <v>1</v>
      </c>
      <c r="M225" s="55">
        <f ca="1">MAX(Free_Agents[[#This Row],[MG VARG]]*$Q$11,0)+1</f>
        <v>1</v>
      </c>
      <c r="N225" s="97"/>
    </row>
    <row r="226" spans="1:14" x14ac:dyDescent="0.25">
      <c r="A226" t="s">
        <v>442</v>
      </c>
      <c r="B226" t="s">
        <v>2217</v>
      </c>
      <c r="C226" t="s">
        <v>126</v>
      </c>
      <c r="D226" t="s">
        <v>2408</v>
      </c>
      <c r="E226" s="84">
        <v>6.6899999999999995</v>
      </c>
      <c r="F226" s="84">
        <v>-113.54134408575412</v>
      </c>
      <c r="G226" s="84">
        <v>-6.6789025932796537</v>
      </c>
      <c r="H226" s="84">
        <v>13.368902593279653</v>
      </c>
      <c r="I226" s="84">
        <v>-106.86244149247446</v>
      </c>
      <c r="J226" s="84">
        <v>-6.2860259701455563</v>
      </c>
      <c r="K226" t="e">
        <f>_xlfn.XLOOKUP(Free_Agents[[#This Row],[Player]],$T$2:$T$21,$U$2:$U$21)</f>
        <v>#N/A</v>
      </c>
      <c r="L226" s="55">
        <f>MAX(Free_Agents[[#This Row],[MG VARG]]*'Full Roster'!$AG$29,0)+1</f>
        <v>1</v>
      </c>
      <c r="M226" s="55">
        <f ca="1">MAX(Free_Agents[[#This Row],[MG VARG]]*$Q$11,0)+1</f>
        <v>1</v>
      </c>
      <c r="N226" s="97"/>
    </row>
    <row r="227" spans="1:14" x14ac:dyDescent="0.25">
      <c r="A227" t="s">
        <v>2409</v>
      </c>
      <c r="B227" t="s">
        <v>2233</v>
      </c>
      <c r="C227" t="s">
        <v>102</v>
      </c>
      <c r="D227" t="s">
        <v>2410</v>
      </c>
      <c r="E227" s="84">
        <v>7.0200000000000005</v>
      </c>
      <c r="F227" s="84">
        <v>-113.68809981245852</v>
      </c>
      <c r="G227" s="84">
        <v>-6.6875352830857953</v>
      </c>
      <c r="H227" s="84">
        <v>13.707535283085795</v>
      </c>
      <c r="I227" s="84">
        <v>-107.00056452937272</v>
      </c>
      <c r="J227" s="84">
        <v>-6.2941508546689837</v>
      </c>
      <c r="K227" t="e">
        <f>_xlfn.XLOOKUP(Free_Agents[[#This Row],[Player]],$T$2:$T$21,$U$2:$U$21)</f>
        <v>#N/A</v>
      </c>
      <c r="L227" s="55">
        <f>MAX(Free_Agents[[#This Row],[MG VARG]]*'Full Roster'!$AG$29,0)+1</f>
        <v>1</v>
      </c>
      <c r="M227" s="55">
        <f ca="1">MAX(Free_Agents[[#This Row],[MG VARG]]*$Q$11,0)+1</f>
        <v>1</v>
      </c>
      <c r="N227" s="97"/>
    </row>
    <row r="228" spans="1:14" x14ac:dyDescent="0.25">
      <c r="A228" t="s">
        <v>1846</v>
      </c>
      <c r="B228" t="s">
        <v>2233</v>
      </c>
      <c r="C228" t="s">
        <v>102</v>
      </c>
      <c r="D228" t="s">
        <v>2411</v>
      </c>
      <c r="E228" s="84">
        <v>6.9687833056379977</v>
      </c>
      <c r="F228" s="84">
        <v>-113.73931650682051</v>
      </c>
      <c r="G228" s="84">
        <v>-6.6905480298129714</v>
      </c>
      <c r="H228" s="84">
        <v>13.659331335450968</v>
      </c>
      <c r="I228" s="84">
        <v>-107.04876847700754</v>
      </c>
      <c r="J228" s="84">
        <v>-6.2969863810004441</v>
      </c>
      <c r="K228" t="e">
        <f>_xlfn.XLOOKUP(Free_Agents[[#This Row],[Player]],$T$2:$T$21,$U$2:$U$21)</f>
        <v>#N/A</v>
      </c>
      <c r="L228" s="55">
        <f>MAX(Free_Agents[[#This Row],[MG VARG]]*'Full Roster'!$AG$29,0)+1</f>
        <v>1</v>
      </c>
      <c r="M228" s="55">
        <f ca="1">MAX(Free_Agents[[#This Row],[MG VARG]]*$Q$11,0)+1</f>
        <v>1</v>
      </c>
      <c r="N228" s="97"/>
    </row>
    <row r="229" spans="1:14" x14ac:dyDescent="0.25">
      <c r="A229" t="s">
        <v>2412</v>
      </c>
      <c r="B229" t="s">
        <v>2311</v>
      </c>
      <c r="C229" t="s">
        <v>126</v>
      </c>
      <c r="D229" t="s">
        <v>2413</v>
      </c>
      <c r="E229" s="84">
        <v>6.49</v>
      </c>
      <c r="F229" s="84">
        <v>-113.74134408575412</v>
      </c>
      <c r="G229" s="84">
        <v>-6.6906672991620075</v>
      </c>
      <c r="H229" s="84">
        <v>13.180667299162007</v>
      </c>
      <c r="I229" s="84">
        <v>-107.05067678659211</v>
      </c>
      <c r="J229" s="84">
        <v>-6.2970986345054181</v>
      </c>
      <c r="K229" t="e">
        <f>_xlfn.XLOOKUP(Free_Agents[[#This Row],[Player]],$T$2:$T$21,$U$2:$U$21)</f>
        <v>#N/A</v>
      </c>
      <c r="L229" s="55">
        <f>MAX(Free_Agents[[#This Row],[MG VARG]]*'Full Roster'!$AG$29,0)+1</f>
        <v>1</v>
      </c>
      <c r="M229" s="55">
        <f ca="1">MAX(Free_Agents[[#This Row],[MG VARG]]*$Q$11,0)+1</f>
        <v>1</v>
      </c>
      <c r="N229" s="97"/>
    </row>
    <row r="230" spans="1:14" x14ac:dyDescent="0.25">
      <c r="A230" t="s">
        <v>2414</v>
      </c>
      <c r="B230" t="s">
        <v>2236</v>
      </c>
      <c r="C230" t="s">
        <v>126</v>
      </c>
      <c r="D230" t="s">
        <v>2415</v>
      </c>
      <c r="E230" s="84">
        <v>6.26</v>
      </c>
      <c r="F230" s="84">
        <v>-113.97134408575411</v>
      </c>
      <c r="G230" s="84">
        <v>-6.7041967109267127</v>
      </c>
      <c r="H230" s="84">
        <v>12.964196710926712</v>
      </c>
      <c r="I230" s="84">
        <v>-107.2671473748274</v>
      </c>
      <c r="J230" s="84">
        <v>-6.3098321985192589</v>
      </c>
      <c r="K230" t="e">
        <f>_xlfn.XLOOKUP(Free_Agents[[#This Row],[Player]],$T$2:$T$21,$U$2:$U$21)</f>
        <v>#N/A</v>
      </c>
      <c r="L230" s="55">
        <f>MAX(Free_Agents[[#This Row],[MG VARG]]*'Full Roster'!$AG$29,0)+1</f>
        <v>1</v>
      </c>
      <c r="M230" s="55">
        <f ca="1">MAX(Free_Agents[[#This Row],[MG VARG]]*$Q$11,0)+1</f>
        <v>1</v>
      </c>
      <c r="N230" s="97"/>
    </row>
    <row r="231" spans="1:14" x14ac:dyDescent="0.25">
      <c r="A231" t="s">
        <v>465</v>
      </c>
      <c r="B231" t="s">
        <v>2213</v>
      </c>
      <c r="C231" t="s">
        <v>126</v>
      </c>
      <c r="D231" t="s">
        <v>2416</v>
      </c>
      <c r="E231" s="84">
        <v>6.1994367464106661</v>
      </c>
      <c r="F231" s="84">
        <v>-114.03190733934345</v>
      </c>
      <c r="G231" s="84">
        <v>-6.707759255255497</v>
      </c>
      <c r="H231" s="84">
        <v>12.907196001666163</v>
      </c>
      <c r="I231" s="84">
        <v>-107.32414808408795</v>
      </c>
      <c r="J231" s="84">
        <v>-6.3131851814169382</v>
      </c>
      <c r="K231" t="e">
        <f>_xlfn.XLOOKUP(Free_Agents[[#This Row],[Player]],$T$2:$T$21,$U$2:$U$21)</f>
        <v>#N/A</v>
      </c>
      <c r="L231" s="55">
        <f>MAX(Free_Agents[[#This Row],[MG VARG]]*'Full Roster'!$AG$29,0)+1</f>
        <v>1</v>
      </c>
      <c r="M231" s="55">
        <f ca="1">MAX(Free_Agents[[#This Row],[MG VARG]]*$Q$11,0)+1</f>
        <v>1</v>
      </c>
      <c r="N231" s="97"/>
    </row>
    <row r="232" spans="1:14" x14ac:dyDescent="0.25">
      <c r="A232" t="s">
        <v>2417</v>
      </c>
      <c r="B232" t="s">
        <v>70</v>
      </c>
      <c r="C232" t="s">
        <v>64</v>
      </c>
      <c r="D232" t="s">
        <v>2109</v>
      </c>
      <c r="E232" s="84">
        <v>8.49</v>
      </c>
      <c r="F232" s="84">
        <v>-121.73508271851894</v>
      </c>
      <c r="G232" s="84">
        <v>-7.1608872187364083</v>
      </c>
      <c r="H232" s="84">
        <v>22.811774437472817</v>
      </c>
      <c r="I232" s="84">
        <v>-107.41330828104611</v>
      </c>
      <c r="J232" s="84">
        <v>-6.3184298988850651</v>
      </c>
      <c r="K232" t="e">
        <f>_xlfn.XLOOKUP(Free_Agents[[#This Row],[Player]],$T$2:$T$21,$U$2:$U$21)</f>
        <v>#N/A</v>
      </c>
      <c r="L232" s="55">
        <f>MAX(Free_Agents[[#This Row],[MG VARG]]*'Full Roster'!$AG$29,0)+1</f>
        <v>1</v>
      </c>
      <c r="M232" s="55">
        <f ca="1">MAX(Free_Agents[[#This Row],[MG VARG]]*$Q$11,0)+1</f>
        <v>1</v>
      </c>
      <c r="N232" s="97"/>
    </row>
    <row r="233" spans="1:14" x14ac:dyDescent="0.25">
      <c r="A233" t="s">
        <v>2418</v>
      </c>
      <c r="B233" t="s">
        <v>2221</v>
      </c>
      <c r="C233" t="s">
        <v>64</v>
      </c>
      <c r="D233" t="s">
        <v>2111</v>
      </c>
      <c r="E233" s="84">
        <v>8.0507375469122024</v>
      </c>
      <c r="F233" s="84">
        <v>-122.17434517160673</v>
      </c>
      <c r="G233" s="84">
        <v>-7.1867261865651022</v>
      </c>
      <c r="H233" s="84">
        <v>22.424189920042405</v>
      </c>
      <c r="I233" s="84">
        <v>-107.80089279847653</v>
      </c>
      <c r="J233" s="84">
        <v>-6.3412289881456783</v>
      </c>
      <c r="K233" t="e">
        <f>_xlfn.XLOOKUP(Free_Agents[[#This Row],[Player]],$T$2:$T$21,$U$2:$U$21)</f>
        <v>#N/A</v>
      </c>
      <c r="L233" s="55">
        <f>MAX(Free_Agents[[#This Row],[MG VARG]]*'Full Roster'!$AG$29,0)+1</f>
        <v>1</v>
      </c>
      <c r="M233" s="55">
        <f ca="1">MAX(Free_Agents[[#This Row],[MG VARG]]*$Q$11,0)+1</f>
        <v>1</v>
      </c>
      <c r="N233" s="97"/>
    </row>
    <row r="234" spans="1:14" x14ac:dyDescent="0.25">
      <c r="A234" t="s">
        <v>1807</v>
      </c>
      <c r="B234" t="s">
        <v>2228</v>
      </c>
      <c r="C234" t="s">
        <v>102</v>
      </c>
      <c r="D234" t="s">
        <v>2419</v>
      </c>
      <c r="E234" s="84">
        <v>6.1268296435471319</v>
      </c>
      <c r="F234" s="84">
        <v>-114.58127016891139</v>
      </c>
      <c r="G234" s="84">
        <v>-6.7400747158183165</v>
      </c>
      <c r="H234" s="84">
        <v>12.866904359365449</v>
      </c>
      <c r="I234" s="84">
        <v>-107.84119545309306</v>
      </c>
      <c r="J234" s="84">
        <v>-6.3435997325348863</v>
      </c>
      <c r="K234" t="e">
        <f>_xlfn.XLOOKUP(Free_Agents[[#This Row],[Player]],$T$2:$T$21,$U$2:$U$21)</f>
        <v>#N/A</v>
      </c>
      <c r="L234" s="55">
        <f>MAX(Free_Agents[[#This Row],[MG VARG]]*'Full Roster'!$AG$29,0)+1</f>
        <v>1</v>
      </c>
      <c r="M234" s="55">
        <f ca="1">MAX(Free_Agents[[#This Row],[MG VARG]]*$Q$11,0)+1</f>
        <v>1</v>
      </c>
      <c r="N234" s="97"/>
    </row>
    <row r="235" spans="1:14" x14ac:dyDescent="0.25">
      <c r="A235" t="s">
        <v>2420</v>
      </c>
      <c r="B235" t="s">
        <v>2231</v>
      </c>
      <c r="C235" t="s">
        <v>102</v>
      </c>
      <c r="D235" t="s">
        <v>2421</v>
      </c>
      <c r="E235" s="84">
        <v>6.12</v>
      </c>
      <c r="F235" s="84">
        <v>-114.58809981245851</v>
      </c>
      <c r="G235" s="84">
        <v>-6.7404764595563833</v>
      </c>
      <c r="H235" s="84">
        <v>12.860476459556383</v>
      </c>
      <c r="I235" s="84">
        <v>-107.84762335290213</v>
      </c>
      <c r="J235" s="84">
        <v>-6.3439778442883608</v>
      </c>
      <c r="K235" t="e">
        <f>_xlfn.XLOOKUP(Free_Agents[[#This Row],[Player]],$T$2:$T$21,$U$2:$U$21)</f>
        <v>#N/A</v>
      </c>
      <c r="L235" s="55">
        <f>MAX(Free_Agents[[#This Row],[MG VARG]]*'Full Roster'!$AG$29,0)+1</f>
        <v>1</v>
      </c>
      <c r="M235" s="55">
        <f ca="1">MAX(Free_Agents[[#This Row],[MG VARG]]*$Q$11,0)+1</f>
        <v>1</v>
      </c>
      <c r="N235" s="97"/>
    </row>
    <row r="236" spans="1:14" x14ac:dyDescent="0.25">
      <c r="A236" t="s">
        <v>486</v>
      </c>
      <c r="B236" t="s">
        <v>2213</v>
      </c>
      <c r="C236" t="s">
        <v>102</v>
      </c>
      <c r="D236" t="s">
        <v>2422</v>
      </c>
      <c r="E236" s="84">
        <v>6.0660474335999988</v>
      </c>
      <c r="F236" s="84">
        <v>-114.64205237885851</v>
      </c>
      <c r="G236" s="84">
        <v>-6.7436501399328534</v>
      </c>
      <c r="H236" s="84">
        <v>12.809697573532851</v>
      </c>
      <c r="I236" s="84">
        <v>-107.89840223892566</v>
      </c>
      <c r="J236" s="84">
        <v>-6.3469648375838617</v>
      </c>
      <c r="K236" t="e">
        <f>_xlfn.XLOOKUP(Free_Agents[[#This Row],[Player]],$T$2:$T$21,$U$2:$U$21)</f>
        <v>#N/A</v>
      </c>
      <c r="L236" s="55">
        <f>MAX(Free_Agents[[#This Row],[MG VARG]]*'Full Roster'!$AG$29,0)+1</f>
        <v>1</v>
      </c>
      <c r="M236" s="55">
        <f ca="1">MAX(Free_Agents[[#This Row],[MG VARG]]*$Q$11,0)+1</f>
        <v>1</v>
      </c>
      <c r="N236" s="97"/>
    </row>
    <row r="237" spans="1:14" x14ac:dyDescent="0.25">
      <c r="A237" t="s">
        <v>2423</v>
      </c>
      <c r="B237" t="s">
        <v>72</v>
      </c>
      <c r="C237" t="s">
        <v>102</v>
      </c>
      <c r="D237" t="s">
        <v>2424</v>
      </c>
      <c r="E237" s="84">
        <v>5.7182441097490306</v>
      </c>
      <c r="F237" s="84">
        <v>-114.98985570270948</v>
      </c>
      <c r="G237" s="84">
        <v>-6.7641091589829108</v>
      </c>
      <c r="H237" s="84">
        <v>12.482353268731941</v>
      </c>
      <c r="I237" s="84">
        <v>-108.22574654372657</v>
      </c>
      <c r="J237" s="84">
        <v>-6.3662203849250929</v>
      </c>
      <c r="K237" t="e">
        <f>_xlfn.XLOOKUP(Free_Agents[[#This Row],[Player]],$T$2:$T$21,$U$2:$U$21)</f>
        <v>#N/A</v>
      </c>
      <c r="L237" s="55">
        <f>MAX(Free_Agents[[#This Row],[MG VARG]]*'Full Roster'!$AG$29,0)+1</f>
        <v>1</v>
      </c>
      <c r="M237" s="55">
        <f ca="1">MAX(Free_Agents[[#This Row],[MG VARG]]*$Q$11,0)+1</f>
        <v>1</v>
      </c>
      <c r="N237" s="97"/>
    </row>
    <row r="238" spans="1:14" x14ac:dyDescent="0.25">
      <c r="A238" t="s">
        <v>2425</v>
      </c>
      <c r="B238" t="s">
        <v>2311</v>
      </c>
      <c r="C238" t="s">
        <v>102</v>
      </c>
      <c r="D238" t="s">
        <v>2426</v>
      </c>
      <c r="E238" s="84">
        <v>5.6869422444533333</v>
      </c>
      <c r="F238" s="84">
        <v>-115.02115756800518</v>
      </c>
      <c r="G238" s="84">
        <v>-6.7659504451767756</v>
      </c>
      <c r="H238" s="84">
        <v>12.452892689630108</v>
      </c>
      <c r="I238" s="84">
        <v>-108.25520712282841</v>
      </c>
      <c r="J238" s="84">
        <v>-6.3679533601663767</v>
      </c>
      <c r="K238" t="e">
        <f>_xlfn.XLOOKUP(Free_Agents[[#This Row],[Player]],$T$2:$T$21,$U$2:$U$21)</f>
        <v>#N/A</v>
      </c>
      <c r="L238" s="55">
        <f>MAX(Free_Agents[[#This Row],[MG VARG]]*'Full Roster'!$AG$29,0)+1</f>
        <v>1</v>
      </c>
      <c r="M238" s="55">
        <f ca="1">MAX(Free_Agents[[#This Row],[MG VARG]]*$Q$11,0)+1</f>
        <v>1</v>
      </c>
      <c r="N238" s="97"/>
    </row>
    <row r="239" spans="1:14" x14ac:dyDescent="0.25">
      <c r="A239" t="s">
        <v>2427</v>
      </c>
      <c r="B239" t="s">
        <v>2209</v>
      </c>
      <c r="C239" t="s">
        <v>102</v>
      </c>
      <c r="D239" t="s">
        <v>2428</v>
      </c>
      <c r="E239" s="84">
        <v>5.6502476254636083</v>
      </c>
      <c r="F239" s="84">
        <v>-115.05785218699491</v>
      </c>
      <c r="G239" s="84">
        <v>-6.7681089521761706</v>
      </c>
      <c r="H239" s="84">
        <v>12.418356577639779</v>
      </c>
      <c r="I239" s="84">
        <v>-108.28974323481873</v>
      </c>
      <c r="J239" s="84">
        <v>-6.3699848961658079</v>
      </c>
      <c r="K239" t="e">
        <f>_xlfn.XLOOKUP(Free_Agents[[#This Row],[Player]],$T$2:$T$21,$U$2:$U$21)</f>
        <v>#N/A</v>
      </c>
      <c r="L239" s="55">
        <f>MAX(Free_Agents[[#This Row],[MG VARG]]*'Full Roster'!$AG$29,0)+1</f>
        <v>1</v>
      </c>
      <c r="M239" s="55">
        <f ca="1">MAX(Free_Agents[[#This Row],[MG VARG]]*$Q$11,0)+1</f>
        <v>1</v>
      </c>
      <c r="N239" s="97"/>
    </row>
    <row r="240" spans="1:14" x14ac:dyDescent="0.25">
      <c r="A240" t="s">
        <v>2429</v>
      </c>
      <c r="B240" t="s">
        <v>70</v>
      </c>
      <c r="C240" t="s">
        <v>102</v>
      </c>
      <c r="D240" t="s">
        <v>2430</v>
      </c>
      <c r="E240" s="84">
        <v>5.6269211359320614</v>
      </c>
      <c r="F240" s="84">
        <v>-115.08117867652645</v>
      </c>
      <c r="G240" s="84">
        <v>-6.7694810986192024</v>
      </c>
      <c r="H240" s="84">
        <v>12.396402234551264</v>
      </c>
      <c r="I240" s="84">
        <v>-108.31169757790725</v>
      </c>
      <c r="J240" s="84">
        <v>-6.3712763281121916</v>
      </c>
      <c r="K240" t="e">
        <f>_xlfn.XLOOKUP(Free_Agents[[#This Row],[Player]],$T$2:$T$21,$U$2:$U$21)</f>
        <v>#N/A</v>
      </c>
      <c r="L240" s="55">
        <f>MAX(Free_Agents[[#This Row],[MG VARG]]*'Full Roster'!$AG$29,0)+1</f>
        <v>1</v>
      </c>
      <c r="M240" s="55">
        <f ca="1">MAX(Free_Agents[[#This Row],[MG VARG]]*$Q$11,0)+1</f>
        <v>1</v>
      </c>
      <c r="N240" s="97"/>
    </row>
    <row r="241" spans="1:14" x14ac:dyDescent="0.25">
      <c r="A241" t="s">
        <v>379</v>
      </c>
      <c r="B241" t="s">
        <v>2228</v>
      </c>
      <c r="C241" t="s">
        <v>102</v>
      </c>
      <c r="D241" t="s">
        <v>2431</v>
      </c>
      <c r="E241" s="84">
        <v>5.5327680023000001</v>
      </c>
      <c r="F241" s="84">
        <v>-115.17533181015851</v>
      </c>
      <c r="G241" s="84">
        <v>-6.7750195182446182</v>
      </c>
      <c r="H241" s="84">
        <v>12.307787520544618</v>
      </c>
      <c r="I241" s="84">
        <v>-108.40031229191389</v>
      </c>
      <c r="J241" s="84">
        <v>-6.3764889583478759</v>
      </c>
      <c r="K241" t="e">
        <f>_xlfn.XLOOKUP(Free_Agents[[#This Row],[Player]],$T$2:$T$21,$U$2:$U$21)</f>
        <v>#N/A</v>
      </c>
      <c r="L241" s="55">
        <f>MAX(Free_Agents[[#This Row],[MG VARG]]*'Full Roster'!$AG$29,0)+1</f>
        <v>1</v>
      </c>
      <c r="M241" s="55">
        <f ca="1">MAX(Free_Agents[[#This Row],[MG VARG]]*$Q$11,0)+1</f>
        <v>1</v>
      </c>
      <c r="N241" s="97"/>
    </row>
    <row r="242" spans="1:14" x14ac:dyDescent="0.25">
      <c r="A242" t="s">
        <v>2432</v>
      </c>
      <c r="B242" t="s">
        <v>159</v>
      </c>
      <c r="C242" t="s">
        <v>102</v>
      </c>
      <c r="D242" t="s">
        <v>2433</v>
      </c>
      <c r="E242" s="84">
        <v>5.5282032808848918</v>
      </c>
      <c r="F242" s="84">
        <v>-115.17989653157362</v>
      </c>
      <c r="G242" s="84">
        <v>-6.775288031269036</v>
      </c>
      <c r="H242" s="84">
        <v>12.303491312153927</v>
      </c>
      <c r="I242" s="84">
        <v>-108.40460850030459</v>
      </c>
      <c r="J242" s="84">
        <v>-6.3767416764885052</v>
      </c>
      <c r="K242" t="e">
        <f>_xlfn.XLOOKUP(Free_Agents[[#This Row],[Player]],$T$2:$T$21,$U$2:$U$21)</f>
        <v>#N/A</v>
      </c>
      <c r="L242" s="55">
        <f>MAX(Free_Agents[[#This Row],[MG VARG]]*'Full Roster'!$AG$29,0)+1</f>
        <v>1</v>
      </c>
      <c r="M242" s="55">
        <f ca="1">MAX(Free_Agents[[#This Row],[MG VARG]]*$Q$11,0)+1</f>
        <v>1</v>
      </c>
      <c r="N242" s="97"/>
    </row>
    <row r="243" spans="1:14" x14ac:dyDescent="0.25">
      <c r="A243" t="s">
        <v>2434</v>
      </c>
      <c r="B243" t="s">
        <v>2278</v>
      </c>
      <c r="C243" t="s">
        <v>102</v>
      </c>
      <c r="D243" t="s">
        <v>2435</v>
      </c>
      <c r="E243" s="84">
        <v>5.4394523937163122</v>
      </c>
      <c r="F243" s="84">
        <v>-115.2686474187422</v>
      </c>
      <c r="G243" s="84">
        <v>-6.7805086716907184</v>
      </c>
      <c r="H243" s="84">
        <v>12.219961065407031</v>
      </c>
      <c r="I243" s="84">
        <v>-108.48813874705148</v>
      </c>
      <c r="J243" s="84">
        <v>-6.3816552204147925</v>
      </c>
      <c r="K243" t="e">
        <f>_xlfn.XLOOKUP(Free_Agents[[#This Row],[Player]],$T$2:$T$21,$U$2:$U$21)</f>
        <v>#N/A</v>
      </c>
      <c r="L243" s="55">
        <f>MAX(Free_Agents[[#This Row],[MG VARG]]*'Full Roster'!$AG$29,0)+1</f>
        <v>1</v>
      </c>
      <c r="M243" s="55">
        <f ca="1">MAX(Free_Agents[[#This Row],[MG VARG]]*$Q$11,0)+1</f>
        <v>1</v>
      </c>
      <c r="N243" s="97"/>
    </row>
    <row r="244" spans="1:14" x14ac:dyDescent="0.25">
      <c r="A244" t="s">
        <v>2108</v>
      </c>
      <c r="B244" t="s">
        <v>68</v>
      </c>
      <c r="C244" t="s">
        <v>64</v>
      </c>
      <c r="D244" t="s">
        <v>2113</v>
      </c>
      <c r="E244" s="84">
        <v>7.1487686741715235</v>
      </c>
      <c r="F244" s="84">
        <v>-123.07631404434741</v>
      </c>
      <c r="G244" s="84">
        <v>-7.2397831790792599</v>
      </c>
      <c r="H244" s="84">
        <v>21.628335032330043</v>
      </c>
      <c r="I244" s="84">
        <v>-108.59674768618889</v>
      </c>
      <c r="J244" s="84">
        <v>-6.3880439815405232</v>
      </c>
      <c r="K244" t="e">
        <f>_xlfn.XLOOKUP(Free_Agents[[#This Row],[Player]],$T$2:$T$21,$U$2:$U$21)</f>
        <v>#N/A</v>
      </c>
      <c r="L244" s="55">
        <f>MAX(Free_Agents[[#This Row],[MG VARG]]*'Full Roster'!$AG$29,0)+1</f>
        <v>1</v>
      </c>
      <c r="M244" s="55">
        <f ca="1">MAX(Free_Agents[[#This Row],[MG VARG]]*$Q$11,0)+1</f>
        <v>1</v>
      </c>
      <c r="N244" s="97"/>
    </row>
    <row r="245" spans="1:14" x14ac:dyDescent="0.25">
      <c r="A245" t="s">
        <v>2436</v>
      </c>
      <c r="B245" t="s">
        <v>54</v>
      </c>
      <c r="C245" t="s">
        <v>102</v>
      </c>
      <c r="D245" t="s">
        <v>2437</v>
      </c>
      <c r="E245" s="84">
        <v>5.19</v>
      </c>
      <c r="F245" s="84">
        <v>-115.51809981245852</v>
      </c>
      <c r="G245" s="84">
        <v>-6.7951823419093245</v>
      </c>
      <c r="H245" s="84">
        <v>11.985182341909324</v>
      </c>
      <c r="I245" s="84">
        <v>-108.72291747054919</v>
      </c>
      <c r="J245" s="84">
        <v>-6.3954657335617169</v>
      </c>
      <c r="K245" t="e">
        <f>_xlfn.XLOOKUP(Free_Agents[[#This Row],[Player]],$T$2:$T$21,$U$2:$U$21)</f>
        <v>#N/A</v>
      </c>
      <c r="L245" s="55">
        <f>MAX(Free_Agents[[#This Row],[MG VARG]]*'Full Roster'!$AG$29,0)+1</f>
        <v>1</v>
      </c>
      <c r="M245" s="55">
        <f ca="1">MAX(Free_Agents[[#This Row],[MG VARG]]*$Q$11,0)+1</f>
        <v>1</v>
      </c>
      <c r="N245" s="97"/>
    </row>
    <row r="246" spans="1:14" x14ac:dyDescent="0.25">
      <c r="A246" t="s">
        <v>507</v>
      </c>
      <c r="B246" t="s">
        <v>2219</v>
      </c>
      <c r="C246" t="s">
        <v>102</v>
      </c>
      <c r="D246" t="s">
        <v>2438</v>
      </c>
      <c r="E246" s="84">
        <v>5.0727527979521483</v>
      </c>
      <c r="F246" s="84">
        <v>-115.63534701450637</v>
      </c>
      <c r="G246" s="84">
        <v>-6.8020792361474331</v>
      </c>
      <c r="H246" s="84">
        <v>11.874832034099581</v>
      </c>
      <c r="I246" s="84">
        <v>-108.83326777835893</v>
      </c>
      <c r="J246" s="84">
        <v>-6.4019569281387607</v>
      </c>
      <c r="K246" t="e">
        <f>_xlfn.XLOOKUP(Free_Agents[[#This Row],[Player]],$T$2:$T$21,$U$2:$U$21)</f>
        <v>#N/A</v>
      </c>
      <c r="L246" s="55">
        <f>MAX(Free_Agents[[#This Row],[MG VARG]]*'Full Roster'!$AG$29,0)+1</f>
        <v>1</v>
      </c>
      <c r="M246" s="55">
        <f ca="1">MAX(Free_Agents[[#This Row],[MG VARG]]*$Q$11,0)+1</f>
        <v>1</v>
      </c>
      <c r="N246" s="97"/>
    </row>
    <row r="247" spans="1:14" x14ac:dyDescent="0.25">
      <c r="A247" t="s">
        <v>2439</v>
      </c>
      <c r="B247" t="s">
        <v>2248</v>
      </c>
      <c r="C247" t="s">
        <v>64</v>
      </c>
      <c r="D247" t="s">
        <v>2115</v>
      </c>
      <c r="E247" s="84">
        <v>6.8661970134132888</v>
      </c>
      <c r="F247" s="84">
        <v>-123.35888570510565</v>
      </c>
      <c r="G247" s="84">
        <v>-7.2564050414768033</v>
      </c>
      <c r="H247" s="84">
        <v>21.379007096366895</v>
      </c>
      <c r="I247" s="84">
        <v>-108.84607562215204</v>
      </c>
      <c r="J247" s="84">
        <v>-6.4027103307148261</v>
      </c>
      <c r="K247" t="e">
        <f>_xlfn.XLOOKUP(Free_Agents[[#This Row],[Player]],$T$2:$T$21,$U$2:$U$21)</f>
        <v>#N/A</v>
      </c>
      <c r="L247" s="55">
        <f>MAX(Free_Agents[[#This Row],[MG VARG]]*'Full Roster'!$AG$29,0)+1</f>
        <v>1</v>
      </c>
      <c r="M247" s="55">
        <f ca="1">MAX(Free_Agents[[#This Row],[MG VARG]]*$Q$11,0)+1</f>
        <v>1</v>
      </c>
      <c r="N247" s="97"/>
    </row>
    <row r="248" spans="1:14" x14ac:dyDescent="0.25">
      <c r="A248" t="s">
        <v>2440</v>
      </c>
      <c r="B248" t="s">
        <v>68</v>
      </c>
      <c r="C248" t="s">
        <v>102</v>
      </c>
      <c r="D248" t="s">
        <v>2441</v>
      </c>
      <c r="E248" s="84">
        <v>5.0539627999304253</v>
      </c>
      <c r="F248" s="84">
        <v>-115.65413701252808</v>
      </c>
      <c r="G248" s="84">
        <v>-6.8031845301487106</v>
      </c>
      <c r="H248" s="84">
        <v>11.857147330079137</v>
      </c>
      <c r="I248" s="84">
        <v>-108.85095248237937</v>
      </c>
      <c r="J248" s="84">
        <v>-6.4029972048458452</v>
      </c>
      <c r="K248" t="e">
        <f>_xlfn.XLOOKUP(Free_Agents[[#This Row],[Player]],$T$2:$T$21,$U$2:$U$21)</f>
        <v>#N/A</v>
      </c>
      <c r="L248" s="55">
        <f>MAX(Free_Agents[[#This Row],[MG VARG]]*'Full Roster'!$AG$29,0)+1</f>
        <v>1</v>
      </c>
      <c r="M248" s="55">
        <f ca="1">MAX(Free_Agents[[#This Row],[MG VARG]]*$Q$11,0)+1</f>
        <v>1</v>
      </c>
      <c r="N248" s="97"/>
    </row>
    <row r="249" spans="1:14" x14ac:dyDescent="0.25">
      <c r="A249" t="s">
        <v>2442</v>
      </c>
      <c r="B249" t="s">
        <v>2251</v>
      </c>
      <c r="C249" t="s">
        <v>102</v>
      </c>
      <c r="D249" t="s">
        <v>2443</v>
      </c>
      <c r="E249" s="84">
        <v>4.9909755391386668</v>
      </c>
      <c r="F249" s="84">
        <v>-115.71712427331985</v>
      </c>
      <c r="G249" s="84">
        <v>-6.8068896631364622</v>
      </c>
      <c r="H249" s="84">
        <v>11.797865202275128</v>
      </c>
      <c r="I249" s="84">
        <v>-108.91023461018338</v>
      </c>
      <c r="J249" s="84">
        <v>-6.4064843888343166</v>
      </c>
      <c r="K249" t="e">
        <f>_xlfn.XLOOKUP(Free_Agents[[#This Row],[Player]],$T$2:$T$21,$U$2:$U$21)</f>
        <v>#N/A</v>
      </c>
      <c r="L249" s="55">
        <f>MAX(Free_Agents[[#This Row],[MG VARG]]*'Full Roster'!$AG$29,0)+1</f>
        <v>1</v>
      </c>
      <c r="M249" s="55">
        <f ca="1">MAX(Free_Agents[[#This Row],[MG VARG]]*$Q$11,0)+1</f>
        <v>1</v>
      </c>
      <c r="N249" s="97"/>
    </row>
    <row r="250" spans="1:14" x14ac:dyDescent="0.25">
      <c r="A250" t="s">
        <v>2444</v>
      </c>
      <c r="B250" t="s">
        <v>34</v>
      </c>
      <c r="C250" t="s">
        <v>126</v>
      </c>
      <c r="D250" t="s">
        <v>2445</v>
      </c>
      <c r="E250" s="84">
        <v>4.4835129531988587</v>
      </c>
      <c r="F250" s="84">
        <v>-115.74783113255526</v>
      </c>
      <c r="G250" s="84">
        <v>-6.8086959489738392</v>
      </c>
      <c r="H250" s="84">
        <v>11.292208902172696</v>
      </c>
      <c r="I250" s="84">
        <v>-108.93913518358141</v>
      </c>
      <c r="J250" s="84">
        <v>-6.4081844225636129</v>
      </c>
      <c r="K250" t="e">
        <f>_xlfn.XLOOKUP(Free_Agents[[#This Row],[Player]],$T$2:$T$21,$U$2:$U$21)</f>
        <v>#N/A</v>
      </c>
      <c r="L250" s="55">
        <f>MAX(Free_Agents[[#This Row],[MG VARG]]*'Full Roster'!$AG$29,0)+1</f>
        <v>1</v>
      </c>
      <c r="M250" s="55">
        <f ca="1">MAX(Free_Agents[[#This Row],[MG VARG]]*$Q$11,0)+1</f>
        <v>1</v>
      </c>
      <c r="N250" s="97"/>
    </row>
    <row r="251" spans="1:14" x14ac:dyDescent="0.25">
      <c r="A251" t="s">
        <v>377</v>
      </c>
      <c r="B251" t="s">
        <v>2246</v>
      </c>
      <c r="C251" t="s">
        <v>102</v>
      </c>
      <c r="D251" t="s">
        <v>2446</v>
      </c>
      <c r="E251" s="84">
        <v>4.8900000000000006</v>
      </c>
      <c r="F251" s="84">
        <v>-115.81809981245851</v>
      </c>
      <c r="G251" s="84">
        <v>-6.8128294007328538</v>
      </c>
      <c r="H251" s="84">
        <v>11.702829400732853</v>
      </c>
      <c r="I251" s="84">
        <v>-109.00527041172566</v>
      </c>
      <c r="J251" s="84">
        <v>-6.4120747301015095</v>
      </c>
      <c r="K251" t="e">
        <f>_xlfn.XLOOKUP(Free_Agents[[#This Row],[Player]],$T$2:$T$21,$U$2:$U$21)</f>
        <v>#N/A</v>
      </c>
      <c r="L251" s="55">
        <f>MAX(Free_Agents[[#This Row],[MG VARG]]*'Full Roster'!$AG$29,0)+1</f>
        <v>1</v>
      </c>
      <c r="M251" s="55">
        <f ca="1">MAX(Free_Agents[[#This Row],[MG VARG]]*$Q$11,0)+1</f>
        <v>1</v>
      </c>
      <c r="N251" s="97"/>
    </row>
    <row r="252" spans="1:14" x14ac:dyDescent="0.25">
      <c r="A252" t="s">
        <v>2447</v>
      </c>
      <c r="B252" t="s">
        <v>2224</v>
      </c>
      <c r="C252" t="s">
        <v>102</v>
      </c>
      <c r="D252" t="s">
        <v>2448</v>
      </c>
      <c r="E252" s="84">
        <v>4.8500000000000005</v>
      </c>
      <c r="F252" s="84">
        <v>-115.85809981245852</v>
      </c>
      <c r="G252" s="84">
        <v>-6.8151823419093249</v>
      </c>
      <c r="H252" s="84">
        <v>11.665182341909325</v>
      </c>
      <c r="I252" s="84">
        <v>-109.04291747054918</v>
      </c>
      <c r="J252" s="84">
        <v>-6.4142892629734813</v>
      </c>
      <c r="K252" t="e">
        <f>_xlfn.XLOOKUP(Free_Agents[[#This Row],[Player]],$T$2:$T$21,$U$2:$U$21)</f>
        <v>#N/A</v>
      </c>
      <c r="L252" s="55">
        <f>MAX(Free_Agents[[#This Row],[MG VARG]]*'Full Roster'!$AG$29,0)+1</f>
        <v>1</v>
      </c>
      <c r="M252" s="55">
        <f ca="1">MAX(Free_Agents[[#This Row],[MG VARG]]*$Q$11,0)+1</f>
        <v>1</v>
      </c>
      <c r="N252" s="97"/>
    </row>
    <row r="253" spans="1:14" x14ac:dyDescent="0.25">
      <c r="A253" t="s">
        <v>2449</v>
      </c>
      <c r="B253" t="s">
        <v>2248</v>
      </c>
      <c r="C253" t="s">
        <v>64</v>
      </c>
      <c r="D253" t="s">
        <v>2117</v>
      </c>
      <c r="E253" s="84">
        <v>6.5200000000000005</v>
      </c>
      <c r="F253" s="84">
        <v>-123.70508271851894</v>
      </c>
      <c r="G253" s="84">
        <v>-7.2767695716775842</v>
      </c>
      <c r="H253" s="84">
        <v>21.07353914335517</v>
      </c>
      <c r="I253" s="84">
        <v>-109.15154357516377</v>
      </c>
      <c r="J253" s="84">
        <v>-6.4206790338331627</v>
      </c>
      <c r="K253" t="e">
        <f>_xlfn.XLOOKUP(Free_Agents[[#This Row],[Player]],$T$2:$T$21,$U$2:$U$21)</f>
        <v>#N/A</v>
      </c>
      <c r="L253" s="55">
        <f>MAX(Free_Agents[[#This Row],[MG VARG]]*'Full Roster'!$AG$29,0)+1</f>
        <v>1</v>
      </c>
      <c r="M253" s="55">
        <f ca="1">MAX(Free_Agents[[#This Row],[MG VARG]]*$Q$11,0)+1</f>
        <v>1</v>
      </c>
      <c r="N253" s="97"/>
    </row>
    <row r="254" spans="1:14" x14ac:dyDescent="0.25">
      <c r="A254" t="s">
        <v>2450</v>
      </c>
      <c r="B254" t="s">
        <v>2229</v>
      </c>
      <c r="C254" t="s">
        <v>102</v>
      </c>
      <c r="D254" t="s">
        <v>2451</v>
      </c>
      <c r="E254" s="84">
        <v>4.4484894070959999</v>
      </c>
      <c r="F254" s="84">
        <v>-116.25961040536251</v>
      </c>
      <c r="G254" s="84">
        <v>-6.8388006120801474</v>
      </c>
      <c r="H254" s="84">
        <v>11.287290019176147</v>
      </c>
      <c r="I254" s="84">
        <v>-109.42080979328236</v>
      </c>
      <c r="J254" s="84">
        <v>-6.4365182231342564</v>
      </c>
      <c r="K254" t="e">
        <f>_xlfn.XLOOKUP(Free_Agents[[#This Row],[Player]],$T$2:$T$21,$U$2:$U$21)</f>
        <v>#N/A</v>
      </c>
      <c r="L254" s="55">
        <f>MAX(Free_Agents[[#This Row],[MG VARG]]*'Full Roster'!$AG$29,0)+1</f>
        <v>1</v>
      </c>
      <c r="M254" s="55">
        <f ca="1">MAX(Free_Agents[[#This Row],[MG VARG]]*$Q$11,0)+1</f>
        <v>1</v>
      </c>
      <c r="N254" s="97"/>
    </row>
    <row r="255" spans="1:14" x14ac:dyDescent="0.25">
      <c r="A255" t="s">
        <v>2452</v>
      </c>
      <c r="B255" t="s">
        <v>54</v>
      </c>
      <c r="C255" t="s">
        <v>102</v>
      </c>
      <c r="D255" t="s">
        <v>2453</v>
      </c>
      <c r="E255" s="84">
        <v>4.3640334352384009</v>
      </c>
      <c r="F255" s="84">
        <v>-116.34406637722012</v>
      </c>
      <c r="G255" s="84">
        <v>-6.8437686104247124</v>
      </c>
      <c r="H255" s="84">
        <v>11.207802045663113</v>
      </c>
      <c r="I255" s="84">
        <v>-109.5002977667954</v>
      </c>
      <c r="J255" s="84">
        <v>-6.441193986282082</v>
      </c>
      <c r="K255" t="e">
        <f>_xlfn.XLOOKUP(Free_Agents[[#This Row],[Player]],$T$2:$T$21,$U$2:$U$21)</f>
        <v>#N/A</v>
      </c>
      <c r="L255" s="55">
        <f>MAX(Free_Agents[[#This Row],[MG VARG]]*'Full Roster'!$AG$29,0)+1</f>
        <v>1</v>
      </c>
      <c r="M255" s="55">
        <f ca="1">MAX(Free_Agents[[#This Row],[MG VARG]]*$Q$11,0)+1</f>
        <v>1</v>
      </c>
      <c r="N255" s="97"/>
    </row>
    <row r="256" spans="1:14" x14ac:dyDescent="0.25">
      <c r="A256" t="s">
        <v>2454</v>
      </c>
      <c r="B256" t="s">
        <v>2236</v>
      </c>
      <c r="C256" t="s">
        <v>102</v>
      </c>
      <c r="D256" t="s">
        <v>2455</v>
      </c>
      <c r="E256" s="84">
        <v>4.25</v>
      </c>
      <c r="F256" s="84">
        <v>-116.45809981245851</v>
      </c>
      <c r="G256" s="84">
        <v>-6.8504764595563827</v>
      </c>
      <c r="H256" s="84">
        <v>11.100476459556383</v>
      </c>
      <c r="I256" s="84">
        <v>-109.60762335290212</v>
      </c>
      <c r="J256" s="84">
        <v>-6.4475072560530657</v>
      </c>
      <c r="K256" t="e">
        <f>_xlfn.XLOOKUP(Free_Agents[[#This Row],[Player]],$T$2:$T$21,$U$2:$U$21)</f>
        <v>#N/A</v>
      </c>
      <c r="L256" s="55">
        <f>MAX(Free_Agents[[#This Row],[MG VARG]]*'Full Roster'!$AG$29,0)+1</f>
        <v>1</v>
      </c>
      <c r="M256" s="55">
        <f ca="1">MAX(Free_Agents[[#This Row],[MG VARG]]*$Q$11,0)+1</f>
        <v>1</v>
      </c>
      <c r="N256" s="97"/>
    </row>
    <row r="257" spans="1:14" x14ac:dyDescent="0.25">
      <c r="A257" t="s">
        <v>2456</v>
      </c>
      <c r="B257" t="s">
        <v>2322</v>
      </c>
      <c r="C257" t="s">
        <v>102</v>
      </c>
      <c r="D257" t="s">
        <v>2457</v>
      </c>
      <c r="E257" s="84">
        <v>3.9356212391999996</v>
      </c>
      <c r="F257" s="84">
        <v>-116.77247857325851</v>
      </c>
      <c r="G257" s="84">
        <v>-6.8689693278387356</v>
      </c>
      <c r="H257" s="84">
        <v>10.804590567038735</v>
      </c>
      <c r="I257" s="84">
        <v>-109.90350924541978</v>
      </c>
      <c r="J257" s="84">
        <v>-6.4649123085541049</v>
      </c>
      <c r="K257" t="e">
        <f>_xlfn.XLOOKUP(Free_Agents[[#This Row],[Player]],$T$2:$T$21,$U$2:$U$21)</f>
        <v>#N/A</v>
      </c>
      <c r="L257" s="55">
        <f>MAX(Free_Agents[[#This Row],[MG VARG]]*'Full Roster'!$AG$29,0)+1</f>
        <v>1</v>
      </c>
      <c r="M257" s="55">
        <f ca="1">MAX(Free_Agents[[#This Row],[MG VARG]]*$Q$11,0)+1</f>
        <v>1</v>
      </c>
      <c r="N257" s="97"/>
    </row>
    <row r="258" spans="1:14" x14ac:dyDescent="0.25">
      <c r="A258" t="s">
        <v>2458</v>
      </c>
      <c r="B258" t="s">
        <v>92</v>
      </c>
      <c r="C258" t="s">
        <v>102</v>
      </c>
      <c r="D258" t="s">
        <v>2459</v>
      </c>
      <c r="E258" s="84">
        <v>3.8354342193971998</v>
      </c>
      <c r="F258" s="84">
        <v>-116.87266559306131</v>
      </c>
      <c r="G258" s="84">
        <v>-6.8748626819447836</v>
      </c>
      <c r="H258" s="84">
        <v>10.710296901341982</v>
      </c>
      <c r="I258" s="84">
        <v>-109.99780291111654</v>
      </c>
      <c r="J258" s="84">
        <v>-6.4704589947715609</v>
      </c>
      <c r="K258" t="e">
        <f>_xlfn.XLOOKUP(Free_Agents[[#This Row],[Player]],$T$2:$T$21,$U$2:$U$21)</f>
        <v>#N/A</v>
      </c>
      <c r="L258" s="55">
        <f>MAX(Free_Agents[[#This Row],[MG VARG]]*'Full Roster'!$AG$29,0)+1</f>
        <v>1</v>
      </c>
      <c r="M258" s="55">
        <f ca="1">MAX(Free_Agents[[#This Row],[MG VARG]]*$Q$11,0)+1</f>
        <v>1</v>
      </c>
      <c r="N258" s="97"/>
    </row>
    <row r="259" spans="1:14" x14ac:dyDescent="0.25">
      <c r="A259" t="s">
        <v>2460</v>
      </c>
      <c r="B259" t="s">
        <v>2268</v>
      </c>
      <c r="C259" t="s">
        <v>102</v>
      </c>
      <c r="D259" t="s">
        <v>2461</v>
      </c>
      <c r="E259" s="84">
        <v>3.7012278164399999</v>
      </c>
      <c r="F259" s="84">
        <v>-117.00687199601852</v>
      </c>
      <c r="G259" s="84">
        <v>-6.8827571762363835</v>
      </c>
      <c r="H259" s="84">
        <v>10.583984992676383</v>
      </c>
      <c r="I259" s="84">
        <v>-110.12411481978214</v>
      </c>
      <c r="J259" s="84">
        <v>-6.4778891070460078</v>
      </c>
      <c r="K259" t="e">
        <f>_xlfn.XLOOKUP(Free_Agents[[#This Row],[Player]],$T$2:$T$21,$U$2:$U$21)</f>
        <v>#N/A</v>
      </c>
      <c r="L259" s="55">
        <f>MAX(Free_Agents[[#This Row],[MG VARG]]*'Full Roster'!$AG$29,0)+1</f>
        <v>1</v>
      </c>
      <c r="M259" s="55">
        <f ca="1">MAX(Free_Agents[[#This Row],[MG VARG]]*$Q$11,0)+1</f>
        <v>1</v>
      </c>
      <c r="N259" s="97"/>
    </row>
    <row r="260" spans="1:14" x14ac:dyDescent="0.25">
      <c r="A260" t="s">
        <v>2462</v>
      </c>
      <c r="B260" t="s">
        <v>2209</v>
      </c>
      <c r="C260" t="s">
        <v>126</v>
      </c>
      <c r="D260" t="s">
        <v>2463</v>
      </c>
      <c r="E260" s="84">
        <v>2.8280353109866661</v>
      </c>
      <c r="F260" s="84">
        <v>-117.40330877476745</v>
      </c>
      <c r="G260" s="84">
        <v>-6.9060769867510263</v>
      </c>
      <c r="H260" s="84">
        <v>9.7341122977376919</v>
      </c>
      <c r="I260" s="84">
        <v>-110.49723178801642</v>
      </c>
      <c r="J260" s="84">
        <v>-6.499837164000966</v>
      </c>
      <c r="K260" t="e">
        <f>_xlfn.XLOOKUP(Free_Agents[[#This Row],[Player]],$T$2:$T$21,$U$2:$U$21)</f>
        <v>#N/A</v>
      </c>
      <c r="L260" s="55">
        <f>MAX(Free_Agents[[#This Row],[MG VARG]]*'Full Roster'!$AG$29,0)+1</f>
        <v>1</v>
      </c>
      <c r="M260" s="55">
        <f ca="1">MAX(Free_Agents[[#This Row],[MG VARG]]*$Q$11,0)+1</f>
        <v>1</v>
      </c>
      <c r="N260" s="97"/>
    </row>
    <row r="261" spans="1:14" x14ac:dyDescent="0.25">
      <c r="A261" t="s">
        <v>2464</v>
      </c>
      <c r="B261" t="s">
        <v>2213</v>
      </c>
      <c r="C261" t="s">
        <v>64</v>
      </c>
      <c r="D261" t="s">
        <v>2119</v>
      </c>
      <c r="E261" s="84">
        <v>4.9206237880055461</v>
      </c>
      <c r="F261" s="84">
        <v>-125.30445893051339</v>
      </c>
      <c r="G261" s="84">
        <v>-7.3708505253243173</v>
      </c>
      <c r="H261" s="84">
        <v>19.662324838654179</v>
      </c>
      <c r="I261" s="84">
        <v>-110.56275787986476</v>
      </c>
      <c r="J261" s="84">
        <v>-6.503691639992045</v>
      </c>
      <c r="K261" t="e">
        <f>_xlfn.XLOOKUP(Free_Agents[[#This Row],[Player]],$T$2:$T$21,$U$2:$U$21)</f>
        <v>#N/A</v>
      </c>
      <c r="L261" s="55">
        <f>MAX(Free_Agents[[#This Row],[MG VARG]]*'Full Roster'!$AG$29,0)+1</f>
        <v>1</v>
      </c>
      <c r="M261" s="55">
        <f ca="1">MAX(Free_Agents[[#This Row],[MG VARG]]*$Q$11,0)+1</f>
        <v>1</v>
      </c>
      <c r="N261" s="97"/>
    </row>
    <row r="262" spans="1:14" x14ac:dyDescent="0.25">
      <c r="A262" t="s">
        <v>2465</v>
      </c>
      <c r="B262" t="s">
        <v>159</v>
      </c>
      <c r="C262" t="s">
        <v>102</v>
      </c>
      <c r="D262" t="s">
        <v>2466</v>
      </c>
      <c r="E262" s="84">
        <v>3.0376725425030946</v>
      </c>
      <c r="F262" s="84">
        <v>-117.67042726995543</v>
      </c>
      <c r="G262" s="84">
        <v>-6.9217898394091426</v>
      </c>
      <c r="H262" s="84">
        <v>9.9594623819122354</v>
      </c>
      <c r="I262" s="84">
        <v>-110.74863743054628</v>
      </c>
      <c r="J262" s="84">
        <v>-6.5146257312086044</v>
      </c>
      <c r="K262" t="e">
        <f>_xlfn.XLOOKUP(Free_Agents[[#This Row],[Player]],$T$2:$T$21,$U$2:$U$21)</f>
        <v>#N/A</v>
      </c>
      <c r="L262" s="55">
        <f>MAX(Free_Agents[[#This Row],[MG VARG]]*'Full Roster'!$AG$29,0)+1</f>
        <v>1</v>
      </c>
      <c r="M262" s="55">
        <f ca="1">MAX(Free_Agents[[#This Row],[MG VARG]]*$Q$11,0)+1</f>
        <v>1</v>
      </c>
      <c r="N262" s="97"/>
    </row>
    <row r="263" spans="1:14" x14ac:dyDescent="0.25">
      <c r="A263" t="s">
        <v>2467</v>
      </c>
      <c r="B263" t="s">
        <v>2224</v>
      </c>
      <c r="C263" t="s">
        <v>102</v>
      </c>
      <c r="D263" t="s">
        <v>2468</v>
      </c>
      <c r="E263" s="84">
        <v>2.7750771752340002</v>
      </c>
      <c r="F263" s="84">
        <v>-117.93302263722451</v>
      </c>
      <c r="G263" s="84">
        <v>-6.9372366257190885</v>
      </c>
      <c r="H263" s="84">
        <v>9.7123138009530887</v>
      </c>
      <c r="I263" s="84">
        <v>-110.99578601150543</v>
      </c>
      <c r="J263" s="84">
        <v>-6.5291638830297316</v>
      </c>
      <c r="K263" t="e">
        <f>_xlfn.XLOOKUP(Free_Agents[[#This Row],[Player]],$T$2:$T$21,$U$2:$U$21)</f>
        <v>#N/A</v>
      </c>
      <c r="L263" s="55">
        <f>MAX(Free_Agents[[#This Row],[MG VARG]]*'Full Roster'!$AG$29,0)+1</f>
        <v>1</v>
      </c>
      <c r="M263" s="55">
        <f ca="1">MAX(Free_Agents[[#This Row],[MG VARG]]*$Q$11,0)+1</f>
        <v>1</v>
      </c>
      <c r="N263" s="97"/>
    </row>
    <row r="264" spans="1:14" x14ac:dyDescent="0.25">
      <c r="A264" t="s">
        <v>2469</v>
      </c>
      <c r="B264" t="s">
        <v>94</v>
      </c>
      <c r="C264" t="s">
        <v>102</v>
      </c>
      <c r="D264" t="s">
        <v>2470</v>
      </c>
      <c r="E264" s="84">
        <v>2.7701532457770655</v>
      </c>
      <c r="F264" s="84">
        <v>-117.93794656668145</v>
      </c>
      <c r="G264" s="84">
        <v>-6.9375262686283206</v>
      </c>
      <c r="H264" s="84">
        <v>9.7076795144053847</v>
      </c>
      <c r="I264" s="84">
        <v>-111.00042029805313</v>
      </c>
      <c r="J264" s="84">
        <v>-6.5294364881207727</v>
      </c>
      <c r="K264" t="e">
        <f>_xlfn.XLOOKUP(Free_Agents[[#This Row],[Player]],$T$2:$T$21,$U$2:$U$21)</f>
        <v>#N/A</v>
      </c>
      <c r="L264" s="55">
        <f>MAX(Free_Agents[[#This Row],[MG VARG]]*'Full Roster'!$AG$29,0)+1</f>
        <v>1</v>
      </c>
      <c r="M264" s="55">
        <f ca="1">MAX(Free_Agents[[#This Row],[MG VARG]]*$Q$11,0)+1</f>
        <v>1</v>
      </c>
      <c r="N264" s="97"/>
    </row>
    <row r="265" spans="1:14" x14ac:dyDescent="0.25">
      <c r="A265" t="s">
        <v>2006</v>
      </c>
      <c r="B265" t="s">
        <v>2231</v>
      </c>
      <c r="C265" t="s">
        <v>102</v>
      </c>
      <c r="D265" t="s">
        <v>2471</v>
      </c>
      <c r="E265" s="84">
        <v>2.7586265000000001</v>
      </c>
      <c r="F265" s="84">
        <v>-117.94947331245851</v>
      </c>
      <c r="G265" s="84">
        <v>-6.9382043124975592</v>
      </c>
      <c r="H265" s="84">
        <v>9.6968308124975593</v>
      </c>
      <c r="I265" s="84">
        <v>-111.01126899996095</v>
      </c>
      <c r="J265" s="84">
        <v>-6.5300746470565265</v>
      </c>
      <c r="K265" t="e">
        <f>_xlfn.XLOOKUP(Free_Agents[[#This Row],[Player]],$T$2:$T$21,$U$2:$U$21)</f>
        <v>#N/A</v>
      </c>
      <c r="L265" s="55">
        <f>MAX(Free_Agents[[#This Row],[MG VARG]]*'Full Roster'!$AG$29,0)+1</f>
        <v>1</v>
      </c>
      <c r="M265" s="55">
        <f ca="1">MAX(Free_Agents[[#This Row],[MG VARG]]*$Q$11,0)+1</f>
        <v>1</v>
      </c>
      <c r="N265" s="97"/>
    </row>
    <row r="266" spans="1:14" x14ac:dyDescent="0.25">
      <c r="A266" t="s">
        <v>2106</v>
      </c>
      <c r="B266" t="s">
        <v>34</v>
      </c>
      <c r="C266" t="s">
        <v>64</v>
      </c>
      <c r="D266" t="s">
        <v>2121</v>
      </c>
      <c r="E266" s="84">
        <v>4.1800000000000006</v>
      </c>
      <c r="F266" s="84">
        <v>-126.04508271851893</v>
      </c>
      <c r="G266" s="84">
        <v>-7.4144166305011137</v>
      </c>
      <c r="H266" s="84">
        <v>19.008833261002227</v>
      </c>
      <c r="I266" s="84">
        <v>-111.21624945751671</v>
      </c>
      <c r="J266" s="84">
        <v>-6.5421323210303948</v>
      </c>
      <c r="K266" t="e">
        <f>_xlfn.XLOOKUP(Free_Agents[[#This Row],[Player]],$T$2:$T$21,$U$2:$U$21)</f>
        <v>#N/A</v>
      </c>
      <c r="L266" s="55">
        <f>MAX(Free_Agents[[#This Row],[MG VARG]]*'Full Roster'!$AG$29,0)+1</f>
        <v>1</v>
      </c>
      <c r="M266" s="55">
        <f ca="1">MAX(Free_Agents[[#This Row],[MG VARG]]*$Q$11,0)+1</f>
        <v>1</v>
      </c>
      <c r="N266" s="97"/>
    </row>
    <row r="267" spans="1:14" x14ac:dyDescent="0.25">
      <c r="A267" t="s">
        <v>2472</v>
      </c>
      <c r="B267" t="s">
        <v>62</v>
      </c>
      <c r="C267" t="s">
        <v>102</v>
      </c>
      <c r="D267" t="s">
        <v>2473</v>
      </c>
      <c r="E267" s="84">
        <v>2.4959565766800003</v>
      </c>
      <c r="F267" s="84">
        <v>-118.21214323577851</v>
      </c>
      <c r="G267" s="84">
        <v>-6.9536554844575598</v>
      </c>
      <c r="H267" s="84">
        <v>9.4496120611375591</v>
      </c>
      <c r="I267" s="84">
        <v>-111.25848775132096</v>
      </c>
      <c r="J267" s="84">
        <v>-6.5446169265482919</v>
      </c>
      <c r="K267" t="e">
        <f>_xlfn.XLOOKUP(Free_Agents[[#This Row],[Player]],$T$2:$T$21,$U$2:$U$21)</f>
        <v>#N/A</v>
      </c>
      <c r="L267" s="55">
        <f>MAX(Free_Agents[[#This Row],[MG VARG]]*'Full Roster'!$AG$29,0)+1</f>
        <v>1</v>
      </c>
      <c r="M267" s="55">
        <f ca="1">MAX(Free_Agents[[#This Row],[MG VARG]]*$Q$11,0)+1</f>
        <v>1</v>
      </c>
      <c r="N267" s="97"/>
    </row>
    <row r="268" spans="1:14" x14ac:dyDescent="0.25">
      <c r="A268" t="s">
        <v>2474</v>
      </c>
      <c r="B268" t="s">
        <v>2251</v>
      </c>
      <c r="C268" t="s">
        <v>102</v>
      </c>
      <c r="D268" t="s">
        <v>2475</v>
      </c>
      <c r="E268" s="84">
        <v>2.176830635</v>
      </c>
      <c r="F268" s="84">
        <v>-118.53126917745851</v>
      </c>
      <c r="G268" s="84">
        <v>-6.9724275986740301</v>
      </c>
      <c r="H268" s="84">
        <v>9.1492582336740291</v>
      </c>
      <c r="I268" s="84">
        <v>-111.55884157878448</v>
      </c>
      <c r="J268" s="84">
        <v>-6.5622847987520281</v>
      </c>
      <c r="K268" t="e">
        <f>_xlfn.XLOOKUP(Free_Agents[[#This Row],[Player]],$T$2:$T$21,$U$2:$U$21)</f>
        <v>#N/A</v>
      </c>
      <c r="L268" s="55">
        <f>MAX(Free_Agents[[#This Row],[MG VARG]]*'Full Roster'!$AG$29,0)+1</f>
        <v>1</v>
      </c>
      <c r="M268" s="55">
        <f ca="1">MAX(Free_Agents[[#This Row],[MG VARG]]*$Q$11,0)+1</f>
        <v>1</v>
      </c>
      <c r="N268" s="97"/>
    </row>
    <row r="269" spans="1:14" x14ac:dyDescent="0.25">
      <c r="A269" t="s">
        <v>2476</v>
      </c>
      <c r="B269" t="s">
        <v>92</v>
      </c>
      <c r="C269" t="s">
        <v>64</v>
      </c>
      <c r="D269" t="s">
        <v>2123</v>
      </c>
      <c r="E269" s="84">
        <v>3.29</v>
      </c>
      <c r="F269" s="84">
        <v>-126.93508271851893</v>
      </c>
      <c r="G269" s="84">
        <v>-7.4667695716775837</v>
      </c>
      <c r="H269" s="84">
        <v>18.223539143355168</v>
      </c>
      <c r="I269" s="84">
        <v>-112.00154357516377</v>
      </c>
      <c r="J269" s="84">
        <v>-6.5883260926566924</v>
      </c>
      <c r="K269" t="e">
        <f>_xlfn.XLOOKUP(Free_Agents[[#This Row],[Player]],$T$2:$T$21,$U$2:$U$21)</f>
        <v>#N/A</v>
      </c>
      <c r="L269" s="55">
        <f>MAX(Free_Agents[[#This Row],[MG VARG]]*'Full Roster'!$AG$29,0)+1</f>
        <v>1</v>
      </c>
      <c r="M269" s="55">
        <f ca="1">MAX(Free_Agents[[#This Row],[MG VARG]]*$Q$11,0)+1</f>
        <v>1</v>
      </c>
      <c r="N269" s="97"/>
    </row>
    <row r="270" spans="1:14" x14ac:dyDescent="0.25">
      <c r="A270" t="s">
        <v>1962</v>
      </c>
      <c r="B270" t="s">
        <v>28</v>
      </c>
      <c r="C270" t="s">
        <v>64</v>
      </c>
      <c r="D270" t="s">
        <v>2125</v>
      </c>
      <c r="E270" s="84">
        <v>3.2733783155570535</v>
      </c>
      <c r="F270" s="84">
        <v>-126.95170440296188</v>
      </c>
      <c r="G270" s="84">
        <v>-7.4677473178212868</v>
      </c>
      <c r="H270" s="84">
        <v>18.208872951199627</v>
      </c>
      <c r="I270" s="84">
        <v>-112.01620976731931</v>
      </c>
      <c r="J270" s="84">
        <v>-6.5891888098423124</v>
      </c>
      <c r="K270" t="e">
        <f>_xlfn.XLOOKUP(Free_Agents[[#This Row],[Player]],$T$2:$T$21,$U$2:$U$21)</f>
        <v>#N/A</v>
      </c>
      <c r="L270" s="55">
        <f>MAX(Free_Agents[[#This Row],[MG VARG]]*'Full Roster'!$AG$29,0)+1</f>
        <v>1</v>
      </c>
      <c r="M270" s="55">
        <f ca="1">MAX(Free_Agents[[#This Row],[MG VARG]]*$Q$11,0)+1</f>
        <v>1</v>
      </c>
      <c r="N270" s="97"/>
    </row>
    <row r="271" spans="1:14" x14ac:dyDescent="0.25">
      <c r="A271" t="s">
        <v>2477</v>
      </c>
      <c r="B271" t="s">
        <v>2209</v>
      </c>
      <c r="C271" t="s">
        <v>102</v>
      </c>
      <c r="D271" t="s">
        <v>2478</v>
      </c>
      <c r="E271" s="84">
        <v>1.4116017390936979</v>
      </c>
      <c r="F271" s="84">
        <v>-119.29649807336482</v>
      </c>
      <c r="G271" s="84">
        <v>-7.0174410631391071</v>
      </c>
      <c r="H271" s="84">
        <v>8.4290428022328037</v>
      </c>
      <c r="I271" s="84">
        <v>-112.27905701022571</v>
      </c>
      <c r="J271" s="84">
        <v>-6.6046504123662189</v>
      </c>
      <c r="K271" t="e">
        <f>_xlfn.XLOOKUP(Free_Agents[[#This Row],[Player]],$T$2:$T$21,$U$2:$U$21)</f>
        <v>#N/A</v>
      </c>
      <c r="L271" s="55">
        <f>MAX(Free_Agents[[#This Row],[MG VARG]]*'Full Roster'!$AG$29,0)+1</f>
        <v>1</v>
      </c>
      <c r="M271" s="55">
        <f ca="1">MAX(Free_Agents[[#This Row],[MG VARG]]*$Q$11,0)+1</f>
        <v>1</v>
      </c>
      <c r="N271" s="97"/>
    </row>
    <row r="272" spans="1:14" x14ac:dyDescent="0.25">
      <c r="A272" t="s">
        <v>2479</v>
      </c>
      <c r="B272" t="s">
        <v>2217</v>
      </c>
      <c r="C272" t="s">
        <v>102</v>
      </c>
      <c r="D272" t="s">
        <v>2480</v>
      </c>
      <c r="E272" s="84">
        <v>1.3215273535295999</v>
      </c>
      <c r="F272" s="84">
        <v>-119.38657245892891</v>
      </c>
      <c r="G272" s="84">
        <v>-7.0227395564075827</v>
      </c>
      <c r="H272" s="84">
        <v>8.3442669099371827</v>
      </c>
      <c r="I272" s="84">
        <v>-112.36383290252132</v>
      </c>
      <c r="J272" s="84">
        <v>-6.6096372295600778</v>
      </c>
      <c r="K272" t="e">
        <f>_xlfn.XLOOKUP(Free_Agents[[#This Row],[Player]],$T$2:$T$21,$U$2:$U$21)</f>
        <v>#N/A</v>
      </c>
      <c r="L272" s="55">
        <f>MAX(Free_Agents[[#This Row],[MG VARG]]*'Full Roster'!$AG$29,0)+1</f>
        <v>1</v>
      </c>
      <c r="M272" s="55">
        <f ca="1">MAX(Free_Agents[[#This Row],[MG VARG]]*$Q$11,0)+1</f>
        <v>1</v>
      </c>
      <c r="N272" s="97"/>
    </row>
    <row r="273" spans="1:14" x14ac:dyDescent="0.25">
      <c r="A273" t="s">
        <v>2010</v>
      </c>
      <c r="B273" t="s">
        <v>2251</v>
      </c>
      <c r="C273" t="s">
        <v>102</v>
      </c>
      <c r="D273" t="s">
        <v>2481</v>
      </c>
      <c r="E273" s="84">
        <v>1.3113982889466667</v>
      </c>
      <c r="F273" s="84">
        <v>-119.39670152351185</v>
      </c>
      <c r="G273" s="84">
        <v>-7.0233353837359909</v>
      </c>
      <c r="H273" s="84">
        <v>8.334733672682658</v>
      </c>
      <c r="I273" s="84">
        <v>-112.37336613977585</v>
      </c>
      <c r="J273" s="84">
        <v>-6.6101980082221088</v>
      </c>
      <c r="K273" t="e">
        <f>_xlfn.XLOOKUP(Free_Agents[[#This Row],[Player]],$T$2:$T$21,$U$2:$U$21)</f>
        <v>#N/A</v>
      </c>
      <c r="L273" s="55">
        <f>MAX(Free_Agents[[#This Row],[MG VARG]]*'Full Roster'!$AG$29,0)+1</f>
        <v>1</v>
      </c>
      <c r="M273" s="55">
        <f ca="1">MAX(Free_Agents[[#This Row],[MG VARG]]*$Q$11,0)+1</f>
        <v>1</v>
      </c>
      <c r="N273" s="97"/>
    </row>
    <row r="274" spans="1:14" x14ac:dyDescent="0.25">
      <c r="A274" t="s">
        <v>2482</v>
      </c>
      <c r="B274" t="s">
        <v>2322</v>
      </c>
      <c r="C274" t="s">
        <v>102</v>
      </c>
      <c r="D274" t="s">
        <v>2483</v>
      </c>
      <c r="E274" s="84">
        <v>0.88795889855978705</v>
      </c>
      <c r="F274" s="84">
        <v>-119.82014091389873</v>
      </c>
      <c r="G274" s="84">
        <v>-7.048243583170513</v>
      </c>
      <c r="H274" s="84">
        <v>7.9362024817302999</v>
      </c>
      <c r="I274" s="84">
        <v>-112.77189733072821</v>
      </c>
      <c r="J274" s="84">
        <v>-6.6336410194546005</v>
      </c>
      <c r="K274" t="e">
        <f>_xlfn.XLOOKUP(Free_Agents[[#This Row],[Player]],$T$2:$T$21,$U$2:$U$21)</f>
        <v>#N/A</v>
      </c>
      <c r="L274" s="55">
        <f>MAX(Free_Agents[[#This Row],[MG VARG]]*'Full Roster'!$AG$29,0)+1</f>
        <v>1</v>
      </c>
      <c r="M274" s="55">
        <f ca="1">MAX(Free_Agents[[#This Row],[MG VARG]]*$Q$11,0)+1</f>
        <v>1</v>
      </c>
      <c r="N274" s="97"/>
    </row>
    <row r="275" spans="1:14" x14ac:dyDescent="0.25">
      <c r="A275" t="s">
        <v>2484</v>
      </c>
      <c r="B275" t="s">
        <v>2219</v>
      </c>
      <c r="C275" t="s">
        <v>64</v>
      </c>
      <c r="D275" t="s">
        <v>2127</v>
      </c>
      <c r="E275" s="84">
        <v>2.4000000000000004</v>
      </c>
      <c r="F275" s="84">
        <v>-127.82508271851893</v>
      </c>
      <c r="G275" s="84">
        <v>-7.5191225128540546</v>
      </c>
      <c r="H275" s="84">
        <v>17.43824502570811</v>
      </c>
      <c r="I275" s="84">
        <v>-112.78683769281082</v>
      </c>
      <c r="J275" s="84">
        <v>-6.6345198642829892</v>
      </c>
      <c r="K275" t="e">
        <f>_xlfn.XLOOKUP(Free_Agents[[#This Row],[Player]],$T$2:$T$21,$U$2:$U$21)</f>
        <v>#N/A</v>
      </c>
      <c r="L275" s="55">
        <f>MAX(Free_Agents[[#This Row],[MG VARG]]*'Full Roster'!$AG$29,0)+1</f>
        <v>1</v>
      </c>
      <c r="M275" s="55">
        <f ca="1">MAX(Free_Agents[[#This Row],[MG VARG]]*$Q$11,0)+1</f>
        <v>1</v>
      </c>
      <c r="N275" s="97"/>
    </row>
    <row r="276" spans="1:14" x14ac:dyDescent="0.25">
      <c r="A276" t="s">
        <v>2485</v>
      </c>
      <c r="B276" t="s">
        <v>54</v>
      </c>
      <c r="C276" t="s">
        <v>102</v>
      </c>
      <c r="D276" t="s">
        <v>2486</v>
      </c>
      <c r="E276" s="84">
        <v>0.65410671274666687</v>
      </c>
      <c r="F276" s="84">
        <v>-120.05399309971185</v>
      </c>
      <c r="G276" s="84">
        <v>-7.0619995941006968</v>
      </c>
      <c r="H276" s="84">
        <v>7.7161063068473634</v>
      </c>
      <c r="I276" s="84">
        <v>-112.99199350561115</v>
      </c>
      <c r="J276" s="84">
        <v>-6.6465878532712441</v>
      </c>
      <c r="K276" t="e">
        <f>_xlfn.XLOOKUP(Free_Agents[[#This Row],[Player]],$T$2:$T$21,$U$2:$U$21)</f>
        <v>#N/A</v>
      </c>
      <c r="L276" s="55">
        <f>MAX(Free_Agents[[#This Row],[MG VARG]]*'Full Roster'!$AG$29,0)+1</f>
        <v>1</v>
      </c>
      <c r="M276" s="55">
        <f ca="1">MAX(Free_Agents[[#This Row],[MG VARG]]*$Q$11,0)+1</f>
        <v>1</v>
      </c>
      <c r="N276" s="97"/>
    </row>
    <row r="277" spans="1:14" x14ac:dyDescent="0.25">
      <c r="A277" t="s">
        <v>148</v>
      </c>
      <c r="B277" t="s">
        <v>92</v>
      </c>
      <c r="C277" t="s">
        <v>102</v>
      </c>
      <c r="D277" t="s">
        <v>2487</v>
      </c>
      <c r="E277" s="84">
        <v>0.64000000000000012</v>
      </c>
      <c r="F277" s="84">
        <v>-120.06809981245851</v>
      </c>
      <c r="G277" s="84">
        <v>-7.0628294007328538</v>
      </c>
      <c r="H277" s="84">
        <v>7.7028294007328535</v>
      </c>
      <c r="I277" s="84">
        <v>-113.00527041172566</v>
      </c>
      <c r="J277" s="84">
        <v>-6.6473688477485684</v>
      </c>
      <c r="K277" t="e">
        <f>_xlfn.XLOOKUP(Free_Agents[[#This Row],[Player]],$T$2:$T$21,$U$2:$U$21)</f>
        <v>#N/A</v>
      </c>
      <c r="L277" s="55">
        <f>MAX(Free_Agents[[#This Row],[MG VARG]]*'Full Roster'!$AG$29,0)+1</f>
        <v>1</v>
      </c>
      <c r="M277" s="55">
        <f ca="1">MAX(Free_Agents[[#This Row],[MG VARG]]*$Q$11,0)+1</f>
        <v>1</v>
      </c>
      <c r="N277" s="97"/>
    </row>
    <row r="278" spans="1:14" x14ac:dyDescent="0.25">
      <c r="A278" t="s">
        <v>2488</v>
      </c>
      <c r="B278" t="s">
        <v>2322</v>
      </c>
      <c r="C278" t="s">
        <v>126</v>
      </c>
      <c r="D278" t="s">
        <v>2489</v>
      </c>
      <c r="E278" s="84">
        <v>0</v>
      </c>
      <c r="F278" s="84">
        <v>-120.23134408575412</v>
      </c>
      <c r="G278" s="84">
        <v>-7.0724320050443596</v>
      </c>
      <c r="H278" s="84">
        <v>7.0724320050443596</v>
      </c>
      <c r="I278" s="84">
        <v>-113.15891208070975</v>
      </c>
      <c r="J278" s="84">
        <v>-6.6564065929829264</v>
      </c>
      <c r="K278" t="e">
        <f>_xlfn.XLOOKUP(Free_Agents[[#This Row],[Player]],$T$2:$T$21,$U$2:$U$21)</f>
        <v>#N/A</v>
      </c>
      <c r="L278" s="55">
        <f>MAX(Free_Agents[[#This Row],[MG VARG]]*'Full Roster'!$AG$29,0)+1</f>
        <v>1</v>
      </c>
      <c r="M278" s="55">
        <f ca="1">MAX(Free_Agents[[#This Row],[MG VARG]]*$Q$11,0)+1</f>
        <v>1</v>
      </c>
      <c r="N278" s="97"/>
    </row>
    <row r="279" spans="1:14" x14ac:dyDescent="0.25">
      <c r="A279" t="s">
        <v>2490</v>
      </c>
      <c r="B279" t="s">
        <v>2268</v>
      </c>
      <c r="C279" t="s">
        <v>126</v>
      </c>
      <c r="D279" t="s">
        <v>2491</v>
      </c>
      <c r="E279" s="84">
        <v>0</v>
      </c>
      <c r="F279" s="84">
        <v>-120.23134408575412</v>
      </c>
      <c r="G279" s="84">
        <v>-7.0724320050443596</v>
      </c>
      <c r="H279" s="84">
        <v>7.0724320050443596</v>
      </c>
      <c r="I279" s="84">
        <v>-113.15891208070975</v>
      </c>
      <c r="J279" s="84">
        <v>-6.6564065929829264</v>
      </c>
      <c r="K279" t="e">
        <f>_xlfn.XLOOKUP(Free_Agents[[#This Row],[Player]],$T$2:$T$21,$U$2:$U$21)</f>
        <v>#N/A</v>
      </c>
      <c r="L279" s="55">
        <f>MAX(Free_Agents[[#This Row],[MG VARG]]*'Full Roster'!$AG$29,0)+1</f>
        <v>1</v>
      </c>
      <c r="M279" s="55">
        <f ca="1">MAX(Free_Agents[[#This Row],[MG VARG]]*$Q$11,0)+1</f>
        <v>1</v>
      </c>
      <c r="N279" s="97"/>
    </row>
    <row r="280" spans="1:14" x14ac:dyDescent="0.25">
      <c r="A280" t="s">
        <v>1797</v>
      </c>
      <c r="B280" t="s">
        <v>159</v>
      </c>
      <c r="C280" t="s">
        <v>126</v>
      </c>
      <c r="D280" t="s">
        <v>2492</v>
      </c>
      <c r="E280" s="84">
        <v>0</v>
      </c>
      <c r="F280" s="84">
        <v>-120.23134408575412</v>
      </c>
      <c r="G280" s="84">
        <v>-7.0724320050443596</v>
      </c>
      <c r="H280" s="84">
        <v>7.0724320050443596</v>
      </c>
      <c r="I280" s="84">
        <v>-113.15891208070975</v>
      </c>
      <c r="J280" s="84">
        <v>-6.6564065929829264</v>
      </c>
      <c r="K280" t="e">
        <f>_xlfn.XLOOKUP(Free_Agents[[#This Row],[Player]],$T$2:$T$21,$U$2:$U$21)</f>
        <v>#N/A</v>
      </c>
      <c r="L280" s="55">
        <f>MAX(Free_Agents[[#This Row],[MG VARG]]*'Full Roster'!$AG$29,0)+1</f>
        <v>1</v>
      </c>
      <c r="M280" s="55">
        <f ca="1">MAX(Free_Agents[[#This Row],[MG VARG]]*$Q$11,0)+1</f>
        <v>1</v>
      </c>
      <c r="N280" s="97"/>
    </row>
    <row r="281" spans="1:14" x14ac:dyDescent="0.25">
      <c r="A281" t="s">
        <v>2493</v>
      </c>
      <c r="B281" t="s">
        <v>2217</v>
      </c>
      <c r="C281" t="s">
        <v>64</v>
      </c>
      <c r="D281" t="s">
        <v>2129</v>
      </c>
      <c r="E281" s="84">
        <v>1.9322963633886823</v>
      </c>
      <c r="F281" s="84">
        <v>-128.29278635513026</v>
      </c>
      <c r="G281" s="84">
        <v>-7.5466344914782511</v>
      </c>
      <c r="H281" s="84">
        <v>17.025565346345182</v>
      </c>
      <c r="I281" s="84">
        <v>-113.19951737217374</v>
      </c>
      <c r="J281" s="84">
        <v>-6.6587951395396319</v>
      </c>
      <c r="K281" t="e">
        <f>_xlfn.XLOOKUP(Free_Agents[[#This Row],[Player]],$T$2:$T$21,$U$2:$U$21)</f>
        <v>#N/A</v>
      </c>
      <c r="L281" s="55">
        <f>MAX(Free_Agents[[#This Row],[MG VARG]]*'Full Roster'!$AG$29,0)+1</f>
        <v>1</v>
      </c>
      <c r="M281" s="55">
        <f ca="1">MAX(Free_Agents[[#This Row],[MG VARG]]*$Q$11,0)+1</f>
        <v>1</v>
      </c>
      <c r="N281" s="97"/>
    </row>
    <row r="282" spans="1:14" x14ac:dyDescent="0.25">
      <c r="A282" t="s">
        <v>2494</v>
      </c>
      <c r="B282" t="s">
        <v>68</v>
      </c>
      <c r="C282" t="s">
        <v>102</v>
      </c>
      <c r="D282" t="s">
        <v>2495</v>
      </c>
      <c r="E282" s="84">
        <v>0</v>
      </c>
      <c r="F282" s="84">
        <v>-120.70809981245851</v>
      </c>
      <c r="G282" s="84">
        <v>-7.1004764595563827</v>
      </c>
      <c r="H282" s="84">
        <v>7.1004764595563827</v>
      </c>
      <c r="I282" s="84">
        <v>-113.60762335290212</v>
      </c>
      <c r="J282" s="84">
        <v>-6.6828013737001246</v>
      </c>
      <c r="K282" t="e">
        <f>_xlfn.XLOOKUP(Free_Agents[[#This Row],[Player]],$T$2:$T$21,$U$2:$U$21)</f>
        <v>#N/A</v>
      </c>
      <c r="L282" s="55">
        <f>MAX(Free_Agents[[#This Row],[MG VARG]]*'Full Roster'!$AG$29,0)+1</f>
        <v>1</v>
      </c>
      <c r="M282" s="55">
        <f ca="1">MAX(Free_Agents[[#This Row],[MG VARG]]*$Q$11,0)+1</f>
        <v>1</v>
      </c>
      <c r="N282" s="97"/>
    </row>
    <row r="283" spans="1:14" x14ac:dyDescent="0.25">
      <c r="A283" t="s">
        <v>2496</v>
      </c>
      <c r="B283" t="s">
        <v>2221</v>
      </c>
      <c r="C283" t="s">
        <v>102</v>
      </c>
      <c r="D283" t="s">
        <v>2497</v>
      </c>
      <c r="E283" s="84">
        <v>0</v>
      </c>
      <c r="F283" s="84">
        <v>-120.70809981245851</v>
      </c>
      <c r="G283" s="84">
        <v>-7.1004764595563827</v>
      </c>
      <c r="H283" s="84">
        <v>7.1004764595563827</v>
      </c>
      <c r="I283" s="84">
        <v>-113.60762335290212</v>
      </c>
      <c r="J283" s="84">
        <v>-6.6828013737001246</v>
      </c>
      <c r="K283" t="e">
        <f>_xlfn.XLOOKUP(Free_Agents[[#This Row],[Player]],$T$2:$T$21,$U$2:$U$21)</f>
        <v>#N/A</v>
      </c>
      <c r="L283" s="55">
        <f>MAX(Free_Agents[[#This Row],[MG VARG]]*'Full Roster'!$AG$29,0)+1</f>
        <v>1</v>
      </c>
      <c r="M283" s="55">
        <f ca="1">MAX(Free_Agents[[#This Row],[MG VARG]]*$Q$11,0)+1</f>
        <v>1</v>
      </c>
      <c r="N283" s="97"/>
    </row>
    <row r="284" spans="1:14" x14ac:dyDescent="0.25">
      <c r="A284" t="s">
        <v>2498</v>
      </c>
      <c r="B284" t="s">
        <v>2231</v>
      </c>
      <c r="C284" t="s">
        <v>102</v>
      </c>
      <c r="D284" t="s">
        <v>2499</v>
      </c>
      <c r="E284" s="84">
        <v>0</v>
      </c>
      <c r="F284" s="84">
        <v>-120.70809981245851</v>
      </c>
      <c r="G284" s="84">
        <v>-7.1004764595563827</v>
      </c>
      <c r="H284" s="84">
        <v>7.1004764595563827</v>
      </c>
      <c r="I284" s="84">
        <v>-113.60762335290212</v>
      </c>
      <c r="J284" s="84">
        <v>-6.6828013737001246</v>
      </c>
      <c r="K284" t="e">
        <f>_xlfn.XLOOKUP(Free_Agents[[#This Row],[Player]],$T$2:$T$21,$U$2:$U$21)</f>
        <v>#N/A</v>
      </c>
      <c r="L284" s="55">
        <f>MAX(Free_Agents[[#This Row],[MG VARG]]*'Full Roster'!$AG$29,0)+1</f>
        <v>1</v>
      </c>
      <c r="M284" s="55">
        <f ca="1">MAX(Free_Agents[[#This Row],[MG VARG]]*$Q$11,0)+1</f>
        <v>1</v>
      </c>
      <c r="N284" s="97"/>
    </row>
    <row r="285" spans="1:14" x14ac:dyDescent="0.25">
      <c r="A285" t="s">
        <v>504</v>
      </c>
      <c r="B285" t="s">
        <v>92</v>
      </c>
      <c r="C285" t="s">
        <v>102</v>
      </c>
      <c r="D285" t="s">
        <v>2500</v>
      </c>
      <c r="E285" s="84">
        <v>0</v>
      </c>
      <c r="F285" s="84">
        <v>-120.70809981245851</v>
      </c>
      <c r="G285" s="84">
        <v>-7.1004764595563827</v>
      </c>
      <c r="H285" s="84">
        <v>7.1004764595563827</v>
      </c>
      <c r="I285" s="84">
        <v>-113.60762335290212</v>
      </c>
      <c r="J285" s="84">
        <v>-6.6828013737001246</v>
      </c>
      <c r="K285" t="e">
        <f>_xlfn.XLOOKUP(Free_Agents[[#This Row],[Player]],$T$2:$T$21,$U$2:$U$21)</f>
        <v>#N/A</v>
      </c>
      <c r="L285" s="55">
        <f>MAX(Free_Agents[[#This Row],[MG VARG]]*'Full Roster'!$AG$29,0)+1</f>
        <v>1</v>
      </c>
      <c r="M285" s="55">
        <f ca="1">MAX(Free_Agents[[#This Row],[MG VARG]]*$Q$11,0)+1</f>
        <v>1</v>
      </c>
      <c r="N285" s="97"/>
    </row>
    <row r="286" spans="1:14" x14ac:dyDescent="0.25">
      <c r="A286" t="s">
        <v>2501</v>
      </c>
      <c r="B286" t="s">
        <v>2311</v>
      </c>
      <c r="C286" t="s">
        <v>102</v>
      </c>
      <c r="D286" t="s">
        <v>2502</v>
      </c>
      <c r="E286" s="84">
        <v>0</v>
      </c>
      <c r="F286" s="84">
        <v>-120.70809981245851</v>
      </c>
      <c r="G286" s="84">
        <v>-7.1004764595563827</v>
      </c>
      <c r="H286" s="84">
        <v>7.1004764595563827</v>
      </c>
      <c r="I286" s="84">
        <v>-113.60762335290212</v>
      </c>
      <c r="J286" s="84">
        <v>-6.6828013737001246</v>
      </c>
      <c r="K286" t="e">
        <f>_xlfn.XLOOKUP(Free_Agents[[#This Row],[Player]],$T$2:$T$21,$U$2:$U$21)</f>
        <v>#N/A</v>
      </c>
      <c r="L286" s="55">
        <f>MAX(Free_Agents[[#This Row],[MG VARG]]*'Full Roster'!$AG$29,0)+1</f>
        <v>1</v>
      </c>
      <c r="M286" s="55">
        <f ca="1">MAX(Free_Agents[[#This Row],[MG VARG]]*$Q$11,0)+1</f>
        <v>1</v>
      </c>
      <c r="N286" s="97"/>
    </row>
    <row r="287" spans="1:14" x14ac:dyDescent="0.25">
      <c r="A287" t="s">
        <v>2503</v>
      </c>
      <c r="B287" t="s">
        <v>2248</v>
      </c>
      <c r="C287" t="s">
        <v>102</v>
      </c>
      <c r="D287" t="s">
        <v>2504</v>
      </c>
      <c r="E287" s="84">
        <v>0</v>
      </c>
      <c r="F287" s="84">
        <v>-120.70809981245851</v>
      </c>
      <c r="G287" s="84">
        <v>-7.1004764595563827</v>
      </c>
      <c r="H287" s="84">
        <v>7.1004764595563827</v>
      </c>
      <c r="I287" s="84">
        <v>-113.60762335290212</v>
      </c>
      <c r="J287" s="84">
        <v>-6.6828013737001246</v>
      </c>
      <c r="K287" t="e">
        <f>_xlfn.XLOOKUP(Free_Agents[[#This Row],[Player]],$T$2:$T$21,$U$2:$U$21)</f>
        <v>#N/A</v>
      </c>
      <c r="L287" s="55">
        <f>MAX(Free_Agents[[#This Row],[MG VARG]]*'Full Roster'!$AG$29,0)+1</f>
        <v>1</v>
      </c>
      <c r="M287" s="55">
        <f ca="1">MAX(Free_Agents[[#This Row],[MG VARG]]*$Q$11,0)+1</f>
        <v>1</v>
      </c>
      <c r="N287" s="97"/>
    </row>
    <row r="288" spans="1:14" x14ac:dyDescent="0.25">
      <c r="A288" t="s">
        <v>2505</v>
      </c>
      <c r="B288" t="s">
        <v>2241</v>
      </c>
      <c r="C288" t="s">
        <v>102</v>
      </c>
      <c r="D288" t="s">
        <v>2506</v>
      </c>
      <c r="E288" s="84">
        <v>0</v>
      </c>
      <c r="F288" s="84">
        <v>-120.70809981245851</v>
      </c>
      <c r="G288" s="84">
        <v>-7.1004764595563827</v>
      </c>
      <c r="H288" s="84">
        <v>7.1004764595563827</v>
      </c>
      <c r="I288" s="84">
        <v>-113.60762335290212</v>
      </c>
      <c r="J288" s="84">
        <v>-6.6828013737001246</v>
      </c>
      <c r="K288" t="e">
        <f>_xlfn.XLOOKUP(Free_Agents[[#This Row],[Player]],$T$2:$T$21,$U$2:$U$21)</f>
        <v>#N/A</v>
      </c>
      <c r="L288" s="55">
        <f>MAX(Free_Agents[[#This Row],[MG VARG]]*'Full Roster'!$AG$29,0)+1</f>
        <v>1</v>
      </c>
      <c r="M288" s="55">
        <f ca="1">MAX(Free_Agents[[#This Row],[MG VARG]]*$Q$11,0)+1</f>
        <v>1</v>
      </c>
      <c r="N288" s="97"/>
    </row>
    <row r="289" spans="1:14" x14ac:dyDescent="0.25">
      <c r="A289" t="s">
        <v>2507</v>
      </c>
      <c r="B289" t="s">
        <v>2268</v>
      </c>
      <c r="C289" t="s">
        <v>102</v>
      </c>
      <c r="D289" t="s">
        <v>2508</v>
      </c>
      <c r="E289" s="84">
        <v>0</v>
      </c>
      <c r="F289" s="84">
        <v>-120.70809981245851</v>
      </c>
      <c r="G289" s="84">
        <v>-7.1004764595563827</v>
      </c>
      <c r="H289" s="84">
        <v>7.1004764595563827</v>
      </c>
      <c r="I289" s="84">
        <v>-113.60762335290212</v>
      </c>
      <c r="J289" s="84">
        <v>-6.6828013737001246</v>
      </c>
      <c r="K289" t="e">
        <f>_xlfn.XLOOKUP(Free_Agents[[#This Row],[Player]],$T$2:$T$21,$U$2:$U$21)</f>
        <v>#N/A</v>
      </c>
      <c r="L289" s="55">
        <f>MAX(Free_Agents[[#This Row],[MG VARG]]*'Full Roster'!$AG$29,0)+1</f>
        <v>1</v>
      </c>
      <c r="M289" s="55">
        <f ca="1">MAX(Free_Agents[[#This Row],[MG VARG]]*$Q$11,0)+1</f>
        <v>1</v>
      </c>
      <c r="N289" s="97"/>
    </row>
    <row r="290" spans="1:14" x14ac:dyDescent="0.25">
      <c r="A290" t="s">
        <v>759</v>
      </c>
      <c r="B290" t="s">
        <v>2224</v>
      </c>
      <c r="C290" t="s">
        <v>102</v>
      </c>
      <c r="D290" t="s">
        <v>2509</v>
      </c>
      <c r="E290" s="84">
        <v>0</v>
      </c>
      <c r="F290" s="84">
        <v>-120.70809981245851</v>
      </c>
      <c r="G290" s="84">
        <v>-7.1004764595563827</v>
      </c>
      <c r="H290" s="84">
        <v>7.1004764595563827</v>
      </c>
      <c r="I290" s="84">
        <v>-113.60762335290212</v>
      </c>
      <c r="J290" s="84">
        <v>-6.6828013737001246</v>
      </c>
      <c r="K290" t="e">
        <f>_xlfn.XLOOKUP(Free_Agents[[#This Row],[Player]],$T$2:$T$21,$U$2:$U$21)</f>
        <v>#N/A</v>
      </c>
      <c r="L290" s="55">
        <f>MAX(Free_Agents[[#This Row],[MG VARG]]*'Full Roster'!$AG$29,0)+1</f>
        <v>1</v>
      </c>
      <c r="M290" s="55">
        <f ca="1">MAX(Free_Agents[[#This Row],[MG VARG]]*$Q$11,0)+1</f>
        <v>1</v>
      </c>
      <c r="N290" s="97"/>
    </row>
    <row r="291" spans="1:14" x14ac:dyDescent="0.25">
      <c r="A291" t="s">
        <v>1826</v>
      </c>
      <c r="B291" t="s">
        <v>28</v>
      </c>
      <c r="C291" t="s">
        <v>102</v>
      </c>
      <c r="D291" t="s">
        <v>2510</v>
      </c>
      <c r="E291" s="84">
        <v>0</v>
      </c>
      <c r="F291" s="84">
        <v>-120.70809981245851</v>
      </c>
      <c r="G291" s="84">
        <v>-7.1004764595563827</v>
      </c>
      <c r="H291" s="84">
        <v>7.1004764595563827</v>
      </c>
      <c r="I291" s="84">
        <v>-113.60762335290212</v>
      </c>
      <c r="J291" s="84">
        <v>-6.6828013737001246</v>
      </c>
      <c r="K291" t="e">
        <f>_xlfn.XLOOKUP(Free_Agents[[#This Row],[Player]],$T$2:$T$21,$U$2:$U$21)</f>
        <v>#N/A</v>
      </c>
      <c r="L291" s="55">
        <f>MAX(Free_Agents[[#This Row],[MG VARG]]*'Full Roster'!$AG$29,0)+1</f>
        <v>1</v>
      </c>
      <c r="M291" s="55">
        <f ca="1">MAX(Free_Agents[[#This Row],[MG VARG]]*$Q$11,0)+1</f>
        <v>1</v>
      </c>
      <c r="N291" s="97"/>
    </row>
    <row r="292" spans="1:14" x14ac:dyDescent="0.25">
      <c r="A292" t="s">
        <v>2511</v>
      </c>
      <c r="B292" t="s">
        <v>62</v>
      </c>
      <c r="C292" t="s">
        <v>102</v>
      </c>
      <c r="D292" t="s">
        <v>2512</v>
      </c>
      <c r="E292" s="84">
        <v>0</v>
      </c>
      <c r="F292" s="84">
        <v>-120.70809981245851</v>
      </c>
      <c r="G292" s="84">
        <v>-7.1004764595563827</v>
      </c>
      <c r="H292" s="84">
        <v>7.1004764595563827</v>
      </c>
      <c r="I292" s="84">
        <v>-113.60762335290212</v>
      </c>
      <c r="J292" s="84">
        <v>-6.6828013737001246</v>
      </c>
      <c r="K292" t="e">
        <f>_xlfn.XLOOKUP(Free_Agents[[#This Row],[Player]],$T$2:$T$21,$U$2:$U$21)</f>
        <v>#N/A</v>
      </c>
      <c r="L292" s="55">
        <f>MAX(Free_Agents[[#This Row],[MG VARG]]*'Full Roster'!$AG$29,0)+1</f>
        <v>1</v>
      </c>
      <c r="M292" s="55">
        <f ca="1">MAX(Free_Agents[[#This Row],[MG VARG]]*$Q$11,0)+1</f>
        <v>1</v>
      </c>
      <c r="N292" s="97"/>
    </row>
    <row r="293" spans="1:14" x14ac:dyDescent="0.25">
      <c r="A293" t="s">
        <v>2513</v>
      </c>
      <c r="B293" t="s">
        <v>2209</v>
      </c>
      <c r="C293" t="s">
        <v>102</v>
      </c>
      <c r="D293" t="s">
        <v>2514</v>
      </c>
      <c r="E293" s="84">
        <v>0</v>
      </c>
      <c r="F293" s="84">
        <v>-120.70809981245851</v>
      </c>
      <c r="G293" s="84">
        <v>-7.1004764595563827</v>
      </c>
      <c r="H293" s="84">
        <v>7.1004764595563827</v>
      </c>
      <c r="I293" s="84">
        <v>-113.60762335290212</v>
      </c>
      <c r="J293" s="84">
        <v>-6.6828013737001246</v>
      </c>
      <c r="K293" t="e">
        <f>_xlfn.XLOOKUP(Free_Agents[[#This Row],[Player]],$T$2:$T$21,$U$2:$U$21)</f>
        <v>#N/A</v>
      </c>
      <c r="L293" s="55">
        <f>MAX(Free_Agents[[#This Row],[MG VARG]]*'Full Roster'!$AG$29,0)+1</f>
        <v>1</v>
      </c>
      <c r="M293" s="55">
        <f ca="1">MAX(Free_Agents[[#This Row],[MG VARG]]*$Q$11,0)+1</f>
        <v>1</v>
      </c>
      <c r="N293" s="97"/>
    </row>
    <row r="294" spans="1:14" x14ac:dyDescent="0.25">
      <c r="A294" t="s">
        <v>2515</v>
      </c>
      <c r="B294" t="s">
        <v>2251</v>
      </c>
      <c r="C294" t="s">
        <v>102</v>
      </c>
      <c r="D294" t="s">
        <v>2516</v>
      </c>
      <c r="E294" s="84">
        <v>0</v>
      </c>
      <c r="F294" s="84">
        <v>-120.70809981245851</v>
      </c>
      <c r="G294" s="84">
        <v>-7.1004764595563827</v>
      </c>
      <c r="H294" s="84">
        <v>7.1004764595563827</v>
      </c>
      <c r="I294" s="84">
        <v>-113.60762335290212</v>
      </c>
      <c r="J294" s="84">
        <v>-6.6828013737001246</v>
      </c>
      <c r="K294" t="e">
        <f>_xlfn.XLOOKUP(Free_Agents[[#This Row],[Player]],$T$2:$T$21,$U$2:$U$21)</f>
        <v>#N/A</v>
      </c>
      <c r="L294" s="55">
        <f>MAX(Free_Agents[[#This Row],[MG VARG]]*'Full Roster'!$AG$29,0)+1</f>
        <v>1</v>
      </c>
      <c r="M294" s="55">
        <f ca="1">MAX(Free_Agents[[#This Row],[MG VARG]]*$Q$11,0)+1</f>
        <v>1</v>
      </c>
      <c r="N294" s="97"/>
    </row>
    <row r="295" spans="1:14" x14ac:dyDescent="0.25">
      <c r="A295" t="s">
        <v>2517</v>
      </c>
      <c r="B295" t="s">
        <v>94</v>
      </c>
      <c r="C295" t="s">
        <v>64</v>
      </c>
      <c r="D295" t="s">
        <v>2518</v>
      </c>
      <c r="E295" s="84">
        <v>0</v>
      </c>
      <c r="F295" s="84">
        <v>-130.22508271851893</v>
      </c>
      <c r="G295" s="84">
        <v>-7.6602989834422903</v>
      </c>
      <c r="H295" s="84">
        <v>15.320597966884581</v>
      </c>
      <c r="I295" s="84">
        <v>-114.90448475163436</v>
      </c>
      <c r="J295" s="84">
        <v>-6.7590873383314332</v>
      </c>
      <c r="K295" t="e">
        <f>_xlfn.XLOOKUP(Free_Agents[[#This Row],[Player]],$T$2:$T$21,$U$2:$U$21)</f>
        <v>#N/A</v>
      </c>
      <c r="L295" s="55">
        <f>MAX(Free_Agents[[#This Row],[MG VARG]]*'Full Roster'!$AG$29,0)+1</f>
        <v>1</v>
      </c>
      <c r="M295" s="55">
        <f ca="1">MAX(Free_Agents[[#This Row],[MG VARG]]*$Q$11,0)+1</f>
        <v>1</v>
      </c>
      <c r="N295" s="97"/>
    </row>
    <row r="296" spans="1:14" x14ac:dyDescent="0.25">
      <c r="A296" t="s">
        <v>2519</v>
      </c>
      <c r="B296" t="s">
        <v>2209</v>
      </c>
      <c r="C296" t="s">
        <v>64</v>
      </c>
      <c r="D296" t="s">
        <v>2131</v>
      </c>
      <c r="E296" s="84">
        <v>0</v>
      </c>
      <c r="F296" s="84">
        <v>-130.22508271851893</v>
      </c>
      <c r="G296" s="84">
        <v>-7.6602989834422903</v>
      </c>
      <c r="H296" s="84">
        <v>15.320597966884581</v>
      </c>
      <c r="I296" s="84">
        <v>-114.90448475163436</v>
      </c>
      <c r="J296" s="84">
        <v>-6.7590873383314332</v>
      </c>
      <c r="K296" t="e">
        <f>_xlfn.XLOOKUP(Free_Agents[[#This Row],[Player]],$T$2:$T$21,$U$2:$U$21)</f>
        <v>#N/A</v>
      </c>
      <c r="L296" s="55">
        <f>MAX(Free_Agents[[#This Row],[MG VARG]]*'Full Roster'!$AG$29,0)+1</f>
        <v>1</v>
      </c>
      <c r="M296" s="55">
        <f ca="1">MAX(Free_Agents[[#This Row],[MG VARG]]*$Q$11,0)+1</f>
        <v>1</v>
      </c>
      <c r="N296" s="97"/>
    </row>
    <row r="297" spans="1:14" x14ac:dyDescent="0.25">
      <c r="A297" t="s">
        <v>2088</v>
      </c>
      <c r="B297" t="s">
        <v>159</v>
      </c>
      <c r="C297" t="s">
        <v>64</v>
      </c>
      <c r="D297" t="s">
        <v>2520</v>
      </c>
      <c r="E297" s="84">
        <v>0</v>
      </c>
      <c r="F297" s="84">
        <v>-130.22508271851893</v>
      </c>
      <c r="G297" s="84">
        <v>-7.6602989834422903</v>
      </c>
      <c r="H297" s="84">
        <v>15.320597966884581</v>
      </c>
      <c r="I297" s="84">
        <v>-114.90448475163436</v>
      </c>
      <c r="J297" s="84">
        <v>-6.7590873383314332</v>
      </c>
      <c r="K297" t="e">
        <f>_xlfn.XLOOKUP(Free_Agents[[#This Row],[Player]],$T$2:$T$21,$U$2:$U$21)</f>
        <v>#N/A</v>
      </c>
      <c r="L297" s="55">
        <f>MAX(Free_Agents[[#This Row],[MG VARG]]*'Full Roster'!$AG$29,0)+1</f>
        <v>1</v>
      </c>
      <c r="M297" s="55">
        <f ca="1">MAX(Free_Agents[[#This Row],[MG VARG]]*$Q$11,0)+1</f>
        <v>1</v>
      </c>
      <c r="N297" s="97"/>
    </row>
    <row r="298" spans="1:14" x14ac:dyDescent="0.25">
      <c r="A298" t="s">
        <v>2073</v>
      </c>
      <c r="B298" t="s">
        <v>2322</v>
      </c>
      <c r="C298" t="s">
        <v>64</v>
      </c>
      <c r="D298" t="s">
        <v>2133</v>
      </c>
      <c r="E298" s="84">
        <v>0</v>
      </c>
      <c r="F298" s="84">
        <v>-130.22508271851893</v>
      </c>
      <c r="G298" s="84">
        <v>-7.6602989834422903</v>
      </c>
      <c r="H298" s="84">
        <v>15.320597966884581</v>
      </c>
      <c r="I298" s="84">
        <v>-114.90448475163436</v>
      </c>
      <c r="J298" s="84">
        <v>-6.7590873383314332</v>
      </c>
      <c r="K298" t="e">
        <f>_xlfn.XLOOKUP(Free_Agents[[#This Row],[Player]],$T$2:$T$21,$U$2:$U$21)</f>
        <v>#N/A</v>
      </c>
      <c r="L298" s="55">
        <f>MAX(Free_Agents[[#This Row],[MG VARG]]*'Full Roster'!$AG$29,0)+1</f>
        <v>1</v>
      </c>
      <c r="M298" s="55">
        <f ca="1">MAX(Free_Agents[[#This Row],[MG VARG]]*$Q$11,0)+1</f>
        <v>1</v>
      </c>
      <c r="N298" s="97"/>
    </row>
    <row r="299" spans="1:14" x14ac:dyDescent="0.25">
      <c r="A299" t="s">
        <v>1970</v>
      </c>
      <c r="B299" t="s">
        <v>2251</v>
      </c>
      <c r="C299" t="s">
        <v>64</v>
      </c>
      <c r="D299" t="s">
        <v>2521</v>
      </c>
      <c r="E299" s="84">
        <v>0</v>
      </c>
      <c r="F299" s="84">
        <v>-130.22508271851893</v>
      </c>
      <c r="G299" s="84">
        <v>-7.6602989834422903</v>
      </c>
      <c r="H299" s="84">
        <v>15.320597966884581</v>
      </c>
      <c r="I299" s="84">
        <v>-114.90448475163436</v>
      </c>
      <c r="J299" s="84">
        <v>-6.7590873383314332</v>
      </c>
      <c r="K299" t="e">
        <f>_xlfn.XLOOKUP(Free_Agents[[#This Row],[Player]],$T$2:$T$21,$U$2:$U$21)</f>
        <v>#N/A</v>
      </c>
      <c r="L299" s="55">
        <f>MAX(Free_Agents[[#This Row],[MG VARG]]*'Full Roster'!$AG$29,0)+1</f>
        <v>1</v>
      </c>
      <c r="M299" s="55">
        <f ca="1">MAX(Free_Agents[[#This Row],[MG VARG]]*$Q$11,0)+1</f>
        <v>1</v>
      </c>
      <c r="N299" s="97"/>
    </row>
    <row r="300" spans="1:14" x14ac:dyDescent="0.25">
      <c r="A300" t="s">
        <v>2522</v>
      </c>
      <c r="B300" t="s">
        <v>2217</v>
      </c>
      <c r="C300" t="s">
        <v>64</v>
      </c>
      <c r="D300" t="s">
        <v>2523</v>
      </c>
      <c r="E300" s="84">
        <v>0</v>
      </c>
      <c r="F300" s="84">
        <v>-130.22508271851893</v>
      </c>
      <c r="G300" s="84">
        <v>-7.6602989834422903</v>
      </c>
      <c r="H300" s="84">
        <v>15.320597966884581</v>
      </c>
      <c r="I300" s="84">
        <v>-114.90448475163436</v>
      </c>
      <c r="J300" s="84">
        <v>-6.7590873383314332</v>
      </c>
      <c r="K300" t="e">
        <f>_xlfn.XLOOKUP(Free_Agents[[#This Row],[Player]],$T$2:$T$21,$U$2:$U$21)</f>
        <v>#N/A</v>
      </c>
      <c r="L300" s="55">
        <f>MAX(Free_Agents[[#This Row],[MG VARG]]*'Full Roster'!$AG$29,0)+1</f>
        <v>1</v>
      </c>
      <c r="M300" s="55">
        <f ca="1">MAX(Free_Agents[[#This Row],[MG VARG]]*$Q$11,0)+1</f>
        <v>1</v>
      </c>
      <c r="N300" s="97"/>
    </row>
    <row r="301" spans="1:14" x14ac:dyDescent="0.25">
      <c r="A301" t="s">
        <v>1770</v>
      </c>
      <c r="B301" t="s">
        <v>2244</v>
      </c>
      <c r="C301" t="s">
        <v>29</v>
      </c>
      <c r="D301" t="s">
        <v>2066</v>
      </c>
      <c r="E301" s="84">
        <v>208.67188438104836</v>
      </c>
      <c r="F301" s="84">
        <v>-144.15253753309389</v>
      </c>
      <c r="G301" s="84">
        <v>-8.4795610313584646</v>
      </c>
      <c r="H301" s="84">
        <v>217.15144541240682</v>
      </c>
      <c r="I301" s="84">
        <v>-135.67297650173543</v>
      </c>
      <c r="J301" s="84">
        <v>-7.9807633236314963</v>
      </c>
      <c r="K301" t="e">
        <f>_xlfn.XLOOKUP(Free_Agents[[#This Row],[Player]],$T$2:$T$21,$U$2:$U$21)</f>
        <v>#N/A</v>
      </c>
      <c r="L301" s="55">
        <f>MAX(Free_Agents[[#This Row],[MG VARG]]*'Full Roster'!$AG$29,0)+1</f>
        <v>1</v>
      </c>
      <c r="M301" s="55">
        <f ca="1">MAX(Free_Agents[[#This Row],[MG VARG]]*$Q$11,0)+1</f>
        <v>1</v>
      </c>
      <c r="N301" s="97"/>
    </row>
    <row r="302" spans="1:14" x14ac:dyDescent="0.25">
      <c r="A302" t="s">
        <v>1584</v>
      </c>
      <c r="B302" t="s">
        <v>2244</v>
      </c>
      <c r="C302" t="s">
        <v>29</v>
      </c>
      <c r="D302" t="s">
        <v>2136</v>
      </c>
      <c r="E302" s="84">
        <v>85.52925708829224</v>
      </c>
      <c r="F302" s="84">
        <v>-267.29516482585001</v>
      </c>
      <c r="G302" s="84">
        <v>-15.723244989755884</v>
      </c>
      <c r="H302" s="84">
        <v>101.25250207804812</v>
      </c>
      <c r="I302" s="84">
        <v>-251.57191983609414</v>
      </c>
      <c r="J302" s="84">
        <v>-14.798348225652596</v>
      </c>
      <c r="K302" t="e">
        <f>_xlfn.XLOOKUP(Free_Agents[[#This Row],[Player]],$T$2:$T$21,$U$2:$U$21)</f>
        <v>#N/A</v>
      </c>
      <c r="L302" s="55">
        <f>MAX(Free_Agents[[#This Row],[MG VARG]]*'Full Roster'!$AG$29,0)+1</f>
        <v>1</v>
      </c>
      <c r="M302" s="55">
        <f ca="1">MAX(Free_Agents[[#This Row],[MG VARG]]*$Q$11,0)+1</f>
        <v>1</v>
      </c>
      <c r="N302" s="97"/>
    </row>
    <row r="303" spans="1:14" x14ac:dyDescent="0.25">
      <c r="A303" t="s">
        <v>48</v>
      </c>
      <c r="B303" t="s">
        <v>2268</v>
      </c>
      <c r="C303" t="s">
        <v>29</v>
      </c>
      <c r="D303" t="s">
        <v>2138</v>
      </c>
      <c r="E303" s="84">
        <v>76.97297033265275</v>
      </c>
      <c r="F303" s="84">
        <v>-275.85145158148953</v>
      </c>
      <c r="G303" s="84">
        <v>-16.226555975381736</v>
      </c>
      <c r="H303" s="84">
        <v>93.199526308034478</v>
      </c>
      <c r="I303" s="84">
        <v>-259.62489560610777</v>
      </c>
      <c r="J303" s="84">
        <v>-15.272052682712221</v>
      </c>
      <c r="K303" t="e">
        <f>_xlfn.XLOOKUP(Free_Agents[[#This Row],[Player]],$T$2:$T$21,$U$2:$U$21)</f>
        <v>#N/A</v>
      </c>
      <c r="L303" s="55">
        <f>MAX(Free_Agents[[#This Row],[MG VARG]]*'Full Roster'!$AG$29,0)+1</f>
        <v>1</v>
      </c>
      <c r="M303" s="55">
        <f ca="1">MAX(Free_Agents[[#This Row],[MG VARG]]*$Q$11,0)+1</f>
        <v>1</v>
      </c>
      <c r="N303" s="97"/>
    </row>
    <row r="304" spans="1:14" x14ac:dyDescent="0.25">
      <c r="A304" t="s">
        <v>1245</v>
      </c>
      <c r="B304" t="s">
        <v>2246</v>
      </c>
      <c r="C304" t="s">
        <v>29</v>
      </c>
      <c r="D304" t="s">
        <v>2142</v>
      </c>
      <c r="E304" s="84">
        <v>25.939596844704187</v>
      </c>
      <c r="F304" s="84">
        <v>-326.88482506943808</v>
      </c>
      <c r="G304" s="84">
        <v>-19.228519121731651</v>
      </c>
      <c r="H304" s="84">
        <v>45.168115966435835</v>
      </c>
      <c r="I304" s="84">
        <v>-307.65630594770641</v>
      </c>
      <c r="J304" s="84">
        <v>-18.09742976162979</v>
      </c>
      <c r="K304" t="e">
        <f>_xlfn.XLOOKUP(Free_Agents[[#This Row],[Player]],$T$2:$T$21,$U$2:$U$21)</f>
        <v>#N/A</v>
      </c>
      <c r="L304" s="55">
        <f>MAX(Free_Agents[[#This Row],[MG VARG]]*'Full Roster'!$AG$29,0)+1</f>
        <v>1</v>
      </c>
      <c r="M304" s="55">
        <f ca="1">MAX(Free_Agents[[#This Row],[MG VARG]]*$Q$11,0)+1</f>
        <v>1</v>
      </c>
      <c r="N304" s="97"/>
    </row>
    <row r="305" spans="1:14" x14ac:dyDescent="0.25">
      <c r="A305" t="s">
        <v>1566</v>
      </c>
      <c r="B305" t="s">
        <v>2209</v>
      </c>
      <c r="C305" t="s">
        <v>29</v>
      </c>
      <c r="D305" t="s">
        <v>2144</v>
      </c>
      <c r="E305" s="84">
        <v>20.937907540631347</v>
      </c>
      <c r="F305" s="84">
        <v>-331.88651437351092</v>
      </c>
      <c r="G305" s="84">
        <v>-19.522736139618289</v>
      </c>
      <c r="H305" s="84">
        <v>40.460643680249632</v>
      </c>
      <c r="I305" s="84">
        <v>-312.36377823389262</v>
      </c>
      <c r="J305" s="84">
        <v>-18.37433989611133</v>
      </c>
      <c r="K305" t="e">
        <f>_xlfn.XLOOKUP(Free_Agents[[#This Row],[Player]],$T$2:$T$21,$U$2:$U$21)</f>
        <v>#N/A</v>
      </c>
      <c r="L305" s="55">
        <f>MAX(Free_Agents[[#This Row],[MG VARG]]*'Full Roster'!$AG$29,0)+1</f>
        <v>1</v>
      </c>
      <c r="M305" s="55">
        <f ca="1">MAX(Free_Agents[[#This Row],[MG VARG]]*$Q$11,0)+1</f>
        <v>1</v>
      </c>
      <c r="N305" s="97"/>
    </row>
    <row r="306" spans="1:14" x14ac:dyDescent="0.25">
      <c r="A306" t="s">
        <v>59</v>
      </c>
      <c r="B306" t="s">
        <v>2208</v>
      </c>
      <c r="C306" t="s">
        <v>29</v>
      </c>
      <c r="D306" t="s">
        <v>2145</v>
      </c>
      <c r="E306" s="84">
        <v>19.496222016737125</v>
      </c>
      <c r="F306" s="84">
        <v>-333.32819989740511</v>
      </c>
      <c r="G306" s="84">
        <v>-19.607541170435596</v>
      </c>
      <c r="H306" s="84">
        <v>39.103763187172717</v>
      </c>
      <c r="I306" s="84">
        <v>-313.72065872696953</v>
      </c>
      <c r="J306" s="84">
        <v>-18.454156395704089</v>
      </c>
      <c r="K306" t="e">
        <f>_xlfn.XLOOKUP(Free_Agents[[#This Row],[Player]],$T$2:$T$21,$U$2:$U$21)</f>
        <v>#N/A</v>
      </c>
      <c r="L306" s="55">
        <f>MAX(Free_Agents[[#This Row],[MG VARG]]*'Full Roster'!$AG$29,0)+1</f>
        <v>1</v>
      </c>
      <c r="M306" s="55">
        <f ca="1">MAX(Free_Agents[[#This Row],[MG VARG]]*$Q$11,0)+1</f>
        <v>1</v>
      </c>
      <c r="N306" s="97"/>
    </row>
    <row r="307" spans="1:14" x14ac:dyDescent="0.25">
      <c r="A307" t="s">
        <v>2524</v>
      </c>
      <c r="B307" t="s">
        <v>2246</v>
      </c>
      <c r="C307" t="s">
        <v>29</v>
      </c>
      <c r="D307" t="s">
        <v>2147</v>
      </c>
      <c r="E307" s="84">
        <v>15.064</v>
      </c>
      <c r="F307" s="84">
        <v>-337.76042191414223</v>
      </c>
      <c r="G307" s="84">
        <v>-19.868260112596602</v>
      </c>
      <c r="H307" s="84">
        <v>34.932260112596602</v>
      </c>
      <c r="I307" s="84">
        <v>-317.89216180154563</v>
      </c>
      <c r="J307" s="84">
        <v>-18.699538929502683</v>
      </c>
      <c r="K307" t="e">
        <f>_xlfn.XLOOKUP(Free_Agents[[#This Row],[Player]],$T$2:$T$21,$U$2:$U$21)</f>
        <v>#N/A</v>
      </c>
      <c r="L307" s="55">
        <f>MAX(Free_Agents[[#This Row],[MG VARG]]*'Full Roster'!$AG$29,0)+1</f>
        <v>1</v>
      </c>
      <c r="M307" s="55">
        <f ca="1">MAX(Free_Agents[[#This Row],[MG VARG]]*$Q$11,0)+1</f>
        <v>1</v>
      </c>
      <c r="N307" s="97"/>
    </row>
    <row r="308" spans="1:14" x14ac:dyDescent="0.25">
      <c r="A308" t="s">
        <v>1674</v>
      </c>
      <c r="B308" t="s">
        <v>62</v>
      </c>
      <c r="C308" t="s">
        <v>29</v>
      </c>
      <c r="D308" t="s">
        <v>2149</v>
      </c>
      <c r="E308" s="84">
        <v>14.657037454644753</v>
      </c>
      <c r="F308" s="84">
        <v>-338.1673844594975</v>
      </c>
      <c r="G308" s="84">
        <v>-19.892199085852795</v>
      </c>
      <c r="H308" s="84">
        <v>34.549236540497546</v>
      </c>
      <c r="I308" s="84">
        <v>-318.27518537364472</v>
      </c>
      <c r="J308" s="84">
        <v>-18.722069727861452</v>
      </c>
      <c r="K308" t="e">
        <f>_xlfn.XLOOKUP(Free_Agents[[#This Row],[Player]],$T$2:$T$21,$U$2:$U$21)</f>
        <v>#N/A</v>
      </c>
      <c r="L308" s="55">
        <f>MAX(Free_Agents[[#This Row],[MG VARG]]*'Full Roster'!$AG$29,0)+1</f>
        <v>1</v>
      </c>
      <c r="M308" s="55">
        <f ca="1">MAX(Free_Agents[[#This Row],[MG VARG]]*$Q$11,0)+1</f>
        <v>1</v>
      </c>
      <c r="N308" s="97"/>
    </row>
    <row r="309" spans="1:14" x14ac:dyDescent="0.25">
      <c r="A309" t="s">
        <v>2525</v>
      </c>
      <c r="B309" t="s">
        <v>2233</v>
      </c>
      <c r="C309" t="s">
        <v>29</v>
      </c>
      <c r="D309" t="s">
        <v>2151</v>
      </c>
      <c r="E309" s="84">
        <v>14</v>
      </c>
      <c r="F309" s="84">
        <v>-338.82442191414225</v>
      </c>
      <c r="G309" s="84">
        <v>-19.93084834789072</v>
      </c>
      <c r="H309" s="84">
        <v>33.930848347890716</v>
      </c>
      <c r="I309" s="84">
        <v>-318.89357356625152</v>
      </c>
      <c r="J309" s="84">
        <v>-18.75844550389715</v>
      </c>
      <c r="K309" t="e">
        <f>_xlfn.XLOOKUP(Free_Agents[[#This Row],[Player]],$T$2:$T$21,$U$2:$U$21)</f>
        <v>#N/A</v>
      </c>
      <c r="L309" s="55">
        <f>MAX(Free_Agents[[#This Row],[MG VARG]]*'Full Roster'!$AG$29,0)+1</f>
        <v>1</v>
      </c>
      <c r="M309" s="55">
        <f ca="1">MAX(Free_Agents[[#This Row],[MG VARG]]*$Q$11,0)+1</f>
        <v>1</v>
      </c>
      <c r="N309" s="97"/>
    </row>
    <row r="310" spans="1:14" x14ac:dyDescent="0.25">
      <c r="A310" t="s">
        <v>76</v>
      </c>
      <c r="B310" t="s">
        <v>2311</v>
      </c>
      <c r="C310" t="s">
        <v>29</v>
      </c>
      <c r="D310" t="s">
        <v>2152</v>
      </c>
      <c r="E310" s="84">
        <v>13.900000000000002</v>
      </c>
      <c r="F310" s="84">
        <v>-338.92442191414227</v>
      </c>
      <c r="G310" s="84">
        <v>-19.936730700831898</v>
      </c>
      <c r="H310" s="84">
        <v>33.8367307008319</v>
      </c>
      <c r="I310" s="84">
        <v>-318.98769121331037</v>
      </c>
      <c r="J310" s="84">
        <v>-18.763981836077079</v>
      </c>
      <c r="K310" t="e">
        <f>_xlfn.XLOOKUP(Free_Agents[[#This Row],[Player]],$T$2:$T$21,$U$2:$U$21)</f>
        <v>#N/A</v>
      </c>
      <c r="L310" s="55">
        <f>MAX(Free_Agents[[#This Row],[MG VARG]]*'Full Roster'!$AG$29,0)+1</f>
        <v>1</v>
      </c>
      <c r="M310" s="55">
        <f ca="1">MAX(Free_Agents[[#This Row],[MG VARG]]*$Q$11,0)+1</f>
        <v>1</v>
      </c>
      <c r="N310" s="97"/>
    </row>
    <row r="311" spans="1:14" x14ac:dyDescent="0.25">
      <c r="A311" t="s">
        <v>2526</v>
      </c>
      <c r="B311" t="s">
        <v>62</v>
      </c>
      <c r="C311" t="s">
        <v>29</v>
      </c>
      <c r="D311" t="s">
        <v>2153</v>
      </c>
      <c r="E311" s="84">
        <v>13.72</v>
      </c>
      <c r="F311" s="84">
        <v>-339.10442191414222</v>
      </c>
      <c r="G311" s="84">
        <v>-19.947318936126013</v>
      </c>
      <c r="H311" s="84">
        <v>33.667318936126016</v>
      </c>
      <c r="I311" s="84">
        <v>-319.15710297801621</v>
      </c>
      <c r="J311" s="84">
        <v>-18.773947234000953</v>
      </c>
      <c r="K311" t="e">
        <f>_xlfn.XLOOKUP(Free_Agents[[#This Row],[Player]],$T$2:$T$21,$U$2:$U$21)</f>
        <v>#N/A</v>
      </c>
      <c r="L311" s="55">
        <f>MAX(Free_Agents[[#This Row],[MG VARG]]*'Full Roster'!$AG$29,0)+1</f>
        <v>1</v>
      </c>
      <c r="M311" s="55">
        <f ca="1">MAX(Free_Agents[[#This Row],[MG VARG]]*$Q$11,0)+1</f>
        <v>1</v>
      </c>
      <c r="N311" s="97"/>
    </row>
    <row r="312" spans="1:14" x14ac:dyDescent="0.25">
      <c r="A312" t="s">
        <v>2139</v>
      </c>
      <c r="B312" t="s">
        <v>2241</v>
      </c>
      <c r="C312" t="s">
        <v>29</v>
      </c>
      <c r="D312" t="s">
        <v>2154</v>
      </c>
      <c r="E312" s="84">
        <v>13.340000000000002</v>
      </c>
      <c r="F312" s="84">
        <v>-339.48442191414227</v>
      </c>
      <c r="G312" s="84">
        <v>-19.969671877302488</v>
      </c>
      <c r="H312" s="84">
        <v>33.309671877302485</v>
      </c>
      <c r="I312" s="84">
        <v>-319.51475003683976</v>
      </c>
      <c r="J312" s="84">
        <v>-18.794985296284693</v>
      </c>
      <c r="K312" t="e">
        <f>_xlfn.XLOOKUP(Free_Agents[[#This Row],[Player]],$T$2:$T$21,$U$2:$U$21)</f>
        <v>#N/A</v>
      </c>
      <c r="L312" s="55">
        <f>MAX(Free_Agents[[#This Row],[MG VARG]]*'Full Roster'!$AG$29,0)+1</f>
        <v>1</v>
      </c>
      <c r="M312" s="55">
        <f ca="1">MAX(Free_Agents[[#This Row],[MG VARG]]*$Q$11,0)+1</f>
        <v>1</v>
      </c>
      <c r="N312" s="97"/>
    </row>
    <row r="313" spans="1:14" x14ac:dyDescent="0.25">
      <c r="A313" t="s">
        <v>104</v>
      </c>
      <c r="B313" t="s">
        <v>2231</v>
      </c>
      <c r="C313" t="s">
        <v>29</v>
      </c>
      <c r="D313" t="s">
        <v>2155</v>
      </c>
      <c r="E313" s="84">
        <v>13.273584944015258</v>
      </c>
      <c r="F313" s="84">
        <v>-339.55083697012697</v>
      </c>
      <c r="G313" s="84">
        <v>-19.973578645301586</v>
      </c>
      <c r="H313" s="84">
        <v>33.247163589316848</v>
      </c>
      <c r="I313" s="84">
        <v>-319.57725832482538</v>
      </c>
      <c r="J313" s="84">
        <v>-18.798662254401492</v>
      </c>
      <c r="K313" t="e">
        <f>_xlfn.XLOOKUP(Free_Agents[[#This Row],[Player]],$T$2:$T$21,$U$2:$U$21)</f>
        <v>#N/A</v>
      </c>
      <c r="L313" s="55">
        <f>MAX(Free_Agents[[#This Row],[MG VARG]]*'Full Roster'!$AG$29,0)+1</f>
        <v>1</v>
      </c>
      <c r="M313" s="55">
        <f ca="1">MAX(Free_Agents[[#This Row],[MG VARG]]*$Q$11,0)+1</f>
        <v>1</v>
      </c>
      <c r="N313" s="97"/>
    </row>
    <row r="314" spans="1:14" x14ac:dyDescent="0.25">
      <c r="A314" t="s">
        <v>2158</v>
      </c>
      <c r="B314" t="s">
        <v>2221</v>
      </c>
      <c r="C314" t="s">
        <v>29</v>
      </c>
      <c r="D314" t="s">
        <v>2157</v>
      </c>
      <c r="E314" s="84">
        <v>12.901501808078235</v>
      </c>
      <c r="F314" s="84">
        <v>-339.922920106064</v>
      </c>
      <c r="G314" s="84">
        <v>-19.995465888592001</v>
      </c>
      <c r="H314" s="84">
        <v>32.896967696670238</v>
      </c>
      <c r="I314" s="84">
        <v>-319.92745421747202</v>
      </c>
      <c r="J314" s="84">
        <v>-18.819262012792471</v>
      </c>
      <c r="K314" t="e">
        <f>_xlfn.XLOOKUP(Free_Agents[[#This Row],[Player]],$T$2:$T$21,$U$2:$U$21)</f>
        <v>#N/A</v>
      </c>
      <c r="L314" s="55">
        <f>MAX(Free_Agents[[#This Row],[MG VARG]]*'Full Roster'!$AG$29,0)+1</f>
        <v>1</v>
      </c>
      <c r="M314" s="55">
        <f ca="1">MAX(Free_Agents[[#This Row],[MG VARG]]*$Q$11,0)+1</f>
        <v>1</v>
      </c>
      <c r="N314" s="97"/>
    </row>
    <row r="315" spans="1:14" x14ac:dyDescent="0.25">
      <c r="A315" t="s">
        <v>93</v>
      </c>
      <c r="B315" t="s">
        <v>92</v>
      </c>
      <c r="C315" t="s">
        <v>29</v>
      </c>
      <c r="D315" t="s">
        <v>2159</v>
      </c>
      <c r="E315" s="84">
        <v>12.749635114122059</v>
      </c>
      <c r="F315" s="84">
        <v>-340.07478680002021</v>
      </c>
      <c r="G315" s="84">
        <v>-20.004399223530601</v>
      </c>
      <c r="H315" s="84">
        <v>32.754034337652655</v>
      </c>
      <c r="I315" s="84">
        <v>-320.07038757648957</v>
      </c>
      <c r="J315" s="84">
        <v>-18.827669857440561</v>
      </c>
      <c r="K315" t="e">
        <f>_xlfn.XLOOKUP(Free_Agents[[#This Row],[Player]],$T$2:$T$21,$U$2:$U$21)</f>
        <v>#N/A</v>
      </c>
      <c r="L315" s="55">
        <f>MAX(Free_Agents[[#This Row],[MG VARG]]*'Full Roster'!$AG$29,0)+1</f>
        <v>1</v>
      </c>
      <c r="M315" s="55">
        <f ca="1">MAX(Free_Agents[[#This Row],[MG VARG]]*$Q$11,0)+1</f>
        <v>1</v>
      </c>
      <c r="N315" s="97"/>
    </row>
    <row r="316" spans="1:14" x14ac:dyDescent="0.25">
      <c r="A316" t="s">
        <v>1864</v>
      </c>
      <c r="B316" t="s">
        <v>2224</v>
      </c>
      <c r="C316" t="s">
        <v>29</v>
      </c>
      <c r="D316" t="s">
        <v>2161</v>
      </c>
      <c r="E316" s="84">
        <v>12.372225205857996</v>
      </c>
      <c r="F316" s="84">
        <v>-340.45219670828425</v>
      </c>
      <c r="G316" s="84">
        <v>-20.02659980636966</v>
      </c>
      <c r="H316" s="84">
        <v>32.398825012227661</v>
      </c>
      <c r="I316" s="84">
        <v>-320.42559690191456</v>
      </c>
      <c r="J316" s="84">
        <v>-18.848564523642032</v>
      </c>
      <c r="K316" t="e">
        <f>_xlfn.XLOOKUP(Free_Agents[[#This Row],[Player]],$T$2:$T$21,$U$2:$U$21)</f>
        <v>#N/A</v>
      </c>
      <c r="L316" s="55">
        <f>MAX(Free_Agents[[#This Row],[MG VARG]]*'Full Roster'!$AG$29,0)+1</f>
        <v>1</v>
      </c>
      <c r="M316" s="55">
        <f ca="1">MAX(Free_Agents[[#This Row],[MG VARG]]*$Q$11,0)+1</f>
        <v>1</v>
      </c>
      <c r="N316" s="97"/>
    </row>
    <row r="317" spans="1:14" x14ac:dyDescent="0.25">
      <c r="A317" t="s">
        <v>2527</v>
      </c>
      <c r="B317" t="s">
        <v>34</v>
      </c>
      <c r="C317" t="s">
        <v>29</v>
      </c>
      <c r="D317" t="s">
        <v>2162</v>
      </c>
      <c r="E317" s="84">
        <v>11.84</v>
      </c>
      <c r="F317" s="84">
        <v>-340.98442191414227</v>
      </c>
      <c r="G317" s="84">
        <v>-20.057907171420133</v>
      </c>
      <c r="H317" s="84">
        <v>31.89790717142013</v>
      </c>
      <c r="I317" s="84">
        <v>-320.92651474272213</v>
      </c>
      <c r="J317" s="84">
        <v>-18.878030278983655</v>
      </c>
      <c r="K317" t="e">
        <f>_xlfn.XLOOKUP(Free_Agents[[#This Row],[Player]],$T$2:$T$21,$U$2:$U$21)</f>
        <v>#N/A</v>
      </c>
      <c r="L317" s="55">
        <f>MAX(Free_Agents[[#This Row],[MG VARG]]*'Full Roster'!$AG$29,0)+1</f>
        <v>1</v>
      </c>
      <c r="M317" s="55">
        <f ca="1">MAX(Free_Agents[[#This Row],[MG VARG]]*$Q$11,0)+1</f>
        <v>1</v>
      </c>
      <c r="N317" s="97"/>
    </row>
    <row r="318" spans="1:14" x14ac:dyDescent="0.25">
      <c r="A318" t="s">
        <v>2528</v>
      </c>
      <c r="B318" t="s">
        <v>2229</v>
      </c>
      <c r="C318" t="s">
        <v>29</v>
      </c>
      <c r="D318" t="s">
        <v>2164</v>
      </c>
      <c r="E318" s="84">
        <v>11.607313481951945</v>
      </c>
      <c r="F318" s="84">
        <v>-341.21710843219029</v>
      </c>
      <c r="G318" s="84">
        <v>-20.071594613658252</v>
      </c>
      <c r="H318" s="84">
        <v>31.678908095610197</v>
      </c>
      <c r="I318" s="84">
        <v>-321.14551381853204</v>
      </c>
      <c r="J318" s="84">
        <v>-18.890912577560709</v>
      </c>
      <c r="K318" t="e">
        <f>_xlfn.XLOOKUP(Free_Agents[[#This Row],[Player]],$T$2:$T$21,$U$2:$U$21)</f>
        <v>#N/A</v>
      </c>
      <c r="L318" s="55">
        <f>MAX(Free_Agents[[#This Row],[MG VARG]]*'Full Roster'!$AG$29,0)+1</f>
        <v>1</v>
      </c>
      <c r="M318" s="55">
        <f ca="1">MAX(Free_Agents[[#This Row],[MG VARG]]*$Q$11,0)+1</f>
        <v>1</v>
      </c>
      <c r="N318" s="97"/>
    </row>
    <row r="319" spans="1:14" x14ac:dyDescent="0.25">
      <c r="A319" t="s">
        <v>2529</v>
      </c>
      <c r="B319" t="s">
        <v>68</v>
      </c>
      <c r="C319" t="s">
        <v>29</v>
      </c>
      <c r="D319" t="s">
        <v>2166</v>
      </c>
      <c r="E319" s="84">
        <v>11.26</v>
      </c>
      <c r="F319" s="84">
        <v>-341.56442191414226</v>
      </c>
      <c r="G319" s="84">
        <v>-20.092024818478958</v>
      </c>
      <c r="H319" s="84">
        <v>31.352024818478956</v>
      </c>
      <c r="I319" s="84">
        <v>-321.47239709566327</v>
      </c>
      <c r="J319" s="84">
        <v>-18.910141005627253</v>
      </c>
      <c r="K319" t="e">
        <f>_xlfn.XLOOKUP(Free_Agents[[#This Row],[Player]],$T$2:$T$21,$U$2:$U$21)</f>
        <v>#N/A</v>
      </c>
      <c r="L319" s="55">
        <f>MAX(Free_Agents[[#This Row],[MG VARG]]*'Full Roster'!$AG$29,0)+1</f>
        <v>1</v>
      </c>
      <c r="M319" s="55">
        <f ca="1">MAX(Free_Agents[[#This Row],[MG VARG]]*$Q$11,0)+1</f>
        <v>1</v>
      </c>
      <c r="N319" s="97"/>
    </row>
    <row r="320" spans="1:14" x14ac:dyDescent="0.25">
      <c r="A320" t="s">
        <v>2530</v>
      </c>
      <c r="B320" t="s">
        <v>62</v>
      </c>
      <c r="C320" t="s">
        <v>29</v>
      </c>
      <c r="D320" t="s">
        <v>2168</v>
      </c>
      <c r="E320" s="84">
        <v>11.240000000000002</v>
      </c>
      <c r="F320" s="84">
        <v>-341.58442191414224</v>
      </c>
      <c r="G320" s="84">
        <v>-20.093201289067192</v>
      </c>
      <c r="H320" s="84">
        <v>31.33320128906719</v>
      </c>
      <c r="I320" s="84">
        <v>-321.49122062507507</v>
      </c>
      <c r="J320" s="84">
        <v>-18.91124827206324</v>
      </c>
      <c r="K320" t="e">
        <f>_xlfn.XLOOKUP(Free_Agents[[#This Row],[Player]],$T$2:$T$21,$U$2:$U$21)</f>
        <v>#N/A</v>
      </c>
      <c r="L320" s="55">
        <f>MAX(Free_Agents[[#This Row],[MG VARG]]*'Full Roster'!$AG$29,0)+1</f>
        <v>1</v>
      </c>
      <c r="M320" s="55">
        <f ca="1">MAX(Free_Agents[[#This Row],[MG VARG]]*$Q$11,0)+1</f>
        <v>1</v>
      </c>
      <c r="N320" s="97"/>
    </row>
    <row r="321" spans="1:14" x14ac:dyDescent="0.25">
      <c r="A321" t="s">
        <v>2531</v>
      </c>
      <c r="B321" t="s">
        <v>2311</v>
      </c>
      <c r="C321" t="s">
        <v>29</v>
      </c>
      <c r="D321" t="s">
        <v>2170</v>
      </c>
      <c r="E321" s="84">
        <v>11.2</v>
      </c>
      <c r="F321" s="84">
        <v>-341.62442191414226</v>
      </c>
      <c r="G321" s="84">
        <v>-20.095554230243664</v>
      </c>
      <c r="H321" s="84">
        <v>31.29555423024366</v>
      </c>
      <c r="I321" s="84">
        <v>-321.52886768389857</v>
      </c>
      <c r="J321" s="84">
        <v>-18.913462804935211</v>
      </c>
      <c r="K321" t="e">
        <f>_xlfn.XLOOKUP(Free_Agents[[#This Row],[Player]],$T$2:$T$21,$U$2:$U$21)</f>
        <v>#N/A</v>
      </c>
      <c r="L321" s="55">
        <f>MAX(Free_Agents[[#This Row],[MG VARG]]*'Full Roster'!$AG$29,0)+1</f>
        <v>1</v>
      </c>
      <c r="M321" s="55">
        <f ca="1">MAX(Free_Agents[[#This Row],[MG VARG]]*$Q$11,0)+1</f>
        <v>1</v>
      </c>
      <c r="N321" s="97"/>
    </row>
    <row r="322" spans="1:14" x14ac:dyDescent="0.25">
      <c r="A322" t="s">
        <v>2160</v>
      </c>
      <c r="B322" t="s">
        <v>2219</v>
      </c>
      <c r="C322" t="s">
        <v>29</v>
      </c>
      <c r="D322" t="s">
        <v>2172</v>
      </c>
      <c r="E322" s="84">
        <v>10.907413605256217</v>
      </c>
      <c r="F322" s="84">
        <v>-341.91700830888601</v>
      </c>
      <c r="G322" s="84">
        <v>-20.112765194640353</v>
      </c>
      <c r="H322" s="84">
        <v>31.02017879989657</v>
      </c>
      <c r="I322" s="84">
        <v>-321.80424311424565</v>
      </c>
      <c r="J322" s="84">
        <v>-18.929661359661509</v>
      </c>
      <c r="K322" t="e">
        <f>_xlfn.XLOOKUP(Free_Agents[[#This Row],[Player]],$T$2:$T$21,$U$2:$U$21)</f>
        <v>#N/A</v>
      </c>
      <c r="L322" s="55">
        <f>MAX(Free_Agents[[#This Row],[MG VARG]]*'Full Roster'!$AG$29,0)+1</f>
        <v>1</v>
      </c>
      <c r="M322" s="55">
        <f ca="1">MAX(Free_Agents[[#This Row],[MG VARG]]*$Q$11,0)+1</f>
        <v>1</v>
      </c>
      <c r="N322" s="97"/>
    </row>
    <row r="323" spans="1:14" x14ac:dyDescent="0.25">
      <c r="A323" t="s">
        <v>2165</v>
      </c>
      <c r="B323" t="s">
        <v>2248</v>
      </c>
      <c r="C323" t="s">
        <v>29</v>
      </c>
      <c r="D323" t="s">
        <v>2174</v>
      </c>
      <c r="E323" s="84">
        <v>10.315202000867878</v>
      </c>
      <c r="F323" s="84">
        <v>-342.50921991327436</v>
      </c>
      <c r="G323" s="84">
        <v>-20.147601171369079</v>
      </c>
      <c r="H323" s="84">
        <v>30.46280317223696</v>
      </c>
      <c r="I323" s="84">
        <v>-322.36161874190532</v>
      </c>
      <c r="J323" s="84">
        <v>-18.962448161288549</v>
      </c>
      <c r="K323" t="e">
        <f>_xlfn.XLOOKUP(Free_Agents[[#This Row],[Player]],$T$2:$T$21,$U$2:$U$21)</f>
        <v>#N/A</v>
      </c>
      <c r="L323" s="55">
        <f>MAX(Free_Agents[[#This Row],[MG VARG]]*'Full Roster'!$AG$29,0)+1</f>
        <v>1</v>
      </c>
      <c r="M323" s="55">
        <f ca="1">MAX(Free_Agents[[#This Row],[MG VARG]]*$Q$11,0)+1</f>
        <v>1</v>
      </c>
      <c r="N323" s="97"/>
    </row>
    <row r="324" spans="1:14" x14ac:dyDescent="0.25">
      <c r="A324" t="s">
        <v>2185</v>
      </c>
      <c r="B324" t="s">
        <v>2278</v>
      </c>
      <c r="C324" t="s">
        <v>29</v>
      </c>
      <c r="D324" t="s">
        <v>2176</v>
      </c>
      <c r="E324" s="84">
        <v>10.178000000000001</v>
      </c>
      <c r="F324" s="84">
        <v>-342.64642191414225</v>
      </c>
      <c r="G324" s="84">
        <v>-20.155671877302485</v>
      </c>
      <c r="H324" s="84">
        <v>30.333671877302486</v>
      </c>
      <c r="I324" s="84">
        <v>-322.49075003683976</v>
      </c>
      <c r="J324" s="84">
        <v>-18.970044119814105</v>
      </c>
      <c r="K324" t="e">
        <f>_xlfn.XLOOKUP(Free_Agents[[#This Row],[Player]],$T$2:$T$21,$U$2:$U$21)</f>
        <v>#N/A</v>
      </c>
      <c r="L324" s="55">
        <f>MAX(Free_Agents[[#This Row],[MG VARG]]*'Full Roster'!$AG$29,0)+1</f>
        <v>1</v>
      </c>
      <c r="M324" s="55">
        <f ca="1">MAX(Free_Agents[[#This Row],[MG VARG]]*$Q$11,0)+1</f>
        <v>1</v>
      </c>
      <c r="N324" s="97"/>
    </row>
    <row r="325" spans="1:14" x14ac:dyDescent="0.25">
      <c r="A325" t="s">
        <v>2532</v>
      </c>
      <c r="B325" t="s">
        <v>2210</v>
      </c>
      <c r="C325" t="s">
        <v>29</v>
      </c>
      <c r="D325" t="s">
        <v>2178</v>
      </c>
      <c r="E325" s="84">
        <v>10.152710144090838</v>
      </c>
      <c r="F325" s="84">
        <v>-342.67171177005139</v>
      </c>
      <c r="G325" s="84">
        <v>-20.157159515885375</v>
      </c>
      <c r="H325" s="84">
        <v>30.309869659976215</v>
      </c>
      <c r="I325" s="84">
        <v>-322.51455225416601</v>
      </c>
      <c r="J325" s="84">
        <v>-18.97144425024506</v>
      </c>
      <c r="K325" t="e">
        <f>_xlfn.XLOOKUP(Free_Agents[[#This Row],[Player]],$T$2:$T$21,$U$2:$U$21)</f>
        <v>#N/A</v>
      </c>
      <c r="L325" s="55">
        <f>MAX(Free_Agents[[#This Row],[MG VARG]]*'Full Roster'!$AG$29,0)+1</f>
        <v>1</v>
      </c>
      <c r="M325" s="55">
        <f ca="1">MAX(Free_Agents[[#This Row],[MG VARG]]*$Q$11,0)+1</f>
        <v>1</v>
      </c>
      <c r="N325" s="97"/>
    </row>
    <row r="326" spans="1:14" x14ac:dyDescent="0.25">
      <c r="A326" t="s">
        <v>412</v>
      </c>
      <c r="B326" t="s">
        <v>2213</v>
      </c>
      <c r="C326" t="s">
        <v>29</v>
      </c>
      <c r="D326" t="s">
        <v>2180</v>
      </c>
      <c r="E326" s="84">
        <v>10.091510338968055</v>
      </c>
      <c r="F326" s="84">
        <v>-342.73291157517417</v>
      </c>
      <c r="G326" s="84">
        <v>-20.16075950442201</v>
      </c>
      <c r="H326" s="84">
        <v>30.252269843390067</v>
      </c>
      <c r="I326" s="84">
        <v>-322.57215207075217</v>
      </c>
      <c r="J326" s="84">
        <v>-18.974832474750126</v>
      </c>
      <c r="K326" t="e">
        <f>_xlfn.XLOOKUP(Free_Agents[[#This Row],[Player]],$T$2:$T$21,$U$2:$U$21)</f>
        <v>#N/A</v>
      </c>
      <c r="L326" s="55">
        <f>MAX(Free_Agents[[#This Row],[MG VARG]]*'Full Roster'!$AG$29,0)+1</f>
        <v>1</v>
      </c>
      <c r="M326" s="55">
        <f ca="1">MAX(Free_Agents[[#This Row],[MG VARG]]*$Q$11,0)+1</f>
        <v>1</v>
      </c>
      <c r="N326" s="97"/>
    </row>
    <row r="327" spans="1:14" x14ac:dyDescent="0.25">
      <c r="A327" t="s">
        <v>2065</v>
      </c>
      <c r="B327" t="s">
        <v>2228</v>
      </c>
      <c r="C327" t="s">
        <v>29</v>
      </c>
      <c r="D327" t="s">
        <v>2181</v>
      </c>
      <c r="E327" s="84">
        <v>9.8354460651001272</v>
      </c>
      <c r="F327" s="84">
        <v>-342.98897584904211</v>
      </c>
      <c r="G327" s="84">
        <v>-20.175822108767182</v>
      </c>
      <c r="H327" s="84">
        <v>30.011268173867311</v>
      </c>
      <c r="I327" s="84">
        <v>-322.81315374027491</v>
      </c>
      <c r="J327" s="84">
        <v>-18.989009043545583</v>
      </c>
      <c r="K327" t="e">
        <f>_xlfn.XLOOKUP(Free_Agents[[#This Row],[Player]],$T$2:$T$21,$U$2:$U$21)</f>
        <v>#N/A</v>
      </c>
      <c r="L327" s="55">
        <f>MAX(Free_Agents[[#This Row],[MG VARG]]*'Full Roster'!$AG$29,0)+1</f>
        <v>1</v>
      </c>
      <c r="M327" s="55">
        <f ca="1">MAX(Free_Agents[[#This Row],[MG VARG]]*$Q$11,0)+1</f>
        <v>1</v>
      </c>
      <c r="N327" s="97"/>
    </row>
    <row r="328" spans="1:14" x14ac:dyDescent="0.25">
      <c r="A328" t="s">
        <v>2533</v>
      </c>
      <c r="B328" t="s">
        <v>34</v>
      </c>
      <c r="C328" t="s">
        <v>29</v>
      </c>
      <c r="D328" t="s">
        <v>2183</v>
      </c>
      <c r="E328" s="84">
        <v>9.8342726558454103</v>
      </c>
      <c r="F328" s="84">
        <v>-342.99014925829681</v>
      </c>
      <c r="G328" s="84">
        <v>-20.175891132840988</v>
      </c>
      <c r="H328" s="84">
        <v>30.010163788686398</v>
      </c>
      <c r="I328" s="84">
        <v>-322.81425812545586</v>
      </c>
      <c r="J328" s="84">
        <v>-18.989074007379756</v>
      </c>
      <c r="K328" t="e">
        <f>_xlfn.XLOOKUP(Free_Agents[[#This Row],[Player]],$T$2:$T$21,$U$2:$U$21)</f>
        <v>#N/A</v>
      </c>
      <c r="L328" s="55">
        <f>MAX(Free_Agents[[#This Row],[MG VARG]]*'Full Roster'!$AG$29,0)+1</f>
        <v>1</v>
      </c>
      <c r="M328" s="55">
        <f ca="1">MAX(Free_Agents[[#This Row],[MG VARG]]*$Q$11,0)+1</f>
        <v>1</v>
      </c>
      <c r="N328" s="97"/>
    </row>
    <row r="329" spans="1:14" x14ac:dyDescent="0.25">
      <c r="A329" t="s">
        <v>2534</v>
      </c>
      <c r="B329" t="s">
        <v>54</v>
      </c>
      <c r="C329" t="s">
        <v>29</v>
      </c>
      <c r="D329" t="s">
        <v>2184</v>
      </c>
      <c r="E329" s="84">
        <v>9.7875225097247469</v>
      </c>
      <c r="F329" s="84">
        <v>-343.03689940441751</v>
      </c>
      <c r="G329" s="84">
        <v>-20.178641141436323</v>
      </c>
      <c r="H329" s="84">
        <v>29.966163651161068</v>
      </c>
      <c r="I329" s="84">
        <v>-322.85825826298117</v>
      </c>
      <c r="J329" s="84">
        <v>-18.991662250763596</v>
      </c>
      <c r="K329" t="e">
        <f>_xlfn.XLOOKUP(Free_Agents[[#This Row],[Player]],$T$2:$T$21,$U$2:$U$21)</f>
        <v>#N/A</v>
      </c>
      <c r="L329" s="55">
        <f>MAX(Free_Agents[[#This Row],[MG VARG]]*'Full Roster'!$AG$29,0)+1</f>
        <v>1</v>
      </c>
      <c r="M329" s="55">
        <f ca="1">MAX(Free_Agents[[#This Row],[MG VARG]]*$Q$11,0)+1</f>
        <v>1</v>
      </c>
      <c r="N329" s="97"/>
    </row>
    <row r="330" spans="1:14" x14ac:dyDescent="0.25">
      <c r="A330" t="s">
        <v>2535</v>
      </c>
      <c r="B330" t="s">
        <v>159</v>
      </c>
      <c r="C330" t="s">
        <v>29</v>
      </c>
      <c r="D330" t="s">
        <v>2186</v>
      </c>
      <c r="E330" s="84">
        <v>9.6613201142318932</v>
      </c>
      <c r="F330" s="84">
        <v>-343.16310179991035</v>
      </c>
      <c r="G330" s="84">
        <v>-20.186064811759433</v>
      </c>
      <c r="H330" s="84">
        <v>29.847384925991328</v>
      </c>
      <c r="I330" s="84">
        <v>-322.97703698815093</v>
      </c>
      <c r="J330" s="84">
        <v>-18.998649234597114</v>
      </c>
      <c r="K330" t="e">
        <f>_xlfn.XLOOKUP(Free_Agents[[#This Row],[Player]],$T$2:$T$21,$U$2:$U$21)</f>
        <v>#N/A</v>
      </c>
      <c r="L330" s="55">
        <f>MAX(Free_Agents[[#This Row],[MG VARG]]*'Full Roster'!$AG$29,0)+1</f>
        <v>1</v>
      </c>
      <c r="M330" s="55">
        <f ca="1">MAX(Free_Agents[[#This Row],[MG VARG]]*$Q$11,0)+1</f>
        <v>1</v>
      </c>
      <c r="N330" s="97"/>
    </row>
    <row r="331" spans="1:14" x14ac:dyDescent="0.25">
      <c r="A331" t="s">
        <v>1987</v>
      </c>
      <c r="B331" t="s">
        <v>68</v>
      </c>
      <c r="C331" t="s">
        <v>29</v>
      </c>
      <c r="D331" t="s">
        <v>2188</v>
      </c>
      <c r="E331" s="84">
        <v>9.6409674368302056</v>
      </c>
      <c r="F331" s="84">
        <v>-343.18345447731207</v>
      </c>
      <c r="G331" s="84">
        <v>-20.187262028077182</v>
      </c>
      <c r="H331" s="84">
        <v>29.828229464907384</v>
      </c>
      <c r="I331" s="84">
        <v>-322.99619244923485</v>
      </c>
      <c r="J331" s="84">
        <v>-18.999776026425579</v>
      </c>
      <c r="K331" t="e">
        <f>_xlfn.XLOOKUP(Free_Agents[[#This Row],[Player]],$T$2:$T$21,$U$2:$U$21)</f>
        <v>#N/A</v>
      </c>
      <c r="L331" s="55">
        <f>MAX(Free_Agents[[#This Row],[MG VARG]]*'Full Roster'!$AG$29,0)+1</f>
        <v>1</v>
      </c>
      <c r="M331" s="55">
        <f ca="1">MAX(Free_Agents[[#This Row],[MG VARG]]*$Q$11,0)+1</f>
        <v>1</v>
      </c>
      <c r="N331" s="97"/>
    </row>
    <row r="332" spans="1:14" x14ac:dyDescent="0.25">
      <c r="A332" t="s">
        <v>2536</v>
      </c>
      <c r="B332" t="s">
        <v>2228</v>
      </c>
      <c r="C332" t="s">
        <v>29</v>
      </c>
      <c r="D332" t="s">
        <v>2189</v>
      </c>
      <c r="E332" s="84">
        <v>9.5019999999999989</v>
      </c>
      <c r="F332" s="84">
        <v>-343.32242191414224</v>
      </c>
      <c r="G332" s="84">
        <v>-20.195436583184836</v>
      </c>
      <c r="H332" s="84">
        <v>29.697436583184839</v>
      </c>
      <c r="I332" s="84">
        <v>-323.12698533095738</v>
      </c>
      <c r="J332" s="84">
        <v>-19.007469725350433</v>
      </c>
      <c r="K332" t="e">
        <f>_xlfn.XLOOKUP(Free_Agents[[#This Row],[Player]],$T$2:$T$21,$U$2:$U$21)</f>
        <v>#N/A</v>
      </c>
      <c r="L332" s="55">
        <f>MAX(Free_Agents[[#This Row],[MG VARG]]*'Full Roster'!$AG$29,0)+1</f>
        <v>1</v>
      </c>
      <c r="M332" s="55">
        <f ca="1">MAX(Free_Agents[[#This Row],[MG VARG]]*$Q$11,0)+1</f>
        <v>1</v>
      </c>
      <c r="N332" s="97"/>
    </row>
    <row r="333" spans="1:14" x14ac:dyDescent="0.25">
      <c r="A333" t="s">
        <v>2537</v>
      </c>
      <c r="B333" t="s">
        <v>94</v>
      </c>
      <c r="C333" t="s">
        <v>29</v>
      </c>
      <c r="D333" t="s">
        <v>2191</v>
      </c>
      <c r="E333" s="84">
        <v>9.1535461503330993</v>
      </c>
      <c r="F333" s="84">
        <v>-343.67087576380914</v>
      </c>
      <c r="G333" s="84">
        <v>-20.215933868459359</v>
      </c>
      <c r="H333" s="84">
        <v>29.369480018792459</v>
      </c>
      <c r="I333" s="84">
        <v>-323.4549418953498</v>
      </c>
      <c r="J333" s="84">
        <v>-19.026761287961754</v>
      </c>
      <c r="K333" t="e">
        <f>_xlfn.XLOOKUP(Free_Agents[[#This Row],[Player]],$T$2:$T$21,$U$2:$U$21)</f>
        <v>#N/A</v>
      </c>
      <c r="L333" s="55">
        <f>MAX(Free_Agents[[#This Row],[MG VARG]]*'Full Roster'!$AG$29,0)+1</f>
        <v>1</v>
      </c>
      <c r="M333" s="55">
        <f ca="1">MAX(Free_Agents[[#This Row],[MG VARG]]*$Q$11,0)+1</f>
        <v>1</v>
      </c>
      <c r="N333" s="97"/>
    </row>
    <row r="334" spans="1:14" x14ac:dyDescent="0.25">
      <c r="A334" t="s">
        <v>2141</v>
      </c>
      <c r="B334" t="s">
        <v>70</v>
      </c>
      <c r="C334" t="s">
        <v>29</v>
      </c>
      <c r="D334" t="s">
        <v>2193</v>
      </c>
      <c r="E334" s="84">
        <v>9.1066120897046439</v>
      </c>
      <c r="F334" s="84">
        <v>-343.71780982443761</v>
      </c>
      <c r="G334" s="84">
        <v>-20.218694695555154</v>
      </c>
      <c r="H334" s="84">
        <v>29.325306785259798</v>
      </c>
      <c r="I334" s="84">
        <v>-323.49911512888247</v>
      </c>
      <c r="J334" s="84">
        <v>-19.029359713463673</v>
      </c>
      <c r="K334" t="e">
        <f>_xlfn.XLOOKUP(Free_Agents[[#This Row],[Player]],$T$2:$T$21,$U$2:$U$21)</f>
        <v>#N/A</v>
      </c>
      <c r="L334" s="55">
        <f>MAX(Free_Agents[[#This Row],[MG VARG]]*'Full Roster'!$AG$29,0)+1</f>
        <v>1</v>
      </c>
      <c r="M334" s="55">
        <f ca="1">MAX(Free_Agents[[#This Row],[MG VARG]]*$Q$11,0)+1</f>
        <v>1</v>
      </c>
      <c r="N334" s="97"/>
    </row>
    <row r="335" spans="1:14" x14ac:dyDescent="0.25">
      <c r="A335" t="s">
        <v>2143</v>
      </c>
      <c r="B335" t="s">
        <v>2251</v>
      </c>
      <c r="C335" t="s">
        <v>29</v>
      </c>
      <c r="D335" t="s">
        <v>2195</v>
      </c>
      <c r="E335" s="84">
        <v>8.9689788536253641</v>
      </c>
      <c r="F335" s="84">
        <v>-343.8554430605169</v>
      </c>
      <c r="G335" s="84">
        <v>-20.226790768265701</v>
      </c>
      <c r="H335" s="84">
        <v>29.195769621891063</v>
      </c>
      <c r="I335" s="84">
        <v>-323.62865229225116</v>
      </c>
      <c r="J335" s="84">
        <v>-19.036979546603011</v>
      </c>
      <c r="K335" t="e">
        <f>_xlfn.XLOOKUP(Free_Agents[[#This Row],[Player]],$T$2:$T$21,$U$2:$U$21)</f>
        <v>#N/A</v>
      </c>
      <c r="L335" s="55">
        <f>MAX(Free_Agents[[#This Row],[MG VARG]]*'Full Roster'!$AG$29,0)+1</f>
        <v>1</v>
      </c>
      <c r="M335" s="55">
        <f ca="1">MAX(Free_Agents[[#This Row],[MG VARG]]*$Q$11,0)+1</f>
        <v>1</v>
      </c>
      <c r="N335" s="97"/>
    </row>
    <row r="336" spans="1:14" x14ac:dyDescent="0.25">
      <c r="A336" t="s">
        <v>2538</v>
      </c>
      <c r="B336" t="s">
        <v>2236</v>
      </c>
      <c r="C336" t="s">
        <v>29</v>
      </c>
      <c r="D336" t="s">
        <v>2196</v>
      </c>
      <c r="E336" s="84">
        <v>8.7990005493333339</v>
      </c>
      <c r="F336" s="84">
        <v>-344.02542136480889</v>
      </c>
      <c r="G336" s="84">
        <v>-20.236789492047581</v>
      </c>
      <c r="H336" s="84">
        <v>29.035790041380917</v>
      </c>
      <c r="I336" s="84">
        <v>-323.78863187276136</v>
      </c>
      <c r="J336" s="84">
        <v>-19.046390110162434</v>
      </c>
      <c r="K336" t="e">
        <f>_xlfn.XLOOKUP(Free_Agents[[#This Row],[Player]],$T$2:$T$21,$U$2:$U$21)</f>
        <v>#N/A</v>
      </c>
      <c r="L336" s="55">
        <f>MAX(Free_Agents[[#This Row],[MG VARG]]*'Full Roster'!$AG$29,0)+1</f>
        <v>1</v>
      </c>
      <c r="M336" s="55">
        <f ca="1">MAX(Free_Agents[[#This Row],[MG VARG]]*$Q$11,0)+1</f>
        <v>1</v>
      </c>
      <c r="N336" s="97"/>
    </row>
    <row r="337" spans="1:14" x14ac:dyDescent="0.25">
      <c r="A337" t="s">
        <v>2539</v>
      </c>
      <c r="B337" t="s">
        <v>2311</v>
      </c>
      <c r="C337" t="s">
        <v>29</v>
      </c>
      <c r="D337" t="s">
        <v>2540</v>
      </c>
      <c r="E337" s="84">
        <v>8.7364808289058509</v>
      </c>
      <c r="F337" s="84">
        <v>-344.08794108523642</v>
      </c>
      <c r="G337" s="84">
        <v>-20.240467122660966</v>
      </c>
      <c r="H337" s="84">
        <v>28.976947951566814</v>
      </c>
      <c r="I337" s="84">
        <v>-323.84747396257546</v>
      </c>
      <c r="J337" s="84">
        <v>-19.049851409563264</v>
      </c>
      <c r="K337" t="e">
        <f>_xlfn.XLOOKUP(Free_Agents[[#This Row],[Player]],$T$2:$T$21,$U$2:$U$21)</f>
        <v>#N/A</v>
      </c>
      <c r="L337" s="55">
        <f>MAX(Free_Agents[[#This Row],[MG VARG]]*'Full Roster'!$AG$29,0)+1</f>
        <v>1</v>
      </c>
      <c r="M337" s="55">
        <f ca="1">MAX(Free_Agents[[#This Row],[MG VARG]]*$Q$11,0)+1</f>
        <v>1</v>
      </c>
      <c r="N337" s="97"/>
    </row>
    <row r="338" spans="1:14" x14ac:dyDescent="0.25">
      <c r="A338" t="s">
        <v>2173</v>
      </c>
      <c r="B338" t="s">
        <v>2322</v>
      </c>
      <c r="C338" t="s">
        <v>29</v>
      </c>
      <c r="D338" t="s">
        <v>2541</v>
      </c>
      <c r="E338" s="84">
        <v>8.4225868997610362</v>
      </c>
      <c r="F338" s="84">
        <v>-344.40183501438122</v>
      </c>
      <c r="G338" s="84">
        <v>-20.258931471434188</v>
      </c>
      <c r="H338" s="84">
        <v>28.681518371195224</v>
      </c>
      <c r="I338" s="84">
        <v>-324.14290354294701</v>
      </c>
      <c r="J338" s="84">
        <v>-19.067229620173354</v>
      </c>
      <c r="K338" t="e">
        <f>_xlfn.XLOOKUP(Free_Agents[[#This Row],[Player]],$T$2:$T$21,$U$2:$U$21)</f>
        <v>#N/A</v>
      </c>
      <c r="L338" s="55">
        <f>MAX(Free_Agents[[#This Row],[MG VARG]]*'Full Roster'!$AG$29,0)+1</f>
        <v>1</v>
      </c>
      <c r="M338" s="55">
        <f ca="1">MAX(Free_Agents[[#This Row],[MG VARG]]*$Q$11,0)+1</f>
        <v>1</v>
      </c>
      <c r="N338" s="97"/>
    </row>
    <row r="339" spans="1:14" x14ac:dyDescent="0.25">
      <c r="A339" t="s">
        <v>73</v>
      </c>
      <c r="B339" t="s">
        <v>2241</v>
      </c>
      <c r="C339" t="s">
        <v>29</v>
      </c>
      <c r="D339" t="s">
        <v>2542</v>
      </c>
      <c r="E339" s="84">
        <v>8.2378123137254917</v>
      </c>
      <c r="F339" s="84">
        <v>-344.58660960041675</v>
      </c>
      <c r="G339" s="84">
        <v>-20.269800564730396</v>
      </c>
      <c r="H339" s="84">
        <v>28.507612878455888</v>
      </c>
      <c r="I339" s="84">
        <v>-324.31680903568633</v>
      </c>
      <c r="J339" s="84">
        <v>-19.077459355040371</v>
      </c>
      <c r="K339" t="e">
        <f>_xlfn.XLOOKUP(Free_Agents[[#This Row],[Player]],$T$2:$T$21,$U$2:$U$21)</f>
        <v>#N/A</v>
      </c>
      <c r="L339" s="55">
        <f>MAX(Free_Agents[[#This Row],[MG VARG]]*'Full Roster'!$AG$29,0)+1</f>
        <v>1</v>
      </c>
      <c r="M339" s="55">
        <f ca="1">MAX(Free_Agents[[#This Row],[MG VARG]]*$Q$11,0)+1</f>
        <v>1</v>
      </c>
      <c r="N339" s="97"/>
    </row>
    <row r="340" spans="1:14" x14ac:dyDescent="0.25">
      <c r="A340" t="s">
        <v>95</v>
      </c>
      <c r="B340" t="s">
        <v>28</v>
      </c>
      <c r="C340" t="s">
        <v>29</v>
      </c>
      <c r="D340" t="s">
        <v>2543</v>
      </c>
      <c r="E340" s="84">
        <v>8.119434433320313</v>
      </c>
      <c r="F340" s="84">
        <v>-344.70498748082196</v>
      </c>
      <c r="G340" s="84">
        <v>-20.276763969460116</v>
      </c>
      <c r="H340" s="84">
        <v>28.396198402780428</v>
      </c>
      <c r="I340" s="84">
        <v>-324.42822351136181</v>
      </c>
      <c r="J340" s="84">
        <v>-19.084013147727166</v>
      </c>
      <c r="K340" t="e">
        <f>_xlfn.XLOOKUP(Free_Agents[[#This Row],[Player]],$T$2:$T$21,$U$2:$U$21)</f>
        <v>#N/A</v>
      </c>
      <c r="L340" s="55">
        <f>MAX(Free_Agents[[#This Row],[MG VARG]]*'Full Roster'!$AG$29,0)+1</f>
        <v>1</v>
      </c>
      <c r="M340" s="55">
        <f ca="1">MAX(Free_Agents[[#This Row],[MG VARG]]*$Q$11,0)+1</f>
        <v>1</v>
      </c>
      <c r="N340" s="97"/>
    </row>
    <row r="341" spans="1:14" x14ac:dyDescent="0.25">
      <c r="A341" t="s">
        <v>2544</v>
      </c>
      <c r="B341" t="s">
        <v>2233</v>
      </c>
      <c r="C341" t="s">
        <v>29</v>
      </c>
      <c r="D341" t="s">
        <v>2545</v>
      </c>
      <c r="E341" s="84">
        <v>7.4544897229127987</v>
      </c>
      <c r="F341" s="84">
        <v>-345.36993219122945</v>
      </c>
      <c r="G341" s="84">
        <v>-20.315878364189967</v>
      </c>
      <c r="H341" s="84">
        <v>27.770368087102767</v>
      </c>
      <c r="I341" s="84">
        <v>-325.05405382703947</v>
      </c>
      <c r="J341" s="84">
        <v>-19.120826695708203</v>
      </c>
      <c r="K341" t="e">
        <f>_xlfn.XLOOKUP(Free_Agents[[#This Row],[Player]],$T$2:$T$21,$U$2:$U$21)</f>
        <v>#N/A</v>
      </c>
      <c r="L341" s="55">
        <f>MAX(Free_Agents[[#This Row],[MG VARG]]*'Full Roster'!$AG$29,0)+1</f>
        <v>1</v>
      </c>
      <c r="M341" s="55">
        <f ca="1">MAX(Free_Agents[[#This Row],[MG VARG]]*$Q$11,0)+1</f>
        <v>1</v>
      </c>
      <c r="N341" s="97"/>
    </row>
    <row r="342" spans="1:14" x14ac:dyDescent="0.25">
      <c r="A342" t="s">
        <v>2546</v>
      </c>
      <c r="B342" t="s">
        <v>159</v>
      </c>
      <c r="C342" t="s">
        <v>29</v>
      </c>
      <c r="D342" t="s">
        <v>2547</v>
      </c>
      <c r="E342" s="84">
        <v>7.408784445973331</v>
      </c>
      <c r="F342" s="84">
        <v>-345.41563746816894</v>
      </c>
      <c r="G342" s="84">
        <v>-20.31856690989229</v>
      </c>
      <c r="H342" s="84">
        <v>27.727351355865622</v>
      </c>
      <c r="I342" s="84">
        <v>-325.09707055827664</v>
      </c>
      <c r="J342" s="84">
        <v>-19.123357091663333</v>
      </c>
      <c r="K342" t="e">
        <f>_xlfn.XLOOKUP(Free_Agents[[#This Row],[Player]],$T$2:$T$21,$U$2:$U$21)</f>
        <v>#N/A</v>
      </c>
      <c r="L342" s="55">
        <f>MAX(Free_Agents[[#This Row],[MG VARG]]*'Full Roster'!$AG$29,0)+1</f>
        <v>1</v>
      </c>
      <c r="M342" s="55">
        <f ca="1">MAX(Free_Agents[[#This Row],[MG VARG]]*$Q$11,0)+1</f>
        <v>1</v>
      </c>
      <c r="N342" s="97"/>
    </row>
    <row r="343" spans="1:14" x14ac:dyDescent="0.25">
      <c r="A343" t="s">
        <v>2548</v>
      </c>
      <c r="B343" t="s">
        <v>2236</v>
      </c>
      <c r="C343" t="s">
        <v>29</v>
      </c>
      <c r="D343" t="s">
        <v>2549</v>
      </c>
      <c r="E343" s="84">
        <v>6.9359999999999999</v>
      </c>
      <c r="F343" s="84">
        <v>-345.88842191414227</v>
      </c>
      <c r="G343" s="84">
        <v>-20.346377759655429</v>
      </c>
      <c r="H343" s="84">
        <v>27.282377759655425</v>
      </c>
      <c r="I343" s="84">
        <v>-325.5420441544868</v>
      </c>
      <c r="J343" s="84">
        <v>-19.149532009087459</v>
      </c>
      <c r="K343" t="e">
        <f>_xlfn.XLOOKUP(Free_Agents[[#This Row],[Player]],$T$2:$T$21,$U$2:$U$21)</f>
        <v>#N/A</v>
      </c>
      <c r="L343" s="55">
        <f>MAX(Free_Agents[[#This Row],[MG VARG]]*'Full Roster'!$AG$29,0)+1</f>
        <v>1</v>
      </c>
      <c r="M343" s="55">
        <f ca="1">MAX(Free_Agents[[#This Row],[MG VARG]]*$Q$11,0)+1</f>
        <v>1</v>
      </c>
      <c r="N343" s="97"/>
    </row>
    <row r="344" spans="1:14" x14ac:dyDescent="0.25">
      <c r="A344" t="s">
        <v>419</v>
      </c>
      <c r="B344" t="s">
        <v>2236</v>
      </c>
      <c r="C344" t="s">
        <v>29</v>
      </c>
      <c r="D344" t="s">
        <v>2550</v>
      </c>
      <c r="E344" s="84">
        <v>6.5299999999999994</v>
      </c>
      <c r="F344" s="84">
        <v>-346.29442191414228</v>
      </c>
      <c r="G344" s="84">
        <v>-20.370260112596604</v>
      </c>
      <c r="H344" s="84">
        <v>26.900260112596602</v>
      </c>
      <c r="I344" s="84">
        <v>-325.92416180154567</v>
      </c>
      <c r="J344" s="84">
        <v>-19.17200951773798</v>
      </c>
      <c r="K344" t="e">
        <f>_xlfn.XLOOKUP(Free_Agents[[#This Row],[Player]],$T$2:$T$21,$U$2:$U$21)</f>
        <v>#N/A</v>
      </c>
      <c r="L344" s="55">
        <f>MAX(Free_Agents[[#This Row],[MG VARG]]*'Full Roster'!$AG$29,0)+1</f>
        <v>1</v>
      </c>
      <c r="M344" s="55">
        <f ca="1">MAX(Free_Agents[[#This Row],[MG VARG]]*$Q$11,0)+1</f>
        <v>1</v>
      </c>
      <c r="N344" s="97"/>
    </row>
    <row r="345" spans="1:14" x14ac:dyDescent="0.25">
      <c r="A345" t="s">
        <v>2551</v>
      </c>
      <c r="B345" t="s">
        <v>2268</v>
      </c>
      <c r="C345" t="s">
        <v>29</v>
      </c>
      <c r="D345" t="s">
        <v>2552</v>
      </c>
      <c r="E345" s="84">
        <v>3.3697753055999988</v>
      </c>
      <c r="F345" s="84">
        <v>-349.45464660854225</v>
      </c>
      <c r="G345" s="84">
        <v>-20.556155682855426</v>
      </c>
      <c r="H345" s="84">
        <v>23.925930988455427</v>
      </c>
      <c r="I345" s="84">
        <v>-328.89849092568681</v>
      </c>
      <c r="J345" s="84">
        <v>-19.346970054452164</v>
      </c>
      <c r="K345" t="e">
        <f>_xlfn.XLOOKUP(Free_Agents[[#This Row],[Player]],$T$2:$T$21,$U$2:$U$21)</f>
        <v>#N/A</v>
      </c>
      <c r="L345" s="55">
        <f>MAX(Free_Agents[[#This Row],[MG VARG]]*'Full Roster'!$AG$29,0)+1</f>
        <v>1</v>
      </c>
      <c r="M345" s="55">
        <f ca="1">MAX(Free_Agents[[#This Row],[MG VARG]]*$Q$11,0)+1</f>
        <v>1</v>
      </c>
      <c r="N345" s="97"/>
    </row>
    <row r="346" spans="1:14" x14ac:dyDescent="0.25">
      <c r="A346" t="s">
        <v>2190</v>
      </c>
      <c r="B346" t="s">
        <v>54</v>
      </c>
      <c r="C346" t="s">
        <v>29</v>
      </c>
      <c r="D346" t="s">
        <v>2553</v>
      </c>
      <c r="E346" s="84">
        <v>0</v>
      </c>
      <c r="F346" s="84">
        <v>-352.82442191414225</v>
      </c>
      <c r="G346" s="84">
        <v>-20.754377759655426</v>
      </c>
      <c r="H346" s="84">
        <v>20.754377759655426</v>
      </c>
      <c r="I346" s="84">
        <v>-332.07004415448682</v>
      </c>
      <c r="J346" s="84">
        <v>-19.533532009087459</v>
      </c>
      <c r="K346" t="e">
        <f>_xlfn.XLOOKUP(Free_Agents[[#This Row],[Player]],$T$2:$T$21,$U$2:$U$21)</f>
        <v>#N/A</v>
      </c>
      <c r="L346" s="55">
        <f>MAX(Free_Agents[[#This Row],[MG VARG]]*'Full Roster'!$AG$29,0)+1</f>
        <v>1</v>
      </c>
      <c r="M346" s="55">
        <f ca="1">MAX(Free_Agents[[#This Row],[MG VARG]]*$Q$11,0)+1</f>
        <v>1</v>
      </c>
      <c r="N346" s="97"/>
    </row>
    <row r="347" spans="1:14" x14ac:dyDescent="0.25">
      <c r="A347" t="s">
        <v>993</v>
      </c>
      <c r="B347" t="s">
        <v>2231</v>
      </c>
      <c r="C347" t="s">
        <v>29</v>
      </c>
      <c r="D347" t="s">
        <v>2554</v>
      </c>
      <c r="E347" s="84">
        <v>0</v>
      </c>
      <c r="F347" s="84">
        <v>-352.82442191414225</v>
      </c>
      <c r="G347" s="84">
        <v>-20.754377759655426</v>
      </c>
      <c r="H347" s="84">
        <v>20.754377759655426</v>
      </c>
      <c r="I347" s="84">
        <v>-332.07004415448682</v>
      </c>
      <c r="J347" s="84">
        <v>-19.533532009087459</v>
      </c>
      <c r="K347" t="e">
        <f>_xlfn.XLOOKUP(Free_Agents[[#This Row],[Player]],$T$2:$T$21,$U$2:$U$21)</f>
        <v>#N/A</v>
      </c>
      <c r="L347" s="55">
        <f>MAX(Free_Agents[[#This Row],[MG VARG]]*'Full Roster'!$AG$29,0)+1</f>
        <v>1</v>
      </c>
      <c r="M347" s="55">
        <f ca="1">MAX(Free_Agents[[#This Row],[MG VARG]]*$Q$11,0)+1</f>
        <v>1</v>
      </c>
      <c r="N347" s="97"/>
    </row>
    <row r="348" spans="1:14" x14ac:dyDescent="0.25">
      <c r="A348" t="s">
        <v>2156</v>
      </c>
      <c r="B348" t="s">
        <v>72</v>
      </c>
      <c r="C348" t="s">
        <v>29</v>
      </c>
      <c r="D348" t="s">
        <v>2555</v>
      </c>
      <c r="E348" s="84">
        <v>0</v>
      </c>
      <c r="F348" s="84">
        <v>-352.82442191414225</v>
      </c>
      <c r="G348" s="84">
        <v>-20.754377759655426</v>
      </c>
      <c r="H348" s="84">
        <v>20.754377759655426</v>
      </c>
      <c r="I348" s="84">
        <v>-332.07004415448682</v>
      </c>
      <c r="J348" s="84">
        <v>-19.533532009087459</v>
      </c>
      <c r="K348" t="e">
        <f>_xlfn.XLOOKUP(Free_Agents[[#This Row],[Player]],$T$2:$T$21,$U$2:$U$21)</f>
        <v>#N/A</v>
      </c>
      <c r="L348" s="55">
        <f>MAX(Free_Agents[[#This Row],[MG VARG]]*'Full Roster'!$AG$29,0)+1</f>
        <v>1</v>
      </c>
      <c r="M348" s="55">
        <f ca="1">MAX(Free_Agents[[#This Row],[MG VARG]]*$Q$11,0)+1</f>
        <v>1</v>
      </c>
      <c r="N348" s="97"/>
    </row>
    <row r="349" spans="1:14" x14ac:dyDescent="0.25">
      <c r="A349" t="s">
        <v>2179</v>
      </c>
      <c r="B349" t="s">
        <v>2217</v>
      </c>
      <c r="C349" t="s">
        <v>29</v>
      </c>
      <c r="D349" t="s">
        <v>2556</v>
      </c>
      <c r="E349" s="84">
        <v>0</v>
      </c>
      <c r="F349" s="84">
        <v>-352.82442191414225</v>
      </c>
      <c r="G349" s="84">
        <v>-20.754377759655426</v>
      </c>
      <c r="H349" s="84">
        <v>20.754377759655426</v>
      </c>
      <c r="I349" s="84">
        <v>-332.07004415448682</v>
      </c>
      <c r="J349" s="84">
        <v>-19.533532009087459</v>
      </c>
      <c r="K349" t="e">
        <f>_xlfn.XLOOKUP(Free_Agents[[#This Row],[Player]],$T$2:$T$21,$U$2:$U$21)</f>
        <v>#N/A</v>
      </c>
      <c r="L349" s="55">
        <f>MAX(Free_Agents[[#This Row],[MG VARG]]*'Full Roster'!$AG$29,0)+1</f>
        <v>1</v>
      </c>
      <c r="M349" s="55">
        <f ca="1">MAX(Free_Agents[[#This Row],[MG VARG]]*$Q$11,0)+1</f>
        <v>1</v>
      </c>
      <c r="N349" s="97"/>
    </row>
  </sheetData>
  <sortState xmlns:xlrd2="http://schemas.microsoft.com/office/spreadsheetml/2017/richdata2" ref="S2:U21">
    <sortCondition ref="U2:U21"/>
  </sortState>
  <phoneticPr fontId="10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1C528-610D-4DDB-85F9-BC6F1175E4C2}">
  <dimension ref="A1:M554"/>
  <sheetViews>
    <sheetView workbookViewId="0">
      <selection activeCell="N9" sqref="N9"/>
    </sheetView>
  </sheetViews>
  <sheetFormatPr defaultRowHeight="15" x14ac:dyDescent="0.25"/>
  <cols>
    <col min="1" max="1" width="24.28515625" bestFit="1" customWidth="1"/>
    <col min="2" max="2" width="8.140625" bestFit="1" customWidth="1"/>
    <col min="3" max="3" width="6.42578125" bestFit="1" customWidth="1"/>
    <col min="4" max="4" width="9.5703125" bestFit="1" customWidth="1"/>
    <col min="5" max="5" width="7.42578125" bestFit="1" customWidth="1"/>
    <col min="6" max="6" width="8.28515625" bestFit="1" customWidth="1"/>
    <col min="7" max="7" width="8.42578125" bestFit="1" customWidth="1"/>
    <col min="8" max="8" width="11.140625" bestFit="1" customWidth="1"/>
    <col min="9" max="9" width="12" bestFit="1" customWidth="1"/>
    <col min="10" max="10" width="12.140625" bestFit="1" customWidth="1"/>
    <col min="11" max="11" width="24.28515625" bestFit="1" customWidth="1"/>
    <col min="12" max="12" width="12.7109375" customWidth="1"/>
    <col min="13" max="13" width="12.28515625" bestFit="1" customWidth="1"/>
    <col min="14" max="14" width="26.140625" bestFit="1" customWidth="1"/>
    <col min="15" max="15" width="20" bestFit="1" customWidth="1"/>
  </cols>
  <sheetData>
    <row r="1" spans="1:13" x14ac:dyDescent="0.25">
      <c r="A1" t="s">
        <v>2197</v>
      </c>
      <c r="B1" t="s">
        <v>1007</v>
      </c>
      <c r="C1" t="s">
        <v>1599</v>
      </c>
      <c r="D1" t="s">
        <v>1604</v>
      </c>
      <c r="E1" t="s">
        <v>2198</v>
      </c>
      <c r="F1" t="s">
        <v>1607</v>
      </c>
      <c r="G1" t="s">
        <v>1608</v>
      </c>
      <c r="H1" t="s">
        <v>2199</v>
      </c>
      <c r="I1" t="s">
        <v>2200</v>
      </c>
      <c r="J1" t="s">
        <v>2201</v>
      </c>
      <c r="K1" t="s">
        <v>2557</v>
      </c>
      <c r="L1" t="s">
        <v>2558</v>
      </c>
      <c r="M1" t="s">
        <v>2559</v>
      </c>
    </row>
    <row r="2" spans="1:13" x14ac:dyDescent="0.25">
      <c r="A2" t="s">
        <v>1316</v>
      </c>
      <c r="B2" t="s">
        <v>2213</v>
      </c>
      <c r="C2" t="s">
        <v>64</v>
      </c>
      <c r="D2" t="s">
        <v>1612</v>
      </c>
      <c r="E2" s="84">
        <v>297.29751754910535</v>
      </c>
      <c r="F2" s="84">
        <v>167.07243483058642</v>
      </c>
      <c r="G2" s="84">
        <v>9.8277902841521421</v>
      </c>
      <c r="H2" s="84">
        <v>277.64193698080106</v>
      </c>
      <c r="I2" s="84">
        <v>147.41685426228213</v>
      </c>
      <c r="J2" s="84">
        <v>8.6715796624871846</v>
      </c>
      <c r="K2" t="s">
        <v>1316</v>
      </c>
      <c r="L2" t="s">
        <v>1315</v>
      </c>
      <c r="M2">
        <v>3</v>
      </c>
    </row>
    <row r="3" spans="1:13" x14ac:dyDescent="0.25">
      <c r="A3" t="s">
        <v>1247</v>
      </c>
      <c r="B3" t="s">
        <v>2244</v>
      </c>
      <c r="C3" t="s">
        <v>64</v>
      </c>
      <c r="D3" t="s">
        <v>1617</v>
      </c>
      <c r="E3" s="84">
        <v>293.46400924955259</v>
      </c>
      <c r="F3" s="84">
        <v>163.23892653103366</v>
      </c>
      <c r="G3" s="84">
        <v>9.6022897959431557</v>
      </c>
      <c r="H3" s="84">
        <v>274.25942965766626</v>
      </c>
      <c r="I3" s="84">
        <v>144.03434693914733</v>
      </c>
      <c r="J3" s="84">
        <v>8.4726086434792549</v>
      </c>
      <c r="K3" t="s">
        <v>1247</v>
      </c>
      <c r="L3" t="s">
        <v>1246</v>
      </c>
      <c r="M3">
        <v>3</v>
      </c>
    </row>
    <row r="4" spans="1:13" x14ac:dyDescent="0.25">
      <c r="A4" t="s">
        <v>1516</v>
      </c>
      <c r="B4" t="s">
        <v>2246</v>
      </c>
      <c r="C4" t="s">
        <v>64</v>
      </c>
      <c r="D4" t="s">
        <v>1622</v>
      </c>
      <c r="E4" s="84">
        <v>265.95970682051973</v>
      </c>
      <c r="F4" s="84">
        <v>135.73462410200079</v>
      </c>
      <c r="G4" s="84">
        <v>7.9843896530588703</v>
      </c>
      <c r="H4" s="84">
        <v>249.99092751440199</v>
      </c>
      <c r="I4" s="84">
        <v>119.76584479588305</v>
      </c>
      <c r="J4" s="84">
        <v>7.0450496938754741</v>
      </c>
      <c r="K4" t="s">
        <v>1516</v>
      </c>
      <c r="L4" t="s">
        <v>1515</v>
      </c>
      <c r="M4">
        <v>6</v>
      </c>
    </row>
    <row r="5" spans="1:13" x14ac:dyDescent="0.25">
      <c r="A5" t="s">
        <v>119</v>
      </c>
      <c r="B5" t="s">
        <v>68</v>
      </c>
      <c r="C5" t="s">
        <v>64</v>
      </c>
      <c r="D5" t="s">
        <v>1623</v>
      </c>
      <c r="E5" s="84">
        <v>264.46249728217941</v>
      </c>
      <c r="F5" s="84">
        <v>134.23741456366048</v>
      </c>
      <c r="G5" s="84">
        <v>7.8963185037447339</v>
      </c>
      <c r="H5" s="84">
        <v>248.66986027468994</v>
      </c>
      <c r="I5" s="84">
        <v>118.444777556171</v>
      </c>
      <c r="J5" s="84">
        <v>6.9673398562453528</v>
      </c>
      <c r="K5" t="s">
        <v>119</v>
      </c>
      <c r="L5" t="s">
        <v>2560</v>
      </c>
      <c r="M5">
        <v>9</v>
      </c>
    </row>
    <row r="6" spans="1:13" x14ac:dyDescent="0.25">
      <c r="A6" t="s">
        <v>1416</v>
      </c>
      <c r="B6" t="s">
        <v>2233</v>
      </c>
      <c r="C6" t="s">
        <v>64</v>
      </c>
      <c r="D6" t="s">
        <v>1625</v>
      </c>
      <c r="E6" s="84">
        <v>246.69559098677502</v>
      </c>
      <c r="F6" s="84">
        <v>116.47050826825608</v>
      </c>
      <c r="G6" s="84">
        <v>6.8512063687209457</v>
      </c>
      <c r="H6" s="84">
        <v>232.99317824933311</v>
      </c>
      <c r="I6" s="84">
        <v>102.76809553081418</v>
      </c>
      <c r="J6" s="84">
        <v>6.0451820900478932</v>
      </c>
      <c r="K6" t="s">
        <v>1416</v>
      </c>
      <c r="L6" t="s">
        <v>1415</v>
      </c>
      <c r="M6">
        <v>4</v>
      </c>
    </row>
    <row r="7" spans="1:13" x14ac:dyDescent="0.25">
      <c r="A7" t="s">
        <v>129</v>
      </c>
      <c r="B7" t="s">
        <v>2221</v>
      </c>
      <c r="C7" t="s">
        <v>64</v>
      </c>
      <c r="D7" t="s">
        <v>1628</v>
      </c>
      <c r="E7" s="84">
        <v>246.5126205600331</v>
      </c>
      <c r="F7" s="84">
        <v>116.28753784151417</v>
      </c>
      <c r="G7" s="84">
        <v>6.84044340244201</v>
      </c>
      <c r="H7" s="84">
        <v>232.83173375514906</v>
      </c>
      <c r="I7" s="84">
        <v>102.60665103663013</v>
      </c>
      <c r="J7" s="84">
        <v>6.0356853550958895</v>
      </c>
      <c r="K7" t="s">
        <v>129</v>
      </c>
      <c r="L7" t="s">
        <v>1312</v>
      </c>
      <c r="M7">
        <v>10</v>
      </c>
    </row>
    <row r="8" spans="1:13" x14ac:dyDescent="0.25">
      <c r="A8" t="s">
        <v>1373</v>
      </c>
      <c r="B8" t="s">
        <v>72</v>
      </c>
      <c r="C8" t="s">
        <v>102</v>
      </c>
      <c r="D8" t="s">
        <v>1614</v>
      </c>
      <c r="E8" s="84">
        <v>226.17063196298454</v>
      </c>
      <c r="F8" s="84">
        <v>105.46253215052603</v>
      </c>
      <c r="G8" s="84">
        <v>6.2036783617956486</v>
      </c>
      <c r="H8" s="84">
        <v>219.96695360118889</v>
      </c>
      <c r="I8" s="84">
        <v>99.258853788730377</v>
      </c>
      <c r="J8" s="84">
        <v>5.8387561052194341</v>
      </c>
      <c r="K8" t="s">
        <v>1373</v>
      </c>
      <c r="L8" t="s">
        <v>1372</v>
      </c>
      <c r="M8">
        <v>3</v>
      </c>
    </row>
    <row r="9" spans="1:13" x14ac:dyDescent="0.25">
      <c r="A9" t="s">
        <v>1568</v>
      </c>
      <c r="B9" t="s">
        <v>2231</v>
      </c>
      <c r="C9" t="s">
        <v>102</v>
      </c>
      <c r="D9" t="s">
        <v>1618</v>
      </c>
      <c r="E9" s="84">
        <v>221.80522790540152</v>
      </c>
      <c r="F9" s="84">
        <v>101.09712809294301</v>
      </c>
      <c r="G9" s="84">
        <v>5.946889887820177</v>
      </c>
      <c r="H9" s="84">
        <v>215.85833801758133</v>
      </c>
      <c r="I9" s="84">
        <v>95.150238205122818</v>
      </c>
      <c r="J9" s="84">
        <v>5.5970728355954602</v>
      </c>
      <c r="K9" t="s">
        <v>1568</v>
      </c>
      <c r="L9" t="s">
        <v>1567</v>
      </c>
      <c r="M9">
        <v>5</v>
      </c>
    </row>
    <row r="10" spans="1:13" x14ac:dyDescent="0.25">
      <c r="A10" t="s">
        <v>1365</v>
      </c>
      <c r="B10" t="s">
        <v>2278</v>
      </c>
      <c r="C10" t="s">
        <v>102</v>
      </c>
      <c r="D10" t="s">
        <v>1626</v>
      </c>
      <c r="E10" s="84">
        <v>218.54304952702037</v>
      </c>
      <c r="F10" s="84">
        <v>97.834949714561859</v>
      </c>
      <c r="G10" s="84">
        <v>5.7549970420330503</v>
      </c>
      <c r="H10" s="84">
        <v>212.7880524849873</v>
      </c>
      <c r="I10" s="84">
        <v>92.07995267252879</v>
      </c>
      <c r="J10" s="84">
        <v>5.4164678042663992</v>
      </c>
      <c r="K10" t="s">
        <v>1365</v>
      </c>
      <c r="L10" t="s">
        <v>1364</v>
      </c>
      <c r="M10">
        <v>3</v>
      </c>
    </row>
    <row r="11" spans="1:13" x14ac:dyDescent="0.25">
      <c r="A11" t="s">
        <v>1465</v>
      </c>
      <c r="B11" t="s">
        <v>2210</v>
      </c>
      <c r="C11" t="s">
        <v>64</v>
      </c>
      <c r="D11" t="s">
        <v>1631</v>
      </c>
      <c r="E11" s="84">
        <v>224.36758722941556</v>
      </c>
      <c r="F11" s="84">
        <v>94.142504510896629</v>
      </c>
      <c r="G11" s="84">
        <v>5.5377943829939191</v>
      </c>
      <c r="H11" s="84">
        <v>213.29199846342772</v>
      </c>
      <c r="I11" s="84">
        <v>83.066915744908783</v>
      </c>
      <c r="J11" s="84">
        <v>4.8862891614652222</v>
      </c>
      <c r="K11" t="s">
        <v>1465</v>
      </c>
      <c r="L11" t="s">
        <v>1464</v>
      </c>
      <c r="M11">
        <v>3</v>
      </c>
    </row>
    <row r="12" spans="1:13" x14ac:dyDescent="0.25">
      <c r="A12" t="s">
        <v>1546</v>
      </c>
      <c r="B12" t="s">
        <v>2217</v>
      </c>
      <c r="C12" t="s">
        <v>64</v>
      </c>
      <c r="D12" t="s">
        <v>1632</v>
      </c>
      <c r="E12" s="84">
        <v>219.39385960944247</v>
      </c>
      <c r="F12" s="84">
        <v>89.168776890923539</v>
      </c>
      <c r="G12" s="84">
        <v>5.2452221700543262</v>
      </c>
      <c r="H12" s="84">
        <v>208.90341526933381</v>
      </c>
      <c r="I12" s="84">
        <v>78.678332550814872</v>
      </c>
      <c r="J12" s="84">
        <v>4.628137208871463</v>
      </c>
      <c r="K12" t="s">
        <v>1546</v>
      </c>
      <c r="L12" t="s">
        <v>1545</v>
      </c>
      <c r="M12">
        <v>1</v>
      </c>
    </row>
    <row r="13" spans="1:13" x14ac:dyDescent="0.25">
      <c r="A13" t="s">
        <v>97</v>
      </c>
      <c r="B13" t="s">
        <v>2311</v>
      </c>
      <c r="C13" t="s">
        <v>64</v>
      </c>
      <c r="D13" t="s">
        <v>1633</v>
      </c>
      <c r="E13" s="84">
        <v>219.08487483659448</v>
      </c>
      <c r="F13" s="84">
        <v>88.859792118075546</v>
      </c>
      <c r="G13" s="84">
        <v>5.2270465951809149</v>
      </c>
      <c r="H13" s="84">
        <v>208.63078164623266</v>
      </c>
      <c r="I13" s="84">
        <v>78.405698927713729</v>
      </c>
      <c r="J13" s="84">
        <v>4.612099936924337</v>
      </c>
      <c r="K13" t="s">
        <v>97</v>
      </c>
      <c r="L13" t="s">
        <v>1233</v>
      </c>
      <c r="M13">
        <v>8</v>
      </c>
    </row>
    <row r="14" spans="1:13" x14ac:dyDescent="0.25">
      <c r="A14" t="s">
        <v>1381</v>
      </c>
      <c r="B14" t="s">
        <v>2251</v>
      </c>
      <c r="C14" t="s">
        <v>126</v>
      </c>
      <c r="D14" t="s">
        <v>1615</v>
      </c>
      <c r="E14" s="84">
        <v>200.30567046451802</v>
      </c>
      <c r="F14" s="84">
        <v>80.074326378763899</v>
      </c>
      <c r="G14" s="84">
        <v>4.7102544928684651</v>
      </c>
      <c r="H14" s="84">
        <v>195.59541597164954</v>
      </c>
      <c r="I14" s="84">
        <v>75.364071885895427</v>
      </c>
      <c r="J14" s="84">
        <v>4.4331806991703191</v>
      </c>
      <c r="K14" t="s">
        <v>1381</v>
      </c>
      <c r="L14" t="s">
        <v>1380</v>
      </c>
      <c r="M14">
        <v>4</v>
      </c>
    </row>
    <row r="15" spans="1:13" x14ac:dyDescent="0.25">
      <c r="A15" t="s">
        <v>1554</v>
      </c>
      <c r="B15" t="s">
        <v>2217</v>
      </c>
      <c r="C15" t="s">
        <v>126</v>
      </c>
      <c r="D15" t="s">
        <v>1652</v>
      </c>
      <c r="E15" s="84">
        <v>200.01262621741074</v>
      </c>
      <c r="F15" s="84">
        <v>79.781282131656624</v>
      </c>
      <c r="G15" s="84">
        <v>4.6930165959798016</v>
      </c>
      <c r="H15" s="84">
        <v>195.31960962143094</v>
      </c>
      <c r="I15" s="84">
        <v>75.088265535676825</v>
      </c>
      <c r="J15" s="84">
        <v>4.4169567962162839</v>
      </c>
      <c r="K15" t="s">
        <v>1554</v>
      </c>
      <c r="L15" t="s">
        <v>1553</v>
      </c>
      <c r="M15">
        <v>2</v>
      </c>
    </row>
    <row r="16" spans="1:13" x14ac:dyDescent="0.25">
      <c r="A16" t="s">
        <v>1283</v>
      </c>
      <c r="B16" t="s">
        <v>70</v>
      </c>
      <c r="C16" t="s">
        <v>64</v>
      </c>
      <c r="D16" t="s">
        <v>1638</v>
      </c>
      <c r="E16" s="84">
        <v>213.20647895152035</v>
      </c>
      <c r="F16" s="84">
        <v>82.981396233001419</v>
      </c>
      <c r="G16" s="84">
        <v>4.8812586019412603</v>
      </c>
      <c r="H16" s="84">
        <v>203.44396174763784</v>
      </c>
      <c r="I16" s="84">
        <v>73.218879029118909</v>
      </c>
      <c r="J16" s="84">
        <v>4.306992884065818</v>
      </c>
      <c r="K16" t="s">
        <v>1283</v>
      </c>
      <c r="L16" t="s">
        <v>1282</v>
      </c>
      <c r="M16">
        <v>1</v>
      </c>
    </row>
    <row r="17" spans="1:13" x14ac:dyDescent="0.25">
      <c r="A17" t="s">
        <v>1119</v>
      </c>
      <c r="B17" t="s">
        <v>62</v>
      </c>
      <c r="C17" t="s">
        <v>64</v>
      </c>
      <c r="D17" t="s">
        <v>1639</v>
      </c>
      <c r="E17" s="84">
        <v>212.85216879151787</v>
      </c>
      <c r="F17" s="84">
        <v>82.627086072998935</v>
      </c>
      <c r="G17" s="84">
        <v>4.8604168278234665</v>
      </c>
      <c r="H17" s="84">
        <v>203.13133513587096</v>
      </c>
      <c r="I17" s="84">
        <v>72.906252417352022</v>
      </c>
      <c r="J17" s="84">
        <v>4.2886030833736486</v>
      </c>
      <c r="K17" t="s">
        <v>1119</v>
      </c>
      <c r="L17" t="s">
        <v>1118</v>
      </c>
      <c r="M17">
        <v>4</v>
      </c>
    </row>
    <row r="18" spans="1:13" x14ac:dyDescent="0.25">
      <c r="A18" t="s">
        <v>1353</v>
      </c>
      <c r="B18" t="s">
        <v>2213</v>
      </c>
      <c r="C18" t="s">
        <v>102</v>
      </c>
      <c r="D18" t="s">
        <v>1629</v>
      </c>
      <c r="E18" s="84">
        <v>198.17017429215474</v>
      </c>
      <c r="F18" s="84">
        <v>77.462074479696227</v>
      </c>
      <c r="G18" s="84">
        <v>4.5565926164527193</v>
      </c>
      <c r="H18" s="84">
        <v>193.61358167570202</v>
      </c>
      <c r="I18" s="84">
        <v>72.905481863243509</v>
      </c>
      <c r="J18" s="84">
        <v>4.2885577566613833</v>
      </c>
      <c r="K18" t="s">
        <v>1353</v>
      </c>
      <c r="L18" t="s">
        <v>1352</v>
      </c>
      <c r="M18">
        <v>5</v>
      </c>
    </row>
    <row r="19" spans="1:13" x14ac:dyDescent="0.25">
      <c r="A19" t="s">
        <v>1627</v>
      </c>
      <c r="B19" t="s">
        <v>28</v>
      </c>
      <c r="C19" t="s">
        <v>64</v>
      </c>
      <c r="D19" t="s">
        <v>1640</v>
      </c>
      <c r="E19" s="84">
        <v>212.36165809726936</v>
      </c>
      <c r="F19" s="84">
        <v>82.136575378750422</v>
      </c>
      <c r="G19" s="84">
        <v>4.8315632575735545</v>
      </c>
      <c r="H19" s="84">
        <v>202.69853158212226</v>
      </c>
      <c r="I19" s="84">
        <v>72.473448863603323</v>
      </c>
      <c r="J19" s="84">
        <v>4.2631440508001957</v>
      </c>
      <c r="K19" t="s">
        <v>1627</v>
      </c>
      <c r="L19" t="s">
        <v>2561</v>
      </c>
      <c r="M19">
        <v>7</v>
      </c>
    </row>
    <row r="20" spans="1:13" x14ac:dyDescent="0.25">
      <c r="A20" t="s">
        <v>1400</v>
      </c>
      <c r="B20" t="s">
        <v>2231</v>
      </c>
      <c r="C20" t="s">
        <v>64</v>
      </c>
      <c r="D20" t="s">
        <v>1641</v>
      </c>
      <c r="E20" s="84">
        <v>211.13388489780687</v>
      </c>
      <c r="F20" s="84">
        <v>80.908802179287932</v>
      </c>
      <c r="G20" s="84">
        <v>4.7593413046639963</v>
      </c>
      <c r="H20" s="84">
        <v>201.61520228847888</v>
      </c>
      <c r="I20" s="84">
        <v>71.39011956995995</v>
      </c>
      <c r="J20" s="84">
        <v>4.1994187982329381</v>
      </c>
      <c r="K20" t="s">
        <v>1400</v>
      </c>
      <c r="L20" t="s">
        <v>1399</v>
      </c>
      <c r="M20">
        <v>3</v>
      </c>
    </row>
    <row r="21" spans="1:13" x14ac:dyDescent="0.25">
      <c r="A21" t="s">
        <v>1422</v>
      </c>
      <c r="B21" t="s">
        <v>72</v>
      </c>
      <c r="C21" t="s">
        <v>64</v>
      </c>
      <c r="D21" t="s">
        <v>1642</v>
      </c>
      <c r="E21" s="84">
        <v>206.74701334105939</v>
      </c>
      <c r="F21" s="84">
        <v>76.521930622540452</v>
      </c>
      <c r="G21" s="84">
        <v>4.501290036620027</v>
      </c>
      <c r="H21" s="84">
        <v>197.74443326781935</v>
      </c>
      <c r="I21" s="84">
        <v>67.519350549300412</v>
      </c>
      <c r="J21" s="84">
        <v>3.9717265029000242</v>
      </c>
      <c r="K21" t="s">
        <v>1422</v>
      </c>
      <c r="L21" t="s">
        <v>1421</v>
      </c>
      <c r="M21">
        <v>4</v>
      </c>
    </row>
    <row r="22" spans="1:13" x14ac:dyDescent="0.25">
      <c r="A22" t="s">
        <v>249</v>
      </c>
      <c r="B22" t="s">
        <v>2233</v>
      </c>
      <c r="C22" t="s">
        <v>29</v>
      </c>
      <c r="D22" t="s">
        <v>1620</v>
      </c>
      <c r="E22" s="84">
        <v>418.87942037442582</v>
      </c>
      <c r="F22" s="84">
        <v>66.054998460283571</v>
      </c>
      <c r="G22" s="84">
        <v>3.8855881447225631</v>
      </c>
      <c r="H22" s="84">
        <v>414.99383222970323</v>
      </c>
      <c r="I22" s="84">
        <v>62.169410315560981</v>
      </c>
      <c r="J22" s="84">
        <v>3.6570241362094693</v>
      </c>
      <c r="K22" t="s">
        <v>249</v>
      </c>
      <c r="L22" t="s">
        <v>2562</v>
      </c>
      <c r="M22">
        <v>8</v>
      </c>
    </row>
    <row r="23" spans="1:13" x14ac:dyDescent="0.25">
      <c r="A23" t="s">
        <v>1363</v>
      </c>
      <c r="B23" t="s">
        <v>2228</v>
      </c>
      <c r="C23" t="s">
        <v>64</v>
      </c>
      <c r="D23" t="s">
        <v>1643</v>
      </c>
      <c r="E23" s="84">
        <v>199.6757753894114</v>
      </c>
      <c r="F23" s="84">
        <v>69.450692670892465</v>
      </c>
      <c r="G23" s="84">
        <v>4.0853348629936743</v>
      </c>
      <c r="H23" s="84">
        <v>191.50510566342405</v>
      </c>
      <c r="I23" s="84">
        <v>61.280022944905113</v>
      </c>
      <c r="J23" s="84">
        <v>3.6047072320532418</v>
      </c>
      <c r="K23" t="s">
        <v>1363</v>
      </c>
      <c r="L23" t="s">
        <v>1362</v>
      </c>
      <c r="M23">
        <v>5</v>
      </c>
    </row>
    <row r="24" spans="1:13" x14ac:dyDescent="0.25">
      <c r="A24" t="s">
        <v>1456</v>
      </c>
      <c r="B24" t="s">
        <v>92</v>
      </c>
      <c r="C24" t="s">
        <v>64</v>
      </c>
      <c r="D24" t="s">
        <v>1647</v>
      </c>
      <c r="E24" s="84">
        <v>198.45156369463766</v>
      </c>
      <c r="F24" s="84">
        <v>68.226480976118722</v>
      </c>
      <c r="G24" s="84">
        <v>4.0133224103599252</v>
      </c>
      <c r="H24" s="84">
        <v>190.42491887391782</v>
      </c>
      <c r="I24" s="84">
        <v>60.199836155398884</v>
      </c>
      <c r="J24" s="84">
        <v>3.5411668326705228</v>
      </c>
      <c r="K24" t="s">
        <v>1456</v>
      </c>
      <c r="L24" t="s">
        <v>1455</v>
      </c>
      <c r="M24">
        <v>1</v>
      </c>
    </row>
    <row r="25" spans="1:13" x14ac:dyDescent="0.25">
      <c r="A25" t="s">
        <v>1552</v>
      </c>
      <c r="B25" t="s">
        <v>159</v>
      </c>
      <c r="C25" t="s">
        <v>64</v>
      </c>
      <c r="D25" t="s">
        <v>1649</v>
      </c>
      <c r="E25" s="84">
        <v>197.90978683224469</v>
      </c>
      <c r="F25" s="84">
        <v>67.684704113725758</v>
      </c>
      <c r="G25" s="84">
        <v>3.9814531831603386</v>
      </c>
      <c r="H25" s="84">
        <v>189.94688046592401</v>
      </c>
      <c r="I25" s="84">
        <v>59.721797747405077</v>
      </c>
      <c r="J25" s="84">
        <v>3.5130469263179456</v>
      </c>
      <c r="K25" t="s">
        <v>1552</v>
      </c>
      <c r="L25" t="s">
        <v>1551</v>
      </c>
      <c r="M25">
        <v>4</v>
      </c>
    </row>
    <row r="26" spans="1:13" x14ac:dyDescent="0.25">
      <c r="A26" t="s">
        <v>1146</v>
      </c>
      <c r="B26" t="s">
        <v>2251</v>
      </c>
      <c r="C26" t="s">
        <v>64</v>
      </c>
      <c r="D26" t="s">
        <v>1651</v>
      </c>
      <c r="E26" s="84">
        <v>197.62793931102237</v>
      </c>
      <c r="F26" s="84">
        <v>67.40285659250344</v>
      </c>
      <c r="G26" s="84">
        <v>3.9648739172060847</v>
      </c>
      <c r="H26" s="84">
        <v>189.69819147661019</v>
      </c>
      <c r="I26" s="84">
        <v>59.473108758091257</v>
      </c>
      <c r="J26" s="84">
        <v>3.4984181622406623</v>
      </c>
      <c r="K26" t="s">
        <v>1146</v>
      </c>
      <c r="L26" t="s">
        <v>1145</v>
      </c>
      <c r="M26">
        <v>0</v>
      </c>
    </row>
    <row r="27" spans="1:13" x14ac:dyDescent="0.25">
      <c r="A27" t="s">
        <v>1458</v>
      </c>
      <c r="B27" t="s">
        <v>2228</v>
      </c>
      <c r="C27" t="s">
        <v>102</v>
      </c>
      <c r="D27" t="s">
        <v>1634</v>
      </c>
      <c r="E27" s="84">
        <v>180.75648018863723</v>
      </c>
      <c r="F27" s="84">
        <v>60.048380376178713</v>
      </c>
      <c r="G27" s="84">
        <v>3.5322576691869831</v>
      </c>
      <c r="H27" s="84">
        <v>177.22422251945022</v>
      </c>
      <c r="I27" s="84">
        <v>56.516122706991709</v>
      </c>
      <c r="J27" s="84">
        <v>3.32447780629363</v>
      </c>
      <c r="K27" t="s">
        <v>1458</v>
      </c>
      <c r="L27" t="s">
        <v>1457</v>
      </c>
      <c r="M27">
        <v>6</v>
      </c>
    </row>
    <row r="28" spans="1:13" x14ac:dyDescent="0.25">
      <c r="A28" t="s">
        <v>1467</v>
      </c>
      <c r="B28" t="s">
        <v>2244</v>
      </c>
      <c r="C28" t="s">
        <v>102</v>
      </c>
      <c r="D28" t="s">
        <v>1635</v>
      </c>
      <c r="E28" s="84">
        <v>180.48990409072829</v>
      </c>
      <c r="F28" s="84">
        <v>59.781804278269774</v>
      </c>
      <c r="G28" s="84">
        <v>3.516576722251163</v>
      </c>
      <c r="H28" s="84">
        <v>176.97332736847713</v>
      </c>
      <c r="I28" s="84">
        <v>56.265227556018615</v>
      </c>
      <c r="J28" s="84">
        <v>3.3097192680010949</v>
      </c>
      <c r="K28" t="s">
        <v>1467</v>
      </c>
      <c r="L28" t="s">
        <v>1466</v>
      </c>
      <c r="M28">
        <v>4</v>
      </c>
    </row>
    <row r="29" spans="1:13" x14ac:dyDescent="0.25">
      <c r="A29" t="s">
        <v>1254</v>
      </c>
      <c r="B29" t="s">
        <v>2229</v>
      </c>
      <c r="C29" t="s">
        <v>126</v>
      </c>
      <c r="D29" t="s">
        <v>1668</v>
      </c>
      <c r="E29" s="84">
        <v>178.42888068982367</v>
      </c>
      <c r="F29" s="84">
        <v>58.197536604069555</v>
      </c>
      <c r="G29" s="84">
        <v>3.4233845061217387</v>
      </c>
      <c r="H29" s="84">
        <v>175.00549618370192</v>
      </c>
      <c r="I29" s="84">
        <v>54.774152097947805</v>
      </c>
      <c r="J29" s="84">
        <v>3.2220089469381064</v>
      </c>
      <c r="K29" t="s">
        <v>1254</v>
      </c>
      <c r="L29" t="s">
        <v>1253</v>
      </c>
      <c r="M29">
        <v>1</v>
      </c>
    </row>
    <row r="30" spans="1:13" x14ac:dyDescent="0.25">
      <c r="A30" t="s">
        <v>1207</v>
      </c>
      <c r="B30" t="s">
        <v>2228</v>
      </c>
      <c r="C30" t="s">
        <v>102</v>
      </c>
      <c r="D30" t="s">
        <v>1636</v>
      </c>
      <c r="E30" s="84">
        <v>174.12928320577817</v>
      </c>
      <c r="F30" s="84">
        <v>53.421183393319652</v>
      </c>
      <c r="G30" s="84">
        <v>3.142422552548215</v>
      </c>
      <c r="H30" s="84">
        <v>170.98686065322994</v>
      </c>
      <c r="I30" s="84">
        <v>50.278760840771426</v>
      </c>
      <c r="J30" s="84">
        <v>2.9575741671042017</v>
      </c>
      <c r="K30" t="s">
        <v>1207</v>
      </c>
      <c r="L30" t="s">
        <v>1206</v>
      </c>
      <c r="M30">
        <v>4</v>
      </c>
    </row>
    <row r="31" spans="1:13" x14ac:dyDescent="0.25">
      <c r="A31" t="s">
        <v>1613</v>
      </c>
      <c r="B31" t="s">
        <v>2209</v>
      </c>
      <c r="C31" t="s">
        <v>102</v>
      </c>
      <c r="D31" t="s">
        <v>1637</v>
      </c>
      <c r="E31" s="84">
        <v>172.11702419082991</v>
      </c>
      <c r="F31" s="84">
        <v>51.408924378371395</v>
      </c>
      <c r="G31" s="84">
        <v>3.0240543751983173</v>
      </c>
      <c r="H31" s="84">
        <v>169.09296981563159</v>
      </c>
      <c r="I31" s="84">
        <v>48.384870003173077</v>
      </c>
      <c r="J31" s="84">
        <v>2.8461688237160634</v>
      </c>
      <c r="K31" t="s">
        <v>1613</v>
      </c>
      <c r="L31" t="s">
        <v>2563</v>
      </c>
      <c r="M31">
        <v>6</v>
      </c>
    </row>
    <row r="32" spans="1:13" x14ac:dyDescent="0.25">
      <c r="A32" t="s">
        <v>1379</v>
      </c>
      <c r="B32" t="s">
        <v>54</v>
      </c>
      <c r="C32" t="s">
        <v>64</v>
      </c>
      <c r="D32" t="s">
        <v>1655</v>
      </c>
      <c r="E32" s="84">
        <v>184.21776184247483</v>
      </c>
      <c r="F32" s="84">
        <v>53.992679123955895</v>
      </c>
      <c r="G32" s="84">
        <v>3.1760399484679938</v>
      </c>
      <c r="H32" s="84">
        <v>177.86568194553882</v>
      </c>
      <c r="I32" s="84">
        <v>47.640599227019891</v>
      </c>
      <c r="J32" s="84">
        <v>2.8023881898246996</v>
      </c>
      <c r="K32" t="s">
        <v>1379</v>
      </c>
      <c r="L32" t="s">
        <v>1378</v>
      </c>
      <c r="M32">
        <v>5</v>
      </c>
    </row>
    <row r="33" spans="1:13" x14ac:dyDescent="0.25">
      <c r="A33" t="s">
        <v>1535</v>
      </c>
      <c r="B33" t="s">
        <v>2246</v>
      </c>
      <c r="C33" t="s">
        <v>126</v>
      </c>
      <c r="D33" t="s">
        <v>1671</v>
      </c>
      <c r="E33" s="84">
        <v>170.15995509395071</v>
      </c>
      <c r="F33" s="84">
        <v>49.928611008196597</v>
      </c>
      <c r="G33" s="84">
        <v>2.9369771181292115</v>
      </c>
      <c r="H33" s="84">
        <v>167.22297797582149</v>
      </c>
      <c r="I33" s="84">
        <v>46.991633890067376</v>
      </c>
      <c r="J33" s="84">
        <v>2.7642137582392574</v>
      </c>
      <c r="K33" t="s">
        <v>1535</v>
      </c>
      <c r="L33" t="s">
        <v>1534</v>
      </c>
      <c r="M33">
        <v>1</v>
      </c>
    </row>
    <row r="34" spans="1:13" x14ac:dyDescent="0.25">
      <c r="A34" t="s">
        <v>1349</v>
      </c>
      <c r="B34" t="s">
        <v>34</v>
      </c>
      <c r="C34" t="s">
        <v>102</v>
      </c>
      <c r="D34" t="s">
        <v>1646</v>
      </c>
      <c r="E34" s="84">
        <v>169.3507903810571</v>
      </c>
      <c r="F34" s="84">
        <v>48.642690568598582</v>
      </c>
      <c r="G34" s="84">
        <v>2.8613347393293282</v>
      </c>
      <c r="H34" s="84">
        <v>166.48945564172777</v>
      </c>
      <c r="I34" s="84">
        <v>45.781355829269259</v>
      </c>
      <c r="J34" s="84">
        <v>2.6930209311334856</v>
      </c>
      <c r="K34" t="s">
        <v>1349</v>
      </c>
      <c r="L34" t="s">
        <v>1348</v>
      </c>
      <c r="M34">
        <v>7</v>
      </c>
    </row>
    <row r="35" spans="1:13" x14ac:dyDescent="0.25">
      <c r="A35" t="s">
        <v>1105</v>
      </c>
      <c r="B35" t="s">
        <v>2229</v>
      </c>
      <c r="C35" t="s">
        <v>64</v>
      </c>
      <c r="D35" t="s">
        <v>1656</v>
      </c>
      <c r="E35" s="84">
        <v>181.79815592297967</v>
      </c>
      <c r="F35" s="84">
        <v>51.573073204460741</v>
      </c>
      <c r="G35" s="84">
        <v>3.0337101884976905</v>
      </c>
      <c r="H35" s="84">
        <v>175.73073554598429</v>
      </c>
      <c r="I35" s="84">
        <v>45.505652827465354</v>
      </c>
      <c r="J35" s="84">
        <v>2.6768031074979621</v>
      </c>
      <c r="K35" t="s">
        <v>1105</v>
      </c>
      <c r="L35" t="s">
        <v>1104</v>
      </c>
      <c r="M35">
        <v>6</v>
      </c>
    </row>
    <row r="36" spans="1:13" x14ac:dyDescent="0.25">
      <c r="A36" t="s">
        <v>1525</v>
      </c>
      <c r="B36" t="s">
        <v>2219</v>
      </c>
      <c r="C36" t="s">
        <v>102</v>
      </c>
      <c r="D36" t="s">
        <v>1648</v>
      </c>
      <c r="E36" s="84">
        <v>169.00627903324124</v>
      </c>
      <c r="F36" s="84">
        <v>48.298179220782728</v>
      </c>
      <c r="G36" s="84">
        <v>2.8410693659283957</v>
      </c>
      <c r="H36" s="84">
        <v>166.16520966731284</v>
      </c>
      <c r="I36" s="84">
        <v>45.457109854854323</v>
      </c>
      <c r="J36" s="84">
        <v>2.6739476385208425</v>
      </c>
      <c r="K36" t="s">
        <v>1525</v>
      </c>
      <c r="L36" t="s">
        <v>1524</v>
      </c>
      <c r="M36">
        <v>5</v>
      </c>
    </row>
    <row r="37" spans="1:13" x14ac:dyDescent="0.25">
      <c r="A37" t="s">
        <v>1287</v>
      </c>
      <c r="B37" t="s">
        <v>2268</v>
      </c>
      <c r="C37" t="s">
        <v>64</v>
      </c>
      <c r="D37" t="s">
        <v>1659</v>
      </c>
      <c r="E37" s="84">
        <v>180.79265925603445</v>
      </c>
      <c r="F37" s="84">
        <v>50.567576537515521</v>
      </c>
      <c r="G37" s="84">
        <v>2.9745633257362072</v>
      </c>
      <c r="H37" s="84">
        <v>174.84353260456206</v>
      </c>
      <c r="I37" s="84">
        <v>44.618449886043123</v>
      </c>
      <c r="J37" s="84">
        <v>2.6246146991790074</v>
      </c>
      <c r="K37" t="s">
        <v>1287</v>
      </c>
      <c r="L37" t="s">
        <v>1286</v>
      </c>
      <c r="M37">
        <v>1</v>
      </c>
    </row>
    <row r="38" spans="1:13" x14ac:dyDescent="0.25">
      <c r="A38" t="s">
        <v>1377</v>
      </c>
      <c r="B38" t="s">
        <v>62</v>
      </c>
      <c r="C38" t="s">
        <v>102</v>
      </c>
      <c r="D38" t="s">
        <v>1653</v>
      </c>
      <c r="E38" s="84">
        <v>167.78030559051834</v>
      </c>
      <c r="F38" s="84">
        <v>47.072205778059825</v>
      </c>
      <c r="G38" s="84">
        <v>2.7689532810623425</v>
      </c>
      <c r="H38" s="84">
        <v>165.01135230945599</v>
      </c>
      <c r="I38" s="84">
        <v>44.303252496997473</v>
      </c>
      <c r="J38" s="84">
        <v>2.6060736762939691</v>
      </c>
      <c r="K38" t="s">
        <v>1377</v>
      </c>
      <c r="L38" t="s">
        <v>1376</v>
      </c>
      <c r="M38">
        <v>3</v>
      </c>
    </row>
    <row r="39" spans="1:13" x14ac:dyDescent="0.25">
      <c r="A39" t="s">
        <v>1307</v>
      </c>
      <c r="B39" t="s">
        <v>94</v>
      </c>
      <c r="C39" t="s">
        <v>64</v>
      </c>
      <c r="D39" t="s">
        <v>1662</v>
      </c>
      <c r="E39" s="84">
        <v>178.6645176831513</v>
      </c>
      <c r="F39" s="84">
        <v>48.439434964632369</v>
      </c>
      <c r="G39" s="84">
        <v>2.8493785273313157</v>
      </c>
      <c r="H39" s="84">
        <v>172.96576062848868</v>
      </c>
      <c r="I39" s="84">
        <v>42.740677909969747</v>
      </c>
      <c r="J39" s="84">
        <v>2.5141575241158676</v>
      </c>
      <c r="K39" t="s">
        <v>1307</v>
      </c>
      <c r="L39" t="s">
        <v>1306</v>
      </c>
      <c r="M39">
        <v>2</v>
      </c>
    </row>
    <row r="40" spans="1:13" x14ac:dyDescent="0.25">
      <c r="A40" t="s">
        <v>1548</v>
      </c>
      <c r="B40" t="s">
        <v>2322</v>
      </c>
      <c r="C40" t="s">
        <v>64</v>
      </c>
      <c r="D40" t="s">
        <v>1667</v>
      </c>
      <c r="E40" s="84">
        <v>176.29012510002087</v>
      </c>
      <c r="F40" s="84">
        <v>46.065042381501939</v>
      </c>
      <c r="G40" s="84">
        <v>2.7097083753824669</v>
      </c>
      <c r="H40" s="84">
        <v>170.87070834925595</v>
      </c>
      <c r="I40" s="84">
        <v>40.645625630737015</v>
      </c>
      <c r="J40" s="84">
        <v>2.3909191547492363</v>
      </c>
      <c r="K40" t="s">
        <v>1548</v>
      </c>
      <c r="L40" t="s">
        <v>1547</v>
      </c>
      <c r="M40">
        <v>1</v>
      </c>
    </row>
    <row r="41" spans="1:13" x14ac:dyDescent="0.25">
      <c r="A41" t="s">
        <v>1385</v>
      </c>
      <c r="B41" t="s">
        <v>2221</v>
      </c>
      <c r="C41" t="s">
        <v>102</v>
      </c>
      <c r="D41" t="s">
        <v>1654</v>
      </c>
      <c r="E41" s="84">
        <v>162.74192184686081</v>
      </c>
      <c r="F41" s="84">
        <v>42.033822034402291</v>
      </c>
      <c r="G41" s="84">
        <v>2.4725777667295468</v>
      </c>
      <c r="H41" s="84">
        <v>160.26934408013125</v>
      </c>
      <c r="I41" s="84">
        <v>39.561244267672734</v>
      </c>
      <c r="J41" s="84">
        <v>2.3271320157454549</v>
      </c>
      <c r="K41" t="s">
        <v>1385</v>
      </c>
      <c r="L41" t="s">
        <v>1384</v>
      </c>
      <c r="M41">
        <v>3</v>
      </c>
    </row>
    <row r="42" spans="1:13" x14ac:dyDescent="0.25">
      <c r="A42" t="s">
        <v>1402</v>
      </c>
      <c r="B42" t="s">
        <v>2219</v>
      </c>
      <c r="C42" t="s">
        <v>64</v>
      </c>
      <c r="D42" t="s">
        <v>1673</v>
      </c>
      <c r="E42" s="84">
        <v>173.46845396267759</v>
      </c>
      <c r="F42" s="84">
        <v>43.243371244158652</v>
      </c>
      <c r="G42" s="84">
        <v>2.5437277202446267</v>
      </c>
      <c r="H42" s="84">
        <v>168.38099852218832</v>
      </c>
      <c r="I42" s="84">
        <v>38.155915803669387</v>
      </c>
      <c r="J42" s="84">
        <v>2.2444656355099641</v>
      </c>
      <c r="K42" t="s">
        <v>1402</v>
      </c>
      <c r="L42" t="s">
        <v>1401</v>
      </c>
      <c r="M42">
        <v>7</v>
      </c>
    </row>
    <row r="43" spans="1:13" x14ac:dyDescent="0.25">
      <c r="A43" t="s">
        <v>1200</v>
      </c>
      <c r="B43" t="s">
        <v>54</v>
      </c>
      <c r="C43" t="s">
        <v>102</v>
      </c>
      <c r="D43" t="s">
        <v>1657</v>
      </c>
      <c r="E43" s="84">
        <v>159.39122958373136</v>
      </c>
      <c r="F43" s="84">
        <v>38.683129771272846</v>
      </c>
      <c r="G43" s="84">
        <v>2.2754782218395793</v>
      </c>
      <c r="H43" s="84">
        <v>157.11575136189177</v>
      </c>
      <c r="I43" s="84">
        <v>36.407651549433254</v>
      </c>
      <c r="J43" s="84">
        <v>2.1416265617313677</v>
      </c>
      <c r="K43" t="s">
        <v>1200</v>
      </c>
      <c r="L43" t="s">
        <v>1199</v>
      </c>
      <c r="M43">
        <v>4</v>
      </c>
    </row>
    <row r="44" spans="1:13" x14ac:dyDescent="0.25">
      <c r="A44" t="s">
        <v>1588</v>
      </c>
      <c r="B44" t="s">
        <v>34</v>
      </c>
      <c r="C44" t="s">
        <v>64</v>
      </c>
      <c r="D44" t="s">
        <v>1680</v>
      </c>
      <c r="E44" s="84">
        <v>170.65594116715585</v>
      </c>
      <c r="F44" s="84">
        <v>40.430858448636911</v>
      </c>
      <c r="G44" s="84">
        <v>2.3782857910962889</v>
      </c>
      <c r="H44" s="84">
        <v>165.89936958496327</v>
      </c>
      <c r="I44" s="84">
        <v>35.674286866444334</v>
      </c>
      <c r="J44" s="84">
        <v>2.0984874627320198</v>
      </c>
      <c r="K44" t="s">
        <v>1588</v>
      </c>
      <c r="L44" t="s">
        <v>1587</v>
      </c>
      <c r="M44">
        <v>1</v>
      </c>
    </row>
    <row r="45" spans="1:13" x14ac:dyDescent="0.25">
      <c r="A45" t="s">
        <v>1434</v>
      </c>
      <c r="B45" t="s">
        <v>2231</v>
      </c>
      <c r="C45" t="s">
        <v>102</v>
      </c>
      <c r="D45" t="s">
        <v>1660</v>
      </c>
      <c r="E45" s="84">
        <v>157.38512973555416</v>
      </c>
      <c r="F45" s="84">
        <v>36.677029923095645</v>
      </c>
      <c r="G45" s="84">
        <v>2.1574723484173908</v>
      </c>
      <c r="H45" s="84">
        <v>155.22765738713676</v>
      </c>
      <c r="I45" s="84">
        <v>34.519557574678245</v>
      </c>
      <c r="J45" s="84">
        <v>2.0305622102751908</v>
      </c>
      <c r="K45" t="s">
        <v>1434</v>
      </c>
      <c r="L45" t="s">
        <v>1433</v>
      </c>
      <c r="M45">
        <v>6</v>
      </c>
    </row>
    <row r="46" spans="1:13" x14ac:dyDescent="0.25">
      <c r="A46" t="s">
        <v>1586</v>
      </c>
      <c r="B46" t="s">
        <v>2224</v>
      </c>
      <c r="C46" t="s">
        <v>102</v>
      </c>
      <c r="D46" t="s">
        <v>1664</v>
      </c>
      <c r="E46" s="84">
        <v>156.30854702497453</v>
      </c>
      <c r="F46" s="84">
        <v>35.600447212516016</v>
      </c>
      <c r="G46" s="84">
        <v>2.0941439536774129</v>
      </c>
      <c r="H46" s="84">
        <v>154.21440307129711</v>
      </c>
      <c r="I46" s="84">
        <v>33.506303258838599</v>
      </c>
      <c r="J46" s="84">
        <v>1.9709590152257999</v>
      </c>
      <c r="K46" t="s">
        <v>1586</v>
      </c>
      <c r="L46" t="s">
        <v>1585</v>
      </c>
      <c r="M46">
        <v>1</v>
      </c>
    </row>
    <row r="47" spans="1:13" x14ac:dyDescent="0.25">
      <c r="A47" t="s">
        <v>1564</v>
      </c>
      <c r="B47" t="s">
        <v>94</v>
      </c>
      <c r="C47" t="s">
        <v>102</v>
      </c>
      <c r="D47" t="s">
        <v>1665</v>
      </c>
      <c r="E47" s="84">
        <v>156.29608583617215</v>
      </c>
      <c r="F47" s="84">
        <v>35.58798602371364</v>
      </c>
      <c r="G47" s="84">
        <v>2.0934109425713907</v>
      </c>
      <c r="H47" s="84">
        <v>154.20267489360074</v>
      </c>
      <c r="I47" s="84">
        <v>33.49457508114223</v>
      </c>
      <c r="J47" s="84">
        <v>1.9702691224201312</v>
      </c>
      <c r="K47" t="s">
        <v>1564</v>
      </c>
      <c r="L47" t="s">
        <v>1563</v>
      </c>
      <c r="M47">
        <v>1</v>
      </c>
    </row>
    <row r="48" spans="1:13" x14ac:dyDescent="0.25">
      <c r="A48" t="s">
        <v>1357</v>
      </c>
      <c r="B48" t="s">
        <v>2268</v>
      </c>
      <c r="C48" t="s">
        <v>126</v>
      </c>
      <c r="D48" t="s">
        <v>1691</v>
      </c>
      <c r="E48" s="84">
        <v>155.37153920077367</v>
      </c>
      <c r="F48" s="84">
        <v>35.140195115019552</v>
      </c>
      <c r="G48" s="84">
        <v>2.0670703008835032</v>
      </c>
      <c r="H48" s="84">
        <v>153.30446889989017</v>
      </c>
      <c r="I48" s="84">
        <v>33.073124814136051</v>
      </c>
      <c r="J48" s="84">
        <v>1.9454779302432972</v>
      </c>
      <c r="K48" t="s">
        <v>1357</v>
      </c>
      <c r="L48" t="s">
        <v>1356</v>
      </c>
      <c r="M48">
        <v>1</v>
      </c>
    </row>
    <row r="49" spans="1:13" x14ac:dyDescent="0.25">
      <c r="A49" t="s">
        <v>1261</v>
      </c>
      <c r="B49" t="s">
        <v>2213</v>
      </c>
      <c r="C49" t="s">
        <v>102</v>
      </c>
      <c r="D49" t="s">
        <v>1666</v>
      </c>
      <c r="E49" s="84">
        <v>154.10370677312693</v>
      </c>
      <c r="F49" s="84">
        <v>33.395606960668417</v>
      </c>
      <c r="G49" s="84">
        <v>1.9644474682746127</v>
      </c>
      <c r="H49" s="84">
        <v>152.13925930485232</v>
      </c>
      <c r="I49" s="84">
        <v>31.431159492393803</v>
      </c>
      <c r="J49" s="84">
        <v>1.8488917348466942</v>
      </c>
      <c r="K49" t="s">
        <v>1261</v>
      </c>
      <c r="L49" t="s">
        <v>1260</v>
      </c>
      <c r="M49">
        <v>4</v>
      </c>
    </row>
    <row r="50" spans="1:13" x14ac:dyDescent="0.25">
      <c r="A50" t="s">
        <v>1232</v>
      </c>
      <c r="B50" t="s">
        <v>2213</v>
      </c>
      <c r="C50" t="s">
        <v>126</v>
      </c>
      <c r="D50" t="s">
        <v>1692</v>
      </c>
      <c r="E50" s="84">
        <v>151.94194042925804</v>
      </c>
      <c r="F50" s="84">
        <v>31.710596343503923</v>
      </c>
      <c r="G50" s="84">
        <v>1.8653291966767014</v>
      </c>
      <c r="H50" s="84">
        <v>150.07661123258134</v>
      </c>
      <c r="I50" s="84">
        <v>29.845267146827226</v>
      </c>
      <c r="J50" s="84">
        <v>1.7556039498133662</v>
      </c>
      <c r="K50" t="s">
        <v>1232</v>
      </c>
      <c r="L50" t="s">
        <v>1231</v>
      </c>
      <c r="M50">
        <v>3</v>
      </c>
    </row>
    <row r="51" spans="1:13" x14ac:dyDescent="0.25">
      <c r="A51" t="s">
        <v>122</v>
      </c>
      <c r="B51" t="s">
        <v>72</v>
      </c>
      <c r="C51" t="s">
        <v>102</v>
      </c>
      <c r="D51" t="s">
        <v>1669</v>
      </c>
      <c r="E51" s="84">
        <v>152.36881793375301</v>
      </c>
      <c r="F51" s="84">
        <v>31.660718121294494</v>
      </c>
      <c r="G51" s="84">
        <v>1.8623951836055586</v>
      </c>
      <c r="H51" s="84">
        <v>150.50642275014744</v>
      </c>
      <c r="I51" s="84">
        <v>29.798322937688923</v>
      </c>
      <c r="J51" s="84">
        <v>1.7528425257464073</v>
      </c>
      <c r="K51" t="s">
        <v>122</v>
      </c>
      <c r="L51" t="s">
        <v>1202</v>
      </c>
      <c r="M51">
        <v>12</v>
      </c>
    </row>
    <row r="52" spans="1:13" x14ac:dyDescent="0.25">
      <c r="A52" t="s">
        <v>1404</v>
      </c>
      <c r="B52" t="s">
        <v>2311</v>
      </c>
      <c r="C52" t="s">
        <v>102</v>
      </c>
      <c r="D52" t="s">
        <v>1676</v>
      </c>
      <c r="E52" s="84">
        <v>152.14617227640517</v>
      </c>
      <c r="F52" s="84">
        <v>31.438072463946654</v>
      </c>
      <c r="G52" s="84">
        <v>1.8492983802321561</v>
      </c>
      <c r="H52" s="84">
        <v>150.296873896173</v>
      </c>
      <c r="I52" s="84">
        <v>29.588774083714483</v>
      </c>
      <c r="J52" s="84">
        <v>1.7405161225714403</v>
      </c>
      <c r="K52" t="s">
        <v>1404</v>
      </c>
      <c r="L52" t="s">
        <v>1403</v>
      </c>
      <c r="M52">
        <v>5</v>
      </c>
    </row>
    <row r="53" spans="1:13" x14ac:dyDescent="0.25">
      <c r="A53" t="s">
        <v>1541</v>
      </c>
      <c r="B53" t="s">
        <v>2278</v>
      </c>
      <c r="C53" t="s">
        <v>64</v>
      </c>
      <c r="D53" t="s">
        <v>1682</v>
      </c>
      <c r="E53" s="84">
        <v>163.71574875526224</v>
      </c>
      <c r="F53" s="84">
        <v>33.490666036743306</v>
      </c>
      <c r="G53" s="84">
        <v>1.9700391786319591</v>
      </c>
      <c r="H53" s="84">
        <v>159.77567039799831</v>
      </c>
      <c r="I53" s="84">
        <v>29.550587679479378</v>
      </c>
      <c r="J53" s="84">
        <v>1.738269863498787</v>
      </c>
      <c r="K53" t="s">
        <v>1541</v>
      </c>
      <c r="L53" t="s">
        <v>1540</v>
      </c>
      <c r="M53">
        <v>0</v>
      </c>
    </row>
    <row r="54" spans="1:13" x14ac:dyDescent="0.25">
      <c r="A54" t="s">
        <v>239</v>
      </c>
      <c r="B54" t="s">
        <v>68</v>
      </c>
      <c r="C54" t="s">
        <v>126</v>
      </c>
      <c r="D54" t="s">
        <v>1695</v>
      </c>
      <c r="E54" s="84">
        <v>150.92198697359873</v>
      </c>
      <c r="F54" s="84">
        <v>30.690642887844618</v>
      </c>
      <c r="G54" s="84">
        <v>1.8053319345790952</v>
      </c>
      <c r="H54" s="84">
        <v>149.11665503901963</v>
      </c>
      <c r="I54" s="84">
        <v>28.885310953265517</v>
      </c>
      <c r="J54" s="84">
        <v>1.6991359384273834</v>
      </c>
      <c r="K54" t="s">
        <v>239</v>
      </c>
      <c r="L54" t="s">
        <v>1507</v>
      </c>
      <c r="M54">
        <v>9</v>
      </c>
    </row>
    <row r="55" spans="1:13" x14ac:dyDescent="0.25">
      <c r="A55" t="s">
        <v>1190</v>
      </c>
      <c r="B55" t="s">
        <v>28</v>
      </c>
      <c r="C55" t="s">
        <v>126</v>
      </c>
      <c r="D55" t="s">
        <v>1726</v>
      </c>
      <c r="E55" s="84">
        <v>150.82206817484644</v>
      </c>
      <c r="F55" s="84">
        <v>30.590724089092319</v>
      </c>
      <c r="G55" s="84">
        <v>1.7994543581819011</v>
      </c>
      <c r="H55" s="84">
        <v>149.02261381666455</v>
      </c>
      <c r="I55" s="84">
        <v>28.791269730910429</v>
      </c>
      <c r="J55" s="84">
        <v>1.6936041018182606</v>
      </c>
      <c r="K55" t="s">
        <v>1190</v>
      </c>
      <c r="L55" t="s">
        <v>1189</v>
      </c>
      <c r="M55">
        <v>3</v>
      </c>
    </row>
    <row r="56" spans="1:13" x14ac:dyDescent="0.25">
      <c r="A56" t="s">
        <v>1580</v>
      </c>
      <c r="B56" t="s">
        <v>92</v>
      </c>
      <c r="C56" t="s">
        <v>102</v>
      </c>
      <c r="D56" t="s">
        <v>1678</v>
      </c>
      <c r="E56" s="84">
        <v>149.98328028293272</v>
      </c>
      <c r="F56" s="84">
        <v>29.275180470474211</v>
      </c>
      <c r="G56" s="84">
        <v>1.7220694394396594</v>
      </c>
      <c r="H56" s="84">
        <v>148.26121084349305</v>
      </c>
      <c r="I56" s="84">
        <v>27.553111031034533</v>
      </c>
      <c r="J56" s="84">
        <v>1.6207712371196783</v>
      </c>
      <c r="K56" t="s">
        <v>1580</v>
      </c>
      <c r="L56" t="s">
        <v>1579</v>
      </c>
      <c r="M56">
        <v>2</v>
      </c>
    </row>
    <row r="57" spans="1:13" x14ac:dyDescent="0.25">
      <c r="A57" t="s">
        <v>1677</v>
      </c>
      <c r="B57" t="s">
        <v>2208</v>
      </c>
      <c r="C57" t="s">
        <v>102</v>
      </c>
      <c r="D57" t="s">
        <v>1679</v>
      </c>
      <c r="E57" s="84">
        <v>149.68432554424868</v>
      </c>
      <c r="F57" s="84">
        <v>28.976225731790166</v>
      </c>
      <c r="G57" s="84">
        <v>1.7044838665758921</v>
      </c>
      <c r="H57" s="84">
        <v>147.97984167767277</v>
      </c>
      <c r="I57" s="84">
        <v>27.271741865214253</v>
      </c>
      <c r="J57" s="84">
        <v>1.6042201097184854</v>
      </c>
      <c r="K57" t="s">
        <v>1677</v>
      </c>
      <c r="L57" t="s">
        <v>2564</v>
      </c>
      <c r="M57">
        <v>7</v>
      </c>
    </row>
    <row r="58" spans="1:13" x14ac:dyDescent="0.25">
      <c r="A58" t="s">
        <v>1165</v>
      </c>
      <c r="B58" t="s">
        <v>159</v>
      </c>
      <c r="C58" t="s">
        <v>102</v>
      </c>
      <c r="D58" t="s">
        <v>1683</v>
      </c>
      <c r="E58" s="84">
        <v>149.29193383907142</v>
      </c>
      <c r="F58" s="84">
        <v>28.583834026612905</v>
      </c>
      <c r="G58" s="84">
        <v>1.6814020015654649</v>
      </c>
      <c r="H58" s="84">
        <v>147.61053183750596</v>
      </c>
      <c r="I58" s="84">
        <v>26.902432025047446</v>
      </c>
      <c r="J58" s="84">
        <v>1.5824960014733791</v>
      </c>
      <c r="K58" t="s">
        <v>1165</v>
      </c>
      <c r="L58" t="s">
        <v>1164</v>
      </c>
      <c r="M58">
        <v>4</v>
      </c>
    </row>
    <row r="59" spans="1:13" x14ac:dyDescent="0.25">
      <c r="A59" t="s">
        <v>348</v>
      </c>
      <c r="B59" t="s">
        <v>2221</v>
      </c>
      <c r="C59" t="s">
        <v>29</v>
      </c>
      <c r="D59" t="s">
        <v>1624</v>
      </c>
      <c r="E59" s="84">
        <v>381.21234847785803</v>
      </c>
      <c r="F59" s="84">
        <v>28.38792656371578</v>
      </c>
      <c r="G59" s="84">
        <v>1.6698780331597518</v>
      </c>
      <c r="H59" s="84">
        <v>379.54247044469827</v>
      </c>
      <c r="I59" s="84">
        <v>26.718048530556018</v>
      </c>
      <c r="J59" s="84">
        <v>1.5716499135621187</v>
      </c>
      <c r="K59" t="s">
        <v>348</v>
      </c>
      <c r="L59" t="s">
        <v>1225</v>
      </c>
      <c r="M59">
        <v>8</v>
      </c>
    </row>
    <row r="60" spans="1:13" x14ac:dyDescent="0.25">
      <c r="A60" t="s">
        <v>1492</v>
      </c>
      <c r="B60" t="s">
        <v>2246</v>
      </c>
      <c r="C60" t="s">
        <v>102</v>
      </c>
      <c r="D60" t="s">
        <v>1684</v>
      </c>
      <c r="E60" s="84">
        <v>149.09144886882984</v>
      </c>
      <c r="F60" s="84">
        <v>28.38334905637133</v>
      </c>
      <c r="G60" s="84">
        <v>1.669608768021843</v>
      </c>
      <c r="H60" s="84">
        <v>147.421840100808</v>
      </c>
      <c r="I60" s="84">
        <v>26.713740288349484</v>
      </c>
      <c r="J60" s="84">
        <v>1.5713964875499697</v>
      </c>
      <c r="K60" t="s">
        <v>1492</v>
      </c>
      <c r="L60" t="s">
        <v>1491</v>
      </c>
      <c r="M60">
        <v>4</v>
      </c>
    </row>
    <row r="61" spans="1:13" x14ac:dyDescent="0.25">
      <c r="A61" t="s">
        <v>1274</v>
      </c>
      <c r="B61" t="s">
        <v>2244</v>
      </c>
      <c r="C61" t="s">
        <v>126</v>
      </c>
      <c r="D61" t="s">
        <v>1727</v>
      </c>
      <c r="E61" s="84">
        <v>147.17394098312502</v>
      </c>
      <c r="F61" s="84">
        <v>26.942596897370905</v>
      </c>
      <c r="G61" s="84">
        <v>1.5848586410218179</v>
      </c>
      <c r="H61" s="84">
        <v>145.58908234210321</v>
      </c>
      <c r="I61" s="84">
        <v>25.357738256349094</v>
      </c>
      <c r="J61" s="84">
        <v>1.491631662138182</v>
      </c>
      <c r="K61" t="s">
        <v>1274</v>
      </c>
      <c r="L61" t="s">
        <v>1273</v>
      </c>
      <c r="M61">
        <v>5</v>
      </c>
    </row>
    <row r="62" spans="1:13" x14ac:dyDescent="0.25">
      <c r="A62" t="s">
        <v>1462</v>
      </c>
      <c r="B62" t="s">
        <v>28</v>
      </c>
      <c r="C62" t="s">
        <v>102</v>
      </c>
      <c r="D62" t="s">
        <v>1686</v>
      </c>
      <c r="E62" s="84">
        <v>147.4853574754332</v>
      </c>
      <c r="F62" s="84">
        <v>26.777257662974691</v>
      </c>
      <c r="G62" s="84">
        <v>1.5751328037043937</v>
      </c>
      <c r="H62" s="84">
        <v>145.9102246717288</v>
      </c>
      <c r="I62" s="84">
        <v>25.202124859270285</v>
      </c>
      <c r="J62" s="84">
        <v>1.482477932898252</v>
      </c>
      <c r="K62" t="s">
        <v>1462</v>
      </c>
      <c r="L62" t="s">
        <v>1461</v>
      </c>
      <c r="M62">
        <v>4</v>
      </c>
    </row>
    <row r="63" spans="1:13" x14ac:dyDescent="0.25">
      <c r="A63" t="s">
        <v>1560</v>
      </c>
      <c r="B63" t="s">
        <v>34</v>
      </c>
      <c r="C63" t="s">
        <v>29</v>
      </c>
      <c r="D63" t="s">
        <v>1630</v>
      </c>
      <c r="E63" s="84">
        <v>379.23320374088121</v>
      </c>
      <c r="F63" s="84">
        <v>26.408781826738959</v>
      </c>
      <c r="G63" s="84">
        <v>1.5534577545140564</v>
      </c>
      <c r="H63" s="84">
        <v>377.67974598636715</v>
      </c>
      <c r="I63" s="84">
        <v>24.855324072224903</v>
      </c>
      <c r="J63" s="84">
        <v>1.462077886601465</v>
      </c>
      <c r="K63" t="s">
        <v>1560</v>
      </c>
      <c r="L63" t="s">
        <v>1559</v>
      </c>
      <c r="M63">
        <v>2</v>
      </c>
    </row>
    <row r="64" spans="1:13" x14ac:dyDescent="0.25">
      <c r="A64" t="s">
        <v>134</v>
      </c>
      <c r="B64" t="s">
        <v>68</v>
      </c>
      <c r="C64" t="s">
        <v>102</v>
      </c>
      <c r="D64" t="s">
        <v>1687</v>
      </c>
      <c r="E64" s="84">
        <v>146.13235742968902</v>
      </c>
      <c r="F64" s="84">
        <v>25.424257617230509</v>
      </c>
      <c r="G64" s="84">
        <v>1.4955445657194417</v>
      </c>
      <c r="H64" s="84">
        <v>144.63681286396957</v>
      </c>
      <c r="I64" s="84">
        <v>23.928713051511053</v>
      </c>
      <c r="J64" s="84">
        <v>1.4075713559712384</v>
      </c>
      <c r="K64" t="s">
        <v>134</v>
      </c>
      <c r="L64" t="s">
        <v>1521</v>
      </c>
      <c r="M64">
        <v>12</v>
      </c>
    </row>
    <row r="65" spans="1:13" x14ac:dyDescent="0.25">
      <c r="A65" t="s">
        <v>1310</v>
      </c>
      <c r="B65" t="s">
        <v>2224</v>
      </c>
      <c r="C65" t="s">
        <v>64</v>
      </c>
      <c r="D65" t="s">
        <v>1685</v>
      </c>
      <c r="E65" s="84">
        <v>157.3018188745076</v>
      </c>
      <c r="F65" s="84">
        <v>27.076736155988669</v>
      </c>
      <c r="G65" s="84">
        <v>1.5927491856463922</v>
      </c>
      <c r="H65" s="84">
        <v>154.11632050321481</v>
      </c>
      <c r="I65" s="84">
        <v>23.891237784695875</v>
      </c>
      <c r="J65" s="84">
        <v>1.405366928511522</v>
      </c>
      <c r="K65" t="s">
        <v>1310</v>
      </c>
      <c r="L65" t="s">
        <v>1309</v>
      </c>
      <c r="M65">
        <v>5</v>
      </c>
    </row>
    <row r="66" spans="1:13" x14ac:dyDescent="0.25">
      <c r="A66" t="s">
        <v>1432</v>
      </c>
      <c r="B66" t="s">
        <v>2229</v>
      </c>
      <c r="C66" t="s">
        <v>102</v>
      </c>
      <c r="D66" t="s">
        <v>1688</v>
      </c>
      <c r="E66" s="84">
        <v>145.50024875780801</v>
      </c>
      <c r="F66" s="84">
        <v>24.792148945349496</v>
      </c>
      <c r="G66" s="84">
        <v>1.4583617026676174</v>
      </c>
      <c r="H66" s="84">
        <v>144.04188705514039</v>
      </c>
      <c r="I66" s="84">
        <v>23.333787242681879</v>
      </c>
      <c r="J66" s="84">
        <v>1.3725757201577575</v>
      </c>
      <c r="K66" t="s">
        <v>1432</v>
      </c>
      <c r="L66" t="s">
        <v>1431</v>
      </c>
      <c r="M66">
        <v>2</v>
      </c>
    </row>
    <row r="67" spans="1:13" x14ac:dyDescent="0.25">
      <c r="A67" t="s">
        <v>1424</v>
      </c>
      <c r="B67" t="s">
        <v>70</v>
      </c>
      <c r="C67" t="s">
        <v>102</v>
      </c>
      <c r="D67" t="s">
        <v>1690</v>
      </c>
      <c r="E67" s="84">
        <v>144.98846068581</v>
      </c>
      <c r="F67" s="84">
        <v>24.280360873351484</v>
      </c>
      <c r="G67" s="84">
        <v>1.4282565219618519</v>
      </c>
      <c r="H67" s="84">
        <v>143.56020416384814</v>
      </c>
      <c r="I67" s="84">
        <v>22.852104351389627</v>
      </c>
      <c r="J67" s="84">
        <v>1.3442414324346839</v>
      </c>
      <c r="K67" t="s">
        <v>1424</v>
      </c>
      <c r="L67" t="s">
        <v>1423</v>
      </c>
      <c r="M67">
        <v>2</v>
      </c>
    </row>
    <row r="68" spans="1:13" x14ac:dyDescent="0.25">
      <c r="A68" t="s">
        <v>1319</v>
      </c>
      <c r="B68" t="s">
        <v>2248</v>
      </c>
      <c r="C68" t="s">
        <v>102</v>
      </c>
      <c r="D68" t="s">
        <v>1693</v>
      </c>
      <c r="E68" s="84">
        <v>144.55452171614411</v>
      </c>
      <c r="F68" s="84">
        <v>23.846421903685595</v>
      </c>
      <c r="G68" s="84">
        <v>1.4027307002167997</v>
      </c>
      <c r="H68" s="84">
        <v>143.1517910159273</v>
      </c>
      <c r="I68" s="84">
        <v>22.443691203468788</v>
      </c>
      <c r="J68" s="84">
        <v>1.3202171296158109</v>
      </c>
      <c r="K68" t="s">
        <v>1319</v>
      </c>
      <c r="L68" t="s">
        <v>1318</v>
      </c>
      <c r="M68">
        <v>5</v>
      </c>
    </row>
    <row r="69" spans="1:13" x14ac:dyDescent="0.25">
      <c r="A69" t="s">
        <v>1501</v>
      </c>
      <c r="B69" t="s">
        <v>2233</v>
      </c>
      <c r="C69" t="s">
        <v>102</v>
      </c>
      <c r="D69" t="s">
        <v>1697</v>
      </c>
      <c r="E69" s="84">
        <v>144.39971001165816</v>
      </c>
      <c r="F69" s="84">
        <v>23.691610199199644</v>
      </c>
      <c r="G69" s="84">
        <v>1.3936241293646849</v>
      </c>
      <c r="H69" s="84">
        <v>143.00608588229346</v>
      </c>
      <c r="I69" s="84">
        <v>22.297986069834948</v>
      </c>
      <c r="J69" s="84">
        <v>1.3116462394020558</v>
      </c>
      <c r="K69" t="s">
        <v>1501</v>
      </c>
      <c r="L69" t="s">
        <v>1500</v>
      </c>
      <c r="M69">
        <v>8</v>
      </c>
    </row>
    <row r="70" spans="1:13" x14ac:dyDescent="0.25">
      <c r="A70" t="s">
        <v>1267</v>
      </c>
      <c r="B70" t="s">
        <v>2231</v>
      </c>
      <c r="C70" t="s">
        <v>29</v>
      </c>
      <c r="D70" t="s">
        <v>1644</v>
      </c>
      <c r="E70" s="84">
        <v>376.18990290440183</v>
      </c>
      <c r="F70" s="84">
        <v>23.365480990259584</v>
      </c>
      <c r="G70" s="84">
        <v>1.3744400582505638</v>
      </c>
      <c r="H70" s="84">
        <v>374.81546284615126</v>
      </c>
      <c r="I70" s="84">
        <v>21.991040932009014</v>
      </c>
      <c r="J70" s="84">
        <v>1.2935906430593538</v>
      </c>
      <c r="K70" t="s">
        <v>1267</v>
      </c>
      <c r="L70" t="s">
        <v>1266</v>
      </c>
      <c r="M70">
        <v>6</v>
      </c>
    </row>
    <row r="71" spans="1:13" x14ac:dyDescent="0.25">
      <c r="A71" t="s">
        <v>1235</v>
      </c>
      <c r="B71" t="s">
        <v>2241</v>
      </c>
      <c r="C71" t="s">
        <v>64</v>
      </c>
      <c r="D71" t="s">
        <v>1694</v>
      </c>
      <c r="E71" s="84">
        <v>154.59333356296059</v>
      </c>
      <c r="F71" s="84">
        <v>24.368250844441661</v>
      </c>
      <c r="G71" s="84">
        <v>1.4334265202612742</v>
      </c>
      <c r="H71" s="84">
        <v>151.72648052243804</v>
      </c>
      <c r="I71" s="84">
        <v>21.501397803919104</v>
      </c>
      <c r="J71" s="84">
        <v>1.2647881061128885</v>
      </c>
      <c r="K71" t="s">
        <v>1235</v>
      </c>
      <c r="L71" t="s">
        <v>1234</v>
      </c>
      <c r="M71">
        <v>7</v>
      </c>
    </row>
    <row r="72" spans="1:13" x14ac:dyDescent="0.25">
      <c r="A72" t="s">
        <v>1578</v>
      </c>
      <c r="B72" t="s">
        <v>2229</v>
      </c>
      <c r="C72" t="s">
        <v>102</v>
      </c>
      <c r="D72" t="s">
        <v>1698</v>
      </c>
      <c r="E72" s="84">
        <v>142.66496466894787</v>
      </c>
      <c r="F72" s="84">
        <v>21.956864856489361</v>
      </c>
      <c r="G72" s="84">
        <v>1.2915802856758447</v>
      </c>
      <c r="H72" s="84">
        <v>141.37338438327203</v>
      </c>
      <c r="I72" s="84">
        <v>20.665284570813512</v>
      </c>
      <c r="J72" s="84">
        <v>1.2156049747537361</v>
      </c>
      <c r="K72" t="s">
        <v>1578</v>
      </c>
      <c r="L72" t="s">
        <v>1577</v>
      </c>
      <c r="M72">
        <v>1</v>
      </c>
    </row>
    <row r="73" spans="1:13" x14ac:dyDescent="0.25">
      <c r="A73" t="s">
        <v>1184</v>
      </c>
      <c r="B73" t="s">
        <v>34</v>
      </c>
      <c r="C73" t="s">
        <v>64</v>
      </c>
      <c r="D73" t="s">
        <v>1702</v>
      </c>
      <c r="E73" s="84">
        <v>153.47065306749181</v>
      </c>
      <c r="F73" s="84">
        <v>23.245570348972876</v>
      </c>
      <c r="G73" s="84">
        <v>1.3673864911160516</v>
      </c>
      <c r="H73" s="84">
        <v>150.73588008525971</v>
      </c>
      <c r="I73" s="84">
        <v>20.510797366740775</v>
      </c>
      <c r="J73" s="84">
        <v>1.2065174921612221</v>
      </c>
      <c r="K73" t="s">
        <v>1184</v>
      </c>
      <c r="L73" t="s">
        <v>1183</v>
      </c>
      <c r="M73">
        <v>5</v>
      </c>
    </row>
    <row r="74" spans="1:13" x14ac:dyDescent="0.25">
      <c r="A74" t="s">
        <v>146</v>
      </c>
      <c r="B74" t="s">
        <v>62</v>
      </c>
      <c r="C74" t="s">
        <v>126</v>
      </c>
      <c r="D74" t="s">
        <v>1729</v>
      </c>
      <c r="E74" s="84">
        <v>140.82196840524492</v>
      </c>
      <c r="F74" s="84">
        <v>20.5906243194908</v>
      </c>
      <c r="G74" s="84">
        <v>1.2112131952641647</v>
      </c>
      <c r="H74" s="84">
        <v>139.61075520998077</v>
      </c>
      <c r="I74" s="84">
        <v>19.37941112422665</v>
      </c>
      <c r="J74" s="84">
        <v>1.1399653602486264</v>
      </c>
      <c r="K74" t="s">
        <v>146</v>
      </c>
      <c r="L74" t="s">
        <v>2565</v>
      </c>
      <c r="M74">
        <v>13</v>
      </c>
    </row>
    <row r="75" spans="1:13" x14ac:dyDescent="0.25">
      <c r="A75" t="s">
        <v>1230</v>
      </c>
      <c r="B75" t="s">
        <v>2236</v>
      </c>
      <c r="C75" t="s">
        <v>64</v>
      </c>
      <c r="D75" t="s">
        <v>1712</v>
      </c>
      <c r="E75" s="84">
        <v>150.95948208371473</v>
      </c>
      <c r="F75" s="84">
        <v>20.734399365195799</v>
      </c>
      <c r="G75" s="84">
        <v>1.2196705508938706</v>
      </c>
      <c r="H75" s="84">
        <v>148.520140981927</v>
      </c>
      <c r="I75" s="84">
        <v>18.295058263408066</v>
      </c>
      <c r="J75" s="84">
        <v>1.0761798978475332</v>
      </c>
      <c r="K75" t="s">
        <v>1230</v>
      </c>
      <c r="L75" t="s">
        <v>1229</v>
      </c>
      <c r="M75">
        <v>6</v>
      </c>
    </row>
    <row r="76" spans="1:13" x14ac:dyDescent="0.25">
      <c r="A76" t="s">
        <v>1514</v>
      </c>
      <c r="B76" t="s">
        <v>2311</v>
      </c>
      <c r="C76" t="s">
        <v>29</v>
      </c>
      <c r="D76" t="s">
        <v>1645</v>
      </c>
      <c r="E76" s="84">
        <v>370.60415478735518</v>
      </c>
      <c r="F76" s="84">
        <v>17.779732873212936</v>
      </c>
      <c r="G76" s="84">
        <v>1.045866639600761</v>
      </c>
      <c r="H76" s="84">
        <v>369.55828814775441</v>
      </c>
      <c r="I76" s="84">
        <v>16.733866233612162</v>
      </c>
      <c r="J76" s="84">
        <v>0.98434507256542125</v>
      </c>
      <c r="K76" t="s">
        <v>1514</v>
      </c>
      <c r="L76" t="s">
        <v>1513</v>
      </c>
      <c r="M76">
        <v>6</v>
      </c>
    </row>
    <row r="77" spans="1:13" x14ac:dyDescent="0.25">
      <c r="A77" t="s">
        <v>1503</v>
      </c>
      <c r="B77" t="s">
        <v>2236</v>
      </c>
      <c r="C77" t="s">
        <v>102</v>
      </c>
      <c r="D77" t="s">
        <v>1700</v>
      </c>
      <c r="E77" s="84">
        <v>136.32041505236407</v>
      </c>
      <c r="F77" s="84">
        <v>15.612315239905556</v>
      </c>
      <c r="G77" s="84">
        <v>0.91837148470032681</v>
      </c>
      <c r="H77" s="84">
        <v>135.40204356766372</v>
      </c>
      <c r="I77" s="84">
        <v>14.693943755205211</v>
      </c>
      <c r="J77" s="84">
        <v>0.86434963265913012</v>
      </c>
      <c r="K77" t="s">
        <v>1503</v>
      </c>
      <c r="L77" t="s">
        <v>1502</v>
      </c>
      <c r="M77">
        <v>7</v>
      </c>
    </row>
    <row r="78" spans="1:13" x14ac:dyDescent="0.25">
      <c r="A78" t="s">
        <v>1471</v>
      </c>
      <c r="B78" t="s">
        <v>2236</v>
      </c>
      <c r="C78" t="s">
        <v>64</v>
      </c>
      <c r="D78" t="s">
        <v>1713</v>
      </c>
      <c r="E78" s="84">
        <v>146.76894236358976</v>
      </c>
      <c r="F78" s="84">
        <v>16.543859645070825</v>
      </c>
      <c r="G78" s="84">
        <v>0.97316821441593082</v>
      </c>
      <c r="H78" s="84">
        <v>144.82260593475789</v>
      </c>
      <c r="I78" s="84">
        <v>14.597523216238955</v>
      </c>
      <c r="J78" s="84">
        <v>0.85867783624935023</v>
      </c>
      <c r="K78" t="s">
        <v>1471</v>
      </c>
      <c r="L78" t="s">
        <v>1470</v>
      </c>
      <c r="M78">
        <v>4</v>
      </c>
    </row>
    <row r="79" spans="1:13" x14ac:dyDescent="0.25">
      <c r="A79" t="s">
        <v>1297</v>
      </c>
      <c r="B79" t="s">
        <v>2241</v>
      </c>
      <c r="C79" t="s">
        <v>102</v>
      </c>
      <c r="D79" t="s">
        <v>1701</v>
      </c>
      <c r="E79" s="84">
        <v>134.35606439028018</v>
      </c>
      <c r="F79" s="84">
        <v>13.647964577821668</v>
      </c>
      <c r="G79" s="84">
        <v>0.80282144575421577</v>
      </c>
      <c r="H79" s="84">
        <v>133.55324294452598</v>
      </c>
      <c r="I79" s="84">
        <v>12.845143132067463</v>
      </c>
      <c r="J79" s="84">
        <v>0.75559665482749783</v>
      </c>
      <c r="K79" t="s">
        <v>1297</v>
      </c>
      <c r="L79" t="s">
        <v>1296</v>
      </c>
      <c r="M79">
        <v>0</v>
      </c>
    </row>
    <row r="80" spans="1:13" x14ac:dyDescent="0.25">
      <c r="A80" t="s">
        <v>1418</v>
      </c>
      <c r="B80" t="s">
        <v>2208</v>
      </c>
      <c r="C80" t="s">
        <v>29</v>
      </c>
      <c r="D80" t="s">
        <v>1675</v>
      </c>
      <c r="E80" s="84">
        <v>366.47230700027933</v>
      </c>
      <c r="F80" s="84">
        <v>13.64788508613708</v>
      </c>
      <c r="G80" s="84">
        <v>0.80281676977276939</v>
      </c>
      <c r="H80" s="84">
        <v>365.66949023050654</v>
      </c>
      <c r="I80" s="84">
        <v>12.845068316364291</v>
      </c>
      <c r="J80" s="84">
        <v>0.75559225390378182</v>
      </c>
      <c r="K80" t="s">
        <v>1418</v>
      </c>
      <c r="L80" t="s">
        <v>1417</v>
      </c>
      <c r="M80">
        <v>2</v>
      </c>
    </row>
    <row r="81" spans="1:13" x14ac:dyDescent="0.25">
      <c r="A81" t="s">
        <v>1276</v>
      </c>
      <c r="B81" t="s">
        <v>2251</v>
      </c>
      <c r="C81" t="s">
        <v>102</v>
      </c>
      <c r="D81" t="s">
        <v>1704</v>
      </c>
      <c r="E81" s="84">
        <v>132.7165315677982</v>
      </c>
      <c r="F81" s="84">
        <v>12.008431755339686</v>
      </c>
      <c r="G81" s="84">
        <v>0.70637833854939325</v>
      </c>
      <c r="H81" s="84">
        <v>132.0101532292488</v>
      </c>
      <c r="I81" s="84">
        <v>11.302053416790287</v>
      </c>
      <c r="J81" s="84">
        <v>0.66482667157589925</v>
      </c>
      <c r="K81" t="s">
        <v>1276</v>
      </c>
      <c r="L81" t="s">
        <v>1275</v>
      </c>
      <c r="M81">
        <v>2</v>
      </c>
    </row>
    <row r="82" spans="1:13" x14ac:dyDescent="0.25">
      <c r="A82" t="s">
        <v>1107</v>
      </c>
      <c r="B82" t="s">
        <v>2233</v>
      </c>
      <c r="C82" t="s">
        <v>126</v>
      </c>
      <c r="D82" t="s">
        <v>1732</v>
      </c>
      <c r="E82" s="84">
        <v>131.6715274358306</v>
      </c>
      <c r="F82" s="84">
        <v>11.440183350076481</v>
      </c>
      <c r="G82" s="84">
        <v>0.6729519617692048</v>
      </c>
      <c r="H82" s="84">
        <v>130.9985754740614</v>
      </c>
      <c r="I82" s="84">
        <v>10.76723138830728</v>
      </c>
      <c r="J82" s="84">
        <v>0.63336655225336946</v>
      </c>
      <c r="K82" t="s">
        <v>1107</v>
      </c>
      <c r="L82" t="s">
        <v>1106</v>
      </c>
      <c r="M82">
        <v>3</v>
      </c>
    </row>
    <row r="83" spans="1:13" x14ac:dyDescent="0.25">
      <c r="A83" t="s">
        <v>1412</v>
      </c>
      <c r="B83" t="s">
        <v>2228</v>
      </c>
      <c r="C83" t="s">
        <v>126</v>
      </c>
      <c r="D83" t="s">
        <v>1733</v>
      </c>
      <c r="E83" s="84">
        <v>131.19422057055513</v>
      </c>
      <c r="F83" s="84">
        <v>10.962876484801015</v>
      </c>
      <c r="G83" s="84">
        <v>0.64487508734123622</v>
      </c>
      <c r="H83" s="84">
        <v>130.5493454832139</v>
      </c>
      <c r="I83" s="84">
        <v>10.318001397459781</v>
      </c>
      <c r="J83" s="84">
        <v>0.60694125867410476</v>
      </c>
      <c r="K83" t="s">
        <v>1412</v>
      </c>
      <c r="L83" t="s">
        <v>1411</v>
      </c>
      <c r="M83">
        <v>4</v>
      </c>
    </row>
    <row r="84" spans="1:13" x14ac:dyDescent="0.25">
      <c r="A84" t="s">
        <v>336</v>
      </c>
      <c r="B84" t="s">
        <v>2311</v>
      </c>
      <c r="C84" t="s">
        <v>126</v>
      </c>
      <c r="D84" t="s">
        <v>1739</v>
      </c>
      <c r="E84" s="84">
        <v>130.53074222532041</v>
      </c>
      <c r="F84" s="84">
        <v>10.299398139566293</v>
      </c>
      <c r="G84" s="84">
        <v>0.6058469493862525</v>
      </c>
      <c r="H84" s="84">
        <v>129.92489527593415</v>
      </c>
      <c r="I84" s="84">
        <v>9.6935511901800311</v>
      </c>
      <c r="J84" s="84">
        <v>0.57020889354000182</v>
      </c>
      <c r="K84" t="s">
        <v>336</v>
      </c>
      <c r="L84" t="s">
        <v>1463</v>
      </c>
      <c r="M84">
        <v>8</v>
      </c>
    </row>
    <row r="85" spans="1:13" x14ac:dyDescent="0.25">
      <c r="A85" t="s">
        <v>80</v>
      </c>
      <c r="B85" t="s">
        <v>2228</v>
      </c>
      <c r="C85" t="s">
        <v>29</v>
      </c>
      <c r="D85" t="s">
        <v>1689</v>
      </c>
      <c r="E85" s="84">
        <v>362.72502175035976</v>
      </c>
      <c r="F85" s="84">
        <v>9.9005998362175092</v>
      </c>
      <c r="G85" s="84">
        <v>0.58238822565985349</v>
      </c>
      <c r="H85" s="84">
        <v>362.14263352469993</v>
      </c>
      <c r="I85" s="84">
        <v>9.3182116105576824</v>
      </c>
      <c r="J85" s="84">
        <v>0.54813009473868723</v>
      </c>
      <c r="K85" t="s">
        <v>80</v>
      </c>
      <c r="L85" t="s">
        <v>1504</v>
      </c>
      <c r="M85">
        <v>10</v>
      </c>
    </row>
    <row r="86" spans="1:13" x14ac:dyDescent="0.25">
      <c r="A86" t="s">
        <v>318</v>
      </c>
      <c r="B86" t="s">
        <v>2248</v>
      </c>
      <c r="C86" t="s">
        <v>102</v>
      </c>
      <c r="D86" t="s">
        <v>1706</v>
      </c>
      <c r="E86" s="84">
        <v>129.99212050948429</v>
      </c>
      <c r="F86" s="84">
        <v>9.284020697025781</v>
      </c>
      <c r="G86" s="84">
        <v>0.54611886453092828</v>
      </c>
      <c r="H86" s="84">
        <v>129.44600164495336</v>
      </c>
      <c r="I86" s="84">
        <v>8.7379018324948419</v>
      </c>
      <c r="J86" s="84">
        <v>0.51399422544087303</v>
      </c>
      <c r="K86" t="s">
        <v>318</v>
      </c>
      <c r="L86" t="s">
        <v>1311</v>
      </c>
      <c r="M86">
        <v>8</v>
      </c>
    </row>
    <row r="87" spans="1:13" x14ac:dyDescent="0.25">
      <c r="A87" t="s">
        <v>317</v>
      </c>
      <c r="B87" t="s">
        <v>2221</v>
      </c>
      <c r="C87" t="s">
        <v>126</v>
      </c>
      <c r="D87" t="s">
        <v>1744</v>
      </c>
      <c r="E87" s="84">
        <v>129.04586092143143</v>
      </c>
      <c r="F87" s="84">
        <v>8.8145168356773098</v>
      </c>
      <c r="G87" s="84">
        <v>0.51850099033395936</v>
      </c>
      <c r="H87" s="84">
        <v>128.52735993109746</v>
      </c>
      <c r="I87" s="84">
        <v>8.2960158453433479</v>
      </c>
      <c r="J87" s="84">
        <v>0.48800093207902046</v>
      </c>
      <c r="K87" t="s">
        <v>317</v>
      </c>
      <c r="L87" t="s">
        <v>1326</v>
      </c>
      <c r="M87">
        <v>8</v>
      </c>
    </row>
    <row r="88" spans="1:13" x14ac:dyDescent="0.25">
      <c r="A88" t="s">
        <v>1103</v>
      </c>
      <c r="B88" t="s">
        <v>2322</v>
      </c>
      <c r="C88" t="s">
        <v>102</v>
      </c>
      <c r="D88" t="s">
        <v>1708</v>
      </c>
      <c r="E88" s="84">
        <v>129.2267366272454</v>
      </c>
      <c r="F88" s="84">
        <v>8.5186368147868876</v>
      </c>
      <c r="G88" s="84">
        <v>0.50109628322275812</v>
      </c>
      <c r="H88" s="84">
        <v>128.72564034402265</v>
      </c>
      <c r="I88" s="84">
        <v>8.017540531564137</v>
      </c>
      <c r="J88" s="84">
        <v>0.47162003126847862</v>
      </c>
      <c r="K88" t="s">
        <v>1103</v>
      </c>
      <c r="L88" t="s">
        <v>1102</v>
      </c>
      <c r="M88">
        <v>2</v>
      </c>
    </row>
    <row r="89" spans="1:13" x14ac:dyDescent="0.25">
      <c r="A89" t="s">
        <v>1430</v>
      </c>
      <c r="B89" t="s">
        <v>2322</v>
      </c>
      <c r="C89" t="s">
        <v>102</v>
      </c>
      <c r="D89" t="s">
        <v>1710</v>
      </c>
      <c r="E89" s="84">
        <v>127.45291725694572</v>
      </c>
      <c r="F89" s="84">
        <v>6.7448174444872109</v>
      </c>
      <c r="G89" s="84">
        <v>0.39675396732277712</v>
      </c>
      <c r="H89" s="84">
        <v>127.05616328962296</v>
      </c>
      <c r="I89" s="84">
        <v>6.3480634771644446</v>
      </c>
      <c r="J89" s="84">
        <v>0.37341549865673201</v>
      </c>
      <c r="K89" t="s">
        <v>1430</v>
      </c>
      <c r="L89" t="s">
        <v>1429</v>
      </c>
      <c r="M89">
        <v>3</v>
      </c>
    </row>
    <row r="90" spans="1:13" x14ac:dyDescent="0.25">
      <c r="A90" t="s">
        <v>1420</v>
      </c>
      <c r="B90" t="s">
        <v>2229</v>
      </c>
      <c r="C90" t="s">
        <v>64</v>
      </c>
      <c r="D90" t="s">
        <v>1718</v>
      </c>
      <c r="E90" s="84">
        <v>136.76156585613654</v>
      </c>
      <c r="F90" s="84">
        <v>6.5364831376176085</v>
      </c>
      <c r="G90" s="84">
        <v>0.38449900809515342</v>
      </c>
      <c r="H90" s="84">
        <v>135.99256783994622</v>
      </c>
      <c r="I90" s="84">
        <v>5.7674851214272849</v>
      </c>
      <c r="J90" s="84">
        <v>0.33926383067219323</v>
      </c>
      <c r="K90" t="s">
        <v>1420</v>
      </c>
      <c r="L90" t="s">
        <v>1419</v>
      </c>
      <c r="M90">
        <v>1</v>
      </c>
    </row>
    <row r="91" spans="1:13" x14ac:dyDescent="0.25">
      <c r="A91" t="s">
        <v>1182</v>
      </c>
      <c r="B91" t="s">
        <v>70</v>
      </c>
      <c r="C91" t="s">
        <v>102</v>
      </c>
      <c r="D91" t="s">
        <v>1714</v>
      </c>
      <c r="E91" s="84">
        <v>126.43220354447057</v>
      </c>
      <c r="F91" s="84">
        <v>5.724103732012054</v>
      </c>
      <c r="G91" s="84">
        <v>0.33671198423600318</v>
      </c>
      <c r="H91" s="84">
        <v>126.09549156023456</v>
      </c>
      <c r="I91" s="84">
        <v>5.38739174777605</v>
      </c>
      <c r="J91" s="84">
        <v>0.31690539692800296</v>
      </c>
      <c r="K91" t="s">
        <v>1182</v>
      </c>
      <c r="L91" t="s">
        <v>1181</v>
      </c>
      <c r="M91">
        <v>3</v>
      </c>
    </row>
    <row r="92" spans="1:13" x14ac:dyDescent="0.25">
      <c r="A92" t="s">
        <v>1512</v>
      </c>
      <c r="B92" t="s">
        <v>92</v>
      </c>
      <c r="C92" t="s">
        <v>126</v>
      </c>
      <c r="D92" t="s">
        <v>1748</v>
      </c>
      <c r="E92" s="84">
        <v>125.62916689316279</v>
      </c>
      <c r="F92" s="84">
        <v>5.3978228074086729</v>
      </c>
      <c r="G92" s="84">
        <v>0.3175189886710984</v>
      </c>
      <c r="H92" s="84">
        <v>125.31164790449169</v>
      </c>
      <c r="I92" s="84">
        <v>5.0803038187375762</v>
      </c>
      <c r="J92" s="84">
        <v>0.29884140110221036</v>
      </c>
      <c r="K92" t="s">
        <v>1512</v>
      </c>
      <c r="L92" t="s">
        <v>1511</v>
      </c>
      <c r="M92">
        <v>4</v>
      </c>
    </row>
    <row r="93" spans="1:13" x14ac:dyDescent="0.25">
      <c r="A93" t="s">
        <v>1359</v>
      </c>
      <c r="B93" t="s">
        <v>2208</v>
      </c>
      <c r="C93" t="s">
        <v>64</v>
      </c>
      <c r="D93" t="s">
        <v>1722</v>
      </c>
      <c r="E93" s="84">
        <v>135.81196775447302</v>
      </c>
      <c r="F93" s="84">
        <v>5.5868850359540829</v>
      </c>
      <c r="G93" s="84">
        <v>0.32864029623259311</v>
      </c>
      <c r="H93" s="84">
        <v>135.15468716200783</v>
      </c>
      <c r="I93" s="84">
        <v>4.9296044434888984</v>
      </c>
      <c r="J93" s="84">
        <v>0.28997673196993518</v>
      </c>
      <c r="K93" t="s">
        <v>1359</v>
      </c>
      <c r="L93" t="s">
        <v>1358</v>
      </c>
      <c r="M93">
        <v>1</v>
      </c>
    </row>
    <row r="94" spans="1:13" x14ac:dyDescent="0.25">
      <c r="A94" t="s">
        <v>1209</v>
      </c>
      <c r="B94" t="s">
        <v>2248</v>
      </c>
      <c r="C94" t="s">
        <v>64</v>
      </c>
      <c r="D94" t="s">
        <v>1734</v>
      </c>
      <c r="E94" s="84">
        <v>135.58310363335647</v>
      </c>
      <c r="F94" s="84">
        <v>5.3580209148375388</v>
      </c>
      <c r="G94" s="84">
        <v>0.3151777008727964</v>
      </c>
      <c r="H94" s="84">
        <v>134.95274823161088</v>
      </c>
      <c r="I94" s="84">
        <v>4.7276655130919494</v>
      </c>
      <c r="J94" s="84">
        <v>0.27809797135834996</v>
      </c>
      <c r="K94" t="s">
        <v>1209</v>
      </c>
      <c r="L94" t="s">
        <v>1208</v>
      </c>
      <c r="M94">
        <v>6</v>
      </c>
    </row>
    <row r="95" spans="1:13" x14ac:dyDescent="0.25">
      <c r="A95" t="s">
        <v>1198</v>
      </c>
      <c r="B95" t="s">
        <v>2229</v>
      </c>
      <c r="C95" t="s">
        <v>29</v>
      </c>
      <c r="D95" t="s">
        <v>1696</v>
      </c>
      <c r="E95" s="84">
        <v>357.67875154108452</v>
      </c>
      <c r="F95" s="84">
        <v>4.854329626942274</v>
      </c>
      <c r="G95" s="84">
        <v>0.28554880158483964</v>
      </c>
      <c r="H95" s="84">
        <v>357.39320273949966</v>
      </c>
      <c r="I95" s="84">
        <v>4.5687808253574076</v>
      </c>
      <c r="J95" s="84">
        <v>0.26875181325631808</v>
      </c>
      <c r="K95" t="s">
        <v>1198</v>
      </c>
      <c r="L95" t="s">
        <v>1197</v>
      </c>
      <c r="M95">
        <v>2</v>
      </c>
    </row>
    <row r="96" spans="1:13" x14ac:dyDescent="0.25">
      <c r="A96" t="s">
        <v>51</v>
      </c>
      <c r="B96" t="s">
        <v>72</v>
      </c>
      <c r="C96" t="s">
        <v>29</v>
      </c>
      <c r="D96" t="s">
        <v>1705</v>
      </c>
      <c r="E96" s="84">
        <v>356.90111005865214</v>
      </c>
      <c r="F96" s="84">
        <v>4.0766881445098875</v>
      </c>
      <c r="G96" s="84">
        <v>0.23980518497116984</v>
      </c>
      <c r="H96" s="84">
        <v>356.66130487368099</v>
      </c>
      <c r="I96" s="84">
        <v>3.836882959538741</v>
      </c>
      <c r="J96" s="84">
        <v>0.22569899761992596</v>
      </c>
      <c r="K96" t="s">
        <v>51</v>
      </c>
      <c r="L96" t="s">
        <v>1277</v>
      </c>
      <c r="M96">
        <v>17</v>
      </c>
    </row>
    <row r="97" spans="1:13" x14ac:dyDescent="0.25">
      <c r="A97" t="s">
        <v>780</v>
      </c>
      <c r="B97" t="s">
        <v>34</v>
      </c>
      <c r="C97" t="s">
        <v>126</v>
      </c>
      <c r="D97" t="s">
        <v>1754</v>
      </c>
      <c r="E97" s="84">
        <v>123.17369228177093</v>
      </c>
      <c r="F97" s="84">
        <v>2.942348196016809</v>
      </c>
      <c r="G97" s="84">
        <v>0.17307930564804758</v>
      </c>
      <c r="H97" s="84">
        <v>123.00061297612288</v>
      </c>
      <c r="I97" s="84">
        <v>2.7692688903687639</v>
      </c>
      <c r="J97" s="84">
        <v>0.16289817002169199</v>
      </c>
      <c r="K97" t="s">
        <v>780</v>
      </c>
      <c r="L97" t="s">
        <v>1508</v>
      </c>
      <c r="M97">
        <v>10</v>
      </c>
    </row>
    <row r="98" spans="1:13" x14ac:dyDescent="0.25">
      <c r="A98" t="s">
        <v>75</v>
      </c>
      <c r="B98" t="s">
        <v>2213</v>
      </c>
      <c r="C98" t="s">
        <v>29</v>
      </c>
      <c r="D98" t="s">
        <v>1723</v>
      </c>
      <c r="E98" s="84">
        <v>355.68742211624425</v>
      </c>
      <c r="F98" s="84">
        <v>2.8630002021020005</v>
      </c>
      <c r="G98" s="84">
        <v>0.16841177659423531</v>
      </c>
      <c r="H98" s="84">
        <v>355.51901033965004</v>
      </c>
      <c r="I98" s="84">
        <v>2.6945884255077885</v>
      </c>
      <c r="J98" s="84">
        <v>0.15850520150045816</v>
      </c>
      <c r="K98" t="s">
        <v>75</v>
      </c>
      <c r="L98" t="s">
        <v>1317</v>
      </c>
      <c r="M98">
        <v>10</v>
      </c>
    </row>
    <row r="99" spans="1:13" x14ac:dyDescent="0.25">
      <c r="A99" t="s">
        <v>1452</v>
      </c>
      <c r="B99" t="s">
        <v>68</v>
      </c>
      <c r="C99" t="s">
        <v>29</v>
      </c>
      <c r="D99" t="s">
        <v>1724</v>
      </c>
      <c r="E99" s="84">
        <v>355.11395347636449</v>
      </c>
      <c r="F99" s="84">
        <v>2.289531562222237</v>
      </c>
      <c r="G99" s="84">
        <v>0.13467832718954334</v>
      </c>
      <c r="H99" s="84">
        <v>354.97927514917495</v>
      </c>
      <c r="I99" s="84">
        <v>2.1548532350327037</v>
      </c>
      <c r="J99" s="84">
        <v>0.12675607264898256</v>
      </c>
      <c r="K99" t="s">
        <v>1452</v>
      </c>
      <c r="L99" t="s">
        <v>1451</v>
      </c>
      <c r="M99">
        <v>4</v>
      </c>
    </row>
    <row r="100" spans="1:13" x14ac:dyDescent="0.25">
      <c r="A100" t="s">
        <v>1572</v>
      </c>
      <c r="B100" t="s">
        <v>2209</v>
      </c>
      <c r="C100" t="s">
        <v>102</v>
      </c>
      <c r="D100" t="s">
        <v>1716</v>
      </c>
      <c r="E100" s="84">
        <v>122.28137687634879</v>
      </c>
      <c r="F100" s="84">
        <v>1.5732770638902736</v>
      </c>
      <c r="G100" s="84">
        <v>9.2545709640604323E-2</v>
      </c>
      <c r="H100" s="84">
        <v>122.18883116670818</v>
      </c>
      <c r="I100" s="84">
        <v>1.4807313542496701</v>
      </c>
      <c r="J100" s="84">
        <v>8.7101844367627648E-2</v>
      </c>
      <c r="K100" t="s">
        <v>1572</v>
      </c>
      <c r="L100" t="s">
        <v>1571</v>
      </c>
      <c r="M100">
        <v>3</v>
      </c>
    </row>
    <row r="101" spans="1:13" x14ac:dyDescent="0.25">
      <c r="A101" t="s">
        <v>1450</v>
      </c>
      <c r="B101" t="s">
        <v>2322</v>
      </c>
      <c r="C101" t="s">
        <v>126</v>
      </c>
      <c r="D101" t="s">
        <v>1756</v>
      </c>
      <c r="E101" s="84">
        <v>120.23134408575412</v>
      </c>
      <c r="F101" s="84">
        <v>0</v>
      </c>
      <c r="G101" s="84">
        <v>0</v>
      </c>
      <c r="H101" s="84">
        <v>120.23134408575412</v>
      </c>
      <c r="I101" s="84">
        <v>0</v>
      </c>
      <c r="J101" s="84">
        <v>0</v>
      </c>
      <c r="K101" t="s">
        <v>1450</v>
      </c>
      <c r="L101" t="s">
        <v>1449</v>
      </c>
      <c r="M101">
        <v>3</v>
      </c>
    </row>
    <row r="102" spans="1:13" x14ac:dyDescent="0.25">
      <c r="A102" t="s">
        <v>1172</v>
      </c>
      <c r="B102" t="s">
        <v>2209</v>
      </c>
      <c r="C102" t="s">
        <v>64</v>
      </c>
      <c r="D102" t="s">
        <v>1737</v>
      </c>
      <c r="E102" s="84">
        <v>130.22508271851893</v>
      </c>
      <c r="F102" s="84">
        <v>0</v>
      </c>
      <c r="G102" s="84">
        <v>0</v>
      </c>
      <c r="H102" s="84">
        <v>130.22508271851893</v>
      </c>
      <c r="I102" s="84">
        <v>0</v>
      </c>
      <c r="J102" s="84">
        <v>0</v>
      </c>
      <c r="K102" t="s">
        <v>1172</v>
      </c>
      <c r="L102" t="s">
        <v>1171</v>
      </c>
      <c r="M102">
        <v>4</v>
      </c>
    </row>
    <row r="103" spans="1:13" x14ac:dyDescent="0.25">
      <c r="A103" t="s">
        <v>1132</v>
      </c>
      <c r="B103" t="s">
        <v>2322</v>
      </c>
      <c r="C103" t="s">
        <v>29</v>
      </c>
      <c r="D103" t="s">
        <v>1725</v>
      </c>
      <c r="E103" s="84">
        <v>352.82442191414225</v>
      </c>
      <c r="F103" s="84">
        <v>0</v>
      </c>
      <c r="G103" s="84">
        <v>0</v>
      </c>
      <c r="H103" s="84">
        <v>352.82442191414225</v>
      </c>
      <c r="I103" s="84">
        <v>0</v>
      </c>
      <c r="J103" s="84">
        <v>0</v>
      </c>
      <c r="K103" t="s">
        <v>1132</v>
      </c>
      <c r="L103" t="s">
        <v>1131</v>
      </c>
      <c r="M103">
        <v>5</v>
      </c>
    </row>
    <row r="104" spans="1:13" x14ac:dyDescent="0.25">
      <c r="A104" t="s">
        <v>1488</v>
      </c>
      <c r="B104" t="s">
        <v>54</v>
      </c>
      <c r="C104" t="s">
        <v>102</v>
      </c>
      <c r="D104" t="s">
        <v>1720</v>
      </c>
      <c r="E104" s="84">
        <v>120.70809981245851</v>
      </c>
      <c r="F104" s="84">
        <v>0</v>
      </c>
      <c r="G104" s="84">
        <v>0</v>
      </c>
      <c r="H104" s="84">
        <v>120.7080998124585</v>
      </c>
      <c r="I104" s="84">
        <v>-1.4210854715202004E-14</v>
      </c>
      <c r="J104" s="84">
        <v>-8.3593263030600021E-16</v>
      </c>
      <c r="K104" t="s">
        <v>1488</v>
      </c>
      <c r="L104" t="s">
        <v>1487</v>
      </c>
      <c r="M104">
        <v>0</v>
      </c>
    </row>
    <row r="105" spans="1:13" x14ac:dyDescent="0.25">
      <c r="A105" t="s">
        <v>1122</v>
      </c>
      <c r="B105" t="s">
        <v>2248</v>
      </c>
      <c r="C105" t="s">
        <v>64</v>
      </c>
      <c r="D105" t="s">
        <v>1746</v>
      </c>
      <c r="E105" s="84">
        <v>129.74330089198514</v>
      </c>
      <c r="F105" s="84">
        <v>-0.48178182653379054</v>
      </c>
      <c r="G105" s="84">
        <v>-2.8340107443164148E-2</v>
      </c>
      <c r="H105" s="84">
        <v>129.79998110687148</v>
      </c>
      <c r="I105" s="84">
        <v>-0.42510161164744886</v>
      </c>
      <c r="J105" s="84">
        <v>-2.5005977155732287E-2</v>
      </c>
      <c r="K105" t="s">
        <v>1122</v>
      </c>
      <c r="L105" t="s">
        <v>1121</v>
      </c>
      <c r="M105">
        <v>1</v>
      </c>
    </row>
    <row r="106" spans="1:13" x14ac:dyDescent="0.25">
      <c r="A106" t="s">
        <v>1175</v>
      </c>
      <c r="B106" t="s">
        <v>94</v>
      </c>
      <c r="C106" t="s">
        <v>64</v>
      </c>
      <c r="D106" t="s">
        <v>1749</v>
      </c>
      <c r="E106" s="84">
        <v>128.91298163837575</v>
      </c>
      <c r="F106" s="84">
        <v>-1.3121010801431794</v>
      </c>
      <c r="G106" s="84">
        <v>-7.7182416479010557E-2</v>
      </c>
      <c r="H106" s="84">
        <v>129.06734647133379</v>
      </c>
      <c r="I106" s="84">
        <v>-1.1577362471851416</v>
      </c>
      <c r="J106" s="84">
        <v>-6.8102132187361275E-2</v>
      </c>
      <c r="K106" t="s">
        <v>1175</v>
      </c>
      <c r="L106" t="s">
        <v>1174</v>
      </c>
      <c r="M106">
        <v>5</v>
      </c>
    </row>
    <row r="107" spans="1:13" x14ac:dyDescent="0.25">
      <c r="A107" t="s">
        <v>411</v>
      </c>
      <c r="B107" t="s">
        <v>2219</v>
      </c>
      <c r="C107" t="s">
        <v>126</v>
      </c>
      <c r="D107" t="s">
        <v>1765</v>
      </c>
      <c r="E107" s="84">
        <v>117.67053226640812</v>
      </c>
      <c r="F107" s="84">
        <v>-2.5608118193460001</v>
      </c>
      <c r="G107" s="84">
        <v>-0.15063598937329412</v>
      </c>
      <c r="H107" s="84">
        <v>117.82116825578142</v>
      </c>
      <c r="I107" s="84">
        <v>-2.410175829972701</v>
      </c>
      <c r="J107" s="84">
        <v>-0.1417750488219236</v>
      </c>
      <c r="K107" t="s">
        <v>411</v>
      </c>
      <c r="L107" t="s">
        <v>1154</v>
      </c>
      <c r="M107">
        <v>8</v>
      </c>
    </row>
    <row r="108" spans="1:13" x14ac:dyDescent="0.25">
      <c r="A108" t="s">
        <v>1168</v>
      </c>
      <c r="B108" t="s">
        <v>92</v>
      </c>
      <c r="C108" t="s">
        <v>29</v>
      </c>
      <c r="D108" t="s">
        <v>1730</v>
      </c>
      <c r="E108" s="84">
        <v>349.95111659812721</v>
      </c>
      <c r="F108" s="84">
        <v>-2.8733053160150348</v>
      </c>
      <c r="G108" s="84">
        <v>-0.16901795976559028</v>
      </c>
      <c r="H108" s="84">
        <v>350.12013455789281</v>
      </c>
      <c r="I108" s="84">
        <v>-2.7042873562494378</v>
      </c>
      <c r="J108" s="84">
        <v>-0.15907572683820223</v>
      </c>
      <c r="K108" t="s">
        <v>1168</v>
      </c>
      <c r="L108" t="s">
        <v>1167</v>
      </c>
      <c r="M108">
        <v>1</v>
      </c>
    </row>
    <row r="109" spans="1:13" x14ac:dyDescent="0.25">
      <c r="A109" t="s">
        <v>1550</v>
      </c>
      <c r="B109" t="s">
        <v>72</v>
      </c>
      <c r="C109" t="s">
        <v>64</v>
      </c>
      <c r="D109" t="s">
        <v>1753</v>
      </c>
      <c r="E109" s="84">
        <v>124.9732568319433</v>
      </c>
      <c r="F109" s="84">
        <v>-5.2518258865756309</v>
      </c>
      <c r="G109" s="84">
        <v>-0.30893093450444886</v>
      </c>
      <c r="H109" s="84">
        <v>125.59111870095221</v>
      </c>
      <c r="I109" s="84">
        <v>-4.6339640175667256</v>
      </c>
      <c r="J109" s="84">
        <v>-0.27258611868039562</v>
      </c>
      <c r="K109" t="s">
        <v>1550</v>
      </c>
      <c r="L109" t="s">
        <v>1549</v>
      </c>
      <c r="M109">
        <v>2</v>
      </c>
    </row>
    <row r="110" spans="1:13" x14ac:dyDescent="0.25">
      <c r="A110" t="s">
        <v>1170</v>
      </c>
      <c r="B110" t="s">
        <v>28</v>
      </c>
      <c r="C110" t="s">
        <v>102</v>
      </c>
      <c r="D110" t="s">
        <v>1721</v>
      </c>
      <c r="E110" s="84">
        <v>114.57356512561125</v>
      </c>
      <c r="F110" s="84">
        <v>-6.1345346868472603</v>
      </c>
      <c r="G110" s="84">
        <v>-0.36085498157925061</v>
      </c>
      <c r="H110" s="84">
        <v>114.9344201071905</v>
      </c>
      <c r="I110" s="84">
        <v>-5.7736797052680089</v>
      </c>
      <c r="J110" s="84">
        <v>-0.3396282179569417</v>
      </c>
      <c r="K110" t="s">
        <v>1170</v>
      </c>
      <c r="L110" t="s">
        <v>1169</v>
      </c>
      <c r="M110">
        <v>3</v>
      </c>
    </row>
    <row r="111" spans="1:13" x14ac:dyDescent="0.25">
      <c r="A111" t="s">
        <v>61</v>
      </c>
      <c r="B111" t="s">
        <v>62</v>
      </c>
      <c r="C111" t="s">
        <v>29</v>
      </c>
      <c r="D111" t="s">
        <v>1742</v>
      </c>
      <c r="E111" s="84">
        <v>346.09348707001487</v>
      </c>
      <c r="F111" s="84">
        <v>-6.7309348441273755</v>
      </c>
      <c r="G111" s="84">
        <v>-0.39593734377219858</v>
      </c>
      <c r="H111" s="84">
        <v>346.48942441378705</v>
      </c>
      <c r="I111" s="84">
        <v>-6.3349975003552004</v>
      </c>
      <c r="J111" s="84">
        <v>-0.3726469117856</v>
      </c>
      <c r="K111" t="s">
        <v>61</v>
      </c>
      <c r="L111" t="s">
        <v>2566</v>
      </c>
      <c r="M111">
        <v>9</v>
      </c>
    </row>
    <row r="112" spans="1:13" x14ac:dyDescent="0.25">
      <c r="A112" t="s">
        <v>1369</v>
      </c>
      <c r="B112" t="s">
        <v>70</v>
      </c>
      <c r="C112" t="s">
        <v>29</v>
      </c>
      <c r="D112" t="s">
        <v>1755</v>
      </c>
      <c r="E112" s="84">
        <v>345.94833780649776</v>
      </c>
      <c r="F112" s="84">
        <v>-6.8760841076444876</v>
      </c>
      <c r="G112" s="84">
        <v>-0.40447553574379341</v>
      </c>
      <c r="H112" s="84">
        <v>346.35281334224157</v>
      </c>
      <c r="I112" s="84">
        <v>-6.4716085719006742</v>
      </c>
      <c r="J112" s="84">
        <v>-0.38068285717062789</v>
      </c>
      <c r="K112" t="s">
        <v>1369</v>
      </c>
      <c r="L112" t="s">
        <v>1368</v>
      </c>
      <c r="M112">
        <v>6</v>
      </c>
    </row>
    <row r="113" spans="1:13" x14ac:dyDescent="0.25">
      <c r="A113" t="s">
        <v>1345</v>
      </c>
      <c r="B113" t="s">
        <v>2311</v>
      </c>
      <c r="C113" t="s">
        <v>102</v>
      </c>
      <c r="D113" t="s">
        <v>1731</v>
      </c>
      <c r="E113" s="84">
        <v>113.65717450283371</v>
      </c>
      <c r="F113" s="84">
        <v>-7.0509253096248017</v>
      </c>
      <c r="G113" s="84">
        <v>-0.41476031233087068</v>
      </c>
      <c r="H113" s="84">
        <v>114.07193481516458</v>
      </c>
      <c r="I113" s="84">
        <v>-6.6361649972939318</v>
      </c>
      <c r="J113" s="84">
        <v>-0.39036264689964306</v>
      </c>
      <c r="K113" t="s">
        <v>1345</v>
      </c>
      <c r="L113" t="s">
        <v>1344</v>
      </c>
      <c r="M113">
        <v>0</v>
      </c>
    </row>
    <row r="114" spans="1:13" x14ac:dyDescent="0.25">
      <c r="A114" t="s">
        <v>1328</v>
      </c>
      <c r="B114" t="s">
        <v>2236</v>
      </c>
      <c r="C114" t="s">
        <v>102</v>
      </c>
      <c r="D114" t="s">
        <v>1735</v>
      </c>
      <c r="E114" s="84">
        <v>113.10265276119607</v>
      </c>
      <c r="F114" s="84">
        <v>-7.6054470512624448</v>
      </c>
      <c r="G114" s="84">
        <v>-0.44737923830955556</v>
      </c>
      <c r="H114" s="84">
        <v>113.55003199950562</v>
      </c>
      <c r="I114" s="84">
        <v>-7.1580678129528934</v>
      </c>
      <c r="J114" s="84">
        <v>-0.4210628125266408</v>
      </c>
      <c r="K114" t="s">
        <v>1328</v>
      </c>
      <c r="L114" t="s">
        <v>1327</v>
      </c>
      <c r="M114">
        <v>6</v>
      </c>
    </row>
    <row r="115" spans="1:13" x14ac:dyDescent="0.25">
      <c r="A115" t="s">
        <v>237</v>
      </c>
      <c r="B115" t="s">
        <v>2209</v>
      </c>
      <c r="C115" t="s">
        <v>64</v>
      </c>
      <c r="D115" t="s">
        <v>1760</v>
      </c>
      <c r="E115" s="84">
        <v>121.95537758163539</v>
      </c>
      <c r="F115" s="84">
        <v>-8.2697051368835446</v>
      </c>
      <c r="G115" s="84">
        <v>-0.48645324334609086</v>
      </c>
      <c r="H115" s="84">
        <v>122.92828406832757</v>
      </c>
      <c r="I115" s="84">
        <v>-7.2967986501913629</v>
      </c>
      <c r="J115" s="84">
        <v>-0.42922345001125661</v>
      </c>
      <c r="K115" t="s">
        <v>237</v>
      </c>
      <c r="L115" t="s">
        <v>1544</v>
      </c>
      <c r="M115">
        <v>9</v>
      </c>
    </row>
    <row r="116" spans="1:13" x14ac:dyDescent="0.25">
      <c r="A116" t="s">
        <v>1590</v>
      </c>
      <c r="B116" t="s">
        <v>62</v>
      </c>
      <c r="C116" t="s">
        <v>102</v>
      </c>
      <c r="D116" t="s">
        <v>1740</v>
      </c>
      <c r="E116" s="84">
        <v>112.63896238438373</v>
      </c>
      <c r="F116" s="84">
        <v>-8.0691374280747823</v>
      </c>
      <c r="G116" s="84">
        <v>-0.47465514282792837</v>
      </c>
      <c r="H116" s="84">
        <v>113.11361752721166</v>
      </c>
      <c r="I116" s="84">
        <v>-7.5944822852468548</v>
      </c>
      <c r="J116" s="84">
        <v>-0.44673425207334438</v>
      </c>
      <c r="K116" t="s">
        <v>1590</v>
      </c>
      <c r="L116" t="s">
        <v>1589</v>
      </c>
      <c r="M116">
        <v>2</v>
      </c>
    </row>
    <row r="117" spans="1:13" x14ac:dyDescent="0.25">
      <c r="A117" t="s">
        <v>1414</v>
      </c>
      <c r="B117" t="s">
        <v>2322</v>
      </c>
      <c r="C117" t="s">
        <v>102</v>
      </c>
      <c r="D117" t="s">
        <v>1741</v>
      </c>
      <c r="E117" s="84">
        <v>112.00708613051243</v>
      </c>
      <c r="F117" s="84">
        <v>-8.7010136819460797</v>
      </c>
      <c r="G117" s="84">
        <v>-0.51182433423212237</v>
      </c>
      <c r="H117" s="84">
        <v>112.51891046474455</v>
      </c>
      <c r="I117" s="84">
        <v>-8.1891893477139632</v>
      </c>
      <c r="J117" s="84">
        <v>-0.48171702045376252</v>
      </c>
      <c r="K117" t="s">
        <v>1414</v>
      </c>
      <c r="L117" t="s">
        <v>1413</v>
      </c>
      <c r="M117">
        <v>7</v>
      </c>
    </row>
    <row r="118" spans="1:13" x14ac:dyDescent="0.25">
      <c r="A118" t="s">
        <v>1281</v>
      </c>
      <c r="B118" t="s">
        <v>2251</v>
      </c>
      <c r="C118" t="s">
        <v>102</v>
      </c>
      <c r="D118" t="s">
        <v>1743</v>
      </c>
      <c r="E118" s="84">
        <v>111.75352271581065</v>
      </c>
      <c r="F118" s="84">
        <v>-8.9545770966478671</v>
      </c>
      <c r="G118" s="84">
        <v>-0.5267398292145804</v>
      </c>
      <c r="H118" s="84">
        <v>112.28026254502524</v>
      </c>
      <c r="I118" s="84">
        <v>-8.4278372674332758</v>
      </c>
      <c r="J118" s="84">
        <v>-0.49575513337842797</v>
      </c>
      <c r="K118" t="s">
        <v>1281</v>
      </c>
      <c r="L118" t="s">
        <v>1280</v>
      </c>
      <c r="M118">
        <v>3</v>
      </c>
    </row>
    <row r="119" spans="1:13" x14ac:dyDescent="0.25">
      <c r="A119" t="s">
        <v>1323</v>
      </c>
      <c r="B119" t="s">
        <v>54</v>
      </c>
      <c r="C119" t="s">
        <v>126</v>
      </c>
      <c r="D119" t="s">
        <v>1769</v>
      </c>
      <c r="E119" s="84">
        <v>110.46574960847566</v>
      </c>
      <c r="F119" s="84">
        <v>-9.7655944772784551</v>
      </c>
      <c r="G119" s="84">
        <v>-0.57444673395755619</v>
      </c>
      <c r="H119" s="84">
        <v>111.04019634243322</v>
      </c>
      <c r="I119" s="84">
        <v>-9.1911477433208972</v>
      </c>
      <c r="J119" s="84">
        <v>-0.5406557496071116</v>
      </c>
      <c r="K119" t="s">
        <v>1323</v>
      </c>
      <c r="L119" t="s">
        <v>1322</v>
      </c>
      <c r="M119">
        <v>6</v>
      </c>
    </row>
    <row r="120" spans="1:13" x14ac:dyDescent="0.25">
      <c r="A120" t="s">
        <v>1460</v>
      </c>
      <c r="B120" t="s">
        <v>2208</v>
      </c>
      <c r="C120" t="s">
        <v>126</v>
      </c>
      <c r="D120" t="s">
        <v>1773</v>
      </c>
      <c r="E120" s="84">
        <v>110.39677292652199</v>
      </c>
      <c r="F120" s="84">
        <v>-9.8345711592321265</v>
      </c>
      <c r="G120" s="84">
        <v>-0.57850418583718388</v>
      </c>
      <c r="H120" s="84">
        <v>110.97527711235918</v>
      </c>
      <c r="I120" s="84">
        <v>-9.2560669733949368</v>
      </c>
      <c r="J120" s="84">
        <v>-0.54447452784676098</v>
      </c>
      <c r="K120" t="s">
        <v>1460</v>
      </c>
      <c r="L120" t="s">
        <v>1459</v>
      </c>
      <c r="M120">
        <v>4</v>
      </c>
    </row>
    <row r="121" spans="1:13" x14ac:dyDescent="0.25">
      <c r="A121" t="s">
        <v>1663</v>
      </c>
      <c r="B121" t="s">
        <v>68</v>
      </c>
      <c r="C121" t="s">
        <v>102</v>
      </c>
      <c r="D121" t="s">
        <v>1750</v>
      </c>
      <c r="E121" s="84">
        <v>110.48</v>
      </c>
      <c r="F121" s="84">
        <v>-10.22809981245851</v>
      </c>
      <c r="G121" s="84">
        <v>-0.60165293014461818</v>
      </c>
      <c r="H121" s="84">
        <v>111.08165293014463</v>
      </c>
      <c r="I121" s="84">
        <v>-9.6264468823138856</v>
      </c>
      <c r="J121" s="84">
        <v>-0.56626158131258153</v>
      </c>
      <c r="K121" t="s">
        <v>1663</v>
      </c>
      <c r="L121" t="s">
        <v>2567</v>
      </c>
      <c r="M121">
        <v>7</v>
      </c>
    </row>
    <row r="122" spans="1:13" x14ac:dyDescent="0.25">
      <c r="A122" t="s">
        <v>1305</v>
      </c>
      <c r="B122" t="s">
        <v>2248</v>
      </c>
      <c r="C122" t="s">
        <v>29</v>
      </c>
      <c r="D122" t="s">
        <v>1768</v>
      </c>
      <c r="E122" s="84">
        <v>341.79245029363233</v>
      </c>
      <c r="F122" s="84">
        <v>-11.031971620509921</v>
      </c>
      <c r="G122" s="84">
        <v>-0.64893950708881887</v>
      </c>
      <c r="H122" s="84">
        <v>342.44138980072114</v>
      </c>
      <c r="I122" s="84">
        <v>-10.383032113421109</v>
      </c>
      <c r="J122" s="84">
        <v>-0.61076659490712404</v>
      </c>
      <c r="K122" t="s">
        <v>1305</v>
      </c>
      <c r="L122" t="s">
        <v>1304</v>
      </c>
      <c r="M122">
        <v>2</v>
      </c>
    </row>
    <row r="123" spans="1:13" x14ac:dyDescent="0.25">
      <c r="A123" t="s">
        <v>1375</v>
      </c>
      <c r="B123" t="s">
        <v>2208</v>
      </c>
      <c r="C123" t="s">
        <v>64</v>
      </c>
      <c r="D123" t="s">
        <v>1774</v>
      </c>
      <c r="E123" s="84">
        <v>117.98019724363098</v>
      </c>
      <c r="F123" s="84">
        <v>-12.244885474887951</v>
      </c>
      <c r="G123" s="84">
        <v>-0.72028738087576183</v>
      </c>
      <c r="H123" s="84">
        <v>119.4207720053825</v>
      </c>
      <c r="I123" s="84">
        <v>-10.804310713136431</v>
      </c>
      <c r="J123" s="84">
        <v>-0.63554768900802538</v>
      </c>
      <c r="K123" t="s">
        <v>1375</v>
      </c>
      <c r="L123" t="s">
        <v>1374</v>
      </c>
      <c r="M123">
        <v>4</v>
      </c>
    </row>
    <row r="124" spans="1:13" x14ac:dyDescent="0.25">
      <c r="A124" t="s">
        <v>1670</v>
      </c>
      <c r="B124" t="s">
        <v>2209</v>
      </c>
      <c r="C124" t="s">
        <v>126</v>
      </c>
      <c r="D124" t="s">
        <v>1781</v>
      </c>
      <c r="E124" s="84">
        <v>108.15644582916543</v>
      </c>
      <c r="F124" s="84">
        <v>-12.074898256588682</v>
      </c>
      <c r="G124" s="84">
        <v>-0.71028813274051072</v>
      </c>
      <c r="H124" s="84">
        <v>108.86673396190595</v>
      </c>
      <c r="I124" s="84">
        <v>-11.364610123848166</v>
      </c>
      <c r="J124" s="84">
        <v>-0.66850647787342155</v>
      </c>
      <c r="K124" t="s">
        <v>1670</v>
      </c>
      <c r="L124" t="s">
        <v>2568</v>
      </c>
      <c r="M124">
        <v>7</v>
      </c>
    </row>
    <row r="125" spans="1:13" x14ac:dyDescent="0.25">
      <c r="A125" t="s">
        <v>280</v>
      </c>
      <c r="B125" t="s">
        <v>94</v>
      </c>
      <c r="C125" t="s">
        <v>102</v>
      </c>
      <c r="D125" t="s">
        <v>1751</v>
      </c>
      <c r="E125" s="84">
        <v>108.62059381921108</v>
      </c>
      <c r="F125" s="84">
        <v>-12.087505993247433</v>
      </c>
      <c r="G125" s="84">
        <v>-0.71102976430867249</v>
      </c>
      <c r="H125" s="84">
        <v>109.33162358351976</v>
      </c>
      <c r="I125" s="84">
        <v>-11.376476228938756</v>
      </c>
      <c r="J125" s="84">
        <v>-0.66920448405522093</v>
      </c>
      <c r="K125" t="s">
        <v>280</v>
      </c>
      <c r="L125" t="s">
        <v>2569</v>
      </c>
      <c r="M125">
        <v>9</v>
      </c>
    </row>
    <row r="126" spans="1:13" x14ac:dyDescent="0.25">
      <c r="A126" t="s">
        <v>1383</v>
      </c>
      <c r="B126" t="s">
        <v>2241</v>
      </c>
      <c r="C126" t="s">
        <v>102</v>
      </c>
      <c r="D126" t="s">
        <v>1757</v>
      </c>
      <c r="E126" s="84">
        <v>108.10577785908566</v>
      </c>
      <c r="F126" s="84">
        <v>-12.602321953372851</v>
      </c>
      <c r="G126" s="84">
        <v>-0.74131305608075593</v>
      </c>
      <c r="H126" s="84">
        <v>108.8470909151664</v>
      </c>
      <c r="I126" s="84">
        <v>-11.861008897292109</v>
      </c>
      <c r="J126" s="84">
        <v>-0.69770640572306519</v>
      </c>
      <c r="K126" t="s">
        <v>1383</v>
      </c>
      <c r="L126" t="s">
        <v>1382</v>
      </c>
      <c r="M126">
        <v>4</v>
      </c>
    </row>
    <row r="127" spans="1:13" x14ac:dyDescent="0.25">
      <c r="A127" t="s">
        <v>1475</v>
      </c>
      <c r="B127" t="s">
        <v>34</v>
      </c>
      <c r="C127" t="s">
        <v>102</v>
      </c>
      <c r="D127" t="s">
        <v>1759</v>
      </c>
      <c r="E127" s="84">
        <v>107.77428449609319</v>
      </c>
      <c r="F127" s="84">
        <v>-12.933815316365326</v>
      </c>
      <c r="G127" s="84">
        <v>-0.76081266566854855</v>
      </c>
      <c r="H127" s="84">
        <v>108.53509716176174</v>
      </c>
      <c r="I127" s="84">
        <v>-12.173002650696773</v>
      </c>
      <c r="J127" s="84">
        <v>-0.71605897945275132</v>
      </c>
      <c r="K127" t="s">
        <v>1475</v>
      </c>
      <c r="L127" t="s">
        <v>1474</v>
      </c>
      <c r="M127">
        <v>4</v>
      </c>
    </row>
    <row r="128" spans="1:13" x14ac:dyDescent="0.25">
      <c r="A128" t="s">
        <v>1228</v>
      </c>
      <c r="B128" t="s">
        <v>70</v>
      </c>
      <c r="C128" t="s">
        <v>126</v>
      </c>
      <c r="D128" t="s">
        <v>1787</v>
      </c>
      <c r="E128" s="84">
        <v>107.25752741737193</v>
      </c>
      <c r="F128" s="84">
        <v>-12.973816668382185</v>
      </c>
      <c r="G128" s="84">
        <v>-0.76316568637542259</v>
      </c>
      <c r="H128" s="84">
        <v>108.02069310374736</v>
      </c>
      <c r="I128" s="84">
        <v>-12.210650982006754</v>
      </c>
      <c r="J128" s="84">
        <v>-0.71827358717686796</v>
      </c>
      <c r="K128" t="s">
        <v>1228</v>
      </c>
      <c r="L128" t="s">
        <v>1227</v>
      </c>
      <c r="M128">
        <v>1</v>
      </c>
    </row>
    <row r="129" spans="1:13" x14ac:dyDescent="0.25">
      <c r="A129" t="s">
        <v>1285</v>
      </c>
      <c r="B129" t="s">
        <v>2236</v>
      </c>
      <c r="C129" t="s">
        <v>126</v>
      </c>
      <c r="D129" t="s">
        <v>1789</v>
      </c>
      <c r="E129" s="84">
        <v>106.00049826072866</v>
      </c>
      <c r="F129" s="84">
        <v>-14.230845825025455</v>
      </c>
      <c r="G129" s="84">
        <v>-0.83710857794267379</v>
      </c>
      <c r="H129" s="84">
        <v>106.83760683867133</v>
      </c>
      <c r="I129" s="84">
        <v>-13.393737247082782</v>
      </c>
      <c r="J129" s="84">
        <v>-0.78786689688722245</v>
      </c>
      <c r="K129" t="s">
        <v>1285</v>
      </c>
      <c r="L129" t="s">
        <v>1284</v>
      </c>
      <c r="M129">
        <v>5</v>
      </c>
    </row>
    <row r="130" spans="1:13" x14ac:dyDescent="0.25">
      <c r="A130" t="s">
        <v>1269</v>
      </c>
      <c r="B130" t="s">
        <v>2246</v>
      </c>
      <c r="C130" t="s">
        <v>102</v>
      </c>
      <c r="D130" t="s">
        <v>1761</v>
      </c>
      <c r="E130" s="84">
        <v>105.01877261808677</v>
      </c>
      <c r="F130" s="84">
        <v>-15.689327194371742</v>
      </c>
      <c r="G130" s="84">
        <v>-0.92290159966892604</v>
      </c>
      <c r="H130" s="84">
        <v>105.94167421775569</v>
      </c>
      <c r="I130" s="84">
        <v>-14.766425594702824</v>
      </c>
      <c r="J130" s="84">
        <v>-0.86861327027663671</v>
      </c>
      <c r="K130" t="s">
        <v>1269</v>
      </c>
      <c r="L130" t="s">
        <v>1268</v>
      </c>
      <c r="M130">
        <v>3</v>
      </c>
    </row>
    <row r="131" spans="1:13" x14ac:dyDescent="0.25">
      <c r="A131" t="s">
        <v>1738</v>
      </c>
      <c r="B131" t="s">
        <v>2210</v>
      </c>
      <c r="C131" t="s">
        <v>126</v>
      </c>
      <c r="D131" t="s">
        <v>1790</v>
      </c>
      <c r="E131" s="84">
        <v>104.36074020418872</v>
      </c>
      <c r="F131" s="84">
        <v>-15.870603881565401</v>
      </c>
      <c r="G131" s="84">
        <v>-0.93356493420972952</v>
      </c>
      <c r="H131" s="84">
        <v>105.29430513839844</v>
      </c>
      <c r="I131" s="84">
        <v>-14.937038947355674</v>
      </c>
      <c r="J131" s="84">
        <v>-0.87864934984445142</v>
      </c>
      <c r="K131" t="s">
        <v>1738</v>
      </c>
      <c r="L131" t="s">
        <v>2570</v>
      </c>
      <c r="M131">
        <v>4</v>
      </c>
    </row>
    <row r="132" spans="1:13" x14ac:dyDescent="0.25">
      <c r="A132" t="s">
        <v>1473</v>
      </c>
      <c r="B132" t="s">
        <v>2278</v>
      </c>
      <c r="C132" t="s">
        <v>102</v>
      </c>
      <c r="D132" t="s">
        <v>1762</v>
      </c>
      <c r="E132" s="84">
        <v>104.55802709353837</v>
      </c>
      <c r="F132" s="84">
        <v>-16.150072718920143</v>
      </c>
      <c r="G132" s="84">
        <v>-0.95000427758353778</v>
      </c>
      <c r="H132" s="84">
        <v>105.50803137112192</v>
      </c>
      <c r="I132" s="84">
        <v>-15.200068441336597</v>
      </c>
      <c r="J132" s="84">
        <v>-0.89412167301979983</v>
      </c>
      <c r="K132" t="s">
        <v>1473</v>
      </c>
      <c r="L132" t="s">
        <v>1472</v>
      </c>
      <c r="M132">
        <v>4</v>
      </c>
    </row>
    <row r="133" spans="1:13" x14ac:dyDescent="0.25">
      <c r="A133" t="s">
        <v>278</v>
      </c>
      <c r="B133" t="s">
        <v>94</v>
      </c>
      <c r="C133" t="s">
        <v>29</v>
      </c>
      <c r="D133" t="s">
        <v>1771</v>
      </c>
      <c r="E133" s="84">
        <v>333.78293742031701</v>
      </c>
      <c r="F133" s="84">
        <v>-19.041484493825237</v>
      </c>
      <c r="G133" s="84">
        <v>-1.1200873231661905</v>
      </c>
      <c r="H133" s="84">
        <v>334.90302474348323</v>
      </c>
      <c r="I133" s="84">
        <v>-17.92139717065902</v>
      </c>
      <c r="J133" s="84">
        <v>-1.0541998335681777</v>
      </c>
      <c r="K133" t="s">
        <v>278</v>
      </c>
      <c r="L133" t="s">
        <v>1396</v>
      </c>
      <c r="M133">
        <v>8</v>
      </c>
    </row>
    <row r="134" spans="1:13" x14ac:dyDescent="0.25">
      <c r="A134" t="s">
        <v>1343</v>
      </c>
      <c r="B134" t="s">
        <v>159</v>
      </c>
      <c r="C134" t="s">
        <v>126</v>
      </c>
      <c r="D134" t="s">
        <v>1795</v>
      </c>
      <c r="E134" s="84">
        <v>100.608600532672</v>
      </c>
      <c r="F134" s="84">
        <v>-19.622743553082117</v>
      </c>
      <c r="G134" s="84">
        <v>-1.1542790325342422</v>
      </c>
      <c r="H134" s="84">
        <v>101.76287956520625</v>
      </c>
      <c r="I134" s="84">
        <v>-18.468464520547869</v>
      </c>
      <c r="J134" s="84">
        <v>-1.0863802659145805</v>
      </c>
      <c r="K134" t="s">
        <v>1343</v>
      </c>
      <c r="L134" t="s">
        <v>1342</v>
      </c>
      <c r="M134">
        <v>0</v>
      </c>
    </row>
    <row r="135" spans="1:13" x14ac:dyDescent="0.25">
      <c r="A135" t="s">
        <v>2211</v>
      </c>
      <c r="B135" t="s">
        <v>2210</v>
      </c>
      <c r="C135" t="s">
        <v>102</v>
      </c>
      <c r="D135" t="s">
        <v>1763</v>
      </c>
      <c r="E135" s="84">
        <v>99.3</v>
      </c>
      <c r="F135" s="84">
        <v>-21.408099812458516</v>
      </c>
      <c r="G135" s="84">
        <v>-1.259299988968148</v>
      </c>
      <c r="H135" s="84">
        <v>100.55929998896815</v>
      </c>
      <c r="I135" s="84">
        <v>-20.148799823490364</v>
      </c>
      <c r="J135" s="84">
        <v>-1.1852235190288449</v>
      </c>
      <c r="K135" t="s">
        <v>2211</v>
      </c>
      <c r="L135" t="s">
        <v>2571</v>
      </c>
      <c r="M135">
        <v>1</v>
      </c>
    </row>
    <row r="136" spans="1:13" x14ac:dyDescent="0.25">
      <c r="A136" t="s">
        <v>1367</v>
      </c>
      <c r="B136" t="s">
        <v>2224</v>
      </c>
      <c r="C136" t="s">
        <v>64</v>
      </c>
      <c r="D136" t="s">
        <v>1776</v>
      </c>
      <c r="E136" s="84">
        <v>106.87945372822814</v>
      </c>
      <c r="F136" s="84">
        <v>-23.345628990290791</v>
      </c>
      <c r="G136" s="84">
        <v>-1.3732722935465171</v>
      </c>
      <c r="H136" s="84">
        <v>109.62599831532117</v>
      </c>
      <c r="I136" s="84">
        <v>-20.599084403197764</v>
      </c>
      <c r="J136" s="84">
        <v>-1.2117108472469273</v>
      </c>
      <c r="K136" t="s">
        <v>1367</v>
      </c>
      <c r="L136" t="s">
        <v>1366</v>
      </c>
      <c r="M136">
        <v>2</v>
      </c>
    </row>
    <row r="137" spans="1:13" x14ac:dyDescent="0.25">
      <c r="A137" t="s">
        <v>1177</v>
      </c>
      <c r="B137" t="s">
        <v>2233</v>
      </c>
      <c r="C137" t="s">
        <v>102</v>
      </c>
      <c r="D137" t="s">
        <v>1764</v>
      </c>
      <c r="E137" s="84">
        <v>98.802619393376602</v>
      </c>
      <c r="F137" s="84">
        <v>-21.905480419081911</v>
      </c>
      <c r="G137" s="84">
        <v>-1.2885576717107006</v>
      </c>
      <c r="H137" s="84">
        <v>100.09117706508729</v>
      </c>
      <c r="I137" s="84">
        <v>-20.61692274737122</v>
      </c>
      <c r="J137" s="84">
        <v>-1.2127601616100718</v>
      </c>
      <c r="K137" t="s">
        <v>1177</v>
      </c>
      <c r="L137" t="s">
        <v>1176</v>
      </c>
      <c r="M137">
        <v>4</v>
      </c>
    </row>
    <row r="138" spans="1:13" x14ac:dyDescent="0.25">
      <c r="A138" t="s">
        <v>1428</v>
      </c>
      <c r="B138" t="s">
        <v>28</v>
      </c>
      <c r="C138" t="s">
        <v>102</v>
      </c>
      <c r="D138" t="s">
        <v>1767</v>
      </c>
      <c r="E138" s="84">
        <v>98.007011388227923</v>
      </c>
      <c r="F138" s="84">
        <v>-22.701088424230591</v>
      </c>
      <c r="G138" s="84">
        <v>-1.3353581426017995</v>
      </c>
      <c r="H138" s="84">
        <v>99.342369530829728</v>
      </c>
      <c r="I138" s="84">
        <v>-21.365730281628785</v>
      </c>
      <c r="J138" s="84">
        <v>-1.2568076636252226</v>
      </c>
      <c r="K138" t="s">
        <v>1428</v>
      </c>
      <c r="L138" t="s">
        <v>1427</v>
      </c>
      <c r="M138">
        <v>1</v>
      </c>
    </row>
    <row r="139" spans="1:13" x14ac:dyDescent="0.25">
      <c r="A139" t="s">
        <v>1113</v>
      </c>
      <c r="B139" t="s">
        <v>2219</v>
      </c>
      <c r="C139" t="s">
        <v>102</v>
      </c>
      <c r="D139" t="s">
        <v>1777</v>
      </c>
      <c r="E139" s="84">
        <v>97.425005897740789</v>
      </c>
      <c r="F139" s="84">
        <v>-23.283093914717725</v>
      </c>
      <c r="G139" s="84">
        <v>-1.369593759689278</v>
      </c>
      <c r="H139" s="84">
        <v>98.794599657430069</v>
      </c>
      <c r="I139" s="84">
        <v>-21.913500155028444</v>
      </c>
      <c r="J139" s="84">
        <v>-1.2890294208840261</v>
      </c>
      <c r="K139" t="s">
        <v>1113</v>
      </c>
      <c r="L139" t="s">
        <v>1112</v>
      </c>
      <c r="M139">
        <v>1</v>
      </c>
    </row>
    <row r="140" spans="1:13" x14ac:dyDescent="0.25">
      <c r="A140" t="s">
        <v>1454</v>
      </c>
      <c r="B140" t="s">
        <v>94</v>
      </c>
      <c r="C140" t="s">
        <v>126</v>
      </c>
      <c r="D140" t="s">
        <v>1796</v>
      </c>
      <c r="E140" s="84">
        <v>95.929208813855567</v>
      </c>
      <c r="F140" s="84">
        <v>-24.30213527189855</v>
      </c>
      <c r="G140" s="84">
        <v>-1.4295373689352089</v>
      </c>
      <c r="H140" s="84">
        <v>97.358746182790782</v>
      </c>
      <c r="I140" s="84">
        <v>-22.872597902963335</v>
      </c>
      <c r="J140" s="84">
        <v>-1.3454469354684315</v>
      </c>
      <c r="K140" t="s">
        <v>1454</v>
      </c>
      <c r="L140" t="s">
        <v>1453</v>
      </c>
      <c r="M140">
        <v>4</v>
      </c>
    </row>
    <row r="141" spans="1:13" x14ac:dyDescent="0.25">
      <c r="A141" t="s">
        <v>1361</v>
      </c>
      <c r="B141" t="s">
        <v>2224</v>
      </c>
      <c r="C141" t="s">
        <v>102</v>
      </c>
      <c r="D141" t="s">
        <v>1779</v>
      </c>
      <c r="E141" s="84">
        <v>94.706645468777637</v>
      </c>
      <c r="F141" s="84">
        <v>-26.001454343680876</v>
      </c>
      <c r="G141" s="84">
        <v>-1.5294973143341692</v>
      </c>
      <c r="H141" s="84">
        <v>96.236142783111802</v>
      </c>
      <c r="I141" s="84">
        <v>-24.471957029346711</v>
      </c>
      <c r="J141" s="84">
        <v>-1.4395268840792184</v>
      </c>
      <c r="K141" t="s">
        <v>1361</v>
      </c>
      <c r="L141" t="s">
        <v>1360</v>
      </c>
      <c r="M141">
        <v>2</v>
      </c>
    </row>
    <row r="142" spans="1:13" x14ac:dyDescent="0.25">
      <c r="A142" t="s">
        <v>1101</v>
      </c>
      <c r="B142" t="s">
        <v>2278</v>
      </c>
      <c r="C142" t="s">
        <v>126</v>
      </c>
      <c r="D142" t="s">
        <v>1798</v>
      </c>
      <c r="E142" s="84">
        <v>93.798840050984609</v>
      </c>
      <c r="F142" s="84">
        <v>-26.432504034769508</v>
      </c>
      <c r="G142" s="84">
        <v>-1.5548531785158535</v>
      </c>
      <c r="H142" s="84">
        <v>95.353693229500465</v>
      </c>
      <c r="I142" s="84">
        <v>-24.877650856253652</v>
      </c>
      <c r="J142" s="84">
        <v>-1.4633912268384501</v>
      </c>
      <c r="K142" t="s">
        <v>1101</v>
      </c>
      <c r="L142" t="s">
        <v>1100</v>
      </c>
      <c r="M142">
        <v>2</v>
      </c>
    </row>
    <row r="143" spans="1:13" x14ac:dyDescent="0.25">
      <c r="A143" t="s">
        <v>1252</v>
      </c>
      <c r="B143" t="s">
        <v>2322</v>
      </c>
      <c r="C143" t="s">
        <v>64</v>
      </c>
      <c r="D143" t="s">
        <v>1794</v>
      </c>
      <c r="E143" s="84">
        <v>100.71153785817586</v>
      </c>
      <c r="F143" s="84">
        <v>-29.513544860343075</v>
      </c>
      <c r="G143" s="84">
        <v>-1.7360908741378278</v>
      </c>
      <c r="H143" s="84">
        <v>104.1837196064515</v>
      </c>
      <c r="I143" s="84">
        <v>-26.04136311206743</v>
      </c>
      <c r="J143" s="84">
        <v>-1.5318448889451428</v>
      </c>
      <c r="K143" t="s">
        <v>1252</v>
      </c>
      <c r="L143" t="s">
        <v>1251</v>
      </c>
      <c r="M143">
        <v>3</v>
      </c>
    </row>
    <row r="144" spans="1:13" x14ac:dyDescent="0.25">
      <c r="A144" t="s">
        <v>1480</v>
      </c>
      <c r="B144" t="s">
        <v>92</v>
      </c>
      <c r="C144" t="s">
        <v>64</v>
      </c>
      <c r="D144" t="s">
        <v>1810</v>
      </c>
      <c r="E144" s="84">
        <v>98.851234292876882</v>
      </c>
      <c r="F144" s="84">
        <v>-31.373848425642052</v>
      </c>
      <c r="G144" s="84">
        <v>-1.845520495626003</v>
      </c>
      <c r="H144" s="84">
        <v>102.54227528412889</v>
      </c>
      <c r="I144" s="84">
        <v>-27.682807434390043</v>
      </c>
      <c r="J144" s="84">
        <v>-1.6284004373170613</v>
      </c>
      <c r="K144" t="s">
        <v>1480</v>
      </c>
      <c r="L144" t="s">
        <v>1479</v>
      </c>
      <c r="M144">
        <v>2</v>
      </c>
    </row>
    <row r="145" spans="1:13" x14ac:dyDescent="0.25">
      <c r="A145" t="s">
        <v>1325</v>
      </c>
      <c r="B145" t="s">
        <v>2209</v>
      </c>
      <c r="C145" t="s">
        <v>29</v>
      </c>
      <c r="D145" t="s">
        <v>1825</v>
      </c>
      <c r="E145" s="84">
        <v>323.1541720599871</v>
      </c>
      <c r="F145" s="84">
        <v>-29.670249854155145</v>
      </c>
      <c r="G145" s="84">
        <v>-1.7453088149503027</v>
      </c>
      <c r="H145" s="84">
        <v>324.89948087493741</v>
      </c>
      <c r="I145" s="84">
        <v>-27.924941039204839</v>
      </c>
      <c r="J145" s="84">
        <v>-1.6426435905414611</v>
      </c>
      <c r="K145" t="s">
        <v>1325</v>
      </c>
      <c r="L145" t="s">
        <v>1324</v>
      </c>
      <c r="M145">
        <v>7</v>
      </c>
    </row>
    <row r="146" spans="1:13" x14ac:dyDescent="0.25">
      <c r="A146" t="s">
        <v>1533</v>
      </c>
      <c r="B146" t="s">
        <v>54</v>
      </c>
      <c r="C146" t="s">
        <v>29</v>
      </c>
      <c r="D146" t="s">
        <v>1855</v>
      </c>
      <c r="E146" s="84">
        <v>322.36359057210177</v>
      </c>
      <c r="F146" s="84">
        <v>-30.460831342040478</v>
      </c>
      <c r="G146" s="84">
        <v>-1.7918136083553222</v>
      </c>
      <c r="H146" s="84">
        <v>324.15540418045708</v>
      </c>
      <c r="I146" s="84">
        <v>-28.669017733685166</v>
      </c>
      <c r="J146" s="84">
        <v>-1.6864128078638334</v>
      </c>
      <c r="K146" t="s">
        <v>1533</v>
      </c>
      <c r="L146" t="s">
        <v>1532</v>
      </c>
      <c r="M146">
        <v>1</v>
      </c>
    </row>
    <row r="147" spans="1:13" x14ac:dyDescent="0.25">
      <c r="A147" t="s">
        <v>1446</v>
      </c>
      <c r="B147" t="s">
        <v>2268</v>
      </c>
      <c r="C147" t="s">
        <v>102</v>
      </c>
      <c r="D147" t="s">
        <v>1782</v>
      </c>
      <c r="E147" s="84">
        <v>90.134270345760342</v>
      </c>
      <c r="F147" s="84">
        <v>-30.573829466698172</v>
      </c>
      <c r="G147" s="84">
        <v>-1.7984605568645984</v>
      </c>
      <c r="H147" s="84">
        <v>91.93273090262494</v>
      </c>
      <c r="I147" s="84">
        <v>-28.775368909833574</v>
      </c>
      <c r="J147" s="84">
        <v>-1.6926687594019749</v>
      </c>
      <c r="K147" t="s">
        <v>1446</v>
      </c>
      <c r="L147" t="s">
        <v>1445</v>
      </c>
      <c r="M147">
        <v>0</v>
      </c>
    </row>
    <row r="148" spans="1:13" x14ac:dyDescent="0.25">
      <c r="A148" t="s">
        <v>222</v>
      </c>
      <c r="B148" t="s">
        <v>2241</v>
      </c>
      <c r="C148" t="s">
        <v>102</v>
      </c>
      <c r="D148" t="s">
        <v>1784</v>
      </c>
      <c r="E148" s="84">
        <v>89.633597508902739</v>
      </c>
      <c r="F148" s="84">
        <v>-31.074502303555775</v>
      </c>
      <c r="G148" s="84">
        <v>-1.8279119002091633</v>
      </c>
      <c r="H148" s="84">
        <v>91.461509409111898</v>
      </c>
      <c r="I148" s="84">
        <v>-29.246590403346616</v>
      </c>
      <c r="J148" s="84">
        <v>-1.7203876707850951</v>
      </c>
      <c r="K148" t="s">
        <v>222</v>
      </c>
      <c r="L148" t="s">
        <v>1308</v>
      </c>
      <c r="M148">
        <v>8</v>
      </c>
    </row>
    <row r="149" spans="1:13" x14ac:dyDescent="0.25">
      <c r="A149" t="s">
        <v>1335</v>
      </c>
      <c r="B149" t="s">
        <v>2217</v>
      </c>
      <c r="C149" t="s">
        <v>102</v>
      </c>
      <c r="D149" t="s">
        <v>1785</v>
      </c>
      <c r="E149" s="84">
        <v>88.661276234473476</v>
      </c>
      <c r="F149" s="84">
        <v>-32.046823577985037</v>
      </c>
      <c r="G149" s="84">
        <v>-1.8851072692932376</v>
      </c>
      <c r="H149" s="84">
        <v>90.54638350376672</v>
      </c>
      <c r="I149" s="84">
        <v>-30.161716308691794</v>
      </c>
      <c r="J149" s="84">
        <v>-1.7742186063936349</v>
      </c>
      <c r="K149" t="s">
        <v>1335</v>
      </c>
      <c r="L149" t="s">
        <v>1334</v>
      </c>
      <c r="M149">
        <v>3</v>
      </c>
    </row>
    <row r="150" spans="1:13" x14ac:dyDescent="0.25">
      <c r="A150" t="s">
        <v>1681</v>
      </c>
      <c r="B150" t="s">
        <v>2213</v>
      </c>
      <c r="C150" t="s">
        <v>64</v>
      </c>
      <c r="D150" t="s">
        <v>1816</v>
      </c>
      <c r="E150" s="84">
        <v>95.405962690740523</v>
      </c>
      <c r="F150" s="84">
        <v>-34.819120027778411</v>
      </c>
      <c r="G150" s="84">
        <v>-2.048183531045789</v>
      </c>
      <c r="H150" s="84">
        <v>99.502329752832097</v>
      </c>
      <c r="I150" s="84">
        <v>-30.722752965686837</v>
      </c>
      <c r="J150" s="84">
        <v>-1.807220762687461</v>
      </c>
      <c r="K150" t="s">
        <v>1681</v>
      </c>
      <c r="L150" t="s">
        <v>2572</v>
      </c>
      <c r="M150">
        <v>4</v>
      </c>
    </row>
    <row r="151" spans="1:13" x14ac:dyDescent="0.25">
      <c r="A151" t="s">
        <v>277</v>
      </c>
      <c r="B151" t="s">
        <v>2231</v>
      </c>
      <c r="C151" t="s">
        <v>126</v>
      </c>
      <c r="D151" t="s">
        <v>1812</v>
      </c>
      <c r="E151" s="84">
        <v>87.357371105305859</v>
      </c>
      <c r="F151" s="84">
        <v>-32.873972980448258</v>
      </c>
      <c r="G151" s="84">
        <v>-1.9337631164969564</v>
      </c>
      <c r="H151" s="84">
        <v>89.291134221802821</v>
      </c>
      <c r="I151" s="84">
        <v>-30.940209863951296</v>
      </c>
      <c r="J151" s="84">
        <v>-1.8200123449383114</v>
      </c>
      <c r="K151" t="s">
        <v>277</v>
      </c>
      <c r="L151" t="s">
        <v>1226</v>
      </c>
      <c r="M151">
        <v>8</v>
      </c>
    </row>
    <row r="152" spans="1:13" x14ac:dyDescent="0.25">
      <c r="A152" t="s">
        <v>1115</v>
      </c>
      <c r="B152" t="s">
        <v>28</v>
      </c>
      <c r="C152" t="s">
        <v>29</v>
      </c>
      <c r="D152" t="s">
        <v>1856</v>
      </c>
      <c r="E152" s="84">
        <v>318.20428928780427</v>
      </c>
      <c r="F152" s="84">
        <v>-34.620132626337977</v>
      </c>
      <c r="G152" s="84">
        <v>-2.0364783897845871</v>
      </c>
      <c r="H152" s="84">
        <v>320.24076767758885</v>
      </c>
      <c r="I152" s="84">
        <v>-32.5836542365534</v>
      </c>
      <c r="J152" s="84">
        <v>-1.9166855433266705</v>
      </c>
      <c r="K152" t="s">
        <v>1115</v>
      </c>
      <c r="L152" t="s">
        <v>1114</v>
      </c>
      <c r="M152">
        <v>6</v>
      </c>
    </row>
    <row r="153" spans="1:13" x14ac:dyDescent="0.25">
      <c r="A153" t="s">
        <v>1537</v>
      </c>
      <c r="B153" t="s">
        <v>2219</v>
      </c>
      <c r="C153" t="s">
        <v>64</v>
      </c>
      <c r="D153" t="s">
        <v>1818</v>
      </c>
      <c r="E153" s="84">
        <v>92.903094368628217</v>
      </c>
      <c r="F153" s="84">
        <v>-37.321988349890717</v>
      </c>
      <c r="G153" s="84">
        <v>-2.1954110794053361</v>
      </c>
      <c r="H153" s="84">
        <v>97.293916527438881</v>
      </c>
      <c r="I153" s="84">
        <v>-32.931166191080052</v>
      </c>
      <c r="J153" s="84">
        <v>-1.9371274230047089</v>
      </c>
      <c r="K153" t="s">
        <v>1537</v>
      </c>
      <c r="L153" t="s">
        <v>1536</v>
      </c>
      <c r="M153">
        <v>1</v>
      </c>
    </row>
    <row r="154" spans="1:13" x14ac:dyDescent="0.25">
      <c r="A154" t="s">
        <v>1301</v>
      </c>
      <c r="B154" t="s">
        <v>159</v>
      </c>
      <c r="C154" t="s">
        <v>102</v>
      </c>
      <c r="D154" t="s">
        <v>1786</v>
      </c>
      <c r="E154" s="84">
        <v>84.59212437999922</v>
      </c>
      <c r="F154" s="84">
        <v>-36.115975432459294</v>
      </c>
      <c r="G154" s="84">
        <v>-2.1244691430858409</v>
      </c>
      <c r="H154" s="84">
        <v>86.716593523085066</v>
      </c>
      <c r="I154" s="84">
        <v>-33.991506289373447</v>
      </c>
      <c r="J154" s="84">
        <v>-1.999500369963144</v>
      </c>
      <c r="K154" t="s">
        <v>1301</v>
      </c>
      <c r="L154" t="s">
        <v>1300</v>
      </c>
      <c r="M154">
        <v>0</v>
      </c>
    </row>
    <row r="155" spans="1:13" x14ac:dyDescent="0.25">
      <c r="A155" t="s">
        <v>1265</v>
      </c>
      <c r="B155" t="s">
        <v>2268</v>
      </c>
      <c r="C155" t="s">
        <v>102</v>
      </c>
      <c r="D155" t="s">
        <v>1788</v>
      </c>
      <c r="E155" s="84">
        <v>83.088987559726945</v>
      </c>
      <c r="F155" s="84">
        <v>-37.619112252731568</v>
      </c>
      <c r="G155" s="84">
        <v>-2.2128889560430336</v>
      </c>
      <c r="H155" s="84">
        <v>85.301876515769976</v>
      </c>
      <c r="I155" s="84">
        <v>-35.406223296688538</v>
      </c>
      <c r="J155" s="84">
        <v>-2.0827190174522667</v>
      </c>
      <c r="K155" t="s">
        <v>1265</v>
      </c>
      <c r="L155" t="s">
        <v>1264</v>
      </c>
      <c r="M155">
        <v>6</v>
      </c>
    </row>
    <row r="156" spans="1:13" x14ac:dyDescent="0.25">
      <c r="A156" t="s">
        <v>1128</v>
      </c>
      <c r="B156" t="s">
        <v>72</v>
      </c>
      <c r="C156" t="s">
        <v>126</v>
      </c>
      <c r="D156" t="s">
        <v>1813</v>
      </c>
      <c r="E156" s="84">
        <v>82.522614935185231</v>
      </c>
      <c r="F156" s="84">
        <v>-37.708729150568885</v>
      </c>
      <c r="G156" s="84">
        <v>-2.2181605382687581</v>
      </c>
      <c r="H156" s="84">
        <v>84.740775473453994</v>
      </c>
      <c r="I156" s="84">
        <v>-35.490568612300123</v>
      </c>
      <c r="J156" s="84">
        <v>-2.0876805066058894</v>
      </c>
      <c r="K156" t="s">
        <v>1128</v>
      </c>
      <c r="L156" t="s">
        <v>1127</v>
      </c>
      <c r="M156">
        <v>1</v>
      </c>
    </row>
    <row r="157" spans="1:13" x14ac:dyDescent="0.25">
      <c r="A157" t="s">
        <v>1355</v>
      </c>
      <c r="B157" t="s">
        <v>2241</v>
      </c>
      <c r="C157" t="s">
        <v>126</v>
      </c>
      <c r="D157" t="s">
        <v>1817</v>
      </c>
      <c r="E157" s="84">
        <v>81.694492128581672</v>
      </c>
      <c r="F157" s="84">
        <v>-38.536851957172445</v>
      </c>
      <c r="G157" s="84">
        <v>-2.2668736445395554</v>
      </c>
      <c r="H157" s="84">
        <v>83.96136577312123</v>
      </c>
      <c r="I157" s="84">
        <v>-36.269978312632887</v>
      </c>
      <c r="J157" s="84">
        <v>-2.1335281360372287</v>
      </c>
      <c r="K157" t="s">
        <v>1355</v>
      </c>
      <c r="L157" t="s">
        <v>1354</v>
      </c>
      <c r="M157">
        <v>1</v>
      </c>
    </row>
    <row r="158" spans="1:13" x14ac:dyDescent="0.25">
      <c r="A158" t="s">
        <v>1263</v>
      </c>
      <c r="B158" t="s">
        <v>2209</v>
      </c>
      <c r="C158" t="s">
        <v>102</v>
      </c>
      <c r="D158" t="s">
        <v>1792</v>
      </c>
      <c r="E158" s="84">
        <v>81.740978579156618</v>
      </c>
      <c r="F158" s="84">
        <v>-38.967121233301896</v>
      </c>
      <c r="G158" s="84">
        <v>-2.2921836019589352</v>
      </c>
      <c r="H158" s="84">
        <v>84.033162181115557</v>
      </c>
      <c r="I158" s="84">
        <v>-36.674937631342956</v>
      </c>
      <c r="J158" s="84">
        <v>-2.1573492724319387</v>
      </c>
      <c r="K158" t="s">
        <v>1263</v>
      </c>
      <c r="L158" t="s">
        <v>1262</v>
      </c>
      <c r="M158">
        <v>6</v>
      </c>
    </row>
    <row r="159" spans="1:13" x14ac:dyDescent="0.25">
      <c r="A159" t="s">
        <v>1134</v>
      </c>
      <c r="B159" t="s">
        <v>2241</v>
      </c>
      <c r="C159" t="s">
        <v>64</v>
      </c>
      <c r="D159" t="s">
        <v>1823</v>
      </c>
      <c r="E159" s="84">
        <v>88.611052206553751</v>
      </c>
      <c r="F159" s="84">
        <v>-41.614030511965183</v>
      </c>
      <c r="G159" s="84">
        <v>-2.4478841477626578</v>
      </c>
      <c r="H159" s="84">
        <v>93.506820502079066</v>
      </c>
      <c r="I159" s="84">
        <v>-36.718262216439868</v>
      </c>
      <c r="J159" s="84">
        <v>-2.1598977774376391</v>
      </c>
      <c r="K159" t="s">
        <v>1134</v>
      </c>
      <c r="L159" t="s">
        <v>1133</v>
      </c>
      <c r="M159">
        <v>3</v>
      </c>
    </row>
    <row r="160" spans="1:13" x14ac:dyDescent="0.25">
      <c r="A160" t="s">
        <v>187</v>
      </c>
      <c r="B160" t="s">
        <v>2248</v>
      </c>
      <c r="C160" t="s">
        <v>126</v>
      </c>
      <c r="D160" t="s">
        <v>1824</v>
      </c>
      <c r="E160" s="84">
        <v>80.885479988912877</v>
      </c>
      <c r="F160" s="84">
        <v>-39.34586409684124</v>
      </c>
      <c r="G160" s="84">
        <v>-2.3144625939318377</v>
      </c>
      <c r="H160" s="84">
        <v>83.199942582844713</v>
      </c>
      <c r="I160" s="84">
        <v>-37.031401502909404</v>
      </c>
      <c r="J160" s="84">
        <v>-2.1783177354652592</v>
      </c>
      <c r="K160" t="s">
        <v>187</v>
      </c>
      <c r="L160" t="s">
        <v>1259</v>
      </c>
      <c r="M160">
        <v>9</v>
      </c>
    </row>
    <row r="161" spans="1:13" x14ac:dyDescent="0.25">
      <c r="A161" t="s">
        <v>1337</v>
      </c>
      <c r="B161" t="s">
        <v>2208</v>
      </c>
      <c r="C161" t="s">
        <v>102</v>
      </c>
      <c r="D161" t="s">
        <v>1799</v>
      </c>
      <c r="E161" s="84">
        <v>80.020074346084357</v>
      </c>
      <c r="F161" s="84">
        <v>-40.688025466374157</v>
      </c>
      <c r="G161" s="84">
        <v>-2.3934132627278917</v>
      </c>
      <c r="H161" s="84">
        <v>82.413487608812261</v>
      </c>
      <c r="I161" s="84">
        <v>-38.294612203646253</v>
      </c>
      <c r="J161" s="84">
        <v>-2.2526242472733089</v>
      </c>
      <c r="K161" t="s">
        <v>1337</v>
      </c>
      <c r="L161" t="s">
        <v>1336</v>
      </c>
      <c r="M161">
        <v>0</v>
      </c>
    </row>
    <row r="162" spans="1:13" x14ac:dyDescent="0.25">
      <c r="A162" t="s">
        <v>98</v>
      </c>
      <c r="B162" t="s">
        <v>54</v>
      </c>
      <c r="C162" t="s">
        <v>64</v>
      </c>
      <c r="D162" t="s">
        <v>1831</v>
      </c>
      <c r="E162" s="84">
        <v>85.706969679677471</v>
      </c>
      <c r="F162" s="84">
        <v>-44.518113038841463</v>
      </c>
      <c r="G162" s="84">
        <v>-2.6187125316965565</v>
      </c>
      <c r="H162" s="84">
        <v>90.944394743070575</v>
      </c>
      <c r="I162" s="84">
        <v>-39.280687975448359</v>
      </c>
      <c r="J162" s="84">
        <v>-2.3106287044381388</v>
      </c>
      <c r="K162" t="s">
        <v>98</v>
      </c>
      <c r="L162" t="s">
        <v>2573</v>
      </c>
      <c r="M162">
        <v>9</v>
      </c>
    </row>
    <row r="163" spans="1:13" x14ac:dyDescent="0.25">
      <c r="A163" t="s">
        <v>2216</v>
      </c>
      <c r="B163" t="s">
        <v>2217</v>
      </c>
      <c r="C163" t="s">
        <v>102</v>
      </c>
      <c r="D163" t="s">
        <v>1801</v>
      </c>
      <c r="E163" s="84">
        <v>78.947825925281109</v>
      </c>
      <c r="F163" s="84">
        <v>-41.760273887177405</v>
      </c>
      <c r="G163" s="84">
        <v>-2.4564866992457297</v>
      </c>
      <c r="H163" s="84">
        <v>81.404312624526824</v>
      </c>
      <c r="I163" s="84">
        <v>-39.30378718793169</v>
      </c>
      <c r="J163" s="84">
        <v>-2.3119874816430404</v>
      </c>
      <c r="K163" t="s">
        <v>2216</v>
      </c>
      <c r="L163" t="s">
        <v>2574</v>
      </c>
      <c r="M163">
        <v>4</v>
      </c>
    </row>
    <row r="164" spans="1:13" x14ac:dyDescent="0.25">
      <c r="A164" t="s">
        <v>1937</v>
      </c>
      <c r="B164" t="s">
        <v>72</v>
      </c>
      <c r="C164" t="s">
        <v>126</v>
      </c>
      <c r="D164" t="s">
        <v>1834</v>
      </c>
      <c r="E164" s="84">
        <v>78.401891800043416</v>
      </c>
      <c r="F164" s="84">
        <v>-41.829452285710701</v>
      </c>
      <c r="G164" s="84">
        <v>-2.4605560168065117</v>
      </c>
      <c r="H164" s="84">
        <v>80.862447816849937</v>
      </c>
      <c r="I164" s="84">
        <v>-39.36889626890418</v>
      </c>
      <c r="J164" s="84">
        <v>-2.3158174275825987</v>
      </c>
      <c r="K164" t="s">
        <v>1937</v>
      </c>
      <c r="L164" t="s">
        <v>2575</v>
      </c>
      <c r="M164">
        <v>6</v>
      </c>
    </row>
    <row r="165" spans="1:13" x14ac:dyDescent="0.25">
      <c r="A165" t="s">
        <v>230</v>
      </c>
      <c r="B165" t="s">
        <v>70</v>
      </c>
      <c r="C165" t="s">
        <v>126</v>
      </c>
      <c r="D165" t="s">
        <v>1838</v>
      </c>
      <c r="E165" s="84">
        <v>78.361111446356148</v>
      </c>
      <c r="F165" s="84">
        <v>-41.870232639397969</v>
      </c>
      <c r="G165" s="84">
        <v>-2.462954861141057</v>
      </c>
      <c r="H165" s="84">
        <v>80.824066307497205</v>
      </c>
      <c r="I165" s="84">
        <v>-39.407277778256912</v>
      </c>
      <c r="J165" s="84">
        <v>-2.3180751634268772</v>
      </c>
      <c r="K165" t="s">
        <v>230</v>
      </c>
      <c r="L165" t="s">
        <v>2576</v>
      </c>
      <c r="M165">
        <v>9</v>
      </c>
    </row>
    <row r="166" spans="1:13" x14ac:dyDescent="0.25">
      <c r="A166" t="s">
        <v>1469</v>
      </c>
      <c r="B166" t="s">
        <v>94</v>
      </c>
      <c r="C166" t="s">
        <v>102</v>
      </c>
      <c r="D166" t="s">
        <v>1802</v>
      </c>
      <c r="E166" s="84">
        <v>78.189377202460832</v>
      </c>
      <c r="F166" s="84">
        <v>-42.518722609997681</v>
      </c>
      <c r="G166" s="84">
        <v>-2.5011013299998637</v>
      </c>
      <c r="H166" s="84">
        <v>80.690478532460702</v>
      </c>
      <c r="I166" s="84">
        <v>-40.017621279997812</v>
      </c>
      <c r="J166" s="84">
        <v>-2.3539777223528127</v>
      </c>
      <c r="K166" t="s">
        <v>1469</v>
      </c>
      <c r="L166" t="s">
        <v>1468</v>
      </c>
      <c r="M166">
        <v>2</v>
      </c>
    </row>
    <row r="167" spans="1:13" x14ac:dyDescent="0.25">
      <c r="A167" t="s">
        <v>1351</v>
      </c>
      <c r="B167" t="s">
        <v>159</v>
      </c>
      <c r="C167" t="s">
        <v>102</v>
      </c>
      <c r="D167" t="s">
        <v>1804</v>
      </c>
      <c r="E167" s="84">
        <v>78.013769035926714</v>
      </c>
      <c r="F167" s="84">
        <v>-42.6943307765318</v>
      </c>
      <c r="G167" s="84">
        <v>-2.5114312221489294</v>
      </c>
      <c r="H167" s="84">
        <v>80.525200258075643</v>
      </c>
      <c r="I167" s="84">
        <v>-40.182899554382871</v>
      </c>
      <c r="J167" s="84">
        <v>-2.3636999737872277</v>
      </c>
      <c r="K167" t="s">
        <v>1351</v>
      </c>
      <c r="L167" t="s">
        <v>1350</v>
      </c>
      <c r="M167">
        <v>2</v>
      </c>
    </row>
    <row r="168" spans="1:13" x14ac:dyDescent="0.25">
      <c r="A168" t="s">
        <v>1711</v>
      </c>
      <c r="B168" t="s">
        <v>2244</v>
      </c>
      <c r="C168" t="s">
        <v>64</v>
      </c>
      <c r="D168" t="s">
        <v>1832</v>
      </c>
      <c r="E168" s="84">
        <v>84.001993291913365</v>
      </c>
      <c r="F168" s="84">
        <v>-46.223089426605569</v>
      </c>
      <c r="G168" s="84">
        <v>-2.7190052603885628</v>
      </c>
      <c r="H168" s="84">
        <v>89.440003812690492</v>
      </c>
      <c r="I168" s="84">
        <v>-40.785078905828442</v>
      </c>
      <c r="J168" s="84">
        <v>-2.3991222885781438</v>
      </c>
      <c r="K168" t="s">
        <v>1711</v>
      </c>
      <c r="L168" t="s">
        <v>2577</v>
      </c>
      <c r="M168">
        <v>4</v>
      </c>
    </row>
    <row r="169" spans="1:13" x14ac:dyDescent="0.25">
      <c r="A169" t="s">
        <v>1975</v>
      </c>
      <c r="B169" t="s">
        <v>2219</v>
      </c>
      <c r="C169" t="s">
        <v>102</v>
      </c>
      <c r="D169" t="s">
        <v>1806</v>
      </c>
      <c r="E169" s="84">
        <v>75.757246026720338</v>
      </c>
      <c r="F169" s="84">
        <v>-44.950853785738175</v>
      </c>
      <c r="G169" s="84">
        <v>-2.6441678697493045</v>
      </c>
      <c r="H169" s="84">
        <v>78.401413896469649</v>
      </c>
      <c r="I169" s="84">
        <v>-42.306685915988865</v>
      </c>
      <c r="J169" s="84">
        <v>-2.4886285832934627</v>
      </c>
      <c r="K169" t="s">
        <v>1975</v>
      </c>
      <c r="L169" t="s">
        <v>2578</v>
      </c>
      <c r="M169">
        <v>3</v>
      </c>
    </row>
    <row r="170" spans="1:13" x14ac:dyDescent="0.25">
      <c r="A170" t="s">
        <v>1124</v>
      </c>
      <c r="B170" t="s">
        <v>68</v>
      </c>
      <c r="C170" t="s">
        <v>102</v>
      </c>
      <c r="D170" t="s">
        <v>1808</v>
      </c>
      <c r="E170" s="84">
        <v>75.531396893349836</v>
      </c>
      <c r="F170" s="84">
        <v>-45.176702919108678</v>
      </c>
      <c r="G170" s="84">
        <v>-2.6574531128887457</v>
      </c>
      <c r="H170" s="84">
        <v>78.188850006238567</v>
      </c>
      <c r="I170" s="84">
        <v>-42.519249806219946</v>
      </c>
      <c r="J170" s="84">
        <v>-2.5011323415423496</v>
      </c>
      <c r="K170" t="s">
        <v>1124</v>
      </c>
      <c r="L170" t="s">
        <v>1123</v>
      </c>
      <c r="M170">
        <v>2</v>
      </c>
    </row>
    <row r="171" spans="1:13" x14ac:dyDescent="0.25">
      <c r="A171" t="s">
        <v>1440</v>
      </c>
      <c r="B171" t="s">
        <v>2268</v>
      </c>
      <c r="C171" t="s">
        <v>102</v>
      </c>
      <c r="D171" t="s">
        <v>1809</v>
      </c>
      <c r="E171" s="84">
        <v>75.184230374016011</v>
      </c>
      <c r="F171" s="84">
        <v>-45.523869438442503</v>
      </c>
      <c r="G171" s="84">
        <v>-2.6778746728495588</v>
      </c>
      <c r="H171" s="84">
        <v>77.862105046865565</v>
      </c>
      <c r="I171" s="84">
        <v>-42.845994765592948</v>
      </c>
      <c r="J171" s="84">
        <v>-2.5203526332701736</v>
      </c>
      <c r="K171" t="s">
        <v>1440</v>
      </c>
      <c r="L171" t="s">
        <v>1439</v>
      </c>
      <c r="M171">
        <v>0</v>
      </c>
    </row>
    <row r="172" spans="1:13" x14ac:dyDescent="0.25">
      <c r="A172" t="s">
        <v>2220</v>
      </c>
      <c r="B172" t="s">
        <v>2210</v>
      </c>
      <c r="C172" t="s">
        <v>29</v>
      </c>
      <c r="D172" t="s">
        <v>1858</v>
      </c>
      <c r="E172" s="84">
        <v>307.08289491416292</v>
      </c>
      <c r="F172" s="84">
        <v>-45.741526999979328</v>
      </c>
      <c r="G172" s="84">
        <v>-2.6906780588223134</v>
      </c>
      <c r="H172" s="84">
        <v>309.77357297298522</v>
      </c>
      <c r="I172" s="84">
        <v>-43.050848941157028</v>
      </c>
      <c r="J172" s="84">
        <v>-2.53240287889159</v>
      </c>
      <c r="K172" t="s">
        <v>2220</v>
      </c>
      <c r="L172" t="s">
        <v>2579</v>
      </c>
      <c r="M172">
        <v>4</v>
      </c>
    </row>
    <row r="173" spans="1:13" x14ac:dyDescent="0.25">
      <c r="A173" t="s">
        <v>1758</v>
      </c>
      <c r="B173" t="s">
        <v>2221</v>
      </c>
      <c r="C173" t="s">
        <v>102</v>
      </c>
      <c r="D173" t="s">
        <v>1811</v>
      </c>
      <c r="E173" s="84">
        <v>74.779457747289641</v>
      </c>
      <c r="F173" s="84">
        <v>-45.928642065168873</v>
      </c>
      <c r="G173" s="84">
        <v>-2.7016848273628749</v>
      </c>
      <c r="H173" s="84">
        <v>77.481142574652523</v>
      </c>
      <c r="I173" s="84">
        <v>-43.226957237805991</v>
      </c>
      <c r="J173" s="84">
        <v>-2.5427621904591757</v>
      </c>
      <c r="K173" t="s">
        <v>1758</v>
      </c>
      <c r="L173" t="s">
        <v>2580</v>
      </c>
      <c r="M173">
        <v>5</v>
      </c>
    </row>
    <row r="174" spans="1:13" x14ac:dyDescent="0.25">
      <c r="A174" t="s">
        <v>170</v>
      </c>
      <c r="B174" t="s">
        <v>2278</v>
      </c>
      <c r="C174" t="s">
        <v>102</v>
      </c>
      <c r="D174" t="s">
        <v>1815</v>
      </c>
      <c r="E174" s="84">
        <v>74.275782528793769</v>
      </c>
      <c r="F174" s="84">
        <v>-46.432317283664744</v>
      </c>
      <c r="G174" s="84">
        <v>-2.7313127813920439</v>
      </c>
      <c r="H174" s="84">
        <v>77.007095310185804</v>
      </c>
      <c r="I174" s="84">
        <v>-43.70100450227271</v>
      </c>
      <c r="J174" s="84">
        <v>-2.5706473236631004</v>
      </c>
      <c r="K174" t="s">
        <v>170</v>
      </c>
      <c r="L174" t="s">
        <v>1499</v>
      </c>
      <c r="M174">
        <v>9</v>
      </c>
    </row>
    <row r="175" spans="1:13" x14ac:dyDescent="0.25">
      <c r="A175" t="s">
        <v>1136</v>
      </c>
      <c r="B175" t="s">
        <v>2278</v>
      </c>
      <c r="C175" t="s">
        <v>64</v>
      </c>
      <c r="D175" t="s">
        <v>1843</v>
      </c>
      <c r="E175" s="84">
        <v>80.513507975352212</v>
      </c>
      <c r="F175" s="84">
        <v>-49.711574743166722</v>
      </c>
      <c r="G175" s="84">
        <v>-2.9242102790098072</v>
      </c>
      <c r="H175" s="84">
        <v>86.361928533371824</v>
      </c>
      <c r="I175" s="84">
        <v>-43.86315418514711</v>
      </c>
      <c r="J175" s="84">
        <v>-2.5801855403027711</v>
      </c>
      <c r="K175" t="s">
        <v>1136</v>
      </c>
      <c r="L175" t="s">
        <v>1135</v>
      </c>
      <c r="M175">
        <v>3</v>
      </c>
    </row>
    <row r="176" spans="1:13" x14ac:dyDescent="0.25">
      <c r="A176" t="s">
        <v>232</v>
      </c>
      <c r="B176" t="s">
        <v>2278</v>
      </c>
      <c r="C176" t="s">
        <v>29</v>
      </c>
      <c r="D176" t="s">
        <v>1865</v>
      </c>
      <c r="E176" s="84">
        <v>305.7557986199256</v>
      </c>
      <c r="F176" s="84">
        <v>-47.06862329421665</v>
      </c>
      <c r="G176" s="84">
        <v>-2.7687425467186264</v>
      </c>
      <c r="H176" s="84">
        <v>308.52454116664421</v>
      </c>
      <c r="I176" s="84">
        <v>-44.299880747498037</v>
      </c>
      <c r="J176" s="84">
        <v>-2.6058753380881199</v>
      </c>
      <c r="K176" t="s">
        <v>232</v>
      </c>
      <c r="L176" t="s">
        <v>1476</v>
      </c>
      <c r="M176">
        <v>8</v>
      </c>
    </row>
    <row r="177" spans="1:13" x14ac:dyDescent="0.25">
      <c r="A177" t="s">
        <v>1339</v>
      </c>
      <c r="B177" t="s">
        <v>68</v>
      </c>
      <c r="C177" t="s">
        <v>102</v>
      </c>
      <c r="D177" t="s">
        <v>1820</v>
      </c>
      <c r="E177" s="84">
        <v>73.211699311713716</v>
      </c>
      <c r="F177" s="84">
        <v>-47.496400500744798</v>
      </c>
      <c r="G177" s="84">
        <v>-2.7939059118085177</v>
      </c>
      <c r="H177" s="84">
        <v>76.005605223522224</v>
      </c>
      <c r="I177" s="84">
        <v>-44.70249458893629</v>
      </c>
      <c r="J177" s="84">
        <v>-2.6295585052315467</v>
      </c>
      <c r="K177" t="s">
        <v>1339</v>
      </c>
      <c r="L177" t="s">
        <v>1338</v>
      </c>
      <c r="M177">
        <v>0</v>
      </c>
    </row>
    <row r="178" spans="1:13" x14ac:dyDescent="0.25">
      <c r="A178" t="s">
        <v>1371</v>
      </c>
      <c r="B178" t="s">
        <v>2210</v>
      </c>
      <c r="C178" t="s">
        <v>102</v>
      </c>
      <c r="D178" t="s">
        <v>1822</v>
      </c>
      <c r="E178" s="84">
        <v>71.862520165241335</v>
      </c>
      <c r="F178" s="84">
        <v>-48.845579647217178</v>
      </c>
      <c r="G178" s="84">
        <v>-2.8732693910127751</v>
      </c>
      <c r="H178" s="84">
        <v>74.735789556254105</v>
      </c>
      <c r="I178" s="84">
        <v>-45.972310256204409</v>
      </c>
      <c r="J178" s="84">
        <v>-2.7042535444826123</v>
      </c>
      <c r="K178" t="s">
        <v>1371</v>
      </c>
      <c r="L178" t="s">
        <v>1370</v>
      </c>
      <c r="M178">
        <v>2</v>
      </c>
    </row>
    <row r="179" spans="1:13" x14ac:dyDescent="0.25">
      <c r="A179" t="s">
        <v>1486</v>
      </c>
      <c r="B179" t="s">
        <v>2236</v>
      </c>
      <c r="C179" t="s">
        <v>102</v>
      </c>
      <c r="D179" t="s">
        <v>1827</v>
      </c>
      <c r="E179" s="84">
        <v>71.553381839447823</v>
      </c>
      <c r="F179" s="84">
        <v>-49.15471797301069</v>
      </c>
      <c r="G179" s="84">
        <v>-2.8914539984123935</v>
      </c>
      <c r="H179" s="84">
        <v>74.444835837860211</v>
      </c>
      <c r="I179" s="84">
        <v>-46.263263974598303</v>
      </c>
      <c r="J179" s="84">
        <v>-2.7213684690940179</v>
      </c>
      <c r="K179" t="s">
        <v>1486</v>
      </c>
      <c r="L179" t="s">
        <v>1485</v>
      </c>
      <c r="M179">
        <v>0</v>
      </c>
    </row>
    <row r="180" spans="1:13" x14ac:dyDescent="0.25">
      <c r="A180" t="s">
        <v>1478</v>
      </c>
      <c r="B180" t="s">
        <v>2251</v>
      </c>
      <c r="C180" t="s">
        <v>64</v>
      </c>
      <c r="D180" t="s">
        <v>1850</v>
      </c>
      <c r="E180" s="84">
        <v>77.016585172864737</v>
      </c>
      <c r="F180" s="84">
        <v>-53.208497545654197</v>
      </c>
      <c r="G180" s="84">
        <v>-3.1299116203325998</v>
      </c>
      <c r="H180" s="84">
        <v>83.276408413529936</v>
      </c>
      <c r="I180" s="84">
        <v>-46.948674304988998</v>
      </c>
      <c r="J180" s="84">
        <v>-2.7616867238228822</v>
      </c>
      <c r="K180" t="s">
        <v>1478</v>
      </c>
      <c r="L180" t="s">
        <v>1477</v>
      </c>
      <c r="M180">
        <v>4</v>
      </c>
    </row>
    <row r="181" spans="1:13" x14ac:dyDescent="0.25">
      <c r="A181" t="s">
        <v>1494</v>
      </c>
      <c r="B181" t="s">
        <v>2219</v>
      </c>
      <c r="C181" t="s">
        <v>29</v>
      </c>
      <c r="D181" t="s">
        <v>1868</v>
      </c>
      <c r="E181" s="84">
        <v>302.37088963210556</v>
      </c>
      <c r="F181" s="84">
        <v>-50.45353228203669</v>
      </c>
      <c r="G181" s="84">
        <v>-2.9678548401198053</v>
      </c>
      <c r="H181" s="84">
        <v>305.33874447222536</v>
      </c>
      <c r="I181" s="84">
        <v>-47.485677441916891</v>
      </c>
      <c r="J181" s="84">
        <v>-2.7932751436421701</v>
      </c>
      <c r="K181" t="s">
        <v>1494</v>
      </c>
      <c r="L181" t="s">
        <v>1493</v>
      </c>
      <c r="M181">
        <v>3</v>
      </c>
    </row>
    <row r="182" spans="1:13" x14ac:dyDescent="0.25">
      <c r="A182" t="s">
        <v>1562</v>
      </c>
      <c r="B182" t="s">
        <v>2268</v>
      </c>
      <c r="C182" t="s">
        <v>64</v>
      </c>
      <c r="D182" t="s">
        <v>1852</v>
      </c>
      <c r="E182" s="84">
        <v>76.401387067328898</v>
      </c>
      <c r="F182" s="84">
        <v>-53.823695651190036</v>
      </c>
      <c r="G182" s="84">
        <v>-3.1660997441876493</v>
      </c>
      <c r="H182" s="84">
        <v>82.733586555704193</v>
      </c>
      <c r="I182" s="84">
        <v>-47.491496162814741</v>
      </c>
      <c r="J182" s="84">
        <v>-2.7936174213420437</v>
      </c>
      <c r="K182" t="s">
        <v>1562</v>
      </c>
      <c r="L182" t="s">
        <v>1561</v>
      </c>
      <c r="M182">
        <v>1</v>
      </c>
    </row>
    <row r="183" spans="1:13" x14ac:dyDescent="0.25">
      <c r="A183" t="s">
        <v>2222</v>
      </c>
      <c r="B183" t="s">
        <v>54</v>
      </c>
      <c r="C183" t="s">
        <v>102</v>
      </c>
      <c r="D183" t="s">
        <v>1829</v>
      </c>
      <c r="E183" s="84">
        <v>70.2</v>
      </c>
      <c r="F183" s="84">
        <v>-50.508099812458511</v>
      </c>
      <c r="G183" s="84">
        <v>-2.9710646948505008</v>
      </c>
      <c r="H183" s="84">
        <v>73.171064694850514</v>
      </c>
      <c r="I183" s="84">
        <v>-47.537035117607999</v>
      </c>
      <c r="J183" s="84">
        <v>-2.7962961833887059</v>
      </c>
      <c r="K183" t="s">
        <v>2222</v>
      </c>
      <c r="L183" t="s">
        <v>2581</v>
      </c>
      <c r="M183">
        <v>2</v>
      </c>
    </row>
    <row r="184" spans="1:13" x14ac:dyDescent="0.25">
      <c r="A184" t="s">
        <v>2223</v>
      </c>
      <c r="B184" t="s">
        <v>159</v>
      </c>
      <c r="C184" t="s">
        <v>126</v>
      </c>
      <c r="D184" t="s">
        <v>1839</v>
      </c>
      <c r="E184" s="84">
        <v>68.806688078882388</v>
      </c>
      <c r="F184" s="84">
        <v>-51.424656006871729</v>
      </c>
      <c r="G184" s="84">
        <v>-3.0249797651101016</v>
      </c>
      <c r="H184" s="84">
        <v>71.831667843992491</v>
      </c>
      <c r="I184" s="84">
        <v>-48.399676241761625</v>
      </c>
      <c r="J184" s="84">
        <v>-2.8470397789271544</v>
      </c>
      <c r="K184" t="s">
        <v>2223</v>
      </c>
      <c r="L184" t="s">
        <v>2582</v>
      </c>
      <c r="M184">
        <v>1</v>
      </c>
    </row>
    <row r="185" spans="1:13" x14ac:dyDescent="0.25">
      <c r="A185" t="s">
        <v>1821</v>
      </c>
      <c r="B185" t="s">
        <v>62</v>
      </c>
      <c r="C185" t="s">
        <v>102</v>
      </c>
      <c r="D185" t="s">
        <v>1833</v>
      </c>
      <c r="E185" s="84">
        <v>68.810155132733371</v>
      </c>
      <c r="F185" s="84">
        <v>-51.897944679725143</v>
      </c>
      <c r="G185" s="84">
        <v>-3.0528202752779494</v>
      </c>
      <c r="H185" s="84">
        <v>71.862975408011323</v>
      </c>
      <c r="I185" s="84">
        <v>-48.845124404447191</v>
      </c>
      <c r="J185" s="84">
        <v>-2.8732426120263055</v>
      </c>
      <c r="K185" t="s">
        <v>1821</v>
      </c>
      <c r="L185" t="s">
        <v>2583</v>
      </c>
      <c r="M185">
        <v>4</v>
      </c>
    </row>
    <row r="186" spans="1:13" x14ac:dyDescent="0.25">
      <c r="A186" t="s">
        <v>1109</v>
      </c>
      <c r="B186" t="s">
        <v>2246</v>
      </c>
      <c r="C186" t="s">
        <v>29</v>
      </c>
      <c r="D186" t="s">
        <v>1908</v>
      </c>
      <c r="E186" s="84">
        <v>300.10570075791236</v>
      </c>
      <c r="F186" s="84">
        <v>-52.71872115622989</v>
      </c>
      <c r="G186" s="84">
        <v>-3.1011012444841111</v>
      </c>
      <c r="H186" s="84">
        <v>303.20680200239644</v>
      </c>
      <c r="I186" s="84">
        <v>-49.617619911745805</v>
      </c>
      <c r="J186" s="84">
        <v>-2.9186835242203415</v>
      </c>
      <c r="K186" t="s">
        <v>1109</v>
      </c>
      <c r="L186" t="s">
        <v>1108</v>
      </c>
      <c r="M186">
        <v>7</v>
      </c>
    </row>
    <row r="187" spans="1:13" x14ac:dyDescent="0.25">
      <c r="A187" t="s">
        <v>1840</v>
      </c>
      <c r="B187" t="s">
        <v>2224</v>
      </c>
      <c r="C187" t="s">
        <v>102</v>
      </c>
      <c r="D187" t="s">
        <v>1835</v>
      </c>
      <c r="E187" s="84">
        <v>66.668778940542083</v>
      </c>
      <c r="F187" s="84">
        <v>-54.039320871916431</v>
      </c>
      <c r="G187" s="84">
        <v>-3.1787835807009666</v>
      </c>
      <c r="H187" s="84">
        <v>69.847562521243049</v>
      </c>
      <c r="I187" s="84">
        <v>-50.860537291215465</v>
      </c>
      <c r="J187" s="84">
        <v>-2.9917963112479686</v>
      </c>
      <c r="K187" t="s">
        <v>1840</v>
      </c>
      <c r="L187" t="s">
        <v>2584</v>
      </c>
      <c r="M187">
        <v>4</v>
      </c>
    </row>
    <row r="188" spans="1:13" x14ac:dyDescent="0.25">
      <c r="A188" t="s">
        <v>1398</v>
      </c>
      <c r="B188" t="s">
        <v>159</v>
      </c>
      <c r="C188" t="s">
        <v>64</v>
      </c>
      <c r="D188" t="s">
        <v>1877</v>
      </c>
      <c r="E188" s="84">
        <v>72.432325563619429</v>
      </c>
      <c r="F188" s="84">
        <v>-57.792757154899505</v>
      </c>
      <c r="G188" s="84">
        <v>-3.3995739502882061</v>
      </c>
      <c r="H188" s="84">
        <v>79.23147346419583</v>
      </c>
      <c r="I188" s="84">
        <v>-50.993609254323104</v>
      </c>
      <c r="J188" s="84">
        <v>-2.9996240737837119</v>
      </c>
      <c r="K188" t="s">
        <v>1398</v>
      </c>
      <c r="L188" t="s">
        <v>1397</v>
      </c>
      <c r="M188">
        <v>2</v>
      </c>
    </row>
    <row r="189" spans="1:13" x14ac:dyDescent="0.25">
      <c r="A189" t="s">
        <v>417</v>
      </c>
      <c r="B189" t="s">
        <v>2231</v>
      </c>
      <c r="C189" t="s">
        <v>64</v>
      </c>
      <c r="D189" t="s">
        <v>1896</v>
      </c>
      <c r="E189" s="84">
        <v>72.23814019636643</v>
      </c>
      <c r="F189" s="84">
        <v>-57.986942522152503</v>
      </c>
      <c r="G189" s="84">
        <v>-3.4109966189501471</v>
      </c>
      <c r="H189" s="84">
        <v>79.060133434266731</v>
      </c>
      <c r="I189" s="84">
        <v>-51.164949284252202</v>
      </c>
      <c r="J189" s="84">
        <v>-3.009702899073659</v>
      </c>
      <c r="K189" t="s">
        <v>417</v>
      </c>
      <c r="L189" t="s">
        <v>1331</v>
      </c>
      <c r="M189">
        <v>9</v>
      </c>
    </row>
    <row r="190" spans="1:13" x14ac:dyDescent="0.25">
      <c r="A190" t="s">
        <v>1436</v>
      </c>
      <c r="B190" t="s">
        <v>2322</v>
      </c>
      <c r="C190" t="s">
        <v>102</v>
      </c>
      <c r="D190" t="s">
        <v>1836</v>
      </c>
      <c r="E190" s="84">
        <v>66.197843437789516</v>
      </c>
      <c r="F190" s="84">
        <v>-54.510256374668998</v>
      </c>
      <c r="G190" s="84">
        <v>-3.2064856690981762</v>
      </c>
      <c r="H190" s="84">
        <v>69.404329106887701</v>
      </c>
      <c r="I190" s="84">
        <v>-51.303770705570813</v>
      </c>
      <c r="J190" s="84">
        <v>-3.0178688650335772</v>
      </c>
      <c r="K190" t="s">
        <v>1436</v>
      </c>
      <c r="L190" t="s">
        <v>1435</v>
      </c>
      <c r="M190">
        <v>1</v>
      </c>
    </row>
    <row r="191" spans="1:13" x14ac:dyDescent="0.25">
      <c r="A191" t="s">
        <v>1157</v>
      </c>
      <c r="B191" t="s">
        <v>92</v>
      </c>
      <c r="C191" t="s">
        <v>102</v>
      </c>
      <c r="D191" t="s">
        <v>1841</v>
      </c>
      <c r="E191" s="84">
        <v>66.090256309888758</v>
      </c>
      <c r="F191" s="84">
        <v>-54.617843502569755</v>
      </c>
      <c r="G191" s="84">
        <v>-3.2128143236805737</v>
      </c>
      <c r="H191" s="84">
        <v>69.303070633569334</v>
      </c>
      <c r="I191" s="84">
        <v>-51.40502917888918</v>
      </c>
      <c r="J191" s="84">
        <v>-3.0238252458170107</v>
      </c>
      <c r="K191" t="s">
        <v>1157</v>
      </c>
      <c r="L191" t="s">
        <v>1156</v>
      </c>
      <c r="M191">
        <v>6</v>
      </c>
    </row>
    <row r="192" spans="1:13" x14ac:dyDescent="0.25">
      <c r="A192" t="s">
        <v>1204</v>
      </c>
      <c r="B192" t="s">
        <v>2233</v>
      </c>
      <c r="C192" t="s">
        <v>126</v>
      </c>
      <c r="D192" t="s">
        <v>1842</v>
      </c>
      <c r="E192" s="84">
        <v>64.262762578469363</v>
      </c>
      <c r="F192" s="84">
        <v>-55.968581507284753</v>
      </c>
      <c r="G192" s="84">
        <v>-3.2922695004285147</v>
      </c>
      <c r="H192" s="84">
        <v>67.555032078897881</v>
      </c>
      <c r="I192" s="84">
        <v>-52.676312006856236</v>
      </c>
      <c r="J192" s="84">
        <v>-3.0986065886386021</v>
      </c>
      <c r="K192" t="s">
        <v>1204</v>
      </c>
      <c r="L192" t="s">
        <v>1203</v>
      </c>
      <c r="M192">
        <v>7</v>
      </c>
    </row>
    <row r="193" spans="1:13" x14ac:dyDescent="0.25">
      <c r="A193" t="s">
        <v>1117</v>
      </c>
      <c r="B193" t="s">
        <v>34</v>
      </c>
      <c r="C193" t="s">
        <v>102</v>
      </c>
      <c r="D193" t="s">
        <v>1845</v>
      </c>
      <c r="E193" s="84">
        <v>64.360433955894877</v>
      </c>
      <c r="F193" s="84">
        <v>-56.347665856563637</v>
      </c>
      <c r="G193" s="84">
        <v>-3.3145685797978608</v>
      </c>
      <c r="H193" s="84">
        <v>67.675002535692727</v>
      </c>
      <c r="I193" s="84">
        <v>-53.033097276765787</v>
      </c>
      <c r="J193" s="84">
        <v>-3.1195939574568108</v>
      </c>
      <c r="K193" t="s">
        <v>1117</v>
      </c>
      <c r="L193" t="s">
        <v>1116</v>
      </c>
      <c r="M193">
        <v>3</v>
      </c>
    </row>
    <row r="194" spans="1:13" x14ac:dyDescent="0.25">
      <c r="A194" t="s">
        <v>2114</v>
      </c>
      <c r="B194" t="s">
        <v>2221</v>
      </c>
      <c r="C194" t="s">
        <v>64</v>
      </c>
      <c r="D194" t="s">
        <v>1902</v>
      </c>
      <c r="E194" s="84">
        <v>69.950848745059133</v>
      </c>
      <c r="F194" s="84">
        <v>-60.2742339734598</v>
      </c>
      <c r="G194" s="84">
        <v>-3.5455431749094002</v>
      </c>
      <c r="H194" s="84">
        <v>77.041935094877928</v>
      </c>
      <c r="I194" s="84">
        <v>-53.183147623641005</v>
      </c>
      <c r="J194" s="84">
        <v>-3.1284204484494711</v>
      </c>
      <c r="K194" t="s">
        <v>2114</v>
      </c>
      <c r="L194" t="s">
        <v>2585</v>
      </c>
      <c r="M194">
        <v>7</v>
      </c>
    </row>
    <row r="195" spans="1:13" x14ac:dyDescent="0.25">
      <c r="A195" t="s">
        <v>1510</v>
      </c>
      <c r="B195" t="s">
        <v>2213</v>
      </c>
      <c r="C195" t="s">
        <v>102</v>
      </c>
      <c r="D195" t="s">
        <v>1847</v>
      </c>
      <c r="E195" s="84">
        <v>64.140812256740674</v>
      </c>
      <c r="F195" s="84">
        <v>-56.56728755571784</v>
      </c>
      <c r="G195" s="84">
        <v>-3.3274875032775202</v>
      </c>
      <c r="H195" s="84">
        <v>67.468299760018198</v>
      </c>
      <c r="I195" s="84">
        <v>-53.239800052440316</v>
      </c>
      <c r="J195" s="84">
        <v>-3.1317529442611951</v>
      </c>
      <c r="K195" t="s">
        <v>1510</v>
      </c>
      <c r="L195" t="s">
        <v>1509</v>
      </c>
      <c r="M195">
        <v>1</v>
      </c>
    </row>
    <row r="196" spans="1:13" x14ac:dyDescent="0.25">
      <c r="A196" t="s">
        <v>2225</v>
      </c>
      <c r="B196" t="s">
        <v>2210</v>
      </c>
      <c r="C196" t="s">
        <v>102</v>
      </c>
      <c r="D196" t="s">
        <v>1849</v>
      </c>
      <c r="E196" s="84">
        <v>63.793477595561058</v>
      </c>
      <c r="F196" s="84">
        <v>-56.914622216897456</v>
      </c>
      <c r="G196" s="84">
        <v>-3.3479189539351446</v>
      </c>
      <c r="H196" s="84">
        <v>67.141396549496193</v>
      </c>
      <c r="I196" s="84">
        <v>-53.566703262962321</v>
      </c>
      <c r="J196" s="84">
        <v>-3.1509825448801365</v>
      </c>
      <c r="K196" t="s">
        <v>2225</v>
      </c>
      <c r="L196" t="s">
        <v>2586</v>
      </c>
      <c r="M196">
        <v>0</v>
      </c>
    </row>
    <row r="197" spans="1:13" x14ac:dyDescent="0.25">
      <c r="A197" t="s">
        <v>2226</v>
      </c>
      <c r="B197" t="s">
        <v>68</v>
      </c>
      <c r="C197" t="s">
        <v>64</v>
      </c>
      <c r="D197" t="s">
        <v>1915</v>
      </c>
      <c r="E197" s="84">
        <v>69.315104512119916</v>
      </c>
      <c r="F197" s="84">
        <v>-60.909978206399018</v>
      </c>
      <c r="G197" s="84">
        <v>-3.5829398944940598</v>
      </c>
      <c r="H197" s="84">
        <v>76.480984301108037</v>
      </c>
      <c r="I197" s="84">
        <v>-53.744098417410896</v>
      </c>
      <c r="J197" s="84">
        <v>-3.1614175539653466</v>
      </c>
      <c r="K197" t="s">
        <v>2226</v>
      </c>
      <c r="L197" t="s">
        <v>2587</v>
      </c>
      <c r="M197">
        <v>1</v>
      </c>
    </row>
    <row r="198" spans="1:13" x14ac:dyDescent="0.25">
      <c r="A198" t="s">
        <v>2227</v>
      </c>
      <c r="B198" t="s">
        <v>2228</v>
      </c>
      <c r="C198" t="s">
        <v>102</v>
      </c>
      <c r="D198" t="s">
        <v>1854</v>
      </c>
      <c r="E198" s="84">
        <v>63.58702673987689</v>
      </c>
      <c r="F198" s="84">
        <v>-57.121073072581623</v>
      </c>
      <c r="G198" s="84">
        <v>-3.360063121916566</v>
      </c>
      <c r="H198" s="84">
        <v>66.947089861793458</v>
      </c>
      <c r="I198" s="84">
        <v>-53.761009950665056</v>
      </c>
      <c r="J198" s="84">
        <v>-3.162412350039121</v>
      </c>
      <c r="K198" t="s">
        <v>2227</v>
      </c>
      <c r="L198" t="s">
        <v>2588</v>
      </c>
      <c r="M198">
        <v>2</v>
      </c>
    </row>
    <row r="199" spans="1:13" x14ac:dyDescent="0.25">
      <c r="A199" t="s">
        <v>1747</v>
      </c>
      <c r="B199" t="s">
        <v>2229</v>
      </c>
      <c r="C199" t="s">
        <v>126</v>
      </c>
      <c r="D199" t="s">
        <v>1853</v>
      </c>
      <c r="E199" s="84">
        <v>62.938252982872427</v>
      </c>
      <c r="F199" s="84">
        <v>-57.293091102881689</v>
      </c>
      <c r="G199" s="84">
        <v>-3.3701818295812758</v>
      </c>
      <c r="H199" s="84">
        <v>66.308434812453697</v>
      </c>
      <c r="I199" s="84">
        <v>-53.922909273300419</v>
      </c>
      <c r="J199" s="84">
        <v>-3.171935839605907</v>
      </c>
      <c r="K199" t="s">
        <v>1747</v>
      </c>
      <c r="L199" t="s">
        <v>2589</v>
      </c>
      <c r="M199">
        <v>6</v>
      </c>
    </row>
    <row r="200" spans="1:13" x14ac:dyDescent="0.25">
      <c r="A200" t="s">
        <v>1279</v>
      </c>
      <c r="B200" t="s">
        <v>2217</v>
      </c>
      <c r="C200" t="s">
        <v>126</v>
      </c>
      <c r="D200" t="s">
        <v>1870</v>
      </c>
      <c r="E200" s="84">
        <v>62.539086252508248</v>
      </c>
      <c r="F200" s="84">
        <v>-57.692257833245868</v>
      </c>
      <c r="G200" s="84">
        <v>-3.393662225485051</v>
      </c>
      <c r="H200" s="84">
        <v>65.9327484779933</v>
      </c>
      <c r="I200" s="84">
        <v>-54.298595607760817</v>
      </c>
      <c r="J200" s="84">
        <v>-3.1940350357506362</v>
      </c>
      <c r="K200" t="s">
        <v>1279</v>
      </c>
      <c r="L200" t="s">
        <v>1278</v>
      </c>
      <c r="M200">
        <v>3</v>
      </c>
    </row>
    <row r="201" spans="1:13" x14ac:dyDescent="0.25">
      <c r="A201" t="s">
        <v>1574</v>
      </c>
      <c r="B201" t="s">
        <v>70</v>
      </c>
      <c r="C201" t="s">
        <v>64</v>
      </c>
      <c r="D201" t="s">
        <v>1917</v>
      </c>
      <c r="E201" s="84">
        <v>68.422022855949422</v>
      </c>
      <c r="F201" s="84">
        <v>-61.803059862569512</v>
      </c>
      <c r="G201" s="84">
        <v>-3.6354741095629124</v>
      </c>
      <c r="H201" s="84">
        <v>75.692971075075249</v>
      </c>
      <c r="I201" s="84">
        <v>-54.532111643443685</v>
      </c>
      <c r="J201" s="84">
        <v>-3.207771273143746</v>
      </c>
      <c r="K201" t="s">
        <v>1574</v>
      </c>
      <c r="L201" t="s">
        <v>1573</v>
      </c>
      <c r="M201">
        <v>3</v>
      </c>
    </row>
    <row r="202" spans="1:13" x14ac:dyDescent="0.25">
      <c r="A202" t="s">
        <v>1496</v>
      </c>
      <c r="B202" t="s">
        <v>2241</v>
      </c>
      <c r="C202" t="s">
        <v>29</v>
      </c>
      <c r="D202" t="s">
        <v>1933</v>
      </c>
      <c r="E202" s="84">
        <v>294.87676822544665</v>
      </c>
      <c r="F202" s="84">
        <v>-57.947653688695596</v>
      </c>
      <c r="G202" s="84">
        <v>-3.4086855110997409</v>
      </c>
      <c r="H202" s="84">
        <v>298.2854537365464</v>
      </c>
      <c r="I202" s="84">
        <v>-54.538968177595848</v>
      </c>
      <c r="J202" s="84">
        <v>-3.2081745986821089</v>
      </c>
      <c r="K202" t="s">
        <v>1496</v>
      </c>
      <c r="L202" t="s">
        <v>1495</v>
      </c>
      <c r="M202">
        <v>1</v>
      </c>
    </row>
    <row r="203" spans="1:13" x14ac:dyDescent="0.25">
      <c r="A203" t="s">
        <v>1186</v>
      </c>
      <c r="B203" t="s">
        <v>2311</v>
      </c>
      <c r="C203" t="s">
        <v>64</v>
      </c>
      <c r="D203" t="s">
        <v>1927</v>
      </c>
      <c r="E203" s="84">
        <v>68.194973207381267</v>
      </c>
      <c r="F203" s="84">
        <v>-62.030109511137667</v>
      </c>
      <c r="G203" s="84">
        <v>-3.648829971243392</v>
      </c>
      <c r="H203" s="84">
        <v>75.492633149868055</v>
      </c>
      <c r="I203" s="84">
        <v>-54.732449568650878</v>
      </c>
      <c r="J203" s="84">
        <v>-3.2195558569794636</v>
      </c>
      <c r="K203" t="s">
        <v>1186</v>
      </c>
      <c r="L203" t="s">
        <v>1185</v>
      </c>
      <c r="M203">
        <v>3</v>
      </c>
    </row>
    <row r="204" spans="1:13" x14ac:dyDescent="0.25">
      <c r="A204" t="s">
        <v>1866</v>
      </c>
      <c r="B204" t="s">
        <v>92</v>
      </c>
      <c r="C204" t="s">
        <v>102</v>
      </c>
      <c r="D204" t="s">
        <v>1857</v>
      </c>
      <c r="E204" s="84">
        <v>61.511178838640305</v>
      </c>
      <c r="F204" s="84">
        <v>-59.196920973818209</v>
      </c>
      <c r="G204" s="84">
        <v>-3.4821718219893065</v>
      </c>
      <c r="H204" s="84">
        <v>64.993350660629602</v>
      </c>
      <c r="I204" s="84">
        <v>-55.714749151828912</v>
      </c>
      <c r="J204" s="84">
        <v>-3.2773381854017005</v>
      </c>
      <c r="K204" t="s">
        <v>1866</v>
      </c>
      <c r="L204" t="s">
        <v>2590</v>
      </c>
      <c r="M204">
        <v>7</v>
      </c>
    </row>
    <row r="205" spans="1:13" x14ac:dyDescent="0.25">
      <c r="A205" t="s">
        <v>2230</v>
      </c>
      <c r="B205" t="s">
        <v>2231</v>
      </c>
      <c r="C205" t="s">
        <v>102</v>
      </c>
      <c r="D205" t="s">
        <v>1859</v>
      </c>
      <c r="E205" s="84">
        <v>60.445554810158484</v>
      </c>
      <c r="F205" s="84">
        <v>-60.26254500230003</v>
      </c>
      <c r="G205" s="84">
        <v>-3.5448555883705901</v>
      </c>
      <c r="H205" s="84">
        <v>63.990410398529072</v>
      </c>
      <c r="I205" s="84">
        <v>-56.717689413929442</v>
      </c>
      <c r="J205" s="84">
        <v>-3.3363346714076143</v>
      </c>
      <c r="K205" t="s">
        <v>2230</v>
      </c>
      <c r="L205" t="s">
        <v>2591</v>
      </c>
      <c r="M205">
        <v>3</v>
      </c>
    </row>
    <row r="206" spans="1:13" x14ac:dyDescent="0.25">
      <c r="A206" t="s">
        <v>1218</v>
      </c>
      <c r="B206" t="s">
        <v>2210</v>
      </c>
      <c r="C206" t="s">
        <v>102</v>
      </c>
      <c r="D206" t="s">
        <v>1860</v>
      </c>
      <c r="E206" s="84">
        <v>59.753161517676538</v>
      </c>
      <c r="F206" s="84">
        <v>-60.954938294781975</v>
      </c>
      <c r="G206" s="84">
        <v>-3.5855846055754101</v>
      </c>
      <c r="H206" s="84">
        <v>63.338746123251951</v>
      </c>
      <c r="I206" s="84">
        <v>-57.369353689206562</v>
      </c>
      <c r="J206" s="84">
        <v>-3.3746678640709744</v>
      </c>
      <c r="K206" t="s">
        <v>1218</v>
      </c>
      <c r="L206" t="s">
        <v>1217</v>
      </c>
      <c r="M206">
        <v>4</v>
      </c>
    </row>
    <row r="207" spans="1:13" x14ac:dyDescent="0.25">
      <c r="A207" t="s">
        <v>332</v>
      </c>
      <c r="B207" t="s">
        <v>72</v>
      </c>
      <c r="C207" t="s">
        <v>126</v>
      </c>
      <c r="D207" t="s">
        <v>1876</v>
      </c>
      <c r="E207" s="84">
        <v>58.099999999999994</v>
      </c>
      <c r="F207" s="84">
        <v>-62.131344085754122</v>
      </c>
      <c r="G207" s="84">
        <v>-3.6547849462208308</v>
      </c>
      <c r="H207" s="84">
        <v>61.75478494622083</v>
      </c>
      <c r="I207" s="84">
        <v>-58.476559139533286</v>
      </c>
      <c r="J207" s="84">
        <v>-3.4397975964431344</v>
      </c>
      <c r="K207" t="s">
        <v>332</v>
      </c>
      <c r="L207" t="s">
        <v>2592</v>
      </c>
      <c r="M207">
        <v>10</v>
      </c>
    </row>
    <row r="208" spans="1:13" x14ac:dyDescent="0.25">
      <c r="A208" t="s">
        <v>1314</v>
      </c>
      <c r="B208" t="s">
        <v>2217</v>
      </c>
      <c r="C208" t="s">
        <v>102</v>
      </c>
      <c r="D208" t="s">
        <v>1861</v>
      </c>
      <c r="E208" s="84">
        <v>58.48738239460743</v>
      </c>
      <c r="F208" s="84">
        <v>-62.220717417851084</v>
      </c>
      <c r="G208" s="84">
        <v>-3.6600422010500639</v>
      </c>
      <c r="H208" s="84">
        <v>62.14742459565749</v>
      </c>
      <c r="I208" s="84">
        <v>-58.560675216801023</v>
      </c>
      <c r="J208" s="84">
        <v>-3.4447456009882953</v>
      </c>
      <c r="K208" t="s">
        <v>1314</v>
      </c>
      <c r="L208" t="s">
        <v>1313</v>
      </c>
      <c r="M208">
        <v>1</v>
      </c>
    </row>
    <row r="209" spans="1:13" x14ac:dyDescent="0.25">
      <c r="A209" t="s">
        <v>2232</v>
      </c>
      <c r="B209" t="s">
        <v>2233</v>
      </c>
      <c r="C209" t="s">
        <v>64</v>
      </c>
      <c r="D209" t="s">
        <v>1936</v>
      </c>
      <c r="E209" s="84">
        <v>63.490940250148142</v>
      </c>
      <c r="F209" s="84">
        <v>-66.734142468370791</v>
      </c>
      <c r="G209" s="84">
        <v>-3.9255377922571055</v>
      </c>
      <c r="H209" s="84">
        <v>71.342015834662348</v>
      </c>
      <c r="I209" s="84">
        <v>-58.883066883856586</v>
      </c>
      <c r="J209" s="84">
        <v>-3.4637098166974463</v>
      </c>
      <c r="K209" t="s">
        <v>2232</v>
      </c>
      <c r="L209" t="s">
        <v>2593</v>
      </c>
      <c r="M209">
        <v>7</v>
      </c>
    </row>
    <row r="210" spans="1:13" x14ac:dyDescent="0.25">
      <c r="A210" t="s">
        <v>1237</v>
      </c>
      <c r="B210" t="s">
        <v>2248</v>
      </c>
      <c r="C210" t="s">
        <v>102</v>
      </c>
      <c r="D210" t="s">
        <v>1862</v>
      </c>
      <c r="E210" s="84">
        <v>58.021033008991168</v>
      </c>
      <c r="F210" s="84">
        <v>-62.687066803467346</v>
      </c>
      <c r="G210" s="84">
        <v>-3.6874745178510202</v>
      </c>
      <c r="H210" s="84">
        <v>61.70850752684219</v>
      </c>
      <c r="I210" s="84">
        <v>-58.999592285616323</v>
      </c>
      <c r="J210" s="84">
        <v>-3.4705642520950777</v>
      </c>
      <c r="K210" t="s">
        <v>1237</v>
      </c>
      <c r="L210" t="s">
        <v>1236</v>
      </c>
      <c r="M210">
        <v>2</v>
      </c>
    </row>
    <row r="211" spans="1:13" x14ac:dyDescent="0.25">
      <c r="A211" t="s">
        <v>1598</v>
      </c>
      <c r="B211" t="s">
        <v>2217</v>
      </c>
      <c r="C211" t="s">
        <v>64</v>
      </c>
      <c r="D211" t="s">
        <v>1941</v>
      </c>
      <c r="E211" s="84">
        <v>63.108441071721266</v>
      </c>
      <c r="F211" s="84">
        <v>-67.11664164679766</v>
      </c>
      <c r="G211" s="84">
        <v>-3.948037743929274</v>
      </c>
      <c r="H211" s="84">
        <v>71.004516559579812</v>
      </c>
      <c r="I211" s="84">
        <v>-59.220566158939121</v>
      </c>
      <c r="J211" s="84">
        <v>-3.483562715231713</v>
      </c>
      <c r="K211" t="s">
        <v>1598</v>
      </c>
      <c r="L211" t="s">
        <v>1597</v>
      </c>
      <c r="M211">
        <v>0</v>
      </c>
    </row>
    <row r="212" spans="1:13" x14ac:dyDescent="0.25">
      <c r="A212" t="s">
        <v>2234</v>
      </c>
      <c r="B212" t="s">
        <v>2224</v>
      </c>
      <c r="C212" t="s">
        <v>126</v>
      </c>
      <c r="D212" t="s">
        <v>1879</v>
      </c>
      <c r="E212" s="84">
        <v>56.598305381151206</v>
      </c>
      <c r="F212" s="84">
        <v>-63.63303870460291</v>
      </c>
      <c r="G212" s="84">
        <v>-3.7431199238001711</v>
      </c>
      <c r="H212" s="84">
        <v>60.341425304951379</v>
      </c>
      <c r="I212" s="84">
        <v>-59.889918780802738</v>
      </c>
      <c r="J212" s="84">
        <v>-3.5229363988707494</v>
      </c>
      <c r="K212" t="s">
        <v>2234</v>
      </c>
      <c r="L212" t="s">
        <v>2594</v>
      </c>
      <c r="M212">
        <v>2</v>
      </c>
    </row>
    <row r="213" spans="1:13" x14ac:dyDescent="0.25">
      <c r="A213" t="s">
        <v>2235</v>
      </c>
      <c r="B213" t="s">
        <v>92</v>
      </c>
      <c r="C213" t="s">
        <v>126</v>
      </c>
      <c r="D213" t="s">
        <v>1880</v>
      </c>
      <c r="E213" s="84">
        <v>56.553236726286791</v>
      </c>
      <c r="F213" s="84">
        <v>-63.678107359467326</v>
      </c>
      <c r="G213" s="84">
        <v>-3.7457710211451367</v>
      </c>
      <c r="H213" s="84">
        <v>60.299007747431929</v>
      </c>
      <c r="I213" s="84">
        <v>-59.932336338322187</v>
      </c>
      <c r="J213" s="84">
        <v>-3.5254315493130699</v>
      </c>
      <c r="K213" t="s">
        <v>2235</v>
      </c>
      <c r="L213" t="s">
        <v>2595</v>
      </c>
      <c r="M213">
        <v>2</v>
      </c>
    </row>
    <row r="214" spans="1:13" x14ac:dyDescent="0.25">
      <c r="A214" t="s">
        <v>1490</v>
      </c>
      <c r="B214" t="s">
        <v>94</v>
      </c>
      <c r="C214" t="s">
        <v>102</v>
      </c>
      <c r="D214" t="s">
        <v>1863</v>
      </c>
      <c r="E214" s="84">
        <v>56.750828233376239</v>
      </c>
      <c r="F214" s="84">
        <v>-63.957271579082274</v>
      </c>
      <c r="G214" s="84">
        <v>-3.7621924458283691</v>
      </c>
      <c r="H214" s="84">
        <v>60.513020679204608</v>
      </c>
      <c r="I214" s="84">
        <v>-60.195079133253905</v>
      </c>
      <c r="J214" s="84">
        <v>-3.5408870078384651</v>
      </c>
      <c r="K214" t="s">
        <v>1490</v>
      </c>
      <c r="L214" t="s">
        <v>1489</v>
      </c>
      <c r="M214">
        <v>0</v>
      </c>
    </row>
    <row r="215" spans="1:13" x14ac:dyDescent="0.25">
      <c r="A215" t="s">
        <v>1140</v>
      </c>
      <c r="B215" t="s">
        <v>2210</v>
      </c>
      <c r="C215" t="s">
        <v>102</v>
      </c>
      <c r="D215" t="s">
        <v>1867</v>
      </c>
      <c r="E215" s="84">
        <v>55.86194146786849</v>
      </c>
      <c r="F215" s="84">
        <v>-64.846158344590023</v>
      </c>
      <c r="G215" s="84">
        <v>-3.8144799026229426</v>
      </c>
      <c r="H215" s="84">
        <v>59.676421370491433</v>
      </c>
      <c r="I215" s="84">
        <v>-61.031678441967081</v>
      </c>
      <c r="J215" s="84">
        <v>-3.5900987318804165</v>
      </c>
      <c r="K215" t="s">
        <v>1140</v>
      </c>
      <c r="L215" t="s">
        <v>1139</v>
      </c>
      <c r="M215">
        <v>0</v>
      </c>
    </row>
    <row r="216" spans="1:13" x14ac:dyDescent="0.25">
      <c r="A216" t="s">
        <v>1290</v>
      </c>
      <c r="B216" t="s">
        <v>70</v>
      </c>
      <c r="C216" t="s">
        <v>102</v>
      </c>
      <c r="D216" t="s">
        <v>1871</v>
      </c>
      <c r="E216" s="84">
        <v>55.629638425597861</v>
      </c>
      <c r="F216" s="84">
        <v>-65.078461386860653</v>
      </c>
      <c r="G216" s="84">
        <v>-3.8281447874623913</v>
      </c>
      <c r="H216" s="84">
        <v>59.457783213060253</v>
      </c>
      <c r="I216" s="84">
        <v>-61.250316599398261</v>
      </c>
      <c r="J216" s="84">
        <v>-3.6029597999646037</v>
      </c>
      <c r="K216" t="s">
        <v>1290</v>
      </c>
      <c r="L216" t="s">
        <v>1289</v>
      </c>
      <c r="M216">
        <v>1</v>
      </c>
    </row>
    <row r="217" spans="1:13" x14ac:dyDescent="0.25">
      <c r="A217" t="s">
        <v>1130</v>
      </c>
      <c r="B217" t="s">
        <v>2278</v>
      </c>
      <c r="C217" t="s">
        <v>102</v>
      </c>
      <c r="D217" t="s">
        <v>1873</v>
      </c>
      <c r="E217" s="84">
        <v>55.399676897144815</v>
      </c>
      <c r="F217" s="84">
        <v>-65.308422915313699</v>
      </c>
      <c r="G217" s="84">
        <v>-3.8416719361949236</v>
      </c>
      <c r="H217" s="84">
        <v>59.241348833339735</v>
      </c>
      <c r="I217" s="84">
        <v>-61.466750979118778</v>
      </c>
      <c r="J217" s="84">
        <v>-3.6156912340658103</v>
      </c>
      <c r="K217" t="s">
        <v>1130</v>
      </c>
      <c r="L217" t="s">
        <v>1129</v>
      </c>
      <c r="M217">
        <v>1</v>
      </c>
    </row>
    <row r="218" spans="1:13" x14ac:dyDescent="0.25">
      <c r="A218" t="s">
        <v>1878</v>
      </c>
      <c r="B218" t="s">
        <v>2236</v>
      </c>
      <c r="C218" t="s">
        <v>126</v>
      </c>
      <c r="D218" t="s">
        <v>1888</v>
      </c>
      <c r="E218" s="84">
        <v>54.377895633238609</v>
      </c>
      <c r="F218" s="84">
        <v>-65.853448452515508</v>
      </c>
      <c r="G218" s="84">
        <v>-3.8737322619126768</v>
      </c>
      <c r="H218" s="84">
        <v>58.251627895151287</v>
      </c>
      <c r="I218" s="84">
        <v>-61.979716190602829</v>
      </c>
      <c r="J218" s="84">
        <v>-3.6458656582707545</v>
      </c>
      <c r="K218" t="s">
        <v>1878</v>
      </c>
      <c r="L218" t="s">
        <v>2596</v>
      </c>
      <c r="M218">
        <v>3</v>
      </c>
    </row>
    <row r="219" spans="1:13" x14ac:dyDescent="0.25">
      <c r="A219" t="s">
        <v>1258</v>
      </c>
      <c r="B219" t="s">
        <v>2278</v>
      </c>
      <c r="C219" t="s">
        <v>64</v>
      </c>
      <c r="D219" t="s">
        <v>1943</v>
      </c>
      <c r="E219" s="84">
        <v>59.940744722990516</v>
      </c>
      <c r="F219" s="84">
        <v>-70.284337995528418</v>
      </c>
      <c r="G219" s="84">
        <v>-4.1343728232663777</v>
      </c>
      <c r="H219" s="84">
        <v>68.209490369523266</v>
      </c>
      <c r="I219" s="84">
        <v>-62.015592348995668</v>
      </c>
      <c r="J219" s="84">
        <v>-3.6479760205291569</v>
      </c>
      <c r="K219" t="s">
        <v>1258</v>
      </c>
      <c r="L219" t="s">
        <v>1257</v>
      </c>
      <c r="M219">
        <v>3</v>
      </c>
    </row>
    <row r="220" spans="1:13" x14ac:dyDescent="0.25">
      <c r="A220" t="s">
        <v>1484</v>
      </c>
      <c r="B220" t="s">
        <v>2311</v>
      </c>
      <c r="C220" t="s">
        <v>126</v>
      </c>
      <c r="D220" t="s">
        <v>1890</v>
      </c>
      <c r="E220" s="84">
        <v>53.337461036102418</v>
      </c>
      <c r="F220" s="84">
        <v>-66.893883049651691</v>
      </c>
      <c r="G220" s="84">
        <v>-3.934934297038335</v>
      </c>
      <c r="H220" s="84">
        <v>57.272395333140757</v>
      </c>
      <c r="I220" s="84">
        <v>-62.95894875261336</v>
      </c>
      <c r="J220" s="84">
        <v>-3.7034675736831386</v>
      </c>
      <c r="K220" t="s">
        <v>1484</v>
      </c>
      <c r="L220" t="s">
        <v>1483</v>
      </c>
      <c r="M220">
        <v>0</v>
      </c>
    </row>
    <row r="221" spans="1:13" x14ac:dyDescent="0.25">
      <c r="A221" t="s">
        <v>1347</v>
      </c>
      <c r="B221" t="s">
        <v>2244</v>
      </c>
      <c r="C221" t="s">
        <v>102</v>
      </c>
      <c r="D221" t="s">
        <v>1875</v>
      </c>
      <c r="E221" s="84">
        <v>53.484517539916801</v>
      </c>
      <c r="F221" s="84">
        <v>-67.223582272541705</v>
      </c>
      <c r="G221" s="84">
        <v>-3.9543283689730413</v>
      </c>
      <c r="H221" s="84">
        <v>57.438845908889846</v>
      </c>
      <c r="I221" s="84">
        <v>-63.269253903568668</v>
      </c>
      <c r="J221" s="84">
        <v>-3.7217208178569803</v>
      </c>
      <c r="K221" t="s">
        <v>1347</v>
      </c>
      <c r="L221" t="s">
        <v>1346</v>
      </c>
      <c r="M221">
        <v>0</v>
      </c>
    </row>
    <row r="222" spans="1:13" x14ac:dyDescent="0.25">
      <c r="A222" t="s">
        <v>1341</v>
      </c>
      <c r="B222" t="s">
        <v>2221</v>
      </c>
      <c r="C222" t="s">
        <v>102</v>
      </c>
      <c r="D222" t="s">
        <v>1882</v>
      </c>
      <c r="E222" s="84">
        <v>52.803441579729835</v>
      </c>
      <c r="F222" s="84">
        <v>-67.904658232728679</v>
      </c>
      <c r="G222" s="84">
        <v>-3.9943916607487457</v>
      </c>
      <c r="H222" s="84">
        <v>56.797833240478582</v>
      </c>
      <c r="I222" s="84">
        <v>-63.910266571979932</v>
      </c>
      <c r="J222" s="84">
        <v>-3.759427445410584</v>
      </c>
      <c r="K222" t="s">
        <v>1341</v>
      </c>
      <c r="L222" t="s">
        <v>1340</v>
      </c>
      <c r="M222">
        <v>0</v>
      </c>
    </row>
    <row r="223" spans="1:13" x14ac:dyDescent="0.25">
      <c r="A223" t="s">
        <v>1576</v>
      </c>
      <c r="B223" t="s">
        <v>2233</v>
      </c>
      <c r="C223" t="s">
        <v>102</v>
      </c>
      <c r="D223" t="s">
        <v>1883</v>
      </c>
      <c r="E223" s="84">
        <v>52.17367611951061</v>
      </c>
      <c r="F223" s="84">
        <v>-68.534423692947911</v>
      </c>
      <c r="G223" s="84">
        <v>-4.0314366878204657</v>
      </c>
      <c r="H223" s="84">
        <v>56.205112807331076</v>
      </c>
      <c r="I223" s="84">
        <v>-64.502987005127437</v>
      </c>
      <c r="J223" s="84">
        <v>-3.7942933532427903</v>
      </c>
      <c r="K223" t="s">
        <v>1576</v>
      </c>
      <c r="L223" t="s">
        <v>1575</v>
      </c>
      <c r="M223">
        <v>2</v>
      </c>
    </row>
    <row r="224" spans="1:13" x14ac:dyDescent="0.25">
      <c r="A224" t="s">
        <v>2237</v>
      </c>
      <c r="B224" t="s">
        <v>54</v>
      </c>
      <c r="C224" t="s">
        <v>102</v>
      </c>
      <c r="D224" t="s">
        <v>1885</v>
      </c>
      <c r="E224" s="84">
        <v>52.067634063020257</v>
      </c>
      <c r="F224" s="84">
        <v>-68.640465749438249</v>
      </c>
      <c r="G224" s="84">
        <v>-4.0376744558493085</v>
      </c>
      <c r="H224" s="84">
        <v>56.105308518869563</v>
      </c>
      <c r="I224" s="84">
        <v>-64.60279129358895</v>
      </c>
      <c r="J224" s="84">
        <v>-3.8001641937405264</v>
      </c>
      <c r="K224" t="s">
        <v>2237</v>
      </c>
      <c r="L224" t="s">
        <v>2597</v>
      </c>
      <c r="M224">
        <v>2</v>
      </c>
    </row>
    <row r="225" spans="1:13" x14ac:dyDescent="0.25">
      <c r="A225" t="s">
        <v>1239</v>
      </c>
      <c r="B225" t="s">
        <v>2224</v>
      </c>
      <c r="C225" t="s">
        <v>102</v>
      </c>
      <c r="D225" t="s">
        <v>1886</v>
      </c>
      <c r="E225" s="84">
        <v>51.843552884572432</v>
      </c>
      <c r="F225" s="84">
        <v>-68.864546927886082</v>
      </c>
      <c r="G225" s="84">
        <v>-4.0508557016403577</v>
      </c>
      <c r="H225" s="84">
        <v>55.894408586212791</v>
      </c>
      <c r="I225" s="84">
        <v>-64.813691226245723</v>
      </c>
      <c r="J225" s="84">
        <v>-3.8125700721321012</v>
      </c>
      <c r="K225" t="s">
        <v>1239</v>
      </c>
      <c r="L225" t="s">
        <v>1238</v>
      </c>
      <c r="M225">
        <v>2</v>
      </c>
    </row>
    <row r="226" spans="1:13" x14ac:dyDescent="0.25">
      <c r="A226" t="s">
        <v>1448</v>
      </c>
      <c r="B226" t="s">
        <v>68</v>
      </c>
      <c r="C226" t="s">
        <v>64</v>
      </c>
      <c r="D226" t="s">
        <v>1946</v>
      </c>
      <c r="E226" s="84">
        <v>55.367086620807939</v>
      </c>
      <c r="F226" s="84">
        <v>-74.857996097710995</v>
      </c>
      <c r="G226" s="84">
        <v>-4.4034115351594707</v>
      </c>
      <c r="H226" s="84">
        <v>64.17390969112688</v>
      </c>
      <c r="I226" s="84">
        <v>-66.051173027392053</v>
      </c>
      <c r="J226" s="84">
        <v>-3.885363119258356</v>
      </c>
      <c r="K226" t="s">
        <v>1448</v>
      </c>
      <c r="L226" t="s">
        <v>1447</v>
      </c>
      <c r="M226">
        <v>0</v>
      </c>
    </row>
    <row r="227" spans="1:13" x14ac:dyDescent="0.25">
      <c r="A227" t="s">
        <v>1223</v>
      </c>
      <c r="B227" t="s">
        <v>70</v>
      </c>
      <c r="C227" t="s">
        <v>64</v>
      </c>
      <c r="D227" t="s">
        <v>1948</v>
      </c>
      <c r="E227" s="84">
        <v>54.817189413822668</v>
      </c>
      <c r="F227" s="84">
        <v>-75.407893304696273</v>
      </c>
      <c r="G227" s="84">
        <v>-4.4357584296880157</v>
      </c>
      <c r="H227" s="84">
        <v>63.688706273198704</v>
      </c>
      <c r="I227" s="84">
        <v>-66.536376445320229</v>
      </c>
      <c r="J227" s="84">
        <v>-3.9139044967835428</v>
      </c>
      <c r="K227" t="s">
        <v>1223</v>
      </c>
      <c r="L227" t="s">
        <v>1222</v>
      </c>
      <c r="M227">
        <v>2</v>
      </c>
    </row>
    <row r="228" spans="1:13" x14ac:dyDescent="0.25">
      <c r="A228" t="s">
        <v>2034</v>
      </c>
      <c r="B228" t="s">
        <v>2208</v>
      </c>
      <c r="C228" t="s">
        <v>102</v>
      </c>
      <c r="D228" t="s">
        <v>1898</v>
      </c>
      <c r="E228" s="84">
        <v>49.887081175779521</v>
      </c>
      <c r="F228" s="84">
        <v>-70.821018636678986</v>
      </c>
      <c r="G228" s="84">
        <v>-4.1659422727458226</v>
      </c>
      <c r="H228" s="84">
        <v>54.053023448525344</v>
      </c>
      <c r="I228" s="84">
        <v>-66.655076363933176</v>
      </c>
      <c r="J228" s="84">
        <v>-3.9208868449372458</v>
      </c>
      <c r="K228" t="s">
        <v>2034</v>
      </c>
      <c r="L228" t="s">
        <v>2598</v>
      </c>
      <c r="M228">
        <v>5</v>
      </c>
    </row>
    <row r="229" spans="1:13" x14ac:dyDescent="0.25">
      <c r="A229" t="s">
        <v>2238</v>
      </c>
      <c r="B229" t="s">
        <v>2224</v>
      </c>
      <c r="C229" t="s">
        <v>126</v>
      </c>
      <c r="D229" t="s">
        <v>1891</v>
      </c>
      <c r="E229" s="84">
        <v>48.874150073841598</v>
      </c>
      <c r="F229" s="84">
        <v>-71.357194011912526</v>
      </c>
      <c r="G229" s="84">
        <v>-4.1974820007007372</v>
      </c>
      <c r="H229" s="84">
        <v>53.071632074542336</v>
      </c>
      <c r="I229" s="84">
        <v>-67.159712011211781</v>
      </c>
      <c r="J229" s="84">
        <v>-3.9505712947771636</v>
      </c>
      <c r="K229" t="s">
        <v>2238</v>
      </c>
      <c r="L229" t="s">
        <v>2599</v>
      </c>
      <c r="M229">
        <v>5</v>
      </c>
    </row>
    <row r="230" spans="1:13" x14ac:dyDescent="0.25">
      <c r="A230" t="s">
        <v>2239</v>
      </c>
      <c r="B230" t="s">
        <v>34</v>
      </c>
      <c r="C230" t="s">
        <v>102</v>
      </c>
      <c r="D230" t="s">
        <v>1901</v>
      </c>
      <c r="E230" s="84">
        <v>48.716341521302347</v>
      </c>
      <c r="F230" s="84">
        <v>-71.991758291156174</v>
      </c>
      <c r="G230" s="84">
        <v>-4.2348093112444811</v>
      </c>
      <c r="H230" s="84">
        <v>52.95115083254683</v>
      </c>
      <c r="I230" s="84">
        <v>-67.756948979911684</v>
      </c>
      <c r="J230" s="84">
        <v>-3.9857028811712754</v>
      </c>
      <c r="K230" t="s">
        <v>2239</v>
      </c>
      <c r="L230" t="s">
        <v>2600</v>
      </c>
      <c r="M230">
        <v>3</v>
      </c>
    </row>
    <row r="231" spans="1:13" x14ac:dyDescent="0.25">
      <c r="A231" t="s">
        <v>1707</v>
      </c>
      <c r="B231" t="s">
        <v>2208</v>
      </c>
      <c r="C231" t="s">
        <v>102</v>
      </c>
      <c r="D231" t="s">
        <v>1910</v>
      </c>
      <c r="E231" s="84">
        <v>48.476204929488787</v>
      </c>
      <c r="F231" s="84">
        <v>-72.231894882969726</v>
      </c>
      <c r="G231" s="84">
        <v>-4.2489349931158662</v>
      </c>
      <c r="H231" s="84">
        <v>52.725139922604654</v>
      </c>
      <c r="I231" s="84">
        <v>-67.982959889853859</v>
      </c>
      <c r="J231" s="84">
        <v>-3.9989976405796388</v>
      </c>
      <c r="K231" t="s">
        <v>1707</v>
      </c>
      <c r="L231" t="s">
        <v>2601</v>
      </c>
      <c r="M231">
        <v>4</v>
      </c>
    </row>
    <row r="232" spans="1:13" x14ac:dyDescent="0.25">
      <c r="A232" t="s">
        <v>1558</v>
      </c>
      <c r="B232" t="s">
        <v>2311</v>
      </c>
      <c r="C232" t="s">
        <v>102</v>
      </c>
      <c r="D232" t="s">
        <v>1913</v>
      </c>
      <c r="E232" s="84">
        <v>48.315834699570523</v>
      </c>
      <c r="F232" s="84">
        <v>-72.392265112887998</v>
      </c>
      <c r="G232" s="84">
        <v>-4.2583685360522354</v>
      </c>
      <c r="H232" s="84">
        <v>52.574203235622754</v>
      </c>
      <c r="I232" s="84">
        <v>-68.133896576835753</v>
      </c>
      <c r="J232" s="84">
        <v>-4.0078762692256324</v>
      </c>
      <c r="K232" t="s">
        <v>1558</v>
      </c>
      <c r="L232" t="s">
        <v>1557</v>
      </c>
      <c r="M232">
        <v>3</v>
      </c>
    </row>
    <row r="233" spans="1:13" x14ac:dyDescent="0.25">
      <c r="A233" t="s">
        <v>2240</v>
      </c>
      <c r="B233" t="s">
        <v>2241</v>
      </c>
      <c r="C233" t="s">
        <v>102</v>
      </c>
      <c r="D233" t="s">
        <v>1932</v>
      </c>
      <c r="E233" s="84">
        <v>48.170934353494189</v>
      </c>
      <c r="F233" s="84">
        <v>-72.537165458964324</v>
      </c>
      <c r="G233" s="84">
        <v>-4.2668920858214312</v>
      </c>
      <c r="H233" s="84">
        <v>52.437826439315621</v>
      </c>
      <c r="I233" s="84">
        <v>-68.270273373142885</v>
      </c>
      <c r="J233" s="84">
        <v>-4.0158984337142876</v>
      </c>
      <c r="K233" t="s">
        <v>2240</v>
      </c>
      <c r="L233" t="s">
        <v>2602</v>
      </c>
      <c r="M233">
        <v>1</v>
      </c>
    </row>
    <row r="234" spans="1:13" x14ac:dyDescent="0.25">
      <c r="A234" t="s">
        <v>2242</v>
      </c>
      <c r="B234" t="s">
        <v>2228</v>
      </c>
      <c r="C234" t="s">
        <v>102</v>
      </c>
      <c r="D234" t="s">
        <v>1935</v>
      </c>
      <c r="E234" s="84">
        <v>47.977148704495278</v>
      </c>
      <c r="F234" s="84">
        <v>-72.730951107963236</v>
      </c>
      <c r="G234" s="84">
        <v>-4.2782912416448964</v>
      </c>
      <c r="H234" s="84">
        <v>52.255439946140172</v>
      </c>
      <c r="I234" s="84">
        <v>-68.452659866318342</v>
      </c>
      <c r="J234" s="84">
        <v>-4.0266270509599025</v>
      </c>
      <c r="K234" t="s">
        <v>2242</v>
      </c>
      <c r="L234" t="s">
        <v>2603</v>
      </c>
      <c r="M234">
        <v>4</v>
      </c>
    </row>
    <row r="235" spans="1:13" x14ac:dyDescent="0.25">
      <c r="A235" t="s">
        <v>1249</v>
      </c>
      <c r="B235" t="s">
        <v>2224</v>
      </c>
      <c r="C235" t="s">
        <v>29</v>
      </c>
      <c r="D235" t="s">
        <v>1960</v>
      </c>
      <c r="E235" s="84">
        <v>279.22270531031057</v>
      </c>
      <c r="F235" s="84">
        <v>-73.601716603831676</v>
      </c>
      <c r="G235" s="84">
        <v>-4.3295127414018637</v>
      </c>
      <c r="H235" s="84">
        <v>283.55221805171243</v>
      </c>
      <c r="I235" s="84">
        <v>-69.272203862429819</v>
      </c>
      <c r="J235" s="84">
        <v>-4.0748355213194012</v>
      </c>
      <c r="K235" t="s">
        <v>1249</v>
      </c>
      <c r="L235" t="s">
        <v>1248</v>
      </c>
      <c r="M235">
        <v>3</v>
      </c>
    </row>
    <row r="236" spans="1:13" x14ac:dyDescent="0.25">
      <c r="A236" t="s">
        <v>1321</v>
      </c>
      <c r="B236" t="s">
        <v>2219</v>
      </c>
      <c r="C236" t="s">
        <v>102</v>
      </c>
      <c r="D236" t="s">
        <v>1945</v>
      </c>
      <c r="E236" s="84">
        <v>46.900384754118136</v>
      </c>
      <c r="F236" s="84">
        <v>-73.807715058340378</v>
      </c>
      <c r="G236" s="84">
        <v>-4.3416302975494343</v>
      </c>
      <c r="H236" s="84">
        <v>51.242015051667572</v>
      </c>
      <c r="I236" s="84">
        <v>-69.466084760790949</v>
      </c>
      <c r="J236" s="84">
        <v>-4.0862402800465265</v>
      </c>
      <c r="K236" t="s">
        <v>1321</v>
      </c>
      <c r="L236" t="s">
        <v>1320</v>
      </c>
      <c r="M236">
        <v>1</v>
      </c>
    </row>
    <row r="237" spans="1:13" x14ac:dyDescent="0.25">
      <c r="A237" t="s">
        <v>1906</v>
      </c>
      <c r="B237" t="s">
        <v>62</v>
      </c>
      <c r="C237" t="s">
        <v>126</v>
      </c>
      <c r="D237" t="s">
        <v>1893</v>
      </c>
      <c r="E237" s="84">
        <v>46.2063347385984</v>
      </c>
      <c r="F237" s="84">
        <v>-74.025009347155716</v>
      </c>
      <c r="G237" s="84">
        <v>-4.3544123145385711</v>
      </c>
      <c r="H237" s="84">
        <v>50.560747053136971</v>
      </c>
      <c r="I237" s="84">
        <v>-69.670597032617138</v>
      </c>
      <c r="J237" s="84">
        <v>-4.0982704136833608</v>
      </c>
      <c r="K237" t="s">
        <v>1906</v>
      </c>
      <c r="L237" t="s">
        <v>2604</v>
      </c>
      <c r="M237">
        <v>5</v>
      </c>
    </row>
    <row r="238" spans="1:13" x14ac:dyDescent="0.25">
      <c r="A238" t="s">
        <v>2016</v>
      </c>
      <c r="B238" t="s">
        <v>2228</v>
      </c>
      <c r="C238" t="s">
        <v>64</v>
      </c>
      <c r="D238" t="s">
        <v>1950</v>
      </c>
      <c r="E238" s="84">
        <v>50.737405468063471</v>
      </c>
      <c r="F238" s="84">
        <v>-79.487677250455462</v>
      </c>
      <c r="G238" s="84">
        <v>-4.6757457206150272</v>
      </c>
      <c r="H238" s="84">
        <v>60.088896909293524</v>
      </c>
      <c r="I238" s="84">
        <v>-70.13618580922541</v>
      </c>
      <c r="J238" s="84">
        <v>-4.1256579887779656</v>
      </c>
      <c r="K238" t="s">
        <v>2016</v>
      </c>
      <c r="L238" t="s">
        <v>2605</v>
      </c>
      <c r="M238">
        <v>4</v>
      </c>
    </row>
    <row r="239" spans="1:13" x14ac:dyDescent="0.25">
      <c r="A239" t="s">
        <v>1330</v>
      </c>
      <c r="B239" t="s">
        <v>2248</v>
      </c>
      <c r="C239" t="s">
        <v>102</v>
      </c>
      <c r="D239" t="s">
        <v>1951</v>
      </c>
      <c r="E239" s="84">
        <v>46.024766833244058</v>
      </c>
      <c r="F239" s="84">
        <v>-74.683332979214455</v>
      </c>
      <c r="G239" s="84">
        <v>-4.393137234071439</v>
      </c>
      <c r="H239" s="84">
        <v>50.417904067315497</v>
      </c>
      <c r="I239" s="84">
        <v>-70.290195745143023</v>
      </c>
      <c r="J239" s="84">
        <v>-4.1347173967731194</v>
      </c>
      <c r="K239" t="s">
        <v>1330</v>
      </c>
      <c r="L239" t="s">
        <v>1329</v>
      </c>
      <c r="M239">
        <v>1</v>
      </c>
    </row>
    <row r="240" spans="1:13" x14ac:dyDescent="0.25">
      <c r="A240" t="s">
        <v>1596</v>
      </c>
      <c r="B240" t="s">
        <v>2248</v>
      </c>
      <c r="C240" t="s">
        <v>64</v>
      </c>
      <c r="D240" t="s">
        <v>1954</v>
      </c>
      <c r="E240" s="84">
        <v>50.504727697119208</v>
      </c>
      <c r="F240" s="84">
        <v>-79.720355021399726</v>
      </c>
      <c r="G240" s="84">
        <v>-4.6894326483176307</v>
      </c>
      <c r="H240" s="84">
        <v>59.883592993754476</v>
      </c>
      <c r="I240" s="84">
        <v>-70.341489724764457</v>
      </c>
      <c r="J240" s="84">
        <v>-4.1377346896920271</v>
      </c>
      <c r="K240" t="s">
        <v>1596</v>
      </c>
      <c r="L240" t="s">
        <v>1595</v>
      </c>
      <c r="M240">
        <v>0</v>
      </c>
    </row>
    <row r="241" spans="1:13" x14ac:dyDescent="0.25">
      <c r="A241" t="s">
        <v>2243</v>
      </c>
      <c r="B241" t="s">
        <v>2231</v>
      </c>
      <c r="C241" t="s">
        <v>126</v>
      </c>
      <c r="D241" t="s">
        <v>1894</v>
      </c>
      <c r="E241" s="84">
        <v>45.490000000000009</v>
      </c>
      <c r="F241" s="84">
        <v>-74.741344085754108</v>
      </c>
      <c r="G241" s="84">
        <v>-4.3965496521031824</v>
      </c>
      <c r="H241" s="84">
        <v>49.886549652103191</v>
      </c>
      <c r="I241" s="84">
        <v>-70.344794433650918</v>
      </c>
      <c r="J241" s="84">
        <v>-4.1379290843324066</v>
      </c>
      <c r="K241" t="s">
        <v>2243</v>
      </c>
      <c r="L241" t="s">
        <v>2606</v>
      </c>
      <c r="M241">
        <v>2</v>
      </c>
    </row>
    <row r="242" spans="1:13" x14ac:dyDescent="0.25">
      <c r="A242" t="s">
        <v>1837</v>
      </c>
      <c r="B242" t="s">
        <v>28</v>
      </c>
      <c r="C242" t="s">
        <v>126</v>
      </c>
      <c r="D242" t="s">
        <v>1899</v>
      </c>
      <c r="E242" s="84">
        <v>45.424844030261411</v>
      </c>
      <c r="F242" s="84">
        <v>-74.806500055492705</v>
      </c>
      <c r="G242" s="84">
        <v>-4.4003823562054531</v>
      </c>
      <c r="H242" s="84">
        <v>49.825226386466866</v>
      </c>
      <c r="I242" s="84">
        <v>-70.40611769928725</v>
      </c>
      <c r="J242" s="84">
        <v>-4.1415363352521908</v>
      </c>
      <c r="K242" t="s">
        <v>1837</v>
      </c>
      <c r="L242" t="s">
        <v>2607</v>
      </c>
      <c r="M242">
        <v>3</v>
      </c>
    </row>
    <row r="243" spans="1:13" x14ac:dyDescent="0.25">
      <c r="A243" t="s">
        <v>1582</v>
      </c>
      <c r="B243" t="s">
        <v>28</v>
      </c>
      <c r="C243" t="s">
        <v>64</v>
      </c>
      <c r="D243" t="s">
        <v>1959</v>
      </c>
      <c r="E243" s="84">
        <v>50.365482631844777</v>
      </c>
      <c r="F243" s="84">
        <v>-79.859600086674163</v>
      </c>
      <c r="G243" s="84">
        <v>-4.6976235345102451</v>
      </c>
      <c r="H243" s="84">
        <v>59.760729700865269</v>
      </c>
      <c r="I243" s="84">
        <v>-70.464353017653664</v>
      </c>
      <c r="J243" s="84">
        <v>-4.1449619422149215</v>
      </c>
      <c r="K243" t="s">
        <v>1582</v>
      </c>
      <c r="L243" t="s">
        <v>1581</v>
      </c>
      <c r="M243">
        <v>2</v>
      </c>
    </row>
    <row r="244" spans="1:13" x14ac:dyDescent="0.25">
      <c r="A244" t="s">
        <v>243</v>
      </c>
      <c r="B244" t="s">
        <v>68</v>
      </c>
      <c r="C244" t="s">
        <v>102</v>
      </c>
      <c r="D244" t="s">
        <v>1953</v>
      </c>
      <c r="E244" s="84">
        <v>45.465579286843649</v>
      </c>
      <c r="F244" s="84">
        <v>-75.242520525614864</v>
      </c>
      <c r="G244" s="84">
        <v>-4.4260306191538152</v>
      </c>
      <c r="H244" s="84">
        <v>49.891609905997463</v>
      </c>
      <c r="I244" s="84">
        <v>-70.816489906461044</v>
      </c>
      <c r="J244" s="84">
        <v>-4.1656758768506492</v>
      </c>
      <c r="K244" t="s">
        <v>243</v>
      </c>
      <c r="L244" t="s">
        <v>1201</v>
      </c>
      <c r="M244">
        <v>8</v>
      </c>
    </row>
    <row r="245" spans="1:13" x14ac:dyDescent="0.25">
      <c r="A245" t="s">
        <v>1406</v>
      </c>
      <c r="B245" t="s">
        <v>2278</v>
      </c>
      <c r="C245" t="s">
        <v>126</v>
      </c>
      <c r="D245" t="s">
        <v>1904</v>
      </c>
      <c r="E245" s="84">
        <v>44.807864974090606</v>
      </c>
      <c r="F245" s="84">
        <v>-75.423479111663511</v>
      </c>
      <c r="G245" s="84">
        <v>-4.4366752418625595</v>
      </c>
      <c r="H245" s="84">
        <v>49.244540215953165</v>
      </c>
      <c r="I245" s="84">
        <v>-70.986803869800951</v>
      </c>
      <c r="J245" s="84">
        <v>-4.1756943452824089</v>
      </c>
      <c r="K245" t="s">
        <v>1406</v>
      </c>
      <c r="L245" t="s">
        <v>1405</v>
      </c>
      <c r="M245">
        <v>1</v>
      </c>
    </row>
    <row r="246" spans="1:13" x14ac:dyDescent="0.25">
      <c r="A246" t="s">
        <v>1163</v>
      </c>
      <c r="B246" t="s">
        <v>62</v>
      </c>
      <c r="C246" t="s">
        <v>64</v>
      </c>
      <c r="D246" t="s">
        <v>1963</v>
      </c>
      <c r="E246" s="84">
        <v>49.478374599773602</v>
      </c>
      <c r="F246" s="84">
        <v>-80.746708118745332</v>
      </c>
      <c r="G246" s="84">
        <v>-4.7498063599261959</v>
      </c>
      <c r="H246" s="84">
        <v>58.977987319625996</v>
      </c>
      <c r="I246" s="84">
        <v>-71.247095398892938</v>
      </c>
      <c r="J246" s="84">
        <v>-4.1910056116995849</v>
      </c>
      <c r="K246" t="s">
        <v>1163</v>
      </c>
      <c r="L246" t="s">
        <v>1162</v>
      </c>
      <c r="M246">
        <v>3</v>
      </c>
    </row>
    <row r="247" spans="1:13" x14ac:dyDescent="0.25">
      <c r="A247" t="s">
        <v>1703</v>
      </c>
      <c r="B247" t="s">
        <v>2244</v>
      </c>
      <c r="C247" t="s">
        <v>102</v>
      </c>
      <c r="D247" t="s">
        <v>1956</v>
      </c>
      <c r="E247" s="84">
        <v>44.865909916194298</v>
      </c>
      <c r="F247" s="84">
        <v>-75.842189896264216</v>
      </c>
      <c r="G247" s="84">
        <v>-4.4613052880155424</v>
      </c>
      <c r="H247" s="84">
        <v>49.327215204209843</v>
      </c>
      <c r="I247" s="84">
        <v>-71.380884608248664</v>
      </c>
      <c r="J247" s="84">
        <v>-4.1988755651910976</v>
      </c>
      <c r="K247" t="s">
        <v>1703</v>
      </c>
      <c r="L247" t="s">
        <v>2608</v>
      </c>
      <c r="M247">
        <v>4</v>
      </c>
    </row>
    <row r="248" spans="1:13" x14ac:dyDescent="0.25">
      <c r="A248" t="s">
        <v>2245</v>
      </c>
      <c r="B248" t="s">
        <v>28</v>
      </c>
      <c r="C248" t="s">
        <v>64</v>
      </c>
      <c r="D248" t="s">
        <v>1967</v>
      </c>
      <c r="E248" s="84">
        <v>49.321132101845095</v>
      </c>
      <c r="F248" s="84">
        <v>-80.903950616673839</v>
      </c>
      <c r="G248" s="84">
        <v>-4.7590559186278725</v>
      </c>
      <c r="H248" s="84">
        <v>58.839243939100839</v>
      </c>
      <c r="I248" s="84">
        <v>-71.385838779418094</v>
      </c>
      <c r="J248" s="84">
        <v>-4.1991669870245936</v>
      </c>
      <c r="K248" t="s">
        <v>2245</v>
      </c>
      <c r="L248" t="s">
        <v>2609</v>
      </c>
      <c r="M248">
        <v>3</v>
      </c>
    </row>
    <row r="249" spans="1:13" x14ac:dyDescent="0.25">
      <c r="A249" t="s">
        <v>1717</v>
      </c>
      <c r="B249" t="s">
        <v>2224</v>
      </c>
      <c r="C249" t="s">
        <v>64</v>
      </c>
      <c r="D249" t="s">
        <v>1971</v>
      </c>
      <c r="E249" s="84">
        <v>48.640377544000003</v>
      </c>
      <c r="F249" s="84">
        <v>-81.58470517451893</v>
      </c>
      <c r="G249" s="84">
        <v>-4.7991003043834661</v>
      </c>
      <c r="H249" s="84">
        <v>58.238578152766934</v>
      </c>
      <c r="I249" s="84">
        <v>-71.986504565752</v>
      </c>
      <c r="J249" s="84">
        <v>-4.2345002685736475</v>
      </c>
      <c r="K249" t="s">
        <v>1717</v>
      </c>
      <c r="L249" t="s">
        <v>2610</v>
      </c>
      <c r="M249">
        <v>6</v>
      </c>
    </row>
    <row r="250" spans="1:13" x14ac:dyDescent="0.25">
      <c r="A250" t="s">
        <v>1872</v>
      </c>
      <c r="B250" t="s">
        <v>2246</v>
      </c>
      <c r="C250" t="s">
        <v>102</v>
      </c>
      <c r="D250" t="s">
        <v>1957</v>
      </c>
      <c r="E250" s="84">
        <v>43.708390967534939</v>
      </c>
      <c r="F250" s="84">
        <v>-76.999708844923575</v>
      </c>
      <c r="G250" s="84">
        <v>-4.5293946379366812</v>
      </c>
      <c r="H250" s="84">
        <v>48.237785605471622</v>
      </c>
      <c r="I250" s="84">
        <v>-72.470314206986899</v>
      </c>
      <c r="J250" s="84">
        <v>-4.2629596592345234</v>
      </c>
      <c r="K250" t="s">
        <v>1872</v>
      </c>
      <c r="L250" t="s">
        <v>2611</v>
      </c>
      <c r="M250">
        <v>6</v>
      </c>
    </row>
    <row r="251" spans="1:13" x14ac:dyDescent="0.25">
      <c r="A251" t="s">
        <v>2247</v>
      </c>
      <c r="B251" t="s">
        <v>28</v>
      </c>
      <c r="C251" t="s">
        <v>102</v>
      </c>
      <c r="D251" t="s">
        <v>1961</v>
      </c>
      <c r="E251" s="84">
        <v>43.323601223088275</v>
      </c>
      <c r="F251" s="84">
        <v>-77.384498589370239</v>
      </c>
      <c r="G251" s="84">
        <v>-4.5520293287864844</v>
      </c>
      <c r="H251" s="84">
        <v>47.875630551874757</v>
      </c>
      <c r="I251" s="84">
        <v>-72.832469260583764</v>
      </c>
      <c r="J251" s="84">
        <v>-4.2842628976813977</v>
      </c>
      <c r="K251" t="s">
        <v>2247</v>
      </c>
      <c r="L251" t="s">
        <v>2612</v>
      </c>
      <c r="M251">
        <v>1</v>
      </c>
    </row>
    <row r="252" spans="1:13" x14ac:dyDescent="0.25">
      <c r="A252" t="s">
        <v>1780</v>
      </c>
      <c r="B252" t="s">
        <v>54</v>
      </c>
      <c r="C252" t="s">
        <v>126</v>
      </c>
      <c r="D252" t="s">
        <v>1905</v>
      </c>
      <c r="E252" s="84">
        <v>42.315608665313803</v>
      </c>
      <c r="F252" s="84">
        <v>-77.915735420440313</v>
      </c>
      <c r="G252" s="84">
        <v>-4.5832785541435479</v>
      </c>
      <c r="H252" s="84">
        <v>46.89888721945735</v>
      </c>
      <c r="I252" s="84">
        <v>-73.332456866296766</v>
      </c>
      <c r="J252" s="84">
        <v>-4.3136739333115743</v>
      </c>
      <c r="K252" t="s">
        <v>1780</v>
      </c>
      <c r="L252" t="s">
        <v>2613</v>
      </c>
      <c r="M252">
        <v>7</v>
      </c>
    </row>
    <row r="253" spans="1:13" x14ac:dyDescent="0.25">
      <c r="A253" t="s">
        <v>1592</v>
      </c>
      <c r="B253" t="s">
        <v>62</v>
      </c>
      <c r="C253" t="s">
        <v>64</v>
      </c>
      <c r="D253" t="s">
        <v>1978</v>
      </c>
      <c r="E253" s="84">
        <v>47.069431424450997</v>
      </c>
      <c r="F253" s="84">
        <v>-83.155651294067937</v>
      </c>
      <c r="G253" s="84">
        <v>-4.891508899651055</v>
      </c>
      <c r="H253" s="84">
        <v>56.852449223753112</v>
      </c>
      <c r="I253" s="84">
        <v>-73.372633494765822</v>
      </c>
      <c r="J253" s="84">
        <v>-4.3160372643979894</v>
      </c>
      <c r="K253" t="s">
        <v>1592</v>
      </c>
      <c r="L253" t="s">
        <v>1591</v>
      </c>
      <c r="M253">
        <v>0</v>
      </c>
    </row>
    <row r="254" spans="1:13" x14ac:dyDescent="0.25">
      <c r="A254" t="s">
        <v>253</v>
      </c>
      <c r="B254" t="s">
        <v>2244</v>
      </c>
      <c r="C254" t="s">
        <v>126</v>
      </c>
      <c r="D254" t="s">
        <v>1907</v>
      </c>
      <c r="E254" s="84">
        <v>42.159623456862256</v>
      </c>
      <c r="F254" s="84">
        <v>-78.071720628891853</v>
      </c>
      <c r="G254" s="84">
        <v>-4.5924541546406976</v>
      </c>
      <c r="H254" s="84">
        <v>46.752077611502955</v>
      </c>
      <c r="I254" s="84">
        <v>-73.479266474251162</v>
      </c>
      <c r="J254" s="84">
        <v>-4.3223097926030096</v>
      </c>
      <c r="K254" t="s">
        <v>253</v>
      </c>
      <c r="L254" t="s">
        <v>2614</v>
      </c>
      <c r="M254">
        <v>10</v>
      </c>
    </row>
    <row r="255" spans="1:13" x14ac:dyDescent="0.25">
      <c r="A255" t="s">
        <v>1539</v>
      </c>
      <c r="B255" t="s">
        <v>2221</v>
      </c>
      <c r="C255" t="s">
        <v>102</v>
      </c>
      <c r="D255" t="s">
        <v>1965</v>
      </c>
      <c r="E255" s="84">
        <v>42.602868525617389</v>
      </c>
      <c r="F255" s="84">
        <v>-78.105231286841132</v>
      </c>
      <c r="G255" s="84">
        <v>-4.5944253698141839</v>
      </c>
      <c r="H255" s="84">
        <v>47.197293895431571</v>
      </c>
      <c r="I255" s="84">
        <v>-73.510805917026943</v>
      </c>
      <c r="J255" s="84">
        <v>-4.3241650539427612</v>
      </c>
      <c r="K255" t="s">
        <v>1539</v>
      </c>
      <c r="L255" t="s">
        <v>1538</v>
      </c>
      <c r="M255">
        <v>0</v>
      </c>
    </row>
    <row r="256" spans="1:13" x14ac:dyDescent="0.25">
      <c r="A256" t="s">
        <v>1143</v>
      </c>
      <c r="B256" t="s">
        <v>2224</v>
      </c>
      <c r="C256" t="s">
        <v>102</v>
      </c>
      <c r="D256" t="s">
        <v>1968</v>
      </c>
      <c r="E256" s="84">
        <v>42.109709235215256</v>
      </c>
      <c r="F256" s="84">
        <v>-78.598390577243265</v>
      </c>
      <c r="G256" s="84">
        <v>-4.6234347398378395</v>
      </c>
      <c r="H256" s="84">
        <v>46.733143975053096</v>
      </c>
      <c r="I256" s="84">
        <v>-73.974955837405417</v>
      </c>
      <c r="J256" s="84">
        <v>-4.3514679904356131</v>
      </c>
      <c r="K256" t="s">
        <v>1143</v>
      </c>
      <c r="L256" t="s">
        <v>1142</v>
      </c>
      <c r="M256">
        <v>0</v>
      </c>
    </row>
    <row r="257" spans="1:13" x14ac:dyDescent="0.25">
      <c r="A257" t="s">
        <v>1179</v>
      </c>
      <c r="B257" t="s">
        <v>2311</v>
      </c>
      <c r="C257" t="s">
        <v>102</v>
      </c>
      <c r="D257" t="s">
        <v>1969</v>
      </c>
      <c r="E257" s="84">
        <v>41.231984636994866</v>
      </c>
      <c r="F257" s="84">
        <v>-79.476115175463647</v>
      </c>
      <c r="G257" s="84">
        <v>-4.6750655985566851</v>
      </c>
      <c r="H257" s="84">
        <v>45.907050235551552</v>
      </c>
      <c r="I257" s="84">
        <v>-74.801049576906962</v>
      </c>
      <c r="J257" s="84">
        <v>-4.4000617398180566</v>
      </c>
      <c r="K257" t="s">
        <v>1179</v>
      </c>
      <c r="L257" t="s">
        <v>1178</v>
      </c>
      <c r="M257">
        <v>7</v>
      </c>
    </row>
    <row r="258" spans="1:13" x14ac:dyDescent="0.25">
      <c r="A258" t="s">
        <v>1934</v>
      </c>
      <c r="B258" t="s">
        <v>2248</v>
      </c>
      <c r="C258" t="s">
        <v>102</v>
      </c>
      <c r="D258" t="s">
        <v>1973</v>
      </c>
      <c r="E258" s="84">
        <v>41.190030463239701</v>
      </c>
      <c r="F258" s="84">
        <v>-79.51806934921882</v>
      </c>
      <c r="G258" s="84">
        <v>-4.6775334911305189</v>
      </c>
      <c r="H258" s="84">
        <v>45.867563954370219</v>
      </c>
      <c r="I258" s="84">
        <v>-74.840535858088288</v>
      </c>
      <c r="J258" s="84">
        <v>-4.4023844622404873</v>
      </c>
      <c r="K258" t="s">
        <v>1934</v>
      </c>
      <c r="L258" t="s">
        <v>2615</v>
      </c>
      <c r="M258">
        <v>3</v>
      </c>
    </row>
    <row r="259" spans="1:13" x14ac:dyDescent="0.25">
      <c r="A259" t="s">
        <v>2249</v>
      </c>
      <c r="B259" t="s">
        <v>2210</v>
      </c>
      <c r="C259" t="s">
        <v>126</v>
      </c>
      <c r="D259" t="s">
        <v>1912</v>
      </c>
      <c r="E259" s="84">
        <v>40.497457905806122</v>
      </c>
      <c r="F259" s="84">
        <v>-79.733886179948001</v>
      </c>
      <c r="G259" s="84">
        <v>-4.6902285988204708</v>
      </c>
      <c r="H259" s="84">
        <v>45.187686504626598</v>
      </c>
      <c r="I259" s="84">
        <v>-75.043657581127519</v>
      </c>
      <c r="J259" s="84">
        <v>-4.4143327988898537</v>
      </c>
      <c r="K259" t="s">
        <v>2249</v>
      </c>
      <c r="L259" t="s">
        <v>2616</v>
      </c>
      <c r="M259">
        <v>0</v>
      </c>
    </row>
    <row r="260" spans="1:13" x14ac:dyDescent="0.25">
      <c r="A260" t="s">
        <v>1498</v>
      </c>
      <c r="B260" t="s">
        <v>2241</v>
      </c>
      <c r="C260" t="s">
        <v>102</v>
      </c>
      <c r="D260" t="s">
        <v>1974</v>
      </c>
      <c r="E260" s="84">
        <v>40.909831911549624</v>
      </c>
      <c r="F260" s="84">
        <v>-79.798267900908883</v>
      </c>
      <c r="G260" s="84">
        <v>-4.6940157588769935</v>
      </c>
      <c r="H260" s="84">
        <v>45.603847670426617</v>
      </c>
      <c r="I260" s="84">
        <v>-75.104252142031896</v>
      </c>
      <c r="J260" s="84">
        <v>-4.4178971848254056</v>
      </c>
      <c r="K260" t="s">
        <v>1498</v>
      </c>
      <c r="L260" t="s">
        <v>1497</v>
      </c>
      <c r="M260">
        <v>1</v>
      </c>
    </row>
    <row r="261" spans="1:13" x14ac:dyDescent="0.25">
      <c r="A261" t="s">
        <v>2250</v>
      </c>
      <c r="B261" t="s">
        <v>2246</v>
      </c>
      <c r="C261" t="s">
        <v>102</v>
      </c>
      <c r="D261" t="s">
        <v>1976</v>
      </c>
      <c r="E261" s="84">
        <v>40.644983715530032</v>
      </c>
      <c r="F261" s="84">
        <v>-80.063116096928482</v>
      </c>
      <c r="G261" s="84">
        <v>-4.7095950645252049</v>
      </c>
      <c r="H261" s="84">
        <v>45.354578780055235</v>
      </c>
      <c r="I261" s="84">
        <v>-75.353521032403279</v>
      </c>
      <c r="J261" s="84">
        <v>-4.432560060729605</v>
      </c>
      <c r="K261" t="s">
        <v>2250</v>
      </c>
      <c r="L261" t="s">
        <v>2617</v>
      </c>
      <c r="M261">
        <v>7</v>
      </c>
    </row>
    <row r="262" spans="1:13" x14ac:dyDescent="0.25">
      <c r="A262" t="s">
        <v>2003</v>
      </c>
      <c r="B262" t="s">
        <v>2244</v>
      </c>
      <c r="C262" t="s">
        <v>102</v>
      </c>
      <c r="D262" t="s">
        <v>1981</v>
      </c>
      <c r="E262" s="84">
        <v>39.7131119005209</v>
      </c>
      <c r="F262" s="84">
        <v>-80.994987911937613</v>
      </c>
      <c r="G262" s="84">
        <v>-4.7644110536433892</v>
      </c>
      <c r="H262" s="84">
        <v>44.477522954164286</v>
      </c>
      <c r="I262" s="84">
        <v>-76.230576858294228</v>
      </c>
      <c r="J262" s="84">
        <v>-4.4841515798996605</v>
      </c>
      <c r="K262" t="s">
        <v>2003</v>
      </c>
      <c r="L262" t="s">
        <v>2618</v>
      </c>
      <c r="M262">
        <v>7</v>
      </c>
    </row>
    <row r="263" spans="1:13" x14ac:dyDescent="0.25">
      <c r="A263" t="s">
        <v>1111</v>
      </c>
      <c r="B263" t="s">
        <v>68</v>
      </c>
      <c r="C263" t="s">
        <v>126</v>
      </c>
      <c r="D263" t="s">
        <v>1919</v>
      </c>
      <c r="E263" s="84">
        <v>38.651497973523846</v>
      </c>
      <c r="F263" s="84">
        <v>-81.579846112230271</v>
      </c>
      <c r="G263" s="84">
        <v>-4.7988144771900156</v>
      </c>
      <c r="H263" s="84">
        <v>43.450312450713866</v>
      </c>
      <c r="I263" s="84">
        <v>-76.78103163504025</v>
      </c>
      <c r="J263" s="84">
        <v>-4.5165312726494262</v>
      </c>
      <c r="K263" t="s">
        <v>1111</v>
      </c>
      <c r="L263" t="s">
        <v>1110</v>
      </c>
      <c r="M263">
        <v>4</v>
      </c>
    </row>
    <row r="264" spans="1:13" x14ac:dyDescent="0.25">
      <c r="A264" t="s">
        <v>418</v>
      </c>
      <c r="B264" t="s">
        <v>2251</v>
      </c>
      <c r="C264" t="s">
        <v>29</v>
      </c>
      <c r="D264" t="s">
        <v>1988</v>
      </c>
      <c r="E264" s="84">
        <v>270.65546626449361</v>
      </c>
      <c r="F264" s="84">
        <v>-82.168955649648638</v>
      </c>
      <c r="G264" s="84">
        <v>-4.833467979391096</v>
      </c>
      <c r="H264" s="84">
        <v>275.48893424388473</v>
      </c>
      <c r="I264" s="84">
        <v>-77.335487670257521</v>
      </c>
      <c r="J264" s="84">
        <v>-4.5491463335445603</v>
      </c>
      <c r="K264" t="s">
        <v>418</v>
      </c>
      <c r="L264" t="s">
        <v>2619</v>
      </c>
      <c r="M264">
        <v>10</v>
      </c>
    </row>
    <row r="265" spans="1:13" x14ac:dyDescent="0.25">
      <c r="A265" t="s">
        <v>1884</v>
      </c>
      <c r="B265" t="s">
        <v>2233</v>
      </c>
      <c r="C265" t="s">
        <v>102</v>
      </c>
      <c r="D265" t="s">
        <v>1982</v>
      </c>
      <c r="E265" s="84">
        <v>38.520606691115859</v>
      </c>
      <c r="F265" s="84">
        <v>-82.187493121342655</v>
      </c>
      <c r="G265" s="84">
        <v>-4.8345584189025095</v>
      </c>
      <c r="H265" s="84">
        <v>43.355165110018369</v>
      </c>
      <c r="I265" s="84">
        <v>-77.352934702440137</v>
      </c>
      <c r="J265" s="84">
        <v>-4.550172629555302</v>
      </c>
      <c r="K265" t="s">
        <v>1884</v>
      </c>
      <c r="L265" t="s">
        <v>2620</v>
      </c>
      <c r="M265">
        <v>5</v>
      </c>
    </row>
    <row r="266" spans="1:13" x14ac:dyDescent="0.25">
      <c r="A266" t="s">
        <v>1570</v>
      </c>
      <c r="B266" t="s">
        <v>2210</v>
      </c>
      <c r="C266" t="s">
        <v>64</v>
      </c>
      <c r="D266" t="s">
        <v>1979</v>
      </c>
      <c r="E266" s="84">
        <v>42.351930956557396</v>
      </c>
      <c r="F266" s="84">
        <v>-87.873151761961537</v>
      </c>
      <c r="G266" s="84">
        <v>-5.1690089271742083</v>
      </c>
      <c r="H266" s="84">
        <v>52.689948810905804</v>
      </c>
      <c r="I266" s="84">
        <v>-77.53513390761313</v>
      </c>
      <c r="J266" s="84">
        <v>-4.5608902298595959</v>
      </c>
      <c r="K266" t="s">
        <v>1570</v>
      </c>
      <c r="L266" t="s">
        <v>1569</v>
      </c>
      <c r="M266">
        <v>2</v>
      </c>
    </row>
    <row r="267" spans="1:13" x14ac:dyDescent="0.25">
      <c r="A267" t="s">
        <v>331</v>
      </c>
      <c r="B267" t="s">
        <v>2251</v>
      </c>
      <c r="C267" t="s">
        <v>64</v>
      </c>
      <c r="D267" t="s">
        <v>1984</v>
      </c>
      <c r="E267" s="84">
        <v>42.034121439611788</v>
      </c>
      <c r="F267" s="84">
        <v>-88.190961278907139</v>
      </c>
      <c r="G267" s="84">
        <v>-5.1877036046415963</v>
      </c>
      <c r="H267" s="84">
        <v>52.409528648894977</v>
      </c>
      <c r="I267" s="84">
        <v>-77.815554069623957</v>
      </c>
      <c r="J267" s="84">
        <v>-4.5773855335072913</v>
      </c>
      <c r="K267" t="s">
        <v>331</v>
      </c>
      <c r="L267" t="s">
        <v>2621</v>
      </c>
      <c r="M267">
        <v>9</v>
      </c>
    </row>
    <row r="268" spans="1:13" x14ac:dyDescent="0.25">
      <c r="A268" t="s">
        <v>2252</v>
      </c>
      <c r="B268" t="s">
        <v>2241</v>
      </c>
      <c r="C268" t="s">
        <v>126</v>
      </c>
      <c r="D268" t="s">
        <v>1920</v>
      </c>
      <c r="E268" s="84">
        <v>37.28798478746112</v>
      </c>
      <c r="F268" s="84">
        <v>-82.943359298292989</v>
      </c>
      <c r="G268" s="84">
        <v>-4.8790211351937049</v>
      </c>
      <c r="H268" s="84">
        <v>42.16700592265483</v>
      </c>
      <c r="I268" s="84">
        <v>-78.064338163099279</v>
      </c>
      <c r="J268" s="84">
        <v>-4.5920198919470163</v>
      </c>
      <c r="K268" t="s">
        <v>2252</v>
      </c>
      <c r="L268" t="s">
        <v>2622</v>
      </c>
      <c r="M268">
        <v>4</v>
      </c>
    </row>
    <row r="269" spans="1:13" x14ac:dyDescent="0.25">
      <c r="A269" t="s">
        <v>1442</v>
      </c>
      <c r="B269" t="s">
        <v>34</v>
      </c>
      <c r="C269" t="s">
        <v>126</v>
      </c>
      <c r="D269" t="s">
        <v>1921</v>
      </c>
      <c r="E269" s="84">
        <v>37.061961681266425</v>
      </c>
      <c r="F269" s="84">
        <v>-83.169382404487692</v>
      </c>
      <c r="G269" s="84">
        <v>-4.8923166120286874</v>
      </c>
      <c r="H269" s="84">
        <v>41.954278293295118</v>
      </c>
      <c r="I269" s="84">
        <v>-78.277065792458998</v>
      </c>
      <c r="J269" s="84">
        <v>-4.6045332819093527</v>
      </c>
      <c r="K269" t="s">
        <v>1442</v>
      </c>
      <c r="L269" t="s">
        <v>1441</v>
      </c>
      <c r="M269">
        <v>0</v>
      </c>
    </row>
    <row r="270" spans="1:13" x14ac:dyDescent="0.25">
      <c r="A270" t="s">
        <v>1220</v>
      </c>
      <c r="B270" t="s">
        <v>2228</v>
      </c>
      <c r="C270" t="s">
        <v>64</v>
      </c>
      <c r="D270" t="s">
        <v>1989</v>
      </c>
      <c r="E270" s="84">
        <v>40.823254389971531</v>
      </c>
      <c r="F270" s="84">
        <v>-89.401828328547396</v>
      </c>
      <c r="G270" s="84">
        <v>-5.2589310781498471</v>
      </c>
      <c r="H270" s="84">
        <v>51.341116546271223</v>
      </c>
      <c r="I270" s="84">
        <v>-78.88396617224771</v>
      </c>
      <c r="J270" s="84">
        <v>-4.6402333042498656</v>
      </c>
      <c r="K270" t="s">
        <v>1220</v>
      </c>
      <c r="L270" t="s">
        <v>1219</v>
      </c>
      <c r="M270">
        <v>1</v>
      </c>
    </row>
    <row r="271" spans="1:13" x14ac:dyDescent="0.25">
      <c r="A271" t="s">
        <v>2253</v>
      </c>
      <c r="B271" t="s">
        <v>2208</v>
      </c>
      <c r="C271" t="s">
        <v>102</v>
      </c>
      <c r="D271" t="s">
        <v>1986</v>
      </c>
      <c r="E271" s="84">
        <v>36.862404971150461</v>
      </c>
      <c r="F271" s="84">
        <v>-83.845694841308045</v>
      </c>
      <c r="G271" s="84">
        <v>-4.9320996965475317</v>
      </c>
      <c r="H271" s="84">
        <v>41.794504667697993</v>
      </c>
      <c r="I271" s="84">
        <v>-78.913595144760521</v>
      </c>
      <c r="J271" s="84">
        <v>-4.6419761849859134</v>
      </c>
      <c r="K271" t="s">
        <v>2253</v>
      </c>
      <c r="L271" t="s">
        <v>2623</v>
      </c>
      <c r="M271">
        <v>1</v>
      </c>
    </row>
    <row r="272" spans="1:13" x14ac:dyDescent="0.25">
      <c r="A272" t="s">
        <v>1243</v>
      </c>
      <c r="B272" t="s">
        <v>2241</v>
      </c>
      <c r="C272" t="s">
        <v>64</v>
      </c>
      <c r="D272" t="s">
        <v>1992</v>
      </c>
      <c r="E272" s="84">
        <v>40.587136320601601</v>
      </c>
      <c r="F272" s="84">
        <v>-89.637946397917332</v>
      </c>
      <c r="G272" s="84">
        <v>-5.2728203763480783</v>
      </c>
      <c r="H272" s="84">
        <v>51.13277707329776</v>
      </c>
      <c r="I272" s="84">
        <v>-79.092305645221174</v>
      </c>
      <c r="J272" s="84">
        <v>-4.6524885673659515</v>
      </c>
      <c r="K272" t="s">
        <v>1243</v>
      </c>
      <c r="L272" t="s">
        <v>1242</v>
      </c>
      <c r="M272">
        <v>0</v>
      </c>
    </row>
    <row r="273" spans="1:13" x14ac:dyDescent="0.25">
      <c r="A273" t="s">
        <v>2254</v>
      </c>
      <c r="B273" t="s">
        <v>2209</v>
      </c>
      <c r="C273" t="s">
        <v>126</v>
      </c>
      <c r="D273" t="s">
        <v>1923</v>
      </c>
      <c r="E273" s="84">
        <v>35.735235941137063</v>
      </c>
      <c r="F273" s="84">
        <v>-84.496108144617054</v>
      </c>
      <c r="G273" s="84">
        <v>-4.9703593026245327</v>
      </c>
      <c r="H273" s="84">
        <v>40.7055952437616</v>
      </c>
      <c r="I273" s="84">
        <v>-79.52574884199251</v>
      </c>
      <c r="J273" s="84">
        <v>-4.6779852259995591</v>
      </c>
      <c r="K273" t="s">
        <v>2254</v>
      </c>
      <c r="L273" t="s">
        <v>2624</v>
      </c>
      <c r="M273">
        <v>7</v>
      </c>
    </row>
    <row r="274" spans="1:13" x14ac:dyDescent="0.25">
      <c r="A274" t="s">
        <v>2255</v>
      </c>
      <c r="B274" t="s">
        <v>2233</v>
      </c>
      <c r="C274" t="s">
        <v>64</v>
      </c>
      <c r="D274" t="s">
        <v>1995</v>
      </c>
      <c r="E274" s="84">
        <v>40.077466552218858</v>
      </c>
      <c r="F274" s="84">
        <v>-90.147616166300082</v>
      </c>
      <c r="G274" s="84">
        <v>-5.3028009509588285</v>
      </c>
      <c r="H274" s="84">
        <v>50.683068454136517</v>
      </c>
      <c r="I274" s="84">
        <v>-79.542014264382416</v>
      </c>
      <c r="J274" s="84">
        <v>-4.6789420155519066</v>
      </c>
      <c r="K274" t="s">
        <v>2255</v>
      </c>
      <c r="L274" t="s">
        <v>2625</v>
      </c>
      <c r="M274">
        <v>2</v>
      </c>
    </row>
    <row r="275" spans="1:13" x14ac:dyDescent="0.25">
      <c r="A275" t="s">
        <v>1922</v>
      </c>
      <c r="B275" t="s">
        <v>72</v>
      </c>
      <c r="C275" t="s">
        <v>126</v>
      </c>
      <c r="D275" t="s">
        <v>1925</v>
      </c>
      <c r="E275" s="84">
        <v>35.58</v>
      </c>
      <c r="F275" s="84">
        <v>-84.651344085754118</v>
      </c>
      <c r="G275" s="84">
        <v>-4.9794908285737716</v>
      </c>
      <c r="H275" s="84">
        <v>40.559490828573772</v>
      </c>
      <c r="I275" s="84">
        <v>-79.671853257180345</v>
      </c>
      <c r="J275" s="84">
        <v>-4.6865796033635494</v>
      </c>
      <c r="K275" t="s">
        <v>1922</v>
      </c>
      <c r="L275" t="s">
        <v>2626</v>
      </c>
      <c r="M275">
        <v>3</v>
      </c>
    </row>
    <row r="276" spans="1:13" x14ac:dyDescent="0.25">
      <c r="A276" t="s">
        <v>2256</v>
      </c>
      <c r="B276" t="s">
        <v>2208</v>
      </c>
      <c r="C276" t="s">
        <v>126</v>
      </c>
      <c r="D276" t="s">
        <v>1929</v>
      </c>
      <c r="E276" s="84">
        <v>35.53</v>
      </c>
      <c r="F276" s="84">
        <v>-84.701344085754116</v>
      </c>
      <c r="G276" s="84">
        <v>-4.9824320050443598</v>
      </c>
      <c r="H276" s="84">
        <v>40.51243200504436</v>
      </c>
      <c r="I276" s="84">
        <v>-79.718912080709757</v>
      </c>
      <c r="J276" s="84">
        <v>-4.6893477694535148</v>
      </c>
      <c r="K276" t="s">
        <v>2256</v>
      </c>
      <c r="L276" t="s">
        <v>2627</v>
      </c>
      <c r="M276">
        <v>5</v>
      </c>
    </row>
    <row r="277" spans="1:13" x14ac:dyDescent="0.25">
      <c r="A277" t="s">
        <v>2257</v>
      </c>
      <c r="B277" t="s">
        <v>70</v>
      </c>
      <c r="C277" t="s">
        <v>126</v>
      </c>
      <c r="D277" t="s">
        <v>1931</v>
      </c>
      <c r="E277" s="84">
        <v>35.514472910890717</v>
      </c>
      <c r="F277" s="84">
        <v>-84.7168711748634</v>
      </c>
      <c r="G277" s="84">
        <v>-4.9833453632272589</v>
      </c>
      <c r="H277" s="84">
        <v>40.497818274117975</v>
      </c>
      <c r="I277" s="84">
        <v>-79.733525811636142</v>
      </c>
      <c r="J277" s="84">
        <v>-4.6902074006844785</v>
      </c>
      <c r="K277" t="s">
        <v>2257</v>
      </c>
      <c r="L277" t="s">
        <v>2628</v>
      </c>
      <c r="M277">
        <v>4</v>
      </c>
    </row>
    <row r="278" spans="1:13" x14ac:dyDescent="0.25">
      <c r="A278" t="s">
        <v>27</v>
      </c>
      <c r="B278" t="s">
        <v>2236</v>
      </c>
      <c r="C278" t="s">
        <v>29</v>
      </c>
      <c r="D278" t="s">
        <v>2044</v>
      </c>
      <c r="E278" s="84">
        <v>268.04253788892032</v>
      </c>
      <c r="F278" s="84">
        <v>-84.781884025221927</v>
      </c>
      <c r="G278" s="84">
        <v>-4.9871696485424666</v>
      </c>
      <c r="H278" s="84">
        <v>273.0297075374628</v>
      </c>
      <c r="I278" s="84">
        <v>-79.794714376679451</v>
      </c>
      <c r="J278" s="84">
        <v>-4.6938067280399673</v>
      </c>
      <c r="K278" t="s">
        <v>27</v>
      </c>
      <c r="L278" t="s">
        <v>2629</v>
      </c>
      <c r="M278">
        <v>21</v>
      </c>
    </row>
    <row r="279" spans="1:13" x14ac:dyDescent="0.25">
      <c r="A279" t="s">
        <v>1333</v>
      </c>
      <c r="B279" t="s">
        <v>94</v>
      </c>
      <c r="C279" t="s">
        <v>64</v>
      </c>
      <c r="D279" t="s">
        <v>1997</v>
      </c>
      <c r="E279" s="84">
        <v>39.099839771989664</v>
      </c>
      <c r="F279" s="84">
        <v>-91.125242946529269</v>
      </c>
      <c r="G279" s="84">
        <v>-5.3603084086193684</v>
      </c>
      <c r="H279" s="84">
        <v>49.820456589228399</v>
      </c>
      <c r="I279" s="84">
        <v>-80.404626129290534</v>
      </c>
      <c r="J279" s="84">
        <v>-4.7296838899582667</v>
      </c>
      <c r="K279" t="s">
        <v>1333</v>
      </c>
      <c r="L279" t="s">
        <v>1332</v>
      </c>
      <c r="M279">
        <v>3</v>
      </c>
    </row>
    <row r="280" spans="1:13" x14ac:dyDescent="0.25">
      <c r="A280" t="s">
        <v>392</v>
      </c>
      <c r="B280" t="s">
        <v>2251</v>
      </c>
      <c r="C280" t="s">
        <v>102</v>
      </c>
      <c r="D280" t="s">
        <v>1991</v>
      </c>
      <c r="E280" s="84">
        <v>34.272560927948163</v>
      </c>
      <c r="F280" s="84">
        <v>-86.43553888451035</v>
      </c>
      <c r="G280" s="84">
        <v>-5.0844434637947264</v>
      </c>
      <c r="H280" s="84">
        <v>39.35700439174289</v>
      </c>
      <c r="I280" s="84">
        <v>-81.351095420715623</v>
      </c>
      <c r="J280" s="84">
        <v>-4.7853585541597425</v>
      </c>
      <c r="K280" t="s">
        <v>392</v>
      </c>
      <c r="L280" t="s">
        <v>1272</v>
      </c>
      <c r="M280">
        <v>9</v>
      </c>
    </row>
    <row r="281" spans="1:13" x14ac:dyDescent="0.25">
      <c r="A281" t="s">
        <v>1299</v>
      </c>
      <c r="B281" t="s">
        <v>92</v>
      </c>
      <c r="C281" t="s">
        <v>102</v>
      </c>
      <c r="D281" t="s">
        <v>1993</v>
      </c>
      <c r="E281" s="84">
        <v>34.095968173415855</v>
      </c>
      <c r="F281" s="84">
        <v>-86.612131639042659</v>
      </c>
      <c r="G281" s="84">
        <v>-5.0948312728848624</v>
      </c>
      <c r="H281" s="84">
        <v>39.190799446300716</v>
      </c>
      <c r="I281" s="84">
        <v>-81.517300366157798</v>
      </c>
      <c r="J281" s="84">
        <v>-4.7951353156563412</v>
      </c>
      <c r="K281" t="s">
        <v>1299</v>
      </c>
      <c r="L281" t="s">
        <v>1298</v>
      </c>
      <c r="M281">
        <v>0</v>
      </c>
    </row>
    <row r="282" spans="1:13" x14ac:dyDescent="0.25">
      <c r="A282" t="s">
        <v>2258</v>
      </c>
      <c r="B282" t="s">
        <v>2208</v>
      </c>
      <c r="C282" t="s">
        <v>102</v>
      </c>
      <c r="D282" t="s">
        <v>2004</v>
      </c>
      <c r="E282" s="84">
        <v>34.031689259946667</v>
      </c>
      <c r="F282" s="84">
        <v>-86.67641055251184</v>
      </c>
      <c r="G282" s="84">
        <v>-5.0986123854418732</v>
      </c>
      <c r="H282" s="84">
        <v>39.130301645388542</v>
      </c>
      <c r="I282" s="84">
        <v>-81.577798167069972</v>
      </c>
      <c r="J282" s="84">
        <v>-4.7986940098276456</v>
      </c>
      <c r="K282" t="s">
        <v>2258</v>
      </c>
      <c r="L282" t="s">
        <v>2630</v>
      </c>
      <c r="M282">
        <v>2</v>
      </c>
    </row>
    <row r="283" spans="1:13" x14ac:dyDescent="0.25">
      <c r="A283" t="s">
        <v>1892</v>
      </c>
      <c r="B283" t="s">
        <v>2213</v>
      </c>
      <c r="C283" t="s">
        <v>126</v>
      </c>
      <c r="D283" t="s">
        <v>1938</v>
      </c>
      <c r="E283" s="84">
        <v>33.424190294405541</v>
      </c>
      <c r="F283" s="84">
        <v>-86.807153791348583</v>
      </c>
      <c r="G283" s="84">
        <v>-5.1063031641969756</v>
      </c>
      <c r="H283" s="84">
        <v>38.530493458602514</v>
      </c>
      <c r="I283" s="84">
        <v>-81.700850627151596</v>
      </c>
      <c r="J283" s="84">
        <v>-4.8059323898324466</v>
      </c>
      <c r="K283" t="s">
        <v>1892</v>
      </c>
      <c r="L283" t="s">
        <v>2631</v>
      </c>
      <c r="M283">
        <v>5</v>
      </c>
    </row>
    <row r="284" spans="1:13" x14ac:dyDescent="0.25">
      <c r="A284" t="s">
        <v>1408</v>
      </c>
      <c r="B284" t="s">
        <v>2278</v>
      </c>
      <c r="C284" t="s">
        <v>64</v>
      </c>
      <c r="D284" t="s">
        <v>1998</v>
      </c>
      <c r="E284" s="84">
        <v>37.459191925404873</v>
      </c>
      <c r="F284" s="84">
        <v>-92.765890793114067</v>
      </c>
      <c r="G284" s="84">
        <v>-5.456817105477298</v>
      </c>
      <c r="H284" s="84">
        <v>48.372826136359464</v>
      </c>
      <c r="I284" s="84">
        <v>-81.85225658215947</v>
      </c>
      <c r="J284" s="84">
        <v>-4.8148386224799689</v>
      </c>
      <c r="K284" t="s">
        <v>1408</v>
      </c>
      <c r="L284" t="s">
        <v>1407</v>
      </c>
      <c r="M284">
        <v>2</v>
      </c>
    </row>
    <row r="285" spans="1:13" x14ac:dyDescent="0.25">
      <c r="A285" t="s">
        <v>2030</v>
      </c>
      <c r="B285" t="s">
        <v>2219</v>
      </c>
      <c r="C285" t="s">
        <v>102</v>
      </c>
      <c r="D285" t="s">
        <v>2007</v>
      </c>
      <c r="E285" s="84">
        <v>33.20333677355967</v>
      </c>
      <c r="F285" s="84">
        <v>-87.504763038898844</v>
      </c>
      <c r="G285" s="84">
        <v>-5.1473390022881675</v>
      </c>
      <c r="H285" s="84">
        <v>38.350675775847833</v>
      </c>
      <c r="I285" s="84">
        <v>-82.357424036610681</v>
      </c>
      <c r="J285" s="84">
        <v>-4.8445543550947461</v>
      </c>
      <c r="K285" t="s">
        <v>2030</v>
      </c>
      <c r="L285" t="s">
        <v>2632</v>
      </c>
      <c r="M285">
        <v>3</v>
      </c>
    </row>
    <row r="286" spans="1:13" x14ac:dyDescent="0.25">
      <c r="A286" t="s">
        <v>1410</v>
      </c>
      <c r="B286" t="s">
        <v>159</v>
      </c>
      <c r="C286" t="s">
        <v>64</v>
      </c>
      <c r="D286" t="s">
        <v>2000</v>
      </c>
      <c r="E286" s="84">
        <v>36.553814749665165</v>
      </c>
      <c r="F286" s="84">
        <v>-93.671267968853769</v>
      </c>
      <c r="G286" s="84">
        <v>-5.5100745864031628</v>
      </c>
      <c r="H286" s="84">
        <v>47.573963922471492</v>
      </c>
      <c r="I286" s="84">
        <v>-82.651118796047442</v>
      </c>
      <c r="J286" s="84">
        <v>-4.8618305174145551</v>
      </c>
      <c r="K286" t="s">
        <v>1410</v>
      </c>
      <c r="L286" t="s">
        <v>1409</v>
      </c>
      <c r="M286">
        <v>2</v>
      </c>
    </row>
    <row r="287" spans="1:13" x14ac:dyDescent="0.25">
      <c r="A287" t="s">
        <v>2259</v>
      </c>
      <c r="B287" t="s">
        <v>2248</v>
      </c>
      <c r="C287" t="s">
        <v>126</v>
      </c>
      <c r="D287" t="s">
        <v>1940</v>
      </c>
      <c r="E287" s="84">
        <v>32.125646779755904</v>
      </c>
      <c r="F287" s="84">
        <v>-88.105697305998206</v>
      </c>
      <c r="G287" s="84">
        <v>-5.1826880768234238</v>
      </c>
      <c r="H287" s="84">
        <v>37.308334856579329</v>
      </c>
      <c r="I287" s="84">
        <v>-82.923009229174795</v>
      </c>
      <c r="J287" s="84">
        <v>-4.8778240723043993</v>
      </c>
      <c r="K287" t="s">
        <v>2259</v>
      </c>
      <c r="L287" t="s">
        <v>2633</v>
      </c>
      <c r="M287">
        <v>6</v>
      </c>
    </row>
    <row r="288" spans="1:13" x14ac:dyDescent="0.25">
      <c r="A288" t="s">
        <v>725</v>
      </c>
      <c r="B288" t="s">
        <v>2229</v>
      </c>
      <c r="C288" t="s">
        <v>102</v>
      </c>
      <c r="D288" t="s">
        <v>2009</v>
      </c>
      <c r="E288" s="84">
        <v>32.396289238917461</v>
      </c>
      <c r="F288" s="84">
        <v>-88.311810573541052</v>
      </c>
      <c r="G288" s="84">
        <v>-5.1948123866788851</v>
      </c>
      <c r="H288" s="84">
        <v>37.591101625596345</v>
      </c>
      <c r="I288" s="84">
        <v>-83.116998186862162</v>
      </c>
      <c r="J288" s="84">
        <v>-4.8892351874624804</v>
      </c>
      <c r="K288" t="s">
        <v>725</v>
      </c>
      <c r="L288" t="s">
        <v>2634</v>
      </c>
      <c r="M288">
        <v>10</v>
      </c>
    </row>
    <row r="289" spans="1:13" x14ac:dyDescent="0.25">
      <c r="A289" t="s">
        <v>1149</v>
      </c>
      <c r="B289" t="s">
        <v>72</v>
      </c>
      <c r="C289" t="s">
        <v>126</v>
      </c>
      <c r="D289" t="s">
        <v>2635</v>
      </c>
      <c r="E289" s="84">
        <v>31.521032826487598</v>
      </c>
      <c r="F289" s="84">
        <v>-88.710311259266518</v>
      </c>
      <c r="G289" s="84">
        <v>-5.2182536034862661</v>
      </c>
      <c r="H289" s="84">
        <v>36.739286429973866</v>
      </c>
      <c r="I289" s="84">
        <v>-83.492057655780258</v>
      </c>
      <c r="J289" s="84">
        <v>-4.9112975091635445</v>
      </c>
      <c r="K289" t="s">
        <v>1149</v>
      </c>
      <c r="L289" t="s">
        <v>1148</v>
      </c>
      <c r="M289">
        <v>0</v>
      </c>
    </row>
    <row r="290" spans="1:13" x14ac:dyDescent="0.25">
      <c r="A290" t="s">
        <v>1387</v>
      </c>
      <c r="B290" t="s">
        <v>2221</v>
      </c>
      <c r="C290" t="s">
        <v>64</v>
      </c>
      <c r="D290" t="s">
        <v>2002</v>
      </c>
      <c r="E290" s="84">
        <v>35.250424033845647</v>
      </c>
      <c r="F290" s="84">
        <v>-94.974658684673287</v>
      </c>
      <c r="G290" s="84">
        <v>-5.5867446285101936</v>
      </c>
      <c r="H290" s="84">
        <v>46.423913290866032</v>
      </c>
      <c r="I290" s="84">
        <v>-83.801169427652894</v>
      </c>
      <c r="J290" s="84">
        <v>-4.9294805545678173</v>
      </c>
      <c r="K290" t="s">
        <v>1387</v>
      </c>
      <c r="L290" t="s">
        <v>1386</v>
      </c>
      <c r="M290">
        <v>0</v>
      </c>
    </row>
    <row r="291" spans="1:13" x14ac:dyDescent="0.25">
      <c r="A291" t="s">
        <v>1803</v>
      </c>
      <c r="B291" t="s">
        <v>2208</v>
      </c>
      <c r="C291" t="s">
        <v>102</v>
      </c>
      <c r="D291" t="s">
        <v>2011</v>
      </c>
      <c r="E291" s="84">
        <v>31.500000000000004</v>
      </c>
      <c r="F291" s="84">
        <v>-89.208099812458514</v>
      </c>
      <c r="G291" s="84">
        <v>-5.2475352830857949</v>
      </c>
      <c r="H291" s="84">
        <v>36.747535283085796</v>
      </c>
      <c r="I291" s="84">
        <v>-83.960564529372718</v>
      </c>
      <c r="J291" s="84">
        <v>-4.9388567370219247</v>
      </c>
      <c r="K291" t="s">
        <v>1803</v>
      </c>
      <c r="L291" t="s">
        <v>2636</v>
      </c>
      <c r="M291">
        <v>6</v>
      </c>
    </row>
    <row r="292" spans="1:13" x14ac:dyDescent="0.25">
      <c r="A292" t="s">
        <v>1543</v>
      </c>
      <c r="B292" t="s">
        <v>2208</v>
      </c>
      <c r="C292" t="s">
        <v>64</v>
      </c>
      <c r="D292" t="s">
        <v>2005</v>
      </c>
      <c r="E292" s="84">
        <v>35.014493615946776</v>
      </c>
      <c r="F292" s="84">
        <v>-95.210589102572158</v>
      </c>
      <c r="G292" s="84">
        <v>-5.6006228883865976</v>
      </c>
      <c r="H292" s="84">
        <v>46.215739392719968</v>
      </c>
      <c r="I292" s="84">
        <v>-84.009343325798966</v>
      </c>
      <c r="J292" s="84">
        <v>-4.9417260779881742</v>
      </c>
      <c r="K292" t="s">
        <v>1543</v>
      </c>
      <c r="L292" t="s">
        <v>1542</v>
      </c>
      <c r="M292">
        <v>0</v>
      </c>
    </row>
    <row r="293" spans="1:13" x14ac:dyDescent="0.25">
      <c r="A293" t="s">
        <v>1556</v>
      </c>
      <c r="B293" t="s">
        <v>2217</v>
      </c>
      <c r="C293" t="s">
        <v>102</v>
      </c>
      <c r="D293" t="s">
        <v>2012</v>
      </c>
      <c r="E293" s="84">
        <v>31.338318284685677</v>
      </c>
      <c r="F293" s="84">
        <v>-89.36978152777283</v>
      </c>
      <c r="G293" s="84">
        <v>-5.2570459722219312</v>
      </c>
      <c r="H293" s="84">
        <v>36.595364256907608</v>
      </c>
      <c r="I293" s="84">
        <v>-84.112735555550898</v>
      </c>
      <c r="J293" s="84">
        <v>-4.9478079738559355</v>
      </c>
      <c r="K293" t="s">
        <v>1556</v>
      </c>
      <c r="L293" t="s">
        <v>1555</v>
      </c>
      <c r="M293">
        <v>1</v>
      </c>
    </row>
    <row r="294" spans="1:13" x14ac:dyDescent="0.25">
      <c r="A294" t="s">
        <v>1944</v>
      </c>
      <c r="B294" t="s">
        <v>2210</v>
      </c>
      <c r="C294" t="s">
        <v>102</v>
      </c>
      <c r="D294" t="s">
        <v>2013</v>
      </c>
      <c r="E294" s="84">
        <v>31.22163901520458</v>
      </c>
      <c r="F294" s="84">
        <v>-89.486460797253926</v>
      </c>
      <c r="G294" s="84">
        <v>-5.2639094586619954</v>
      </c>
      <c r="H294" s="84">
        <v>36.485548473866572</v>
      </c>
      <c r="I294" s="84">
        <v>-84.222551338591941</v>
      </c>
      <c r="J294" s="84">
        <v>-4.954267725799526</v>
      </c>
      <c r="K294" t="s">
        <v>1944</v>
      </c>
      <c r="L294" t="s">
        <v>2637</v>
      </c>
      <c r="M294">
        <v>5</v>
      </c>
    </row>
    <row r="295" spans="1:13" x14ac:dyDescent="0.25">
      <c r="A295" t="s">
        <v>1256</v>
      </c>
      <c r="B295" t="s">
        <v>2246</v>
      </c>
      <c r="C295" t="s">
        <v>64</v>
      </c>
      <c r="D295" t="s">
        <v>2015</v>
      </c>
      <c r="E295" s="84">
        <v>34.706348574201641</v>
      </c>
      <c r="F295" s="84">
        <v>-95.518734144317293</v>
      </c>
      <c r="G295" s="84">
        <v>-5.6187490673127822</v>
      </c>
      <c r="H295" s="84">
        <v>45.943846708827202</v>
      </c>
      <c r="I295" s="84">
        <v>-84.281236009691725</v>
      </c>
      <c r="J295" s="84">
        <v>-4.9577197652759839</v>
      </c>
      <c r="K295" t="s">
        <v>1256</v>
      </c>
      <c r="L295" t="s">
        <v>1255</v>
      </c>
      <c r="M295">
        <v>1</v>
      </c>
    </row>
    <row r="296" spans="1:13" x14ac:dyDescent="0.25">
      <c r="A296" t="s">
        <v>1939</v>
      </c>
      <c r="B296" t="s">
        <v>2251</v>
      </c>
      <c r="C296" t="s">
        <v>126</v>
      </c>
      <c r="D296" t="s">
        <v>2260</v>
      </c>
      <c r="E296" s="84">
        <v>30.429028621596036</v>
      </c>
      <c r="F296" s="84">
        <v>-89.802315464158085</v>
      </c>
      <c r="G296" s="84">
        <v>-5.2824891449504756</v>
      </c>
      <c r="H296" s="84">
        <v>35.711517766546514</v>
      </c>
      <c r="I296" s="84">
        <v>-84.519826319207596</v>
      </c>
      <c r="J296" s="84">
        <v>-4.9717544893651526</v>
      </c>
      <c r="K296" t="s">
        <v>1939</v>
      </c>
      <c r="L296" t="s">
        <v>2638</v>
      </c>
      <c r="M296">
        <v>3</v>
      </c>
    </row>
    <row r="297" spans="1:13" x14ac:dyDescent="0.25">
      <c r="A297" t="s">
        <v>2261</v>
      </c>
      <c r="B297" t="s">
        <v>2224</v>
      </c>
      <c r="C297" t="s">
        <v>126</v>
      </c>
      <c r="D297" t="s">
        <v>2262</v>
      </c>
      <c r="E297" s="84">
        <v>30.065607781220002</v>
      </c>
      <c r="F297" s="84">
        <v>-90.165736304534107</v>
      </c>
      <c r="G297" s="84">
        <v>-5.3038668414431829</v>
      </c>
      <c r="H297" s="84">
        <v>35.369474622663184</v>
      </c>
      <c r="I297" s="84">
        <v>-84.861869463090926</v>
      </c>
      <c r="J297" s="84">
        <v>-4.9918746742994662</v>
      </c>
      <c r="K297" t="s">
        <v>2261</v>
      </c>
      <c r="L297" t="s">
        <v>2639</v>
      </c>
      <c r="M297">
        <v>1</v>
      </c>
    </row>
    <row r="298" spans="1:13" x14ac:dyDescent="0.25">
      <c r="A298" t="s">
        <v>2263</v>
      </c>
      <c r="B298" t="s">
        <v>2208</v>
      </c>
      <c r="C298" t="s">
        <v>126</v>
      </c>
      <c r="D298" t="s">
        <v>2264</v>
      </c>
      <c r="E298" s="84">
        <v>29.667599096889987</v>
      </c>
      <c r="F298" s="84">
        <v>-90.56374498886413</v>
      </c>
      <c r="G298" s="84">
        <v>-5.327279116992008</v>
      </c>
      <c r="H298" s="84">
        <v>34.994878213881996</v>
      </c>
      <c r="I298" s="84">
        <v>-85.236465871872127</v>
      </c>
      <c r="J298" s="84">
        <v>-5.0139097571689488</v>
      </c>
      <c r="K298" t="s">
        <v>2263</v>
      </c>
      <c r="L298" t="s">
        <v>2640</v>
      </c>
      <c r="M298">
        <v>2</v>
      </c>
    </row>
    <row r="299" spans="1:13" x14ac:dyDescent="0.25">
      <c r="A299" t="s">
        <v>2265</v>
      </c>
      <c r="B299" t="s">
        <v>92</v>
      </c>
      <c r="C299" t="s">
        <v>102</v>
      </c>
      <c r="D299" t="s">
        <v>2018</v>
      </c>
      <c r="E299" s="84">
        <v>29.93371724987788</v>
      </c>
      <c r="F299" s="84">
        <v>-90.774382562580627</v>
      </c>
      <c r="G299" s="84">
        <v>-5.339669562504743</v>
      </c>
      <c r="H299" s="84">
        <v>35.273386812382626</v>
      </c>
      <c r="I299" s="84">
        <v>-85.434713000075888</v>
      </c>
      <c r="J299" s="84">
        <v>-5.0255713529456401</v>
      </c>
      <c r="K299" t="s">
        <v>2265</v>
      </c>
      <c r="L299" t="s">
        <v>2641</v>
      </c>
      <c r="M299">
        <v>4</v>
      </c>
    </row>
    <row r="300" spans="1:13" x14ac:dyDescent="0.25">
      <c r="A300" t="s">
        <v>1527</v>
      </c>
      <c r="B300" t="s">
        <v>2210</v>
      </c>
      <c r="C300" t="s">
        <v>64</v>
      </c>
      <c r="D300" t="s">
        <v>2017</v>
      </c>
      <c r="E300" s="84">
        <v>32.671712456488287</v>
      </c>
      <c r="F300" s="84">
        <v>-97.553370262030654</v>
      </c>
      <c r="G300" s="84">
        <v>-5.738433544825333</v>
      </c>
      <c r="H300" s="84">
        <v>44.148579546138947</v>
      </c>
      <c r="I300" s="84">
        <v>-86.076503172379986</v>
      </c>
      <c r="J300" s="84">
        <v>-5.0633237160223521</v>
      </c>
      <c r="K300" t="s">
        <v>1527</v>
      </c>
      <c r="L300" t="s">
        <v>1526</v>
      </c>
      <c r="M300">
        <v>1</v>
      </c>
    </row>
    <row r="301" spans="1:13" x14ac:dyDescent="0.25">
      <c r="A301" t="s">
        <v>2266</v>
      </c>
      <c r="B301" t="s">
        <v>2236</v>
      </c>
      <c r="C301" t="s">
        <v>102</v>
      </c>
      <c r="D301" t="s">
        <v>2023</v>
      </c>
      <c r="E301" s="84">
        <v>29.15261964941881</v>
      </c>
      <c r="F301" s="84">
        <v>-91.555480163039704</v>
      </c>
      <c r="G301" s="84">
        <v>-5.3856164801788058</v>
      </c>
      <c r="H301" s="84">
        <v>34.538236129597614</v>
      </c>
      <c r="I301" s="84">
        <v>-86.169863682860893</v>
      </c>
      <c r="J301" s="84">
        <v>-5.0688155107565231</v>
      </c>
      <c r="K301" t="s">
        <v>2266</v>
      </c>
      <c r="L301" t="s">
        <v>2642</v>
      </c>
      <c r="M301">
        <v>2</v>
      </c>
    </row>
    <row r="302" spans="1:13" x14ac:dyDescent="0.25">
      <c r="A302" t="s">
        <v>2267</v>
      </c>
      <c r="B302" t="s">
        <v>2268</v>
      </c>
      <c r="C302" t="s">
        <v>102</v>
      </c>
      <c r="D302" t="s">
        <v>2025</v>
      </c>
      <c r="E302" s="84">
        <v>28.955144762703998</v>
      </c>
      <c r="F302" s="84">
        <v>-91.752955049754519</v>
      </c>
      <c r="G302" s="84">
        <v>-5.3972326499855603</v>
      </c>
      <c r="H302" s="84">
        <v>34.352377412689556</v>
      </c>
      <c r="I302" s="84">
        <v>-86.35572239976895</v>
      </c>
      <c r="J302" s="84">
        <v>-5.0797483764569975</v>
      </c>
      <c r="K302" t="s">
        <v>2267</v>
      </c>
      <c r="L302" t="s">
        <v>2643</v>
      </c>
      <c r="M302">
        <v>1</v>
      </c>
    </row>
    <row r="303" spans="1:13" x14ac:dyDescent="0.25">
      <c r="A303" t="s">
        <v>2269</v>
      </c>
      <c r="B303" t="s">
        <v>2221</v>
      </c>
      <c r="C303" t="s">
        <v>102</v>
      </c>
      <c r="D303" t="s">
        <v>2027</v>
      </c>
      <c r="E303" s="84">
        <v>28.701811714344732</v>
      </c>
      <c r="F303" s="84">
        <v>-92.006288098113785</v>
      </c>
      <c r="G303" s="84">
        <v>-5.4121345940066936</v>
      </c>
      <c r="H303" s="84">
        <v>34.113946308351423</v>
      </c>
      <c r="I303" s="84">
        <v>-86.594153504107084</v>
      </c>
      <c r="J303" s="84">
        <v>-5.0937737355357111</v>
      </c>
      <c r="K303" t="s">
        <v>2269</v>
      </c>
      <c r="L303" t="s">
        <v>2644</v>
      </c>
      <c r="M303">
        <v>2</v>
      </c>
    </row>
    <row r="304" spans="1:13" x14ac:dyDescent="0.25">
      <c r="A304" t="s">
        <v>366</v>
      </c>
      <c r="B304" t="s">
        <v>34</v>
      </c>
      <c r="C304" t="s">
        <v>102</v>
      </c>
      <c r="D304" t="s">
        <v>2029</v>
      </c>
      <c r="E304" s="84">
        <v>28.636401639413769</v>
      </c>
      <c r="F304" s="84">
        <v>-92.071698173044751</v>
      </c>
      <c r="G304" s="84">
        <v>-5.4159822454732209</v>
      </c>
      <c r="H304" s="84">
        <v>34.052383884886993</v>
      </c>
      <c r="I304" s="84">
        <v>-86.655715927571521</v>
      </c>
      <c r="J304" s="84">
        <v>-5.0973950545630302</v>
      </c>
      <c r="K304" t="s">
        <v>366</v>
      </c>
      <c r="L304" t="s">
        <v>2645</v>
      </c>
      <c r="M304">
        <v>9</v>
      </c>
    </row>
    <row r="305" spans="1:13" x14ac:dyDescent="0.25">
      <c r="A305" t="s">
        <v>247</v>
      </c>
      <c r="B305" t="s">
        <v>2233</v>
      </c>
      <c r="C305" t="s">
        <v>64</v>
      </c>
      <c r="D305" t="s">
        <v>2020</v>
      </c>
      <c r="E305" s="84">
        <v>32</v>
      </c>
      <c r="F305" s="84">
        <v>-98.225082718518934</v>
      </c>
      <c r="G305" s="84">
        <v>-5.7779460422658193</v>
      </c>
      <c r="H305" s="84">
        <v>43.555892084531635</v>
      </c>
      <c r="I305" s="84">
        <v>-86.669190633987299</v>
      </c>
      <c r="J305" s="84">
        <v>-5.0981876843521938</v>
      </c>
      <c r="K305" t="s">
        <v>247</v>
      </c>
      <c r="L305" t="s">
        <v>2646</v>
      </c>
      <c r="M305">
        <v>2</v>
      </c>
    </row>
    <row r="306" spans="1:13" x14ac:dyDescent="0.25">
      <c r="A306" t="s">
        <v>2270</v>
      </c>
      <c r="B306" t="s">
        <v>2219</v>
      </c>
      <c r="C306" t="s">
        <v>126</v>
      </c>
      <c r="D306" t="s">
        <v>2271</v>
      </c>
      <c r="E306" s="84">
        <v>28.089053622688002</v>
      </c>
      <c r="F306" s="84">
        <v>-92.142290463066118</v>
      </c>
      <c r="G306" s="84">
        <v>-5.4201347331215359</v>
      </c>
      <c r="H306" s="84">
        <v>33.509188355809542</v>
      </c>
      <c r="I306" s="84">
        <v>-86.722155729944575</v>
      </c>
      <c r="J306" s="84">
        <v>-5.1013032782320336</v>
      </c>
      <c r="K306" t="s">
        <v>2270</v>
      </c>
      <c r="L306" t="s">
        <v>2647</v>
      </c>
      <c r="M306">
        <v>0</v>
      </c>
    </row>
    <row r="307" spans="1:13" x14ac:dyDescent="0.25">
      <c r="A307" t="s">
        <v>2272</v>
      </c>
      <c r="B307" t="s">
        <v>2210</v>
      </c>
      <c r="C307" t="s">
        <v>126</v>
      </c>
      <c r="D307" t="s">
        <v>2273</v>
      </c>
      <c r="E307" s="84">
        <v>27.678747680968499</v>
      </c>
      <c r="F307" s="84">
        <v>-92.552596404785618</v>
      </c>
      <c r="G307" s="84">
        <v>-5.4442703767520948</v>
      </c>
      <c r="H307" s="84">
        <v>33.123018057720593</v>
      </c>
      <c r="I307" s="84">
        <v>-87.108326028033531</v>
      </c>
      <c r="J307" s="84">
        <v>-5.1240191781196192</v>
      </c>
      <c r="K307" t="s">
        <v>2272</v>
      </c>
      <c r="L307" t="s">
        <v>2648</v>
      </c>
      <c r="M307">
        <v>3</v>
      </c>
    </row>
    <row r="308" spans="1:13" x14ac:dyDescent="0.25">
      <c r="A308" t="s">
        <v>295</v>
      </c>
      <c r="B308" t="s">
        <v>68</v>
      </c>
      <c r="C308" t="s">
        <v>64</v>
      </c>
      <c r="D308" t="s">
        <v>2021</v>
      </c>
      <c r="E308" s="84">
        <v>31.5</v>
      </c>
      <c r="F308" s="84">
        <v>-98.725082718518934</v>
      </c>
      <c r="G308" s="84">
        <v>-5.8073578069717016</v>
      </c>
      <c r="H308" s="84">
        <v>43.114715613943403</v>
      </c>
      <c r="I308" s="84">
        <v>-87.110367104575531</v>
      </c>
      <c r="J308" s="84">
        <v>-5.1241392414456195</v>
      </c>
    </row>
    <row r="309" spans="1:13" x14ac:dyDescent="0.25">
      <c r="A309" t="s">
        <v>1303</v>
      </c>
      <c r="B309" t="s">
        <v>2233</v>
      </c>
      <c r="C309" t="s">
        <v>102</v>
      </c>
      <c r="D309" t="s">
        <v>2031</v>
      </c>
      <c r="E309" s="84">
        <v>28.035147346240272</v>
      </c>
      <c r="F309" s="84">
        <v>-92.672952466218248</v>
      </c>
      <c r="G309" s="84">
        <v>-5.4513501450716619</v>
      </c>
      <c r="H309" s="84">
        <v>33.486497491311937</v>
      </c>
      <c r="I309" s="84">
        <v>-87.221602321146577</v>
      </c>
      <c r="J309" s="84">
        <v>-5.1306824894792102</v>
      </c>
      <c r="K309" t="s">
        <v>1303</v>
      </c>
      <c r="L309" t="s">
        <v>1302</v>
      </c>
      <c r="M309">
        <v>0</v>
      </c>
    </row>
    <row r="310" spans="1:13" x14ac:dyDescent="0.25">
      <c r="A310" t="s">
        <v>2274</v>
      </c>
      <c r="B310" t="s">
        <v>2229</v>
      </c>
      <c r="C310" t="s">
        <v>102</v>
      </c>
      <c r="D310" t="s">
        <v>2032</v>
      </c>
      <c r="E310" s="84">
        <v>27.994132158001648</v>
      </c>
      <c r="F310" s="84">
        <v>-92.713967654456866</v>
      </c>
      <c r="G310" s="84">
        <v>-5.4537628032033449</v>
      </c>
      <c r="H310" s="84">
        <v>33.447894961204995</v>
      </c>
      <c r="I310" s="84">
        <v>-87.260204851253519</v>
      </c>
      <c r="J310" s="84">
        <v>-5.1329532265443243</v>
      </c>
      <c r="K310" t="s">
        <v>2274</v>
      </c>
      <c r="L310" t="s">
        <v>2649</v>
      </c>
      <c r="M310">
        <v>1</v>
      </c>
    </row>
    <row r="311" spans="1:13" x14ac:dyDescent="0.25">
      <c r="A311" t="s">
        <v>1426</v>
      </c>
      <c r="B311" t="s">
        <v>2322</v>
      </c>
      <c r="C311" t="s">
        <v>64</v>
      </c>
      <c r="D311" t="s">
        <v>2024</v>
      </c>
      <c r="E311" s="84">
        <v>31.243745486984963</v>
      </c>
      <c r="F311" s="84">
        <v>-98.981337231533971</v>
      </c>
      <c r="G311" s="84">
        <v>-5.8224316018549391</v>
      </c>
      <c r="H311" s="84">
        <v>42.888608690694838</v>
      </c>
      <c r="I311" s="84">
        <v>-87.336474027824096</v>
      </c>
      <c r="J311" s="84">
        <v>-5.1374396486955352</v>
      </c>
      <c r="K311" t="s">
        <v>1426</v>
      </c>
      <c r="L311" t="s">
        <v>1425</v>
      </c>
      <c r="M311">
        <v>1</v>
      </c>
    </row>
    <row r="312" spans="1:13" x14ac:dyDescent="0.25">
      <c r="A312" t="s">
        <v>2275</v>
      </c>
      <c r="B312" t="s">
        <v>2219</v>
      </c>
      <c r="C312" t="s">
        <v>64</v>
      </c>
      <c r="D312" t="s">
        <v>2039</v>
      </c>
      <c r="E312" s="84">
        <v>31.139994460495338</v>
      </c>
      <c r="F312" s="84">
        <v>-99.085088258023603</v>
      </c>
      <c r="G312" s="84">
        <v>-5.8285346034131535</v>
      </c>
      <c r="H312" s="84">
        <v>42.797063667321638</v>
      </c>
      <c r="I312" s="84">
        <v>-87.428019051197296</v>
      </c>
      <c r="J312" s="84">
        <v>-5.1428246500704295</v>
      </c>
      <c r="K312" t="s">
        <v>2275</v>
      </c>
      <c r="L312" t="s">
        <v>2650</v>
      </c>
      <c r="M312">
        <v>2</v>
      </c>
    </row>
    <row r="313" spans="1:13" x14ac:dyDescent="0.25">
      <c r="A313" t="s">
        <v>2276</v>
      </c>
      <c r="B313" t="s">
        <v>2231</v>
      </c>
      <c r="C313" t="s">
        <v>126</v>
      </c>
      <c r="D313" t="s">
        <v>2277</v>
      </c>
      <c r="E313" s="84">
        <v>26.723291691403507</v>
      </c>
      <c r="F313" s="84">
        <v>-93.508052394350614</v>
      </c>
      <c r="G313" s="84">
        <v>-5.5004736702559187</v>
      </c>
      <c r="H313" s="84">
        <v>32.223765361659424</v>
      </c>
      <c r="I313" s="84">
        <v>-88.007578724094685</v>
      </c>
      <c r="J313" s="84">
        <v>-5.1769163955349811</v>
      </c>
      <c r="K313" t="s">
        <v>2276</v>
      </c>
      <c r="L313" t="s">
        <v>2651</v>
      </c>
      <c r="M313">
        <v>7</v>
      </c>
    </row>
    <row r="314" spans="1:13" x14ac:dyDescent="0.25">
      <c r="A314" t="s">
        <v>1520</v>
      </c>
      <c r="B314" t="s">
        <v>34</v>
      </c>
      <c r="C314" t="s">
        <v>102</v>
      </c>
      <c r="D314" t="s">
        <v>2033</v>
      </c>
      <c r="E314" s="84">
        <v>27.186648125749336</v>
      </c>
      <c r="F314" s="84">
        <v>-93.521451686709185</v>
      </c>
      <c r="G314" s="84">
        <v>-5.5012618639240696</v>
      </c>
      <c r="H314" s="84">
        <v>32.6879099896734</v>
      </c>
      <c r="I314" s="84">
        <v>-88.020189822785113</v>
      </c>
      <c r="J314" s="84">
        <v>-5.1776582248697123</v>
      </c>
      <c r="K314" t="s">
        <v>1520</v>
      </c>
      <c r="L314" t="s">
        <v>1519</v>
      </c>
      <c r="M314">
        <v>1</v>
      </c>
    </row>
    <row r="315" spans="1:13" x14ac:dyDescent="0.25">
      <c r="A315" t="s">
        <v>304</v>
      </c>
      <c r="B315" t="s">
        <v>2278</v>
      </c>
      <c r="C315" t="s">
        <v>126</v>
      </c>
      <c r="D315" t="s">
        <v>2279</v>
      </c>
      <c r="E315" s="84">
        <v>26.5</v>
      </c>
      <c r="F315" s="84">
        <v>-93.731344085754117</v>
      </c>
      <c r="G315" s="84">
        <v>-5.5136084756325952</v>
      </c>
      <c r="H315" s="84">
        <v>32.013608475632594</v>
      </c>
      <c r="I315" s="84">
        <v>-88.217735610121522</v>
      </c>
      <c r="J315" s="84">
        <v>-5.1892785653012661</v>
      </c>
      <c r="K315" t="s">
        <v>304</v>
      </c>
      <c r="L315" t="s">
        <v>2652</v>
      </c>
      <c r="M315">
        <v>10</v>
      </c>
    </row>
    <row r="316" spans="1:13" x14ac:dyDescent="0.25">
      <c r="A316" t="s">
        <v>1952</v>
      </c>
      <c r="B316" t="s">
        <v>2268</v>
      </c>
      <c r="C316" t="s">
        <v>102</v>
      </c>
      <c r="D316" t="s">
        <v>2035</v>
      </c>
      <c r="E316" s="84">
        <v>26.800927644360002</v>
      </c>
      <c r="F316" s="84">
        <v>-93.907172168098512</v>
      </c>
      <c r="G316" s="84">
        <v>-5.523951304005795</v>
      </c>
      <c r="H316" s="84">
        <v>32.324878948365793</v>
      </c>
      <c r="I316" s="84">
        <v>-88.383220864092721</v>
      </c>
      <c r="J316" s="84">
        <v>-5.1990129920054544</v>
      </c>
      <c r="K316" t="s">
        <v>1952</v>
      </c>
      <c r="L316" t="s">
        <v>2653</v>
      </c>
      <c r="M316">
        <v>3</v>
      </c>
    </row>
    <row r="317" spans="1:13" x14ac:dyDescent="0.25">
      <c r="A317" t="s">
        <v>2280</v>
      </c>
      <c r="B317" t="s">
        <v>72</v>
      </c>
      <c r="C317" t="s">
        <v>102</v>
      </c>
      <c r="D317" t="s">
        <v>2037</v>
      </c>
      <c r="E317" s="84">
        <v>26.47445048531786</v>
      </c>
      <c r="F317" s="84">
        <v>-94.233649327140654</v>
      </c>
      <c r="G317" s="84">
        <v>-5.5431558427729799</v>
      </c>
      <c r="H317" s="84">
        <v>32.017606328090835</v>
      </c>
      <c r="I317" s="84">
        <v>-88.690493484367678</v>
      </c>
      <c r="J317" s="84">
        <v>-5.2170878520216277</v>
      </c>
      <c r="K317" t="s">
        <v>2280</v>
      </c>
      <c r="L317" t="s">
        <v>2654</v>
      </c>
      <c r="M317">
        <v>2</v>
      </c>
    </row>
    <row r="318" spans="1:13" x14ac:dyDescent="0.25">
      <c r="A318" t="s">
        <v>1444</v>
      </c>
      <c r="B318" t="s">
        <v>2248</v>
      </c>
      <c r="C318" t="s">
        <v>126</v>
      </c>
      <c r="D318" t="s">
        <v>2655</v>
      </c>
      <c r="E318" s="84">
        <v>25.866366548464299</v>
      </c>
      <c r="F318" s="84">
        <v>-94.364977537289818</v>
      </c>
      <c r="G318" s="84">
        <v>-5.5508810316052832</v>
      </c>
      <c r="H318" s="84">
        <v>31.417247580069581</v>
      </c>
      <c r="I318" s="84">
        <v>-88.814096505684532</v>
      </c>
      <c r="J318" s="84">
        <v>-5.2243586179814434</v>
      </c>
      <c r="K318" t="s">
        <v>1444</v>
      </c>
      <c r="L318" t="s">
        <v>1443</v>
      </c>
      <c r="M318">
        <v>0</v>
      </c>
    </row>
    <row r="319" spans="1:13" x14ac:dyDescent="0.25">
      <c r="A319" t="s">
        <v>2281</v>
      </c>
      <c r="B319" t="s">
        <v>2219</v>
      </c>
      <c r="C319" t="s">
        <v>126</v>
      </c>
      <c r="D319" t="s">
        <v>2282</v>
      </c>
      <c r="E319" s="84">
        <v>25.810000000000002</v>
      </c>
      <c r="F319" s="84">
        <v>-94.421344085754114</v>
      </c>
      <c r="G319" s="84">
        <v>-5.5541967109267123</v>
      </c>
      <c r="H319" s="84">
        <v>31.364196710926713</v>
      </c>
      <c r="I319" s="84">
        <v>-88.867147374827397</v>
      </c>
      <c r="J319" s="84">
        <v>-5.2274792573427877</v>
      </c>
      <c r="K319" t="s">
        <v>2281</v>
      </c>
      <c r="L319" t="s">
        <v>2656</v>
      </c>
      <c r="M319">
        <v>2</v>
      </c>
    </row>
    <row r="320" spans="1:13" x14ac:dyDescent="0.25">
      <c r="A320" t="s">
        <v>2283</v>
      </c>
      <c r="B320" t="s">
        <v>2210</v>
      </c>
      <c r="C320" t="s">
        <v>102</v>
      </c>
      <c r="D320" t="s">
        <v>2043</v>
      </c>
      <c r="E320" s="84">
        <v>26.129929269226274</v>
      </c>
      <c r="F320" s="84">
        <v>-94.578170543232233</v>
      </c>
      <c r="G320" s="84">
        <v>-5.5634217966607196</v>
      </c>
      <c r="H320" s="84">
        <v>31.693351065886993</v>
      </c>
      <c r="I320" s="84">
        <v>-89.014748746571513</v>
      </c>
      <c r="J320" s="84">
        <v>-5.2361616909747948</v>
      </c>
      <c r="K320" t="s">
        <v>2283</v>
      </c>
      <c r="L320" t="s">
        <v>2657</v>
      </c>
      <c r="M320">
        <v>0</v>
      </c>
    </row>
    <row r="321" spans="1:13" x14ac:dyDescent="0.25">
      <c r="A321" t="s">
        <v>2284</v>
      </c>
      <c r="B321" t="s">
        <v>2248</v>
      </c>
      <c r="C321" t="s">
        <v>126</v>
      </c>
      <c r="D321" t="s">
        <v>2285</v>
      </c>
      <c r="E321" s="84">
        <v>25.580000000000002</v>
      </c>
      <c r="F321" s="84">
        <v>-94.651344085754118</v>
      </c>
      <c r="G321" s="84">
        <v>-5.5677261226914183</v>
      </c>
      <c r="H321" s="84">
        <v>31.14772612269142</v>
      </c>
      <c r="I321" s="84">
        <v>-89.083617963062693</v>
      </c>
      <c r="J321" s="84">
        <v>-5.2402128213566286</v>
      </c>
      <c r="K321" t="s">
        <v>2284</v>
      </c>
      <c r="L321" t="s">
        <v>2658</v>
      </c>
      <c r="M321">
        <v>3</v>
      </c>
    </row>
    <row r="322" spans="1:13" x14ac:dyDescent="0.25">
      <c r="A322" t="s">
        <v>2286</v>
      </c>
      <c r="B322" t="s">
        <v>2233</v>
      </c>
      <c r="C322" t="s">
        <v>126</v>
      </c>
      <c r="D322" t="s">
        <v>2287</v>
      </c>
      <c r="E322" s="84">
        <v>25.209999999999997</v>
      </c>
      <c r="F322" s="84">
        <v>-95.021344085754123</v>
      </c>
      <c r="G322" s="84">
        <v>-5.5894908285737719</v>
      </c>
      <c r="H322" s="84">
        <v>30.799490828573767</v>
      </c>
      <c r="I322" s="84">
        <v>-89.43185325718035</v>
      </c>
      <c r="J322" s="84">
        <v>-5.2606972504223739</v>
      </c>
      <c r="K322" t="s">
        <v>2286</v>
      </c>
      <c r="L322" t="s">
        <v>2659</v>
      </c>
      <c r="M322">
        <v>1</v>
      </c>
    </row>
    <row r="323" spans="1:13" x14ac:dyDescent="0.25">
      <c r="A323" t="s">
        <v>1389</v>
      </c>
      <c r="B323" t="s">
        <v>70</v>
      </c>
      <c r="C323" t="s">
        <v>102</v>
      </c>
      <c r="D323" t="s">
        <v>2046</v>
      </c>
      <c r="E323" s="84">
        <v>25.66574314544939</v>
      </c>
      <c r="F323" s="84">
        <v>-95.04235666700913</v>
      </c>
      <c r="G323" s="84">
        <v>-5.5907268627652433</v>
      </c>
      <c r="H323" s="84">
        <v>31.256470008214631</v>
      </c>
      <c r="I323" s="84">
        <v>-89.451629804243879</v>
      </c>
      <c r="J323" s="84">
        <v>-5.2618605767202284</v>
      </c>
      <c r="K323" t="s">
        <v>1389</v>
      </c>
      <c r="L323" t="s">
        <v>1388</v>
      </c>
      <c r="M323">
        <v>0</v>
      </c>
    </row>
    <row r="324" spans="1:13" x14ac:dyDescent="0.25">
      <c r="A324" t="s">
        <v>1869</v>
      </c>
      <c r="B324" t="s">
        <v>2228</v>
      </c>
      <c r="C324" t="s">
        <v>126</v>
      </c>
      <c r="D324" t="s">
        <v>2288</v>
      </c>
      <c r="E324" s="84">
        <v>24.57825724424902</v>
      </c>
      <c r="F324" s="84">
        <v>-95.6530868415051</v>
      </c>
      <c r="G324" s="84">
        <v>-5.6266521671473591</v>
      </c>
      <c r="H324" s="84">
        <v>30.204909411396379</v>
      </c>
      <c r="I324" s="84">
        <v>-90.026434674357745</v>
      </c>
      <c r="J324" s="84">
        <v>-5.2956726279033965</v>
      </c>
      <c r="K324" t="s">
        <v>1869</v>
      </c>
      <c r="L324" t="s">
        <v>2660</v>
      </c>
      <c r="M324">
        <v>3</v>
      </c>
    </row>
    <row r="325" spans="1:13" x14ac:dyDescent="0.25">
      <c r="A325" t="s">
        <v>2289</v>
      </c>
      <c r="B325" t="s">
        <v>159</v>
      </c>
      <c r="C325" t="s">
        <v>126</v>
      </c>
      <c r="D325" t="s">
        <v>2290</v>
      </c>
      <c r="E325" s="84">
        <v>24.496060094845994</v>
      </c>
      <c r="F325" s="84">
        <v>-95.73528399090813</v>
      </c>
      <c r="G325" s="84">
        <v>-5.6314872935828308</v>
      </c>
      <c r="H325" s="84">
        <v>30.127547388428823</v>
      </c>
      <c r="I325" s="84">
        <v>-90.103796697325294</v>
      </c>
      <c r="J325" s="84">
        <v>-5.3002233351367822</v>
      </c>
      <c r="K325" t="s">
        <v>2289</v>
      </c>
      <c r="L325" t="s">
        <v>2661</v>
      </c>
      <c r="M325">
        <v>4</v>
      </c>
    </row>
    <row r="326" spans="1:13" x14ac:dyDescent="0.25">
      <c r="A326" t="s">
        <v>428</v>
      </c>
      <c r="B326" t="s">
        <v>68</v>
      </c>
      <c r="C326" t="s">
        <v>102</v>
      </c>
      <c r="D326" t="s">
        <v>2048</v>
      </c>
      <c r="E326" s="84">
        <v>24.857301766485335</v>
      </c>
      <c r="F326" s="84">
        <v>-95.850798045973178</v>
      </c>
      <c r="G326" s="84">
        <v>-5.6382822379984221</v>
      </c>
      <c r="H326" s="84">
        <v>30.495584004483757</v>
      </c>
      <c r="I326" s="84">
        <v>-90.212515807974754</v>
      </c>
      <c r="J326" s="84">
        <v>-5.306618576939691</v>
      </c>
      <c r="K326" t="s">
        <v>428</v>
      </c>
      <c r="L326" t="s">
        <v>2662</v>
      </c>
      <c r="M326">
        <v>10</v>
      </c>
    </row>
    <row r="327" spans="1:13" x14ac:dyDescent="0.25">
      <c r="A327" t="s">
        <v>1830</v>
      </c>
      <c r="B327" t="s">
        <v>92</v>
      </c>
      <c r="C327" t="s">
        <v>64</v>
      </c>
      <c r="D327" t="s">
        <v>2041</v>
      </c>
      <c r="E327" s="84">
        <v>27.945656426717335</v>
      </c>
      <c r="F327" s="84">
        <v>-102.2794262918016</v>
      </c>
      <c r="G327" s="84">
        <v>-6.0164368406942117</v>
      </c>
      <c r="H327" s="84">
        <v>39.978530108105758</v>
      </c>
      <c r="I327" s="84">
        <v>-90.246552610413175</v>
      </c>
      <c r="J327" s="84">
        <v>-5.3086207417890101</v>
      </c>
      <c r="K327" t="s">
        <v>1830</v>
      </c>
      <c r="L327" t="s">
        <v>2663</v>
      </c>
      <c r="M327">
        <v>7</v>
      </c>
    </row>
    <row r="328" spans="1:13" x14ac:dyDescent="0.25">
      <c r="A328" t="s">
        <v>548</v>
      </c>
      <c r="B328" t="s">
        <v>159</v>
      </c>
      <c r="C328" t="s">
        <v>29</v>
      </c>
      <c r="D328" t="s">
        <v>2053</v>
      </c>
      <c r="E328" s="84">
        <v>256.71197252654747</v>
      </c>
      <c r="F328" s="84">
        <v>-96.112449387594779</v>
      </c>
      <c r="G328" s="84">
        <v>-5.6536734933879282</v>
      </c>
      <c r="H328" s="84">
        <v>262.36564601993541</v>
      </c>
      <c r="I328" s="84">
        <v>-90.458775894206838</v>
      </c>
      <c r="J328" s="84">
        <v>-5.3211044643651082</v>
      </c>
      <c r="K328" t="s">
        <v>548</v>
      </c>
      <c r="L328" t="s">
        <v>2664</v>
      </c>
      <c r="M328">
        <v>13</v>
      </c>
    </row>
    <row r="329" spans="1:13" x14ac:dyDescent="0.25">
      <c r="A329" t="s">
        <v>2291</v>
      </c>
      <c r="B329" t="s">
        <v>2246</v>
      </c>
      <c r="C329" t="s">
        <v>126</v>
      </c>
      <c r="D329" t="s">
        <v>2292</v>
      </c>
      <c r="E329" s="84">
        <v>24</v>
      </c>
      <c r="F329" s="84">
        <v>-96.231344085754117</v>
      </c>
      <c r="G329" s="84">
        <v>-5.6606672991620073</v>
      </c>
      <c r="H329" s="84">
        <v>29.660667299162007</v>
      </c>
      <c r="I329" s="84">
        <v>-90.570676786592117</v>
      </c>
      <c r="J329" s="84">
        <v>-5.3276868697995363</v>
      </c>
      <c r="K329" t="s">
        <v>2291</v>
      </c>
      <c r="L329" t="s">
        <v>2665</v>
      </c>
      <c r="M329">
        <v>3</v>
      </c>
    </row>
    <row r="330" spans="1:13" x14ac:dyDescent="0.25">
      <c r="A330" t="s">
        <v>1188</v>
      </c>
      <c r="B330" t="s">
        <v>94</v>
      </c>
      <c r="C330" t="s">
        <v>102</v>
      </c>
      <c r="D330" t="s">
        <v>2666</v>
      </c>
      <c r="E330" s="84">
        <v>24.305078725841668</v>
      </c>
      <c r="F330" s="84">
        <v>-96.403021086616846</v>
      </c>
      <c r="G330" s="84">
        <v>-5.6707659462715796</v>
      </c>
      <c r="H330" s="84">
        <v>29.975844672113247</v>
      </c>
      <c r="I330" s="84">
        <v>-90.732255140345274</v>
      </c>
      <c r="J330" s="84">
        <v>-5.3371914788438399</v>
      </c>
      <c r="K330" t="s">
        <v>1188</v>
      </c>
      <c r="L330" t="s">
        <v>1187</v>
      </c>
      <c r="M330">
        <v>1</v>
      </c>
    </row>
    <row r="331" spans="1:13" x14ac:dyDescent="0.25">
      <c r="A331" t="s">
        <v>1942</v>
      </c>
      <c r="B331" t="s">
        <v>2208</v>
      </c>
      <c r="C331" t="s">
        <v>64</v>
      </c>
      <c r="D331" t="s">
        <v>2049</v>
      </c>
      <c r="E331" s="84">
        <v>27.141666666666666</v>
      </c>
      <c r="F331" s="84">
        <v>-103.08341605185227</v>
      </c>
      <c r="G331" s="84">
        <v>-6.0637303559913098</v>
      </c>
      <c r="H331" s="84">
        <v>39.269127378649287</v>
      </c>
      <c r="I331" s="84">
        <v>-90.955955339869647</v>
      </c>
      <c r="J331" s="84">
        <v>-5.3503503141099795</v>
      </c>
      <c r="K331" t="s">
        <v>1942</v>
      </c>
      <c r="L331" t="s">
        <v>2667</v>
      </c>
      <c r="M331">
        <v>4</v>
      </c>
    </row>
    <row r="332" spans="1:13" x14ac:dyDescent="0.25">
      <c r="A332" t="s">
        <v>2293</v>
      </c>
      <c r="B332" t="s">
        <v>2231</v>
      </c>
      <c r="C332" t="s">
        <v>126</v>
      </c>
      <c r="D332" t="s">
        <v>2294</v>
      </c>
      <c r="E332" s="84">
        <v>22.98</v>
      </c>
      <c r="F332" s="84">
        <v>-97.251344085754113</v>
      </c>
      <c r="G332" s="84">
        <v>-5.7206672991620069</v>
      </c>
      <c r="H332" s="84">
        <v>28.700667299162006</v>
      </c>
      <c r="I332" s="84">
        <v>-91.53067678659211</v>
      </c>
      <c r="J332" s="84">
        <v>-5.3841574580348297</v>
      </c>
      <c r="K332" t="s">
        <v>2293</v>
      </c>
      <c r="L332" t="s">
        <v>2668</v>
      </c>
      <c r="M332">
        <v>8</v>
      </c>
    </row>
    <row r="333" spans="1:13" x14ac:dyDescent="0.25">
      <c r="A333" t="s">
        <v>2295</v>
      </c>
      <c r="B333" t="s">
        <v>2251</v>
      </c>
      <c r="C333" t="s">
        <v>126</v>
      </c>
      <c r="D333" t="s">
        <v>2296</v>
      </c>
      <c r="E333" s="84">
        <v>22.8</v>
      </c>
      <c r="F333" s="84">
        <v>-97.43134408575412</v>
      </c>
      <c r="G333" s="84">
        <v>-5.7312555344561247</v>
      </c>
      <c r="H333" s="84">
        <v>28.531255534456125</v>
      </c>
      <c r="I333" s="84">
        <v>-91.700088551297995</v>
      </c>
      <c r="J333" s="84">
        <v>-5.394122855958706</v>
      </c>
      <c r="K333" t="s">
        <v>2295</v>
      </c>
      <c r="L333" t="s">
        <v>2669</v>
      </c>
      <c r="M333">
        <v>4</v>
      </c>
    </row>
    <row r="334" spans="1:13" x14ac:dyDescent="0.25">
      <c r="A334" t="s">
        <v>2297</v>
      </c>
      <c r="B334" t="s">
        <v>94</v>
      </c>
      <c r="C334" t="s">
        <v>126</v>
      </c>
      <c r="D334" t="s">
        <v>2298</v>
      </c>
      <c r="E334" s="84">
        <v>22.700000000000003</v>
      </c>
      <c r="F334" s="84">
        <v>-97.531344085754114</v>
      </c>
      <c r="G334" s="84">
        <v>-5.7371378873973011</v>
      </c>
      <c r="H334" s="84">
        <v>28.437137887397302</v>
      </c>
      <c r="I334" s="84">
        <v>-91.794206198356818</v>
      </c>
      <c r="J334" s="84">
        <v>-5.399659188138636</v>
      </c>
      <c r="K334" t="s">
        <v>2297</v>
      </c>
      <c r="L334" t="s">
        <v>2670</v>
      </c>
      <c r="M334">
        <v>0</v>
      </c>
    </row>
    <row r="335" spans="1:13" x14ac:dyDescent="0.25">
      <c r="A335" t="s">
        <v>2299</v>
      </c>
      <c r="B335" t="s">
        <v>72</v>
      </c>
      <c r="C335" t="s">
        <v>102</v>
      </c>
      <c r="D335" t="s">
        <v>2300</v>
      </c>
      <c r="E335" s="84">
        <v>23.162230456880359</v>
      </c>
      <c r="F335" s="84">
        <v>-97.545869355578162</v>
      </c>
      <c r="G335" s="84">
        <v>-5.7379923150340097</v>
      </c>
      <c r="H335" s="84">
        <v>28.900222771914368</v>
      </c>
      <c r="I335" s="84">
        <v>-91.807877040544142</v>
      </c>
      <c r="J335" s="84">
        <v>-5.4004633553261261</v>
      </c>
      <c r="K335" t="s">
        <v>2299</v>
      </c>
      <c r="L335" t="s">
        <v>2671</v>
      </c>
      <c r="M335">
        <v>1</v>
      </c>
    </row>
    <row r="336" spans="1:13" x14ac:dyDescent="0.25">
      <c r="A336" t="s">
        <v>2301</v>
      </c>
      <c r="B336" t="s">
        <v>2231</v>
      </c>
      <c r="C336" t="s">
        <v>126</v>
      </c>
      <c r="D336" t="s">
        <v>2302</v>
      </c>
      <c r="E336" s="84">
        <v>22.5</v>
      </c>
      <c r="F336" s="84">
        <v>-97.731344085754117</v>
      </c>
      <c r="G336" s="84">
        <v>-5.748902593279654</v>
      </c>
      <c r="H336" s="84">
        <v>28.248902593279652</v>
      </c>
      <c r="I336" s="84">
        <v>-91.982441492474464</v>
      </c>
      <c r="J336" s="84">
        <v>-5.4107318524984978</v>
      </c>
      <c r="K336" t="s">
        <v>2301</v>
      </c>
      <c r="L336" t="s">
        <v>2672</v>
      </c>
      <c r="M336">
        <v>2</v>
      </c>
    </row>
    <row r="337" spans="1:13" x14ac:dyDescent="0.25">
      <c r="A337" t="s">
        <v>2303</v>
      </c>
      <c r="B337" t="s">
        <v>2248</v>
      </c>
      <c r="C337" t="s">
        <v>126</v>
      </c>
      <c r="D337" t="s">
        <v>2304</v>
      </c>
      <c r="E337" s="84">
        <v>22.5</v>
      </c>
      <c r="F337" s="84">
        <v>-97.731344085754117</v>
      </c>
      <c r="G337" s="84">
        <v>-5.748902593279654</v>
      </c>
      <c r="H337" s="84">
        <v>28.248902593279652</v>
      </c>
      <c r="I337" s="84">
        <v>-91.982441492474464</v>
      </c>
      <c r="J337" s="84">
        <v>-5.4107318524984978</v>
      </c>
      <c r="K337" t="s">
        <v>2303</v>
      </c>
      <c r="L337" t="s">
        <v>2673</v>
      </c>
      <c r="M337">
        <v>0</v>
      </c>
    </row>
    <row r="338" spans="1:13" x14ac:dyDescent="0.25">
      <c r="A338" t="s">
        <v>2305</v>
      </c>
      <c r="B338" t="s">
        <v>54</v>
      </c>
      <c r="C338" t="s">
        <v>126</v>
      </c>
      <c r="D338" t="s">
        <v>2306</v>
      </c>
      <c r="E338" s="84">
        <v>22.200000000000003</v>
      </c>
      <c r="F338" s="84">
        <v>-98.031344085754114</v>
      </c>
      <c r="G338" s="84">
        <v>-5.7665496521031834</v>
      </c>
      <c r="H338" s="84">
        <v>27.966549652103186</v>
      </c>
      <c r="I338" s="84">
        <v>-92.264794433650934</v>
      </c>
      <c r="J338" s="84">
        <v>-5.4273408490382904</v>
      </c>
      <c r="K338" t="s">
        <v>2305</v>
      </c>
      <c r="L338" t="s">
        <v>2674</v>
      </c>
      <c r="M338">
        <v>4</v>
      </c>
    </row>
    <row r="339" spans="1:13" x14ac:dyDescent="0.25">
      <c r="A339" t="s">
        <v>2307</v>
      </c>
      <c r="B339" t="s">
        <v>62</v>
      </c>
      <c r="C339" t="s">
        <v>64</v>
      </c>
      <c r="D339" t="s">
        <v>2051</v>
      </c>
      <c r="E339" s="84">
        <v>25.639971772894256</v>
      </c>
      <c r="F339" s="84">
        <v>-104.58511094562468</v>
      </c>
      <c r="G339" s="84">
        <v>-6.1520653497426281</v>
      </c>
      <c r="H339" s="84">
        <v>37.944102472379512</v>
      </c>
      <c r="I339" s="84">
        <v>-92.280980246139421</v>
      </c>
      <c r="J339" s="84">
        <v>-5.4282929556552597</v>
      </c>
      <c r="K339" t="s">
        <v>2307</v>
      </c>
      <c r="L339" t="s">
        <v>2675</v>
      </c>
      <c r="M339">
        <v>1</v>
      </c>
    </row>
    <row r="340" spans="1:13" x14ac:dyDescent="0.25">
      <c r="A340" t="s">
        <v>1438</v>
      </c>
      <c r="B340" t="s">
        <v>54</v>
      </c>
      <c r="C340" t="s">
        <v>102</v>
      </c>
      <c r="D340" t="s">
        <v>2676</v>
      </c>
      <c r="E340" s="84">
        <v>22.657024048575863</v>
      </c>
      <c r="F340" s="84">
        <v>-98.05107576388265</v>
      </c>
      <c r="G340" s="84">
        <v>-5.7677103390519209</v>
      </c>
      <c r="H340" s="84">
        <v>28.424734387627783</v>
      </c>
      <c r="I340" s="84">
        <v>-92.283365424830734</v>
      </c>
      <c r="J340" s="84">
        <v>-5.4284332602841605</v>
      </c>
      <c r="K340" t="s">
        <v>1438</v>
      </c>
      <c r="L340" t="s">
        <v>1437</v>
      </c>
      <c r="M340">
        <v>0</v>
      </c>
    </row>
    <row r="341" spans="1:13" x14ac:dyDescent="0.25">
      <c r="A341" t="s">
        <v>1977</v>
      </c>
      <c r="B341" t="s">
        <v>54</v>
      </c>
      <c r="C341" t="s">
        <v>64</v>
      </c>
      <c r="D341" t="s">
        <v>2052</v>
      </c>
      <c r="E341" s="84">
        <v>25.5</v>
      </c>
      <c r="F341" s="84">
        <v>-104.72508271851893</v>
      </c>
      <c r="G341" s="84">
        <v>-6.1602989834422903</v>
      </c>
      <c r="H341" s="84">
        <v>37.820597966884577</v>
      </c>
      <c r="I341" s="84">
        <v>-92.404484751634357</v>
      </c>
      <c r="J341" s="84">
        <v>-5.4355579265667266</v>
      </c>
      <c r="K341" t="s">
        <v>1977</v>
      </c>
      <c r="L341" t="s">
        <v>2677</v>
      </c>
      <c r="M341">
        <v>4</v>
      </c>
    </row>
    <row r="342" spans="1:13" x14ac:dyDescent="0.25">
      <c r="A342" t="s">
        <v>1482</v>
      </c>
      <c r="B342" t="s">
        <v>2209</v>
      </c>
      <c r="C342" t="s">
        <v>64</v>
      </c>
      <c r="D342" t="s">
        <v>2055</v>
      </c>
      <c r="E342" s="84">
        <v>24.934029919209969</v>
      </c>
      <c r="F342" s="84">
        <v>-105.29105279930897</v>
      </c>
      <c r="G342" s="84">
        <v>-6.1935913411358214</v>
      </c>
      <c r="H342" s="84">
        <v>37.321212601481612</v>
      </c>
      <c r="I342" s="84">
        <v>-92.903870117037314</v>
      </c>
      <c r="J342" s="84">
        <v>-5.4649335362963125</v>
      </c>
      <c r="K342" t="s">
        <v>1482</v>
      </c>
      <c r="L342" t="s">
        <v>1481</v>
      </c>
      <c r="M342">
        <v>0</v>
      </c>
    </row>
    <row r="343" spans="1:13" x14ac:dyDescent="0.25">
      <c r="A343" t="s">
        <v>1800</v>
      </c>
      <c r="B343" t="s">
        <v>92</v>
      </c>
      <c r="C343" t="s">
        <v>102</v>
      </c>
      <c r="D343" t="s">
        <v>2308</v>
      </c>
      <c r="E343" s="84">
        <v>21.970000000000006</v>
      </c>
      <c r="F343" s="84">
        <v>-98.738099812458501</v>
      </c>
      <c r="G343" s="84">
        <v>-5.8081235183799116</v>
      </c>
      <c r="H343" s="84">
        <v>27.778123518379918</v>
      </c>
      <c r="I343" s="84">
        <v>-92.9299762940786</v>
      </c>
      <c r="J343" s="84">
        <v>-5.4664691937693295</v>
      </c>
      <c r="K343" t="s">
        <v>1800</v>
      </c>
      <c r="L343" t="s">
        <v>2678</v>
      </c>
      <c r="M343">
        <v>12</v>
      </c>
    </row>
    <row r="344" spans="1:13" x14ac:dyDescent="0.25">
      <c r="A344" t="s">
        <v>1949</v>
      </c>
      <c r="B344" t="s">
        <v>2229</v>
      </c>
      <c r="C344" t="s">
        <v>64</v>
      </c>
      <c r="D344" t="s">
        <v>2057</v>
      </c>
      <c r="E344" s="84">
        <v>24.522154566622767</v>
      </c>
      <c r="F344" s="84">
        <v>-105.70292815189617</v>
      </c>
      <c r="G344" s="84">
        <v>-6.2178193030527158</v>
      </c>
      <c r="H344" s="84">
        <v>36.957793172728202</v>
      </c>
      <c r="I344" s="84">
        <v>-93.267289545790732</v>
      </c>
      <c r="J344" s="84">
        <v>-5.486311149752396</v>
      </c>
      <c r="K344" t="s">
        <v>1949</v>
      </c>
      <c r="L344" t="s">
        <v>2679</v>
      </c>
      <c r="M344">
        <v>3</v>
      </c>
    </row>
    <row r="345" spans="1:13" x14ac:dyDescent="0.25">
      <c r="A345" t="s">
        <v>2309</v>
      </c>
      <c r="B345" t="s">
        <v>2236</v>
      </c>
      <c r="C345" t="s">
        <v>126</v>
      </c>
      <c r="D345" t="s">
        <v>2310</v>
      </c>
      <c r="E345" s="84">
        <v>20.8</v>
      </c>
      <c r="F345" s="84">
        <v>-99.43134408575412</v>
      </c>
      <c r="G345" s="84">
        <v>-5.8489025932796537</v>
      </c>
      <c r="H345" s="84">
        <v>26.648902593279654</v>
      </c>
      <c r="I345" s="84">
        <v>-93.582441492474459</v>
      </c>
      <c r="J345" s="84">
        <v>-5.5048494995573209</v>
      </c>
      <c r="K345" t="s">
        <v>2309</v>
      </c>
      <c r="L345" t="s">
        <v>2680</v>
      </c>
      <c r="M345">
        <v>2</v>
      </c>
    </row>
    <row r="346" spans="1:13" x14ac:dyDescent="0.25">
      <c r="A346" t="s">
        <v>1391</v>
      </c>
      <c r="B346" t="s">
        <v>62</v>
      </c>
      <c r="C346" t="s">
        <v>102</v>
      </c>
      <c r="D346" t="s">
        <v>2681</v>
      </c>
      <c r="E346" s="84">
        <v>21.239655364341111</v>
      </c>
      <c r="F346" s="84">
        <v>-99.468444448117395</v>
      </c>
      <c r="G346" s="84">
        <v>-5.851084967536317</v>
      </c>
      <c r="H346" s="84">
        <v>27.090740331877427</v>
      </c>
      <c r="I346" s="84">
        <v>-93.617359480581086</v>
      </c>
      <c r="J346" s="84">
        <v>-5.506903498857711</v>
      </c>
      <c r="K346" t="s">
        <v>1391</v>
      </c>
      <c r="L346" t="s">
        <v>1390</v>
      </c>
      <c r="M346">
        <v>0</v>
      </c>
    </row>
    <row r="347" spans="1:13" x14ac:dyDescent="0.25">
      <c r="A347" t="s">
        <v>1775</v>
      </c>
      <c r="B347" t="s">
        <v>2311</v>
      </c>
      <c r="C347" t="s">
        <v>64</v>
      </c>
      <c r="D347" t="s">
        <v>2058</v>
      </c>
      <c r="E347" s="84">
        <v>24.099999999999998</v>
      </c>
      <c r="F347" s="84">
        <v>-106.12508271851894</v>
      </c>
      <c r="G347" s="84">
        <v>-6.2426519246187615</v>
      </c>
      <c r="H347" s="84">
        <v>36.585303849237519</v>
      </c>
      <c r="I347" s="84">
        <v>-93.639778869281415</v>
      </c>
      <c r="J347" s="84">
        <v>-5.5082222864283183</v>
      </c>
      <c r="K347" t="s">
        <v>1775</v>
      </c>
      <c r="L347" t="s">
        <v>2682</v>
      </c>
      <c r="M347">
        <v>5</v>
      </c>
    </row>
    <row r="348" spans="1:13" x14ac:dyDescent="0.25">
      <c r="A348" t="s">
        <v>2312</v>
      </c>
      <c r="B348" t="s">
        <v>2241</v>
      </c>
      <c r="C348" t="s">
        <v>126</v>
      </c>
      <c r="D348" t="s">
        <v>2313</v>
      </c>
      <c r="E348" s="84">
        <v>20.6</v>
      </c>
      <c r="F348" s="84">
        <v>-99.631344085754108</v>
      </c>
      <c r="G348" s="84">
        <v>-5.8606672991620066</v>
      </c>
      <c r="H348" s="84">
        <v>26.460667299162008</v>
      </c>
      <c r="I348" s="84">
        <v>-93.770676786592105</v>
      </c>
      <c r="J348" s="84">
        <v>-5.5159221639171827</v>
      </c>
      <c r="K348" t="s">
        <v>2312</v>
      </c>
      <c r="L348" t="s">
        <v>2683</v>
      </c>
      <c r="M348">
        <v>0</v>
      </c>
    </row>
    <row r="349" spans="1:13" x14ac:dyDescent="0.25">
      <c r="A349" t="s">
        <v>404</v>
      </c>
      <c r="B349" t="s">
        <v>2221</v>
      </c>
      <c r="C349" t="s">
        <v>126</v>
      </c>
      <c r="D349" t="s">
        <v>2314</v>
      </c>
      <c r="E349" s="84">
        <v>20.088117434617779</v>
      </c>
      <c r="F349" s="84">
        <v>-100.14322665113633</v>
      </c>
      <c r="G349" s="84">
        <v>-5.8907780383021375</v>
      </c>
      <c r="H349" s="84">
        <v>25.978895472919916</v>
      </c>
      <c r="I349" s="84">
        <v>-94.252448612834201</v>
      </c>
      <c r="J349" s="84">
        <v>-5.5442616831078944</v>
      </c>
      <c r="K349" t="s">
        <v>404</v>
      </c>
      <c r="L349" t="s">
        <v>2684</v>
      </c>
      <c r="M349">
        <v>8</v>
      </c>
    </row>
    <row r="350" spans="1:13" x14ac:dyDescent="0.25">
      <c r="A350" t="s">
        <v>1160</v>
      </c>
      <c r="B350" t="s">
        <v>54</v>
      </c>
      <c r="C350" t="s">
        <v>64</v>
      </c>
      <c r="D350" t="s">
        <v>2060</v>
      </c>
      <c r="E350" s="84">
        <v>23.378317705256961</v>
      </c>
      <c r="F350" s="84">
        <v>-106.84676501326197</v>
      </c>
      <c r="G350" s="84">
        <v>-6.2851038243095276</v>
      </c>
      <c r="H350" s="84">
        <v>35.948525353876022</v>
      </c>
      <c r="I350" s="84">
        <v>-94.276557364642912</v>
      </c>
      <c r="J350" s="84">
        <v>-5.545679844978995</v>
      </c>
      <c r="K350" t="s">
        <v>1160</v>
      </c>
      <c r="L350" t="s">
        <v>1159</v>
      </c>
      <c r="M350">
        <v>1</v>
      </c>
    </row>
    <row r="351" spans="1:13" x14ac:dyDescent="0.25">
      <c r="A351" t="s">
        <v>2315</v>
      </c>
      <c r="B351" t="s">
        <v>2217</v>
      </c>
      <c r="C351" t="s">
        <v>126</v>
      </c>
      <c r="D351" t="s">
        <v>2316</v>
      </c>
      <c r="E351" s="84">
        <v>20.05</v>
      </c>
      <c r="F351" s="84">
        <v>-100.18134408575412</v>
      </c>
      <c r="G351" s="84">
        <v>-5.8930202403384779</v>
      </c>
      <c r="H351" s="84">
        <v>25.943020240338477</v>
      </c>
      <c r="I351" s="84">
        <v>-94.288323845415647</v>
      </c>
      <c r="J351" s="84">
        <v>-5.5463719909068026</v>
      </c>
      <c r="K351" t="s">
        <v>2315</v>
      </c>
      <c r="L351" t="s">
        <v>2685</v>
      </c>
      <c r="M351">
        <v>4</v>
      </c>
    </row>
    <row r="352" spans="1:13" x14ac:dyDescent="0.25">
      <c r="A352" t="s">
        <v>2317</v>
      </c>
      <c r="B352" t="s">
        <v>2229</v>
      </c>
      <c r="C352" t="s">
        <v>102</v>
      </c>
      <c r="D352" t="s">
        <v>2318</v>
      </c>
      <c r="E352" s="84">
        <v>19.96460282979066</v>
      </c>
      <c r="F352" s="84">
        <v>-100.74349698266785</v>
      </c>
      <c r="G352" s="84">
        <v>-5.9260880578039909</v>
      </c>
      <c r="H352" s="84">
        <v>25.890690887594651</v>
      </c>
      <c r="I352" s="84">
        <v>-94.817408924863855</v>
      </c>
      <c r="J352" s="84">
        <v>-5.5774946426390501</v>
      </c>
      <c r="K352" t="s">
        <v>2317</v>
      </c>
      <c r="L352" t="s">
        <v>2686</v>
      </c>
      <c r="M352">
        <v>0</v>
      </c>
    </row>
    <row r="353" spans="1:13" x14ac:dyDescent="0.25">
      <c r="A353" t="s">
        <v>2319</v>
      </c>
      <c r="B353" t="s">
        <v>2268</v>
      </c>
      <c r="C353" t="s">
        <v>64</v>
      </c>
      <c r="D353" t="s">
        <v>2062</v>
      </c>
      <c r="E353" s="84">
        <v>22.732065189477353</v>
      </c>
      <c r="F353" s="84">
        <v>-107.49301752904158</v>
      </c>
      <c r="G353" s="84">
        <v>-6.3231186781789166</v>
      </c>
      <c r="H353" s="84">
        <v>35.378302545835183</v>
      </c>
      <c r="I353" s="84">
        <v>-94.846780172683751</v>
      </c>
      <c r="J353" s="84">
        <v>-5.5792223630990438</v>
      </c>
      <c r="K353" t="s">
        <v>2319</v>
      </c>
      <c r="L353" t="s">
        <v>2687</v>
      </c>
      <c r="M353">
        <v>1</v>
      </c>
    </row>
    <row r="354" spans="1:13" x14ac:dyDescent="0.25">
      <c r="A354" t="s">
        <v>2320</v>
      </c>
      <c r="B354" t="s">
        <v>2246</v>
      </c>
      <c r="C354" t="s">
        <v>64</v>
      </c>
      <c r="D354" t="s">
        <v>2064</v>
      </c>
      <c r="E354" s="84">
        <v>22.580114162155855</v>
      </c>
      <c r="F354" s="84">
        <v>-107.64496855636308</v>
      </c>
      <c r="G354" s="84">
        <v>-6.3320569739037111</v>
      </c>
      <c r="H354" s="84">
        <v>35.244228109963274</v>
      </c>
      <c r="I354" s="84">
        <v>-94.98085460855566</v>
      </c>
      <c r="J354" s="84">
        <v>-5.5871090946209208</v>
      </c>
      <c r="K354" t="s">
        <v>2320</v>
      </c>
      <c r="L354" t="s">
        <v>2688</v>
      </c>
      <c r="M354">
        <v>0</v>
      </c>
    </row>
    <row r="355" spans="1:13" x14ac:dyDescent="0.25">
      <c r="A355" t="s">
        <v>2321</v>
      </c>
      <c r="B355" t="s">
        <v>2322</v>
      </c>
      <c r="C355" t="s">
        <v>126</v>
      </c>
      <c r="D355" t="s">
        <v>2323</v>
      </c>
      <c r="E355" s="84">
        <v>19.234645990755251</v>
      </c>
      <c r="F355" s="84">
        <v>-100.99669809499886</v>
      </c>
      <c r="G355" s="84">
        <v>-5.9409822408822857</v>
      </c>
      <c r="H355" s="84">
        <v>25.175628231637535</v>
      </c>
      <c r="I355" s="84">
        <v>-95.055715854116585</v>
      </c>
      <c r="J355" s="84">
        <v>-5.5915126973009759</v>
      </c>
      <c r="K355" t="s">
        <v>2321</v>
      </c>
      <c r="L355" t="s">
        <v>2689</v>
      </c>
      <c r="M355">
        <v>0</v>
      </c>
    </row>
    <row r="356" spans="1:13" x14ac:dyDescent="0.25">
      <c r="A356" t="s">
        <v>1395</v>
      </c>
      <c r="B356" t="s">
        <v>2210</v>
      </c>
      <c r="C356" t="s">
        <v>126</v>
      </c>
      <c r="D356" t="s">
        <v>2690</v>
      </c>
      <c r="E356" s="84">
        <v>19.200000000000003</v>
      </c>
      <c r="F356" s="84">
        <v>-101.03134408575411</v>
      </c>
      <c r="G356" s="84">
        <v>-5.9430202403384769</v>
      </c>
      <c r="H356" s="84">
        <v>25.14302024033848</v>
      </c>
      <c r="I356" s="84">
        <v>-95.08832384541563</v>
      </c>
      <c r="J356" s="84">
        <v>-5.5934308144362133</v>
      </c>
      <c r="K356" t="s">
        <v>1395</v>
      </c>
      <c r="L356" t="s">
        <v>1394</v>
      </c>
      <c r="M356">
        <v>0</v>
      </c>
    </row>
    <row r="357" spans="1:13" x14ac:dyDescent="0.25">
      <c r="A357" t="s">
        <v>1658</v>
      </c>
      <c r="B357" t="s">
        <v>2311</v>
      </c>
      <c r="C357" t="s">
        <v>64</v>
      </c>
      <c r="D357" t="s">
        <v>2067</v>
      </c>
      <c r="E357" s="84">
        <v>22.1</v>
      </c>
      <c r="F357" s="84">
        <v>-108.12508271851894</v>
      </c>
      <c r="G357" s="84">
        <v>-6.3602989834422905</v>
      </c>
      <c r="H357" s="84">
        <v>34.820597966884577</v>
      </c>
      <c r="I357" s="84">
        <v>-95.404484751634357</v>
      </c>
      <c r="J357" s="84">
        <v>-5.612028514802021</v>
      </c>
      <c r="K357" t="s">
        <v>1658</v>
      </c>
      <c r="L357" t="s">
        <v>2691</v>
      </c>
      <c r="M357">
        <v>4</v>
      </c>
    </row>
    <row r="358" spans="1:13" x14ac:dyDescent="0.25">
      <c r="A358" t="s">
        <v>1947</v>
      </c>
      <c r="B358" t="s">
        <v>2228</v>
      </c>
      <c r="C358" t="s">
        <v>64</v>
      </c>
      <c r="D358" t="s">
        <v>2068</v>
      </c>
      <c r="E358" s="84">
        <v>22.1</v>
      </c>
      <c r="F358" s="84">
        <v>-108.12508271851894</v>
      </c>
      <c r="G358" s="84">
        <v>-6.3602989834422905</v>
      </c>
      <c r="H358" s="84">
        <v>34.820597966884577</v>
      </c>
      <c r="I358" s="84">
        <v>-95.404484751634357</v>
      </c>
      <c r="J358" s="84">
        <v>-5.612028514802021</v>
      </c>
      <c r="K358" t="s">
        <v>1947</v>
      </c>
      <c r="L358" t="s">
        <v>2692</v>
      </c>
      <c r="M358">
        <v>3</v>
      </c>
    </row>
    <row r="359" spans="1:13" x14ac:dyDescent="0.25">
      <c r="A359" t="s">
        <v>2324</v>
      </c>
      <c r="B359" t="s">
        <v>2244</v>
      </c>
      <c r="C359" t="s">
        <v>126</v>
      </c>
      <c r="D359" t="s">
        <v>2325</v>
      </c>
      <c r="E359" s="84">
        <v>18.034724120928338</v>
      </c>
      <c r="F359" s="84">
        <v>-102.19661996482577</v>
      </c>
      <c r="G359" s="84">
        <v>-6.011565880283869</v>
      </c>
      <c r="H359" s="84">
        <v>24.046290001212206</v>
      </c>
      <c r="I359" s="84">
        <v>-96.185054084541918</v>
      </c>
      <c r="J359" s="84">
        <v>-5.6579443579142303</v>
      </c>
      <c r="K359" t="s">
        <v>2324</v>
      </c>
      <c r="L359" t="s">
        <v>2693</v>
      </c>
      <c r="M359">
        <v>6</v>
      </c>
    </row>
    <row r="360" spans="1:13" x14ac:dyDescent="0.25">
      <c r="A360" t="s">
        <v>1911</v>
      </c>
      <c r="B360" t="s">
        <v>2246</v>
      </c>
      <c r="C360" t="s">
        <v>126</v>
      </c>
      <c r="D360" t="s">
        <v>2326</v>
      </c>
      <c r="E360" s="84">
        <v>17.995567865685331</v>
      </c>
      <c r="F360" s="84">
        <v>-102.23577622006879</v>
      </c>
      <c r="G360" s="84">
        <v>-6.0138691894158107</v>
      </c>
      <c r="H360" s="84">
        <v>24.009437055101142</v>
      </c>
      <c r="I360" s="84">
        <v>-96.221907030652972</v>
      </c>
      <c r="J360" s="84">
        <v>-5.6601121782737041</v>
      </c>
      <c r="K360" t="s">
        <v>1911</v>
      </c>
      <c r="L360" t="s">
        <v>2694</v>
      </c>
      <c r="M360">
        <v>9</v>
      </c>
    </row>
    <row r="361" spans="1:13" x14ac:dyDescent="0.25">
      <c r="A361" t="s">
        <v>1903</v>
      </c>
      <c r="B361" t="s">
        <v>2219</v>
      </c>
      <c r="C361" t="s">
        <v>126</v>
      </c>
      <c r="D361" t="s">
        <v>2327</v>
      </c>
      <c r="E361" s="84">
        <v>17.79274249312661</v>
      </c>
      <c r="F361" s="84">
        <v>-102.43860159262751</v>
      </c>
      <c r="G361" s="84">
        <v>-6.0258000936839711</v>
      </c>
      <c r="H361" s="84">
        <v>23.81854258681058</v>
      </c>
      <c r="I361" s="84">
        <v>-96.412801498943537</v>
      </c>
      <c r="J361" s="84">
        <v>-5.6713412646437371</v>
      </c>
      <c r="K361" t="s">
        <v>1903</v>
      </c>
      <c r="L361" t="s">
        <v>2695</v>
      </c>
      <c r="M361">
        <v>7</v>
      </c>
    </row>
    <row r="362" spans="1:13" x14ac:dyDescent="0.25">
      <c r="A362" t="s">
        <v>2328</v>
      </c>
      <c r="B362" t="s">
        <v>2210</v>
      </c>
      <c r="C362" t="s">
        <v>64</v>
      </c>
      <c r="D362" t="s">
        <v>2072</v>
      </c>
      <c r="E362" s="84">
        <v>20.9</v>
      </c>
      <c r="F362" s="84">
        <v>-109.32508271851893</v>
      </c>
      <c r="G362" s="84">
        <v>-6.4308872187364079</v>
      </c>
      <c r="H362" s="84">
        <v>33.761774437472816</v>
      </c>
      <c r="I362" s="84">
        <v>-96.463308281046125</v>
      </c>
      <c r="J362" s="84">
        <v>-5.674312251826243</v>
      </c>
      <c r="K362" t="s">
        <v>2328</v>
      </c>
      <c r="L362" t="s">
        <v>2696</v>
      </c>
      <c r="M362">
        <v>3</v>
      </c>
    </row>
    <row r="363" spans="1:13" x14ac:dyDescent="0.25">
      <c r="A363" t="s">
        <v>2329</v>
      </c>
      <c r="B363" t="s">
        <v>2210</v>
      </c>
      <c r="C363" t="s">
        <v>64</v>
      </c>
      <c r="D363" t="s">
        <v>2070</v>
      </c>
      <c r="E363" s="84">
        <v>20.9</v>
      </c>
      <c r="F363" s="84">
        <v>-109.32508271851893</v>
      </c>
      <c r="G363" s="84">
        <v>-6.4308872187364079</v>
      </c>
      <c r="H363" s="84">
        <v>33.761774437472816</v>
      </c>
      <c r="I363" s="84">
        <v>-96.463308281046125</v>
      </c>
      <c r="J363" s="84">
        <v>-5.674312251826243</v>
      </c>
      <c r="K363" t="s">
        <v>2329</v>
      </c>
      <c r="L363" t="s">
        <v>2697</v>
      </c>
      <c r="M363">
        <v>1</v>
      </c>
    </row>
    <row r="364" spans="1:13" x14ac:dyDescent="0.25">
      <c r="A364" t="s">
        <v>1292</v>
      </c>
      <c r="B364" t="s">
        <v>2224</v>
      </c>
      <c r="C364" t="s">
        <v>64</v>
      </c>
      <c r="D364" t="s">
        <v>2074</v>
      </c>
      <c r="E364" s="84">
        <v>20.61872446756319</v>
      </c>
      <c r="F364" s="84">
        <v>-109.60635825095574</v>
      </c>
      <c r="G364" s="84">
        <v>-6.4474328382915136</v>
      </c>
      <c r="H364" s="84">
        <v>33.513590144146221</v>
      </c>
      <c r="I364" s="84">
        <v>-96.711492574372713</v>
      </c>
      <c r="J364" s="84">
        <v>-5.6889113279042771</v>
      </c>
      <c r="K364" t="s">
        <v>1292</v>
      </c>
      <c r="L364" t="s">
        <v>1291</v>
      </c>
      <c r="M364">
        <v>1</v>
      </c>
    </row>
    <row r="365" spans="1:13" x14ac:dyDescent="0.25">
      <c r="A365" t="s">
        <v>1523</v>
      </c>
      <c r="C365" t="s">
        <v>64</v>
      </c>
      <c r="D365" t="s">
        <v>2075</v>
      </c>
      <c r="E365" s="84">
        <v>20.400000000000002</v>
      </c>
      <c r="F365" s="84">
        <v>-109.82508271851893</v>
      </c>
      <c r="G365" s="84">
        <v>-6.4602989834422901</v>
      </c>
      <c r="H365" s="84">
        <v>33.320597966884584</v>
      </c>
      <c r="I365" s="84">
        <v>-96.904484751634357</v>
      </c>
      <c r="J365" s="84">
        <v>-5.7002638089196678</v>
      </c>
      <c r="K365" t="s">
        <v>1523</v>
      </c>
      <c r="L365" t="s">
        <v>1522</v>
      </c>
      <c r="M365">
        <v>5</v>
      </c>
    </row>
    <row r="366" spans="1:13" x14ac:dyDescent="0.25">
      <c r="A366" t="s">
        <v>2330</v>
      </c>
      <c r="B366" t="s">
        <v>34</v>
      </c>
      <c r="C366" t="s">
        <v>64</v>
      </c>
      <c r="D366" t="s">
        <v>2077</v>
      </c>
      <c r="E366" s="84">
        <v>20.347630373148657</v>
      </c>
      <c r="F366" s="84">
        <v>-109.87745234537027</v>
      </c>
      <c r="G366" s="84">
        <v>-6.4633795497276632</v>
      </c>
      <c r="H366" s="84">
        <v>33.274389472603985</v>
      </c>
      <c r="I366" s="84">
        <v>-96.950693245914948</v>
      </c>
      <c r="J366" s="84">
        <v>-5.7029819556420556</v>
      </c>
      <c r="K366" t="s">
        <v>2330</v>
      </c>
      <c r="L366" t="s">
        <v>2698</v>
      </c>
      <c r="M366">
        <v>0</v>
      </c>
    </row>
    <row r="367" spans="1:13" x14ac:dyDescent="0.25">
      <c r="A367" t="s">
        <v>2331</v>
      </c>
      <c r="B367" t="s">
        <v>2311</v>
      </c>
      <c r="C367" t="s">
        <v>64</v>
      </c>
      <c r="D367" t="s">
        <v>2079</v>
      </c>
      <c r="E367" s="84">
        <v>19.633319426386397</v>
      </c>
      <c r="F367" s="84">
        <v>-110.59176329213254</v>
      </c>
      <c r="G367" s="84">
        <v>-6.5053978407136785</v>
      </c>
      <c r="H367" s="84">
        <v>32.644115107813754</v>
      </c>
      <c r="I367" s="84">
        <v>-97.580967610705187</v>
      </c>
      <c r="J367" s="84">
        <v>-5.7400569182767756</v>
      </c>
      <c r="K367" t="s">
        <v>2331</v>
      </c>
      <c r="L367" t="s">
        <v>2699</v>
      </c>
      <c r="M367">
        <v>2</v>
      </c>
    </row>
    <row r="368" spans="1:13" x14ac:dyDescent="0.25">
      <c r="A368" t="s">
        <v>2332</v>
      </c>
      <c r="B368" t="s">
        <v>2231</v>
      </c>
      <c r="C368" t="s">
        <v>126</v>
      </c>
      <c r="D368" t="s">
        <v>2333</v>
      </c>
      <c r="E368" s="84">
        <v>16.466666666666665</v>
      </c>
      <c r="F368" s="84">
        <v>-103.76467741908745</v>
      </c>
      <c r="G368" s="84">
        <v>-6.1038045540639674</v>
      </c>
      <c r="H368" s="84">
        <v>22.570471220730632</v>
      </c>
      <c r="I368" s="84">
        <v>-97.660872865023492</v>
      </c>
      <c r="J368" s="84">
        <v>-5.7447572273543228</v>
      </c>
      <c r="K368" t="s">
        <v>2332</v>
      </c>
      <c r="L368" t="s">
        <v>2700</v>
      </c>
      <c r="M368">
        <v>0</v>
      </c>
    </row>
    <row r="369" spans="1:13" x14ac:dyDescent="0.25">
      <c r="A369" t="s">
        <v>2334</v>
      </c>
      <c r="B369" t="s">
        <v>2311</v>
      </c>
      <c r="C369" t="s">
        <v>126</v>
      </c>
      <c r="D369" t="s">
        <v>2335</v>
      </c>
      <c r="E369" s="84">
        <v>16.249445870446259</v>
      </c>
      <c r="F369" s="84">
        <v>-103.98189821530787</v>
      </c>
      <c r="G369" s="84">
        <v>-6.1165822479592862</v>
      </c>
      <c r="H369" s="84">
        <v>22.366028118405545</v>
      </c>
      <c r="I369" s="84">
        <v>-97.865315967348579</v>
      </c>
      <c r="J369" s="84">
        <v>-5.7567832921969755</v>
      </c>
      <c r="K369" t="s">
        <v>2334</v>
      </c>
      <c r="L369" t="s">
        <v>2701</v>
      </c>
      <c r="M369">
        <v>4</v>
      </c>
    </row>
    <row r="370" spans="1:13" x14ac:dyDescent="0.25">
      <c r="A370" t="s">
        <v>2336</v>
      </c>
      <c r="B370" t="s">
        <v>2322</v>
      </c>
      <c r="C370" t="s">
        <v>126</v>
      </c>
      <c r="D370" t="s">
        <v>2337</v>
      </c>
      <c r="E370" s="84">
        <v>16.202606359111996</v>
      </c>
      <c r="F370" s="84">
        <v>-104.02873772664212</v>
      </c>
      <c r="G370" s="84">
        <v>-6.1193375133318897</v>
      </c>
      <c r="H370" s="84">
        <v>22.321943872443885</v>
      </c>
      <c r="I370" s="84">
        <v>-97.909400213310235</v>
      </c>
      <c r="J370" s="84">
        <v>-5.7593764831358962</v>
      </c>
      <c r="K370" t="s">
        <v>2336</v>
      </c>
      <c r="L370" t="s">
        <v>2702</v>
      </c>
      <c r="M370">
        <v>0</v>
      </c>
    </row>
    <row r="371" spans="1:13" x14ac:dyDescent="0.25">
      <c r="A371" t="s">
        <v>1531</v>
      </c>
      <c r="B371" t="s">
        <v>2231</v>
      </c>
      <c r="C371" t="s">
        <v>64</v>
      </c>
      <c r="D371" t="s">
        <v>2081</v>
      </c>
      <c r="E371" s="84">
        <v>18.453830761358837</v>
      </c>
      <c r="F371" s="84">
        <v>-111.7712519571601</v>
      </c>
      <c r="G371" s="84">
        <v>-6.5747795268917706</v>
      </c>
      <c r="H371" s="84">
        <v>31.603389815142378</v>
      </c>
      <c r="I371" s="84">
        <v>-98.621692903376555</v>
      </c>
      <c r="J371" s="84">
        <v>-5.8012760531397971</v>
      </c>
      <c r="K371" t="s">
        <v>1531</v>
      </c>
      <c r="L371" t="s">
        <v>1530</v>
      </c>
      <c r="M371">
        <v>1</v>
      </c>
    </row>
    <row r="372" spans="1:13" x14ac:dyDescent="0.25">
      <c r="A372" t="s">
        <v>2338</v>
      </c>
      <c r="B372" t="s">
        <v>2228</v>
      </c>
      <c r="C372" t="s">
        <v>64</v>
      </c>
      <c r="D372" t="s">
        <v>2083</v>
      </c>
      <c r="E372" s="84">
        <v>18.426332790847667</v>
      </c>
      <c r="F372" s="84">
        <v>-111.79874992767127</v>
      </c>
      <c r="G372" s="84">
        <v>-6.5763970545688979</v>
      </c>
      <c r="H372" s="84">
        <v>31.579126899985464</v>
      </c>
      <c r="I372" s="84">
        <v>-98.645955818533466</v>
      </c>
      <c r="J372" s="84">
        <v>-5.8027032834431447</v>
      </c>
      <c r="K372" t="s">
        <v>2338</v>
      </c>
      <c r="L372" t="s">
        <v>2703</v>
      </c>
      <c r="M372">
        <v>1</v>
      </c>
    </row>
    <row r="373" spans="1:13" x14ac:dyDescent="0.25">
      <c r="A373" t="s">
        <v>1215</v>
      </c>
      <c r="B373" t="s">
        <v>62</v>
      </c>
      <c r="C373" t="s">
        <v>102</v>
      </c>
      <c r="D373" t="s">
        <v>2704</v>
      </c>
      <c r="E373" s="84">
        <v>15.86577359174342</v>
      </c>
      <c r="F373" s="84">
        <v>-104.84232622071509</v>
      </c>
      <c r="G373" s="84">
        <v>-6.1671956600420641</v>
      </c>
      <c r="H373" s="84">
        <v>22.032969251785481</v>
      </c>
      <c r="I373" s="84">
        <v>-98.67513056067304</v>
      </c>
      <c r="J373" s="84">
        <v>-5.8044194447454727</v>
      </c>
      <c r="K373" t="s">
        <v>1215</v>
      </c>
      <c r="L373" t="s">
        <v>1214</v>
      </c>
      <c r="M373">
        <v>1</v>
      </c>
    </row>
    <row r="374" spans="1:13" x14ac:dyDescent="0.25">
      <c r="A374" t="s">
        <v>2339</v>
      </c>
      <c r="B374" t="s">
        <v>92</v>
      </c>
      <c r="C374" t="s">
        <v>126</v>
      </c>
      <c r="D374" t="s">
        <v>2340</v>
      </c>
      <c r="E374" s="84">
        <v>15.0254057369678</v>
      </c>
      <c r="F374" s="84">
        <v>-105.20593834878632</v>
      </c>
      <c r="G374" s="84">
        <v>-6.1885846087521363</v>
      </c>
      <c r="H374" s="84">
        <v>21.213990345719935</v>
      </c>
      <c r="I374" s="84">
        <v>-99.017353740034181</v>
      </c>
      <c r="J374" s="84">
        <v>-5.8245502200020107</v>
      </c>
      <c r="K374" t="s">
        <v>2339</v>
      </c>
      <c r="L374" t="s">
        <v>2705</v>
      </c>
      <c r="M374">
        <v>1</v>
      </c>
    </row>
    <row r="375" spans="1:13" x14ac:dyDescent="0.25">
      <c r="A375" t="s">
        <v>2341</v>
      </c>
      <c r="B375" t="s">
        <v>94</v>
      </c>
      <c r="C375" t="s">
        <v>126</v>
      </c>
      <c r="D375" t="s">
        <v>2342</v>
      </c>
      <c r="E375" s="84">
        <v>14.934686871105287</v>
      </c>
      <c r="F375" s="84">
        <v>-105.29665721464883</v>
      </c>
      <c r="G375" s="84">
        <v>-6.1939210126264017</v>
      </c>
      <c r="H375" s="84">
        <v>21.128607883731689</v>
      </c>
      <c r="I375" s="84">
        <v>-99.102736202022427</v>
      </c>
      <c r="J375" s="84">
        <v>-5.829572717766025</v>
      </c>
      <c r="K375" t="s">
        <v>2341</v>
      </c>
      <c r="L375" t="s">
        <v>2706</v>
      </c>
      <c r="M375">
        <v>3</v>
      </c>
    </row>
    <row r="376" spans="1:13" x14ac:dyDescent="0.25">
      <c r="A376" t="s">
        <v>2343</v>
      </c>
      <c r="B376" t="s">
        <v>2246</v>
      </c>
      <c r="C376" t="s">
        <v>102</v>
      </c>
      <c r="D376" t="s">
        <v>2344</v>
      </c>
      <c r="E376" s="84">
        <v>15.388898396256003</v>
      </c>
      <c r="F376" s="84">
        <v>-105.3192014162025</v>
      </c>
      <c r="G376" s="84">
        <v>-6.195247142129559</v>
      </c>
      <c r="H376" s="84">
        <v>21.584145538385563</v>
      </c>
      <c r="I376" s="84">
        <v>-99.123954274072958</v>
      </c>
      <c r="J376" s="84">
        <v>-5.8308208396513503</v>
      </c>
      <c r="K376" t="s">
        <v>2343</v>
      </c>
      <c r="L376" t="s">
        <v>2707</v>
      </c>
      <c r="M376">
        <v>0</v>
      </c>
    </row>
    <row r="377" spans="1:13" x14ac:dyDescent="0.25">
      <c r="A377" t="s">
        <v>2345</v>
      </c>
      <c r="B377" t="s">
        <v>94</v>
      </c>
      <c r="C377" t="s">
        <v>126</v>
      </c>
      <c r="D377" t="s">
        <v>2346</v>
      </c>
      <c r="E377" s="84">
        <v>14.65</v>
      </c>
      <c r="F377" s="84">
        <v>-105.58134408575411</v>
      </c>
      <c r="G377" s="84">
        <v>-6.2106672991620062</v>
      </c>
      <c r="H377" s="84">
        <v>20.860667299162007</v>
      </c>
      <c r="I377" s="84">
        <v>-99.370676786592114</v>
      </c>
      <c r="J377" s="84">
        <v>-5.8453339286230657</v>
      </c>
      <c r="K377" t="s">
        <v>2345</v>
      </c>
      <c r="L377" t="s">
        <v>2708</v>
      </c>
      <c r="M377">
        <v>2</v>
      </c>
    </row>
    <row r="378" spans="1:13" x14ac:dyDescent="0.25">
      <c r="A378" t="s">
        <v>1152</v>
      </c>
      <c r="B378" t="s">
        <v>54</v>
      </c>
      <c r="C378" t="s">
        <v>64</v>
      </c>
      <c r="D378" t="s">
        <v>2085</v>
      </c>
      <c r="E378" s="84">
        <v>17.375</v>
      </c>
      <c r="F378" s="84">
        <v>-112.85008271851893</v>
      </c>
      <c r="G378" s="84">
        <v>-6.6382401599128782</v>
      </c>
      <c r="H378" s="84">
        <v>30.651480319825758</v>
      </c>
      <c r="I378" s="84">
        <v>-99.573602398693168</v>
      </c>
      <c r="J378" s="84">
        <v>-5.8572707293348927</v>
      </c>
      <c r="K378" t="s">
        <v>1152</v>
      </c>
      <c r="L378" t="s">
        <v>1151</v>
      </c>
      <c r="M378">
        <v>2</v>
      </c>
    </row>
    <row r="379" spans="1:13" x14ac:dyDescent="0.25">
      <c r="A379" t="s">
        <v>2347</v>
      </c>
      <c r="B379" t="s">
        <v>70</v>
      </c>
      <c r="C379" t="s">
        <v>102</v>
      </c>
      <c r="D379" t="s">
        <v>2348</v>
      </c>
      <c r="E379" s="84">
        <v>14.875444477082436</v>
      </c>
      <c r="F379" s="84">
        <v>-105.83265533537607</v>
      </c>
      <c r="G379" s="84">
        <v>-6.2254503138456512</v>
      </c>
      <c r="H379" s="84">
        <v>21.100894790928088</v>
      </c>
      <c r="I379" s="84">
        <v>-99.607205021530433</v>
      </c>
      <c r="J379" s="84">
        <v>-5.8592473542076728</v>
      </c>
      <c r="K379" t="s">
        <v>2347</v>
      </c>
      <c r="L379" t="s">
        <v>2709</v>
      </c>
      <c r="M379">
        <v>1</v>
      </c>
    </row>
    <row r="380" spans="1:13" x14ac:dyDescent="0.25">
      <c r="A380" t="s">
        <v>2349</v>
      </c>
      <c r="B380" t="s">
        <v>72</v>
      </c>
      <c r="C380" t="s">
        <v>64</v>
      </c>
      <c r="D380" t="s">
        <v>2087</v>
      </c>
      <c r="E380" s="84">
        <v>17.283276660465013</v>
      </c>
      <c r="F380" s="84">
        <v>-112.94180605805391</v>
      </c>
      <c r="G380" s="84">
        <v>-6.6436356504737599</v>
      </c>
      <c r="H380" s="84">
        <v>30.570547961412537</v>
      </c>
      <c r="I380" s="84">
        <v>-99.654534757106404</v>
      </c>
      <c r="J380" s="84">
        <v>-5.862031456300377</v>
      </c>
      <c r="K380" t="s">
        <v>2349</v>
      </c>
      <c r="L380" t="s">
        <v>2710</v>
      </c>
      <c r="M380">
        <v>1</v>
      </c>
    </row>
    <row r="381" spans="1:13" x14ac:dyDescent="0.25">
      <c r="A381" t="s">
        <v>2350</v>
      </c>
      <c r="B381" t="s">
        <v>2228</v>
      </c>
      <c r="C381" t="s">
        <v>64</v>
      </c>
      <c r="D381" t="s">
        <v>2089</v>
      </c>
      <c r="E381" s="84">
        <v>16.580000000000005</v>
      </c>
      <c r="F381" s="84">
        <v>-113.64508271851892</v>
      </c>
      <c r="G381" s="84">
        <v>-6.6850048657952303</v>
      </c>
      <c r="H381" s="84">
        <v>29.95000973159047</v>
      </c>
      <c r="I381" s="84">
        <v>-100.27507298692846</v>
      </c>
      <c r="J381" s="84">
        <v>-5.8985337051134392</v>
      </c>
    </row>
    <row r="382" spans="1:13" x14ac:dyDescent="0.25">
      <c r="A382" t="s">
        <v>1805</v>
      </c>
      <c r="B382" t="s">
        <v>159</v>
      </c>
      <c r="C382" t="s">
        <v>102</v>
      </c>
      <c r="D382" t="s">
        <v>2351</v>
      </c>
      <c r="E382" s="84">
        <v>13.567907722399049</v>
      </c>
      <c r="F382" s="84">
        <v>-107.14019209005946</v>
      </c>
      <c r="G382" s="84">
        <v>-6.3023642405917331</v>
      </c>
      <c r="H382" s="84">
        <v>19.870271962990781</v>
      </c>
      <c r="I382" s="84">
        <v>-100.83782784946773</v>
      </c>
      <c r="J382" s="84">
        <v>-5.9316369323216307</v>
      </c>
      <c r="K382" t="s">
        <v>1805</v>
      </c>
      <c r="L382" t="s">
        <v>2711</v>
      </c>
      <c r="M382">
        <v>9</v>
      </c>
    </row>
    <row r="383" spans="1:13" x14ac:dyDescent="0.25">
      <c r="A383" t="s">
        <v>2352</v>
      </c>
      <c r="B383" t="s">
        <v>2213</v>
      </c>
      <c r="C383" t="s">
        <v>102</v>
      </c>
      <c r="D383" t="s">
        <v>2353</v>
      </c>
      <c r="E383" s="84">
        <v>13.5</v>
      </c>
      <c r="F383" s="84">
        <v>-107.20809981245851</v>
      </c>
      <c r="G383" s="84">
        <v>-6.3063588124975594</v>
      </c>
      <c r="H383" s="84">
        <v>19.806358812497557</v>
      </c>
      <c r="I383" s="84">
        <v>-100.90174099996096</v>
      </c>
      <c r="J383" s="84">
        <v>-5.9353965294094682</v>
      </c>
      <c r="K383" t="s">
        <v>2352</v>
      </c>
      <c r="L383" t="s">
        <v>2712</v>
      </c>
      <c r="M383">
        <v>0</v>
      </c>
    </row>
    <row r="384" spans="1:13" x14ac:dyDescent="0.25">
      <c r="A384" t="s">
        <v>2354</v>
      </c>
      <c r="B384" t="s">
        <v>2231</v>
      </c>
      <c r="C384" t="s">
        <v>102</v>
      </c>
      <c r="D384" t="s">
        <v>2355</v>
      </c>
      <c r="E384" s="84">
        <v>13.461121074559641</v>
      </c>
      <c r="F384" s="84">
        <v>-107.24697873789887</v>
      </c>
      <c r="G384" s="84">
        <v>-6.3086458081116987</v>
      </c>
      <c r="H384" s="84">
        <v>19.769766882671341</v>
      </c>
      <c r="I384" s="84">
        <v>-100.93833292978718</v>
      </c>
      <c r="J384" s="84">
        <v>-5.9375489958698342</v>
      </c>
      <c r="K384" t="s">
        <v>2354</v>
      </c>
      <c r="L384" t="s">
        <v>2713</v>
      </c>
      <c r="M384">
        <v>3</v>
      </c>
    </row>
    <row r="385" spans="1:13" x14ac:dyDescent="0.25">
      <c r="A385" t="s">
        <v>2356</v>
      </c>
      <c r="B385" t="s">
        <v>2322</v>
      </c>
      <c r="C385" t="s">
        <v>126</v>
      </c>
      <c r="D385" t="s">
        <v>2357</v>
      </c>
      <c r="E385" s="84">
        <v>12.95</v>
      </c>
      <c r="F385" s="84">
        <v>-107.28134408575411</v>
      </c>
      <c r="G385" s="84">
        <v>-6.3106672991620067</v>
      </c>
      <c r="H385" s="84">
        <v>19.260667299162005</v>
      </c>
      <c r="I385" s="84">
        <v>-100.97067678659211</v>
      </c>
      <c r="J385" s="84">
        <v>-5.9394515756818889</v>
      </c>
      <c r="K385" t="s">
        <v>2356</v>
      </c>
      <c r="L385" t="s">
        <v>2714</v>
      </c>
      <c r="M385">
        <v>5</v>
      </c>
    </row>
    <row r="386" spans="1:13" x14ac:dyDescent="0.25">
      <c r="A386" t="s">
        <v>1518</v>
      </c>
      <c r="B386" t="s">
        <v>2236</v>
      </c>
      <c r="C386" t="s">
        <v>64</v>
      </c>
      <c r="D386" t="s">
        <v>2091</v>
      </c>
      <c r="E386" s="84">
        <v>15.569092911962121</v>
      </c>
      <c r="F386" s="84">
        <v>-114.65598980655682</v>
      </c>
      <c r="G386" s="84">
        <v>-6.7444699886209891</v>
      </c>
      <c r="H386" s="84">
        <v>29.0580328892041</v>
      </c>
      <c r="I386" s="84">
        <v>-101.16704982931483</v>
      </c>
      <c r="J386" s="84">
        <v>-5.9510029311361663</v>
      </c>
      <c r="K386" t="s">
        <v>1518</v>
      </c>
      <c r="L386" t="s">
        <v>1517</v>
      </c>
      <c r="M386">
        <v>1</v>
      </c>
    </row>
    <row r="387" spans="1:13" x14ac:dyDescent="0.25">
      <c r="A387" t="s">
        <v>2358</v>
      </c>
      <c r="B387" t="s">
        <v>2229</v>
      </c>
      <c r="C387" t="s">
        <v>126</v>
      </c>
      <c r="D387" t="s">
        <v>2359</v>
      </c>
      <c r="E387" s="84">
        <v>12.531910465331947</v>
      </c>
      <c r="F387" s="84">
        <v>-107.69943362042217</v>
      </c>
      <c r="G387" s="84">
        <v>-6.3352608012013043</v>
      </c>
      <c r="H387" s="84">
        <v>18.867171266533251</v>
      </c>
      <c r="I387" s="84">
        <v>-101.36417281922087</v>
      </c>
      <c r="J387" s="84">
        <v>-5.9625984011306397</v>
      </c>
      <c r="K387" t="s">
        <v>2358</v>
      </c>
      <c r="L387" t="s">
        <v>2715</v>
      </c>
      <c r="M387">
        <v>0</v>
      </c>
    </row>
    <row r="388" spans="1:13" x14ac:dyDescent="0.25">
      <c r="A388" t="s">
        <v>2360</v>
      </c>
      <c r="B388" t="s">
        <v>2224</v>
      </c>
      <c r="C388" t="s">
        <v>102</v>
      </c>
      <c r="D388" t="s">
        <v>2361</v>
      </c>
      <c r="E388" s="84">
        <v>12.695279300894738</v>
      </c>
      <c r="F388" s="84">
        <v>-108.01282051156377</v>
      </c>
      <c r="G388" s="84">
        <v>-6.3536953242096335</v>
      </c>
      <c r="H388" s="84">
        <v>19.048974625104371</v>
      </c>
      <c r="I388" s="84">
        <v>-101.65912518735414</v>
      </c>
      <c r="J388" s="84">
        <v>-5.9799485404325958</v>
      </c>
      <c r="K388" t="s">
        <v>2360</v>
      </c>
      <c r="L388" t="s">
        <v>2716</v>
      </c>
      <c r="M388">
        <v>1</v>
      </c>
    </row>
    <row r="389" spans="1:13" x14ac:dyDescent="0.25">
      <c r="A389" t="s">
        <v>1874</v>
      </c>
      <c r="B389" t="s">
        <v>2213</v>
      </c>
      <c r="C389" t="s">
        <v>102</v>
      </c>
      <c r="D389" t="s">
        <v>2362</v>
      </c>
      <c r="E389" s="84">
        <v>12.690811920697275</v>
      </c>
      <c r="F389" s="84">
        <v>-108.01728789176124</v>
      </c>
      <c r="G389" s="84">
        <v>-6.3539581112800727</v>
      </c>
      <c r="H389" s="84">
        <v>19.044770031977347</v>
      </c>
      <c r="I389" s="84">
        <v>-101.66332978048116</v>
      </c>
      <c r="J389" s="84">
        <v>-5.9801958694400685</v>
      </c>
      <c r="K389" t="s">
        <v>1874</v>
      </c>
      <c r="L389" t="s">
        <v>2717</v>
      </c>
      <c r="M389">
        <v>7</v>
      </c>
    </row>
    <row r="390" spans="1:13" x14ac:dyDescent="0.25">
      <c r="A390" t="s">
        <v>2363</v>
      </c>
      <c r="B390" t="s">
        <v>2236</v>
      </c>
      <c r="C390" t="s">
        <v>64</v>
      </c>
      <c r="D390" t="s">
        <v>2092</v>
      </c>
      <c r="E390" s="84">
        <v>14.988875050799997</v>
      </c>
      <c r="F390" s="84">
        <v>-115.23620766771893</v>
      </c>
      <c r="G390" s="84">
        <v>-6.7786004510422897</v>
      </c>
      <c r="H390" s="84">
        <v>28.546075952884578</v>
      </c>
      <c r="I390" s="84">
        <v>-101.67900676563436</v>
      </c>
      <c r="J390" s="84">
        <v>-5.9811180450373147</v>
      </c>
      <c r="K390" t="s">
        <v>2363</v>
      </c>
      <c r="L390" t="s">
        <v>2718</v>
      </c>
      <c r="M390">
        <v>0</v>
      </c>
    </row>
    <row r="391" spans="1:13" x14ac:dyDescent="0.25">
      <c r="A391" t="s">
        <v>2364</v>
      </c>
      <c r="B391" t="s">
        <v>2244</v>
      </c>
      <c r="C391" t="s">
        <v>64</v>
      </c>
      <c r="D391" t="s">
        <v>2094</v>
      </c>
      <c r="E391" s="84">
        <v>14.257447578157166</v>
      </c>
      <c r="F391" s="84">
        <v>-115.96763514036176</v>
      </c>
      <c r="G391" s="84">
        <v>-6.8216255964918684</v>
      </c>
      <c r="H391" s="84">
        <v>27.900698771140902</v>
      </c>
      <c r="I391" s="84">
        <v>-102.32438394737804</v>
      </c>
      <c r="J391" s="84">
        <v>-6.0190814086692965</v>
      </c>
      <c r="K391" t="s">
        <v>2364</v>
      </c>
      <c r="L391" t="s">
        <v>2719</v>
      </c>
      <c r="M391">
        <v>4</v>
      </c>
    </row>
    <row r="392" spans="1:13" x14ac:dyDescent="0.25">
      <c r="A392" t="s">
        <v>515</v>
      </c>
      <c r="B392" t="s">
        <v>92</v>
      </c>
      <c r="C392" t="s">
        <v>126</v>
      </c>
      <c r="D392" t="s">
        <v>2365</v>
      </c>
      <c r="E392" s="84">
        <v>11.420000000000002</v>
      </c>
      <c r="F392" s="84">
        <v>-108.81134408575411</v>
      </c>
      <c r="G392" s="84">
        <v>-6.4006672991620066</v>
      </c>
      <c r="H392" s="84">
        <v>17.820667299162007</v>
      </c>
      <c r="I392" s="84">
        <v>-102.41067678659211</v>
      </c>
      <c r="J392" s="84">
        <v>-6.0241574580348294</v>
      </c>
      <c r="K392" t="s">
        <v>515</v>
      </c>
      <c r="L392" t="s">
        <v>2720</v>
      </c>
      <c r="M392">
        <v>11</v>
      </c>
    </row>
    <row r="393" spans="1:13" x14ac:dyDescent="0.25">
      <c r="A393" t="s">
        <v>879</v>
      </c>
      <c r="B393" t="s">
        <v>2208</v>
      </c>
      <c r="C393" t="s">
        <v>64</v>
      </c>
      <c r="D393" t="s">
        <v>2096</v>
      </c>
      <c r="E393" s="84">
        <v>13.752806191321268</v>
      </c>
      <c r="F393" s="84">
        <v>-116.47227652719766</v>
      </c>
      <c r="G393" s="84">
        <v>-6.8513103839528036</v>
      </c>
      <c r="H393" s="84">
        <v>27.455426959226877</v>
      </c>
      <c r="I393" s="84">
        <v>-102.76965575929205</v>
      </c>
      <c r="J393" s="84">
        <v>-6.0452738681936502</v>
      </c>
      <c r="K393" t="s">
        <v>879</v>
      </c>
      <c r="L393" t="s">
        <v>2721</v>
      </c>
      <c r="M393">
        <v>9</v>
      </c>
    </row>
    <row r="394" spans="1:13" x14ac:dyDescent="0.25">
      <c r="A394" t="s">
        <v>2366</v>
      </c>
      <c r="B394" t="s">
        <v>2246</v>
      </c>
      <c r="C394" t="s">
        <v>126</v>
      </c>
      <c r="D394" t="s">
        <v>2367</v>
      </c>
      <c r="E394" s="84">
        <v>10.531844392156865</v>
      </c>
      <c r="F394" s="84">
        <v>-109.69949969359725</v>
      </c>
      <c r="G394" s="84">
        <v>-6.452911746682191</v>
      </c>
      <c r="H394" s="84">
        <v>16.984756138839057</v>
      </c>
      <c r="I394" s="84">
        <v>-103.24658794691506</v>
      </c>
      <c r="J394" s="84">
        <v>-6.0733287027597092</v>
      </c>
      <c r="K394" t="s">
        <v>2366</v>
      </c>
      <c r="L394" t="s">
        <v>2722</v>
      </c>
      <c r="M394">
        <v>4</v>
      </c>
    </row>
    <row r="395" spans="1:13" x14ac:dyDescent="0.25">
      <c r="A395" t="s">
        <v>2368</v>
      </c>
      <c r="B395" t="s">
        <v>2248</v>
      </c>
      <c r="C395" t="s">
        <v>126</v>
      </c>
      <c r="D395" t="s">
        <v>2369</v>
      </c>
      <c r="E395" s="84">
        <v>10.45</v>
      </c>
      <c r="F395" s="84">
        <v>-109.78134408575411</v>
      </c>
      <c r="G395" s="84">
        <v>-6.4577261226914189</v>
      </c>
      <c r="H395" s="84">
        <v>16.907726122691418</v>
      </c>
      <c r="I395" s="84">
        <v>-103.3236179630627</v>
      </c>
      <c r="J395" s="84">
        <v>-6.0778598801801591</v>
      </c>
      <c r="K395" t="s">
        <v>2368</v>
      </c>
      <c r="L395" t="s">
        <v>2723</v>
      </c>
      <c r="M395">
        <v>4</v>
      </c>
    </row>
    <row r="396" spans="1:13" x14ac:dyDescent="0.25">
      <c r="A396" t="s">
        <v>2370</v>
      </c>
      <c r="B396" t="s">
        <v>2251</v>
      </c>
      <c r="C396" t="s">
        <v>126</v>
      </c>
      <c r="D396" t="s">
        <v>2371</v>
      </c>
      <c r="E396" s="84">
        <v>10.233646237500084</v>
      </c>
      <c r="F396" s="84">
        <v>-109.99769784825403</v>
      </c>
      <c r="G396" s="84">
        <v>-6.4704528146031786</v>
      </c>
      <c r="H396" s="84">
        <v>16.704099052103263</v>
      </c>
      <c r="I396" s="84">
        <v>-103.52724503365086</v>
      </c>
      <c r="J396" s="84">
        <v>-6.0898379431559331</v>
      </c>
      <c r="K396" t="s">
        <v>2370</v>
      </c>
      <c r="L396" t="s">
        <v>2724</v>
      </c>
      <c r="M396">
        <v>2</v>
      </c>
    </row>
    <row r="397" spans="1:13" x14ac:dyDescent="0.25">
      <c r="A397" t="s">
        <v>2372</v>
      </c>
      <c r="B397" t="s">
        <v>68</v>
      </c>
      <c r="C397" t="s">
        <v>64</v>
      </c>
      <c r="D397" t="s">
        <v>2097</v>
      </c>
      <c r="E397" s="84">
        <v>12.85</v>
      </c>
      <c r="F397" s="84">
        <v>-117.37508271851894</v>
      </c>
      <c r="G397" s="84">
        <v>-6.9044166305011139</v>
      </c>
      <c r="H397" s="84">
        <v>26.658833261002229</v>
      </c>
      <c r="I397" s="84">
        <v>-103.5662494575167</v>
      </c>
      <c r="J397" s="84">
        <v>-6.0921323210303946</v>
      </c>
      <c r="K397" t="s">
        <v>2372</v>
      </c>
      <c r="L397" t="s">
        <v>2725</v>
      </c>
      <c r="M397">
        <v>2</v>
      </c>
    </row>
    <row r="398" spans="1:13" x14ac:dyDescent="0.25">
      <c r="A398" t="s">
        <v>1828</v>
      </c>
      <c r="B398" t="s">
        <v>2311</v>
      </c>
      <c r="C398" t="s">
        <v>102</v>
      </c>
      <c r="D398" t="s">
        <v>2373</v>
      </c>
      <c r="E398" s="84">
        <v>10.499056652700002</v>
      </c>
      <c r="F398" s="84">
        <v>-110.20904315975851</v>
      </c>
      <c r="G398" s="84">
        <v>-6.4828848917505004</v>
      </c>
      <c r="H398" s="84">
        <v>16.9819415444505</v>
      </c>
      <c r="I398" s="84">
        <v>-103.72615826800802</v>
      </c>
      <c r="J398" s="84">
        <v>-6.1015387216475307</v>
      </c>
      <c r="K398" t="s">
        <v>1828</v>
      </c>
      <c r="L398" t="s">
        <v>2726</v>
      </c>
      <c r="M398">
        <v>5</v>
      </c>
    </row>
    <row r="399" spans="1:13" x14ac:dyDescent="0.25">
      <c r="A399" t="s">
        <v>2374</v>
      </c>
      <c r="B399" t="s">
        <v>2268</v>
      </c>
      <c r="C399" t="s">
        <v>126</v>
      </c>
      <c r="D399" t="s">
        <v>2375</v>
      </c>
      <c r="E399" s="84">
        <v>9.9585412985886883</v>
      </c>
      <c r="F399" s="84">
        <v>-110.27280278716543</v>
      </c>
      <c r="G399" s="84">
        <v>-6.4866354580685552</v>
      </c>
      <c r="H399" s="84">
        <v>16.445176756657244</v>
      </c>
      <c r="I399" s="84">
        <v>-103.78616732909687</v>
      </c>
      <c r="J399" s="84">
        <v>-6.1050686664174627</v>
      </c>
      <c r="K399" t="s">
        <v>2374</v>
      </c>
      <c r="L399" t="s">
        <v>2727</v>
      </c>
      <c r="M399">
        <v>0</v>
      </c>
    </row>
    <row r="400" spans="1:13" x14ac:dyDescent="0.25">
      <c r="A400" t="s">
        <v>2376</v>
      </c>
      <c r="B400" t="s">
        <v>2268</v>
      </c>
      <c r="C400" t="s">
        <v>126</v>
      </c>
      <c r="D400" t="s">
        <v>2377</v>
      </c>
      <c r="E400" s="84">
        <v>9.7849554389800009</v>
      </c>
      <c r="F400" s="84">
        <v>-110.44638864677411</v>
      </c>
      <c r="G400" s="84">
        <v>-6.496846390986712</v>
      </c>
      <c r="H400" s="84">
        <v>16.281801829966714</v>
      </c>
      <c r="I400" s="84">
        <v>-103.94954225578741</v>
      </c>
      <c r="J400" s="84">
        <v>-6.1146789562227886</v>
      </c>
      <c r="K400" t="s">
        <v>2376</v>
      </c>
      <c r="L400" t="s">
        <v>2728</v>
      </c>
      <c r="M400">
        <v>5</v>
      </c>
    </row>
    <row r="401" spans="1:13" x14ac:dyDescent="0.25">
      <c r="A401" t="s">
        <v>2378</v>
      </c>
      <c r="B401" t="s">
        <v>2210</v>
      </c>
      <c r="C401" t="s">
        <v>126</v>
      </c>
      <c r="D401" t="s">
        <v>2379</v>
      </c>
      <c r="E401" s="84">
        <v>9.6000000000000014</v>
      </c>
      <c r="F401" s="84">
        <v>-110.63134408575411</v>
      </c>
      <c r="G401" s="84">
        <v>-6.5077261226914178</v>
      </c>
      <c r="H401" s="84">
        <v>16.107726122691421</v>
      </c>
      <c r="I401" s="84">
        <v>-104.1236179630627</v>
      </c>
      <c r="J401" s="84">
        <v>-6.1249187037095707</v>
      </c>
      <c r="K401" t="s">
        <v>2378</v>
      </c>
      <c r="L401" t="s">
        <v>2729</v>
      </c>
      <c r="M401">
        <v>4</v>
      </c>
    </row>
    <row r="402" spans="1:13" x14ac:dyDescent="0.25">
      <c r="A402" t="s">
        <v>455</v>
      </c>
      <c r="B402" t="s">
        <v>2268</v>
      </c>
      <c r="C402" t="s">
        <v>64</v>
      </c>
      <c r="D402" t="s">
        <v>2098</v>
      </c>
      <c r="E402" s="84">
        <v>11.85</v>
      </c>
      <c r="F402" s="84">
        <v>-118.37508271851894</v>
      </c>
      <c r="G402" s="84">
        <v>-6.9632401599128784</v>
      </c>
      <c r="H402" s="84">
        <v>25.776480319825758</v>
      </c>
      <c r="I402" s="84">
        <v>-104.44860239869317</v>
      </c>
      <c r="J402" s="84">
        <v>-6.144035435217245</v>
      </c>
    </row>
    <row r="403" spans="1:13" x14ac:dyDescent="0.25">
      <c r="A403" t="s">
        <v>1194</v>
      </c>
      <c r="B403" t="s">
        <v>54</v>
      </c>
      <c r="C403" t="s">
        <v>126</v>
      </c>
      <c r="D403" t="s">
        <v>2730</v>
      </c>
      <c r="E403" s="84">
        <v>8.8360657814589025</v>
      </c>
      <c r="F403" s="84">
        <v>-111.39527830429522</v>
      </c>
      <c r="G403" s="84">
        <v>-6.5526634296644248</v>
      </c>
      <c r="H403" s="84">
        <v>15.388729211123326</v>
      </c>
      <c r="I403" s="84">
        <v>-104.84261487463078</v>
      </c>
      <c r="J403" s="84">
        <v>-6.1672126396841636</v>
      </c>
      <c r="K403" t="s">
        <v>1194</v>
      </c>
      <c r="L403" t="s">
        <v>1193</v>
      </c>
      <c r="M403">
        <v>0</v>
      </c>
    </row>
    <row r="404" spans="1:13" x14ac:dyDescent="0.25">
      <c r="A404" t="s">
        <v>2099</v>
      </c>
      <c r="B404" t="s">
        <v>2248</v>
      </c>
      <c r="C404" t="s">
        <v>64</v>
      </c>
      <c r="D404" t="s">
        <v>2100</v>
      </c>
      <c r="E404" s="84">
        <v>11.320000000000002</v>
      </c>
      <c r="F404" s="84">
        <v>-118.90508271851893</v>
      </c>
      <c r="G404" s="84">
        <v>-6.9944166305011137</v>
      </c>
      <c r="H404" s="84">
        <v>25.308833261002228</v>
      </c>
      <c r="I404" s="84">
        <v>-104.9162494575167</v>
      </c>
      <c r="J404" s="84">
        <v>-6.1715440857362767</v>
      </c>
      <c r="K404" t="s">
        <v>2099</v>
      </c>
      <c r="L404" t="s">
        <v>2731</v>
      </c>
      <c r="M404">
        <v>4</v>
      </c>
    </row>
    <row r="405" spans="1:13" x14ac:dyDescent="0.25">
      <c r="A405" t="s">
        <v>2380</v>
      </c>
      <c r="B405" t="s">
        <v>2221</v>
      </c>
      <c r="C405" t="s">
        <v>126</v>
      </c>
      <c r="D405" t="s">
        <v>2381</v>
      </c>
      <c r="E405" s="84">
        <v>8.7266666666666683</v>
      </c>
      <c r="F405" s="84">
        <v>-111.50467741908744</v>
      </c>
      <c r="G405" s="84">
        <v>-6.559098671711026</v>
      </c>
      <c r="H405" s="84">
        <v>15.285765338377693</v>
      </c>
      <c r="I405" s="84">
        <v>-104.94557874737643</v>
      </c>
      <c r="J405" s="84">
        <v>-6.1732693380809662</v>
      </c>
      <c r="K405" t="s">
        <v>2380</v>
      </c>
      <c r="L405" t="s">
        <v>2732</v>
      </c>
      <c r="M405">
        <v>0</v>
      </c>
    </row>
    <row r="406" spans="1:13" x14ac:dyDescent="0.25">
      <c r="A406" t="s">
        <v>1271</v>
      </c>
      <c r="B406" t="s">
        <v>54</v>
      </c>
      <c r="C406" t="s">
        <v>64</v>
      </c>
      <c r="D406" t="s">
        <v>2102</v>
      </c>
      <c r="E406" s="84">
        <v>10.782853630840753</v>
      </c>
      <c r="F406" s="84">
        <v>-119.44222908767819</v>
      </c>
      <c r="G406" s="84">
        <v>-7.0260134757457759</v>
      </c>
      <c r="H406" s="84">
        <v>24.834880582332303</v>
      </c>
      <c r="I406" s="84">
        <v>-105.39020213618663</v>
      </c>
      <c r="J406" s="84">
        <v>-6.1994236550698014</v>
      </c>
      <c r="K406" t="s">
        <v>1271</v>
      </c>
      <c r="L406" t="s">
        <v>1270</v>
      </c>
      <c r="M406">
        <v>3</v>
      </c>
    </row>
    <row r="407" spans="1:13" x14ac:dyDescent="0.25">
      <c r="A407" t="s">
        <v>1294</v>
      </c>
      <c r="B407" t="s">
        <v>2251</v>
      </c>
      <c r="C407" t="s">
        <v>64</v>
      </c>
      <c r="D407" t="s">
        <v>2103</v>
      </c>
      <c r="E407" s="84">
        <v>10.782506526399997</v>
      </c>
      <c r="F407" s="84">
        <v>-119.44257619211893</v>
      </c>
      <c r="G407" s="84">
        <v>-7.0260338936540547</v>
      </c>
      <c r="H407" s="84">
        <v>24.834574313708107</v>
      </c>
      <c r="I407" s="84">
        <v>-105.39050840481083</v>
      </c>
      <c r="J407" s="84">
        <v>-6.1994416708712254</v>
      </c>
      <c r="K407" t="s">
        <v>1294</v>
      </c>
      <c r="L407" t="s">
        <v>1293</v>
      </c>
      <c r="M407">
        <v>2</v>
      </c>
    </row>
    <row r="408" spans="1:13" x14ac:dyDescent="0.25">
      <c r="A408" t="s">
        <v>2382</v>
      </c>
      <c r="B408" t="s">
        <v>72</v>
      </c>
      <c r="C408" t="s">
        <v>102</v>
      </c>
      <c r="D408" t="s">
        <v>2383</v>
      </c>
      <c r="E408" s="84">
        <v>8.5205433412704004</v>
      </c>
      <c r="F408" s="84">
        <v>-112.18755647118812</v>
      </c>
      <c r="G408" s="84">
        <v>-6.5992680277169482</v>
      </c>
      <c r="H408" s="84">
        <v>15.119811368987348</v>
      </c>
      <c r="I408" s="84">
        <v>-105.58828844347117</v>
      </c>
      <c r="J408" s="84">
        <v>-6.2110757907924219</v>
      </c>
      <c r="K408" t="s">
        <v>2382</v>
      </c>
      <c r="L408" t="s">
        <v>2733</v>
      </c>
      <c r="M408">
        <v>3</v>
      </c>
    </row>
    <row r="409" spans="1:13" x14ac:dyDescent="0.25">
      <c r="A409" t="s">
        <v>2384</v>
      </c>
      <c r="B409" t="s">
        <v>68</v>
      </c>
      <c r="C409" t="s">
        <v>126</v>
      </c>
      <c r="D409" t="s">
        <v>2385</v>
      </c>
      <c r="E409" s="84">
        <v>7.9700000000000006</v>
      </c>
      <c r="F409" s="84">
        <v>-112.26134408575412</v>
      </c>
      <c r="G409" s="84">
        <v>-6.603608475632595</v>
      </c>
      <c r="H409" s="84">
        <v>14.573608475632597</v>
      </c>
      <c r="I409" s="84">
        <v>-105.65773561012152</v>
      </c>
      <c r="J409" s="84">
        <v>-6.2151609182424421</v>
      </c>
      <c r="K409" t="s">
        <v>2384</v>
      </c>
      <c r="L409" t="s">
        <v>2734</v>
      </c>
      <c r="M409">
        <v>5</v>
      </c>
    </row>
    <row r="410" spans="1:13" x14ac:dyDescent="0.25">
      <c r="A410" t="s">
        <v>2386</v>
      </c>
      <c r="B410" t="s">
        <v>2209</v>
      </c>
      <c r="C410" t="s">
        <v>126</v>
      </c>
      <c r="D410" t="s">
        <v>2387</v>
      </c>
      <c r="E410" s="84">
        <v>7.8400000000000007</v>
      </c>
      <c r="F410" s="84">
        <v>-112.39134408575411</v>
      </c>
      <c r="G410" s="84">
        <v>-6.6112555344561246</v>
      </c>
      <c r="H410" s="84">
        <v>14.451255534456125</v>
      </c>
      <c r="I410" s="84">
        <v>-105.78008855129799</v>
      </c>
      <c r="J410" s="84">
        <v>-6.222358150076353</v>
      </c>
      <c r="K410" t="s">
        <v>2386</v>
      </c>
      <c r="L410" t="s">
        <v>2735</v>
      </c>
      <c r="M410">
        <v>0</v>
      </c>
    </row>
    <row r="411" spans="1:13" x14ac:dyDescent="0.25">
      <c r="A411" t="s">
        <v>2388</v>
      </c>
      <c r="B411" t="s">
        <v>62</v>
      </c>
      <c r="C411" t="s">
        <v>126</v>
      </c>
      <c r="D411" t="s">
        <v>2389</v>
      </c>
      <c r="E411" s="84">
        <v>7.7326866388358848</v>
      </c>
      <c r="F411" s="84">
        <v>-112.49865744691823</v>
      </c>
      <c r="G411" s="84">
        <v>-6.6175680851128371</v>
      </c>
      <c r="H411" s="84">
        <v>14.350254723948723</v>
      </c>
      <c r="I411" s="84">
        <v>-105.88108936180539</v>
      </c>
      <c r="J411" s="84">
        <v>-6.2282993742238464</v>
      </c>
      <c r="K411" t="s">
        <v>2388</v>
      </c>
      <c r="L411" t="s">
        <v>2736</v>
      </c>
      <c r="M411">
        <v>2</v>
      </c>
    </row>
    <row r="412" spans="1:13" x14ac:dyDescent="0.25">
      <c r="A412" t="s">
        <v>2390</v>
      </c>
      <c r="B412" t="s">
        <v>159</v>
      </c>
      <c r="C412" t="s">
        <v>64</v>
      </c>
      <c r="D412" t="s">
        <v>2107</v>
      </c>
      <c r="E412" s="84">
        <v>10.16</v>
      </c>
      <c r="F412" s="84">
        <v>-120.06508271851894</v>
      </c>
      <c r="G412" s="84">
        <v>-7.0626519246187609</v>
      </c>
      <c r="H412" s="84">
        <v>24.285303849237522</v>
      </c>
      <c r="I412" s="84">
        <v>-105.93977886928141</v>
      </c>
      <c r="J412" s="84">
        <v>-6.2317516981930243</v>
      </c>
      <c r="K412" t="s">
        <v>2390</v>
      </c>
      <c r="L412" t="s">
        <v>2737</v>
      </c>
      <c r="M412">
        <v>7</v>
      </c>
    </row>
    <row r="413" spans="1:13" x14ac:dyDescent="0.25">
      <c r="A413" t="s">
        <v>2391</v>
      </c>
      <c r="B413" t="s">
        <v>34</v>
      </c>
      <c r="C413" t="s">
        <v>126</v>
      </c>
      <c r="D413" t="s">
        <v>2392</v>
      </c>
      <c r="E413" s="84">
        <v>7.4799999999999995</v>
      </c>
      <c r="F413" s="84">
        <v>-112.75134408575411</v>
      </c>
      <c r="G413" s="84">
        <v>-6.6324320050443593</v>
      </c>
      <c r="H413" s="84">
        <v>14.112432005044358</v>
      </c>
      <c r="I413" s="84">
        <v>-106.11891208070976</v>
      </c>
      <c r="J413" s="84">
        <v>-6.2422889459241038</v>
      </c>
      <c r="K413" t="s">
        <v>2391</v>
      </c>
      <c r="L413" t="s">
        <v>2738</v>
      </c>
      <c r="M413">
        <v>1</v>
      </c>
    </row>
    <row r="414" spans="1:13" x14ac:dyDescent="0.25">
      <c r="A414" t="s">
        <v>2393</v>
      </c>
      <c r="B414" t="s">
        <v>2228</v>
      </c>
      <c r="C414" t="s">
        <v>126</v>
      </c>
      <c r="D414" t="s">
        <v>2394</v>
      </c>
      <c r="E414" s="84">
        <v>7.43</v>
      </c>
      <c r="F414" s="84">
        <v>-112.80134408575412</v>
      </c>
      <c r="G414" s="84">
        <v>-6.6353731815149484</v>
      </c>
      <c r="H414" s="84">
        <v>14.065373181514946</v>
      </c>
      <c r="I414" s="84">
        <v>-106.16597090423917</v>
      </c>
      <c r="J414" s="84">
        <v>-6.2450571120140692</v>
      </c>
      <c r="K414" t="s">
        <v>2393</v>
      </c>
      <c r="L414" t="s">
        <v>2739</v>
      </c>
      <c r="M414">
        <v>2</v>
      </c>
    </row>
    <row r="415" spans="1:13" x14ac:dyDescent="0.25">
      <c r="A415" t="s">
        <v>2395</v>
      </c>
      <c r="B415" t="s">
        <v>28</v>
      </c>
      <c r="C415" t="s">
        <v>102</v>
      </c>
      <c r="D415" t="s">
        <v>2396</v>
      </c>
      <c r="E415" s="84">
        <v>7.8312918377805332</v>
      </c>
      <c r="F415" s="84">
        <v>-112.87680797467797</v>
      </c>
      <c r="G415" s="84">
        <v>-6.6398122338045864</v>
      </c>
      <c r="H415" s="84">
        <v>14.47110407158512</v>
      </c>
      <c r="I415" s="84">
        <v>-106.2369957408734</v>
      </c>
      <c r="J415" s="84">
        <v>-6.2492350435807884</v>
      </c>
      <c r="K415" t="s">
        <v>2395</v>
      </c>
      <c r="L415" t="s">
        <v>2740</v>
      </c>
      <c r="M415">
        <v>4</v>
      </c>
    </row>
    <row r="416" spans="1:13" x14ac:dyDescent="0.25">
      <c r="A416" t="s">
        <v>2397</v>
      </c>
      <c r="B416" t="s">
        <v>2268</v>
      </c>
      <c r="C416" t="s">
        <v>102</v>
      </c>
      <c r="D416" t="s">
        <v>2398</v>
      </c>
      <c r="E416" s="84">
        <v>7.83</v>
      </c>
      <c r="F416" s="84">
        <v>-112.87809981245852</v>
      </c>
      <c r="G416" s="84">
        <v>-6.6398882242622657</v>
      </c>
      <c r="H416" s="84">
        <v>14.469888224262265</v>
      </c>
      <c r="I416" s="84">
        <v>-106.23821158819625</v>
      </c>
      <c r="J416" s="84">
        <v>-6.2493065640115439</v>
      </c>
      <c r="K416" t="s">
        <v>2397</v>
      </c>
      <c r="L416" t="s">
        <v>2741</v>
      </c>
      <c r="M416">
        <v>2</v>
      </c>
    </row>
    <row r="417" spans="1:13" x14ac:dyDescent="0.25">
      <c r="A417" t="s">
        <v>1791</v>
      </c>
      <c r="B417" t="s">
        <v>2241</v>
      </c>
      <c r="C417" t="s">
        <v>102</v>
      </c>
      <c r="D417" t="s">
        <v>2399</v>
      </c>
      <c r="E417" s="84">
        <v>7.7975905900032005</v>
      </c>
      <c r="F417" s="84">
        <v>-112.91050922245532</v>
      </c>
      <c r="G417" s="84">
        <v>-6.6417946601444307</v>
      </c>
      <c r="H417" s="84">
        <v>14.43938525014763</v>
      </c>
      <c r="I417" s="84">
        <v>-106.26871456231089</v>
      </c>
      <c r="J417" s="84">
        <v>-6.2511008566065227</v>
      </c>
      <c r="K417" t="s">
        <v>1791</v>
      </c>
      <c r="L417" t="s">
        <v>2742</v>
      </c>
      <c r="M417">
        <v>6</v>
      </c>
    </row>
    <row r="418" spans="1:13" x14ac:dyDescent="0.25">
      <c r="A418" t="s">
        <v>1897</v>
      </c>
      <c r="B418" t="s">
        <v>2236</v>
      </c>
      <c r="C418" t="s">
        <v>102</v>
      </c>
      <c r="D418" t="s">
        <v>2400</v>
      </c>
      <c r="E418" s="84">
        <v>7.7457899400000016</v>
      </c>
      <c r="F418" s="84">
        <v>-112.96230987245852</v>
      </c>
      <c r="G418" s="84">
        <v>-6.6448417572034426</v>
      </c>
      <c r="H418" s="84">
        <v>14.390631697203442</v>
      </c>
      <c r="I418" s="84">
        <v>-106.31746811525507</v>
      </c>
      <c r="J418" s="84">
        <v>-6.2539687126620631</v>
      </c>
      <c r="K418" t="s">
        <v>1897</v>
      </c>
      <c r="L418" t="s">
        <v>2743</v>
      </c>
      <c r="M418">
        <v>5</v>
      </c>
    </row>
    <row r="419" spans="1:13" x14ac:dyDescent="0.25">
      <c r="A419" t="s">
        <v>2401</v>
      </c>
      <c r="B419" t="s">
        <v>94</v>
      </c>
      <c r="C419" t="s">
        <v>126</v>
      </c>
      <c r="D419" t="s">
        <v>2402</v>
      </c>
      <c r="E419" s="84">
        <v>7.26</v>
      </c>
      <c r="F419" s="84">
        <v>-112.97134408575411</v>
      </c>
      <c r="G419" s="84">
        <v>-6.6453731815149482</v>
      </c>
      <c r="H419" s="84">
        <v>13.905373181514948</v>
      </c>
      <c r="I419" s="84">
        <v>-106.32597090423917</v>
      </c>
      <c r="J419" s="84">
        <v>-6.254468876719951</v>
      </c>
      <c r="K419" t="s">
        <v>2401</v>
      </c>
      <c r="L419" t="s">
        <v>2744</v>
      </c>
      <c r="M419">
        <v>4</v>
      </c>
    </row>
    <row r="420" spans="1:13" x14ac:dyDescent="0.25">
      <c r="A420" t="s">
        <v>2403</v>
      </c>
      <c r="B420" t="s">
        <v>2246</v>
      </c>
      <c r="C420" t="s">
        <v>102</v>
      </c>
      <c r="D420" t="s">
        <v>2404</v>
      </c>
      <c r="E420" s="84">
        <v>7.4988351609386674</v>
      </c>
      <c r="F420" s="84">
        <v>-113.20926465151985</v>
      </c>
      <c r="G420" s="84">
        <v>-6.659368508912932</v>
      </c>
      <c r="H420" s="84">
        <v>14.158203669851599</v>
      </c>
      <c r="I420" s="84">
        <v>-106.54989614260691</v>
      </c>
      <c r="J420" s="84">
        <v>-6.2676409495651129</v>
      </c>
      <c r="K420" t="s">
        <v>2403</v>
      </c>
      <c r="L420" t="s">
        <v>2745</v>
      </c>
      <c r="M420">
        <v>2</v>
      </c>
    </row>
    <row r="421" spans="1:13" x14ac:dyDescent="0.25">
      <c r="A421" t="s">
        <v>473</v>
      </c>
      <c r="B421" t="s">
        <v>2278</v>
      </c>
      <c r="C421" t="s">
        <v>126</v>
      </c>
      <c r="D421" t="s">
        <v>2405</v>
      </c>
      <c r="E421" s="84">
        <v>6.94</v>
      </c>
      <c r="F421" s="84">
        <v>-113.29134408575412</v>
      </c>
      <c r="G421" s="84">
        <v>-6.6641967109267126</v>
      </c>
      <c r="H421" s="84">
        <v>13.604196710926713</v>
      </c>
      <c r="I421" s="84">
        <v>-106.6271473748274</v>
      </c>
      <c r="J421" s="84">
        <v>-6.2721851396957291</v>
      </c>
      <c r="K421" t="s">
        <v>473</v>
      </c>
      <c r="L421" t="s">
        <v>2746</v>
      </c>
      <c r="M421">
        <v>9</v>
      </c>
    </row>
    <row r="422" spans="1:13" x14ac:dyDescent="0.25">
      <c r="A422" t="s">
        <v>2406</v>
      </c>
      <c r="B422" t="s">
        <v>2217</v>
      </c>
      <c r="C422" t="s">
        <v>102</v>
      </c>
      <c r="D422" t="s">
        <v>2407</v>
      </c>
      <c r="E422" s="84">
        <v>7.2679637286666665</v>
      </c>
      <c r="F422" s="84">
        <v>-113.44013608379184</v>
      </c>
      <c r="G422" s="84">
        <v>-6.6729491813995203</v>
      </c>
      <c r="H422" s="84">
        <v>13.940912910066187</v>
      </c>
      <c r="I422" s="84">
        <v>-106.76718690239233</v>
      </c>
      <c r="J422" s="84">
        <v>-6.2804227589642547</v>
      </c>
      <c r="K422" t="s">
        <v>2406</v>
      </c>
      <c r="L422" t="s">
        <v>2747</v>
      </c>
      <c r="M422">
        <v>0</v>
      </c>
    </row>
    <row r="423" spans="1:13" x14ac:dyDescent="0.25">
      <c r="A423" t="s">
        <v>442</v>
      </c>
      <c r="B423" t="s">
        <v>2217</v>
      </c>
      <c r="C423" t="s">
        <v>126</v>
      </c>
      <c r="D423" t="s">
        <v>2408</v>
      </c>
      <c r="E423" s="84">
        <v>6.6899999999999995</v>
      </c>
      <c r="F423" s="84">
        <v>-113.54134408575412</v>
      </c>
      <c r="G423" s="84">
        <v>-6.6789025932796537</v>
      </c>
      <c r="H423" s="84">
        <v>13.368902593279653</v>
      </c>
      <c r="I423" s="84">
        <v>-106.86244149247446</v>
      </c>
      <c r="J423" s="84">
        <v>-6.2860259701455563</v>
      </c>
      <c r="K423" t="s">
        <v>442</v>
      </c>
      <c r="L423" t="s">
        <v>2748</v>
      </c>
      <c r="M423">
        <v>8</v>
      </c>
    </row>
    <row r="424" spans="1:13" x14ac:dyDescent="0.25">
      <c r="A424" t="s">
        <v>2409</v>
      </c>
      <c r="B424" t="s">
        <v>2233</v>
      </c>
      <c r="C424" t="s">
        <v>102</v>
      </c>
      <c r="D424" t="s">
        <v>2410</v>
      </c>
      <c r="E424" s="84">
        <v>7.0200000000000005</v>
      </c>
      <c r="F424" s="84">
        <v>-113.68809981245852</v>
      </c>
      <c r="G424" s="84">
        <v>-6.6875352830857953</v>
      </c>
      <c r="H424" s="84">
        <v>13.707535283085795</v>
      </c>
      <c r="I424" s="84">
        <v>-107.00056452937272</v>
      </c>
      <c r="J424" s="84">
        <v>-6.2941508546689837</v>
      </c>
      <c r="K424" t="s">
        <v>2409</v>
      </c>
      <c r="L424" t="s">
        <v>2749</v>
      </c>
      <c r="M424">
        <v>3</v>
      </c>
    </row>
    <row r="425" spans="1:13" x14ac:dyDescent="0.25">
      <c r="A425" t="s">
        <v>1846</v>
      </c>
      <c r="B425" t="s">
        <v>2233</v>
      </c>
      <c r="C425" t="s">
        <v>102</v>
      </c>
      <c r="D425" t="s">
        <v>2411</v>
      </c>
      <c r="E425" s="84">
        <v>6.9687833056379977</v>
      </c>
      <c r="F425" s="84">
        <v>-113.73931650682051</v>
      </c>
      <c r="G425" s="84">
        <v>-6.6905480298129714</v>
      </c>
      <c r="H425" s="84">
        <v>13.659331335450968</v>
      </c>
      <c r="I425" s="84">
        <v>-107.04876847700754</v>
      </c>
      <c r="J425" s="84">
        <v>-6.2969863810004441</v>
      </c>
      <c r="K425" t="s">
        <v>1846</v>
      </c>
      <c r="L425" t="s">
        <v>2750</v>
      </c>
      <c r="M425">
        <v>7</v>
      </c>
    </row>
    <row r="426" spans="1:13" x14ac:dyDescent="0.25">
      <c r="A426" t="s">
        <v>2412</v>
      </c>
      <c r="B426" t="s">
        <v>2311</v>
      </c>
      <c r="C426" t="s">
        <v>126</v>
      </c>
      <c r="D426" t="s">
        <v>2413</v>
      </c>
      <c r="E426" s="84">
        <v>6.49</v>
      </c>
      <c r="F426" s="84">
        <v>-113.74134408575412</v>
      </c>
      <c r="G426" s="84">
        <v>-6.6906672991620075</v>
      </c>
      <c r="H426" s="84">
        <v>13.180667299162007</v>
      </c>
      <c r="I426" s="84">
        <v>-107.05067678659211</v>
      </c>
      <c r="J426" s="84">
        <v>-6.2970986345054181</v>
      </c>
      <c r="K426" t="s">
        <v>2412</v>
      </c>
      <c r="L426" t="s">
        <v>2751</v>
      </c>
      <c r="M426">
        <v>9</v>
      </c>
    </row>
    <row r="427" spans="1:13" x14ac:dyDescent="0.25">
      <c r="A427" t="s">
        <v>2414</v>
      </c>
      <c r="B427" t="s">
        <v>2236</v>
      </c>
      <c r="C427" t="s">
        <v>126</v>
      </c>
      <c r="D427" t="s">
        <v>2415</v>
      </c>
      <c r="E427" s="84">
        <v>6.26</v>
      </c>
      <c r="F427" s="84">
        <v>-113.97134408575411</v>
      </c>
      <c r="G427" s="84">
        <v>-6.7041967109267127</v>
      </c>
      <c r="H427" s="84">
        <v>12.964196710926712</v>
      </c>
      <c r="I427" s="84">
        <v>-107.2671473748274</v>
      </c>
      <c r="J427" s="84">
        <v>-6.3098321985192589</v>
      </c>
      <c r="K427" t="s">
        <v>2414</v>
      </c>
      <c r="L427" t="s">
        <v>2752</v>
      </c>
      <c r="M427">
        <v>0</v>
      </c>
    </row>
    <row r="428" spans="1:13" x14ac:dyDescent="0.25">
      <c r="A428" t="s">
        <v>465</v>
      </c>
      <c r="B428" t="s">
        <v>2213</v>
      </c>
      <c r="C428" t="s">
        <v>126</v>
      </c>
      <c r="D428" t="s">
        <v>2416</v>
      </c>
      <c r="E428" s="84">
        <v>6.1994367464106661</v>
      </c>
      <c r="F428" s="84">
        <v>-114.03190733934345</v>
      </c>
      <c r="G428" s="84">
        <v>-6.707759255255497</v>
      </c>
      <c r="H428" s="84">
        <v>12.907196001666163</v>
      </c>
      <c r="I428" s="84">
        <v>-107.32414808408795</v>
      </c>
      <c r="J428" s="84">
        <v>-6.3131851814169382</v>
      </c>
      <c r="K428" t="s">
        <v>465</v>
      </c>
      <c r="L428" t="s">
        <v>2753</v>
      </c>
      <c r="M428">
        <v>8</v>
      </c>
    </row>
    <row r="429" spans="1:13" x14ac:dyDescent="0.25">
      <c r="A429" t="s">
        <v>2417</v>
      </c>
      <c r="B429" t="s">
        <v>70</v>
      </c>
      <c r="C429" t="s">
        <v>64</v>
      </c>
      <c r="D429" t="s">
        <v>2109</v>
      </c>
      <c r="E429" s="84">
        <v>8.49</v>
      </c>
      <c r="F429" s="84">
        <v>-121.73508271851894</v>
      </c>
      <c r="G429" s="84">
        <v>-7.1608872187364083</v>
      </c>
      <c r="H429" s="84">
        <v>22.811774437472817</v>
      </c>
      <c r="I429" s="84">
        <v>-107.41330828104611</v>
      </c>
      <c r="J429" s="84">
        <v>-6.3184298988850651</v>
      </c>
    </row>
    <row r="430" spans="1:13" x14ac:dyDescent="0.25">
      <c r="A430" t="s">
        <v>2418</v>
      </c>
      <c r="B430" t="s">
        <v>2221</v>
      </c>
      <c r="C430" t="s">
        <v>64</v>
      </c>
      <c r="D430" t="s">
        <v>2111</v>
      </c>
      <c r="E430" s="84">
        <v>8.0507375469122024</v>
      </c>
      <c r="F430" s="84">
        <v>-122.17434517160673</v>
      </c>
      <c r="G430" s="84">
        <v>-7.1867261865651022</v>
      </c>
      <c r="H430" s="84">
        <v>22.424189920042405</v>
      </c>
      <c r="I430" s="84">
        <v>-107.80089279847653</v>
      </c>
      <c r="J430" s="84">
        <v>-6.3412289881456783</v>
      </c>
      <c r="K430" t="s">
        <v>2418</v>
      </c>
      <c r="L430" t="s">
        <v>2754</v>
      </c>
      <c r="M430">
        <v>2</v>
      </c>
    </row>
    <row r="431" spans="1:13" x14ac:dyDescent="0.25">
      <c r="A431" t="s">
        <v>1807</v>
      </c>
      <c r="B431" t="s">
        <v>2228</v>
      </c>
      <c r="C431" t="s">
        <v>102</v>
      </c>
      <c r="D431" t="s">
        <v>2419</v>
      </c>
      <c r="E431" s="84">
        <v>6.1268296435471319</v>
      </c>
      <c r="F431" s="84">
        <v>-114.58127016891139</v>
      </c>
      <c r="G431" s="84">
        <v>-6.7400747158183165</v>
      </c>
      <c r="H431" s="84">
        <v>12.866904359365449</v>
      </c>
      <c r="I431" s="84">
        <v>-107.84119545309306</v>
      </c>
      <c r="J431" s="84">
        <v>-6.3435997325348863</v>
      </c>
      <c r="K431" t="s">
        <v>1807</v>
      </c>
      <c r="L431" t="s">
        <v>2755</v>
      </c>
      <c r="M431">
        <v>3</v>
      </c>
    </row>
    <row r="432" spans="1:13" x14ac:dyDescent="0.25">
      <c r="A432" t="s">
        <v>2420</v>
      </c>
      <c r="B432" t="s">
        <v>2231</v>
      </c>
      <c r="C432" t="s">
        <v>102</v>
      </c>
      <c r="D432" t="s">
        <v>2421</v>
      </c>
      <c r="E432" s="84">
        <v>6.12</v>
      </c>
      <c r="F432" s="84">
        <v>-114.58809981245851</v>
      </c>
      <c r="G432" s="84">
        <v>-6.7404764595563833</v>
      </c>
      <c r="H432" s="84">
        <v>12.860476459556383</v>
      </c>
      <c r="I432" s="84">
        <v>-107.84762335290213</v>
      </c>
      <c r="J432" s="84">
        <v>-6.3439778442883608</v>
      </c>
      <c r="K432" t="s">
        <v>2420</v>
      </c>
      <c r="L432" t="s">
        <v>2756</v>
      </c>
      <c r="M432">
        <v>0</v>
      </c>
    </row>
    <row r="433" spans="1:13" x14ac:dyDescent="0.25">
      <c r="A433" t="s">
        <v>486</v>
      </c>
      <c r="B433" t="s">
        <v>2213</v>
      </c>
      <c r="C433" t="s">
        <v>102</v>
      </c>
      <c r="D433" t="s">
        <v>2422</v>
      </c>
      <c r="E433" s="84">
        <v>6.0660474335999988</v>
      </c>
      <c r="F433" s="84">
        <v>-114.64205237885851</v>
      </c>
      <c r="G433" s="84">
        <v>-6.7436501399328534</v>
      </c>
      <c r="H433" s="84">
        <v>12.809697573532851</v>
      </c>
      <c r="I433" s="84">
        <v>-107.89840223892566</v>
      </c>
      <c r="J433" s="84">
        <v>-6.3469648375838617</v>
      </c>
      <c r="K433" t="s">
        <v>486</v>
      </c>
      <c r="L433" t="s">
        <v>2757</v>
      </c>
      <c r="M433">
        <v>8</v>
      </c>
    </row>
    <row r="434" spans="1:13" x14ac:dyDescent="0.25">
      <c r="A434" t="s">
        <v>1393</v>
      </c>
      <c r="B434" t="s">
        <v>2228</v>
      </c>
      <c r="C434" t="s">
        <v>126</v>
      </c>
      <c r="D434" t="s">
        <v>2758</v>
      </c>
      <c r="E434" s="84">
        <v>5.4358435993400001</v>
      </c>
      <c r="F434" s="84">
        <v>-114.79550048641411</v>
      </c>
      <c r="G434" s="84">
        <v>-6.7526764992008301</v>
      </c>
      <c r="H434" s="84">
        <v>12.188520098540831</v>
      </c>
      <c r="I434" s="84">
        <v>-108.04282398721328</v>
      </c>
      <c r="J434" s="84">
        <v>-6.3554602345419582</v>
      </c>
      <c r="K434" t="s">
        <v>1393</v>
      </c>
      <c r="L434" t="s">
        <v>1392</v>
      </c>
      <c r="M434">
        <v>0</v>
      </c>
    </row>
    <row r="435" spans="1:13" x14ac:dyDescent="0.25">
      <c r="A435" t="s">
        <v>2423</v>
      </c>
      <c r="B435" t="s">
        <v>72</v>
      </c>
      <c r="C435" t="s">
        <v>102</v>
      </c>
      <c r="D435" t="s">
        <v>2424</v>
      </c>
      <c r="E435" s="84">
        <v>5.7182441097490306</v>
      </c>
      <c r="F435" s="84">
        <v>-114.98985570270948</v>
      </c>
      <c r="G435" s="84">
        <v>-6.7641091589829108</v>
      </c>
      <c r="H435" s="84">
        <v>12.482353268731941</v>
      </c>
      <c r="I435" s="84">
        <v>-108.22574654372657</v>
      </c>
      <c r="J435" s="84">
        <v>-6.3662203849250929</v>
      </c>
      <c r="K435" t="s">
        <v>2423</v>
      </c>
      <c r="L435" t="s">
        <v>2759</v>
      </c>
      <c r="M435">
        <v>0</v>
      </c>
    </row>
    <row r="436" spans="1:13" x14ac:dyDescent="0.25">
      <c r="A436" t="s">
        <v>2425</v>
      </c>
      <c r="B436" t="s">
        <v>2311</v>
      </c>
      <c r="C436" t="s">
        <v>102</v>
      </c>
      <c r="D436" t="s">
        <v>2426</v>
      </c>
      <c r="E436" s="84">
        <v>5.6869422444533333</v>
      </c>
      <c r="F436" s="84">
        <v>-115.02115756800518</v>
      </c>
      <c r="G436" s="84">
        <v>-6.7659504451767756</v>
      </c>
      <c r="H436" s="84">
        <v>12.452892689630108</v>
      </c>
      <c r="I436" s="84">
        <v>-108.25520712282841</v>
      </c>
      <c r="J436" s="84">
        <v>-6.3679533601663767</v>
      </c>
      <c r="K436" t="s">
        <v>2425</v>
      </c>
      <c r="L436" t="s">
        <v>2760</v>
      </c>
      <c r="M436">
        <v>1</v>
      </c>
    </row>
    <row r="437" spans="1:13" x14ac:dyDescent="0.25">
      <c r="A437" t="s">
        <v>2427</v>
      </c>
      <c r="B437" t="s">
        <v>2209</v>
      </c>
      <c r="C437" t="s">
        <v>102</v>
      </c>
      <c r="D437" t="s">
        <v>2428</v>
      </c>
      <c r="E437" s="84">
        <v>5.6502476254636083</v>
      </c>
      <c r="F437" s="84">
        <v>-115.05785218699491</v>
      </c>
      <c r="G437" s="84">
        <v>-6.7681089521761706</v>
      </c>
      <c r="H437" s="84">
        <v>12.418356577639779</v>
      </c>
      <c r="I437" s="84">
        <v>-108.28974323481873</v>
      </c>
      <c r="J437" s="84">
        <v>-6.3699848961658079</v>
      </c>
      <c r="K437" t="s">
        <v>2427</v>
      </c>
      <c r="L437" t="s">
        <v>2761</v>
      </c>
      <c r="M437">
        <v>1</v>
      </c>
    </row>
    <row r="438" spans="1:13" x14ac:dyDescent="0.25">
      <c r="A438" t="s">
        <v>2429</v>
      </c>
      <c r="B438" t="s">
        <v>70</v>
      </c>
      <c r="C438" t="s">
        <v>102</v>
      </c>
      <c r="D438" t="s">
        <v>2430</v>
      </c>
      <c r="E438" s="84">
        <v>5.6269211359320614</v>
      </c>
      <c r="F438" s="84">
        <v>-115.08117867652645</v>
      </c>
      <c r="G438" s="84">
        <v>-6.7694810986192024</v>
      </c>
      <c r="H438" s="84">
        <v>12.396402234551264</v>
      </c>
      <c r="I438" s="84">
        <v>-108.31169757790725</v>
      </c>
      <c r="J438" s="84">
        <v>-6.3712763281121916</v>
      </c>
      <c r="K438" t="s">
        <v>2429</v>
      </c>
      <c r="L438" t="s">
        <v>2762</v>
      </c>
      <c r="M438">
        <v>3</v>
      </c>
    </row>
    <row r="439" spans="1:13" x14ac:dyDescent="0.25">
      <c r="A439" t="s">
        <v>379</v>
      </c>
      <c r="B439" t="s">
        <v>2228</v>
      </c>
      <c r="C439" t="s">
        <v>102</v>
      </c>
      <c r="D439" t="s">
        <v>2431</v>
      </c>
      <c r="E439" s="84">
        <v>5.5327680023000001</v>
      </c>
      <c r="F439" s="84">
        <v>-115.17533181015851</v>
      </c>
      <c r="G439" s="84">
        <v>-6.7750195182446182</v>
      </c>
      <c r="H439" s="84">
        <v>12.307787520544618</v>
      </c>
      <c r="I439" s="84">
        <v>-108.40031229191389</v>
      </c>
      <c r="J439" s="84">
        <v>-6.3764889583478759</v>
      </c>
      <c r="K439" t="s">
        <v>379</v>
      </c>
      <c r="L439" t="s">
        <v>2763</v>
      </c>
      <c r="M439">
        <v>8</v>
      </c>
    </row>
    <row r="440" spans="1:13" x14ac:dyDescent="0.25">
      <c r="A440" t="s">
        <v>2432</v>
      </c>
      <c r="B440" t="s">
        <v>159</v>
      </c>
      <c r="C440" t="s">
        <v>102</v>
      </c>
      <c r="D440" t="s">
        <v>2433</v>
      </c>
      <c r="E440" s="84">
        <v>5.5282032808848918</v>
      </c>
      <c r="F440" s="84">
        <v>-115.17989653157362</v>
      </c>
      <c r="G440" s="84">
        <v>-6.775288031269036</v>
      </c>
      <c r="H440" s="84">
        <v>12.303491312153927</v>
      </c>
      <c r="I440" s="84">
        <v>-108.40460850030459</v>
      </c>
      <c r="J440" s="84">
        <v>-6.3767416764885052</v>
      </c>
      <c r="K440" t="s">
        <v>2432</v>
      </c>
      <c r="L440" t="s">
        <v>2764</v>
      </c>
      <c r="M440">
        <v>2</v>
      </c>
    </row>
    <row r="441" spans="1:13" x14ac:dyDescent="0.25">
      <c r="A441" t="s">
        <v>2434</v>
      </c>
      <c r="B441" t="s">
        <v>2278</v>
      </c>
      <c r="C441" t="s">
        <v>102</v>
      </c>
      <c r="D441" t="s">
        <v>2435</v>
      </c>
      <c r="E441" s="84">
        <v>5.4394523937163122</v>
      </c>
      <c r="F441" s="84">
        <v>-115.2686474187422</v>
      </c>
      <c r="G441" s="84">
        <v>-6.7805086716907184</v>
      </c>
      <c r="H441" s="84">
        <v>12.219961065407031</v>
      </c>
      <c r="I441" s="84">
        <v>-108.48813874705148</v>
      </c>
      <c r="J441" s="84">
        <v>-6.3816552204147925</v>
      </c>
      <c r="K441" t="s">
        <v>2434</v>
      </c>
      <c r="L441" t="s">
        <v>2765</v>
      </c>
      <c r="M441">
        <v>3</v>
      </c>
    </row>
    <row r="442" spans="1:13" x14ac:dyDescent="0.25">
      <c r="A442" t="s">
        <v>2108</v>
      </c>
      <c r="B442" t="s">
        <v>68</v>
      </c>
      <c r="C442" t="s">
        <v>64</v>
      </c>
      <c r="D442" t="s">
        <v>2113</v>
      </c>
      <c r="E442" s="84">
        <v>7.1487686741715235</v>
      </c>
      <c r="F442" s="84">
        <v>-123.07631404434741</v>
      </c>
      <c r="G442" s="84">
        <v>-7.2397831790792599</v>
      </c>
      <c r="H442" s="84">
        <v>21.628335032330043</v>
      </c>
      <c r="I442" s="84">
        <v>-108.59674768618889</v>
      </c>
      <c r="J442" s="84">
        <v>-6.3880439815405232</v>
      </c>
      <c r="K442" t="s">
        <v>2108</v>
      </c>
      <c r="L442" t="s">
        <v>2766</v>
      </c>
      <c r="M442">
        <v>6</v>
      </c>
    </row>
    <row r="443" spans="1:13" x14ac:dyDescent="0.25">
      <c r="A443" t="s">
        <v>2436</v>
      </c>
      <c r="B443" t="s">
        <v>54</v>
      </c>
      <c r="C443" t="s">
        <v>102</v>
      </c>
      <c r="D443" t="s">
        <v>2437</v>
      </c>
      <c r="E443" s="84">
        <v>5.19</v>
      </c>
      <c r="F443" s="84">
        <v>-115.51809981245852</v>
      </c>
      <c r="G443" s="84">
        <v>-6.7951823419093245</v>
      </c>
      <c r="H443" s="84">
        <v>11.985182341909324</v>
      </c>
      <c r="I443" s="84">
        <v>-108.72291747054919</v>
      </c>
      <c r="J443" s="84">
        <v>-6.3954657335617169</v>
      </c>
      <c r="K443" t="s">
        <v>2436</v>
      </c>
      <c r="L443" t="s">
        <v>2767</v>
      </c>
      <c r="M443">
        <v>0</v>
      </c>
    </row>
    <row r="444" spans="1:13" x14ac:dyDescent="0.25">
      <c r="A444" t="s">
        <v>507</v>
      </c>
      <c r="B444" t="s">
        <v>2219</v>
      </c>
      <c r="C444" t="s">
        <v>102</v>
      </c>
      <c r="D444" t="s">
        <v>2438</v>
      </c>
      <c r="E444" s="84">
        <v>5.0727527979521483</v>
      </c>
      <c r="F444" s="84">
        <v>-115.63534701450637</v>
      </c>
      <c r="G444" s="84">
        <v>-6.8020792361474331</v>
      </c>
      <c r="H444" s="84">
        <v>11.874832034099581</v>
      </c>
      <c r="I444" s="84">
        <v>-108.83326777835893</v>
      </c>
      <c r="J444" s="84">
        <v>-6.4019569281387607</v>
      </c>
      <c r="K444" t="s">
        <v>507</v>
      </c>
      <c r="L444" t="s">
        <v>2768</v>
      </c>
      <c r="M444">
        <v>8</v>
      </c>
    </row>
    <row r="445" spans="1:13" x14ac:dyDescent="0.25">
      <c r="A445" t="s">
        <v>2439</v>
      </c>
      <c r="B445" t="s">
        <v>2248</v>
      </c>
      <c r="C445" t="s">
        <v>64</v>
      </c>
      <c r="D445" t="s">
        <v>2115</v>
      </c>
      <c r="E445" s="84">
        <v>6.8661970134132888</v>
      </c>
      <c r="F445" s="84">
        <v>-123.35888570510565</v>
      </c>
      <c r="G445" s="84">
        <v>-7.2564050414768033</v>
      </c>
      <c r="H445" s="84">
        <v>21.379007096366895</v>
      </c>
      <c r="I445" s="84">
        <v>-108.84607562215204</v>
      </c>
      <c r="J445" s="84">
        <v>-6.4027103307148261</v>
      </c>
      <c r="K445" t="s">
        <v>2439</v>
      </c>
      <c r="L445" t="s">
        <v>2769</v>
      </c>
      <c r="M445">
        <v>3</v>
      </c>
    </row>
    <row r="446" spans="1:13" x14ac:dyDescent="0.25">
      <c r="A446" t="s">
        <v>2440</v>
      </c>
      <c r="B446" t="s">
        <v>68</v>
      </c>
      <c r="C446" t="s">
        <v>102</v>
      </c>
      <c r="D446" t="s">
        <v>2441</v>
      </c>
      <c r="E446" s="84">
        <v>5.0539627999304253</v>
      </c>
      <c r="F446" s="84">
        <v>-115.65413701252808</v>
      </c>
      <c r="G446" s="84">
        <v>-6.8031845301487106</v>
      </c>
      <c r="H446" s="84">
        <v>11.857147330079137</v>
      </c>
      <c r="I446" s="84">
        <v>-108.85095248237937</v>
      </c>
      <c r="J446" s="84">
        <v>-6.4029972048458452</v>
      </c>
      <c r="K446" t="s">
        <v>2440</v>
      </c>
      <c r="L446" t="s">
        <v>2770</v>
      </c>
      <c r="M446">
        <v>1</v>
      </c>
    </row>
    <row r="447" spans="1:13" x14ac:dyDescent="0.25">
      <c r="A447" t="s">
        <v>2442</v>
      </c>
      <c r="B447" t="s">
        <v>2251</v>
      </c>
      <c r="C447" t="s">
        <v>102</v>
      </c>
      <c r="D447" t="s">
        <v>2443</v>
      </c>
      <c r="E447" s="84">
        <v>4.9909755391386668</v>
      </c>
      <c r="F447" s="84">
        <v>-115.71712427331985</v>
      </c>
      <c r="G447" s="84">
        <v>-6.8068896631364622</v>
      </c>
      <c r="H447" s="84">
        <v>11.797865202275128</v>
      </c>
      <c r="I447" s="84">
        <v>-108.91023461018338</v>
      </c>
      <c r="J447" s="84">
        <v>-6.4064843888343166</v>
      </c>
      <c r="K447" t="s">
        <v>2442</v>
      </c>
      <c r="L447" t="s">
        <v>2771</v>
      </c>
      <c r="M447">
        <v>0</v>
      </c>
    </row>
    <row r="448" spans="1:13" x14ac:dyDescent="0.25">
      <c r="A448" t="s">
        <v>2444</v>
      </c>
      <c r="B448" t="s">
        <v>34</v>
      </c>
      <c r="C448" t="s">
        <v>126</v>
      </c>
      <c r="D448" t="s">
        <v>2445</v>
      </c>
      <c r="E448" s="84">
        <v>4.4835129531988587</v>
      </c>
      <c r="F448" s="84">
        <v>-115.74783113255526</v>
      </c>
      <c r="G448" s="84">
        <v>-6.8086959489738392</v>
      </c>
      <c r="H448" s="84">
        <v>11.292208902172696</v>
      </c>
      <c r="I448" s="84">
        <v>-108.93913518358141</v>
      </c>
      <c r="J448" s="84">
        <v>-6.4081844225636129</v>
      </c>
      <c r="K448" t="s">
        <v>2444</v>
      </c>
      <c r="L448" t="s">
        <v>2772</v>
      </c>
      <c r="M448">
        <v>3</v>
      </c>
    </row>
    <row r="449" spans="1:13" x14ac:dyDescent="0.25">
      <c r="A449" t="s">
        <v>377</v>
      </c>
      <c r="B449" t="s">
        <v>2246</v>
      </c>
      <c r="C449" t="s">
        <v>102</v>
      </c>
      <c r="D449" t="s">
        <v>2446</v>
      </c>
      <c r="E449" s="84">
        <v>4.8900000000000006</v>
      </c>
      <c r="F449" s="84">
        <v>-115.81809981245851</v>
      </c>
      <c r="G449" s="84">
        <v>-6.8128294007328538</v>
      </c>
      <c r="H449" s="84">
        <v>11.702829400732853</v>
      </c>
      <c r="I449" s="84">
        <v>-109.00527041172566</v>
      </c>
      <c r="J449" s="84">
        <v>-6.4120747301015095</v>
      </c>
      <c r="K449" t="s">
        <v>377</v>
      </c>
      <c r="L449" t="s">
        <v>2773</v>
      </c>
      <c r="M449">
        <v>10</v>
      </c>
    </row>
    <row r="450" spans="1:13" x14ac:dyDescent="0.25">
      <c r="A450" t="s">
        <v>2447</v>
      </c>
      <c r="B450" t="s">
        <v>2224</v>
      </c>
      <c r="C450" t="s">
        <v>102</v>
      </c>
      <c r="D450" t="s">
        <v>2448</v>
      </c>
      <c r="E450" s="84">
        <v>4.8500000000000005</v>
      </c>
      <c r="F450" s="84">
        <v>-115.85809981245852</v>
      </c>
      <c r="G450" s="84">
        <v>-6.8151823419093249</v>
      </c>
      <c r="H450" s="84">
        <v>11.665182341909325</v>
      </c>
      <c r="I450" s="84">
        <v>-109.04291747054918</v>
      </c>
      <c r="J450" s="84">
        <v>-6.4142892629734813</v>
      </c>
      <c r="K450" t="s">
        <v>2447</v>
      </c>
      <c r="L450" t="s">
        <v>2774</v>
      </c>
      <c r="M450">
        <v>3</v>
      </c>
    </row>
    <row r="451" spans="1:13" x14ac:dyDescent="0.25">
      <c r="A451" t="s">
        <v>2449</v>
      </c>
      <c r="B451" t="s">
        <v>2248</v>
      </c>
      <c r="C451" t="s">
        <v>64</v>
      </c>
      <c r="D451" t="s">
        <v>2117</v>
      </c>
      <c r="E451" s="84">
        <v>6.5200000000000005</v>
      </c>
      <c r="F451" s="84">
        <v>-123.70508271851894</v>
      </c>
      <c r="G451" s="84">
        <v>-7.2767695716775842</v>
      </c>
      <c r="H451" s="84">
        <v>21.07353914335517</v>
      </c>
      <c r="I451" s="84">
        <v>-109.15154357516377</v>
      </c>
      <c r="J451" s="84">
        <v>-6.4206790338331627</v>
      </c>
    </row>
    <row r="452" spans="1:13" x14ac:dyDescent="0.25">
      <c r="A452" t="s">
        <v>2450</v>
      </c>
      <c r="B452" t="s">
        <v>2229</v>
      </c>
      <c r="C452" t="s">
        <v>102</v>
      </c>
      <c r="D452" t="s">
        <v>2451</v>
      </c>
      <c r="E452" s="84">
        <v>4.4484894070959999</v>
      </c>
      <c r="F452" s="84">
        <v>-116.25961040536251</v>
      </c>
      <c r="G452" s="84">
        <v>-6.8388006120801474</v>
      </c>
      <c r="H452" s="84">
        <v>11.287290019176147</v>
      </c>
      <c r="I452" s="84">
        <v>-109.42080979328236</v>
      </c>
      <c r="J452" s="84">
        <v>-6.4365182231342564</v>
      </c>
      <c r="K452" t="s">
        <v>2450</v>
      </c>
      <c r="L452" t="s">
        <v>2775</v>
      </c>
      <c r="M452">
        <v>7</v>
      </c>
    </row>
    <row r="453" spans="1:13" x14ac:dyDescent="0.25">
      <c r="A453" t="s">
        <v>2452</v>
      </c>
      <c r="B453" t="s">
        <v>54</v>
      </c>
      <c r="C453" t="s">
        <v>102</v>
      </c>
      <c r="D453" t="s">
        <v>2453</v>
      </c>
      <c r="E453" s="84">
        <v>4.3640334352384009</v>
      </c>
      <c r="F453" s="84">
        <v>-116.34406637722012</v>
      </c>
      <c r="G453" s="84">
        <v>-6.8437686104247124</v>
      </c>
      <c r="H453" s="84">
        <v>11.207802045663113</v>
      </c>
      <c r="I453" s="84">
        <v>-109.5002977667954</v>
      </c>
      <c r="J453" s="84">
        <v>-6.441193986282082</v>
      </c>
    </row>
    <row r="454" spans="1:13" x14ac:dyDescent="0.25">
      <c r="A454" t="s">
        <v>2454</v>
      </c>
      <c r="B454" t="s">
        <v>2236</v>
      </c>
      <c r="C454" t="s">
        <v>102</v>
      </c>
      <c r="D454" t="s">
        <v>2455</v>
      </c>
      <c r="E454" s="84">
        <v>4.25</v>
      </c>
      <c r="F454" s="84">
        <v>-116.45809981245851</v>
      </c>
      <c r="G454" s="84">
        <v>-6.8504764595563827</v>
      </c>
      <c r="H454" s="84">
        <v>11.100476459556383</v>
      </c>
      <c r="I454" s="84">
        <v>-109.60762335290212</v>
      </c>
      <c r="J454" s="84">
        <v>-6.4475072560530657</v>
      </c>
      <c r="K454" t="s">
        <v>2454</v>
      </c>
      <c r="L454" t="s">
        <v>2777</v>
      </c>
      <c r="M454">
        <v>0</v>
      </c>
    </row>
    <row r="455" spans="1:13" x14ac:dyDescent="0.25">
      <c r="A455" t="s">
        <v>2456</v>
      </c>
      <c r="B455" t="s">
        <v>2322</v>
      </c>
      <c r="C455" t="s">
        <v>102</v>
      </c>
      <c r="D455" t="s">
        <v>2457</v>
      </c>
      <c r="E455" s="84">
        <v>3.9356212391999996</v>
      </c>
      <c r="F455" s="84">
        <v>-116.77247857325851</v>
      </c>
      <c r="G455" s="84">
        <v>-6.8689693278387356</v>
      </c>
      <c r="H455" s="84">
        <v>10.804590567038735</v>
      </c>
      <c r="I455" s="84">
        <v>-109.90350924541978</v>
      </c>
      <c r="J455" s="84">
        <v>-6.4649123085541049</v>
      </c>
      <c r="K455" t="s">
        <v>2456</v>
      </c>
      <c r="L455" t="s">
        <v>2778</v>
      </c>
      <c r="M455">
        <v>0</v>
      </c>
    </row>
    <row r="456" spans="1:13" x14ac:dyDescent="0.25">
      <c r="A456" t="s">
        <v>2458</v>
      </c>
      <c r="B456" t="s">
        <v>92</v>
      </c>
      <c r="C456" t="s">
        <v>102</v>
      </c>
      <c r="D456" t="s">
        <v>2459</v>
      </c>
      <c r="E456" s="84">
        <v>3.8354342193971998</v>
      </c>
      <c r="F456" s="84">
        <v>-116.87266559306131</v>
      </c>
      <c r="G456" s="84">
        <v>-6.8748626819447836</v>
      </c>
      <c r="H456" s="84">
        <v>10.710296901341982</v>
      </c>
      <c r="I456" s="84">
        <v>-109.99780291111654</v>
      </c>
      <c r="J456" s="84">
        <v>-6.4704589947715609</v>
      </c>
      <c r="K456" t="s">
        <v>2458</v>
      </c>
      <c r="L456" t="s">
        <v>2779</v>
      </c>
      <c r="M456">
        <v>1</v>
      </c>
    </row>
    <row r="457" spans="1:13" x14ac:dyDescent="0.25">
      <c r="A457" t="s">
        <v>2460</v>
      </c>
      <c r="B457" t="s">
        <v>2268</v>
      </c>
      <c r="C457" t="s">
        <v>102</v>
      </c>
      <c r="D457" t="s">
        <v>2461</v>
      </c>
      <c r="E457" s="84">
        <v>3.7012278164399999</v>
      </c>
      <c r="F457" s="84">
        <v>-117.00687199601852</v>
      </c>
      <c r="G457" s="84">
        <v>-6.8827571762363835</v>
      </c>
      <c r="H457" s="84">
        <v>10.583984992676383</v>
      </c>
      <c r="I457" s="84">
        <v>-110.12411481978214</v>
      </c>
      <c r="J457" s="84">
        <v>-6.4778891070460078</v>
      </c>
      <c r="K457" t="s">
        <v>2460</v>
      </c>
      <c r="L457" t="s">
        <v>2780</v>
      </c>
      <c r="M457">
        <v>5</v>
      </c>
    </row>
    <row r="458" spans="1:13" x14ac:dyDescent="0.25">
      <c r="A458" t="s">
        <v>2462</v>
      </c>
      <c r="B458" t="s">
        <v>2209</v>
      </c>
      <c r="C458" t="s">
        <v>126</v>
      </c>
      <c r="D458" t="s">
        <v>2463</v>
      </c>
      <c r="E458" s="84">
        <v>2.8280353109866661</v>
      </c>
      <c r="F458" s="84">
        <v>-117.40330877476745</v>
      </c>
      <c r="G458" s="84">
        <v>-6.9060769867510263</v>
      </c>
      <c r="H458" s="84">
        <v>9.7341122977376919</v>
      </c>
      <c r="I458" s="84">
        <v>-110.49723178801642</v>
      </c>
      <c r="J458" s="84">
        <v>-6.499837164000966</v>
      </c>
      <c r="K458" t="s">
        <v>2462</v>
      </c>
      <c r="L458" t="s">
        <v>2781</v>
      </c>
      <c r="M458">
        <v>1</v>
      </c>
    </row>
    <row r="459" spans="1:13" x14ac:dyDescent="0.25">
      <c r="A459" t="s">
        <v>2464</v>
      </c>
      <c r="B459" t="s">
        <v>2213</v>
      </c>
      <c r="C459" t="s">
        <v>64</v>
      </c>
      <c r="D459" t="s">
        <v>2119</v>
      </c>
      <c r="E459" s="84">
        <v>4.9206237880055461</v>
      </c>
      <c r="F459" s="84">
        <v>-125.30445893051339</v>
      </c>
      <c r="G459" s="84">
        <v>-7.3708505253243173</v>
      </c>
      <c r="H459" s="84">
        <v>19.662324838654179</v>
      </c>
      <c r="I459" s="84">
        <v>-110.56275787986476</v>
      </c>
      <c r="J459" s="84">
        <v>-6.503691639992045</v>
      </c>
      <c r="K459" t="s">
        <v>2464</v>
      </c>
      <c r="L459" t="s">
        <v>2782</v>
      </c>
      <c r="M459">
        <v>3</v>
      </c>
    </row>
    <row r="460" spans="1:13" x14ac:dyDescent="0.25">
      <c r="A460" t="s">
        <v>2465</v>
      </c>
      <c r="B460" t="s">
        <v>159</v>
      </c>
      <c r="C460" t="s">
        <v>102</v>
      </c>
      <c r="D460" t="s">
        <v>2466</v>
      </c>
      <c r="E460" s="84">
        <v>3.0376725425030946</v>
      </c>
      <c r="F460" s="84">
        <v>-117.67042726995543</v>
      </c>
      <c r="G460" s="84">
        <v>-6.9217898394091426</v>
      </c>
      <c r="H460" s="84">
        <v>9.9594623819122354</v>
      </c>
      <c r="I460" s="84">
        <v>-110.74863743054628</v>
      </c>
      <c r="J460" s="84">
        <v>-6.5146257312086044</v>
      </c>
      <c r="K460" t="s">
        <v>2465</v>
      </c>
      <c r="L460" t="s">
        <v>2783</v>
      </c>
      <c r="M460">
        <v>1</v>
      </c>
    </row>
    <row r="461" spans="1:13" x14ac:dyDescent="0.25">
      <c r="A461" t="s">
        <v>2467</v>
      </c>
      <c r="B461" t="s">
        <v>2224</v>
      </c>
      <c r="C461" t="s">
        <v>102</v>
      </c>
      <c r="D461" t="s">
        <v>2468</v>
      </c>
      <c r="E461" s="84">
        <v>2.7750771752340002</v>
      </c>
      <c r="F461" s="84">
        <v>-117.93302263722451</v>
      </c>
      <c r="G461" s="84">
        <v>-6.9372366257190885</v>
      </c>
      <c r="H461" s="84">
        <v>9.7123138009530887</v>
      </c>
      <c r="I461" s="84">
        <v>-110.99578601150543</v>
      </c>
      <c r="J461" s="84">
        <v>-6.5291638830297316</v>
      </c>
      <c r="K461" t="s">
        <v>2467</v>
      </c>
      <c r="L461" t="s">
        <v>2784</v>
      </c>
      <c r="M461">
        <v>2</v>
      </c>
    </row>
    <row r="462" spans="1:13" x14ac:dyDescent="0.25">
      <c r="A462" t="s">
        <v>2469</v>
      </c>
      <c r="B462" t="s">
        <v>94</v>
      </c>
      <c r="C462" t="s">
        <v>102</v>
      </c>
      <c r="D462" t="s">
        <v>2470</v>
      </c>
      <c r="E462" s="84">
        <v>2.7701532457770655</v>
      </c>
      <c r="F462" s="84">
        <v>-117.93794656668145</v>
      </c>
      <c r="G462" s="84">
        <v>-6.9375262686283206</v>
      </c>
      <c r="H462" s="84">
        <v>9.7076795144053847</v>
      </c>
      <c r="I462" s="84">
        <v>-111.00042029805313</v>
      </c>
      <c r="J462" s="84">
        <v>-6.5294364881207727</v>
      </c>
      <c r="K462" t="s">
        <v>2469</v>
      </c>
      <c r="L462" t="s">
        <v>2785</v>
      </c>
      <c r="M462">
        <v>2</v>
      </c>
    </row>
    <row r="463" spans="1:13" x14ac:dyDescent="0.25">
      <c r="A463" t="s">
        <v>2006</v>
      </c>
      <c r="B463" t="s">
        <v>2231</v>
      </c>
      <c r="C463" t="s">
        <v>102</v>
      </c>
      <c r="D463" t="s">
        <v>2471</v>
      </c>
      <c r="E463" s="84">
        <v>2.7586265000000001</v>
      </c>
      <c r="F463" s="84">
        <v>-117.94947331245851</v>
      </c>
      <c r="G463" s="84">
        <v>-6.9382043124975592</v>
      </c>
      <c r="H463" s="84">
        <v>9.6968308124975593</v>
      </c>
      <c r="I463" s="84">
        <v>-111.01126899996095</v>
      </c>
      <c r="J463" s="84">
        <v>-6.5300746470565265</v>
      </c>
      <c r="K463" t="s">
        <v>2006</v>
      </c>
      <c r="L463" t="s">
        <v>2786</v>
      </c>
      <c r="M463">
        <v>3</v>
      </c>
    </row>
    <row r="464" spans="1:13" x14ac:dyDescent="0.25">
      <c r="A464" t="s">
        <v>2106</v>
      </c>
      <c r="B464" t="s">
        <v>34</v>
      </c>
      <c r="C464" t="s">
        <v>64</v>
      </c>
      <c r="D464" t="s">
        <v>2121</v>
      </c>
      <c r="E464" s="84">
        <v>4.1800000000000006</v>
      </c>
      <c r="F464" s="84">
        <v>-126.04508271851893</v>
      </c>
      <c r="G464" s="84">
        <v>-7.4144166305011137</v>
      </c>
      <c r="H464" s="84">
        <v>19.008833261002227</v>
      </c>
      <c r="I464" s="84">
        <v>-111.21624945751671</v>
      </c>
      <c r="J464" s="84">
        <v>-6.5421323210303948</v>
      </c>
      <c r="K464" t="s">
        <v>2106</v>
      </c>
      <c r="L464" t="s">
        <v>2787</v>
      </c>
      <c r="M464">
        <v>6</v>
      </c>
    </row>
    <row r="465" spans="1:13" x14ac:dyDescent="0.25">
      <c r="A465" t="s">
        <v>2472</v>
      </c>
      <c r="B465" t="s">
        <v>62</v>
      </c>
      <c r="C465" t="s">
        <v>102</v>
      </c>
      <c r="D465" t="s">
        <v>2473</v>
      </c>
      <c r="E465" s="84">
        <v>2.4959565766800003</v>
      </c>
      <c r="F465" s="84">
        <v>-118.21214323577851</v>
      </c>
      <c r="G465" s="84">
        <v>-6.9536554844575598</v>
      </c>
      <c r="H465" s="84">
        <v>9.4496120611375591</v>
      </c>
      <c r="I465" s="84">
        <v>-111.25848775132096</v>
      </c>
      <c r="J465" s="84">
        <v>-6.5446169265482919</v>
      </c>
      <c r="K465" t="s">
        <v>2472</v>
      </c>
      <c r="L465" t="s">
        <v>2788</v>
      </c>
      <c r="M465">
        <v>0</v>
      </c>
    </row>
    <row r="466" spans="1:13" x14ac:dyDescent="0.25">
      <c r="A466" t="s">
        <v>2474</v>
      </c>
      <c r="B466" t="s">
        <v>2251</v>
      </c>
      <c r="C466" t="s">
        <v>102</v>
      </c>
      <c r="D466" t="s">
        <v>2475</v>
      </c>
      <c r="E466" s="84">
        <v>2.176830635</v>
      </c>
      <c r="F466" s="84">
        <v>-118.53126917745851</v>
      </c>
      <c r="G466" s="84">
        <v>-6.9724275986740301</v>
      </c>
      <c r="H466" s="84">
        <v>9.1492582336740291</v>
      </c>
      <c r="I466" s="84">
        <v>-111.55884157878448</v>
      </c>
      <c r="J466" s="84">
        <v>-6.5622847987520281</v>
      </c>
      <c r="K466" t="s">
        <v>2474</v>
      </c>
      <c r="L466" t="s">
        <v>2789</v>
      </c>
      <c r="M466">
        <v>2</v>
      </c>
    </row>
    <row r="467" spans="1:13" x14ac:dyDescent="0.25">
      <c r="A467" t="s">
        <v>2476</v>
      </c>
      <c r="B467" t="s">
        <v>92</v>
      </c>
      <c r="C467" t="s">
        <v>64</v>
      </c>
      <c r="D467" t="s">
        <v>2123</v>
      </c>
      <c r="E467" s="84">
        <v>3.29</v>
      </c>
      <c r="F467" s="84">
        <v>-126.93508271851893</v>
      </c>
      <c r="G467" s="84">
        <v>-7.4667695716775837</v>
      </c>
      <c r="H467" s="84">
        <v>18.223539143355168</v>
      </c>
      <c r="I467" s="84">
        <v>-112.00154357516377</v>
      </c>
      <c r="J467" s="84">
        <v>-6.5883260926566924</v>
      </c>
    </row>
    <row r="468" spans="1:13" x14ac:dyDescent="0.25">
      <c r="A468" t="s">
        <v>1962</v>
      </c>
      <c r="B468" t="s">
        <v>28</v>
      </c>
      <c r="C468" t="s">
        <v>64</v>
      </c>
      <c r="D468" t="s">
        <v>2125</v>
      </c>
      <c r="E468" s="84">
        <v>3.2733783155570535</v>
      </c>
      <c r="F468" s="84">
        <v>-126.95170440296188</v>
      </c>
      <c r="G468" s="84">
        <v>-7.4677473178212868</v>
      </c>
      <c r="H468" s="84">
        <v>18.208872951199627</v>
      </c>
      <c r="I468" s="84">
        <v>-112.01620976731931</v>
      </c>
      <c r="J468" s="84">
        <v>-6.5891888098423124</v>
      </c>
      <c r="K468" t="s">
        <v>1962</v>
      </c>
      <c r="L468" t="s">
        <v>2790</v>
      </c>
      <c r="M468">
        <v>4</v>
      </c>
    </row>
    <row r="469" spans="1:13" x14ac:dyDescent="0.25">
      <c r="A469" t="s">
        <v>2477</v>
      </c>
      <c r="B469" t="s">
        <v>2209</v>
      </c>
      <c r="C469" t="s">
        <v>102</v>
      </c>
      <c r="D469" t="s">
        <v>2478</v>
      </c>
      <c r="E469" s="84">
        <v>1.4116017390936979</v>
      </c>
      <c r="F469" s="84">
        <v>-119.29649807336482</v>
      </c>
      <c r="G469" s="84">
        <v>-7.0174410631391071</v>
      </c>
      <c r="H469" s="84">
        <v>8.4290428022328037</v>
      </c>
      <c r="I469" s="84">
        <v>-112.27905701022571</v>
      </c>
      <c r="J469" s="84">
        <v>-6.6046504123662189</v>
      </c>
      <c r="K469" t="s">
        <v>2477</v>
      </c>
      <c r="L469" t="s">
        <v>2791</v>
      </c>
      <c r="M469">
        <v>2</v>
      </c>
    </row>
    <row r="470" spans="1:13" x14ac:dyDescent="0.25">
      <c r="A470" t="s">
        <v>2479</v>
      </c>
      <c r="B470" t="s">
        <v>2217</v>
      </c>
      <c r="C470" t="s">
        <v>102</v>
      </c>
      <c r="D470" t="s">
        <v>2480</v>
      </c>
      <c r="E470" s="84">
        <v>1.3215273535295999</v>
      </c>
      <c r="F470" s="84">
        <v>-119.38657245892891</v>
      </c>
      <c r="G470" s="84">
        <v>-7.0227395564075827</v>
      </c>
      <c r="H470" s="84">
        <v>8.3442669099371827</v>
      </c>
      <c r="I470" s="84">
        <v>-112.36383290252132</v>
      </c>
      <c r="J470" s="84">
        <v>-6.6096372295600778</v>
      </c>
      <c r="K470" t="s">
        <v>2479</v>
      </c>
      <c r="L470" t="s">
        <v>2792</v>
      </c>
      <c r="M470">
        <v>4</v>
      </c>
    </row>
    <row r="471" spans="1:13" x14ac:dyDescent="0.25">
      <c r="A471" t="s">
        <v>2010</v>
      </c>
      <c r="B471" t="s">
        <v>2251</v>
      </c>
      <c r="C471" t="s">
        <v>102</v>
      </c>
      <c r="D471" t="s">
        <v>2481</v>
      </c>
      <c r="E471" s="84">
        <v>1.3113982889466667</v>
      </c>
      <c r="F471" s="84">
        <v>-119.39670152351185</v>
      </c>
      <c r="G471" s="84">
        <v>-7.0233353837359909</v>
      </c>
      <c r="H471" s="84">
        <v>8.334733672682658</v>
      </c>
      <c r="I471" s="84">
        <v>-112.37336613977585</v>
      </c>
      <c r="J471" s="84">
        <v>-6.6101980082221088</v>
      </c>
      <c r="K471" t="s">
        <v>2010</v>
      </c>
      <c r="L471" t="s">
        <v>2793</v>
      </c>
      <c r="M471">
        <v>6</v>
      </c>
    </row>
    <row r="472" spans="1:13" x14ac:dyDescent="0.25">
      <c r="A472" t="s">
        <v>2482</v>
      </c>
      <c r="B472" t="s">
        <v>2322</v>
      </c>
      <c r="C472" t="s">
        <v>102</v>
      </c>
      <c r="D472" t="s">
        <v>2483</v>
      </c>
      <c r="E472" s="84">
        <v>0.88795889855978705</v>
      </c>
      <c r="F472" s="84">
        <v>-119.82014091389873</v>
      </c>
      <c r="G472" s="84">
        <v>-7.048243583170513</v>
      </c>
      <c r="H472" s="84">
        <v>7.9362024817302999</v>
      </c>
      <c r="I472" s="84">
        <v>-112.77189733072821</v>
      </c>
      <c r="J472" s="84">
        <v>-6.6336410194546005</v>
      </c>
      <c r="K472" t="s">
        <v>2482</v>
      </c>
      <c r="L472" t="s">
        <v>2794</v>
      </c>
      <c r="M472">
        <v>0</v>
      </c>
    </row>
    <row r="473" spans="1:13" x14ac:dyDescent="0.25">
      <c r="A473" t="s">
        <v>2484</v>
      </c>
      <c r="B473" t="s">
        <v>2219</v>
      </c>
      <c r="C473" t="s">
        <v>64</v>
      </c>
      <c r="D473" t="s">
        <v>2127</v>
      </c>
      <c r="E473" s="84">
        <v>2.4000000000000004</v>
      </c>
      <c r="F473" s="84">
        <v>-127.82508271851893</v>
      </c>
      <c r="G473" s="84">
        <v>-7.5191225128540546</v>
      </c>
      <c r="H473" s="84">
        <v>17.43824502570811</v>
      </c>
      <c r="I473" s="84">
        <v>-112.78683769281082</v>
      </c>
      <c r="J473" s="84">
        <v>-6.6345198642829892</v>
      </c>
      <c r="K473" t="s">
        <v>2484</v>
      </c>
      <c r="L473" t="s">
        <v>2795</v>
      </c>
      <c r="M473">
        <v>2</v>
      </c>
    </row>
    <row r="474" spans="1:13" x14ac:dyDescent="0.25">
      <c r="A474" t="s">
        <v>2485</v>
      </c>
      <c r="B474" t="s">
        <v>54</v>
      </c>
      <c r="C474" t="s">
        <v>102</v>
      </c>
      <c r="D474" t="s">
        <v>2486</v>
      </c>
      <c r="E474" s="84">
        <v>0.65410671274666687</v>
      </c>
      <c r="F474" s="84">
        <v>-120.05399309971185</v>
      </c>
      <c r="G474" s="84">
        <v>-7.0619995941006968</v>
      </c>
      <c r="H474" s="84">
        <v>7.7161063068473634</v>
      </c>
      <c r="I474" s="84">
        <v>-112.99199350561115</v>
      </c>
      <c r="J474" s="84">
        <v>-6.6465878532712441</v>
      </c>
      <c r="K474" t="s">
        <v>2485</v>
      </c>
      <c r="L474" t="s">
        <v>2796</v>
      </c>
      <c r="M474">
        <v>2</v>
      </c>
    </row>
    <row r="475" spans="1:13" x14ac:dyDescent="0.25">
      <c r="A475" t="s">
        <v>148</v>
      </c>
      <c r="B475" t="s">
        <v>92</v>
      </c>
      <c r="C475" t="s">
        <v>102</v>
      </c>
      <c r="D475" t="s">
        <v>2487</v>
      </c>
      <c r="E475" s="84">
        <v>0.64000000000000012</v>
      </c>
      <c r="F475" s="84">
        <v>-120.06809981245851</v>
      </c>
      <c r="G475" s="84">
        <v>-7.0628294007328538</v>
      </c>
      <c r="H475" s="84">
        <v>7.7028294007328535</v>
      </c>
      <c r="I475" s="84">
        <v>-113.00527041172566</v>
      </c>
      <c r="J475" s="84">
        <v>-6.6473688477485684</v>
      </c>
      <c r="K475" t="s">
        <v>148</v>
      </c>
      <c r="L475" t="s">
        <v>2797</v>
      </c>
      <c r="M475">
        <v>9</v>
      </c>
    </row>
    <row r="476" spans="1:13" x14ac:dyDescent="0.25">
      <c r="A476" t="s">
        <v>2488</v>
      </c>
      <c r="B476" t="s">
        <v>2322</v>
      </c>
      <c r="C476" t="s">
        <v>126</v>
      </c>
      <c r="D476" t="s">
        <v>2489</v>
      </c>
      <c r="E476" s="84">
        <v>0</v>
      </c>
      <c r="F476" s="84">
        <v>-120.23134408575412</v>
      </c>
      <c r="G476" s="84">
        <v>-7.0724320050443596</v>
      </c>
      <c r="H476" s="84">
        <v>7.0724320050443596</v>
      </c>
      <c r="I476" s="84">
        <v>-113.15891208070975</v>
      </c>
      <c r="J476" s="84">
        <v>-6.6564065929829264</v>
      </c>
      <c r="K476" t="s">
        <v>2488</v>
      </c>
      <c r="L476" t="s">
        <v>2798</v>
      </c>
      <c r="M476">
        <v>5</v>
      </c>
    </row>
    <row r="477" spans="1:13" x14ac:dyDescent="0.25">
      <c r="A477" t="s">
        <v>2490</v>
      </c>
      <c r="B477" t="s">
        <v>2268</v>
      </c>
      <c r="C477" t="s">
        <v>126</v>
      </c>
      <c r="D477" t="s">
        <v>2491</v>
      </c>
      <c r="E477" s="84">
        <v>0</v>
      </c>
      <c r="F477" s="84">
        <v>-120.23134408575412</v>
      </c>
      <c r="G477" s="84">
        <v>-7.0724320050443596</v>
      </c>
      <c r="H477" s="84">
        <v>7.0724320050443596</v>
      </c>
      <c r="I477" s="84">
        <v>-113.15891208070975</v>
      </c>
      <c r="J477" s="84">
        <v>-6.6564065929829264</v>
      </c>
      <c r="K477" t="s">
        <v>2490</v>
      </c>
      <c r="L477" t="s">
        <v>2799</v>
      </c>
      <c r="M477">
        <v>3</v>
      </c>
    </row>
    <row r="478" spans="1:13" x14ac:dyDescent="0.25">
      <c r="A478" t="s">
        <v>1797</v>
      </c>
      <c r="B478" t="s">
        <v>159</v>
      </c>
      <c r="C478" t="s">
        <v>126</v>
      </c>
      <c r="D478" t="s">
        <v>2492</v>
      </c>
      <c r="E478" s="84">
        <v>0</v>
      </c>
      <c r="F478" s="84">
        <v>-120.23134408575412</v>
      </c>
      <c r="G478" s="84">
        <v>-7.0724320050443596</v>
      </c>
      <c r="H478" s="84">
        <v>7.0724320050443596</v>
      </c>
      <c r="I478" s="84">
        <v>-113.15891208070975</v>
      </c>
      <c r="J478" s="84">
        <v>-6.6564065929829264</v>
      </c>
      <c r="K478" t="s">
        <v>1797</v>
      </c>
      <c r="L478" t="s">
        <v>2800</v>
      </c>
      <c r="M478">
        <v>4</v>
      </c>
    </row>
    <row r="479" spans="1:13" x14ac:dyDescent="0.25">
      <c r="A479" t="s">
        <v>2493</v>
      </c>
      <c r="B479" t="s">
        <v>2217</v>
      </c>
      <c r="C479" t="s">
        <v>64</v>
      </c>
      <c r="D479" t="s">
        <v>2129</v>
      </c>
      <c r="E479" s="84">
        <v>1.9322963633886823</v>
      </c>
      <c r="F479" s="84">
        <v>-128.29278635513026</v>
      </c>
      <c r="G479" s="84">
        <v>-7.5466344914782511</v>
      </c>
      <c r="H479" s="84">
        <v>17.025565346345182</v>
      </c>
      <c r="I479" s="84">
        <v>-113.19951737217374</v>
      </c>
      <c r="J479" s="84">
        <v>-6.6587951395396319</v>
      </c>
      <c r="K479" t="s">
        <v>2493</v>
      </c>
      <c r="L479" t="s">
        <v>2801</v>
      </c>
      <c r="M479">
        <v>2</v>
      </c>
    </row>
    <row r="480" spans="1:13" x14ac:dyDescent="0.25">
      <c r="A480" t="s">
        <v>2494</v>
      </c>
      <c r="B480" t="s">
        <v>68</v>
      </c>
      <c r="C480" t="s">
        <v>102</v>
      </c>
      <c r="D480" t="s">
        <v>2495</v>
      </c>
      <c r="E480" s="84">
        <v>0</v>
      </c>
      <c r="F480" s="84">
        <v>-120.70809981245851</v>
      </c>
      <c r="G480" s="84">
        <v>-7.1004764595563827</v>
      </c>
      <c r="H480" s="84">
        <v>7.1004764595563827</v>
      </c>
      <c r="I480" s="84">
        <v>-113.60762335290212</v>
      </c>
      <c r="J480" s="84">
        <v>-6.6828013737001246</v>
      </c>
      <c r="K480" t="s">
        <v>2494</v>
      </c>
      <c r="L480" t="s">
        <v>2802</v>
      </c>
      <c r="M480">
        <v>2</v>
      </c>
    </row>
    <row r="481" spans="1:13" x14ac:dyDescent="0.25">
      <c r="A481" t="s">
        <v>2496</v>
      </c>
      <c r="B481" t="s">
        <v>2221</v>
      </c>
      <c r="C481" t="s">
        <v>102</v>
      </c>
      <c r="D481" t="s">
        <v>2497</v>
      </c>
      <c r="E481" s="84">
        <v>0</v>
      </c>
      <c r="F481" s="84">
        <v>-120.70809981245851</v>
      </c>
      <c r="G481" s="84">
        <v>-7.1004764595563827</v>
      </c>
      <c r="H481" s="84">
        <v>7.1004764595563827</v>
      </c>
      <c r="I481" s="84">
        <v>-113.60762335290212</v>
      </c>
      <c r="J481" s="84">
        <v>-6.6828013737001246</v>
      </c>
      <c r="K481" t="s">
        <v>2496</v>
      </c>
      <c r="L481" t="s">
        <v>2803</v>
      </c>
      <c r="M481">
        <v>1</v>
      </c>
    </row>
    <row r="482" spans="1:13" x14ac:dyDescent="0.25">
      <c r="A482" t="s">
        <v>2498</v>
      </c>
      <c r="B482" t="s">
        <v>2231</v>
      </c>
      <c r="C482" t="s">
        <v>102</v>
      </c>
      <c r="D482" t="s">
        <v>2499</v>
      </c>
      <c r="E482" s="84">
        <v>0</v>
      </c>
      <c r="F482" s="84">
        <v>-120.70809981245851</v>
      </c>
      <c r="G482" s="84">
        <v>-7.1004764595563827</v>
      </c>
      <c r="H482" s="84">
        <v>7.1004764595563827</v>
      </c>
      <c r="I482" s="84">
        <v>-113.60762335290212</v>
      </c>
      <c r="J482" s="84">
        <v>-6.6828013737001246</v>
      </c>
      <c r="K482" t="s">
        <v>2498</v>
      </c>
      <c r="L482" t="s">
        <v>2804</v>
      </c>
      <c r="M482">
        <v>1</v>
      </c>
    </row>
    <row r="483" spans="1:13" x14ac:dyDescent="0.25">
      <c r="A483" t="s">
        <v>1506</v>
      </c>
      <c r="B483" t="s">
        <v>34</v>
      </c>
      <c r="C483" t="s">
        <v>102</v>
      </c>
      <c r="D483" t="s">
        <v>2805</v>
      </c>
      <c r="E483" s="84">
        <v>0</v>
      </c>
      <c r="F483" s="84">
        <v>-120.70809981245851</v>
      </c>
      <c r="G483" s="84">
        <v>-7.1004764595563827</v>
      </c>
      <c r="H483" s="84">
        <v>7.1004764595563827</v>
      </c>
      <c r="I483" s="84">
        <v>-113.60762335290212</v>
      </c>
      <c r="J483" s="84">
        <v>-6.6828013737001246</v>
      </c>
      <c r="K483" t="s">
        <v>1506</v>
      </c>
      <c r="L483" t="s">
        <v>1505</v>
      </c>
      <c r="M483">
        <v>1</v>
      </c>
    </row>
    <row r="484" spans="1:13" x14ac:dyDescent="0.25">
      <c r="A484" t="s">
        <v>504</v>
      </c>
      <c r="B484" t="s">
        <v>92</v>
      </c>
      <c r="C484" t="s">
        <v>102</v>
      </c>
      <c r="D484" t="s">
        <v>2500</v>
      </c>
      <c r="E484" s="84">
        <v>0</v>
      </c>
      <c r="F484" s="84">
        <v>-120.70809981245851</v>
      </c>
      <c r="G484" s="84">
        <v>-7.1004764595563827</v>
      </c>
      <c r="H484" s="84">
        <v>7.1004764595563827</v>
      </c>
      <c r="I484" s="84">
        <v>-113.60762335290212</v>
      </c>
      <c r="J484" s="84">
        <v>-6.6828013737001246</v>
      </c>
      <c r="K484" t="s">
        <v>504</v>
      </c>
      <c r="L484" t="s">
        <v>2806</v>
      </c>
      <c r="M484">
        <v>8</v>
      </c>
    </row>
    <row r="485" spans="1:13" x14ac:dyDescent="0.25">
      <c r="A485" t="s">
        <v>2501</v>
      </c>
      <c r="B485" t="s">
        <v>2311</v>
      </c>
      <c r="C485" t="s">
        <v>102</v>
      </c>
      <c r="D485" t="s">
        <v>2502</v>
      </c>
      <c r="E485" s="84">
        <v>0</v>
      </c>
      <c r="F485" s="84">
        <v>-120.70809981245851</v>
      </c>
      <c r="G485" s="84">
        <v>-7.1004764595563827</v>
      </c>
      <c r="H485" s="84">
        <v>7.1004764595563827</v>
      </c>
      <c r="I485" s="84">
        <v>-113.60762335290212</v>
      </c>
      <c r="J485" s="84">
        <v>-6.6828013737001246</v>
      </c>
      <c r="K485" t="s">
        <v>2501</v>
      </c>
      <c r="L485" t="s">
        <v>2807</v>
      </c>
      <c r="M485">
        <v>4</v>
      </c>
    </row>
    <row r="486" spans="1:13" x14ac:dyDescent="0.25">
      <c r="A486" t="s">
        <v>2503</v>
      </c>
      <c r="B486" t="s">
        <v>2248</v>
      </c>
      <c r="C486" t="s">
        <v>102</v>
      </c>
      <c r="D486" t="s">
        <v>2504</v>
      </c>
      <c r="E486" s="84">
        <v>0</v>
      </c>
      <c r="F486" s="84">
        <v>-120.70809981245851</v>
      </c>
      <c r="G486" s="84">
        <v>-7.1004764595563827</v>
      </c>
      <c r="H486" s="84">
        <v>7.1004764595563827</v>
      </c>
      <c r="I486" s="84">
        <v>-113.60762335290212</v>
      </c>
      <c r="J486" s="84">
        <v>-6.6828013737001246</v>
      </c>
      <c r="K486" t="s">
        <v>2503</v>
      </c>
      <c r="L486" t="s">
        <v>2808</v>
      </c>
      <c r="M486">
        <v>5</v>
      </c>
    </row>
    <row r="487" spans="1:13" x14ac:dyDescent="0.25">
      <c r="A487" t="s">
        <v>2505</v>
      </c>
      <c r="B487" t="s">
        <v>2241</v>
      </c>
      <c r="C487" t="s">
        <v>102</v>
      </c>
      <c r="D487" t="s">
        <v>2506</v>
      </c>
      <c r="E487" s="84">
        <v>0</v>
      </c>
      <c r="F487" s="84">
        <v>-120.70809981245851</v>
      </c>
      <c r="G487" s="84">
        <v>-7.1004764595563827</v>
      </c>
      <c r="H487" s="84">
        <v>7.1004764595563827</v>
      </c>
      <c r="I487" s="84">
        <v>-113.60762335290212</v>
      </c>
      <c r="J487" s="84">
        <v>-6.6828013737001246</v>
      </c>
      <c r="K487" t="s">
        <v>2505</v>
      </c>
      <c r="L487" t="s">
        <v>2809</v>
      </c>
      <c r="M487">
        <v>6</v>
      </c>
    </row>
    <row r="488" spans="1:13" x14ac:dyDescent="0.25">
      <c r="A488" t="s">
        <v>2507</v>
      </c>
      <c r="B488" t="s">
        <v>2268</v>
      </c>
      <c r="C488" t="s">
        <v>102</v>
      </c>
      <c r="D488" t="s">
        <v>2508</v>
      </c>
      <c r="E488" s="84">
        <v>0</v>
      </c>
      <c r="F488" s="84">
        <v>-120.70809981245851</v>
      </c>
      <c r="G488" s="84">
        <v>-7.1004764595563827</v>
      </c>
      <c r="H488" s="84">
        <v>7.1004764595563827</v>
      </c>
      <c r="I488" s="84">
        <v>-113.60762335290212</v>
      </c>
      <c r="J488" s="84">
        <v>-6.6828013737001246</v>
      </c>
      <c r="K488" t="s">
        <v>2507</v>
      </c>
      <c r="L488" t="s">
        <v>2810</v>
      </c>
      <c r="M488">
        <v>1</v>
      </c>
    </row>
    <row r="489" spans="1:13" x14ac:dyDescent="0.25">
      <c r="A489" t="s">
        <v>759</v>
      </c>
      <c r="B489" t="s">
        <v>2224</v>
      </c>
      <c r="C489" t="s">
        <v>102</v>
      </c>
      <c r="D489" t="s">
        <v>2509</v>
      </c>
      <c r="E489" s="84">
        <v>0</v>
      </c>
      <c r="F489" s="84">
        <v>-120.70809981245851</v>
      </c>
      <c r="G489" s="84">
        <v>-7.1004764595563827</v>
      </c>
      <c r="H489" s="84">
        <v>7.1004764595563827</v>
      </c>
      <c r="I489" s="84">
        <v>-113.60762335290212</v>
      </c>
      <c r="J489" s="84">
        <v>-6.6828013737001246</v>
      </c>
      <c r="K489" t="s">
        <v>759</v>
      </c>
      <c r="L489" t="s">
        <v>2811</v>
      </c>
      <c r="M489">
        <v>9</v>
      </c>
    </row>
    <row r="490" spans="1:13" x14ac:dyDescent="0.25">
      <c r="A490" t="s">
        <v>1826</v>
      </c>
      <c r="B490" t="s">
        <v>28</v>
      </c>
      <c r="C490" t="s">
        <v>102</v>
      </c>
      <c r="D490" t="s">
        <v>2510</v>
      </c>
      <c r="E490" s="84">
        <v>0</v>
      </c>
      <c r="F490" s="84">
        <v>-120.70809981245851</v>
      </c>
      <c r="G490" s="84">
        <v>-7.1004764595563827</v>
      </c>
      <c r="H490" s="84">
        <v>7.1004764595563827</v>
      </c>
      <c r="I490" s="84">
        <v>-113.60762335290212</v>
      </c>
      <c r="J490" s="84">
        <v>-6.6828013737001246</v>
      </c>
      <c r="K490" t="s">
        <v>1826</v>
      </c>
      <c r="L490" t="s">
        <v>2812</v>
      </c>
      <c r="M490">
        <v>4</v>
      </c>
    </row>
    <row r="491" spans="1:13" x14ac:dyDescent="0.25">
      <c r="A491" t="s">
        <v>2511</v>
      </c>
      <c r="B491" t="s">
        <v>62</v>
      </c>
      <c r="C491" t="s">
        <v>102</v>
      </c>
      <c r="D491" t="s">
        <v>2512</v>
      </c>
      <c r="E491" s="84">
        <v>0</v>
      </c>
      <c r="F491" s="84">
        <v>-120.70809981245851</v>
      </c>
      <c r="G491" s="84">
        <v>-7.1004764595563827</v>
      </c>
      <c r="H491" s="84">
        <v>7.1004764595563827</v>
      </c>
      <c r="I491" s="84">
        <v>-113.60762335290212</v>
      </c>
      <c r="J491" s="84">
        <v>-6.6828013737001246</v>
      </c>
      <c r="K491" t="s">
        <v>2511</v>
      </c>
      <c r="L491" t="s">
        <v>2813</v>
      </c>
      <c r="M491">
        <v>3</v>
      </c>
    </row>
    <row r="492" spans="1:13" x14ac:dyDescent="0.25">
      <c r="A492" t="s">
        <v>2513</v>
      </c>
      <c r="B492" t="s">
        <v>2209</v>
      </c>
      <c r="C492" t="s">
        <v>102</v>
      </c>
      <c r="D492" t="s">
        <v>2514</v>
      </c>
      <c r="E492" s="84">
        <v>0</v>
      </c>
      <c r="F492" s="84">
        <v>-120.70809981245851</v>
      </c>
      <c r="G492" s="84">
        <v>-7.1004764595563827</v>
      </c>
      <c r="H492" s="84">
        <v>7.1004764595563827</v>
      </c>
      <c r="I492" s="84">
        <v>-113.60762335290212</v>
      </c>
      <c r="J492" s="84">
        <v>-6.6828013737001246</v>
      </c>
      <c r="K492" t="s">
        <v>2513</v>
      </c>
      <c r="L492" t="s">
        <v>2814</v>
      </c>
      <c r="M492">
        <v>1</v>
      </c>
    </row>
    <row r="493" spans="1:13" x14ac:dyDescent="0.25">
      <c r="A493" t="s">
        <v>2515</v>
      </c>
      <c r="B493" t="s">
        <v>2251</v>
      </c>
      <c r="C493" t="s">
        <v>102</v>
      </c>
      <c r="D493" t="s">
        <v>2516</v>
      </c>
      <c r="E493" s="84">
        <v>0</v>
      </c>
      <c r="F493" s="84">
        <v>-120.70809981245851</v>
      </c>
      <c r="G493" s="84">
        <v>-7.1004764595563827</v>
      </c>
      <c r="H493" s="84">
        <v>7.1004764595563827</v>
      </c>
      <c r="I493" s="84">
        <v>-113.60762335290212</v>
      </c>
      <c r="J493" s="84">
        <v>-6.6828013737001246</v>
      </c>
      <c r="K493" t="s">
        <v>2515</v>
      </c>
      <c r="L493" t="s">
        <v>2815</v>
      </c>
      <c r="M493">
        <v>3</v>
      </c>
    </row>
    <row r="494" spans="1:13" x14ac:dyDescent="0.25">
      <c r="A494" t="s">
        <v>2517</v>
      </c>
      <c r="B494" t="s">
        <v>94</v>
      </c>
      <c r="C494" t="s">
        <v>64</v>
      </c>
      <c r="D494" t="s">
        <v>2518</v>
      </c>
      <c r="E494" s="84">
        <v>0</v>
      </c>
      <c r="F494" s="84">
        <v>-130.22508271851893</v>
      </c>
      <c r="G494" s="84">
        <v>-7.6602989834422903</v>
      </c>
      <c r="H494" s="84">
        <v>15.320597966884581</v>
      </c>
      <c r="I494" s="84">
        <v>-114.90448475163436</v>
      </c>
      <c r="J494" s="84">
        <v>-6.7590873383314332</v>
      </c>
      <c r="K494" t="s">
        <v>2517</v>
      </c>
      <c r="L494" t="s">
        <v>2816</v>
      </c>
      <c r="M494">
        <v>1</v>
      </c>
    </row>
    <row r="495" spans="1:13" x14ac:dyDescent="0.25">
      <c r="A495" t="s">
        <v>2519</v>
      </c>
      <c r="B495" t="s">
        <v>2209</v>
      </c>
      <c r="C495" t="s">
        <v>64</v>
      </c>
      <c r="D495" t="s">
        <v>2131</v>
      </c>
      <c r="E495" s="84">
        <v>0</v>
      </c>
      <c r="F495" s="84">
        <v>-130.22508271851893</v>
      </c>
      <c r="G495" s="84">
        <v>-7.6602989834422903</v>
      </c>
      <c r="H495" s="84">
        <v>15.320597966884581</v>
      </c>
      <c r="I495" s="84">
        <v>-114.90448475163436</v>
      </c>
      <c r="J495" s="84">
        <v>-6.7590873383314332</v>
      </c>
      <c r="K495" t="s">
        <v>2519</v>
      </c>
      <c r="L495" t="s">
        <v>2817</v>
      </c>
      <c r="M495">
        <v>3</v>
      </c>
    </row>
    <row r="496" spans="1:13" x14ac:dyDescent="0.25">
      <c r="A496" t="s">
        <v>2088</v>
      </c>
      <c r="B496" t="s">
        <v>159</v>
      </c>
      <c r="C496" t="s">
        <v>64</v>
      </c>
      <c r="D496" t="s">
        <v>2520</v>
      </c>
      <c r="E496" s="84">
        <v>0</v>
      </c>
      <c r="F496" s="84">
        <v>-130.22508271851893</v>
      </c>
      <c r="G496" s="84">
        <v>-7.6602989834422903</v>
      </c>
      <c r="H496" s="84">
        <v>15.320597966884581</v>
      </c>
      <c r="I496" s="84">
        <v>-114.90448475163436</v>
      </c>
      <c r="J496" s="84">
        <v>-6.7590873383314332</v>
      </c>
      <c r="K496" t="s">
        <v>2088</v>
      </c>
      <c r="L496" t="s">
        <v>2818</v>
      </c>
      <c r="M496">
        <v>5</v>
      </c>
    </row>
    <row r="497" spans="1:13" x14ac:dyDescent="0.25">
      <c r="A497" t="s">
        <v>2073</v>
      </c>
      <c r="B497" t="s">
        <v>2322</v>
      </c>
      <c r="C497" t="s">
        <v>64</v>
      </c>
      <c r="D497" t="s">
        <v>2133</v>
      </c>
      <c r="E497" s="84">
        <v>0</v>
      </c>
      <c r="F497" s="84">
        <v>-130.22508271851893</v>
      </c>
      <c r="G497" s="84">
        <v>-7.6602989834422903</v>
      </c>
      <c r="H497" s="84">
        <v>15.320597966884581</v>
      </c>
      <c r="I497" s="84">
        <v>-114.90448475163436</v>
      </c>
      <c r="J497" s="84">
        <v>-6.7590873383314332</v>
      </c>
      <c r="K497" t="s">
        <v>2073</v>
      </c>
      <c r="L497" t="s">
        <v>2819</v>
      </c>
      <c r="M497">
        <v>6</v>
      </c>
    </row>
    <row r="498" spans="1:13" x14ac:dyDescent="0.25">
      <c r="A498" t="s">
        <v>1970</v>
      </c>
      <c r="B498" t="s">
        <v>2251</v>
      </c>
      <c r="C498" t="s">
        <v>64</v>
      </c>
      <c r="D498" t="s">
        <v>2521</v>
      </c>
      <c r="E498" s="84">
        <v>0</v>
      </c>
      <c r="F498" s="84">
        <v>-130.22508271851893</v>
      </c>
      <c r="G498" s="84">
        <v>-7.6602989834422903</v>
      </c>
      <c r="H498" s="84">
        <v>15.320597966884581</v>
      </c>
      <c r="I498" s="84">
        <v>-114.90448475163436</v>
      </c>
      <c r="J498" s="84">
        <v>-6.7590873383314332</v>
      </c>
      <c r="K498" t="s">
        <v>1970</v>
      </c>
      <c r="L498" t="s">
        <v>2820</v>
      </c>
      <c r="M498">
        <v>4</v>
      </c>
    </row>
    <row r="499" spans="1:13" x14ac:dyDescent="0.25">
      <c r="A499" t="s">
        <v>2522</v>
      </c>
      <c r="B499" t="s">
        <v>2217</v>
      </c>
      <c r="C499" t="s">
        <v>64</v>
      </c>
      <c r="D499" t="s">
        <v>2523</v>
      </c>
      <c r="E499" s="84">
        <v>0</v>
      </c>
      <c r="F499" s="84">
        <v>-130.22508271851893</v>
      </c>
      <c r="G499" s="84">
        <v>-7.6602989834422903</v>
      </c>
      <c r="H499" s="84">
        <v>15.320597966884581</v>
      </c>
      <c r="I499" s="84">
        <v>-114.90448475163436</v>
      </c>
      <c r="J499" s="84">
        <v>-6.7590873383314332</v>
      </c>
      <c r="K499" t="s">
        <v>2522</v>
      </c>
      <c r="L499" t="s">
        <v>2821</v>
      </c>
      <c r="M499">
        <v>2</v>
      </c>
    </row>
    <row r="500" spans="1:13" x14ac:dyDescent="0.25">
      <c r="A500" t="s">
        <v>1770</v>
      </c>
      <c r="B500" t="s">
        <v>2244</v>
      </c>
      <c r="C500" t="s">
        <v>29</v>
      </c>
      <c r="D500" t="s">
        <v>2066</v>
      </c>
      <c r="E500" s="84">
        <v>208.67188438104836</v>
      </c>
      <c r="F500" s="84">
        <v>-144.15253753309389</v>
      </c>
      <c r="G500" s="84">
        <v>-8.4795610313584646</v>
      </c>
      <c r="H500" s="84">
        <v>217.15144541240682</v>
      </c>
      <c r="I500" s="84">
        <v>-135.67297650173543</v>
      </c>
      <c r="J500" s="84">
        <v>-7.9807633236314963</v>
      </c>
      <c r="K500" t="s">
        <v>1770</v>
      </c>
      <c r="L500" t="s">
        <v>2822</v>
      </c>
      <c r="M500">
        <v>6</v>
      </c>
    </row>
    <row r="501" spans="1:13" x14ac:dyDescent="0.25">
      <c r="A501" t="s">
        <v>1529</v>
      </c>
      <c r="B501" t="s">
        <v>2268</v>
      </c>
      <c r="C501" t="s">
        <v>29</v>
      </c>
      <c r="D501" t="s">
        <v>2105</v>
      </c>
      <c r="E501" s="84">
        <v>174.66083860344483</v>
      </c>
      <c r="F501" s="84">
        <v>-178.16358331069742</v>
      </c>
      <c r="G501" s="84">
        <v>-10.480210782982201</v>
      </c>
      <c r="H501" s="84">
        <v>185.14104938642703</v>
      </c>
      <c r="I501" s="84">
        <v>-167.68337252771522</v>
      </c>
      <c r="J501" s="84">
        <v>-9.8637277957479537</v>
      </c>
      <c r="K501" t="s">
        <v>1529</v>
      </c>
      <c r="L501" t="s">
        <v>1528</v>
      </c>
      <c r="M501">
        <v>1</v>
      </c>
    </row>
    <row r="502" spans="1:13" x14ac:dyDescent="0.25">
      <c r="A502" t="s">
        <v>1594</v>
      </c>
      <c r="B502" t="s">
        <v>2217</v>
      </c>
      <c r="C502" t="s">
        <v>29</v>
      </c>
      <c r="D502" t="s">
        <v>2134</v>
      </c>
      <c r="E502" s="84">
        <v>155.35702447727843</v>
      </c>
      <c r="F502" s="84">
        <v>-197.46739743686382</v>
      </c>
      <c r="G502" s="84">
        <v>-11.615729260991989</v>
      </c>
      <c r="H502" s="84">
        <v>166.97275373827043</v>
      </c>
      <c r="I502" s="84">
        <v>-185.85166817587182</v>
      </c>
      <c r="J502" s="84">
        <v>-10.932451069168931</v>
      </c>
      <c r="K502" t="s">
        <v>1594</v>
      </c>
      <c r="L502" t="s">
        <v>1593</v>
      </c>
      <c r="M502">
        <v>0</v>
      </c>
    </row>
    <row r="503" spans="1:13" x14ac:dyDescent="0.25">
      <c r="A503" t="s">
        <v>57</v>
      </c>
      <c r="B503" t="s">
        <v>2217</v>
      </c>
      <c r="C503" t="s">
        <v>29</v>
      </c>
      <c r="D503" t="s">
        <v>2135</v>
      </c>
      <c r="E503" s="84">
        <v>104.63880548660936</v>
      </c>
      <c r="F503" s="84">
        <v>-248.18561642753289</v>
      </c>
      <c r="G503" s="84">
        <v>-14.599153907501934</v>
      </c>
      <c r="H503" s="84">
        <v>119.23795939411129</v>
      </c>
      <c r="I503" s="84">
        <v>-233.58646252003098</v>
      </c>
      <c r="J503" s="84">
        <v>-13.740380148237117</v>
      </c>
      <c r="K503" t="s">
        <v>57</v>
      </c>
      <c r="L503" t="s">
        <v>1120</v>
      </c>
      <c r="M503">
        <v>14</v>
      </c>
    </row>
    <row r="504" spans="1:13" x14ac:dyDescent="0.25">
      <c r="A504" t="s">
        <v>1584</v>
      </c>
      <c r="B504" t="s">
        <v>2244</v>
      </c>
      <c r="C504" t="s">
        <v>29</v>
      </c>
      <c r="D504" t="s">
        <v>2136</v>
      </c>
      <c r="E504" s="84">
        <v>85.52925708829224</v>
      </c>
      <c r="F504" s="84">
        <v>-267.29516482585001</v>
      </c>
      <c r="G504" s="84">
        <v>-15.723244989755884</v>
      </c>
      <c r="H504" s="84">
        <v>101.25250207804812</v>
      </c>
      <c r="I504" s="84">
        <v>-251.57191983609414</v>
      </c>
      <c r="J504" s="84">
        <v>-14.798348225652596</v>
      </c>
      <c r="K504" t="s">
        <v>1584</v>
      </c>
      <c r="L504" t="s">
        <v>1583</v>
      </c>
      <c r="M504">
        <v>2</v>
      </c>
    </row>
    <row r="505" spans="1:13" x14ac:dyDescent="0.25">
      <c r="A505" t="s">
        <v>48</v>
      </c>
      <c r="B505" t="s">
        <v>2268</v>
      </c>
      <c r="C505" t="s">
        <v>29</v>
      </c>
      <c r="D505" t="s">
        <v>2138</v>
      </c>
      <c r="E505" s="84">
        <v>76.97297033265275</v>
      </c>
      <c r="F505" s="84">
        <v>-275.85145158148953</v>
      </c>
      <c r="G505" s="84">
        <v>-16.226555975381736</v>
      </c>
      <c r="H505" s="84">
        <v>93.199526308034478</v>
      </c>
      <c r="I505" s="84">
        <v>-259.62489560610777</v>
      </c>
      <c r="J505" s="84">
        <v>-15.272052682712221</v>
      </c>
      <c r="K505" t="s">
        <v>48</v>
      </c>
      <c r="L505" t="s">
        <v>2823</v>
      </c>
      <c r="M505">
        <v>9</v>
      </c>
    </row>
    <row r="506" spans="1:13" x14ac:dyDescent="0.25">
      <c r="A506" t="s">
        <v>1241</v>
      </c>
      <c r="B506" t="s">
        <v>2251</v>
      </c>
      <c r="C506" t="s">
        <v>29</v>
      </c>
      <c r="D506" t="s">
        <v>2140</v>
      </c>
      <c r="E506" s="84">
        <v>33.844743926039428</v>
      </c>
      <c r="F506" s="84">
        <v>-318.97967798810282</v>
      </c>
      <c r="G506" s="84">
        <v>-18.763510469888402</v>
      </c>
      <c r="H506" s="84">
        <v>52.60825439592783</v>
      </c>
      <c r="I506" s="84">
        <v>-300.21616751821443</v>
      </c>
      <c r="J506" s="84">
        <v>-17.659774559894966</v>
      </c>
      <c r="K506" t="s">
        <v>1241</v>
      </c>
      <c r="L506" t="s">
        <v>1240</v>
      </c>
      <c r="M506">
        <v>0</v>
      </c>
    </row>
    <row r="507" spans="1:13" x14ac:dyDescent="0.25">
      <c r="A507" t="s">
        <v>1245</v>
      </c>
      <c r="B507" t="s">
        <v>2246</v>
      </c>
      <c r="C507" t="s">
        <v>29</v>
      </c>
      <c r="D507" t="s">
        <v>2142</v>
      </c>
      <c r="E507" s="84">
        <v>25.939596844704187</v>
      </c>
      <c r="F507" s="84">
        <v>-326.88482506943808</v>
      </c>
      <c r="G507" s="84">
        <v>-19.228519121731651</v>
      </c>
      <c r="H507" s="84">
        <v>45.168115966435835</v>
      </c>
      <c r="I507" s="84">
        <v>-307.65630594770641</v>
      </c>
      <c r="J507" s="84">
        <v>-18.09742976162979</v>
      </c>
      <c r="K507" t="s">
        <v>1245</v>
      </c>
      <c r="L507" t="s">
        <v>1244</v>
      </c>
      <c r="M507">
        <v>3</v>
      </c>
    </row>
    <row r="508" spans="1:13" x14ac:dyDescent="0.25">
      <c r="A508" t="s">
        <v>1566</v>
      </c>
      <c r="B508" t="s">
        <v>2209</v>
      </c>
      <c r="C508" t="s">
        <v>29</v>
      </c>
      <c r="D508" t="s">
        <v>2144</v>
      </c>
      <c r="E508" s="84">
        <v>20.937907540631347</v>
      </c>
      <c r="F508" s="84">
        <v>-331.88651437351092</v>
      </c>
      <c r="G508" s="84">
        <v>-19.522736139618289</v>
      </c>
      <c r="H508" s="84">
        <v>40.460643680249632</v>
      </c>
      <c r="I508" s="84">
        <v>-312.36377823389262</v>
      </c>
      <c r="J508" s="84">
        <v>-18.37433989611133</v>
      </c>
      <c r="K508" t="s">
        <v>1566</v>
      </c>
      <c r="L508" t="s">
        <v>1565</v>
      </c>
      <c r="M508">
        <v>2</v>
      </c>
    </row>
    <row r="509" spans="1:13" x14ac:dyDescent="0.25">
      <c r="A509" t="s">
        <v>59</v>
      </c>
      <c r="B509" t="s">
        <v>2208</v>
      </c>
      <c r="C509" t="s">
        <v>29</v>
      </c>
      <c r="D509" t="s">
        <v>2145</v>
      </c>
      <c r="E509" s="84">
        <v>19.496222016737125</v>
      </c>
      <c r="F509" s="84">
        <v>-333.32819989740511</v>
      </c>
      <c r="G509" s="84">
        <v>-19.607541170435596</v>
      </c>
      <c r="H509" s="84">
        <v>39.103763187172717</v>
      </c>
      <c r="I509" s="84">
        <v>-313.72065872696953</v>
      </c>
      <c r="J509" s="84">
        <v>-18.454156395704089</v>
      </c>
      <c r="K509" t="s">
        <v>59</v>
      </c>
      <c r="L509" t="s">
        <v>2824</v>
      </c>
      <c r="M509">
        <v>11</v>
      </c>
    </row>
    <row r="510" spans="1:13" x14ac:dyDescent="0.25">
      <c r="A510" t="s">
        <v>1196</v>
      </c>
      <c r="B510" t="s">
        <v>72</v>
      </c>
      <c r="C510" t="s">
        <v>29</v>
      </c>
      <c r="D510" t="s">
        <v>2146</v>
      </c>
      <c r="E510" s="84">
        <v>18.830644686688615</v>
      </c>
      <c r="F510" s="84">
        <v>-333.99377722745362</v>
      </c>
      <c r="G510" s="84">
        <v>-19.646692778085509</v>
      </c>
      <c r="H510" s="84">
        <v>38.477337464774124</v>
      </c>
      <c r="I510" s="84">
        <v>-314.34708444936814</v>
      </c>
      <c r="J510" s="84">
        <v>-18.491004967609889</v>
      </c>
      <c r="K510" t="s">
        <v>1196</v>
      </c>
      <c r="L510" t="s">
        <v>1195</v>
      </c>
      <c r="M510">
        <v>0</v>
      </c>
    </row>
    <row r="511" spans="1:13" x14ac:dyDescent="0.25">
      <c r="A511" t="s">
        <v>2524</v>
      </c>
      <c r="B511" t="s">
        <v>2246</v>
      </c>
      <c r="C511" t="s">
        <v>29</v>
      </c>
      <c r="D511" t="s">
        <v>2147</v>
      </c>
      <c r="E511" s="84">
        <v>15.064</v>
      </c>
      <c r="F511" s="84">
        <v>-337.76042191414223</v>
      </c>
      <c r="G511" s="84">
        <v>-19.868260112596602</v>
      </c>
      <c r="H511" s="84">
        <v>34.932260112596602</v>
      </c>
      <c r="I511" s="84">
        <v>-317.89216180154563</v>
      </c>
      <c r="J511" s="84">
        <v>-18.699538929502683</v>
      </c>
      <c r="K511" t="s">
        <v>2524</v>
      </c>
      <c r="L511" t="s">
        <v>2825</v>
      </c>
      <c r="M511">
        <v>1</v>
      </c>
    </row>
    <row r="512" spans="1:13" x14ac:dyDescent="0.25">
      <c r="A512" t="s">
        <v>1674</v>
      </c>
      <c r="B512" t="s">
        <v>62</v>
      </c>
      <c r="C512" t="s">
        <v>29</v>
      </c>
      <c r="D512" t="s">
        <v>2149</v>
      </c>
      <c r="E512" s="84">
        <v>14.657037454644753</v>
      </c>
      <c r="F512" s="84">
        <v>-338.1673844594975</v>
      </c>
      <c r="G512" s="84">
        <v>-19.892199085852795</v>
      </c>
      <c r="H512" s="84">
        <v>34.549236540497546</v>
      </c>
      <c r="I512" s="84">
        <v>-318.27518537364472</v>
      </c>
      <c r="J512" s="84">
        <v>-18.722069727861452</v>
      </c>
      <c r="K512" t="s">
        <v>1674</v>
      </c>
      <c r="L512" t="s">
        <v>2826</v>
      </c>
      <c r="M512">
        <v>5</v>
      </c>
    </row>
    <row r="513" spans="1:13" x14ac:dyDescent="0.25">
      <c r="A513" t="s">
        <v>2525</v>
      </c>
      <c r="B513" t="s">
        <v>2233</v>
      </c>
      <c r="C513" t="s">
        <v>29</v>
      </c>
      <c r="D513" t="s">
        <v>2151</v>
      </c>
      <c r="E513" s="84">
        <v>14</v>
      </c>
      <c r="F513" s="84">
        <v>-338.82442191414225</v>
      </c>
      <c r="G513" s="84">
        <v>-19.93084834789072</v>
      </c>
      <c r="H513" s="84">
        <v>33.930848347890716</v>
      </c>
      <c r="I513" s="84">
        <v>-318.89357356625152</v>
      </c>
      <c r="J513" s="84">
        <v>-18.75844550389715</v>
      </c>
      <c r="K513" t="s">
        <v>2525</v>
      </c>
      <c r="L513" t="s">
        <v>2827</v>
      </c>
      <c r="M513">
        <v>5</v>
      </c>
    </row>
    <row r="514" spans="1:13" x14ac:dyDescent="0.25">
      <c r="A514" t="s">
        <v>76</v>
      </c>
      <c r="B514" t="s">
        <v>2311</v>
      </c>
      <c r="C514" t="s">
        <v>29</v>
      </c>
      <c r="D514" t="s">
        <v>2152</v>
      </c>
      <c r="E514" s="84">
        <v>13.900000000000002</v>
      </c>
      <c r="F514" s="84">
        <v>-338.92442191414227</v>
      </c>
      <c r="G514" s="84">
        <v>-19.936730700831898</v>
      </c>
      <c r="H514" s="84">
        <v>33.8367307008319</v>
      </c>
      <c r="I514" s="84">
        <v>-318.98769121331037</v>
      </c>
      <c r="J514" s="84">
        <v>-18.763981836077079</v>
      </c>
      <c r="K514" t="s">
        <v>76</v>
      </c>
      <c r="L514" t="s">
        <v>2828</v>
      </c>
      <c r="M514">
        <v>15</v>
      </c>
    </row>
    <row r="515" spans="1:13" x14ac:dyDescent="0.25">
      <c r="A515" t="s">
        <v>2526</v>
      </c>
      <c r="B515" t="s">
        <v>62</v>
      </c>
      <c r="C515" t="s">
        <v>29</v>
      </c>
      <c r="D515" t="s">
        <v>2153</v>
      </c>
      <c r="E515" s="84">
        <v>13.72</v>
      </c>
      <c r="F515" s="84">
        <v>-339.10442191414222</v>
      </c>
      <c r="G515" s="84">
        <v>-19.947318936126013</v>
      </c>
      <c r="H515" s="84">
        <v>33.667318936126016</v>
      </c>
      <c r="I515" s="84">
        <v>-319.15710297801621</v>
      </c>
      <c r="J515" s="84">
        <v>-18.773947234000953</v>
      </c>
      <c r="K515" t="s">
        <v>2526</v>
      </c>
      <c r="L515" t="s">
        <v>2829</v>
      </c>
      <c r="M515">
        <v>4</v>
      </c>
    </row>
    <row r="516" spans="1:13" x14ac:dyDescent="0.25">
      <c r="A516" t="s">
        <v>2139</v>
      </c>
      <c r="B516" t="s">
        <v>2241</v>
      </c>
      <c r="C516" t="s">
        <v>29</v>
      </c>
      <c r="D516" t="s">
        <v>2154</v>
      </c>
      <c r="E516" s="84">
        <v>13.340000000000002</v>
      </c>
      <c r="F516" s="84">
        <v>-339.48442191414227</v>
      </c>
      <c r="G516" s="84">
        <v>-19.969671877302488</v>
      </c>
      <c r="H516" s="84">
        <v>33.309671877302485</v>
      </c>
      <c r="I516" s="84">
        <v>-319.51475003683976</v>
      </c>
      <c r="J516" s="84">
        <v>-18.794985296284693</v>
      </c>
      <c r="K516" t="s">
        <v>2139</v>
      </c>
      <c r="L516" t="s">
        <v>2830</v>
      </c>
      <c r="M516">
        <v>3</v>
      </c>
    </row>
    <row r="517" spans="1:13" x14ac:dyDescent="0.25">
      <c r="A517" t="s">
        <v>104</v>
      </c>
      <c r="B517" t="s">
        <v>2231</v>
      </c>
      <c r="C517" t="s">
        <v>29</v>
      </c>
      <c r="D517" t="s">
        <v>2155</v>
      </c>
      <c r="E517" s="84">
        <v>13.273584944015258</v>
      </c>
      <c r="F517" s="84">
        <v>-339.55083697012697</v>
      </c>
      <c r="G517" s="84">
        <v>-19.973578645301586</v>
      </c>
      <c r="H517" s="84">
        <v>33.247163589316848</v>
      </c>
      <c r="I517" s="84">
        <v>-319.57725832482538</v>
      </c>
      <c r="J517" s="84">
        <v>-18.798662254401492</v>
      </c>
      <c r="K517" t="s">
        <v>104</v>
      </c>
      <c r="L517" t="s">
        <v>2831</v>
      </c>
      <c r="M517">
        <v>18</v>
      </c>
    </row>
    <row r="518" spans="1:13" x14ac:dyDescent="0.25">
      <c r="A518" t="s">
        <v>2158</v>
      </c>
      <c r="B518" t="s">
        <v>2221</v>
      </c>
      <c r="C518" t="s">
        <v>29</v>
      </c>
      <c r="D518" t="s">
        <v>2157</v>
      </c>
      <c r="E518" s="84">
        <v>12.901501808078235</v>
      </c>
      <c r="F518" s="84">
        <v>-339.922920106064</v>
      </c>
      <c r="G518" s="84">
        <v>-19.995465888592001</v>
      </c>
      <c r="H518" s="84">
        <v>32.896967696670238</v>
      </c>
      <c r="I518" s="84">
        <v>-319.92745421747202</v>
      </c>
      <c r="J518" s="84">
        <v>-18.819262012792471</v>
      </c>
      <c r="K518" t="s">
        <v>2158</v>
      </c>
      <c r="L518" t="s">
        <v>2832</v>
      </c>
      <c r="M518">
        <v>6</v>
      </c>
    </row>
    <row r="519" spans="1:13" x14ac:dyDescent="0.25">
      <c r="A519" t="s">
        <v>93</v>
      </c>
      <c r="B519" t="s">
        <v>92</v>
      </c>
      <c r="C519" t="s">
        <v>29</v>
      </c>
      <c r="D519" t="s">
        <v>2159</v>
      </c>
      <c r="E519" s="84">
        <v>12.749635114122059</v>
      </c>
      <c r="F519" s="84">
        <v>-340.07478680002021</v>
      </c>
      <c r="G519" s="84">
        <v>-20.004399223530601</v>
      </c>
      <c r="H519" s="84">
        <v>32.754034337652655</v>
      </c>
      <c r="I519" s="84">
        <v>-320.07038757648957</v>
      </c>
      <c r="J519" s="84">
        <v>-18.827669857440561</v>
      </c>
      <c r="K519" t="s">
        <v>93</v>
      </c>
      <c r="L519" t="s">
        <v>2833</v>
      </c>
      <c r="M519">
        <v>11</v>
      </c>
    </row>
    <row r="520" spans="1:13" x14ac:dyDescent="0.25">
      <c r="A520" t="s">
        <v>1864</v>
      </c>
      <c r="B520" t="s">
        <v>2224</v>
      </c>
      <c r="C520" t="s">
        <v>29</v>
      </c>
      <c r="D520" t="s">
        <v>2161</v>
      </c>
      <c r="E520" s="84">
        <v>12.372225205857996</v>
      </c>
      <c r="F520" s="84">
        <v>-340.45219670828425</v>
      </c>
      <c r="G520" s="84">
        <v>-20.02659980636966</v>
      </c>
      <c r="H520" s="84">
        <v>32.398825012227661</v>
      </c>
      <c r="I520" s="84">
        <v>-320.42559690191456</v>
      </c>
      <c r="J520" s="84">
        <v>-18.848564523642032</v>
      </c>
      <c r="K520" t="s">
        <v>1864</v>
      </c>
      <c r="L520" t="s">
        <v>2834</v>
      </c>
      <c r="M520">
        <v>4</v>
      </c>
    </row>
    <row r="521" spans="1:13" x14ac:dyDescent="0.25">
      <c r="A521" t="s">
        <v>2527</v>
      </c>
      <c r="B521" t="s">
        <v>34</v>
      </c>
      <c r="C521" t="s">
        <v>29</v>
      </c>
      <c r="D521" t="s">
        <v>2162</v>
      </c>
      <c r="E521" s="84">
        <v>11.84</v>
      </c>
      <c r="F521" s="84">
        <v>-340.98442191414227</v>
      </c>
      <c r="G521" s="84">
        <v>-20.057907171420133</v>
      </c>
      <c r="H521" s="84">
        <v>31.89790717142013</v>
      </c>
      <c r="I521" s="84">
        <v>-320.92651474272213</v>
      </c>
      <c r="J521" s="84">
        <v>-18.878030278983655</v>
      </c>
      <c r="K521" t="s">
        <v>2527</v>
      </c>
      <c r="L521" t="s">
        <v>2835</v>
      </c>
      <c r="M521">
        <v>0</v>
      </c>
    </row>
    <row r="522" spans="1:13" x14ac:dyDescent="0.25">
      <c r="A522" t="s">
        <v>2528</v>
      </c>
      <c r="B522" t="s">
        <v>2229</v>
      </c>
      <c r="C522" t="s">
        <v>29</v>
      </c>
      <c r="D522" t="s">
        <v>2164</v>
      </c>
      <c r="E522" s="84">
        <v>11.607313481951945</v>
      </c>
      <c r="F522" s="84">
        <v>-341.21710843219029</v>
      </c>
      <c r="G522" s="84">
        <v>-20.071594613658252</v>
      </c>
      <c r="H522" s="84">
        <v>31.678908095610197</v>
      </c>
      <c r="I522" s="84">
        <v>-321.14551381853204</v>
      </c>
      <c r="J522" s="84">
        <v>-18.890912577560709</v>
      </c>
      <c r="K522" t="s">
        <v>2528</v>
      </c>
      <c r="L522" t="s">
        <v>2836</v>
      </c>
      <c r="M522">
        <v>3</v>
      </c>
    </row>
    <row r="523" spans="1:13" x14ac:dyDescent="0.25">
      <c r="A523" t="s">
        <v>2529</v>
      </c>
      <c r="B523" t="s">
        <v>68</v>
      </c>
      <c r="C523" t="s">
        <v>29</v>
      </c>
      <c r="D523" t="s">
        <v>2166</v>
      </c>
      <c r="E523" s="84">
        <v>11.26</v>
      </c>
      <c r="F523" s="84">
        <v>-341.56442191414226</v>
      </c>
      <c r="G523" s="84">
        <v>-20.092024818478958</v>
      </c>
      <c r="H523" s="84">
        <v>31.352024818478956</v>
      </c>
      <c r="I523" s="84">
        <v>-321.47239709566327</v>
      </c>
      <c r="J523" s="84">
        <v>-18.910141005627253</v>
      </c>
      <c r="K523" t="s">
        <v>2529</v>
      </c>
      <c r="L523" t="s">
        <v>2837</v>
      </c>
      <c r="M523">
        <v>3</v>
      </c>
    </row>
    <row r="524" spans="1:13" x14ac:dyDescent="0.25">
      <c r="A524" t="s">
        <v>2530</v>
      </c>
      <c r="B524" t="s">
        <v>62</v>
      </c>
      <c r="C524" t="s">
        <v>29</v>
      </c>
      <c r="D524" t="s">
        <v>2168</v>
      </c>
      <c r="E524" s="84">
        <v>11.240000000000002</v>
      </c>
      <c r="F524" s="84">
        <v>-341.58442191414224</v>
      </c>
      <c r="G524" s="84">
        <v>-20.093201289067192</v>
      </c>
      <c r="H524" s="84">
        <v>31.33320128906719</v>
      </c>
      <c r="I524" s="84">
        <v>-321.49122062507507</v>
      </c>
      <c r="J524" s="84">
        <v>-18.91124827206324</v>
      </c>
      <c r="K524" t="s">
        <v>2530</v>
      </c>
      <c r="L524" t="s">
        <v>2838</v>
      </c>
      <c r="M524">
        <v>0</v>
      </c>
    </row>
    <row r="525" spans="1:13" x14ac:dyDescent="0.25">
      <c r="A525" t="s">
        <v>2531</v>
      </c>
      <c r="B525" t="s">
        <v>2311</v>
      </c>
      <c r="C525" t="s">
        <v>29</v>
      </c>
      <c r="D525" t="s">
        <v>2170</v>
      </c>
      <c r="E525" s="84">
        <v>11.2</v>
      </c>
      <c r="F525" s="84">
        <v>-341.62442191414226</v>
      </c>
      <c r="G525" s="84">
        <v>-20.095554230243664</v>
      </c>
      <c r="H525" s="84">
        <v>31.29555423024366</v>
      </c>
      <c r="I525" s="84">
        <v>-321.52886768389857</v>
      </c>
      <c r="J525" s="84">
        <v>-18.913462804935211</v>
      </c>
      <c r="K525" t="s">
        <v>2531</v>
      </c>
      <c r="L525" t="s">
        <v>2839</v>
      </c>
      <c r="M525">
        <v>0</v>
      </c>
    </row>
    <row r="526" spans="1:13" x14ac:dyDescent="0.25">
      <c r="A526" t="s">
        <v>2160</v>
      </c>
      <c r="B526" t="s">
        <v>2219</v>
      </c>
      <c r="C526" t="s">
        <v>29</v>
      </c>
      <c r="D526" t="s">
        <v>2172</v>
      </c>
      <c r="E526" s="84">
        <v>10.907413605256217</v>
      </c>
      <c r="F526" s="84">
        <v>-341.91700830888601</v>
      </c>
      <c r="G526" s="84">
        <v>-20.112765194640353</v>
      </c>
      <c r="H526" s="84">
        <v>31.02017879989657</v>
      </c>
      <c r="I526" s="84">
        <v>-321.80424311424565</v>
      </c>
      <c r="J526" s="84">
        <v>-18.929661359661509</v>
      </c>
      <c r="K526" t="s">
        <v>2160</v>
      </c>
      <c r="L526" t="s">
        <v>2840</v>
      </c>
      <c r="M526">
        <v>5</v>
      </c>
    </row>
    <row r="527" spans="1:13" x14ac:dyDescent="0.25">
      <c r="A527" t="s">
        <v>2165</v>
      </c>
      <c r="B527" t="s">
        <v>2248</v>
      </c>
      <c r="C527" t="s">
        <v>29</v>
      </c>
      <c r="D527" t="s">
        <v>2174</v>
      </c>
      <c r="E527" s="84">
        <v>10.315202000867878</v>
      </c>
      <c r="F527" s="84">
        <v>-342.50921991327436</v>
      </c>
      <c r="G527" s="84">
        <v>-20.147601171369079</v>
      </c>
      <c r="H527" s="84">
        <v>30.46280317223696</v>
      </c>
      <c r="I527" s="84">
        <v>-322.36161874190532</v>
      </c>
      <c r="J527" s="84">
        <v>-18.962448161288549</v>
      </c>
      <c r="K527" t="s">
        <v>2165</v>
      </c>
      <c r="L527" t="s">
        <v>2841</v>
      </c>
      <c r="M527">
        <v>7</v>
      </c>
    </row>
    <row r="528" spans="1:13" x14ac:dyDescent="0.25">
      <c r="A528" t="s">
        <v>2185</v>
      </c>
      <c r="B528" t="s">
        <v>2278</v>
      </c>
      <c r="C528" t="s">
        <v>29</v>
      </c>
      <c r="D528" t="s">
        <v>2176</v>
      </c>
      <c r="E528" s="84">
        <v>10.178000000000001</v>
      </c>
      <c r="F528" s="84">
        <v>-342.64642191414225</v>
      </c>
      <c r="G528" s="84">
        <v>-20.155671877302485</v>
      </c>
      <c r="H528" s="84">
        <v>30.333671877302486</v>
      </c>
      <c r="I528" s="84">
        <v>-322.49075003683976</v>
      </c>
      <c r="J528" s="84">
        <v>-18.970044119814105</v>
      </c>
      <c r="K528" t="s">
        <v>2185</v>
      </c>
      <c r="L528" t="s">
        <v>2842</v>
      </c>
      <c r="M528">
        <v>7</v>
      </c>
    </row>
    <row r="529" spans="1:13" x14ac:dyDescent="0.25">
      <c r="A529" t="s">
        <v>2532</v>
      </c>
      <c r="B529" t="s">
        <v>2210</v>
      </c>
      <c r="C529" t="s">
        <v>29</v>
      </c>
      <c r="D529" t="s">
        <v>2178</v>
      </c>
      <c r="E529" s="84">
        <v>10.152710144090838</v>
      </c>
      <c r="F529" s="84">
        <v>-342.67171177005139</v>
      </c>
      <c r="G529" s="84">
        <v>-20.157159515885375</v>
      </c>
      <c r="H529" s="84">
        <v>30.309869659976215</v>
      </c>
      <c r="I529" s="84">
        <v>-322.51455225416601</v>
      </c>
      <c r="J529" s="84">
        <v>-18.97144425024506</v>
      </c>
      <c r="K529" t="s">
        <v>2532</v>
      </c>
      <c r="L529" t="s">
        <v>2843</v>
      </c>
      <c r="M529">
        <v>1</v>
      </c>
    </row>
    <row r="530" spans="1:13" x14ac:dyDescent="0.25">
      <c r="A530" t="s">
        <v>412</v>
      </c>
      <c r="B530" t="s">
        <v>2213</v>
      </c>
      <c r="C530" t="s">
        <v>29</v>
      </c>
      <c r="D530" t="s">
        <v>2180</v>
      </c>
      <c r="E530" s="84">
        <v>10.091510338968055</v>
      </c>
      <c r="F530" s="84">
        <v>-342.73291157517417</v>
      </c>
      <c r="G530" s="84">
        <v>-20.16075950442201</v>
      </c>
      <c r="H530" s="84">
        <v>30.252269843390067</v>
      </c>
      <c r="I530" s="84">
        <v>-322.57215207075217</v>
      </c>
      <c r="J530" s="84">
        <v>-18.974832474750126</v>
      </c>
      <c r="K530" t="s">
        <v>412</v>
      </c>
      <c r="L530" t="s">
        <v>2844</v>
      </c>
      <c r="M530">
        <v>12</v>
      </c>
    </row>
    <row r="531" spans="1:13" x14ac:dyDescent="0.25">
      <c r="A531" t="s">
        <v>2065</v>
      </c>
      <c r="B531" t="s">
        <v>2228</v>
      </c>
      <c r="C531" t="s">
        <v>29</v>
      </c>
      <c r="D531" t="s">
        <v>2181</v>
      </c>
      <c r="E531" s="84">
        <v>9.8354460651001272</v>
      </c>
      <c r="F531" s="84">
        <v>-342.98897584904211</v>
      </c>
      <c r="G531" s="84">
        <v>-20.175822108767182</v>
      </c>
      <c r="H531" s="84">
        <v>30.011268173867311</v>
      </c>
      <c r="I531" s="84">
        <v>-322.81315374027491</v>
      </c>
      <c r="J531" s="84">
        <v>-18.989009043545583</v>
      </c>
      <c r="K531" t="s">
        <v>2065</v>
      </c>
      <c r="L531" t="s">
        <v>2845</v>
      </c>
      <c r="M531">
        <v>4</v>
      </c>
    </row>
    <row r="532" spans="1:13" x14ac:dyDescent="0.25">
      <c r="A532" t="s">
        <v>2533</v>
      </c>
      <c r="B532" t="s">
        <v>34</v>
      </c>
      <c r="C532" t="s">
        <v>29</v>
      </c>
      <c r="D532" t="s">
        <v>2183</v>
      </c>
      <c r="E532" s="84">
        <v>9.8342726558454103</v>
      </c>
      <c r="F532" s="84">
        <v>-342.99014925829681</v>
      </c>
      <c r="G532" s="84">
        <v>-20.175891132840988</v>
      </c>
      <c r="H532" s="84">
        <v>30.010163788686398</v>
      </c>
      <c r="I532" s="84">
        <v>-322.81425812545586</v>
      </c>
      <c r="J532" s="84">
        <v>-18.989074007379756</v>
      </c>
      <c r="K532" t="s">
        <v>2533</v>
      </c>
      <c r="L532" t="s">
        <v>2846</v>
      </c>
      <c r="M532">
        <v>3</v>
      </c>
    </row>
    <row r="533" spans="1:13" x14ac:dyDescent="0.25">
      <c r="A533" t="s">
        <v>2534</v>
      </c>
      <c r="B533" t="s">
        <v>54</v>
      </c>
      <c r="C533" t="s">
        <v>29</v>
      </c>
      <c r="D533" t="s">
        <v>2184</v>
      </c>
      <c r="E533" s="84">
        <v>9.7875225097247469</v>
      </c>
      <c r="F533" s="84">
        <v>-343.03689940441751</v>
      </c>
      <c r="G533" s="84">
        <v>-20.178641141436323</v>
      </c>
      <c r="H533" s="84">
        <v>29.966163651161068</v>
      </c>
      <c r="I533" s="84">
        <v>-322.85825826298117</v>
      </c>
      <c r="J533" s="84">
        <v>-18.991662250763596</v>
      </c>
      <c r="K533" t="s">
        <v>2534</v>
      </c>
      <c r="L533" t="s">
        <v>2847</v>
      </c>
      <c r="M533">
        <v>2</v>
      </c>
    </row>
    <row r="534" spans="1:13" x14ac:dyDescent="0.25">
      <c r="A534" t="s">
        <v>2535</v>
      </c>
      <c r="B534" t="s">
        <v>159</v>
      </c>
      <c r="C534" t="s">
        <v>29</v>
      </c>
      <c r="D534" t="s">
        <v>2186</v>
      </c>
      <c r="E534" s="84">
        <v>9.6613201142318932</v>
      </c>
      <c r="F534" s="84">
        <v>-343.16310179991035</v>
      </c>
      <c r="G534" s="84">
        <v>-20.186064811759433</v>
      </c>
      <c r="H534" s="84">
        <v>29.847384925991328</v>
      </c>
      <c r="I534" s="84">
        <v>-322.97703698815093</v>
      </c>
      <c r="J534" s="84">
        <v>-18.998649234597114</v>
      </c>
      <c r="K534" t="s">
        <v>2535</v>
      </c>
      <c r="L534" t="s">
        <v>2848</v>
      </c>
      <c r="M534">
        <v>0</v>
      </c>
    </row>
    <row r="535" spans="1:13" x14ac:dyDescent="0.25">
      <c r="A535" t="s">
        <v>1987</v>
      </c>
      <c r="B535" t="s">
        <v>68</v>
      </c>
      <c r="C535" t="s">
        <v>29</v>
      </c>
      <c r="D535" t="s">
        <v>2188</v>
      </c>
      <c r="E535" s="84">
        <v>9.6409674368302056</v>
      </c>
      <c r="F535" s="84">
        <v>-343.18345447731207</v>
      </c>
      <c r="G535" s="84">
        <v>-20.187262028077182</v>
      </c>
      <c r="H535" s="84">
        <v>29.828229464907384</v>
      </c>
      <c r="I535" s="84">
        <v>-322.99619244923485</v>
      </c>
      <c r="J535" s="84">
        <v>-18.999776026425579</v>
      </c>
      <c r="K535" t="s">
        <v>1987</v>
      </c>
      <c r="L535" t="s">
        <v>2849</v>
      </c>
      <c r="M535">
        <v>5</v>
      </c>
    </row>
    <row r="536" spans="1:13" x14ac:dyDescent="0.25">
      <c r="A536" t="s">
        <v>2536</v>
      </c>
      <c r="B536" t="s">
        <v>2228</v>
      </c>
      <c r="C536" t="s">
        <v>29</v>
      </c>
      <c r="D536" t="s">
        <v>2189</v>
      </c>
      <c r="E536" s="84">
        <v>9.5019999999999989</v>
      </c>
      <c r="F536" s="84">
        <v>-343.32242191414224</v>
      </c>
      <c r="G536" s="84">
        <v>-20.195436583184836</v>
      </c>
      <c r="H536" s="84">
        <v>29.697436583184839</v>
      </c>
      <c r="I536" s="84">
        <v>-323.12698533095738</v>
      </c>
      <c r="J536" s="84">
        <v>-19.007469725350433</v>
      </c>
      <c r="K536" t="s">
        <v>2536</v>
      </c>
      <c r="L536" t="s">
        <v>2850</v>
      </c>
      <c r="M536">
        <v>2</v>
      </c>
    </row>
    <row r="537" spans="1:13" x14ac:dyDescent="0.25">
      <c r="A537" t="s">
        <v>2537</v>
      </c>
      <c r="B537" t="s">
        <v>94</v>
      </c>
      <c r="C537" t="s">
        <v>29</v>
      </c>
      <c r="D537" t="s">
        <v>2191</v>
      </c>
      <c r="E537" s="84">
        <v>9.1535461503330993</v>
      </c>
      <c r="F537" s="84">
        <v>-343.67087576380914</v>
      </c>
      <c r="G537" s="84">
        <v>-20.215933868459359</v>
      </c>
      <c r="H537" s="84">
        <v>29.369480018792459</v>
      </c>
      <c r="I537" s="84">
        <v>-323.4549418953498</v>
      </c>
      <c r="J537" s="84">
        <v>-19.026761287961754</v>
      </c>
      <c r="K537" t="s">
        <v>2537</v>
      </c>
      <c r="L537" t="s">
        <v>2851</v>
      </c>
      <c r="M537">
        <v>7</v>
      </c>
    </row>
    <row r="538" spans="1:13" x14ac:dyDescent="0.25">
      <c r="A538" t="s">
        <v>2141</v>
      </c>
      <c r="B538" t="s">
        <v>70</v>
      </c>
      <c r="C538" t="s">
        <v>29</v>
      </c>
      <c r="D538" t="s">
        <v>2193</v>
      </c>
      <c r="E538" s="84">
        <v>9.1066120897046439</v>
      </c>
      <c r="F538" s="84">
        <v>-343.71780982443761</v>
      </c>
      <c r="G538" s="84">
        <v>-20.218694695555154</v>
      </c>
      <c r="H538" s="84">
        <v>29.325306785259798</v>
      </c>
      <c r="I538" s="84">
        <v>-323.49911512888247</v>
      </c>
      <c r="J538" s="84">
        <v>-19.029359713463673</v>
      </c>
      <c r="K538" t="s">
        <v>2141</v>
      </c>
      <c r="L538" t="s">
        <v>2852</v>
      </c>
      <c r="M538">
        <v>5</v>
      </c>
    </row>
    <row r="539" spans="1:13" x14ac:dyDescent="0.25">
      <c r="A539" t="s">
        <v>2143</v>
      </c>
      <c r="B539" t="s">
        <v>2251</v>
      </c>
      <c r="C539" t="s">
        <v>29</v>
      </c>
      <c r="D539" t="s">
        <v>2195</v>
      </c>
      <c r="E539" s="84">
        <v>8.9689788536253641</v>
      </c>
      <c r="F539" s="84">
        <v>-343.8554430605169</v>
      </c>
      <c r="G539" s="84">
        <v>-20.226790768265701</v>
      </c>
      <c r="H539" s="84">
        <v>29.195769621891063</v>
      </c>
      <c r="I539" s="84">
        <v>-323.62865229225116</v>
      </c>
      <c r="J539" s="84">
        <v>-19.036979546603011</v>
      </c>
      <c r="K539" t="s">
        <v>2143</v>
      </c>
      <c r="L539" t="s">
        <v>2853</v>
      </c>
      <c r="M539">
        <v>7</v>
      </c>
    </row>
    <row r="540" spans="1:13" x14ac:dyDescent="0.25">
      <c r="A540" t="s">
        <v>2538</v>
      </c>
      <c r="B540" t="s">
        <v>2236</v>
      </c>
      <c r="C540" t="s">
        <v>29</v>
      </c>
      <c r="D540" t="s">
        <v>2196</v>
      </c>
      <c r="E540" s="84">
        <v>8.7990005493333339</v>
      </c>
      <c r="F540" s="84">
        <v>-344.02542136480889</v>
      </c>
      <c r="G540" s="84">
        <v>-20.236789492047581</v>
      </c>
      <c r="H540" s="84">
        <v>29.035790041380917</v>
      </c>
      <c r="I540" s="84">
        <v>-323.78863187276136</v>
      </c>
      <c r="J540" s="84">
        <v>-19.046390110162434</v>
      </c>
      <c r="K540" t="s">
        <v>2538</v>
      </c>
      <c r="L540" t="s">
        <v>2854</v>
      </c>
      <c r="M540">
        <v>1</v>
      </c>
    </row>
    <row r="541" spans="1:13" x14ac:dyDescent="0.25">
      <c r="A541" t="s">
        <v>2539</v>
      </c>
      <c r="B541" t="s">
        <v>2311</v>
      </c>
      <c r="C541" t="s">
        <v>29</v>
      </c>
      <c r="D541" t="s">
        <v>2540</v>
      </c>
      <c r="E541" s="84">
        <v>8.7364808289058509</v>
      </c>
      <c r="F541" s="84">
        <v>-344.08794108523642</v>
      </c>
      <c r="G541" s="84">
        <v>-20.240467122660966</v>
      </c>
      <c r="H541" s="84">
        <v>28.976947951566814</v>
      </c>
      <c r="I541" s="84">
        <v>-323.84747396257546</v>
      </c>
      <c r="J541" s="84">
        <v>-19.049851409563264</v>
      </c>
      <c r="K541" t="s">
        <v>2539</v>
      </c>
      <c r="L541" t="s">
        <v>2855</v>
      </c>
      <c r="M541">
        <v>3</v>
      </c>
    </row>
    <row r="542" spans="1:13" x14ac:dyDescent="0.25">
      <c r="A542" t="s">
        <v>1212</v>
      </c>
      <c r="B542" t="s">
        <v>2278</v>
      </c>
      <c r="C542" t="s">
        <v>29</v>
      </c>
      <c r="D542" t="s">
        <v>2856</v>
      </c>
      <c r="E542" s="84">
        <v>8.5761082580053341</v>
      </c>
      <c r="F542" s="84">
        <v>-344.24831365613693</v>
      </c>
      <c r="G542" s="84">
        <v>-20.249900803302172</v>
      </c>
      <c r="H542" s="84">
        <v>28.826009061307506</v>
      </c>
      <c r="I542" s="84">
        <v>-323.99841285283475</v>
      </c>
      <c r="J542" s="84">
        <v>-19.05873016781381</v>
      </c>
      <c r="K542" t="s">
        <v>1212</v>
      </c>
      <c r="L542" t="s">
        <v>1211</v>
      </c>
      <c r="M542">
        <v>1</v>
      </c>
    </row>
    <row r="543" spans="1:13" x14ac:dyDescent="0.25">
      <c r="A543" t="s">
        <v>2173</v>
      </c>
      <c r="B543" t="s">
        <v>2322</v>
      </c>
      <c r="C543" t="s">
        <v>29</v>
      </c>
      <c r="D543" t="s">
        <v>2541</v>
      </c>
      <c r="E543" s="84">
        <v>8.4225868997610362</v>
      </c>
      <c r="F543" s="84">
        <v>-344.40183501438122</v>
      </c>
      <c r="G543" s="84">
        <v>-20.258931471434188</v>
      </c>
      <c r="H543" s="84">
        <v>28.681518371195224</v>
      </c>
      <c r="I543" s="84">
        <v>-324.14290354294701</v>
      </c>
      <c r="J543" s="84">
        <v>-19.067229620173354</v>
      </c>
      <c r="K543" t="s">
        <v>2173</v>
      </c>
      <c r="L543" t="s">
        <v>2857</v>
      </c>
      <c r="M543">
        <v>9</v>
      </c>
    </row>
    <row r="544" spans="1:13" x14ac:dyDescent="0.25">
      <c r="A544" t="s">
        <v>73</v>
      </c>
      <c r="B544" t="s">
        <v>2241</v>
      </c>
      <c r="C544" t="s">
        <v>29</v>
      </c>
      <c r="D544" t="s">
        <v>2542</v>
      </c>
      <c r="E544" s="84">
        <v>8.2378123137254917</v>
      </c>
      <c r="F544" s="84">
        <v>-344.58660960041675</v>
      </c>
      <c r="G544" s="84">
        <v>-20.269800564730396</v>
      </c>
      <c r="H544" s="84">
        <v>28.507612878455888</v>
      </c>
      <c r="I544" s="84">
        <v>-324.31680903568633</v>
      </c>
      <c r="J544" s="84">
        <v>-19.077459355040371</v>
      </c>
      <c r="K544" t="s">
        <v>73</v>
      </c>
      <c r="L544" t="s">
        <v>2858</v>
      </c>
      <c r="M544">
        <v>9</v>
      </c>
    </row>
    <row r="545" spans="1:13" x14ac:dyDescent="0.25">
      <c r="A545" t="s">
        <v>95</v>
      </c>
      <c r="B545" t="s">
        <v>28</v>
      </c>
      <c r="C545" t="s">
        <v>29</v>
      </c>
      <c r="D545" t="s">
        <v>2543</v>
      </c>
      <c r="E545" s="84">
        <v>8.119434433320313</v>
      </c>
      <c r="F545" s="84">
        <v>-344.70498748082196</v>
      </c>
      <c r="G545" s="84">
        <v>-20.276763969460116</v>
      </c>
      <c r="H545" s="84">
        <v>28.396198402780428</v>
      </c>
      <c r="I545" s="84">
        <v>-324.42822351136181</v>
      </c>
      <c r="J545" s="84">
        <v>-19.084013147727166</v>
      </c>
      <c r="K545" t="s">
        <v>95</v>
      </c>
      <c r="L545" t="s">
        <v>2859</v>
      </c>
      <c r="M545">
        <v>15</v>
      </c>
    </row>
    <row r="546" spans="1:13" x14ac:dyDescent="0.25">
      <c r="A546" t="s">
        <v>2544</v>
      </c>
      <c r="B546" t="s">
        <v>2233</v>
      </c>
      <c r="C546" t="s">
        <v>29</v>
      </c>
      <c r="D546" t="s">
        <v>2545</v>
      </c>
      <c r="E546" s="84">
        <v>7.4544897229127987</v>
      </c>
      <c r="F546" s="84">
        <v>-345.36993219122945</v>
      </c>
      <c r="G546" s="84">
        <v>-20.315878364189967</v>
      </c>
      <c r="H546" s="84">
        <v>27.770368087102767</v>
      </c>
      <c r="I546" s="84">
        <v>-325.05405382703947</v>
      </c>
      <c r="J546" s="84">
        <v>-19.120826695708203</v>
      </c>
      <c r="K546" t="s">
        <v>2544</v>
      </c>
      <c r="L546" t="s">
        <v>2860</v>
      </c>
      <c r="M546">
        <v>8</v>
      </c>
    </row>
    <row r="547" spans="1:13" x14ac:dyDescent="0.25">
      <c r="A547" t="s">
        <v>2546</v>
      </c>
      <c r="B547" t="s">
        <v>159</v>
      </c>
      <c r="C547" t="s">
        <v>29</v>
      </c>
      <c r="D547" t="s">
        <v>2547</v>
      </c>
      <c r="E547" s="84">
        <v>7.408784445973331</v>
      </c>
      <c r="F547" s="84">
        <v>-345.41563746816894</v>
      </c>
      <c r="G547" s="84">
        <v>-20.31856690989229</v>
      </c>
      <c r="H547" s="84">
        <v>27.727351355865622</v>
      </c>
      <c r="I547" s="84">
        <v>-325.09707055827664</v>
      </c>
      <c r="J547" s="84">
        <v>-19.123357091663333</v>
      </c>
      <c r="K547" t="s">
        <v>2546</v>
      </c>
      <c r="L547" t="s">
        <v>2861</v>
      </c>
      <c r="M547">
        <v>1</v>
      </c>
    </row>
    <row r="548" spans="1:13" x14ac:dyDescent="0.25">
      <c r="A548" t="s">
        <v>2548</v>
      </c>
      <c r="B548" t="s">
        <v>2236</v>
      </c>
      <c r="C548" t="s">
        <v>29</v>
      </c>
      <c r="D548" t="s">
        <v>2549</v>
      </c>
      <c r="E548" s="84">
        <v>6.9359999999999999</v>
      </c>
      <c r="F548" s="84">
        <v>-345.88842191414227</v>
      </c>
      <c r="G548" s="84">
        <v>-20.346377759655429</v>
      </c>
      <c r="H548" s="84">
        <v>27.282377759655425</v>
      </c>
      <c r="I548" s="84">
        <v>-325.5420441544868</v>
      </c>
      <c r="J548" s="84">
        <v>-19.149532009087459</v>
      </c>
      <c r="K548" t="s">
        <v>2548</v>
      </c>
      <c r="L548" t="s">
        <v>2862</v>
      </c>
      <c r="M548">
        <v>0</v>
      </c>
    </row>
    <row r="549" spans="1:13" x14ac:dyDescent="0.25">
      <c r="A549" t="s">
        <v>419</v>
      </c>
      <c r="B549" t="s">
        <v>2236</v>
      </c>
      <c r="C549" t="s">
        <v>29</v>
      </c>
      <c r="D549" t="s">
        <v>2550</v>
      </c>
      <c r="E549" s="84">
        <v>6.5299999999999994</v>
      </c>
      <c r="F549" s="84">
        <v>-346.29442191414228</v>
      </c>
      <c r="G549" s="84">
        <v>-20.370260112596604</v>
      </c>
      <c r="H549" s="84">
        <v>26.900260112596602</v>
      </c>
      <c r="I549" s="84">
        <v>-325.92416180154567</v>
      </c>
      <c r="J549" s="84">
        <v>-19.17200951773798</v>
      </c>
      <c r="K549" t="s">
        <v>419</v>
      </c>
      <c r="L549" t="s">
        <v>2863</v>
      </c>
      <c r="M549">
        <v>8</v>
      </c>
    </row>
    <row r="550" spans="1:13" x14ac:dyDescent="0.25">
      <c r="A550" t="s">
        <v>2551</v>
      </c>
      <c r="B550" t="s">
        <v>2268</v>
      </c>
      <c r="C550" t="s">
        <v>29</v>
      </c>
      <c r="D550" t="s">
        <v>2552</v>
      </c>
      <c r="E550" s="84">
        <v>3.3697753055999988</v>
      </c>
      <c r="F550" s="84">
        <v>-349.45464660854225</v>
      </c>
      <c r="G550" s="84">
        <v>-20.556155682855426</v>
      </c>
      <c r="H550" s="84">
        <v>23.925930988455427</v>
      </c>
      <c r="I550" s="84">
        <v>-328.89849092568681</v>
      </c>
      <c r="J550" s="84">
        <v>-19.346970054452164</v>
      </c>
      <c r="K550" t="s">
        <v>2551</v>
      </c>
      <c r="L550" t="s">
        <v>2864</v>
      </c>
      <c r="M550">
        <v>0</v>
      </c>
    </row>
    <row r="551" spans="1:13" x14ac:dyDescent="0.25">
      <c r="A551" t="s">
        <v>2190</v>
      </c>
      <c r="B551" t="s">
        <v>54</v>
      </c>
      <c r="C551" t="s">
        <v>29</v>
      </c>
      <c r="D551" t="s">
        <v>2553</v>
      </c>
      <c r="E551" s="84">
        <v>0</v>
      </c>
      <c r="F551" s="84">
        <v>-352.82442191414225</v>
      </c>
      <c r="G551" s="84">
        <v>-20.754377759655426</v>
      </c>
      <c r="H551" s="84">
        <v>20.754377759655426</v>
      </c>
      <c r="I551" s="84">
        <v>-332.07004415448682</v>
      </c>
      <c r="J551" s="84">
        <v>-19.533532009087459</v>
      </c>
      <c r="K551" t="s">
        <v>2190</v>
      </c>
      <c r="L551" t="s">
        <v>2865</v>
      </c>
      <c r="M551">
        <v>5</v>
      </c>
    </row>
    <row r="552" spans="1:13" x14ac:dyDescent="0.25">
      <c r="A552" t="s">
        <v>993</v>
      </c>
      <c r="B552" t="s">
        <v>2231</v>
      </c>
      <c r="C552" t="s">
        <v>29</v>
      </c>
      <c r="D552" t="s">
        <v>2554</v>
      </c>
      <c r="E552" s="84">
        <v>0</v>
      </c>
      <c r="F552" s="84">
        <v>-352.82442191414225</v>
      </c>
      <c r="G552" s="84">
        <v>-20.754377759655426</v>
      </c>
      <c r="H552" s="84">
        <v>20.754377759655426</v>
      </c>
      <c r="I552" s="84">
        <v>-332.07004415448682</v>
      </c>
      <c r="J552" s="84">
        <v>-19.533532009087459</v>
      </c>
      <c r="K552" t="s">
        <v>993</v>
      </c>
      <c r="L552" t="s">
        <v>2866</v>
      </c>
      <c r="M552">
        <v>18</v>
      </c>
    </row>
    <row r="553" spans="1:13" x14ac:dyDescent="0.25">
      <c r="A553" t="s">
        <v>2156</v>
      </c>
      <c r="B553" t="s">
        <v>72</v>
      </c>
      <c r="C553" t="s">
        <v>29</v>
      </c>
      <c r="D553" t="s">
        <v>2555</v>
      </c>
      <c r="E553" s="84">
        <v>0</v>
      </c>
      <c r="F553" s="84">
        <v>-352.82442191414225</v>
      </c>
      <c r="G553" s="84">
        <v>-20.754377759655426</v>
      </c>
      <c r="H553" s="84">
        <v>20.754377759655426</v>
      </c>
      <c r="I553" s="84">
        <v>-332.07004415448682</v>
      </c>
      <c r="J553" s="84">
        <v>-19.533532009087459</v>
      </c>
      <c r="K553" t="s">
        <v>2156</v>
      </c>
      <c r="L553" t="s">
        <v>2867</v>
      </c>
      <c r="M553">
        <v>3</v>
      </c>
    </row>
    <row r="554" spans="1:13" x14ac:dyDescent="0.25">
      <c r="A554" t="s">
        <v>2179</v>
      </c>
      <c r="B554" t="s">
        <v>2217</v>
      </c>
      <c r="C554" t="s">
        <v>29</v>
      </c>
      <c r="D554" t="s">
        <v>2556</v>
      </c>
      <c r="E554" s="84">
        <v>0</v>
      </c>
      <c r="F554" s="84">
        <v>-352.82442191414225</v>
      </c>
      <c r="G554" s="84">
        <v>-20.754377759655426</v>
      </c>
      <c r="H554" s="84">
        <v>20.754377759655426</v>
      </c>
      <c r="I554" s="84">
        <v>-332.07004415448682</v>
      </c>
      <c r="J554" s="84">
        <v>-19.533532009087459</v>
      </c>
      <c r="K554" t="s">
        <v>2179</v>
      </c>
      <c r="L554" t="s">
        <v>2868</v>
      </c>
      <c r="M554">
        <v>3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724D-181A-4ED0-8BE8-418A116C05D7}">
  <sheetPr codeName="Sheet23"/>
  <dimension ref="A1:F111"/>
  <sheetViews>
    <sheetView topLeftCell="A61" workbookViewId="0">
      <selection activeCell="D82" sqref="D82"/>
    </sheetView>
  </sheetViews>
  <sheetFormatPr defaultRowHeight="15" x14ac:dyDescent="0.25"/>
  <cols>
    <col min="1" max="1" width="9.42578125" style="62" bestFit="1" customWidth="1"/>
    <col min="2" max="2" width="8.140625" style="62" bestFit="1" customWidth="1"/>
    <col min="3" max="3" width="15.85546875" style="62" bestFit="1" customWidth="1"/>
    <col min="4" max="4" width="59.140625" style="61" bestFit="1" customWidth="1"/>
    <col min="5" max="5" width="43.140625" style="61" bestFit="1" customWidth="1"/>
    <col min="6" max="6" width="41.28515625" style="61" bestFit="1" customWidth="1"/>
    <col min="7" max="7" width="80.85546875" bestFit="1" customWidth="1"/>
    <col min="8" max="8" width="19.28515625" bestFit="1" customWidth="1"/>
    <col min="9" max="9" width="16.42578125" bestFit="1" customWidth="1"/>
    <col min="10" max="10" width="8.5703125" bestFit="1" customWidth="1"/>
    <col min="11" max="11" width="9.7109375" bestFit="1" customWidth="1"/>
    <col min="12" max="12" width="11.42578125" bestFit="1" customWidth="1"/>
    <col min="13" max="13" width="11.28515625" bestFit="1" customWidth="1"/>
    <col min="14" max="14" width="5.7109375" bestFit="1" customWidth="1"/>
    <col min="15" max="15" width="8.140625" bestFit="1" customWidth="1"/>
    <col min="16" max="16" width="12.5703125" bestFit="1" customWidth="1"/>
    <col min="17" max="17" width="19.28515625" bestFit="1" customWidth="1"/>
    <col min="18" max="18" width="12" bestFit="1" customWidth="1"/>
    <col min="19" max="19" width="14.85546875" bestFit="1" customWidth="1"/>
    <col min="20" max="20" width="8.140625" bestFit="1" customWidth="1"/>
    <col min="21" max="23" width="80.85546875" bestFit="1" customWidth="1"/>
    <col min="24" max="24" width="12" bestFit="1" customWidth="1"/>
  </cols>
  <sheetData>
    <row r="1" spans="1:6" x14ac:dyDescent="0.25">
      <c r="A1" s="62" t="s">
        <v>2869</v>
      </c>
      <c r="B1" s="62" t="s">
        <v>2870</v>
      </c>
      <c r="C1" s="62" t="s">
        <v>2871</v>
      </c>
      <c r="D1" s="61" t="s">
        <v>2872</v>
      </c>
      <c r="E1" s="61" t="s">
        <v>2873</v>
      </c>
      <c r="F1" s="61" t="s">
        <v>2874</v>
      </c>
    </row>
    <row r="2" spans="1:6" x14ac:dyDescent="0.25">
      <c r="A2" s="62">
        <v>2019</v>
      </c>
      <c r="B2" s="62">
        <v>1</v>
      </c>
      <c r="C2" s="63">
        <v>43678.612219166665</v>
      </c>
      <c r="D2" s="61" t="s">
        <v>2875</v>
      </c>
      <c r="E2" s="61" t="s">
        <v>2876</v>
      </c>
      <c r="F2" s="61" t="s">
        <v>2877</v>
      </c>
    </row>
    <row r="3" spans="1:6" ht="45" x14ac:dyDescent="0.25">
      <c r="A3" s="62">
        <v>2019</v>
      </c>
      <c r="B3" s="62">
        <v>1</v>
      </c>
      <c r="C3" s="63">
        <v>43679.964557523148</v>
      </c>
      <c r="D3" s="61" t="s">
        <v>2878</v>
      </c>
      <c r="E3" s="61" t="s">
        <v>2879</v>
      </c>
      <c r="F3" s="61" t="s">
        <v>2880</v>
      </c>
    </row>
    <row r="4" spans="1:6" ht="30" x14ac:dyDescent="0.25">
      <c r="A4" s="62">
        <v>2019</v>
      </c>
      <c r="B4" s="62">
        <v>1</v>
      </c>
      <c r="C4" s="63">
        <v>43682.867779409724</v>
      </c>
      <c r="D4" s="61" t="s">
        <v>2881</v>
      </c>
      <c r="E4" s="61" t="s">
        <v>2882</v>
      </c>
      <c r="F4" s="61" t="s">
        <v>2883</v>
      </c>
    </row>
    <row r="5" spans="1:6" ht="30" x14ac:dyDescent="0.25">
      <c r="A5" s="62">
        <v>2019</v>
      </c>
      <c r="B5" s="62">
        <v>1</v>
      </c>
      <c r="C5" s="63">
        <v>43694.328182418983</v>
      </c>
      <c r="D5" s="61" t="s">
        <v>30</v>
      </c>
      <c r="E5" s="61" t="s">
        <v>2884</v>
      </c>
      <c r="F5" s="61" t="s">
        <v>2885</v>
      </c>
    </row>
    <row r="6" spans="1:6" ht="30" x14ac:dyDescent="0.25">
      <c r="A6" s="62">
        <v>2019</v>
      </c>
      <c r="B6" s="62">
        <v>2</v>
      </c>
      <c r="C6" s="63">
        <v>43720.806268020831</v>
      </c>
      <c r="D6" s="61" t="s">
        <v>2886</v>
      </c>
      <c r="E6" s="61" t="s">
        <v>2887</v>
      </c>
      <c r="F6" s="61" t="s">
        <v>2888</v>
      </c>
    </row>
    <row r="7" spans="1:6" ht="75" x14ac:dyDescent="0.25">
      <c r="A7" s="62">
        <v>2019</v>
      </c>
      <c r="B7" s="62">
        <v>4</v>
      </c>
      <c r="C7" s="63">
        <v>43735.746038819445</v>
      </c>
      <c r="D7" s="61" t="s">
        <v>30</v>
      </c>
      <c r="E7" s="61" t="s">
        <v>2889</v>
      </c>
      <c r="F7" s="61" t="s">
        <v>2890</v>
      </c>
    </row>
    <row r="8" spans="1:6" x14ac:dyDescent="0.25">
      <c r="A8" s="62">
        <v>2019</v>
      </c>
      <c r="B8" s="62">
        <v>4</v>
      </c>
      <c r="C8" s="63">
        <v>43738.84229025463</v>
      </c>
      <c r="D8" s="61" t="s">
        <v>2891</v>
      </c>
      <c r="E8" s="61" t="s">
        <v>2892</v>
      </c>
      <c r="F8" s="61" t="s">
        <v>2893</v>
      </c>
    </row>
    <row r="9" spans="1:6" ht="45" x14ac:dyDescent="0.25">
      <c r="A9" s="62">
        <v>2019</v>
      </c>
      <c r="B9" s="62">
        <v>7</v>
      </c>
      <c r="C9" s="63">
        <v>43754.554718657404</v>
      </c>
      <c r="D9" s="61" t="s">
        <v>2894</v>
      </c>
      <c r="E9" s="61" t="s">
        <v>2895</v>
      </c>
      <c r="F9" s="61" t="s">
        <v>2896</v>
      </c>
    </row>
    <row r="10" spans="1:6" ht="30" x14ac:dyDescent="0.25">
      <c r="A10" s="62">
        <v>2019</v>
      </c>
      <c r="B10" s="62">
        <v>8</v>
      </c>
      <c r="C10" s="63">
        <v>43767.919831747684</v>
      </c>
      <c r="D10" s="61" t="s">
        <v>2897</v>
      </c>
      <c r="E10" s="61" t="s">
        <v>2898</v>
      </c>
      <c r="F10" s="61" t="s">
        <v>2899</v>
      </c>
    </row>
    <row r="11" spans="1:6" ht="75" x14ac:dyDescent="0.25">
      <c r="A11" s="62">
        <v>2019</v>
      </c>
      <c r="B11" s="62">
        <v>13</v>
      </c>
      <c r="C11" s="63">
        <v>43801.888112997687</v>
      </c>
      <c r="D11" s="61" t="s">
        <v>2900</v>
      </c>
      <c r="E11" s="61" t="s">
        <v>2901</v>
      </c>
      <c r="F11" s="61" t="s">
        <v>2902</v>
      </c>
    </row>
    <row r="12" spans="1:6" ht="30" x14ac:dyDescent="0.25">
      <c r="A12" s="62">
        <v>2019</v>
      </c>
      <c r="B12" s="62">
        <v>13</v>
      </c>
      <c r="C12" s="63">
        <v>43802.544774004629</v>
      </c>
      <c r="D12" s="61" t="s">
        <v>2903</v>
      </c>
      <c r="E12" s="61" t="s">
        <v>2904</v>
      </c>
      <c r="F12" s="61" t="s">
        <v>2905</v>
      </c>
    </row>
    <row r="13" spans="1:6" ht="45" x14ac:dyDescent="0.25">
      <c r="A13" s="62">
        <v>2020</v>
      </c>
      <c r="B13" s="62">
        <v>1</v>
      </c>
      <c r="C13" s="63">
        <v>44054.694175972225</v>
      </c>
      <c r="D13" s="61" t="s">
        <v>2906</v>
      </c>
    </row>
    <row r="14" spans="1:6" ht="45" x14ac:dyDescent="0.25">
      <c r="A14" s="62">
        <v>2020</v>
      </c>
      <c r="B14" s="62">
        <v>1</v>
      </c>
      <c r="C14" s="63">
        <v>44054.821502199076</v>
      </c>
      <c r="D14" s="61" t="s">
        <v>2907</v>
      </c>
      <c r="E14" s="61" t="s">
        <v>2908</v>
      </c>
      <c r="F14" s="61" t="s">
        <v>2909</v>
      </c>
    </row>
    <row r="15" spans="1:6" ht="30" x14ac:dyDescent="0.25">
      <c r="A15" s="62">
        <v>2020</v>
      </c>
      <c r="B15" s="62">
        <v>2</v>
      </c>
      <c r="C15" s="63">
        <v>44090.860209270832</v>
      </c>
      <c r="D15" s="61" t="s">
        <v>2910</v>
      </c>
      <c r="E15" s="61" t="s">
        <v>2911</v>
      </c>
      <c r="F15" s="61" t="s">
        <v>2912</v>
      </c>
    </row>
    <row r="16" spans="1:6" ht="60" x14ac:dyDescent="0.25">
      <c r="A16" s="62">
        <v>2020</v>
      </c>
      <c r="B16" s="62">
        <v>3</v>
      </c>
      <c r="C16" s="63">
        <v>44100.039660879629</v>
      </c>
      <c r="D16" s="61" t="s">
        <v>2913</v>
      </c>
      <c r="E16" s="61" t="s">
        <v>2914</v>
      </c>
      <c r="F16" s="61" t="s">
        <v>2915</v>
      </c>
    </row>
    <row r="17" spans="1:6" x14ac:dyDescent="0.25">
      <c r="A17" s="62">
        <v>2020</v>
      </c>
      <c r="B17" s="62">
        <v>3</v>
      </c>
      <c r="C17" s="63">
        <v>44103.639509016204</v>
      </c>
      <c r="D17" s="61" t="s">
        <v>2916</v>
      </c>
      <c r="E17" s="61" t="s">
        <v>2917</v>
      </c>
      <c r="F17" s="61" t="s">
        <v>2918</v>
      </c>
    </row>
    <row r="18" spans="1:6" ht="60" x14ac:dyDescent="0.25">
      <c r="A18" s="62">
        <v>2020</v>
      </c>
      <c r="B18" s="62">
        <v>5</v>
      </c>
      <c r="C18" s="63">
        <v>44117.330748263892</v>
      </c>
      <c r="D18" s="61" t="s">
        <v>2919</v>
      </c>
      <c r="E18" s="61" t="s">
        <v>2920</v>
      </c>
      <c r="F18" s="61" t="s">
        <v>2921</v>
      </c>
    </row>
    <row r="19" spans="1:6" ht="90" x14ac:dyDescent="0.25">
      <c r="A19" s="62">
        <v>2020</v>
      </c>
      <c r="B19" s="62">
        <v>5</v>
      </c>
      <c r="C19" s="63">
        <v>44117.784015081015</v>
      </c>
      <c r="D19" s="61" t="s">
        <v>2922</v>
      </c>
      <c r="E19" s="61" t="s">
        <v>2923</v>
      </c>
      <c r="F19" s="61" t="s">
        <v>2924</v>
      </c>
    </row>
    <row r="20" spans="1:6" ht="120" x14ac:dyDescent="0.25">
      <c r="A20" s="62">
        <v>2020</v>
      </c>
      <c r="B20" s="62">
        <v>6</v>
      </c>
      <c r="C20" s="63">
        <v>44118.456972731481</v>
      </c>
      <c r="D20" s="61" t="s">
        <v>2925</v>
      </c>
      <c r="E20" s="61" t="s">
        <v>2926</v>
      </c>
      <c r="F20" s="61" t="s">
        <v>2927</v>
      </c>
    </row>
    <row r="21" spans="1:6" ht="60" x14ac:dyDescent="0.25">
      <c r="A21" s="62">
        <v>2020</v>
      </c>
      <c r="B21" s="62">
        <v>6</v>
      </c>
      <c r="C21" s="63">
        <v>44119.64590560185</v>
      </c>
      <c r="D21" s="61" t="s">
        <v>2928</v>
      </c>
      <c r="E21" s="61" t="s">
        <v>2929</v>
      </c>
      <c r="F21" s="61" t="s">
        <v>2930</v>
      </c>
    </row>
    <row r="22" spans="1:6" ht="45" x14ac:dyDescent="0.25">
      <c r="A22" s="62">
        <v>2020</v>
      </c>
      <c r="B22" s="62">
        <v>7</v>
      </c>
      <c r="C22" s="63">
        <v>44126.394157326387</v>
      </c>
      <c r="D22" s="61" t="s">
        <v>2931</v>
      </c>
      <c r="E22" s="61" t="s">
        <v>2932</v>
      </c>
      <c r="F22" s="61" t="s">
        <v>2933</v>
      </c>
    </row>
    <row r="23" spans="1:6" ht="30" x14ac:dyDescent="0.25">
      <c r="A23" s="62">
        <v>2020</v>
      </c>
      <c r="B23" s="62">
        <v>8</v>
      </c>
      <c r="C23" s="63">
        <v>44133.390239421293</v>
      </c>
      <c r="D23" s="61" t="s">
        <v>2934</v>
      </c>
      <c r="E23" s="61" t="s">
        <v>2935</v>
      </c>
      <c r="F23" s="61" t="s">
        <v>2936</v>
      </c>
    </row>
    <row r="24" spans="1:6" ht="45" x14ac:dyDescent="0.25">
      <c r="A24" s="62">
        <v>2021</v>
      </c>
      <c r="B24" s="62">
        <v>1</v>
      </c>
      <c r="C24" s="63">
        <v>44264.855484155094</v>
      </c>
      <c r="D24" s="61" t="s">
        <v>2937</v>
      </c>
      <c r="E24" s="61" t="s">
        <v>2938</v>
      </c>
      <c r="F24" s="61" t="s">
        <v>2939</v>
      </c>
    </row>
    <row r="25" spans="1:6" ht="30" x14ac:dyDescent="0.25">
      <c r="A25" s="62">
        <v>2021</v>
      </c>
      <c r="B25" s="62">
        <v>1</v>
      </c>
      <c r="C25" s="63">
        <v>44287.512794803239</v>
      </c>
      <c r="D25" s="61" t="s">
        <v>2940</v>
      </c>
      <c r="E25" s="61" t="s">
        <v>2941</v>
      </c>
      <c r="F25" s="61" t="s">
        <v>2942</v>
      </c>
    </row>
    <row r="26" spans="1:6" ht="30" x14ac:dyDescent="0.25">
      <c r="A26" s="62">
        <v>2021</v>
      </c>
      <c r="B26" s="62">
        <v>1</v>
      </c>
      <c r="C26" s="63">
        <v>44287.573323159719</v>
      </c>
      <c r="D26" s="61" t="s">
        <v>30</v>
      </c>
      <c r="E26" s="61" t="s">
        <v>2943</v>
      </c>
      <c r="F26" s="61" t="s">
        <v>2944</v>
      </c>
    </row>
    <row r="27" spans="1:6" ht="30" x14ac:dyDescent="0.25">
      <c r="A27" s="62">
        <v>2021</v>
      </c>
      <c r="B27" s="62">
        <v>1</v>
      </c>
      <c r="C27" s="63">
        <v>44397.819701712964</v>
      </c>
      <c r="D27" s="61" t="s">
        <v>2945</v>
      </c>
      <c r="E27" s="61" t="s">
        <v>2946</v>
      </c>
      <c r="F27" s="61" t="s">
        <v>2947</v>
      </c>
    </row>
    <row r="28" spans="1:6" ht="45" x14ac:dyDescent="0.25">
      <c r="A28" s="62">
        <v>2021</v>
      </c>
      <c r="B28" s="62">
        <v>1</v>
      </c>
      <c r="C28" s="63">
        <v>44397.856602939813</v>
      </c>
      <c r="D28" s="61" t="s">
        <v>2948</v>
      </c>
      <c r="E28" s="61" t="s">
        <v>2949</v>
      </c>
      <c r="F28" s="61" t="s">
        <v>2950</v>
      </c>
    </row>
    <row r="29" spans="1:6" ht="60" x14ac:dyDescent="0.25">
      <c r="A29" s="62">
        <v>2021</v>
      </c>
      <c r="B29" s="62">
        <v>1</v>
      </c>
      <c r="C29" s="63">
        <v>44399.79357184028</v>
      </c>
      <c r="D29" s="61" t="s">
        <v>30</v>
      </c>
      <c r="E29" s="61" t="s">
        <v>2951</v>
      </c>
      <c r="F29" s="61" t="s">
        <v>2952</v>
      </c>
    </row>
    <row r="30" spans="1:6" ht="45" x14ac:dyDescent="0.25">
      <c r="A30" s="62">
        <v>2021</v>
      </c>
      <c r="B30" s="62">
        <v>1</v>
      </c>
      <c r="C30" s="63">
        <v>44400.36786849537</v>
      </c>
      <c r="D30" s="61" t="s">
        <v>2953</v>
      </c>
      <c r="E30" s="61" t="s">
        <v>2954</v>
      </c>
      <c r="F30" s="61" t="s">
        <v>2955</v>
      </c>
    </row>
    <row r="31" spans="1:6" ht="30" x14ac:dyDescent="0.25">
      <c r="A31" s="62">
        <v>2021</v>
      </c>
      <c r="B31" s="62">
        <v>1</v>
      </c>
      <c r="C31" s="63">
        <v>44400.531560439813</v>
      </c>
      <c r="D31" s="61" t="s">
        <v>2956</v>
      </c>
      <c r="E31" s="61" t="s">
        <v>2957</v>
      </c>
      <c r="F31" s="61" t="s">
        <v>2958</v>
      </c>
    </row>
    <row r="32" spans="1:6" ht="45" x14ac:dyDescent="0.25">
      <c r="A32" s="62">
        <v>2021</v>
      </c>
      <c r="B32" s="62">
        <v>1</v>
      </c>
      <c r="C32" s="63">
        <v>44401.508985474538</v>
      </c>
      <c r="D32" s="61" t="s">
        <v>2959</v>
      </c>
      <c r="E32" s="61" t="s">
        <v>2960</v>
      </c>
      <c r="F32" s="61" t="s">
        <v>2961</v>
      </c>
    </row>
    <row r="33" spans="1:6" ht="60" x14ac:dyDescent="0.25">
      <c r="A33" s="62">
        <v>2021</v>
      </c>
      <c r="B33" s="62">
        <v>1</v>
      </c>
      <c r="C33" s="63">
        <v>44404.418024074075</v>
      </c>
      <c r="D33" s="61" t="s">
        <v>2962</v>
      </c>
      <c r="E33" s="61" t="s">
        <v>2963</v>
      </c>
      <c r="F33" s="61" t="s">
        <v>2964</v>
      </c>
    </row>
    <row r="34" spans="1:6" ht="30" x14ac:dyDescent="0.25">
      <c r="A34" s="62">
        <v>2021</v>
      </c>
      <c r="B34" s="62">
        <v>1</v>
      </c>
      <c r="C34" s="63">
        <v>44411.662360590279</v>
      </c>
      <c r="D34" s="61" t="s">
        <v>2965</v>
      </c>
    </row>
    <row r="35" spans="1:6" ht="90" x14ac:dyDescent="0.25">
      <c r="A35" s="62">
        <v>2021</v>
      </c>
      <c r="B35" s="62">
        <v>1</v>
      </c>
      <c r="C35" s="63">
        <v>44438.950994467596</v>
      </c>
      <c r="D35" s="61" t="s">
        <v>2966</v>
      </c>
      <c r="E35" s="61" t="s">
        <v>2967</v>
      </c>
      <c r="F35" s="61" t="s">
        <v>2968</v>
      </c>
    </row>
    <row r="36" spans="1:6" ht="45" x14ac:dyDescent="0.25">
      <c r="A36" s="62">
        <v>2021</v>
      </c>
      <c r="B36" s="62">
        <v>6</v>
      </c>
      <c r="C36" s="63">
        <v>44482.769680173609</v>
      </c>
      <c r="D36" s="61" t="s">
        <v>2969</v>
      </c>
      <c r="E36" s="61" t="s">
        <v>2970</v>
      </c>
      <c r="F36" s="61" t="s">
        <v>2971</v>
      </c>
    </row>
    <row r="37" spans="1:6" ht="45" x14ac:dyDescent="0.25">
      <c r="A37" s="62">
        <v>2021</v>
      </c>
      <c r="B37" s="62">
        <v>7</v>
      </c>
      <c r="C37" s="63">
        <v>44495.592570868059</v>
      </c>
      <c r="D37" s="61" t="s">
        <v>2972</v>
      </c>
      <c r="E37" s="61" t="s">
        <v>2973</v>
      </c>
      <c r="F37" s="61" t="s">
        <v>2974</v>
      </c>
    </row>
    <row r="38" spans="1:6" ht="75" x14ac:dyDescent="0.25">
      <c r="A38" s="62">
        <v>2021</v>
      </c>
      <c r="B38" s="62">
        <v>8</v>
      </c>
      <c r="C38" s="63">
        <v>44498.891857210649</v>
      </c>
      <c r="D38" s="61" t="s">
        <v>2975</v>
      </c>
      <c r="E38" s="61" t="s">
        <v>2976</v>
      </c>
      <c r="F38" s="61" t="s">
        <v>2977</v>
      </c>
    </row>
    <row r="39" spans="1:6" ht="30" x14ac:dyDescent="0.25">
      <c r="A39" s="62">
        <v>2021</v>
      </c>
      <c r="B39" s="62">
        <v>10</v>
      </c>
      <c r="C39" s="63">
        <v>44513.9385887963</v>
      </c>
      <c r="D39" s="61" t="s">
        <v>2978</v>
      </c>
      <c r="E39" s="61" t="s">
        <v>2979</v>
      </c>
      <c r="F39" s="61" t="s">
        <v>2980</v>
      </c>
    </row>
    <row r="40" spans="1:6" ht="75" x14ac:dyDescent="0.25">
      <c r="A40" s="62">
        <v>2021</v>
      </c>
      <c r="B40" s="62">
        <v>10</v>
      </c>
      <c r="C40" s="63">
        <v>44516.574150671295</v>
      </c>
      <c r="D40" s="61" t="s">
        <v>2981</v>
      </c>
      <c r="E40" s="61" t="s">
        <v>2982</v>
      </c>
      <c r="F40" s="61" t="s">
        <v>2983</v>
      </c>
    </row>
    <row r="41" spans="1:6" ht="30" x14ac:dyDescent="0.25">
      <c r="A41" s="62">
        <v>2021</v>
      </c>
      <c r="B41" s="62">
        <v>12</v>
      </c>
      <c r="C41" s="63">
        <v>44525.4868541088</v>
      </c>
      <c r="D41" s="61" t="s">
        <v>2984</v>
      </c>
      <c r="E41" s="61" t="s">
        <v>2985</v>
      </c>
      <c r="F41" s="61" t="s">
        <v>2986</v>
      </c>
    </row>
    <row r="42" spans="1:6" ht="30" x14ac:dyDescent="0.25">
      <c r="A42" s="62">
        <v>2021</v>
      </c>
      <c r="B42" s="62">
        <v>12</v>
      </c>
      <c r="C42" s="63">
        <v>44525.717682719907</v>
      </c>
      <c r="D42" s="61" t="s">
        <v>2987</v>
      </c>
      <c r="E42" s="61" t="s">
        <v>2988</v>
      </c>
      <c r="F42" s="61" t="s">
        <v>2989</v>
      </c>
    </row>
    <row r="43" spans="1:6" ht="30" x14ac:dyDescent="0.25">
      <c r="A43" s="62">
        <v>2021</v>
      </c>
      <c r="B43" s="62">
        <v>13</v>
      </c>
      <c r="C43" s="63">
        <v>44534.663203900462</v>
      </c>
      <c r="D43" s="61" t="s">
        <v>2990</v>
      </c>
      <c r="E43" s="61" t="s">
        <v>2991</v>
      </c>
      <c r="F43" s="61" t="s">
        <v>2992</v>
      </c>
    </row>
    <row r="44" spans="1:6" ht="30" x14ac:dyDescent="0.25">
      <c r="A44" s="62">
        <v>2021</v>
      </c>
      <c r="B44" s="62">
        <v>14</v>
      </c>
      <c r="C44" s="63">
        <v>44539.244066678242</v>
      </c>
      <c r="D44" s="61" t="s">
        <v>30</v>
      </c>
      <c r="E44" s="61" t="s">
        <v>2993</v>
      </c>
      <c r="F44" s="61" t="s">
        <v>2994</v>
      </c>
    </row>
    <row r="45" spans="1:6" ht="60" x14ac:dyDescent="0.25">
      <c r="A45" s="62">
        <v>2021</v>
      </c>
      <c r="B45" s="62">
        <v>14</v>
      </c>
      <c r="C45" s="63">
        <v>44539.557167893516</v>
      </c>
      <c r="D45" s="61" t="s">
        <v>2995</v>
      </c>
      <c r="E45" s="61" t="s">
        <v>2996</v>
      </c>
      <c r="F45" s="61" t="s">
        <v>2997</v>
      </c>
    </row>
    <row r="46" spans="1:6" ht="60" x14ac:dyDescent="0.25">
      <c r="A46" s="62">
        <v>2022</v>
      </c>
      <c r="B46" s="62">
        <v>1</v>
      </c>
      <c r="C46" s="63">
        <v>44746.332067858799</v>
      </c>
      <c r="D46" s="61" t="s">
        <v>2998</v>
      </c>
      <c r="E46" s="61" t="s">
        <v>2999</v>
      </c>
      <c r="F46" s="61" t="s">
        <v>3000</v>
      </c>
    </row>
    <row r="47" spans="1:6" ht="30" x14ac:dyDescent="0.25">
      <c r="A47" s="62">
        <v>2022</v>
      </c>
      <c r="B47" s="62">
        <v>1</v>
      </c>
      <c r="C47" s="63">
        <v>44748.543662476855</v>
      </c>
      <c r="D47" s="61" t="s">
        <v>3001</v>
      </c>
      <c r="E47" s="61" t="s">
        <v>3002</v>
      </c>
      <c r="F47" s="61" t="s">
        <v>3003</v>
      </c>
    </row>
    <row r="48" spans="1:6" ht="45" x14ac:dyDescent="0.25">
      <c r="A48" s="62">
        <v>2022</v>
      </c>
      <c r="B48" s="62">
        <v>1</v>
      </c>
      <c r="C48" s="63">
        <v>44767.655855590281</v>
      </c>
      <c r="D48" s="61" t="s">
        <v>3004</v>
      </c>
      <c r="E48" s="61" t="s">
        <v>3005</v>
      </c>
      <c r="F48" s="61" t="s">
        <v>3006</v>
      </c>
    </row>
    <row r="49" spans="1:6" ht="105" x14ac:dyDescent="0.25">
      <c r="A49" s="62">
        <v>2022</v>
      </c>
      <c r="B49" s="62">
        <v>1</v>
      </c>
      <c r="C49" s="63">
        <v>44767.937679710645</v>
      </c>
      <c r="D49" s="61" t="s">
        <v>3007</v>
      </c>
      <c r="E49" s="61" t="s">
        <v>3008</v>
      </c>
      <c r="F49" s="61" t="s">
        <v>3009</v>
      </c>
    </row>
    <row r="50" spans="1:6" ht="30" x14ac:dyDescent="0.25">
      <c r="A50" s="62">
        <v>2022</v>
      </c>
      <c r="B50" s="62">
        <v>1</v>
      </c>
      <c r="C50" s="63">
        <v>44769.541356041664</v>
      </c>
      <c r="D50" s="61" t="s">
        <v>30</v>
      </c>
      <c r="E50" s="61" t="s">
        <v>3010</v>
      </c>
      <c r="F50" s="61" t="s">
        <v>3011</v>
      </c>
    </row>
    <row r="51" spans="1:6" ht="30" x14ac:dyDescent="0.25">
      <c r="A51" s="62">
        <v>2022</v>
      </c>
      <c r="B51" s="62">
        <v>1</v>
      </c>
      <c r="C51" s="63">
        <v>44773.955146388886</v>
      </c>
      <c r="D51" s="61" t="s">
        <v>3012</v>
      </c>
      <c r="E51" s="61" t="s">
        <v>3013</v>
      </c>
      <c r="F51" s="61" t="s">
        <v>3014</v>
      </c>
    </row>
    <row r="52" spans="1:6" ht="45" x14ac:dyDescent="0.25">
      <c r="A52" s="62">
        <v>2022</v>
      </c>
      <c r="B52" s="62">
        <v>1</v>
      </c>
      <c r="C52" s="63">
        <v>44795.761713900465</v>
      </c>
      <c r="D52" s="61" t="s">
        <v>3015</v>
      </c>
      <c r="E52" s="61" t="s">
        <v>3016</v>
      </c>
      <c r="F52" s="61" t="s">
        <v>3017</v>
      </c>
    </row>
    <row r="53" spans="1:6" ht="30" x14ac:dyDescent="0.25">
      <c r="A53" s="62">
        <v>2022</v>
      </c>
      <c r="B53" s="62">
        <v>1</v>
      </c>
      <c r="C53" s="63">
        <v>44798.256041851855</v>
      </c>
      <c r="D53" s="61" t="s">
        <v>30</v>
      </c>
      <c r="E53" s="61" t="s">
        <v>3018</v>
      </c>
      <c r="F53" s="61" t="s">
        <v>3019</v>
      </c>
    </row>
    <row r="54" spans="1:6" ht="30" x14ac:dyDescent="0.25">
      <c r="A54" s="62">
        <v>2022</v>
      </c>
      <c r="B54" s="62">
        <v>1</v>
      </c>
      <c r="C54" s="63">
        <v>44798.733546331016</v>
      </c>
      <c r="D54" s="61" t="s">
        <v>3020</v>
      </c>
      <c r="E54" s="61" t="s">
        <v>3021</v>
      </c>
      <c r="F54" s="61" t="s">
        <v>3022</v>
      </c>
    </row>
    <row r="55" spans="1:6" ht="30" x14ac:dyDescent="0.25">
      <c r="A55" s="62">
        <v>2022</v>
      </c>
      <c r="B55" s="62">
        <v>2</v>
      </c>
      <c r="C55" s="63">
        <v>44824.651151631944</v>
      </c>
      <c r="D55" s="61" t="s">
        <v>30</v>
      </c>
      <c r="E55" s="61" t="s">
        <v>3023</v>
      </c>
      <c r="F55" s="61" t="s">
        <v>3024</v>
      </c>
    </row>
    <row r="56" spans="1:6" ht="30" x14ac:dyDescent="0.25">
      <c r="A56" s="62">
        <v>2022</v>
      </c>
      <c r="B56" s="62">
        <v>4</v>
      </c>
      <c r="C56" s="63">
        <v>44833.805013668978</v>
      </c>
      <c r="D56" s="61" t="s">
        <v>3025</v>
      </c>
      <c r="E56" s="61" t="s">
        <v>3026</v>
      </c>
      <c r="F56" s="61" t="s">
        <v>3027</v>
      </c>
    </row>
    <row r="57" spans="1:6" ht="30" x14ac:dyDescent="0.25">
      <c r="A57" s="62">
        <v>2022</v>
      </c>
      <c r="B57" s="62">
        <v>7</v>
      </c>
      <c r="C57" s="63">
        <v>44855.36645666667</v>
      </c>
      <c r="D57" s="61" t="s">
        <v>30</v>
      </c>
      <c r="E57" s="61" t="s">
        <v>3028</v>
      </c>
      <c r="F57" s="61" t="s">
        <v>3029</v>
      </c>
    </row>
    <row r="58" spans="1:6" ht="45" x14ac:dyDescent="0.25">
      <c r="A58" s="62">
        <v>2022</v>
      </c>
      <c r="B58" s="62">
        <v>8</v>
      </c>
      <c r="C58" s="63">
        <v>44860.55028653935</v>
      </c>
      <c r="D58" s="61" t="s">
        <v>3030</v>
      </c>
      <c r="E58" s="61" t="s">
        <v>3031</v>
      </c>
      <c r="F58" s="61" t="s">
        <v>3032</v>
      </c>
    </row>
    <row r="59" spans="1:6" ht="30" x14ac:dyDescent="0.25">
      <c r="A59" s="62">
        <v>2022</v>
      </c>
      <c r="B59" s="62">
        <v>10</v>
      </c>
      <c r="C59" s="63">
        <v>44877.509486099538</v>
      </c>
      <c r="D59" s="61" t="s">
        <v>3033</v>
      </c>
      <c r="E59" s="61" t="s">
        <v>3034</v>
      </c>
      <c r="F59" s="61" t="s">
        <v>3035</v>
      </c>
    </row>
    <row r="60" spans="1:6" ht="45" x14ac:dyDescent="0.25">
      <c r="A60" s="62">
        <v>2022</v>
      </c>
      <c r="B60" s="62">
        <v>14</v>
      </c>
      <c r="C60" s="63">
        <v>44902.373569189818</v>
      </c>
      <c r="D60" s="61" t="s">
        <v>3036</v>
      </c>
      <c r="E60" s="61" t="s">
        <v>3037</v>
      </c>
      <c r="F60" s="61" t="s">
        <v>3038</v>
      </c>
    </row>
    <row r="61" spans="1:6" ht="45" x14ac:dyDescent="0.25">
      <c r="A61" s="62">
        <v>2022</v>
      </c>
      <c r="B61" s="62">
        <v>14</v>
      </c>
      <c r="C61" s="63">
        <v>44906.937404236109</v>
      </c>
      <c r="D61" s="61" t="s">
        <v>3039</v>
      </c>
      <c r="E61" s="61" t="s">
        <v>3040</v>
      </c>
      <c r="F61" s="61" t="s">
        <v>3041</v>
      </c>
    </row>
    <row r="62" spans="1:6" x14ac:dyDescent="0.25">
      <c r="A62" s="62">
        <v>2022</v>
      </c>
      <c r="B62" s="62">
        <v>14</v>
      </c>
      <c r="C62" s="63">
        <v>44907.412252442133</v>
      </c>
      <c r="D62" s="61" t="s">
        <v>3042</v>
      </c>
      <c r="E62" s="61" t="s">
        <v>3043</v>
      </c>
      <c r="F62" s="61" t="s">
        <v>3044</v>
      </c>
    </row>
    <row r="63" spans="1:6" x14ac:dyDescent="0.25">
      <c r="A63" s="62">
        <v>2022</v>
      </c>
      <c r="B63" s="62">
        <v>14</v>
      </c>
      <c r="C63" s="63">
        <v>44907.415489756946</v>
      </c>
      <c r="D63" s="61" t="s">
        <v>3045</v>
      </c>
      <c r="E63" s="61" t="s">
        <v>3046</v>
      </c>
      <c r="F63" s="61" t="s">
        <v>2905</v>
      </c>
    </row>
    <row r="64" spans="1:6" x14ac:dyDescent="0.25">
      <c r="A64" s="62">
        <v>2022</v>
      </c>
      <c r="B64" s="62">
        <v>14</v>
      </c>
      <c r="C64" s="63">
        <v>44907.438177280092</v>
      </c>
      <c r="D64" s="61" t="s">
        <v>3047</v>
      </c>
      <c r="E64" s="61" t="s">
        <v>3048</v>
      </c>
      <c r="F64" s="61" t="s">
        <v>3049</v>
      </c>
    </row>
    <row r="65" spans="1:6" ht="60" x14ac:dyDescent="0.25">
      <c r="A65" s="62">
        <v>2022</v>
      </c>
      <c r="B65" s="62">
        <v>14</v>
      </c>
      <c r="C65" s="63">
        <v>44907.661744803241</v>
      </c>
      <c r="D65" s="61" t="s">
        <v>3050</v>
      </c>
      <c r="E65" s="61" t="s">
        <v>3051</v>
      </c>
      <c r="F65" s="61" t="s">
        <v>3052</v>
      </c>
    </row>
    <row r="66" spans="1:6" ht="60" x14ac:dyDescent="0.25">
      <c r="A66" s="62">
        <v>2024</v>
      </c>
      <c r="B66" s="62">
        <v>1</v>
      </c>
      <c r="C66" s="63">
        <v>45407.789878912037</v>
      </c>
      <c r="D66" s="61" t="s">
        <v>3053</v>
      </c>
      <c r="E66" s="61" t="s">
        <v>3054</v>
      </c>
      <c r="F66" s="61" t="s">
        <v>3055</v>
      </c>
    </row>
    <row r="67" spans="1:6" ht="90" x14ac:dyDescent="0.25">
      <c r="A67" s="62">
        <v>2024</v>
      </c>
      <c r="B67" s="62">
        <v>1</v>
      </c>
      <c r="C67" s="63">
        <v>45407.935889201392</v>
      </c>
      <c r="D67" s="61" t="s">
        <v>3056</v>
      </c>
      <c r="E67" s="61" t="s">
        <v>3057</v>
      </c>
      <c r="F67" s="61" t="s">
        <v>3058</v>
      </c>
    </row>
    <row r="68" spans="1:6" ht="75" x14ac:dyDescent="0.25">
      <c r="A68" s="62">
        <v>2024</v>
      </c>
      <c r="B68" s="62">
        <v>1</v>
      </c>
      <c r="C68" s="63">
        <v>45412.66260708333</v>
      </c>
      <c r="D68" s="61" t="s">
        <v>3059</v>
      </c>
      <c r="E68" s="61" t="s">
        <v>3060</v>
      </c>
      <c r="F68" s="61" t="s">
        <v>3061</v>
      </c>
    </row>
    <row r="69" spans="1:6" ht="105" x14ac:dyDescent="0.25">
      <c r="A69" s="62">
        <v>2024</v>
      </c>
      <c r="B69" s="62">
        <v>1</v>
      </c>
      <c r="C69" s="63">
        <v>45417.900916736115</v>
      </c>
      <c r="D69" s="61" t="s">
        <v>3062</v>
      </c>
      <c r="E69" s="61" t="s">
        <v>3063</v>
      </c>
      <c r="F69" s="61" t="s">
        <v>3064</v>
      </c>
    </row>
    <row r="70" spans="1:6" x14ac:dyDescent="0.25">
      <c r="A70" s="62">
        <v>2024</v>
      </c>
      <c r="B70" s="62">
        <v>1</v>
      </c>
      <c r="C70" s="63">
        <v>45432.619326805558</v>
      </c>
      <c r="D70" s="61" t="s">
        <v>3065</v>
      </c>
      <c r="E70" s="61" t="s">
        <v>3066</v>
      </c>
      <c r="F70" s="61" t="s">
        <v>3067</v>
      </c>
    </row>
    <row r="71" spans="1:6" x14ac:dyDescent="0.25">
      <c r="A71" s="62">
        <v>2024</v>
      </c>
      <c r="B71" s="62">
        <v>1</v>
      </c>
      <c r="C71" s="63">
        <v>45502.926994837966</v>
      </c>
      <c r="D71" s="61" t="s">
        <v>3068</v>
      </c>
      <c r="E71" s="61" t="s">
        <v>3069</v>
      </c>
      <c r="F71" s="61" t="s">
        <v>3070</v>
      </c>
    </row>
    <row r="72" spans="1:6" ht="45" x14ac:dyDescent="0.25">
      <c r="A72" s="62">
        <v>2024</v>
      </c>
      <c r="B72" s="62">
        <v>1</v>
      </c>
      <c r="C72" s="63">
        <v>45509.669257361114</v>
      </c>
      <c r="D72" s="61" t="s">
        <v>3071</v>
      </c>
      <c r="E72" s="61" t="s">
        <v>3072</v>
      </c>
      <c r="F72" s="61" t="s">
        <v>3073</v>
      </c>
    </row>
    <row r="73" spans="1:6" ht="30" x14ac:dyDescent="0.25">
      <c r="A73" s="62">
        <v>2024</v>
      </c>
      <c r="B73" s="62">
        <v>1</v>
      </c>
      <c r="C73" s="63">
        <v>45509.823659907408</v>
      </c>
      <c r="D73" s="61" t="s">
        <v>3074</v>
      </c>
    </row>
    <row r="74" spans="1:6" ht="45" x14ac:dyDescent="0.25">
      <c r="A74" s="62">
        <v>2024</v>
      </c>
      <c r="B74" s="62">
        <v>1</v>
      </c>
      <c r="C74" s="63">
        <v>45510.628374386572</v>
      </c>
      <c r="D74" s="61" t="s">
        <v>3075</v>
      </c>
    </row>
    <row r="75" spans="1:6" ht="30" x14ac:dyDescent="0.25">
      <c r="A75" s="62">
        <v>2024</v>
      </c>
      <c r="B75" s="62">
        <v>1</v>
      </c>
      <c r="C75" s="63">
        <v>45511.619658750002</v>
      </c>
      <c r="D75" s="61" t="s">
        <v>3076</v>
      </c>
    </row>
    <row r="76" spans="1:6" ht="45" x14ac:dyDescent="0.25">
      <c r="A76" s="62">
        <v>2024</v>
      </c>
      <c r="B76" s="62">
        <v>1</v>
      </c>
      <c r="C76" s="63">
        <v>45511.724424629632</v>
      </c>
      <c r="D76" s="61" t="s">
        <v>3077</v>
      </c>
    </row>
    <row r="77" spans="1:6" ht="45" x14ac:dyDescent="0.25">
      <c r="A77" s="62">
        <v>2024</v>
      </c>
      <c r="B77" s="62">
        <v>1</v>
      </c>
      <c r="C77" s="63">
        <v>45511.944472199073</v>
      </c>
      <c r="D77" s="61" t="s">
        <v>3078</v>
      </c>
    </row>
    <row r="78" spans="1:6" x14ac:dyDescent="0.25">
      <c r="A78" s="62">
        <v>2024</v>
      </c>
      <c r="B78" s="62">
        <v>1</v>
      </c>
      <c r="C78" s="63">
        <v>45532.482483194442</v>
      </c>
      <c r="D78" s="61" t="s">
        <v>30</v>
      </c>
      <c r="E78" s="61" t="s">
        <v>3079</v>
      </c>
      <c r="F78" s="61" t="s">
        <v>3080</v>
      </c>
    </row>
    <row r="79" spans="1:6" ht="30" x14ac:dyDescent="0.25">
      <c r="A79" s="62">
        <v>2024</v>
      </c>
      <c r="B79" s="62">
        <v>3</v>
      </c>
      <c r="C79" s="63">
        <v>45556.328975324075</v>
      </c>
      <c r="D79" s="61" t="s">
        <v>30</v>
      </c>
      <c r="E79" s="61" t="s">
        <v>3081</v>
      </c>
      <c r="F79" s="61" t="s">
        <v>3082</v>
      </c>
    </row>
    <row r="80" spans="1:6" x14ac:dyDescent="0.25">
      <c r="A80" s="62">
        <v>2024</v>
      </c>
      <c r="B80" s="62">
        <v>6</v>
      </c>
      <c r="C80" s="63">
        <v>45577.58425925926</v>
      </c>
      <c r="D80" s="61" t="s">
        <v>3083</v>
      </c>
      <c r="E80" s="61" t="s">
        <v>3084</v>
      </c>
      <c r="F80" s="61" t="s">
        <v>3085</v>
      </c>
    </row>
    <row r="81" spans="1:6" ht="30" x14ac:dyDescent="0.25">
      <c r="A81" s="62">
        <v>2024</v>
      </c>
      <c r="B81" s="62">
        <v>7</v>
      </c>
      <c r="C81" s="63">
        <v>45587.384776319443</v>
      </c>
      <c r="D81" s="61" t="s">
        <v>30</v>
      </c>
      <c r="E81" s="61" t="s">
        <v>3086</v>
      </c>
      <c r="F81" s="61" t="s">
        <v>3087</v>
      </c>
    </row>
    <row r="82" spans="1:6" ht="30" x14ac:dyDescent="0.25">
      <c r="A82" s="62">
        <v>2024</v>
      </c>
      <c r="B82" s="62">
        <v>9</v>
      </c>
      <c r="C82" s="63">
        <v>45600.668032037036</v>
      </c>
      <c r="D82" s="61" t="s">
        <v>3088</v>
      </c>
      <c r="E82" s="61" t="s">
        <v>3089</v>
      </c>
      <c r="F82" s="61" t="s">
        <v>3090</v>
      </c>
    </row>
    <row r="83" spans="1:6" ht="45" x14ac:dyDescent="0.25">
      <c r="A83" s="62">
        <v>2024</v>
      </c>
      <c r="B83" s="62">
        <v>9</v>
      </c>
      <c r="C83" s="63">
        <v>45600.696375868058</v>
      </c>
      <c r="D83" s="61" t="s">
        <v>3091</v>
      </c>
      <c r="E83" s="61" t="s">
        <v>3092</v>
      </c>
      <c r="F83" s="61" t="s">
        <v>3093</v>
      </c>
    </row>
    <row r="84" spans="1:6" ht="30" x14ac:dyDescent="0.25">
      <c r="A84" s="62">
        <v>2024</v>
      </c>
      <c r="B84" s="62">
        <v>9</v>
      </c>
      <c r="C84" s="63">
        <v>45600.90125584491</v>
      </c>
      <c r="D84" s="61" t="s">
        <v>3094</v>
      </c>
      <c r="E84" s="61" t="s">
        <v>3095</v>
      </c>
      <c r="F84" s="61" t="s">
        <v>3096</v>
      </c>
    </row>
    <row r="85" spans="1:6" ht="60" x14ac:dyDescent="0.25">
      <c r="A85" s="62">
        <v>2024</v>
      </c>
      <c r="B85" s="62">
        <v>10</v>
      </c>
      <c r="C85" s="63">
        <v>45605.735566319447</v>
      </c>
      <c r="D85" s="61" t="s">
        <v>3097</v>
      </c>
      <c r="E85" s="61" t="s">
        <v>3098</v>
      </c>
      <c r="F85" s="61" t="s">
        <v>3099</v>
      </c>
    </row>
    <row r="86" spans="1:6" ht="90" x14ac:dyDescent="0.25">
      <c r="A86" s="62">
        <v>2024</v>
      </c>
      <c r="B86" s="62">
        <v>10</v>
      </c>
      <c r="C86" s="63">
        <v>45607.299445081022</v>
      </c>
      <c r="D86" s="61" t="s">
        <v>3100</v>
      </c>
      <c r="E86" s="61" t="s">
        <v>3101</v>
      </c>
      <c r="F86" s="61" t="s">
        <v>3102</v>
      </c>
    </row>
    <row r="87" spans="1:6" x14ac:dyDescent="0.25">
      <c r="A87" s="62">
        <v>2024</v>
      </c>
      <c r="B87" s="62">
        <v>10</v>
      </c>
      <c r="C87" s="63">
        <v>45607.346197696759</v>
      </c>
      <c r="D87" s="61" t="s">
        <v>3103</v>
      </c>
      <c r="E87" s="61" t="s">
        <v>3104</v>
      </c>
      <c r="F87" s="61" t="s">
        <v>3105</v>
      </c>
    </row>
    <row r="88" spans="1:6" ht="30" x14ac:dyDescent="0.25">
      <c r="A88" s="62">
        <v>2024</v>
      </c>
      <c r="B88" s="62">
        <v>11</v>
      </c>
      <c r="C88" s="63">
        <v>45610.775518287039</v>
      </c>
      <c r="D88" s="61" t="s">
        <v>3106</v>
      </c>
      <c r="E88" s="61" t="s">
        <v>3107</v>
      </c>
      <c r="F88" s="61" t="s">
        <v>3108</v>
      </c>
    </row>
    <row r="89" spans="1:6" ht="30" x14ac:dyDescent="0.25">
      <c r="A89" s="62">
        <v>2024</v>
      </c>
      <c r="B89" s="62">
        <v>11</v>
      </c>
      <c r="C89" s="63">
        <v>45611.678797361114</v>
      </c>
      <c r="D89" s="61" t="s">
        <v>3109</v>
      </c>
      <c r="E89" s="61" t="s">
        <v>3110</v>
      </c>
      <c r="F89" s="61" t="s">
        <v>3111</v>
      </c>
    </row>
    <row r="90" spans="1:6" x14ac:dyDescent="0.25">
      <c r="A90" s="62">
        <v>2024</v>
      </c>
      <c r="B90" s="62">
        <v>13</v>
      </c>
      <c r="C90" s="63">
        <v>45629.816914282404</v>
      </c>
      <c r="D90" s="61" t="s">
        <v>3112</v>
      </c>
      <c r="E90" s="61" t="s">
        <v>3113</v>
      </c>
      <c r="F90" s="61" t="s">
        <v>3114</v>
      </c>
    </row>
    <row r="91" spans="1:6" x14ac:dyDescent="0.25">
      <c r="A91" s="62">
        <v>2024</v>
      </c>
      <c r="B91" s="62">
        <v>14</v>
      </c>
      <c r="C91" s="63">
        <v>45631.708768622688</v>
      </c>
      <c r="D91" s="61" t="s">
        <v>3115</v>
      </c>
      <c r="E91" s="61" t="s">
        <v>3116</v>
      </c>
      <c r="F91" s="61" t="s">
        <v>3117</v>
      </c>
    </row>
    <row r="92" spans="1:6" x14ac:dyDescent="0.25">
      <c r="A92" s="62">
        <v>2024</v>
      </c>
      <c r="B92" s="62">
        <v>14</v>
      </c>
      <c r="C92" s="63">
        <v>45632.699303379632</v>
      </c>
      <c r="D92" s="61" t="s">
        <v>3118</v>
      </c>
      <c r="E92" s="61" t="s">
        <v>3119</v>
      </c>
      <c r="F92" s="61" t="s">
        <v>3120</v>
      </c>
    </row>
    <row r="93" spans="1:6" ht="45" x14ac:dyDescent="0.25">
      <c r="A93" s="62">
        <v>2025</v>
      </c>
      <c r="B93" s="62">
        <v>1</v>
      </c>
      <c r="C93" s="63">
        <v>45834.858736261573</v>
      </c>
      <c r="D93" s="61" t="s">
        <v>3121</v>
      </c>
      <c r="E93" s="61" t="s">
        <v>3122</v>
      </c>
      <c r="F93" s="61" t="s">
        <v>3123</v>
      </c>
    </row>
    <row r="94" spans="1:6" x14ac:dyDescent="0.25">
      <c r="A94" s="62">
        <v>2025</v>
      </c>
      <c r="B94" s="62">
        <v>1</v>
      </c>
      <c r="C94" s="63">
        <v>45838.738984745367</v>
      </c>
      <c r="D94" s="61" t="s">
        <v>3124</v>
      </c>
      <c r="E94" s="61" t="s">
        <v>3125</v>
      </c>
      <c r="F94" s="61" t="s">
        <v>3126</v>
      </c>
    </row>
    <row r="95" spans="1:6" ht="30" x14ac:dyDescent="0.25">
      <c r="A95" s="62">
        <v>2025</v>
      </c>
      <c r="B95" s="62">
        <v>1</v>
      </c>
      <c r="C95" s="63">
        <v>45855.484057824076</v>
      </c>
      <c r="D95" s="61" t="s">
        <v>30</v>
      </c>
      <c r="E95" s="61" t="s">
        <v>3127</v>
      </c>
      <c r="F95" s="61" t="s">
        <v>3128</v>
      </c>
    </row>
    <row r="96" spans="1:6" ht="60" x14ac:dyDescent="0.25">
      <c r="A96" s="62">
        <v>2025</v>
      </c>
      <c r="B96" s="62">
        <v>1</v>
      </c>
      <c r="C96" s="63">
        <v>45873.842185335649</v>
      </c>
      <c r="D96" s="61" t="s">
        <v>3129</v>
      </c>
      <c r="E96" s="61" t="s">
        <v>3130</v>
      </c>
      <c r="F96" s="61" t="s">
        <v>3131</v>
      </c>
    </row>
    <row r="97" spans="1:6" ht="30" x14ac:dyDescent="0.25">
      <c r="A97" s="62">
        <v>2025</v>
      </c>
      <c r="B97" s="62">
        <v>1</v>
      </c>
      <c r="C97" s="63">
        <v>45874.517986979168</v>
      </c>
      <c r="D97" s="61" t="s">
        <v>3132</v>
      </c>
    </row>
    <row r="98" spans="1:6" x14ac:dyDescent="0.25">
      <c r="A98" s="62">
        <v>2025</v>
      </c>
      <c r="B98" s="62">
        <v>1</v>
      </c>
      <c r="C98" s="63">
        <v>45874.764745706016</v>
      </c>
      <c r="D98" s="61" t="s">
        <v>3133</v>
      </c>
      <c r="E98" s="61" t="s">
        <v>3134</v>
      </c>
      <c r="F98" s="61" t="s">
        <v>3135</v>
      </c>
    </row>
    <row r="99" spans="1:6" ht="75" x14ac:dyDescent="0.25">
      <c r="A99" s="62">
        <v>2025</v>
      </c>
      <c r="B99" s="62">
        <v>1</v>
      </c>
      <c r="C99" s="63">
        <v>45875.716463657409</v>
      </c>
      <c r="D99" s="61" t="s">
        <v>3136</v>
      </c>
    </row>
    <row r="100" spans="1:6" ht="30" x14ac:dyDescent="0.25">
      <c r="A100" s="62">
        <v>2025</v>
      </c>
      <c r="B100" s="62">
        <v>1</v>
      </c>
      <c r="C100" s="63">
        <v>45876.752837372682</v>
      </c>
      <c r="D100" s="61" t="s">
        <v>3137</v>
      </c>
    </row>
    <row r="101" spans="1:6" ht="135" x14ac:dyDescent="0.25">
      <c r="A101" s="62">
        <v>2025</v>
      </c>
      <c r="B101" s="62">
        <v>1</v>
      </c>
      <c r="C101" s="63">
        <v>45876.821193495372</v>
      </c>
      <c r="D101" s="61" t="s">
        <v>3138</v>
      </c>
      <c r="E101" s="61" t="s">
        <v>3139</v>
      </c>
      <c r="F101" s="61" t="s">
        <v>3140</v>
      </c>
    </row>
    <row r="102" spans="1:6" ht="45" x14ac:dyDescent="0.25">
      <c r="A102" s="62">
        <v>2025</v>
      </c>
      <c r="B102" s="62">
        <v>4</v>
      </c>
      <c r="C102" s="63">
        <v>45928.391692372687</v>
      </c>
      <c r="D102" s="61" t="s">
        <v>3141</v>
      </c>
      <c r="E102" s="61" t="s">
        <v>3142</v>
      </c>
      <c r="F102" s="61" t="s">
        <v>3143</v>
      </c>
    </row>
    <row r="103" spans="1:6" ht="30" x14ac:dyDescent="0.25">
      <c r="A103" s="62">
        <v>2025</v>
      </c>
      <c r="B103" s="62">
        <v>4</v>
      </c>
      <c r="C103" s="63">
        <v>45930.285456631944</v>
      </c>
      <c r="D103" s="61" t="s">
        <v>30</v>
      </c>
      <c r="E103" s="61" t="s">
        <v>3144</v>
      </c>
      <c r="F103" s="61" t="s">
        <v>3145</v>
      </c>
    </row>
    <row r="104" spans="1:6" ht="45" x14ac:dyDescent="0.25">
      <c r="A104" s="62">
        <v>2025</v>
      </c>
      <c r="B104" s="62">
        <v>6</v>
      </c>
      <c r="C104" s="63">
        <v>45939.425484386571</v>
      </c>
      <c r="D104" s="61" t="s">
        <v>3146</v>
      </c>
      <c r="E104" s="61" t="s">
        <v>3147</v>
      </c>
      <c r="F104" s="61" t="s">
        <v>3148</v>
      </c>
    </row>
    <row r="105" spans="1:6" ht="30" x14ac:dyDescent="0.25">
      <c r="A105" s="62">
        <v>2025</v>
      </c>
      <c r="B105" s="62">
        <v>7</v>
      </c>
      <c r="C105" s="63">
        <v>45950.955190347224</v>
      </c>
      <c r="D105" s="61" t="s">
        <v>3149</v>
      </c>
      <c r="E105" s="61" t="s">
        <v>3150</v>
      </c>
      <c r="F105" s="61" t="s">
        <v>3151</v>
      </c>
    </row>
    <row r="106" spans="1:6" ht="30" x14ac:dyDescent="0.25">
      <c r="A106" s="62">
        <v>2025</v>
      </c>
      <c r="B106" s="62">
        <v>8</v>
      </c>
      <c r="C106" s="63">
        <v>45956.511224780093</v>
      </c>
      <c r="D106" s="61" t="s">
        <v>30</v>
      </c>
      <c r="E106" s="61" t="s">
        <v>3152</v>
      </c>
      <c r="F106" s="61" t="s">
        <v>3153</v>
      </c>
    </row>
    <row r="107" spans="1:6" ht="90" x14ac:dyDescent="0.25">
      <c r="A107" s="62">
        <v>2025</v>
      </c>
      <c r="B107" s="62">
        <v>9</v>
      </c>
      <c r="C107" s="63">
        <v>45960.416324583333</v>
      </c>
      <c r="D107" s="61" t="s">
        <v>3154</v>
      </c>
      <c r="E107" s="61" t="s">
        <v>3155</v>
      </c>
      <c r="F107" s="61" t="s">
        <v>3156</v>
      </c>
    </row>
    <row r="108" spans="1:6" ht="30" x14ac:dyDescent="0.25">
      <c r="A108" s="62">
        <v>2025</v>
      </c>
      <c r="B108" s="62">
        <v>9</v>
      </c>
      <c r="C108" s="63">
        <v>45964.322673159724</v>
      </c>
      <c r="D108" s="61" t="s">
        <v>3157</v>
      </c>
      <c r="E108" s="61" t="s">
        <v>3158</v>
      </c>
      <c r="F108" s="61" t="s">
        <v>3159</v>
      </c>
    </row>
    <row r="109" spans="1:6" ht="30" x14ac:dyDescent="0.25">
      <c r="A109" s="62">
        <v>2025</v>
      </c>
      <c r="B109" s="62">
        <v>10</v>
      </c>
      <c r="C109" s="63">
        <v>45969.603153217591</v>
      </c>
      <c r="D109" s="61" t="s">
        <v>3160</v>
      </c>
      <c r="E109" s="61" t="s">
        <v>3161</v>
      </c>
      <c r="F109" s="61" t="s">
        <v>3162</v>
      </c>
    </row>
    <row r="110" spans="1:6" ht="30" x14ac:dyDescent="0.25">
      <c r="A110" s="62">
        <v>2025</v>
      </c>
      <c r="B110" s="62">
        <v>11</v>
      </c>
      <c r="C110" s="63">
        <v>45973.755479259256</v>
      </c>
      <c r="D110" s="61" t="s">
        <v>3163</v>
      </c>
      <c r="E110" s="61" t="s">
        <v>3164</v>
      </c>
      <c r="F110" s="61" t="s">
        <v>3165</v>
      </c>
    </row>
    <row r="111" spans="1:6" ht="30" x14ac:dyDescent="0.25">
      <c r="A111" s="62">
        <v>2025</v>
      </c>
      <c r="B111" s="62">
        <v>11</v>
      </c>
      <c r="C111" s="63">
        <v>45975.85684226852</v>
      </c>
      <c r="D111" s="61" t="s">
        <v>30</v>
      </c>
      <c r="E111" s="61" t="s">
        <v>3166</v>
      </c>
      <c r="F111" s="61" t="s">
        <v>3167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1AE2-364D-4490-91FA-16707B320ECB}">
  <sheetPr codeName="Sheet24"/>
  <dimension ref="A1:F3172"/>
  <sheetViews>
    <sheetView workbookViewId="0">
      <selection activeCell="D82" sqref="D82"/>
    </sheetView>
  </sheetViews>
  <sheetFormatPr defaultRowHeight="15" x14ac:dyDescent="0.25"/>
  <cols>
    <col min="1" max="1" width="9.42578125" bestFit="1" customWidth="1"/>
    <col min="2" max="2" width="8.140625" bestFit="1" customWidth="1"/>
    <col min="3" max="3" width="13.5703125" bestFit="1" customWidth="1"/>
    <col min="4" max="4" width="17.5703125" bestFit="1" customWidth="1"/>
    <col min="5" max="6" width="47.28515625" style="64" bestFit="1" customWidth="1"/>
  </cols>
  <sheetData>
    <row r="1" spans="1:6" x14ac:dyDescent="0.25">
      <c r="A1" t="s">
        <v>2869</v>
      </c>
      <c r="B1" t="s">
        <v>2870</v>
      </c>
      <c r="C1" t="s">
        <v>3168</v>
      </c>
      <c r="D1" t="s">
        <v>1032</v>
      </c>
      <c r="E1" s="64" t="s">
        <v>2874</v>
      </c>
      <c r="F1" s="64" t="s">
        <v>2873</v>
      </c>
    </row>
    <row r="2" spans="1:6" ht="30" x14ac:dyDescent="0.25">
      <c r="A2">
        <v>2019</v>
      </c>
      <c r="B2">
        <v>1</v>
      </c>
      <c r="C2" t="s">
        <v>3169</v>
      </c>
      <c r="D2" t="s">
        <v>1046</v>
      </c>
      <c r="E2" s="64" t="s">
        <v>3170</v>
      </c>
    </row>
    <row r="3" spans="1:6" x14ac:dyDescent="0.25">
      <c r="A3">
        <v>2019</v>
      </c>
      <c r="B3">
        <v>1</v>
      </c>
      <c r="C3" t="s">
        <v>3169</v>
      </c>
      <c r="D3" t="s">
        <v>1041</v>
      </c>
      <c r="E3" s="64" t="s">
        <v>3171</v>
      </c>
    </row>
    <row r="4" spans="1:6" x14ac:dyDescent="0.25">
      <c r="A4">
        <v>2019</v>
      </c>
      <c r="B4">
        <v>1</v>
      </c>
      <c r="C4" t="s">
        <v>3169</v>
      </c>
      <c r="D4" t="s">
        <v>1041</v>
      </c>
      <c r="E4" s="64" t="s">
        <v>3172</v>
      </c>
    </row>
    <row r="5" spans="1:6" ht="45" x14ac:dyDescent="0.25">
      <c r="A5">
        <v>2019</v>
      </c>
      <c r="B5">
        <v>1</v>
      </c>
      <c r="C5" t="s">
        <v>3169</v>
      </c>
      <c r="D5" t="s">
        <v>1052</v>
      </c>
      <c r="E5" s="64" t="s">
        <v>3173</v>
      </c>
    </row>
    <row r="6" spans="1:6" x14ac:dyDescent="0.25">
      <c r="A6">
        <v>2019</v>
      </c>
      <c r="B6">
        <v>1</v>
      </c>
      <c r="C6" t="s">
        <v>3169</v>
      </c>
      <c r="D6" t="s">
        <v>1046</v>
      </c>
      <c r="E6" s="64" t="s">
        <v>3174</v>
      </c>
    </row>
    <row r="7" spans="1:6" x14ac:dyDescent="0.25">
      <c r="A7">
        <v>2019</v>
      </c>
      <c r="B7">
        <v>1</v>
      </c>
      <c r="C7" t="s">
        <v>3169</v>
      </c>
      <c r="D7" t="s">
        <v>1046</v>
      </c>
      <c r="F7" s="64" t="s">
        <v>3175</v>
      </c>
    </row>
    <row r="8" spans="1:6" x14ac:dyDescent="0.25">
      <c r="A8">
        <v>2019</v>
      </c>
      <c r="B8">
        <v>1</v>
      </c>
      <c r="C8" t="s">
        <v>3169</v>
      </c>
      <c r="D8" t="s">
        <v>1046</v>
      </c>
      <c r="E8" s="64" t="s">
        <v>3175</v>
      </c>
    </row>
    <row r="9" spans="1:6" ht="30" x14ac:dyDescent="0.25">
      <c r="A9">
        <v>2019</v>
      </c>
      <c r="B9">
        <v>1</v>
      </c>
      <c r="C9" t="s">
        <v>3169</v>
      </c>
      <c r="D9" t="s">
        <v>1055</v>
      </c>
      <c r="E9" s="64" t="s">
        <v>3176</v>
      </c>
    </row>
    <row r="10" spans="1:6" x14ac:dyDescent="0.25">
      <c r="A10">
        <v>2019</v>
      </c>
      <c r="B10">
        <v>1</v>
      </c>
      <c r="C10" t="s">
        <v>3169</v>
      </c>
      <c r="D10" t="s">
        <v>1041</v>
      </c>
      <c r="E10" s="64" t="s">
        <v>3177</v>
      </c>
    </row>
    <row r="11" spans="1:6" x14ac:dyDescent="0.25">
      <c r="A11">
        <v>2019</v>
      </c>
      <c r="B11">
        <v>1</v>
      </c>
      <c r="C11" t="s">
        <v>3169</v>
      </c>
      <c r="D11" t="s">
        <v>1041</v>
      </c>
      <c r="E11" s="64" t="s">
        <v>3178</v>
      </c>
    </row>
    <row r="12" spans="1:6" x14ac:dyDescent="0.25">
      <c r="A12">
        <v>2019</v>
      </c>
      <c r="B12">
        <v>1</v>
      </c>
      <c r="C12" t="s">
        <v>3169</v>
      </c>
      <c r="D12" t="s">
        <v>1041</v>
      </c>
      <c r="E12" s="64" t="s">
        <v>3179</v>
      </c>
    </row>
    <row r="13" spans="1:6" x14ac:dyDescent="0.25">
      <c r="A13">
        <v>2019</v>
      </c>
      <c r="B13">
        <v>1</v>
      </c>
      <c r="C13" t="s">
        <v>3169</v>
      </c>
      <c r="D13" t="s">
        <v>1041</v>
      </c>
      <c r="E13" s="64" t="s">
        <v>3180</v>
      </c>
    </row>
    <row r="14" spans="1:6" x14ac:dyDescent="0.25">
      <c r="A14">
        <v>2019</v>
      </c>
      <c r="B14">
        <v>1</v>
      </c>
      <c r="C14" t="s">
        <v>3169</v>
      </c>
      <c r="D14" t="s">
        <v>1052</v>
      </c>
      <c r="E14" s="64" t="s">
        <v>3181</v>
      </c>
    </row>
    <row r="15" spans="1:6" x14ac:dyDescent="0.25">
      <c r="A15">
        <v>2019</v>
      </c>
      <c r="B15">
        <v>1</v>
      </c>
      <c r="C15" t="s">
        <v>3169</v>
      </c>
      <c r="D15" t="s">
        <v>1052</v>
      </c>
      <c r="E15" s="64" t="s">
        <v>3182</v>
      </c>
    </row>
    <row r="16" spans="1:6" x14ac:dyDescent="0.25">
      <c r="A16">
        <v>2019</v>
      </c>
      <c r="B16">
        <v>1</v>
      </c>
      <c r="C16" t="s">
        <v>3169</v>
      </c>
      <c r="D16" t="s">
        <v>1052</v>
      </c>
      <c r="E16" s="64" t="s">
        <v>3183</v>
      </c>
    </row>
    <row r="17" spans="1:6" x14ac:dyDescent="0.25">
      <c r="A17">
        <v>2019</v>
      </c>
      <c r="B17">
        <v>1</v>
      </c>
      <c r="C17" t="s">
        <v>3184</v>
      </c>
      <c r="D17" t="s">
        <v>1055</v>
      </c>
      <c r="F17" s="64" t="s">
        <v>3185</v>
      </c>
    </row>
    <row r="18" spans="1:6" x14ac:dyDescent="0.25">
      <c r="A18">
        <v>2019</v>
      </c>
      <c r="B18">
        <v>1</v>
      </c>
      <c r="C18" t="s">
        <v>3169</v>
      </c>
      <c r="D18" t="s">
        <v>1038</v>
      </c>
      <c r="E18" s="64" t="s">
        <v>3186</v>
      </c>
    </row>
    <row r="19" spans="1:6" x14ac:dyDescent="0.25">
      <c r="A19">
        <v>2019</v>
      </c>
      <c r="B19">
        <v>1</v>
      </c>
      <c r="C19" t="s">
        <v>3169</v>
      </c>
      <c r="D19" t="s">
        <v>1049</v>
      </c>
      <c r="E19" s="64" t="s">
        <v>3187</v>
      </c>
    </row>
    <row r="20" spans="1:6" x14ac:dyDescent="0.25">
      <c r="A20">
        <v>2019</v>
      </c>
      <c r="B20">
        <v>1</v>
      </c>
      <c r="C20" t="s">
        <v>3169</v>
      </c>
      <c r="D20" t="s">
        <v>1060</v>
      </c>
      <c r="E20" s="64" t="s">
        <v>3188</v>
      </c>
    </row>
    <row r="21" spans="1:6" x14ac:dyDescent="0.25">
      <c r="A21">
        <v>2019</v>
      </c>
      <c r="B21">
        <v>1</v>
      </c>
      <c r="C21" t="s">
        <v>3169</v>
      </c>
      <c r="D21" t="s">
        <v>1041</v>
      </c>
      <c r="E21" s="64" t="s">
        <v>3189</v>
      </c>
      <c r="F21" s="64" t="s">
        <v>3190</v>
      </c>
    </row>
    <row r="22" spans="1:6" x14ac:dyDescent="0.25">
      <c r="A22">
        <v>2019</v>
      </c>
      <c r="B22">
        <v>1</v>
      </c>
      <c r="C22" t="s">
        <v>3169</v>
      </c>
      <c r="D22" t="s">
        <v>1038</v>
      </c>
      <c r="E22" s="64" t="s">
        <v>3191</v>
      </c>
    </row>
    <row r="23" spans="1:6" x14ac:dyDescent="0.25">
      <c r="A23">
        <v>2019</v>
      </c>
      <c r="B23">
        <v>1</v>
      </c>
      <c r="C23" t="s">
        <v>3169</v>
      </c>
      <c r="D23" t="s">
        <v>1038</v>
      </c>
      <c r="E23" s="64" t="s">
        <v>3192</v>
      </c>
    </row>
    <row r="24" spans="1:6" x14ac:dyDescent="0.25">
      <c r="A24">
        <v>2019</v>
      </c>
      <c r="B24">
        <v>1</v>
      </c>
      <c r="C24" t="s">
        <v>3169</v>
      </c>
      <c r="D24" t="s">
        <v>1038</v>
      </c>
      <c r="E24" s="64" t="s">
        <v>3193</v>
      </c>
    </row>
    <row r="25" spans="1:6" x14ac:dyDescent="0.25">
      <c r="A25">
        <v>2019</v>
      </c>
      <c r="B25">
        <v>1</v>
      </c>
      <c r="C25" t="s">
        <v>3169</v>
      </c>
      <c r="D25" t="s">
        <v>1038</v>
      </c>
      <c r="E25" s="64" t="s">
        <v>3194</v>
      </c>
    </row>
    <row r="26" spans="1:6" x14ac:dyDescent="0.25">
      <c r="A26">
        <v>2019</v>
      </c>
      <c r="B26">
        <v>1</v>
      </c>
      <c r="C26" t="s">
        <v>3169</v>
      </c>
      <c r="D26" t="s">
        <v>1046</v>
      </c>
      <c r="E26" s="64" t="s">
        <v>3195</v>
      </c>
    </row>
    <row r="27" spans="1:6" x14ac:dyDescent="0.25">
      <c r="A27">
        <v>2019</v>
      </c>
      <c r="B27">
        <v>1</v>
      </c>
      <c r="C27" t="s">
        <v>3169</v>
      </c>
      <c r="D27" t="s">
        <v>1043</v>
      </c>
      <c r="E27" s="64" t="s">
        <v>3196</v>
      </c>
    </row>
    <row r="28" spans="1:6" x14ac:dyDescent="0.25">
      <c r="A28">
        <v>2019</v>
      </c>
      <c r="B28">
        <v>1</v>
      </c>
      <c r="C28" t="s">
        <v>3169</v>
      </c>
      <c r="D28" t="s">
        <v>1043</v>
      </c>
      <c r="E28" s="64" t="s">
        <v>3197</v>
      </c>
    </row>
    <row r="29" spans="1:6" x14ac:dyDescent="0.25">
      <c r="A29">
        <v>2019</v>
      </c>
      <c r="B29">
        <v>1</v>
      </c>
      <c r="C29" t="s">
        <v>3169</v>
      </c>
      <c r="D29" t="s">
        <v>1043</v>
      </c>
      <c r="E29" s="64" t="s">
        <v>3198</v>
      </c>
    </row>
    <row r="30" spans="1:6" x14ac:dyDescent="0.25">
      <c r="A30">
        <v>2019</v>
      </c>
      <c r="B30">
        <v>1</v>
      </c>
      <c r="C30" t="s">
        <v>3169</v>
      </c>
      <c r="D30" t="s">
        <v>1043</v>
      </c>
      <c r="E30" s="64" t="s">
        <v>3199</v>
      </c>
    </row>
    <row r="31" spans="1:6" x14ac:dyDescent="0.25">
      <c r="A31">
        <v>2019</v>
      </c>
      <c r="B31">
        <v>1</v>
      </c>
      <c r="C31" t="s">
        <v>3169</v>
      </c>
      <c r="D31" t="s">
        <v>1043</v>
      </c>
      <c r="E31" s="64" t="s">
        <v>3200</v>
      </c>
    </row>
    <row r="32" spans="1:6" x14ac:dyDescent="0.25">
      <c r="A32">
        <v>2019</v>
      </c>
      <c r="B32">
        <v>1</v>
      </c>
      <c r="C32" t="s">
        <v>3169</v>
      </c>
      <c r="D32" t="s">
        <v>1043</v>
      </c>
      <c r="E32" s="64" t="s">
        <v>3201</v>
      </c>
    </row>
    <row r="33" spans="1:5" x14ac:dyDescent="0.25">
      <c r="A33">
        <v>2019</v>
      </c>
      <c r="B33">
        <v>1</v>
      </c>
      <c r="C33" t="s">
        <v>3169</v>
      </c>
      <c r="D33" t="s">
        <v>1055</v>
      </c>
      <c r="E33" s="64" t="s">
        <v>3185</v>
      </c>
    </row>
    <row r="34" spans="1:5" x14ac:dyDescent="0.25">
      <c r="A34">
        <v>2019</v>
      </c>
      <c r="B34">
        <v>1</v>
      </c>
      <c r="C34" t="s">
        <v>3169</v>
      </c>
      <c r="D34" t="s">
        <v>1055</v>
      </c>
      <c r="E34" s="64" t="s">
        <v>3202</v>
      </c>
    </row>
    <row r="35" spans="1:5" x14ac:dyDescent="0.25">
      <c r="A35">
        <v>2019</v>
      </c>
      <c r="B35">
        <v>1</v>
      </c>
      <c r="C35" t="s">
        <v>3169</v>
      </c>
      <c r="D35" t="s">
        <v>1049</v>
      </c>
      <c r="E35" s="64" t="s">
        <v>3203</v>
      </c>
    </row>
    <row r="36" spans="1:5" x14ac:dyDescent="0.25">
      <c r="A36">
        <v>2019</v>
      </c>
      <c r="B36">
        <v>1</v>
      </c>
      <c r="C36" t="s">
        <v>3169</v>
      </c>
      <c r="D36" t="s">
        <v>1049</v>
      </c>
      <c r="E36" s="64" t="s">
        <v>3204</v>
      </c>
    </row>
    <row r="37" spans="1:5" x14ac:dyDescent="0.25">
      <c r="A37">
        <v>2019</v>
      </c>
      <c r="B37">
        <v>1</v>
      </c>
      <c r="C37" t="s">
        <v>3169</v>
      </c>
      <c r="D37" t="s">
        <v>1049</v>
      </c>
      <c r="E37" s="64" t="s">
        <v>3205</v>
      </c>
    </row>
    <row r="38" spans="1:5" x14ac:dyDescent="0.25">
      <c r="A38">
        <v>2019</v>
      </c>
      <c r="B38">
        <v>1</v>
      </c>
      <c r="C38" t="s">
        <v>3169</v>
      </c>
      <c r="D38" t="s">
        <v>1049</v>
      </c>
      <c r="E38" s="64" t="s">
        <v>3206</v>
      </c>
    </row>
    <row r="39" spans="1:5" x14ac:dyDescent="0.25">
      <c r="A39">
        <v>2019</v>
      </c>
      <c r="B39">
        <v>1</v>
      </c>
      <c r="C39" t="s">
        <v>3169</v>
      </c>
      <c r="D39" t="s">
        <v>1049</v>
      </c>
      <c r="E39" s="64" t="s">
        <v>3207</v>
      </c>
    </row>
    <row r="40" spans="1:5" x14ac:dyDescent="0.25">
      <c r="A40">
        <v>2019</v>
      </c>
      <c r="B40">
        <v>1</v>
      </c>
      <c r="C40" t="s">
        <v>3169</v>
      </c>
      <c r="D40" t="s">
        <v>1041</v>
      </c>
      <c r="E40" s="64" t="s">
        <v>3208</v>
      </c>
    </row>
    <row r="41" spans="1:5" x14ac:dyDescent="0.25">
      <c r="A41">
        <v>2019</v>
      </c>
      <c r="B41">
        <v>1</v>
      </c>
      <c r="C41" t="s">
        <v>3169</v>
      </c>
      <c r="D41" t="s">
        <v>1062</v>
      </c>
      <c r="E41" s="64" t="s">
        <v>3209</v>
      </c>
    </row>
    <row r="42" spans="1:5" x14ac:dyDescent="0.25">
      <c r="A42">
        <v>2019</v>
      </c>
      <c r="B42">
        <v>1</v>
      </c>
      <c r="C42" t="s">
        <v>3169</v>
      </c>
      <c r="D42" t="s">
        <v>1062</v>
      </c>
      <c r="E42" s="64" t="s">
        <v>3210</v>
      </c>
    </row>
    <row r="43" spans="1:5" x14ac:dyDescent="0.25">
      <c r="A43">
        <v>2019</v>
      </c>
      <c r="B43">
        <v>1</v>
      </c>
      <c r="C43" t="s">
        <v>3169</v>
      </c>
      <c r="D43" t="s">
        <v>1043</v>
      </c>
      <c r="E43" s="64" t="s">
        <v>3211</v>
      </c>
    </row>
    <row r="44" spans="1:5" x14ac:dyDescent="0.25">
      <c r="A44">
        <v>2019</v>
      </c>
      <c r="B44">
        <v>1</v>
      </c>
      <c r="C44" t="s">
        <v>3169</v>
      </c>
      <c r="D44" t="s">
        <v>1049</v>
      </c>
      <c r="E44" s="64" t="s">
        <v>3212</v>
      </c>
    </row>
    <row r="45" spans="1:5" x14ac:dyDescent="0.25">
      <c r="A45">
        <v>2019</v>
      </c>
      <c r="B45">
        <v>1</v>
      </c>
      <c r="C45" t="s">
        <v>3169</v>
      </c>
      <c r="D45" t="s">
        <v>1049</v>
      </c>
      <c r="E45" s="64" t="s">
        <v>3213</v>
      </c>
    </row>
    <row r="46" spans="1:5" x14ac:dyDescent="0.25">
      <c r="A46">
        <v>2019</v>
      </c>
      <c r="B46">
        <v>1</v>
      </c>
      <c r="C46" t="s">
        <v>3169</v>
      </c>
      <c r="D46" t="s">
        <v>1060</v>
      </c>
      <c r="E46" s="64" t="s">
        <v>3214</v>
      </c>
    </row>
    <row r="47" spans="1:5" x14ac:dyDescent="0.25">
      <c r="A47">
        <v>2019</v>
      </c>
      <c r="B47">
        <v>1</v>
      </c>
      <c r="C47" t="s">
        <v>3169</v>
      </c>
      <c r="D47" t="s">
        <v>1060</v>
      </c>
      <c r="E47" s="64" t="s">
        <v>3215</v>
      </c>
    </row>
    <row r="48" spans="1:5" x14ac:dyDescent="0.25">
      <c r="A48">
        <v>2019</v>
      </c>
      <c r="B48">
        <v>1</v>
      </c>
      <c r="C48" t="s">
        <v>3169</v>
      </c>
      <c r="D48" t="s">
        <v>1043</v>
      </c>
      <c r="E48" s="64" t="s">
        <v>3216</v>
      </c>
    </row>
    <row r="49" spans="1:5" x14ac:dyDescent="0.25">
      <c r="A49">
        <v>2019</v>
      </c>
      <c r="B49">
        <v>1</v>
      </c>
      <c r="C49" t="s">
        <v>3169</v>
      </c>
      <c r="D49" t="s">
        <v>1062</v>
      </c>
      <c r="E49" s="64" t="s">
        <v>3217</v>
      </c>
    </row>
    <row r="50" spans="1:5" x14ac:dyDescent="0.25">
      <c r="A50">
        <v>2019</v>
      </c>
      <c r="B50">
        <v>1</v>
      </c>
      <c r="C50" t="s">
        <v>3169</v>
      </c>
      <c r="D50" t="s">
        <v>1062</v>
      </c>
      <c r="E50" s="64" t="s">
        <v>3218</v>
      </c>
    </row>
    <row r="51" spans="1:5" x14ac:dyDescent="0.25">
      <c r="A51">
        <v>2019</v>
      </c>
      <c r="B51">
        <v>1</v>
      </c>
      <c r="C51" t="s">
        <v>3169</v>
      </c>
      <c r="D51" t="s">
        <v>1062</v>
      </c>
      <c r="E51" s="64" t="s">
        <v>3219</v>
      </c>
    </row>
    <row r="52" spans="1:5" x14ac:dyDescent="0.25">
      <c r="A52">
        <v>2019</v>
      </c>
      <c r="B52">
        <v>1</v>
      </c>
      <c r="C52" t="s">
        <v>3169</v>
      </c>
      <c r="D52" t="s">
        <v>1062</v>
      </c>
      <c r="E52" s="64" t="s">
        <v>3220</v>
      </c>
    </row>
    <row r="53" spans="1:5" x14ac:dyDescent="0.25">
      <c r="A53">
        <v>2019</v>
      </c>
      <c r="B53">
        <v>1</v>
      </c>
      <c r="C53" t="s">
        <v>3169</v>
      </c>
      <c r="D53" t="s">
        <v>1062</v>
      </c>
      <c r="E53" s="64" t="s">
        <v>3221</v>
      </c>
    </row>
    <row r="54" spans="1:5" x14ac:dyDescent="0.25">
      <c r="A54">
        <v>2019</v>
      </c>
      <c r="B54">
        <v>1</v>
      </c>
      <c r="C54" t="s">
        <v>3169</v>
      </c>
      <c r="D54" t="s">
        <v>1062</v>
      </c>
      <c r="E54" s="64" t="s">
        <v>3222</v>
      </c>
    </row>
    <row r="55" spans="1:5" x14ac:dyDescent="0.25">
      <c r="A55">
        <v>2019</v>
      </c>
      <c r="B55">
        <v>1</v>
      </c>
      <c r="C55" t="s">
        <v>3169</v>
      </c>
      <c r="D55" t="s">
        <v>1055</v>
      </c>
      <c r="E55" s="64" t="s">
        <v>3223</v>
      </c>
    </row>
    <row r="56" spans="1:5" x14ac:dyDescent="0.25">
      <c r="A56">
        <v>2019</v>
      </c>
      <c r="B56">
        <v>1</v>
      </c>
      <c r="C56" t="s">
        <v>3169</v>
      </c>
      <c r="D56" t="s">
        <v>1055</v>
      </c>
      <c r="E56" s="64" t="s">
        <v>3224</v>
      </c>
    </row>
    <row r="57" spans="1:5" x14ac:dyDescent="0.25">
      <c r="A57">
        <v>2019</v>
      </c>
      <c r="B57">
        <v>1</v>
      </c>
      <c r="C57" t="s">
        <v>3169</v>
      </c>
      <c r="D57" t="s">
        <v>1055</v>
      </c>
      <c r="E57" s="64" t="s">
        <v>3225</v>
      </c>
    </row>
    <row r="58" spans="1:5" x14ac:dyDescent="0.25">
      <c r="A58">
        <v>2019</v>
      </c>
      <c r="B58">
        <v>1</v>
      </c>
      <c r="C58" t="s">
        <v>3169</v>
      </c>
      <c r="D58" t="s">
        <v>1055</v>
      </c>
      <c r="E58" s="64" t="s">
        <v>3226</v>
      </c>
    </row>
    <row r="59" spans="1:5" x14ac:dyDescent="0.25">
      <c r="A59">
        <v>2019</v>
      </c>
      <c r="B59">
        <v>1</v>
      </c>
      <c r="C59" t="s">
        <v>3169</v>
      </c>
      <c r="D59" t="s">
        <v>1055</v>
      </c>
      <c r="E59" s="64" t="s">
        <v>3227</v>
      </c>
    </row>
    <row r="60" spans="1:5" x14ac:dyDescent="0.25">
      <c r="A60">
        <v>2019</v>
      </c>
      <c r="B60">
        <v>1</v>
      </c>
      <c r="C60" t="s">
        <v>3169</v>
      </c>
      <c r="D60" t="s">
        <v>1055</v>
      </c>
      <c r="E60" s="64" t="s">
        <v>3228</v>
      </c>
    </row>
    <row r="61" spans="1:5" x14ac:dyDescent="0.25">
      <c r="A61">
        <v>2019</v>
      </c>
      <c r="B61">
        <v>1</v>
      </c>
      <c r="C61" t="s">
        <v>3169</v>
      </c>
      <c r="D61" t="s">
        <v>1043</v>
      </c>
      <c r="E61" s="64" t="s">
        <v>3229</v>
      </c>
    </row>
    <row r="62" spans="1:5" x14ac:dyDescent="0.25">
      <c r="A62">
        <v>2019</v>
      </c>
      <c r="B62">
        <v>1</v>
      </c>
      <c r="C62" t="s">
        <v>3169</v>
      </c>
      <c r="D62" t="s">
        <v>1043</v>
      </c>
      <c r="E62" s="64" t="s">
        <v>3230</v>
      </c>
    </row>
    <row r="63" spans="1:5" x14ac:dyDescent="0.25">
      <c r="A63">
        <v>2019</v>
      </c>
      <c r="B63">
        <v>1</v>
      </c>
      <c r="C63" t="s">
        <v>3169</v>
      </c>
      <c r="D63" t="s">
        <v>1043</v>
      </c>
      <c r="E63" s="64" t="s">
        <v>3231</v>
      </c>
    </row>
    <row r="64" spans="1:5" x14ac:dyDescent="0.25">
      <c r="A64">
        <v>2019</v>
      </c>
      <c r="B64">
        <v>1</v>
      </c>
      <c r="C64" t="s">
        <v>3169</v>
      </c>
      <c r="D64" t="s">
        <v>1049</v>
      </c>
      <c r="E64" s="64" t="s">
        <v>3232</v>
      </c>
    </row>
    <row r="65" spans="1:5" x14ac:dyDescent="0.25">
      <c r="A65">
        <v>2019</v>
      </c>
      <c r="B65">
        <v>1</v>
      </c>
      <c r="C65" t="s">
        <v>3169</v>
      </c>
      <c r="D65" t="s">
        <v>1049</v>
      </c>
      <c r="E65" s="64" t="s">
        <v>3233</v>
      </c>
    </row>
    <row r="66" spans="1:5" x14ac:dyDescent="0.25">
      <c r="A66">
        <v>2019</v>
      </c>
      <c r="B66">
        <v>1</v>
      </c>
      <c r="C66" t="s">
        <v>3169</v>
      </c>
      <c r="D66" t="s">
        <v>1049</v>
      </c>
      <c r="E66" s="64" t="s">
        <v>3234</v>
      </c>
    </row>
    <row r="67" spans="1:5" ht="60" x14ac:dyDescent="0.25">
      <c r="A67">
        <v>2019</v>
      </c>
      <c r="B67">
        <v>1</v>
      </c>
      <c r="C67" t="s">
        <v>3169</v>
      </c>
      <c r="D67" t="s">
        <v>1060</v>
      </c>
      <c r="E67" s="64" t="s">
        <v>3235</v>
      </c>
    </row>
    <row r="68" spans="1:5" x14ac:dyDescent="0.25">
      <c r="A68">
        <v>2019</v>
      </c>
      <c r="B68">
        <v>1</v>
      </c>
      <c r="C68" t="s">
        <v>3169</v>
      </c>
      <c r="D68" t="s">
        <v>1052</v>
      </c>
      <c r="E68" s="64" t="s">
        <v>3236</v>
      </c>
    </row>
    <row r="69" spans="1:5" x14ac:dyDescent="0.25">
      <c r="A69">
        <v>2019</v>
      </c>
      <c r="B69">
        <v>1</v>
      </c>
      <c r="C69" t="s">
        <v>3169</v>
      </c>
      <c r="D69" t="s">
        <v>1052</v>
      </c>
      <c r="E69" s="64" t="s">
        <v>3237</v>
      </c>
    </row>
    <row r="70" spans="1:5" x14ac:dyDescent="0.25">
      <c r="A70">
        <v>2019</v>
      </c>
      <c r="B70">
        <v>1</v>
      </c>
      <c r="C70" t="s">
        <v>3169</v>
      </c>
      <c r="D70" t="s">
        <v>1052</v>
      </c>
      <c r="E70" s="64" t="s">
        <v>3238</v>
      </c>
    </row>
    <row r="71" spans="1:5" x14ac:dyDescent="0.25">
      <c r="A71">
        <v>2019</v>
      </c>
      <c r="B71">
        <v>1</v>
      </c>
      <c r="C71" t="s">
        <v>3169</v>
      </c>
      <c r="D71" t="s">
        <v>1049</v>
      </c>
      <c r="E71" s="64" t="s">
        <v>3239</v>
      </c>
    </row>
    <row r="72" spans="1:5" x14ac:dyDescent="0.25">
      <c r="A72">
        <v>2019</v>
      </c>
      <c r="B72">
        <v>1</v>
      </c>
      <c r="C72" t="s">
        <v>3169</v>
      </c>
      <c r="D72" t="s">
        <v>1049</v>
      </c>
      <c r="E72" s="64" t="s">
        <v>3240</v>
      </c>
    </row>
    <row r="73" spans="1:5" x14ac:dyDescent="0.25">
      <c r="A73">
        <v>2019</v>
      </c>
      <c r="B73">
        <v>1</v>
      </c>
      <c r="C73" t="s">
        <v>3169</v>
      </c>
      <c r="D73" t="s">
        <v>1043</v>
      </c>
      <c r="E73" s="64" t="s">
        <v>3241</v>
      </c>
    </row>
    <row r="74" spans="1:5" x14ac:dyDescent="0.25">
      <c r="A74">
        <v>2019</v>
      </c>
      <c r="B74">
        <v>1</v>
      </c>
      <c r="C74" t="s">
        <v>3169</v>
      </c>
      <c r="D74" t="s">
        <v>1043</v>
      </c>
      <c r="E74" s="64" t="s">
        <v>3242</v>
      </c>
    </row>
    <row r="75" spans="1:5" x14ac:dyDescent="0.25">
      <c r="A75">
        <v>2019</v>
      </c>
      <c r="B75">
        <v>1</v>
      </c>
      <c r="C75" t="s">
        <v>3169</v>
      </c>
      <c r="D75" t="s">
        <v>1041</v>
      </c>
      <c r="E75" s="64" t="s">
        <v>3190</v>
      </c>
    </row>
    <row r="76" spans="1:5" x14ac:dyDescent="0.25">
      <c r="A76">
        <v>2019</v>
      </c>
      <c r="B76">
        <v>1</v>
      </c>
      <c r="C76" t="s">
        <v>3169</v>
      </c>
      <c r="D76" t="s">
        <v>1041</v>
      </c>
      <c r="E76" s="64" t="s">
        <v>3243</v>
      </c>
    </row>
    <row r="77" spans="1:5" ht="30" x14ac:dyDescent="0.25">
      <c r="A77">
        <v>2019</v>
      </c>
      <c r="B77">
        <v>1</v>
      </c>
      <c r="C77" t="s">
        <v>3169</v>
      </c>
      <c r="D77" t="s">
        <v>1060</v>
      </c>
      <c r="E77" s="64" t="s">
        <v>3244</v>
      </c>
    </row>
    <row r="78" spans="1:5" x14ac:dyDescent="0.25">
      <c r="A78">
        <v>2019</v>
      </c>
      <c r="B78">
        <v>1</v>
      </c>
      <c r="C78" t="s">
        <v>3169</v>
      </c>
      <c r="D78" t="s">
        <v>1060</v>
      </c>
      <c r="E78" s="64" t="s">
        <v>3245</v>
      </c>
    </row>
    <row r="79" spans="1:5" x14ac:dyDescent="0.25">
      <c r="A79">
        <v>2019</v>
      </c>
      <c r="B79">
        <v>1</v>
      </c>
      <c r="C79" t="s">
        <v>3169</v>
      </c>
      <c r="D79" t="s">
        <v>1049</v>
      </c>
      <c r="E79" s="64" t="s">
        <v>3246</v>
      </c>
    </row>
    <row r="80" spans="1:5" x14ac:dyDescent="0.25">
      <c r="A80">
        <v>2019</v>
      </c>
      <c r="B80">
        <v>1</v>
      </c>
      <c r="C80" t="s">
        <v>3169</v>
      </c>
      <c r="D80" t="s">
        <v>1049</v>
      </c>
      <c r="E80" s="64" t="s">
        <v>3247</v>
      </c>
    </row>
    <row r="81" spans="1:5" x14ac:dyDescent="0.25">
      <c r="A81">
        <v>2019</v>
      </c>
      <c r="B81">
        <v>1</v>
      </c>
      <c r="C81" t="s">
        <v>3169</v>
      </c>
      <c r="D81" t="s">
        <v>1046</v>
      </c>
      <c r="E81" s="64" t="s">
        <v>3248</v>
      </c>
    </row>
    <row r="82" spans="1:5" x14ac:dyDescent="0.25">
      <c r="A82">
        <v>2019</v>
      </c>
      <c r="B82">
        <v>1</v>
      </c>
      <c r="C82" t="s">
        <v>3169</v>
      </c>
      <c r="D82" t="s">
        <v>1046</v>
      </c>
      <c r="E82" s="64" t="s">
        <v>3249</v>
      </c>
    </row>
    <row r="83" spans="1:5" x14ac:dyDescent="0.25">
      <c r="A83">
        <v>2019</v>
      </c>
      <c r="B83">
        <v>1</v>
      </c>
      <c r="C83" t="s">
        <v>3169</v>
      </c>
      <c r="D83" t="s">
        <v>1046</v>
      </c>
      <c r="E83" s="64" t="s">
        <v>3250</v>
      </c>
    </row>
    <row r="84" spans="1:5" x14ac:dyDescent="0.25">
      <c r="A84">
        <v>2019</v>
      </c>
      <c r="B84">
        <v>1</v>
      </c>
      <c r="C84" t="s">
        <v>3169</v>
      </c>
      <c r="D84" t="s">
        <v>1046</v>
      </c>
      <c r="E84" s="64" t="s">
        <v>3251</v>
      </c>
    </row>
    <row r="85" spans="1:5" x14ac:dyDescent="0.25">
      <c r="A85">
        <v>2019</v>
      </c>
      <c r="B85">
        <v>1</v>
      </c>
      <c r="C85" t="s">
        <v>3169</v>
      </c>
      <c r="D85" t="s">
        <v>1043</v>
      </c>
      <c r="E85" s="64" t="s">
        <v>3252</v>
      </c>
    </row>
    <row r="86" spans="1:5" x14ac:dyDescent="0.25">
      <c r="A86">
        <v>2019</v>
      </c>
      <c r="B86">
        <v>1</v>
      </c>
      <c r="C86" t="s">
        <v>3169</v>
      </c>
      <c r="D86" t="s">
        <v>1052</v>
      </c>
      <c r="E86" s="64" t="s">
        <v>3253</v>
      </c>
    </row>
    <row r="87" spans="1:5" x14ac:dyDescent="0.25">
      <c r="A87">
        <v>2019</v>
      </c>
      <c r="B87">
        <v>1</v>
      </c>
      <c r="C87" t="s">
        <v>3169</v>
      </c>
      <c r="D87" t="s">
        <v>1060</v>
      </c>
      <c r="E87" s="64" t="s">
        <v>3254</v>
      </c>
    </row>
    <row r="88" spans="1:5" ht="135" x14ac:dyDescent="0.25">
      <c r="A88">
        <v>2019</v>
      </c>
      <c r="B88">
        <v>1</v>
      </c>
      <c r="C88" t="s">
        <v>3169</v>
      </c>
      <c r="D88" t="s">
        <v>1038</v>
      </c>
      <c r="E88" s="64" t="s">
        <v>3255</v>
      </c>
    </row>
    <row r="89" spans="1:5" ht="90" x14ac:dyDescent="0.25">
      <c r="A89">
        <v>2019</v>
      </c>
      <c r="B89">
        <v>1</v>
      </c>
      <c r="C89" t="s">
        <v>3169</v>
      </c>
      <c r="D89" t="s">
        <v>1046</v>
      </c>
      <c r="E89" s="64" t="s">
        <v>3256</v>
      </c>
    </row>
    <row r="90" spans="1:5" x14ac:dyDescent="0.25">
      <c r="A90">
        <v>2019</v>
      </c>
      <c r="B90">
        <v>1</v>
      </c>
      <c r="C90" t="s">
        <v>3169</v>
      </c>
      <c r="D90" t="s">
        <v>1062</v>
      </c>
      <c r="E90" s="64" t="s">
        <v>3257</v>
      </c>
    </row>
    <row r="91" spans="1:5" ht="60" x14ac:dyDescent="0.25">
      <c r="A91">
        <v>2019</v>
      </c>
      <c r="B91">
        <v>1</v>
      </c>
      <c r="C91" t="s">
        <v>3169</v>
      </c>
      <c r="D91" t="s">
        <v>1062</v>
      </c>
      <c r="E91" s="64" t="s">
        <v>3258</v>
      </c>
    </row>
    <row r="92" spans="1:5" x14ac:dyDescent="0.25">
      <c r="A92">
        <v>2019</v>
      </c>
      <c r="B92">
        <v>1</v>
      </c>
      <c r="C92" t="s">
        <v>3169</v>
      </c>
      <c r="D92" t="s">
        <v>1060</v>
      </c>
      <c r="E92" s="64" t="s">
        <v>3259</v>
      </c>
    </row>
    <row r="93" spans="1:5" x14ac:dyDescent="0.25">
      <c r="A93">
        <v>2019</v>
      </c>
      <c r="B93">
        <v>1</v>
      </c>
      <c r="C93" t="s">
        <v>3169</v>
      </c>
      <c r="D93" t="s">
        <v>1060</v>
      </c>
      <c r="E93" s="64" t="s">
        <v>3260</v>
      </c>
    </row>
    <row r="94" spans="1:5" x14ac:dyDescent="0.25">
      <c r="A94">
        <v>2019</v>
      </c>
      <c r="B94">
        <v>1</v>
      </c>
      <c r="C94" t="s">
        <v>3169</v>
      </c>
      <c r="D94" t="s">
        <v>1043</v>
      </c>
      <c r="E94" s="64" t="s">
        <v>3261</v>
      </c>
    </row>
    <row r="95" spans="1:5" x14ac:dyDescent="0.25">
      <c r="A95">
        <v>2019</v>
      </c>
      <c r="B95">
        <v>1</v>
      </c>
      <c r="C95" t="s">
        <v>3169</v>
      </c>
      <c r="D95" t="s">
        <v>1043</v>
      </c>
      <c r="E95" s="64" t="s">
        <v>3262</v>
      </c>
    </row>
    <row r="96" spans="1:5" x14ac:dyDescent="0.25">
      <c r="A96">
        <v>2019</v>
      </c>
      <c r="B96">
        <v>1</v>
      </c>
      <c r="C96" t="s">
        <v>3169</v>
      </c>
      <c r="D96" t="s">
        <v>1055</v>
      </c>
      <c r="E96" s="64" t="s">
        <v>3263</v>
      </c>
    </row>
    <row r="97" spans="1:5" x14ac:dyDescent="0.25">
      <c r="A97">
        <v>2019</v>
      </c>
      <c r="B97">
        <v>1</v>
      </c>
      <c r="C97" t="s">
        <v>3169</v>
      </c>
      <c r="D97" t="s">
        <v>1055</v>
      </c>
      <c r="E97" s="64" t="s">
        <v>3264</v>
      </c>
    </row>
    <row r="98" spans="1:5" x14ac:dyDescent="0.25">
      <c r="A98">
        <v>2019</v>
      </c>
      <c r="B98">
        <v>1</v>
      </c>
      <c r="C98" t="s">
        <v>3169</v>
      </c>
      <c r="D98" t="s">
        <v>1055</v>
      </c>
      <c r="E98" s="64" t="s">
        <v>3265</v>
      </c>
    </row>
    <row r="99" spans="1:5" x14ac:dyDescent="0.25">
      <c r="A99">
        <v>2019</v>
      </c>
      <c r="B99">
        <v>1</v>
      </c>
      <c r="C99" t="s">
        <v>3169</v>
      </c>
      <c r="D99" t="s">
        <v>1038</v>
      </c>
      <c r="E99" s="64" t="s">
        <v>3266</v>
      </c>
    </row>
    <row r="100" spans="1:5" x14ac:dyDescent="0.25">
      <c r="A100">
        <v>2019</v>
      </c>
      <c r="B100">
        <v>1</v>
      </c>
      <c r="C100" t="s">
        <v>3169</v>
      </c>
      <c r="D100" t="s">
        <v>1055</v>
      </c>
      <c r="E100" s="64" t="s">
        <v>3267</v>
      </c>
    </row>
    <row r="101" spans="1:5" x14ac:dyDescent="0.25">
      <c r="A101">
        <v>2019</v>
      </c>
      <c r="B101">
        <v>1</v>
      </c>
      <c r="C101" t="s">
        <v>3169</v>
      </c>
      <c r="D101" t="s">
        <v>1055</v>
      </c>
      <c r="E101" s="64" t="s">
        <v>3268</v>
      </c>
    </row>
    <row r="102" spans="1:5" x14ac:dyDescent="0.25">
      <c r="A102">
        <v>2019</v>
      </c>
      <c r="B102">
        <v>1</v>
      </c>
      <c r="C102" t="s">
        <v>3169</v>
      </c>
      <c r="D102" t="s">
        <v>1055</v>
      </c>
      <c r="E102" s="64" t="s">
        <v>3269</v>
      </c>
    </row>
    <row r="103" spans="1:5" x14ac:dyDescent="0.25">
      <c r="A103">
        <v>2019</v>
      </c>
      <c r="B103">
        <v>1</v>
      </c>
      <c r="C103" t="s">
        <v>3169</v>
      </c>
      <c r="D103" t="s">
        <v>1057</v>
      </c>
      <c r="E103" s="64" t="s">
        <v>3270</v>
      </c>
    </row>
    <row r="104" spans="1:5" x14ac:dyDescent="0.25">
      <c r="A104">
        <v>2019</v>
      </c>
      <c r="B104">
        <v>1</v>
      </c>
      <c r="C104" t="s">
        <v>3169</v>
      </c>
      <c r="D104" t="s">
        <v>1057</v>
      </c>
      <c r="E104" s="64" t="s">
        <v>3271</v>
      </c>
    </row>
    <row r="105" spans="1:5" x14ac:dyDescent="0.25">
      <c r="A105">
        <v>2019</v>
      </c>
      <c r="B105">
        <v>1</v>
      </c>
      <c r="C105" t="s">
        <v>3169</v>
      </c>
      <c r="D105" t="s">
        <v>1057</v>
      </c>
      <c r="E105" s="64" t="s">
        <v>3272</v>
      </c>
    </row>
    <row r="106" spans="1:5" x14ac:dyDescent="0.25">
      <c r="A106">
        <v>2019</v>
      </c>
      <c r="B106">
        <v>1</v>
      </c>
      <c r="C106" t="s">
        <v>3169</v>
      </c>
      <c r="D106" t="s">
        <v>1057</v>
      </c>
      <c r="E106" s="64" t="s">
        <v>3273</v>
      </c>
    </row>
    <row r="107" spans="1:5" x14ac:dyDescent="0.25">
      <c r="A107">
        <v>2019</v>
      </c>
      <c r="B107">
        <v>1</v>
      </c>
      <c r="C107" t="s">
        <v>3169</v>
      </c>
      <c r="D107" t="s">
        <v>1057</v>
      </c>
      <c r="E107" s="64" t="s">
        <v>3274</v>
      </c>
    </row>
    <row r="108" spans="1:5" x14ac:dyDescent="0.25">
      <c r="A108">
        <v>2019</v>
      </c>
      <c r="B108">
        <v>1</v>
      </c>
      <c r="C108" t="s">
        <v>3169</v>
      </c>
      <c r="D108" t="s">
        <v>1057</v>
      </c>
      <c r="E108" s="64" t="s">
        <v>3275</v>
      </c>
    </row>
    <row r="109" spans="1:5" x14ac:dyDescent="0.25">
      <c r="A109">
        <v>2019</v>
      </c>
      <c r="B109">
        <v>1</v>
      </c>
      <c r="C109" t="s">
        <v>3169</v>
      </c>
      <c r="D109" t="s">
        <v>1057</v>
      </c>
      <c r="E109" s="64" t="s">
        <v>3276</v>
      </c>
    </row>
    <row r="110" spans="1:5" x14ac:dyDescent="0.25">
      <c r="A110">
        <v>2019</v>
      </c>
      <c r="B110">
        <v>1</v>
      </c>
      <c r="C110" t="s">
        <v>3169</v>
      </c>
      <c r="D110" t="s">
        <v>1057</v>
      </c>
      <c r="E110" s="64" t="s">
        <v>3277</v>
      </c>
    </row>
    <row r="111" spans="1:5" x14ac:dyDescent="0.25">
      <c r="A111">
        <v>2019</v>
      </c>
      <c r="B111">
        <v>1</v>
      </c>
      <c r="C111" t="s">
        <v>3169</v>
      </c>
      <c r="D111" t="s">
        <v>1057</v>
      </c>
      <c r="E111" s="64" t="s">
        <v>3278</v>
      </c>
    </row>
    <row r="112" spans="1:5" x14ac:dyDescent="0.25">
      <c r="A112">
        <v>2019</v>
      </c>
      <c r="B112">
        <v>1</v>
      </c>
      <c r="C112" t="s">
        <v>3169</v>
      </c>
      <c r="D112" t="s">
        <v>1057</v>
      </c>
      <c r="E112" s="64" t="s">
        <v>3279</v>
      </c>
    </row>
    <row r="113" spans="1:6" x14ac:dyDescent="0.25">
      <c r="A113">
        <v>2019</v>
      </c>
      <c r="B113">
        <v>1</v>
      </c>
      <c r="C113" t="s">
        <v>3169</v>
      </c>
      <c r="D113" t="s">
        <v>1057</v>
      </c>
      <c r="E113" s="64" t="s">
        <v>3280</v>
      </c>
    </row>
    <row r="114" spans="1:6" x14ac:dyDescent="0.25">
      <c r="A114">
        <v>2019</v>
      </c>
      <c r="B114">
        <v>1</v>
      </c>
      <c r="C114" t="s">
        <v>3169</v>
      </c>
      <c r="D114" t="s">
        <v>1057</v>
      </c>
      <c r="E114" s="64" t="s">
        <v>3281</v>
      </c>
    </row>
    <row r="115" spans="1:6" x14ac:dyDescent="0.25">
      <c r="A115">
        <v>2019</v>
      </c>
      <c r="B115">
        <v>1</v>
      </c>
      <c r="C115" t="s">
        <v>3169</v>
      </c>
      <c r="D115" t="s">
        <v>1057</v>
      </c>
      <c r="E115" s="64" t="s">
        <v>3282</v>
      </c>
    </row>
    <row r="116" spans="1:6" x14ac:dyDescent="0.25">
      <c r="A116">
        <v>2019</v>
      </c>
      <c r="B116">
        <v>1</v>
      </c>
      <c r="C116" t="s">
        <v>3169</v>
      </c>
      <c r="D116" t="s">
        <v>1057</v>
      </c>
      <c r="E116" s="64" t="s">
        <v>3283</v>
      </c>
    </row>
    <row r="117" spans="1:6" x14ac:dyDescent="0.25">
      <c r="A117">
        <v>2019</v>
      </c>
      <c r="B117">
        <v>1</v>
      </c>
      <c r="C117" t="s">
        <v>3184</v>
      </c>
      <c r="D117" t="s">
        <v>1052</v>
      </c>
      <c r="E117" s="64" t="s">
        <v>3284</v>
      </c>
    </row>
    <row r="118" spans="1:6" x14ac:dyDescent="0.25">
      <c r="A118">
        <v>2019</v>
      </c>
      <c r="B118">
        <v>1</v>
      </c>
      <c r="C118" t="s">
        <v>3184</v>
      </c>
      <c r="D118" t="s">
        <v>1052</v>
      </c>
      <c r="E118" s="64" t="s">
        <v>3285</v>
      </c>
    </row>
    <row r="119" spans="1:6" x14ac:dyDescent="0.25">
      <c r="A119">
        <v>2019</v>
      </c>
      <c r="B119">
        <v>1</v>
      </c>
      <c r="C119" t="s">
        <v>3184</v>
      </c>
      <c r="D119" t="s">
        <v>1049</v>
      </c>
      <c r="E119" s="64" t="s">
        <v>3286</v>
      </c>
    </row>
    <row r="120" spans="1:6" x14ac:dyDescent="0.25">
      <c r="A120">
        <v>2019</v>
      </c>
      <c r="B120">
        <v>1</v>
      </c>
      <c r="C120" t="s">
        <v>3184</v>
      </c>
      <c r="D120" t="s">
        <v>1049</v>
      </c>
      <c r="E120" s="64" t="s">
        <v>3287</v>
      </c>
    </row>
    <row r="121" spans="1:6" x14ac:dyDescent="0.25">
      <c r="A121">
        <v>2019</v>
      </c>
      <c r="B121">
        <v>1</v>
      </c>
      <c r="C121" t="s">
        <v>3184</v>
      </c>
      <c r="D121" t="s">
        <v>1057</v>
      </c>
      <c r="E121" s="64" t="s">
        <v>3288</v>
      </c>
    </row>
    <row r="122" spans="1:6" x14ac:dyDescent="0.25">
      <c r="A122">
        <v>2019</v>
      </c>
      <c r="B122">
        <v>1</v>
      </c>
      <c r="C122" t="s">
        <v>3184</v>
      </c>
      <c r="D122" t="s">
        <v>1057</v>
      </c>
      <c r="E122" s="64" t="s">
        <v>3289</v>
      </c>
    </row>
    <row r="123" spans="1:6" x14ac:dyDescent="0.25">
      <c r="A123">
        <v>2019</v>
      </c>
      <c r="B123">
        <v>1</v>
      </c>
      <c r="C123" t="s">
        <v>3184</v>
      </c>
      <c r="D123" t="s">
        <v>1052</v>
      </c>
      <c r="E123" s="64" t="s">
        <v>3290</v>
      </c>
    </row>
    <row r="124" spans="1:6" x14ac:dyDescent="0.25">
      <c r="A124">
        <v>2019</v>
      </c>
      <c r="B124">
        <v>1</v>
      </c>
      <c r="C124" t="s">
        <v>3184</v>
      </c>
      <c r="D124" t="s">
        <v>1052</v>
      </c>
      <c r="E124" s="64" t="s">
        <v>3291</v>
      </c>
    </row>
    <row r="125" spans="1:6" x14ac:dyDescent="0.25">
      <c r="A125">
        <v>2019</v>
      </c>
      <c r="B125">
        <v>1</v>
      </c>
      <c r="C125" t="s">
        <v>3169</v>
      </c>
      <c r="D125" t="s">
        <v>1038</v>
      </c>
      <c r="E125" s="64" t="s">
        <v>3292</v>
      </c>
    </row>
    <row r="126" spans="1:6" x14ac:dyDescent="0.25">
      <c r="A126">
        <v>2019</v>
      </c>
      <c r="B126">
        <v>1</v>
      </c>
      <c r="C126" t="s">
        <v>3169</v>
      </c>
      <c r="D126" t="s">
        <v>1046</v>
      </c>
      <c r="F126" s="64" t="s">
        <v>3293</v>
      </c>
    </row>
    <row r="127" spans="1:6" x14ac:dyDescent="0.25">
      <c r="A127">
        <v>2019</v>
      </c>
      <c r="B127">
        <v>1</v>
      </c>
      <c r="C127" t="s">
        <v>3169</v>
      </c>
      <c r="D127" t="s">
        <v>1041</v>
      </c>
      <c r="E127" s="64" t="s">
        <v>3294</v>
      </c>
      <c r="F127" s="64" t="s">
        <v>3295</v>
      </c>
    </row>
    <row r="128" spans="1:6" x14ac:dyDescent="0.25">
      <c r="A128">
        <v>2019</v>
      </c>
      <c r="B128">
        <v>1</v>
      </c>
      <c r="C128" t="s">
        <v>3169</v>
      </c>
      <c r="D128" t="s">
        <v>1038</v>
      </c>
      <c r="F128" s="64" t="s">
        <v>3296</v>
      </c>
    </row>
    <row r="129" spans="1:6" x14ac:dyDescent="0.25">
      <c r="A129">
        <v>2019</v>
      </c>
      <c r="B129">
        <v>1</v>
      </c>
      <c r="C129" t="s">
        <v>3169</v>
      </c>
      <c r="D129" t="s">
        <v>1038</v>
      </c>
      <c r="F129" s="64" t="s">
        <v>3266</v>
      </c>
    </row>
    <row r="130" spans="1:6" x14ac:dyDescent="0.25">
      <c r="A130">
        <v>2019</v>
      </c>
      <c r="B130">
        <v>1</v>
      </c>
      <c r="C130" t="s">
        <v>3169</v>
      </c>
      <c r="D130" t="s">
        <v>1043</v>
      </c>
      <c r="E130" s="64" t="s">
        <v>3297</v>
      </c>
      <c r="F130" s="64" t="s">
        <v>3298</v>
      </c>
    </row>
    <row r="131" spans="1:6" x14ac:dyDescent="0.25">
      <c r="A131">
        <v>2019</v>
      </c>
      <c r="B131">
        <v>1</v>
      </c>
      <c r="C131" t="s">
        <v>3169</v>
      </c>
      <c r="D131" t="s">
        <v>1055</v>
      </c>
      <c r="F131" s="64" t="s">
        <v>3299</v>
      </c>
    </row>
    <row r="132" spans="1:6" x14ac:dyDescent="0.25">
      <c r="A132">
        <v>2019</v>
      </c>
      <c r="B132">
        <v>1</v>
      </c>
      <c r="C132" t="s">
        <v>3169</v>
      </c>
      <c r="D132" t="s">
        <v>1055</v>
      </c>
      <c r="F132" s="64" t="s">
        <v>3300</v>
      </c>
    </row>
    <row r="133" spans="1:6" x14ac:dyDescent="0.25">
      <c r="A133">
        <v>2019</v>
      </c>
      <c r="B133">
        <v>1</v>
      </c>
      <c r="C133" t="s">
        <v>3169</v>
      </c>
      <c r="D133" t="s">
        <v>1043</v>
      </c>
      <c r="E133" s="64" t="s">
        <v>3301</v>
      </c>
      <c r="F133" s="64" t="s">
        <v>3302</v>
      </c>
    </row>
    <row r="134" spans="1:6" x14ac:dyDescent="0.25">
      <c r="A134">
        <v>2019</v>
      </c>
      <c r="B134">
        <v>1</v>
      </c>
      <c r="C134" t="s">
        <v>3169</v>
      </c>
      <c r="D134" t="s">
        <v>1046</v>
      </c>
      <c r="E134" s="64" t="s">
        <v>3303</v>
      </c>
      <c r="F134" s="64" t="s">
        <v>3304</v>
      </c>
    </row>
    <row r="135" spans="1:6" x14ac:dyDescent="0.25">
      <c r="A135">
        <v>2019</v>
      </c>
      <c r="B135">
        <v>1</v>
      </c>
      <c r="C135" t="s">
        <v>3169</v>
      </c>
      <c r="D135" t="s">
        <v>1049</v>
      </c>
      <c r="F135" s="64" t="s">
        <v>3305</v>
      </c>
    </row>
    <row r="136" spans="1:6" x14ac:dyDescent="0.25">
      <c r="A136">
        <v>2019</v>
      </c>
      <c r="B136">
        <v>1</v>
      </c>
      <c r="C136" t="s">
        <v>3169</v>
      </c>
      <c r="D136" t="s">
        <v>1049</v>
      </c>
      <c r="E136" s="64" t="s">
        <v>3306</v>
      </c>
      <c r="F136" s="64" t="s">
        <v>3239</v>
      </c>
    </row>
    <row r="137" spans="1:6" x14ac:dyDescent="0.25">
      <c r="A137">
        <v>2019</v>
      </c>
      <c r="B137">
        <v>1</v>
      </c>
      <c r="C137" t="s">
        <v>3169</v>
      </c>
      <c r="D137" t="s">
        <v>1062</v>
      </c>
      <c r="E137" s="64" t="s">
        <v>3307</v>
      </c>
      <c r="F137" s="64" t="s">
        <v>3308</v>
      </c>
    </row>
    <row r="138" spans="1:6" x14ac:dyDescent="0.25">
      <c r="A138">
        <v>2019</v>
      </c>
      <c r="B138">
        <v>1</v>
      </c>
      <c r="C138" t="s">
        <v>3169</v>
      </c>
      <c r="D138" t="s">
        <v>1049</v>
      </c>
      <c r="E138" s="64" t="s">
        <v>3309</v>
      </c>
      <c r="F138" s="64" t="s">
        <v>3206</v>
      </c>
    </row>
    <row r="139" spans="1:6" x14ac:dyDescent="0.25">
      <c r="A139">
        <v>2019</v>
      </c>
      <c r="B139">
        <v>1</v>
      </c>
      <c r="C139" t="s">
        <v>3169</v>
      </c>
      <c r="D139" t="s">
        <v>1041</v>
      </c>
      <c r="E139" s="64" t="s">
        <v>3310</v>
      </c>
      <c r="F139" s="64" t="s">
        <v>3311</v>
      </c>
    </row>
    <row r="140" spans="1:6" x14ac:dyDescent="0.25">
      <c r="A140">
        <v>2019</v>
      </c>
      <c r="B140">
        <v>1</v>
      </c>
      <c r="C140" t="s">
        <v>3169</v>
      </c>
      <c r="D140" t="s">
        <v>1043</v>
      </c>
      <c r="E140" s="64" t="s">
        <v>3312</v>
      </c>
      <c r="F140" s="64" t="s">
        <v>3313</v>
      </c>
    </row>
    <row r="141" spans="1:6" x14ac:dyDescent="0.25">
      <c r="A141">
        <v>2019</v>
      </c>
      <c r="B141">
        <v>1</v>
      </c>
      <c r="C141" t="s">
        <v>3169</v>
      </c>
      <c r="D141" t="s">
        <v>1043</v>
      </c>
      <c r="E141" s="64" t="s">
        <v>3314</v>
      </c>
      <c r="F141" s="64" t="s">
        <v>3315</v>
      </c>
    </row>
    <row r="142" spans="1:6" x14ac:dyDescent="0.25">
      <c r="A142">
        <v>2019</v>
      </c>
      <c r="B142">
        <v>1</v>
      </c>
      <c r="C142" t="s">
        <v>3169</v>
      </c>
      <c r="D142" t="s">
        <v>1052</v>
      </c>
      <c r="E142" s="64" t="s">
        <v>3316</v>
      </c>
      <c r="F142" s="64" t="s">
        <v>3317</v>
      </c>
    </row>
    <row r="143" spans="1:6" x14ac:dyDescent="0.25">
      <c r="A143">
        <v>2019</v>
      </c>
      <c r="B143">
        <v>1</v>
      </c>
      <c r="C143" t="s">
        <v>3169</v>
      </c>
      <c r="D143" t="s">
        <v>1057</v>
      </c>
      <c r="F143" s="64" t="s">
        <v>3283</v>
      </c>
    </row>
    <row r="144" spans="1:6" x14ac:dyDescent="0.25">
      <c r="A144">
        <v>2019</v>
      </c>
      <c r="B144">
        <v>1</v>
      </c>
      <c r="C144" t="s">
        <v>3169</v>
      </c>
      <c r="D144" t="s">
        <v>1057</v>
      </c>
      <c r="E144" s="64" t="s">
        <v>3318</v>
      </c>
      <c r="F144" s="64" t="s">
        <v>3319</v>
      </c>
    </row>
    <row r="145" spans="1:6" x14ac:dyDescent="0.25">
      <c r="A145">
        <v>2019</v>
      </c>
      <c r="B145">
        <v>1</v>
      </c>
      <c r="C145" t="s">
        <v>3169</v>
      </c>
      <c r="D145" t="s">
        <v>1060</v>
      </c>
      <c r="E145" s="64" t="s">
        <v>3320</v>
      </c>
    </row>
    <row r="146" spans="1:6" x14ac:dyDescent="0.25">
      <c r="A146">
        <v>2019</v>
      </c>
      <c r="B146">
        <v>1</v>
      </c>
      <c r="C146" t="s">
        <v>3169</v>
      </c>
      <c r="D146" t="s">
        <v>1060</v>
      </c>
      <c r="E146" s="64" t="s">
        <v>3321</v>
      </c>
    </row>
    <row r="147" spans="1:6" x14ac:dyDescent="0.25">
      <c r="A147">
        <v>2019</v>
      </c>
      <c r="B147">
        <v>1</v>
      </c>
      <c r="C147" t="s">
        <v>3169</v>
      </c>
      <c r="D147" t="s">
        <v>1060</v>
      </c>
      <c r="F147" s="64" t="s">
        <v>3322</v>
      </c>
    </row>
    <row r="148" spans="1:6" x14ac:dyDescent="0.25">
      <c r="A148">
        <v>2019</v>
      </c>
      <c r="B148">
        <v>1</v>
      </c>
      <c r="C148" t="s">
        <v>3169</v>
      </c>
      <c r="D148" t="s">
        <v>1052</v>
      </c>
      <c r="E148" s="64" t="s">
        <v>3317</v>
      </c>
      <c r="F148" s="64" t="s">
        <v>3323</v>
      </c>
    </row>
    <row r="149" spans="1:6" x14ac:dyDescent="0.25">
      <c r="A149">
        <v>2019</v>
      </c>
      <c r="B149">
        <v>1</v>
      </c>
      <c r="C149" t="s">
        <v>3169</v>
      </c>
      <c r="D149" t="s">
        <v>1060</v>
      </c>
      <c r="F149" s="64" t="s">
        <v>3324</v>
      </c>
    </row>
    <row r="150" spans="1:6" x14ac:dyDescent="0.25">
      <c r="A150">
        <v>2019</v>
      </c>
      <c r="B150">
        <v>1</v>
      </c>
      <c r="C150" t="s">
        <v>3325</v>
      </c>
      <c r="D150" t="s">
        <v>1062</v>
      </c>
      <c r="E150" s="64" t="s">
        <v>3308</v>
      </c>
      <c r="F150" s="64" t="s">
        <v>3326</v>
      </c>
    </row>
    <row r="151" spans="1:6" x14ac:dyDescent="0.25">
      <c r="A151">
        <v>2019</v>
      </c>
      <c r="B151">
        <v>1</v>
      </c>
      <c r="C151" t="s">
        <v>3325</v>
      </c>
      <c r="D151" t="s">
        <v>1046</v>
      </c>
      <c r="E151" s="64" t="s">
        <v>3327</v>
      </c>
      <c r="F151" s="64" t="s">
        <v>3328</v>
      </c>
    </row>
    <row r="152" spans="1:6" x14ac:dyDescent="0.25">
      <c r="A152">
        <v>2019</v>
      </c>
      <c r="B152">
        <v>1</v>
      </c>
      <c r="C152" t="s">
        <v>3169</v>
      </c>
      <c r="D152" t="s">
        <v>1041</v>
      </c>
      <c r="E152" s="64" t="s">
        <v>3295</v>
      </c>
      <c r="F152" s="64" t="s">
        <v>3329</v>
      </c>
    </row>
    <row r="153" spans="1:6" x14ac:dyDescent="0.25">
      <c r="A153">
        <v>2019</v>
      </c>
      <c r="B153">
        <v>1</v>
      </c>
      <c r="C153" t="s">
        <v>3169</v>
      </c>
      <c r="D153" t="s">
        <v>1049</v>
      </c>
      <c r="F153" s="64" t="s">
        <v>3330</v>
      </c>
    </row>
    <row r="154" spans="1:6" x14ac:dyDescent="0.25">
      <c r="A154">
        <v>2019</v>
      </c>
      <c r="B154">
        <v>1</v>
      </c>
      <c r="C154" t="s">
        <v>3169</v>
      </c>
      <c r="D154" t="s">
        <v>1057</v>
      </c>
      <c r="E154" s="64" t="s">
        <v>3331</v>
      </c>
    </row>
    <row r="155" spans="1:6" x14ac:dyDescent="0.25">
      <c r="A155">
        <v>2019</v>
      </c>
      <c r="B155">
        <v>1</v>
      </c>
      <c r="C155" t="s">
        <v>3169</v>
      </c>
      <c r="D155" t="s">
        <v>1046</v>
      </c>
      <c r="F155" s="64" t="s">
        <v>3332</v>
      </c>
    </row>
    <row r="156" spans="1:6" x14ac:dyDescent="0.25">
      <c r="A156">
        <v>2019</v>
      </c>
      <c r="B156">
        <v>1</v>
      </c>
      <c r="C156" t="s">
        <v>3169</v>
      </c>
      <c r="D156" t="s">
        <v>1055</v>
      </c>
      <c r="E156" s="64" t="s">
        <v>3299</v>
      </c>
      <c r="F156" s="64" t="s">
        <v>3333</v>
      </c>
    </row>
    <row r="157" spans="1:6" x14ac:dyDescent="0.25">
      <c r="A157">
        <v>2019</v>
      </c>
      <c r="B157">
        <v>1</v>
      </c>
      <c r="C157" t="s">
        <v>3169</v>
      </c>
      <c r="D157" t="s">
        <v>1046</v>
      </c>
      <c r="E157" s="64" t="s">
        <v>3304</v>
      </c>
      <c r="F157" s="64" t="s">
        <v>3334</v>
      </c>
    </row>
    <row r="158" spans="1:6" x14ac:dyDescent="0.25">
      <c r="A158">
        <v>2019</v>
      </c>
      <c r="B158">
        <v>1</v>
      </c>
      <c r="C158" t="s">
        <v>3169</v>
      </c>
      <c r="D158" t="s">
        <v>1049</v>
      </c>
      <c r="E158" s="64" t="s">
        <v>3335</v>
      </c>
    </row>
    <row r="159" spans="1:6" x14ac:dyDescent="0.25">
      <c r="A159">
        <v>2019</v>
      </c>
      <c r="B159">
        <v>1</v>
      </c>
      <c r="C159" t="s">
        <v>3169</v>
      </c>
      <c r="D159" t="s">
        <v>1049</v>
      </c>
      <c r="F159" s="64" t="s">
        <v>3336</v>
      </c>
    </row>
    <row r="160" spans="1:6" x14ac:dyDescent="0.25">
      <c r="A160">
        <v>2019</v>
      </c>
      <c r="B160">
        <v>1</v>
      </c>
      <c r="C160" t="s">
        <v>3325</v>
      </c>
      <c r="D160" t="s">
        <v>1038</v>
      </c>
      <c r="E160" s="64" t="s">
        <v>3337</v>
      </c>
      <c r="F160" s="64" t="s">
        <v>3338</v>
      </c>
    </row>
    <row r="161" spans="1:6" x14ac:dyDescent="0.25">
      <c r="A161">
        <v>2019</v>
      </c>
      <c r="B161">
        <v>1</v>
      </c>
      <c r="C161" t="s">
        <v>3325</v>
      </c>
      <c r="D161" t="s">
        <v>1043</v>
      </c>
      <c r="F161" s="64" t="s">
        <v>3339</v>
      </c>
    </row>
    <row r="162" spans="1:6" x14ac:dyDescent="0.25">
      <c r="A162">
        <v>2019</v>
      </c>
      <c r="B162">
        <v>1</v>
      </c>
      <c r="C162" t="s">
        <v>3325</v>
      </c>
      <c r="D162" t="s">
        <v>1046</v>
      </c>
      <c r="E162" s="64" t="s">
        <v>3334</v>
      </c>
      <c r="F162" s="64" t="s">
        <v>3340</v>
      </c>
    </row>
    <row r="163" spans="1:6" x14ac:dyDescent="0.25">
      <c r="A163">
        <v>2019</v>
      </c>
      <c r="B163">
        <v>1</v>
      </c>
      <c r="C163" t="s">
        <v>3325</v>
      </c>
      <c r="D163" t="s">
        <v>1046</v>
      </c>
      <c r="E163" s="64" t="s">
        <v>3341</v>
      </c>
      <c r="F163" s="64" t="s">
        <v>3342</v>
      </c>
    </row>
    <row r="164" spans="1:6" x14ac:dyDescent="0.25">
      <c r="A164">
        <v>2019</v>
      </c>
      <c r="B164">
        <v>1</v>
      </c>
      <c r="C164" t="s">
        <v>3325</v>
      </c>
      <c r="D164" t="s">
        <v>1052</v>
      </c>
      <c r="F164" s="64" t="s">
        <v>3343</v>
      </c>
    </row>
    <row r="165" spans="1:6" x14ac:dyDescent="0.25">
      <c r="A165">
        <v>2019</v>
      </c>
      <c r="B165">
        <v>1</v>
      </c>
      <c r="C165" t="s">
        <v>3325</v>
      </c>
      <c r="D165" t="s">
        <v>1038</v>
      </c>
      <c r="E165" s="64" t="s">
        <v>3296</v>
      </c>
      <c r="F165" s="64" t="s">
        <v>3344</v>
      </c>
    </row>
    <row r="166" spans="1:6" x14ac:dyDescent="0.25">
      <c r="A166">
        <v>2019</v>
      </c>
      <c r="B166">
        <v>2</v>
      </c>
      <c r="C166" t="s">
        <v>3169</v>
      </c>
      <c r="D166" t="s">
        <v>1052</v>
      </c>
      <c r="F166" s="64" t="s">
        <v>3345</v>
      </c>
    </row>
    <row r="167" spans="1:6" x14ac:dyDescent="0.25">
      <c r="A167">
        <v>2019</v>
      </c>
      <c r="B167">
        <v>2</v>
      </c>
      <c r="C167" t="s">
        <v>3169</v>
      </c>
      <c r="D167" t="s">
        <v>1049</v>
      </c>
      <c r="E167" s="64" t="s">
        <v>3330</v>
      </c>
      <c r="F167" s="64" t="s">
        <v>3346</v>
      </c>
    </row>
    <row r="168" spans="1:6" x14ac:dyDescent="0.25">
      <c r="A168">
        <v>2019</v>
      </c>
      <c r="B168">
        <v>2</v>
      </c>
      <c r="C168" t="s">
        <v>3169</v>
      </c>
      <c r="D168" t="s">
        <v>1038</v>
      </c>
      <c r="E168" s="64" t="s">
        <v>3347</v>
      </c>
      <c r="F168" s="64" t="s">
        <v>3348</v>
      </c>
    </row>
    <row r="169" spans="1:6" x14ac:dyDescent="0.25">
      <c r="A169">
        <v>2019</v>
      </c>
      <c r="B169">
        <v>2</v>
      </c>
      <c r="C169" t="s">
        <v>3169</v>
      </c>
      <c r="D169" t="s">
        <v>1062</v>
      </c>
      <c r="F169" s="64" t="s">
        <v>3349</v>
      </c>
    </row>
    <row r="170" spans="1:6" x14ac:dyDescent="0.25">
      <c r="A170">
        <v>2019</v>
      </c>
      <c r="B170">
        <v>2</v>
      </c>
      <c r="C170" t="s">
        <v>3169</v>
      </c>
      <c r="D170" t="s">
        <v>1055</v>
      </c>
      <c r="E170" s="64" t="s">
        <v>3350</v>
      </c>
      <c r="F170" s="64" t="s">
        <v>3351</v>
      </c>
    </row>
    <row r="171" spans="1:6" x14ac:dyDescent="0.25">
      <c r="A171">
        <v>2019</v>
      </c>
      <c r="B171">
        <v>2</v>
      </c>
      <c r="C171" t="s">
        <v>3169</v>
      </c>
      <c r="D171" t="s">
        <v>1055</v>
      </c>
      <c r="E171" s="64" t="s">
        <v>3352</v>
      </c>
      <c r="F171" s="64" t="s">
        <v>3353</v>
      </c>
    </row>
    <row r="172" spans="1:6" x14ac:dyDescent="0.25">
      <c r="A172">
        <v>2019</v>
      </c>
      <c r="B172">
        <v>2</v>
      </c>
      <c r="C172" t="s">
        <v>3169</v>
      </c>
      <c r="D172" t="s">
        <v>1049</v>
      </c>
      <c r="E172" s="64" t="s">
        <v>3336</v>
      </c>
      <c r="F172" s="64" t="s">
        <v>3354</v>
      </c>
    </row>
    <row r="173" spans="1:6" x14ac:dyDescent="0.25">
      <c r="A173">
        <v>2019</v>
      </c>
      <c r="B173">
        <v>2</v>
      </c>
      <c r="C173" t="s">
        <v>3169</v>
      </c>
      <c r="D173" t="s">
        <v>1043</v>
      </c>
      <c r="E173" s="64" t="s">
        <v>3302</v>
      </c>
    </row>
    <row r="174" spans="1:6" x14ac:dyDescent="0.25">
      <c r="A174">
        <v>2019</v>
      </c>
      <c r="B174">
        <v>2</v>
      </c>
      <c r="C174" t="s">
        <v>3169</v>
      </c>
      <c r="D174" t="s">
        <v>1049</v>
      </c>
      <c r="E174" s="64" t="s">
        <v>3355</v>
      </c>
    </row>
    <row r="175" spans="1:6" x14ac:dyDescent="0.25">
      <c r="A175">
        <v>2019</v>
      </c>
      <c r="B175">
        <v>2</v>
      </c>
      <c r="C175" t="s">
        <v>3169</v>
      </c>
      <c r="D175" t="s">
        <v>1049</v>
      </c>
      <c r="E175" s="64" t="s">
        <v>3346</v>
      </c>
    </row>
    <row r="176" spans="1:6" x14ac:dyDescent="0.25">
      <c r="A176">
        <v>2019</v>
      </c>
      <c r="B176">
        <v>2</v>
      </c>
      <c r="C176" t="s">
        <v>3325</v>
      </c>
      <c r="D176" t="s">
        <v>1062</v>
      </c>
      <c r="F176" s="64" t="s">
        <v>3356</v>
      </c>
    </row>
    <row r="177" spans="1:6" x14ac:dyDescent="0.25">
      <c r="A177">
        <v>2019</v>
      </c>
      <c r="B177">
        <v>2</v>
      </c>
      <c r="C177" t="s">
        <v>3169</v>
      </c>
      <c r="D177" t="s">
        <v>1062</v>
      </c>
      <c r="F177" s="64" t="s">
        <v>3357</v>
      </c>
    </row>
    <row r="178" spans="1:6" x14ac:dyDescent="0.25">
      <c r="A178">
        <v>2019</v>
      </c>
      <c r="B178">
        <v>2</v>
      </c>
      <c r="C178" t="s">
        <v>3169</v>
      </c>
      <c r="D178" t="s">
        <v>1049</v>
      </c>
      <c r="F178" s="64" t="s">
        <v>3358</v>
      </c>
    </row>
    <row r="179" spans="1:6" x14ac:dyDescent="0.25">
      <c r="A179">
        <v>2019</v>
      </c>
      <c r="B179">
        <v>2</v>
      </c>
      <c r="C179" t="s">
        <v>3169</v>
      </c>
      <c r="D179" t="s">
        <v>1052</v>
      </c>
      <c r="E179" s="64" t="s">
        <v>3359</v>
      </c>
      <c r="F179" s="64" t="s">
        <v>3360</v>
      </c>
    </row>
    <row r="180" spans="1:6" x14ac:dyDescent="0.25">
      <c r="A180">
        <v>2019</v>
      </c>
      <c r="B180">
        <v>2</v>
      </c>
      <c r="C180" t="s">
        <v>3325</v>
      </c>
      <c r="D180" t="s">
        <v>1049</v>
      </c>
      <c r="E180" s="64" t="s">
        <v>3358</v>
      </c>
      <c r="F180" s="64" t="s">
        <v>3361</v>
      </c>
    </row>
    <row r="181" spans="1:6" x14ac:dyDescent="0.25">
      <c r="A181">
        <v>2019</v>
      </c>
      <c r="B181">
        <v>2</v>
      </c>
      <c r="C181" t="s">
        <v>3325</v>
      </c>
      <c r="D181" t="s">
        <v>1052</v>
      </c>
      <c r="E181" s="64" t="s">
        <v>3362</v>
      </c>
      <c r="F181" s="64" t="s">
        <v>3363</v>
      </c>
    </row>
    <row r="182" spans="1:6" x14ac:dyDescent="0.25">
      <c r="A182">
        <v>2019</v>
      </c>
      <c r="B182">
        <v>2</v>
      </c>
      <c r="C182" t="s">
        <v>3325</v>
      </c>
      <c r="D182" t="s">
        <v>1060</v>
      </c>
      <c r="E182" s="64" t="s">
        <v>3364</v>
      </c>
      <c r="F182" s="64" t="s">
        <v>3365</v>
      </c>
    </row>
    <row r="183" spans="1:6" x14ac:dyDescent="0.25">
      <c r="A183">
        <v>2019</v>
      </c>
      <c r="B183">
        <v>2</v>
      </c>
      <c r="C183" t="s">
        <v>3325</v>
      </c>
      <c r="D183" t="s">
        <v>1052</v>
      </c>
      <c r="E183" s="64" t="s">
        <v>3366</v>
      </c>
      <c r="F183" s="64" t="s">
        <v>3367</v>
      </c>
    </row>
    <row r="184" spans="1:6" x14ac:dyDescent="0.25">
      <c r="A184">
        <v>2019</v>
      </c>
      <c r="B184">
        <v>2</v>
      </c>
      <c r="C184" t="s">
        <v>3325</v>
      </c>
      <c r="D184" t="s">
        <v>1046</v>
      </c>
      <c r="E184" s="64" t="s">
        <v>3332</v>
      </c>
      <c r="F184" s="64" t="s">
        <v>3368</v>
      </c>
    </row>
    <row r="185" spans="1:6" x14ac:dyDescent="0.25">
      <c r="A185">
        <v>2019</v>
      </c>
      <c r="B185">
        <v>2</v>
      </c>
      <c r="C185" t="s">
        <v>3325</v>
      </c>
      <c r="D185" t="s">
        <v>1046</v>
      </c>
      <c r="E185" s="64" t="s">
        <v>3342</v>
      </c>
      <c r="F185" s="64" t="s">
        <v>3369</v>
      </c>
    </row>
    <row r="186" spans="1:6" x14ac:dyDescent="0.25">
      <c r="A186">
        <v>2019</v>
      </c>
      <c r="B186">
        <v>2</v>
      </c>
      <c r="C186" t="s">
        <v>3325</v>
      </c>
      <c r="D186" t="s">
        <v>1046</v>
      </c>
      <c r="E186" s="64" t="s">
        <v>3370</v>
      </c>
      <c r="F186" s="64" t="s">
        <v>3371</v>
      </c>
    </row>
    <row r="187" spans="1:6" x14ac:dyDescent="0.25">
      <c r="A187">
        <v>2019</v>
      </c>
      <c r="B187">
        <v>3</v>
      </c>
      <c r="C187" t="s">
        <v>3169</v>
      </c>
      <c r="D187" t="s">
        <v>1049</v>
      </c>
      <c r="E187" s="64" t="s">
        <v>3354</v>
      </c>
      <c r="F187" s="64" t="s">
        <v>3372</v>
      </c>
    </row>
    <row r="188" spans="1:6" x14ac:dyDescent="0.25">
      <c r="A188">
        <v>2019</v>
      </c>
      <c r="B188">
        <v>3</v>
      </c>
      <c r="C188" t="s">
        <v>3169</v>
      </c>
      <c r="D188" t="s">
        <v>1049</v>
      </c>
      <c r="E188" s="64" t="s">
        <v>3373</v>
      </c>
      <c r="F188" s="64" t="s">
        <v>3374</v>
      </c>
    </row>
    <row r="189" spans="1:6" x14ac:dyDescent="0.25">
      <c r="A189">
        <v>2019</v>
      </c>
      <c r="B189">
        <v>3</v>
      </c>
      <c r="C189" t="s">
        <v>3169</v>
      </c>
      <c r="D189" t="s">
        <v>1049</v>
      </c>
      <c r="E189" s="64" t="s">
        <v>3206</v>
      </c>
      <c r="F189" s="64" t="s">
        <v>3375</v>
      </c>
    </row>
    <row r="190" spans="1:6" x14ac:dyDescent="0.25">
      <c r="A190">
        <v>2019</v>
      </c>
      <c r="B190">
        <v>3</v>
      </c>
      <c r="C190" t="s">
        <v>3169</v>
      </c>
      <c r="D190" t="s">
        <v>1055</v>
      </c>
      <c r="E190" s="64" t="s">
        <v>3300</v>
      </c>
      <c r="F190" s="64" t="s">
        <v>3376</v>
      </c>
    </row>
    <row r="191" spans="1:6" x14ac:dyDescent="0.25">
      <c r="A191">
        <v>2019</v>
      </c>
      <c r="B191">
        <v>3</v>
      </c>
      <c r="C191" t="s">
        <v>3169</v>
      </c>
      <c r="D191" t="s">
        <v>1038</v>
      </c>
      <c r="E191" s="64" t="s">
        <v>3348</v>
      </c>
      <c r="F191" s="64" t="s">
        <v>3377</v>
      </c>
    </row>
    <row r="192" spans="1:6" x14ac:dyDescent="0.25">
      <c r="A192">
        <v>2019</v>
      </c>
      <c r="B192">
        <v>3</v>
      </c>
      <c r="C192" t="s">
        <v>3169</v>
      </c>
      <c r="D192" t="s">
        <v>1049</v>
      </c>
      <c r="E192" s="64" t="s">
        <v>3375</v>
      </c>
      <c r="F192" s="64" t="s">
        <v>3203</v>
      </c>
    </row>
    <row r="193" spans="1:6" x14ac:dyDescent="0.25">
      <c r="A193">
        <v>2019</v>
      </c>
      <c r="B193">
        <v>3</v>
      </c>
      <c r="C193" t="s">
        <v>3169</v>
      </c>
      <c r="D193" t="s">
        <v>1057</v>
      </c>
      <c r="F193" s="64" t="s">
        <v>3378</v>
      </c>
    </row>
    <row r="194" spans="1:6" x14ac:dyDescent="0.25">
      <c r="A194">
        <v>2019</v>
      </c>
      <c r="B194">
        <v>3</v>
      </c>
      <c r="C194" t="s">
        <v>3325</v>
      </c>
      <c r="D194" t="s">
        <v>1062</v>
      </c>
      <c r="E194" s="64" t="s">
        <v>3357</v>
      </c>
      <c r="F194" s="64" t="s">
        <v>3379</v>
      </c>
    </row>
    <row r="195" spans="1:6" x14ac:dyDescent="0.25">
      <c r="A195">
        <v>2019</v>
      </c>
      <c r="B195">
        <v>3</v>
      </c>
      <c r="C195" t="s">
        <v>3169</v>
      </c>
      <c r="D195" t="s">
        <v>1060</v>
      </c>
      <c r="F195" s="64" t="s">
        <v>3380</v>
      </c>
    </row>
    <row r="196" spans="1:6" x14ac:dyDescent="0.25">
      <c r="A196">
        <v>2019</v>
      </c>
      <c r="B196">
        <v>3</v>
      </c>
      <c r="C196" t="s">
        <v>3169</v>
      </c>
      <c r="D196" t="s">
        <v>1057</v>
      </c>
      <c r="E196" s="64" t="s">
        <v>3319</v>
      </c>
      <c r="F196" s="64" t="s">
        <v>3381</v>
      </c>
    </row>
    <row r="197" spans="1:6" x14ac:dyDescent="0.25">
      <c r="A197">
        <v>2019</v>
      </c>
      <c r="B197">
        <v>3</v>
      </c>
      <c r="C197" t="s">
        <v>3169</v>
      </c>
      <c r="D197" t="s">
        <v>1052</v>
      </c>
      <c r="E197" s="64" t="s">
        <v>3345</v>
      </c>
    </row>
    <row r="198" spans="1:6" x14ac:dyDescent="0.25">
      <c r="A198">
        <v>2019</v>
      </c>
      <c r="B198">
        <v>3</v>
      </c>
      <c r="C198" t="s">
        <v>3169</v>
      </c>
      <c r="D198" t="s">
        <v>1052</v>
      </c>
      <c r="E198" s="64" t="s">
        <v>3360</v>
      </c>
      <c r="F198" s="64" t="s">
        <v>3382</v>
      </c>
    </row>
    <row r="199" spans="1:6" x14ac:dyDescent="0.25">
      <c r="A199">
        <v>2019</v>
      </c>
      <c r="B199">
        <v>3</v>
      </c>
      <c r="C199" t="s">
        <v>3169</v>
      </c>
      <c r="D199" t="s">
        <v>1041</v>
      </c>
      <c r="F199" s="64" t="s">
        <v>3383</v>
      </c>
    </row>
    <row r="200" spans="1:6" x14ac:dyDescent="0.25">
      <c r="A200">
        <v>2019</v>
      </c>
      <c r="B200">
        <v>3</v>
      </c>
      <c r="C200" t="s">
        <v>3169</v>
      </c>
      <c r="D200" t="s">
        <v>1041</v>
      </c>
      <c r="F200" s="64" t="s">
        <v>3384</v>
      </c>
    </row>
    <row r="201" spans="1:6" x14ac:dyDescent="0.25">
      <c r="A201">
        <v>2019</v>
      </c>
      <c r="B201">
        <v>3</v>
      </c>
      <c r="C201" t="s">
        <v>3169</v>
      </c>
      <c r="D201" t="s">
        <v>1046</v>
      </c>
      <c r="E201" s="64" t="s">
        <v>3340</v>
      </c>
    </row>
    <row r="202" spans="1:6" x14ac:dyDescent="0.25">
      <c r="A202">
        <v>2019</v>
      </c>
      <c r="B202">
        <v>3</v>
      </c>
      <c r="C202" t="s">
        <v>3169</v>
      </c>
      <c r="D202" t="s">
        <v>1049</v>
      </c>
      <c r="E202" s="64" t="s">
        <v>3203</v>
      </c>
      <c r="F202" s="64" t="s">
        <v>3233</v>
      </c>
    </row>
    <row r="203" spans="1:6" x14ac:dyDescent="0.25">
      <c r="A203">
        <v>2019</v>
      </c>
      <c r="B203">
        <v>3</v>
      </c>
      <c r="C203" t="s">
        <v>3325</v>
      </c>
      <c r="D203" t="s">
        <v>1046</v>
      </c>
      <c r="F203" s="64" t="s">
        <v>3385</v>
      </c>
    </row>
    <row r="204" spans="1:6" x14ac:dyDescent="0.25">
      <c r="A204">
        <v>2019</v>
      </c>
      <c r="B204">
        <v>3</v>
      </c>
      <c r="C204" t="s">
        <v>3325</v>
      </c>
      <c r="D204" t="s">
        <v>1043</v>
      </c>
      <c r="E204" s="64" t="s">
        <v>3386</v>
      </c>
      <c r="F204" s="64" t="s">
        <v>3387</v>
      </c>
    </row>
    <row r="205" spans="1:6" x14ac:dyDescent="0.25">
      <c r="A205">
        <v>2019</v>
      </c>
      <c r="B205">
        <v>3</v>
      </c>
      <c r="C205" t="s">
        <v>3325</v>
      </c>
      <c r="D205" t="s">
        <v>1043</v>
      </c>
      <c r="E205" s="64" t="s">
        <v>3388</v>
      </c>
      <c r="F205" s="64" t="s">
        <v>3389</v>
      </c>
    </row>
    <row r="206" spans="1:6" x14ac:dyDescent="0.25">
      <c r="A206">
        <v>2019</v>
      </c>
      <c r="B206">
        <v>3</v>
      </c>
      <c r="C206" t="s">
        <v>3325</v>
      </c>
      <c r="D206" t="s">
        <v>1049</v>
      </c>
      <c r="E206" s="64" t="s">
        <v>3372</v>
      </c>
      <c r="F206" s="64" t="s">
        <v>3246</v>
      </c>
    </row>
    <row r="207" spans="1:6" x14ac:dyDescent="0.25">
      <c r="A207">
        <v>2019</v>
      </c>
      <c r="B207">
        <v>3</v>
      </c>
      <c r="C207" t="s">
        <v>3325</v>
      </c>
      <c r="D207" t="s">
        <v>1062</v>
      </c>
      <c r="E207" s="64" t="s">
        <v>3326</v>
      </c>
      <c r="F207" s="64" t="s">
        <v>3390</v>
      </c>
    </row>
    <row r="208" spans="1:6" x14ac:dyDescent="0.25">
      <c r="A208">
        <v>2019</v>
      </c>
      <c r="B208">
        <v>4</v>
      </c>
      <c r="C208" t="s">
        <v>3169</v>
      </c>
      <c r="D208" t="s">
        <v>1062</v>
      </c>
      <c r="E208" s="64" t="s">
        <v>3391</v>
      </c>
    </row>
    <row r="209" spans="1:6" x14ac:dyDescent="0.25">
      <c r="A209">
        <v>2019</v>
      </c>
      <c r="B209">
        <v>4</v>
      </c>
      <c r="C209" t="s">
        <v>3169</v>
      </c>
      <c r="D209" t="s">
        <v>1038</v>
      </c>
      <c r="E209" s="64" t="s">
        <v>3392</v>
      </c>
      <c r="F209" s="64" t="s">
        <v>3393</v>
      </c>
    </row>
    <row r="210" spans="1:6" x14ac:dyDescent="0.25">
      <c r="A210">
        <v>2019</v>
      </c>
      <c r="B210">
        <v>4</v>
      </c>
      <c r="C210" t="s">
        <v>3169</v>
      </c>
      <c r="D210" t="s">
        <v>1038</v>
      </c>
      <c r="E210" s="64" t="s">
        <v>3394</v>
      </c>
      <c r="F210" s="64" t="s">
        <v>3395</v>
      </c>
    </row>
    <row r="211" spans="1:6" x14ac:dyDescent="0.25">
      <c r="A211">
        <v>2019</v>
      </c>
      <c r="B211">
        <v>4</v>
      </c>
      <c r="C211" t="s">
        <v>3169</v>
      </c>
      <c r="D211" t="s">
        <v>1062</v>
      </c>
      <c r="F211" s="64" t="s">
        <v>3396</v>
      </c>
    </row>
    <row r="212" spans="1:6" x14ac:dyDescent="0.25">
      <c r="A212">
        <v>2019</v>
      </c>
      <c r="B212">
        <v>4</v>
      </c>
      <c r="C212" t="s">
        <v>3169</v>
      </c>
      <c r="D212" t="s">
        <v>1057</v>
      </c>
      <c r="E212" s="64" t="s">
        <v>3381</v>
      </c>
      <c r="F212" s="64" t="s">
        <v>3397</v>
      </c>
    </row>
    <row r="213" spans="1:6" x14ac:dyDescent="0.25">
      <c r="A213">
        <v>2019</v>
      </c>
      <c r="B213">
        <v>4</v>
      </c>
      <c r="C213" t="s">
        <v>3169</v>
      </c>
      <c r="D213" t="s">
        <v>1046</v>
      </c>
      <c r="E213" s="64" t="s">
        <v>3398</v>
      </c>
    </row>
    <row r="214" spans="1:6" x14ac:dyDescent="0.25">
      <c r="A214">
        <v>2019</v>
      </c>
      <c r="B214">
        <v>4</v>
      </c>
      <c r="C214" t="s">
        <v>3169</v>
      </c>
      <c r="D214" t="s">
        <v>1046</v>
      </c>
      <c r="F214" s="64" t="s">
        <v>3399</v>
      </c>
    </row>
    <row r="215" spans="1:6" x14ac:dyDescent="0.25">
      <c r="A215">
        <v>2019</v>
      </c>
      <c r="B215">
        <v>4</v>
      </c>
      <c r="C215" t="s">
        <v>3169</v>
      </c>
      <c r="D215" t="s">
        <v>1043</v>
      </c>
      <c r="E215" s="64" t="s">
        <v>3313</v>
      </c>
    </row>
    <row r="216" spans="1:6" x14ac:dyDescent="0.25">
      <c r="A216">
        <v>2019</v>
      </c>
      <c r="B216">
        <v>4</v>
      </c>
      <c r="C216" t="s">
        <v>3325</v>
      </c>
      <c r="D216" t="s">
        <v>1046</v>
      </c>
      <c r="F216" s="64" t="s">
        <v>3400</v>
      </c>
    </row>
    <row r="217" spans="1:6" x14ac:dyDescent="0.25">
      <c r="A217">
        <v>2019</v>
      </c>
      <c r="B217">
        <v>4</v>
      </c>
      <c r="C217" t="s">
        <v>3325</v>
      </c>
      <c r="D217" t="s">
        <v>1046</v>
      </c>
      <c r="E217" s="64" t="s">
        <v>3293</v>
      </c>
      <c r="F217" s="64" t="s">
        <v>3303</v>
      </c>
    </row>
    <row r="218" spans="1:6" x14ac:dyDescent="0.25">
      <c r="A218">
        <v>2019</v>
      </c>
      <c r="B218">
        <v>4</v>
      </c>
      <c r="C218" t="s">
        <v>3325</v>
      </c>
      <c r="D218" t="s">
        <v>1062</v>
      </c>
      <c r="E218" s="64" t="s">
        <v>3390</v>
      </c>
      <c r="F218" s="64" t="s">
        <v>3401</v>
      </c>
    </row>
    <row r="219" spans="1:6" x14ac:dyDescent="0.25">
      <c r="A219">
        <v>2019</v>
      </c>
      <c r="B219">
        <v>4</v>
      </c>
      <c r="C219" t="s">
        <v>3325</v>
      </c>
      <c r="D219" t="s">
        <v>1060</v>
      </c>
      <c r="F219" s="64" t="s">
        <v>3402</v>
      </c>
    </row>
    <row r="220" spans="1:6" x14ac:dyDescent="0.25">
      <c r="A220">
        <v>2019</v>
      </c>
      <c r="B220">
        <v>4</v>
      </c>
      <c r="C220" t="s">
        <v>3325</v>
      </c>
      <c r="D220" t="s">
        <v>1055</v>
      </c>
      <c r="E220" s="64" t="s">
        <v>3403</v>
      </c>
      <c r="F220" s="64" t="s">
        <v>3404</v>
      </c>
    </row>
    <row r="221" spans="1:6" x14ac:dyDescent="0.25">
      <c r="A221">
        <v>2019</v>
      </c>
      <c r="B221">
        <v>4</v>
      </c>
      <c r="C221" t="s">
        <v>3325</v>
      </c>
      <c r="D221" t="s">
        <v>1043</v>
      </c>
      <c r="F221" s="64" t="s">
        <v>3405</v>
      </c>
    </row>
    <row r="222" spans="1:6" x14ac:dyDescent="0.25">
      <c r="A222">
        <v>2019</v>
      </c>
      <c r="B222">
        <v>5</v>
      </c>
      <c r="C222" t="s">
        <v>3169</v>
      </c>
      <c r="D222" t="s">
        <v>1052</v>
      </c>
      <c r="F222" s="64" t="s">
        <v>3406</v>
      </c>
    </row>
    <row r="223" spans="1:6" x14ac:dyDescent="0.25">
      <c r="A223">
        <v>2019</v>
      </c>
      <c r="B223">
        <v>5</v>
      </c>
      <c r="C223" t="s">
        <v>3169</v>
      </c>
      <c r="D223" t="s">
        <v>1062</v>
      </c>
      <c r="E223" s="64" t="s">
        <v>3379</v>
      </c>
    </row>
    <row r="224" spans="1:6" x14ac:dyDescent="0.25">
      <c r="A224">
        <v>2019</v>
      </c>
      <c r="B224">
        <v>5</v>
      </c>
      <c r="C224" t="s">
        <v>3169</v>
      </c>
      <c r="D224" t="s">
        <v>1049</v>
      </c>
      <c r="E224" s="64" t="s">
        <v>3407</v>
      </c>
    </row>
    <row r="225" spans="1:6" x14ac:dyDescent="0.25">
      <c r="A225">
        <v>2019</v>
      </c>
      <c r="B225">
        <v>5</v>
      </c>
      <c r="C225" t="s">
        <v>3169</v>
      </c>
      <c r="D225" t="s">
        <v>1060</v>
      </c>
      <c r="E225" s="64" t="s">
        <v>3408</v>
      </c>
    </row>
    <row r="226" spans="1:6" x14ac:dyDescent="0.25">
      <c r="A226">
        <v>2019</v>
      </c>
      <c r="B226">
        <v>5</v>
      </c>
      <c r="C226" t="s">
        <v>3169</v>
      </c>
      <c r="D226" t="s">
        <v>1057</v>
      </c>
      <c r="F226" s="64" t="s">
        <v>3409</v>
      </c>
    </row>
    <row r="227" spans="1:6" x14ac:dyDescent="0.25">
      <c r="A227">
        <v>2019</v>
      </c>
      <c r="B227">
        <v>5</v>
      </c>
      <c r="C227" t="s">
        <v>3169</v>
      </c>
      <c r="D227" t="s">
        <v>1057</v>
      </c>
      <c r="E227" s="64" t="s">
        <v>3397</v>
      </c>
      <c r="F227" s="64" t="s">
        <v>3410</v>
      </c>
    </row>
    <row r="228" spans="1:6" x14ac:dyDescent="0.25">
      <c r="A228">
        <v>2019</v>
      </c>
      <c r="B228">
        <v>5</v>
      </c>
      <c r="C228" t="s">
        <v>3325</v>
      </c>
      <c r="D228" t="s">
        <v>1049</v>
      </c>
      <c r="F228" s="64" t="s">
        <v>3407</v>
      </c>
    </row>
    <row r="229" spans="1:6" x14ac:dyDescent="0.25">
      <c r="A229">
        <v>2019</v>
      </c>
      <c r="B229">
        <v>5</v>
      </c>
      <c r="C229" t="s">
        <v>3169</v>
      </c>
      <c r="D229" t="s">
        <v>1060</v>
      </c>
      <c r="E229" s="64" t="s">
        <v>3322</v>
      </c>
      <c r="F229" s="64" t="s">
        <v>3411</v>
      </c>
    </row>
    <row r="230" spans="1:6" x14ac:dyDescent="0.25">
      <c r="A230">
        <v>2019</v>
      </c>
      <c r="B230">
        <v>5</v>
      </c>
      <c r="C230" t="s">
        <v>3169</v>
      </c>
      <c r="D230" t="s">
        <v>1038</v>
      </c>
      <c r="E230" s="64" t="s">
        <v>3393</v>
      </c>
      <c r="F230" s="64" t="s">
        <v>3412</v>
      </c>
    </row>
    <row r="231" spans="1:6" x14ac:dyDescent="0.25">
      <c r="A231">
        <v>2019</v>
      </c>
      <c r="B231">
        <v>5</v>
      </c>
      <c r="C231" t="s">
        <v>3325</v>
      </c>
      <c r="D231" t="s">
        <v>1041</v>
      </c>
      <c r="E231" s="64" t="s">
        <v>3384</v>
      </c>
      <c r="F231" s="64" t="s">
        <v>3413</v>
      </c>
    </row>
    <row r="232" spans="1:6" x14ac:dyDescent="0.25">
      <c r="A232">
        <v>2019</v>
      </c>
      <c r="B232">
        <v>5</v>
      </c>
      <c r="C232" t="s">
        <v>3325</v>
      </c>
      <c r="D232" t="s">
        <v>1043</v>
      </c>
      <c r="F232" s="64" t="s">
        <v>3414</v>
      </c>
    </row>
    <row r="233" spans="1:6" x14ac:dyDescent="0.25">
      <c r="A233">
        <v>2019</v>
      </c>
      <c r="B233">
        <v>5</v>
      </c>
      <c r="C233" t="s">
        <v>3325</v>
      </c>
      <c r="D233" t="s">
        <v>1049</v>
      </c>
      <c r="E233" s="64" t="s">
        <v>3374</v>
      </c>
      <c r="F233" s="64" t="s">
        <v>3375</v>
      </c>
    </row>
    <row r="234" spans="1:6" x14ac:dyDescent="0.25">
      <c r="A234">
        <v>2019</v>
      </c>
      <c r="B234">
        <v>5</v>
      </c>
      <c r="C234" t="s">
        <v>3325</v>
      </c>
      <c r="D234" t="s">
        <v>1055</v>
      </c>
      <c r="E234" s="64" t="s">
        <v>3404</v>
      </c>
      <c r="F234" s="64" t="s">
        <v>3415</v>
      </c>
    </row>
    <row r="235" spans="1:6" x14ac:dyDescent="0.25">
      <c r="A235">
        <v>2019</v>
      </c>
      <c r="B235">
        <v>5</v>
      </c>
      <c r="C235" t="s">
        <v>3325</v>
      </c>
      <c r="D235" t="s">
        <v>1062</v>
      </c>
      <c r="F235" s="64" t="s">
        <v>3416</v>
      </c>
    </row>
    <row r="236" spans="1:6" x14ac:dyDescent="0.25">
      <c r="A236">
        <v>2019</v>
      </c>
      <c r="B236">
        <v>6</v>
      </c>
      <c r="C236" t="s">
        <v>3169</v>
      </c>
      <c r="D236" t="s">
        <v>1043</v>
      </c>
      <c r="E236" s="64" t="s">
        <v>3315</v>
      </c>
    </row>
    <row r="237" spans="1:6" x14ac:dyDescent="0.25">
      <c r="A237">
        <v>2019</v>
      </c>
      <c r="B237">
        <v>6</v>
      </c>
      <c r="C237" t="s">
        <v>3169</v>
      </c>
      <c r="D237" t="s">
        <v>1043</v>
      </c>
      <c r="E237" s="64" t="s">
        <v>3405</v>
      </c>
    </row>
    <row r="238" spans="1:6" x14ac:dyDescent="0.25">
      <c r="A238">
        <v>2019</v>
      </c>
      <c r="B238">
        <v>6</v>
      </c>
      <c r="C238" t="s">
        <v>3169</v>
      </c>
      <c r="D238" t="s">
        <v>1041</v>
      </c>
      <c r="E238" s="64" t="s">
        <v>3329</v>
      </c>
      <c r="F238" s="64" t="s">
        <v>3417</v>
      </c>
    </row>
    <row r="239" spans="1:6" x14ac:dyDescent="0.25">
      <c r="A239">
        <v>2019</v>
      </c>
      <c r="B239">
        <v>6</v>
      </c>
      <c r="C239" t="s">
        <v>3169</v>
      </c>
      <c r="D239" t="s">
        <v>1060</v>
      </c>
      <c r="E239" s="64" t="s">
        <v>3324</v>
      </c>
    </row>
    <row r="240" spans="1:6" x14ac:dyDescent="0.25">
      <c r="A240">
        <v>2019</v>
      </c>
      <c r="B240">
        <v>6</v>
      </c>
      <c r="C240" t="s">
        <v>3169</v>
      </c>
      <c r="D240" t="s">
        <v>1046</v>
      </c>
      <c r="E240" s="64" t="s">
        <v>3385</v>
      </c>
      <c r="F240" s="64" t="s">
        <v>3418</v>
      </c>
    </row>
    <row r="241" spans="1:6" x14ac:dyDescent="0.25">
      <c r="A241">
        <v>2019</v>
      </c>
      <c r="B241">
        <v>6</v>
      </c>
      <c r="C241" t="s">
        <v>3169</v>
      </c>
      <c r="D241" t="s">
        <v>1046</v>
      </c>
      <c r="E241" s="64" t="s">
        <v>3369</v>
      </c>
      <c r="F241" s="64" t="s">
        <v>3419</v>
      </c>
    </row>
    <row r="242" spans="1:6" x14ac:dyDescent="0.25">
      <c r="A242">
        <v>2019</v>
      </c>
      <c r="B242">
        <v>6</v>
      </c>
      <c r="C242" t="s">
        <v>3325</v>
      </c>
      <c r="D242" t="s">
        <v>1060</v>
      </c>
      <c r="E242" s="64" t="s">
        <v>3365</v>
      </c>
      <c r="F242" s="64" t="s">
        <v>3420</v>
      </c>
    </row>
    <row r="243" spans="1:6" x14ac:dyDescent="0.25">
      <c r="A243">
        <v>2019</v>
      </c>
      <c r="B243">
        <v>6</v>
      </c>
      <c r="C243" t="s">
        <v>3325</v>
      </c>
      <c r="D243" t="s">
        <v>1041</v>
      </c>
      <c r="E243" s="64" t="s">
        <v>3413</v>
      </c>
      <c r="F243" s="64" t="s">
        <v>3421</v>
      </c>
    </row>
    <row r="244" spans="1:6" x14ac:dyDescent="0.25">
      <c r="A244">
        <v>2019</v>
      </c>
      <c r="B244">
        <v>6</v>
      </c>
      <c r="C244" t="s">
        <v>3325</v>
      </c>
      <c r="D244" t="s">
        <v>1052</v>
      </c>
      <c r="E244" s="64" t="s">
        <v>3363</v>
      </c>
      <c r="F244" s="64" t="s">
        <v>3422</v>
      </c>
    </row>
    <row r="245" spans="1:6" x14ac:dyDescent="0.25">
      <c r="A245">
        <v>2019</v>
      </c>
      <c r="B245">
        <v>6</v>
      </c>
      <c r="C245" t="s">
        <v>3325</v>
      </c>
      <c r="D245" t="s">
        <v>1055</v>
      </c>
      <c r="E245" s="64" t="s">
        <v>3333</v>
      </c>
      <c r="F245" s="64" t="s">
        <v>3423</v>
      </c>
    </row>
    <row r="246" spans="1:6" x14ac:dyDescent="0.25">
      <c r="A246">
        <v>2019</v>
      </c>
      <c r="B246">
        <v>7</v>
      </c>
      <c r="C246" t="s">
        <v>3169</v>
      </c>
      <c r="D246" t="s">
        <v>1046</v>
      </c>
      <c r="E246" s="64" t="s">
        <v>3419</v>
      </c>
      <c r="F246" s="64" t="s">
        <v>3424</v>
      </c>
    </row>
    <row r="247" spans="1:6" x14ac:dyDescent="0.25">
      <c r="A247">
        <v>2019</v>
      </c>
      <c r="B247">
        <v>7</v>
      </c>
      <c r="C247" t="s">
        <v>3169</v>
      </c>
      <c r="D247" t="s">
        <v>1041</v>
      </c>
      <c r="E247" s="64" t="s">
        <v>3311</v>
      </c>
    </row>
    <row r="248" spans="1:6" x14ac:dyDescent="0.25">
      <c r="A248">
        <v>2019</v>
      </c>
      <c r="B248">
        <v>7</v>
      </c>
      <c r="C248" t="s">
        <v>3169</v>
      </c>
      <c r="D248" t="s">
        <v>1046</v>
      </c>
      <c r="E248" s="64" t="s">
        <v>3418</v>
      </c>
      <c r="F248" s="64" t="s">
        <v>3425</v>
      </c>
    </row>
    <row r="249" spans="1:6" x14ac:dyDescent="0.25">
      <c r="A249">
        <v>2019</v>
      </c>
      <c r="B249">
        <v>7</v>
      </c>
      <c r="C249" t="s">
        <v>3169</v>
      </c>
      <c r="D249" t="s">
        <v>1038</v>
      </c>
      <c r="E249" s="64" t="s">
        <v>3377</v>
      </c>
      <c r="F249" s="64" t="s">
        <v>3392</v>
      </c>
    </row>
    <row r="250" spans="1:6" x14ac:dyDescent="0.25">
      <c r="A250">
        <v>2019</v>
      </c>
      <c r="B250">
        <v>7</v>
      </c>
      <c r="C250" t="s">
        <v>3169</v>
      </c>
      <c r="D250" t="s">
        <v>1046</v>
      </c>
      <c r="E250" s="64" t="s">
        <v>3400</v>
      </c>
      <c r="F250" s="64" t="s">
        <v>3426</v>
      </c>
    </row>
    <row r="251" spans="1:6" x14ac:dyDescent="0.25">
      <c r="A251">
        <v>2019</v>
      </c>
      <c r="B251">
        <v>7</v>
      </c>
      <c r="C251" t="s">
        <v>3325</v>
      </c>
      <c r="D251" t="s">
        <v>1041</v>
      </c>
      <c r="F251" s="64" t="s">
        <v>3427</v>
      </c>
    </row>
    <row r="252" spans="1:6" x14ac:dyDescent="0.25">
      <c r="A252">
        <v>2019</v>
      </c>
      <c r="B252">
        <v>7</v>
      </c>
      <c r="C252" t="s">
        <v>3325</v>
      </c>
      <c r="D252" t="s">
        <v>1049</v>
      </c>
      <c r="E252" s="64" t="s">
        <v>3407</v>
      </c>
      <c r="F252" s="64" t="s">
        <v>3428</v>
      </c>
    </row>
    <row r="253" spans="1:6" x14ac:dyDescent="0.25">
      <c r="A253">
        <v>2019</v>
      </c>
      <c r="B253">
        <v>7</v>
      </c>
      <c r="C253" t="s">
        <v>3169</v>
      </c>
      <c r="D253" t="s">
        <v>1060</v>
      </c>
      <c r="F253" s="64" t="s">
        <v>3429</v>
      </c>
    </row>
    <row r="254" spans="1:6" x14ac:dyDescent="0.25">
      <c r="A254">
        <v>2019</v>
      </c>
      <c r="B254">
        <v>7</v>
      </c>
      <c r="C254" t="s">
        <v>3169</v>
      </c>
      <c r="D254" t="s">
        <v>1060</v>
      </c>
      <c r="F254" s="64" t="s">
        <v>3430</v>
      </c>
    </row>
    <row r="255" spans="1:6" x14ac:dyDescent="0.25">
      <c r="A255">
        <v>2019</v>
      </c>
      <c r="B255">
        <v>7</v>
      </c>
      <c r="C255" t="s">
        <v>3325</v>
      </c>
      <c r="D255" t="s">
        <v>1038</v>
      </c>
      <c r="E255" s="64" t="s">
        <v>3392</v>
      </c>
      <c r="F255" s="64" t="s">
        <v>3186</v>
      </c>
    </row>
    <row r="256" spans="1:6" x14ac:dyDescent="0.25">
      <c r="A256">
        <v>2019</v>
      </c>
      <c r="B256">
        <v>7</v>
      </c>
      <c r="C256" t="s">
        <v>3325</v>
      </c>
      <c r="D256" t="s">
        <v>1062</v>
      </c>
      <c r="E256" s="64" t="s">
        <v>3349</v>
      </c>
      <c r="F256" s="64" t="s">
        <v>3431</v>
      </c>
    </row>
    <row r="257" spans="1:6" x14ac:dyDescent="0.25">
      <c r="A257">
        <v>2019</v>
      </c>
      <c r="B257">
        <v>7</v>
      </c>
      <c r="C257" t="s">
        <v>3325</v>
      </c>
      <c r="D257" t="s">
        <v>1049</v>
      </c>
      <c r="E257" s="64" t="s">
        <v>3428</v>
      </c>
      <c r="F257" s="64" t="s">
        <v>3432</v>
      </c>
    </row>
    <row r="258" spans="1:6" x14ac:dyDescent="0.25">
      <c r="A258">
        <v>2019</v>
      </c>
      <c r="B258">
        <v>7</v>
      </c>
      <c r="C258" t="s">
        <v>3325</v>
      </c>
      <c r="D258" t="s">
        <v>1062</v>
      </c>
      <c r="E258" s="64" t="s">
        <v>3401</v>
      </c>
      <c r="F258" s="64" t="s">
        <v>3433</v>
      </c>
    </row>
    <row r="259" spans="1:6" x14ac:dyDescent="0.25">
      <c r="A259">
        <v>2019</v>
      </c>
      <c r="B259">
        <v>8</v>
      </c>
      <c r="C259" t="s">
        <v>3169</v>
      </c>
      <c r="D259" t="s">
        <v>1052</v>
      </c>
      <c r="E259" s="64" t="s">
        <v>3422</v>
      </c>
    </row>
    <row r="260" spans="1:6" x14ac:dyDescent="0.25">
      <c r="A260">
        <v>2019</v>
      </c>
      <c r="B260">
        <v>8</v>
      </c>
      <c r="C260" t="s">
        <v>3169</v>
      </c>
      <c r="D260" t="s">
        <v>1052</v>
      </c>
      <c r="E260" s="64" t="s">
        <v>3323</v>
      </c>
    </row>
    <row r="261" spans="1:6" x14ac:dyDescent="0.25">
      <c r="A261">
        <v>2019</v>
      </c>
      <c r="B261">
        <v>8</v>
      </c>
      <c r="C261" t="s">
        <v>3169</v>
      </c>
      <c r="D261" t="s">
        <v>1052</v>
      </c>
      <c r="F261" s="64" t="s">
        <v>3434</v>
      </c>
    </row>
    <row r="262" spans="1:6" x14ac:dyDescent="0.25">
      <c r="A262">
        <v>2019</v>
      </c>
      <c r="B262">
        <v>8</v>
      </c>
      <c r="C262" t="s">
        <v>3169</v>
      </c>
      <c r="D262" t="s">
        <v>1049</v>
      </c>
      <c r="E262" s="64" t="s">
        <v>3435</v>
      </c>
      <c r="F262" s="64" t="s">
        <v>3436</v>
      </c>
    </row>
    <row r="263" spans="1:6" x14ac:dyDescent="0.25">
      <c r="A263">
        <v>2019</v>
      </c>
      <c r="B263">
        <v>8</v>
      </c>
      <c r="C263" t="s">
        <v>3169</v>
      </c>
      <c r="D263" t="s">
        <v>1052</v>
      </c>
      <c r="E263" s="64" t="s">
        <v>3437</v>
      </c>
      <c r="F263" s="64" t="s">
        <v>3438</v>
      </c>
    </row>
    <row r="264" spans="1:6" x14ac:dyDescent="0.25">
      <c r="A264">
        <v>2019</v>
      </c>
      <c r="B264">
        <v>8</v>
      </c>
      <c r="C264" t="s">
        <v>3169</v>
      </c>
      <c r="D264" t="s">
        <v>1052</v>
      </c>
      <c r="F264" s="64" t="s">
        <v>3439</v>
      </c>
    </row>
    <row r="265" spans="1:6" x14ac:dyDescent="0.25">
      <c r="A265">
        <v>2019</v>
      </c>
      <c r="B265">
        <v>8</v>
      </c>
      <c r="C265" t="s">
        <v>3169</v>
      </c>
      <c r="D265" t="s">
        <v>1060</v>
      </c>
      <c r="E265" s="64" t="s">
        <v>3402</v>
      </c>
    </row>
    <row r="266" spans="1:6" x14ac:dyDescent="0.25">
      <c r="A266">
        <v>2019</v>
      </c>
      <c r="B266">
        <v>8</v>
      </c>
      <c r="C266" t="s">
        <v>3325</v>
      </c>
      <c r="D266" t="s">
        <v>1055</v>
      </c>
      <c r="E266" s="64" t="s">
        <v>3415</v>
      </c>
      <c r="F266" s="64" t="s">
        <v>3440</v>
      </c>
    </row>
    <row r="267" spans="1:6" x14ac:dyDescent="0.25">
      <c r="A267">
        <v>2019</v>
      </c>
      <c r="B267">
        <v>8</v>
      </c>
      <c r="C267" t="s">
        <v>3325</v>
      </c>
      <c r="D267" t="s">
        <v>1060</v>
      </c>
      <c r="F267" s="64" t="s">
        <v>3441</v>
      </c>
    </row>
    <row r="268" spans="1:6" x14ac:dyDescent="0.25">
      <c r="A268">
        <v>2019</v>
      </c>
      <c r="B268">
        <v>8</v>
      </c>
      <c r="C268" t="s">
        <v>3325</v>
      </c>
      <c r="D268" t="s">
        <v>1049</v>
      </c>
      <c r="E268" s="64" t="s">
        <v>3436</v>
      </c>
      <c r="F268" s="64" t="s">
        <v>3428</v>
      </c>
    </row>
    <row r="269" spans="1:6" x14ac:dyDescent="0.25">
      <c r="A269">
        <v>2019</v>
      </c>
      <c r="B269">
        <v>8</v>
      </c>
      <c r="C269" t="s">
        <v>3325</v>
      </c>
      <c r="D269" t="s">
        <v>1049</v>
      </c>
      <c r="E269" s="64" t="s">
        <v>3305</v>
      </c>
      <c r="F269" s="64" t="s">
        <v>3442</v>
      </c>
    </row>
    <row r="270" spans="1:6" x14ac:dyDescent="0.25">
      <c r="A270">
        <v>2019</v>
      </c>
      <c r="B270">
        <v>8</v>
      </c>
      <c r="C270" t="s">
        <v>3325</v>
      </c>
      <c r="D270" t="s">
        <v>1062</v>
      </c>
      <c r="E270" s="64" t="s">
        <v>3431</v>
      </c>
      <c r="F270" s="64" t="s">
        <v>3443</v>
      </c>
    </row>
    <row r="271" spans="1:6" x14ac:dyDescent="0.25">
      <c r="A271">
        <v>2019</v>
      </c>
      <c r="B271">
        <v>9</v>
      </c>
      <c r="C271" t="s">
        <v>3169</v>
      </c>
      <c r="D271" t="s">
        <v>1049</v>
      </c>
      <c r="E271" s="64" t="s">
        <v>3442</v>
      </c>
      <c r="F271" s="64" t="s">
        <v>3444</v>
      </c>
    </row>
    <row r="272" spans="1:6" x14ac:dyDescent="0.25">
      <c r="A272">
        <v>2019</v>
      </c>
      <c r="B272">
        <v>9</v>
      </c>
      <c r="C272" t="s">
        <v>3169</v>
      </c>
      <c r="D272" t="s">
        <v>1049</v>
      </c>
      <c r="E272" s="64" t="s">
        <v>3428</v>
      </c>
      <c r="F272" s="64" t="s">
        <v>3445</v>
      </c>
    </row>
    <row r="273" spans="1:6" x14ac:dyDescent="0.25">
      <c r="A273">
        <v>2019</v>
      </c>
      <c r="B273">
        <v>9</v>
      </c>
      <c r="C273" t="s">
        <v>3325</v>
      </c>
      <c r="D273" t="s">
        <v>1062</v>
      </c>
      <c r="E273" s="64" t="s">
        <v>3416</v>
      </c>
      <c r="F273" s="64" t="s">
        <v>3222</v>
      </c>
    </row>
    <row r="274" spans="1:6" x14ac:dyDescent="0.25">
      <c r="A274">
        <v>2019</v>
      </c>
      <c r="B274">
        <v>9</v>
      </c>
      <c r="C274" t="s">
        <v>3169</v>
      </c>
      <c r="D274" t="s">
        <v>1046</v>
      </c>
      <c r="E274" s="64" t="s">
        <v>3446</v>
      </c>
    </row>
    <row r="275" spans="1:6" x14ac:dyDescent="0.25">
      <c r="A275">
        <v>2019</v>
      </c>
      <c r="B275">
        <v>9</v>
      </c>
      <c r="C275" t="s">
        <v>3169</v>
      </c>
      <c r="D275" t="s">
        <v>1041</v>
      </c>
      <c r="E275" s="64" t="s">
        <v>3427</v>
      </c>
      <c r="F275" s="64" t="s">
        <v>3180</v>
      </c>
    </row>
    <row r="276" spans="1:6" x14ac:dyDescent="0.25">
      <c r="A276">
        <v>2019</v>
      </c>
      <c r="B276">
        <v>9</v>
      </c>
      <c r="C276" t="s">
        <v>3325</v>
      </c>
      <c r="D276" t="s">
        <v>1052</v>
      </c>
      <c r="E276" s="64" t="s">
        <v>3382</v>
      </c>
      <c r="F276" s="64" t="s">
        <v>3447</v>
      </c>
    </row>
    <row r="277" spans="1:6" x14ac:dyDescent="0.25">
      <c r="A277">
        <v>2019</v>
      </c>
      <c r="B277">
        <v>9</v>
      </c>
      <c r="C277" t="s">
        <v>3325</v>
      </c>
      <c r="D277" t="s">
        <v>1062</v>
      </c>
      <c r="E277" s="64" t="s">
        <v>3443</v>
      </c>
      <c r="F277" s="64" t="s">
        <v>3448</v>
      </c>
    </row>
    <row r="278" spans="1:6" x14ac:dyDescent="0.25">
      <c r="A278">
        <v>2019</v>
      </c>
      <c r="B278">
        <v>9</v>
      </c>
      <c r="C278" t="s">
        <v>3325</v>
      </c>
      <c r="D278" t="s">
        <v>1049</v>
      </c>
      <c r="E278" s="64" t="s">
        <v>3444</v>
      </c>
      <c r="F278" s="64" t="s">
        <v>3449</v>
      </c>
    </row>
    <row r="279" spans="1:6" x14ac:dyDescent="0.25">
      <c r="A279">
        <v>2019</v>
      </c>
      <c r="B279">
        <v>9</v>
      </c>
      <c r="C279" t="s">
        <v>3325</v>
      </c>
      <c r="D279" t="s">
        <v>1038</v>
      </c>
      <c r="E279" s="64" t="s">
        <v>3450</v>
      </c>
      <c r="F279" s="64" t="s">
        <v>3451</v>
      </c>
    </row>
    <row r="280" spans="1:6" x14ac:dyDescent="0.25">
      <c r="A280">
        <v>2019</v>
      </c>
      <c r="B280">
        <v>10</v>
      </c>
      <c r="C280" t="s">
        <v>3169</v>
      </c>
      <c r="D280" t="s">
        <v>1041</v>
      </c>
      <c r="E280" s="64" t="s">
        <v>3383</v>
      </c>
    </row>
    <row r="281" spans="1:6" x14ac:dyDescent="0.25">
      <c r="A281">
        <v>2019</v>
      </c>
      <c r="B281">
        <v>10</v>
      </c>
      <c r="C281" t="s">
        <v>3169</v>
      </c>
      <c r="D281" t="s">
        <v>1041</v>
      </c>
      <c r="F281" s="64" t="s">
        <v>3452</v>
      </c>
    </row>
    <row r="282" spans="1:6" x14ac:dyDescent="0.25">
      <c r="A282">
        <v>2019</v>
      </c>
      <c r="B282">
        <v>10</v>
      </c>
      <c r="C282" t="s">
        <v>3325</v>
      </c>
      <c r="D282" t="s">
        <v>1046</v>
      </c>
      <c r="F282" s="64" t="s">
        <v>3453</v>
      </c>
    </row>
    <row r="283" spans="1:6" x14ac:dyDescent="0.25">
      <c r="A283">
        <v>2019</v>
      </c>
      <c r="B283">
        <v>10</v>
      </c>
      <c r="C283" t="s">
        <v>3325</v>
      </c>
      <c r="D283" t="s">
        <v>1041</v>
      </c>
      <c r="E283" s="64" t="s">
        <v>3180</v>
      </c>
      <c r="F283" s="64" t="s">
        <v>3454</v>
      </c>
    </row>
    <row r="284" spans="1:6" x14ac:dyDescent="0.25">
      <c r="A284">
        <v>2019</v>
      </c>
      <c r="B284">
        <v>10</v>
      </c>
      <c r="C284" t="s">
        <v>3169</v>
      </c>
      <c r="D284" t="s">
        <v>1060</v>
      </c>
      <c r="E284" s="64" t="s">
        <v>3455</v>
      </c>
      <c r="F284" s="64" t="s">
        <v>3456</v>
      </c>
    </row>
    <row r="285" spans="1:6" x14ac:dyDescent="0.25">
      <c r="A285">
        <v>2019</v>
      </c>
      <c r="B285">
        <v>10</v>
      </c>
      <c r="C285" t="s">
        <v>3169</v>
      </c>
      <c r="D285" t="s">
        <v>1046</v>
      </c>
      <c r="E285" s="64" t="s">
        <v>3424</v>
      </c>
      <c r="F285" s="64" t="s">
        <v>3457</v>
      </c>
    </row>
    <row r="286" spans="1:6" x14ac:dyDescent="0.25">
      <c r="A286">
        <v>2019</v>
      </c>
      <c r="B286">
        <v>10</v>
      </c>
      <c r="C286" t="s">
        <v>3169</v>
      </c>
      <c r="D286" t="s">
        <v>1046</v>
      </c>
      <c r="E286" s="64" t="s">
        <v>3457</v>
      </c>
      <c r="F286" s="64" t="s">
        <v>3458</v>
      </c>
    </row>
    <row r="287" spans="1:6" x14ac:dyDescent="0.25">
      <c r="A287">
        <v>2019</v>
      </c>
      <c r="B287">
        <v>10</v>
      </c>
      <c r="C287" t="s">
        <v>3169</v>
      </c>
      <c r="D287" t="s">
        <v>1046</v>
      </c>
      <c r="E287" s="64" t="s">
        <v>3303</v>
      </c>
      <c r="F287" s="64" t="s">
        <v>3459</v>
      </c>
    </row>
    <row r="288" spans="1:6" x14ac:dyDescent="0.25">
      <c r="A288">
        <v>2019</v>
      </c>
      <c r="B288">
        <v>10</v>
      </c>
      <c r="C288" t="s">
        <v>3169</v>
      </c>
      <c r="D288" t="s">
        <v>1062</v>
      </c>
      <c r="E288" s="64" t="s">
        <v>3433</v>
      </c>
      <c r="F288" s="64" t="s">
        <v>3460</v>
      </c>
    </row>
    <row r="289" spans="1:6" x14ac:dyDescent="0.25">
      <c r="A289">
        <v>2019</v>
      </c>
      <c r="B289">
        <v>10</v>
      </c>
      <c r="C289" t="s">
        <v>3169</v>
      </c>
      <c r="D289" t="s">
        <v>1041</v>
      </c>
      <c r="E289" s="64" t="s">
        <v>3421</v>
      </c>
      <c r="F289" s="64" t="s">
        <v>3461</v>
      </c>
    </row>
    <row r="290" spans="1:6" x14ac:dyDescent="0.25">
      <c r="A290">
        <v>2019</v>
      </c>
      <c r="B290">
        <v>10</v>
      </c>
      <c r="C290" t="s">
        <v>3325</v>
      </c>
      <c r="D290" t="s">
        <v>1052</v>
      </c>
      <c r="E290" s="64" t="s">
        <v>3462</v>
      </c>
      <c r="F290" s="64" t="s">
        <v>3463</v>
      </c>
    </row>
    <row r="291" spans="1:6" x14ac:dyDescent="0.25">
      <c r="A291">
        <v>2019</v>
      </c>
      <c r="B291">
        <v>10</v>
      </c>
      <c r="C291" t="s">
        <v>3325</v>
      </c>
      <c r="D291" t="s">
        <v>1041</v>
      </c>
      <c r="E291" s="64" t="s">
        <v>3454</v>
      </c>
      <c r="F291" s="64" t="s">
        <v>3464</v>
      </c>
    </row>
    <row r="292" spans="1:6" x14ac:dyDescent="0.25">
      <c r="A292">
        <v>2019</v>
      </c>
      <c r="B292">
        <v>10</v>
      </c>
      <c r="C292" t="s">
        <v>3325</v>
      </c>
      <c r="D292" t="s">
        <v>1046</v>
      </c>
      <c r="E292" s="64" t="s">
        <v>3453</v>
      </c>
      <c r="F292" s="64" t="s">
        <v>3424</v>
      </c>
    </row>
    <row r="293" spans="1:6" x14ac:dyDescent="0.25">
      <c r="A293">
        <v>2019</v>
      </c>
      <c r="B293">
        <v>10</v>
      </c>
      <c r="C293" t="s">
        <v>3325</v>
      </c>
      <c r="D293" t="s">
        <v>1049</v>
      </c>
      <c r="E293" s="64" t="s">
        <v>3375</v>
      </c>
      <c r="F293" s="64" t="s">
        <v>3465</v>
      </c>
    </row>
    <row r="294" spans="1:6" x14ac:dyDescent="0.25">
      <c r="A294">
        <v>2019</v>
      </c>
      <c r="B294">
        <v>11</v>
      </c>
      <c r="C294" t="s">
        <v>3169</v>
      </c>
      <c r="D294" t="s">
        <v>1041</v>
      </c>
      <c r="E294" s="64" t="s">
        <v>3417</v>
      </c>
      <c r="F294" s="64" t="s">
        <v>3466</v>
      </c>
    </row>
    <row r="295" spans="1:6" x14ac:dyDescent="0.25">
      <c r="A295">
        <v>2019</v>
      </c>
      <c r="B295">
        <v>11</v>
      </c>
      <c r="C295" t="s">
        <v>3325</v>
      </c>
      <c r="D295" t="s">
        <v>1052</v>
      </c>
      <c r="E295" s="64" t="s">
        <v>3467</v>
      </c>
      <c r="F295" s="64" t="s">
        <v>3468</v>
      </c>
    </row>
    <row r="296" spans="1:6" x14ac:dyDescent="0.25">
      <c r="A296">
        <v>2019</v>
      </c>
      <c r="B296">
        <v>11</v>
      </c>
      <c r="C296" t="s">
        <v>3169</v>
      </c>
      <c r="D296" t="s">
        <v>1043</v>
      </c>
      <c r="E296" s="64" t="s">
        <v>3389</v>
      </c>
      <c r="F296" s="64" t="s">
        <v>3469</v>
      </c>
    </row>
    <row r="297" spans="1:6" x14ac:dyDescent="0.25">
      <c r="A297">
        <v>2019</v>
      </c>
      <c r="B297">
        <v>11</v>
      </c>
      <c r="C297" t="s">
        <v>3169</v>
      </c>
      <c r="D297" t="s">
        <v>1049</v>
      </c>
      <c r="E297" s="64" t="s">
        <v>3239</v>
      </c>
      <c r="F297" s="64" t="s">
        <v>3470</v>
      </c>
    </row>
    <row r="298" spans="1:6" x14ac:dyDescent="0.25">
      <c r="A298">
        <v>2019</v>
      </c>
      <c r="B298">
        <v>11</v>
      </c>
      <c r="C298" t="s">
        <v>3169</v>
      </c>
      <c r="D298" t="s">
        <v>1057</v>
      </c>
      <c r="E298" s="64" t="s">
        <v>3410</v>
      </c>
      <c r="F298" s="64" t="s">
        <v>3471</v>
      </c>
    </row>
    <row r="299" spans="1:6" x14ac:dyDescent="0.25">
      <c r="A299">
        <v>2019</v>
      </c>
      <c r="B299">
        <v>11</v>
      </c>
      <c r="C299" t="s">
        <v>3169</v>
      </c>
      <c r="D299" t="s">
        <v>1060</v>
      </c>
      <c r="E299" s="64" t="s">
        <v>3472</v>
      </c>
      <c r="F299" s="64" t="s">
        <v>3473</v>
      </c>
    </row>
    <row r="300" spans="1:6" x14ac:dyDescent="0.25">
      <c r="A300">
        <v>2019</v>
      </c>
      <c r="B300">
        <v>11</v>
      </c>
      <c r="C300" t="s">
        <v>3325</v>
      </c>
      <c r="D300" t="s">
        <v>1049</v>
      </c>
      <c r="E300" s="64" t="s">
        <v>3445</v>
      </c>
      <c r="F300" s="64" t="s">
        <v>3474</v>
      </c>
    </row>
    <row r="301" spans="1:6" x14ac:dyDescent="0.25">
      <c r="A301">
        <v>2019</v>
      </c>
      <c r="B301">
        <v>11</v>
      </c>
      <c r="C301" t="s">
        <v>3325</v>
      </c>
      <c r="D301" t="s">
        <v>1043</v>
      </c>
      <c r="E301" s="64" t="s">
        <v>3414</v>
      </c>
      <c r="F301" s="64" t="s">
        <v>3475</v>
      </c>
    </row>
    <row r="302" spans="1:6" x14ac:dyDescent="0.25">
      <c r="A302">
        <v>2019</v>
      </c>
      <c r="B302">
        <v>11</v>
      </c>
      <c r="C302" t="s">
        <v>3325</v>
      </c>
      <c r="D302" t="s">
        <v>1043</v>
      </c>
      <c r="E302" s="64" t="s">
        <v>3469</v>
      </c>
      <c r="F302" s="64" t="s">
        <v>3476</v>
      </c>
    </row>
    <row r="303" spans="1:6" x14ac:dyDescent="0.25">
      <c r="A303">
        <v>2019</v>
      </c>
      <c r="B303">
        <v>12</v>
      </c>
      <c r="C303" t="s">
        <v>3169</v>
      </c>
      <c r="D303" t="s">
        <v>1049</v>
      </c>
      <c r="E303" s="64" t="s">
        <v>3449</v>
      </c>
      <c r="F303" s="64" t="s">
        <v>3477</v>
      </c>
    </row>
    <row r="304" spans="1:6" x14ac:dyDescent="0.25">
      <c r="A304">
        <v>2019</v>
      </c>
      <c r="B304">
        <v>12</v>
      </c>
      <c r="C304" t="s">
        <v>3169</v>
      </c>
      <c r="D304" t="s">
        <v>1049</v>
      </c>
      <c r="E304" s="64" t="s">
        <v>3234</v>
      </c>
      <c r="F304" s="64" t="s">
        <v>3478</v>
      </c>
    </row>
    <row r="305" spans="1:6" x14ac:dyDescent="0.25">
      <c r="A305">
        <v>2019</v>
      </c>
      <c r="B305">
        <v>12</v>
      </c>
      <c r="C305" t="s">
        <v>3169</v>
      </c>
      <c r="D305" t="s">
        <v>1046</v>
      </c>
      <c r="E305" s="64" t="s">
        <v>3458</v>
      </c>
      <c r="F305" s="64" t="s">
        <v>3479</v>
      </c>
    </row>
    <row r="306" spans="1:6" x14ac:dyDescent="0.25">
      <c r="A306">
        <v>2019</v>
      </c>
      <c r="B306">
        <v>12</v>
      </c>
      <c r="C306" t="s">
        <v>3169</v>
      </c>
      <c r="D306" t="s">
        <v>1046</v>
      </c>
      <c r="E306" s="64" t="s">
        <v>3328</v>
      </c>
      <c r="F306" s="64" t="s">
        <v>3480</v>
      </c>
    </row>
    <row r="307" spans="1:6" x14ac:dyDescent="0.25">
      <c r="A307">
        <v>2019</v>
      </c>
      <c r="B307">
        <v>12</v>
      </c>
      <c r="C307" t="s">
        <v>3325</v>
      </c>
      <c r="D307" t="s">
        <v>1052</v>
      </c>
      <c r="E307" s="64" t="s">
        <v>3447</v>
      </c>
      <c r="F307" s="64" t="s">
        <v>3422</v>
      </c>
    </row>
    <row r="308" spans="1:6" x14ac:dyDescent="0.25">
      <c r="A308">
        <v>2019</v>
      </c>
      <c r="B308">
        <v>12</v>
      </c>
      <c r="C308" t="s">
        <v>3325</v>
      </c>
      <c r="D308" t="s">
        <v>1046</v>
      </c>
      <c r="E308" s="64" t="s">
        <v>3371</v>
      </c>
      <c r="F308" s="64" t="s">
        <v>3303</v>
      </c>
    </row>
    <row r="309" spans="1:6" x14ac:dyDescent="0.25">
      <c r="A309">
        <v>2019</v>
      </c>
      <c r="B309">
        <v>13</v>
      </c>
      <c r="C309" t="s">
        <v>3169</v>
      </c>
      <c r="D309" t="s">
        <v>1041</v>
      </c>
      <c r="E309" s="64" t="s">
        <v>3481</v>
      </c>
      <c r="F309" s="64" t="s">
        <v>3482</v>
      </c>
    </row>
    <row r="310" spans="1:6" x14ac:dyDescent="0.25">
      <c r="A310">
        <v>2019</v>
      </c>
      <c r="B310">
        <v>13</v>
      </c>
      <c r="C310" t="s">
        <v>3169</v>
      </c>
      <c r="D310" t="s">
        <v>1043</v>
      </c>
      <c r="E310" s="64" t="s">
        <v>3483</v>
      </c>
      <c r="F310" s="64" t="s">
        <v>3484</v>
      </c>
    </row>
    <row r="311" spans="1:6" x14ac:dyDescent="0.25">
      <c r="A311">
        <v>2019</v>
      </c>
      <c r="B311">
        <v>13</v>
      </c>
      <c r="C311" t="s">
        <v>3169</v>
      </c>
      <c r="D311" t="s">
        <v>1052</v>
      </c>
      <c r="E311" s="64" t="s">
        <v>3367</v>
      </c>
      <c r="F311" s="64" t="s">
        <v>3485</v>
      </c>
    </row>
    <row r="312" spans="1:6" x14ac:dyDescent="0.25">
      <c r="A312">
        <v>2019</v>
      </c>
      <c r="B312">
        <v>13</v>
      </c>
      <c r="C312" t="s">
        <v>3325</v>
      </c>
      <c r="D312" t="s">
        <v>1052</v>
      </c>
      <c r="E312" s="64" t="s">
        <v>3486</v>
      </c>
      <c r="F312" s="64" t="s">
        <v>3487</v>
      </c>
    </row>
    <row r="313" spans="1:6" x14ac:dyDescent="0.25">
      <c r="A313">
        <v>2019</v>
      </c>
      <c r="B313">
        <v>13</v>
      </c>
      <c r="C313" t="s">
        <v>3169</v>
      </c>
      <c r="D313" t="s">
        <v>1046</v>
      </c>
      <c r="E313" s="64" t="s">
        <v>3479</v>
      </c>
    </row>
    <row r="314" spans="1:6" x14ac:dyDescent="0.25">
      <c r="A314">
        <v>2019</v>
      </c>
      <c r="B314">
        <v>13</v>
      </c>
      <c r="C314" t="s">
        <v>3169</v>
      </c>
      <c r="D314" t="s">
        <v>1046</v>
      </c>
      <c r="E314" s="64" t="s">
        <v>3303</v>
      </c>
      <c r="F314" s="64" t="s">
        <v>3457</v>
      </c>
    </row>
    <row r="315" spans="1:6" x14ac:dyDescent="0.25">
      <c r="A315">
        <v>2019</v>
      </c>
      <c r="B315">
        <v>13</v>
      </c>
      <c r="C315" t="s">
        <v>3169</v>
      </c>
      <c r="D315" t="s">
        <v>1046</v>
      </c>
      <c r="F315" s="64" t="s">
        <v>3488</v>
      </c>
    </row>
    <row r="316" spans="1:6" x14ac:dyDescent="0.25">
      <c r="A316">
        <v>2019</v>
      </c>
      <c r="B316">
        <v>13</v>
      </c>
      <c r="C316" t="s">
        <v>3169</v>
      </c>
      <c r="D316" t="s">
        <v>1049</v>
      </c>
      <c r="E316" s="64" t="s">
        <v>3477</v>
      </c>
      <c r="F316" s="64" t="s">
        <v>3489</v>
      </c>
    </row>
    <row r="317" spans="1:6" x14ac:dyDescent="0.25">
      <c r="A317">
        <v>2019</v>
      </c>
      <c r="B317">
        <v>13</v>
      </c>
      <c r="C317" t="s">
        <v>3169</v>
      </c>
      <c r="D317" t="s">
        <v>1060</v>
      </c>
      <c r="E317" s="64" t="s">
        <v>3430</v>
      </c>
    </row>
    <row r="318" spans="1:6" x14ac:dyDescent="0.25">
      <c r="A318">
        <v>2019</v>
      </c>
      <c r="B318">
        <v>13</v>
      </c>
      <c r="C318" t="s">
        <v>3169</v>
      </c>
      <c r="D318" t="s">
        <v>1049</v>
      </c>
      <c r="E318" s="64" t="s">
        <v>3470</v>
      </c>
    </row>
    <row r="319" spans="1:6" x14ac:dyDescent="0.25">
      <c r="A319">
        <v>2019</v>
      </c>
      <c r="B319">
        <v>13</v>
      </c>
      <c r="C319" t="s">
        <v>3169</v>
      </c>
      <c r="D319" t="s">
        <v>1043</v>
      </c>
      <c r="E319" s="64" t="s">
        <v>3490</v>
      </c>
    </row>
    <row r="320" spans="1:6" x14ac:dyDescent="0.25">
      <c r="A320">
        <v>2019</v>
      </c>
      <c r="B320">
        <v>13</v>
      </c>
      <c r="C320" t="s">
        <v>3325</v>
      </c>
      <c r="D320" t="s">
        <v>1060</v>
      </c>
      <c r="F320" s="64" t="s">
        <v>3472</v>
      </c>
    </row>
    <row r="321" spans="1:6" x14ac:dyDescent="0.25">
      <c r="A321">
        <v>2019</v>
      </c>
      <c r="B321">
        <v>13</v>
      </c>
      <c r="C321" t="s">
        <v>3325</v>
      </c>
      <c r="D321" t="s">
        <v>1046</v>
      </c>
      <c r="F321" s="64" t="s">
        <v>3491</v>
      </c>
    </row>
    <row r="322" spans="1:6" x14ac:dyDescent="0.25">
      <c r="A322">
        <v>2019</v>
      </c>
      <c r="B322">
        <v>13</v>
      </c>
      <c r="C322" t="s">
        <v>3325</v>
      </c>
      <c r="D322" t="s">
        <v>1041</v>
      </c>
      <c r="F322" s="64" t="s">
        <v>3421</v>
      </c>
    </row>
    <row r="323" spans="1:6" x14ac:dyDescent="0.25">
      <c r="A323">
        <v>2019</v>
      </c>
      <c r="B323">
        <v>13</v>
      </c>
      <c r="C323" t="s">
        <v>3325</v>
      </c>
      <c r="D323" t="s">
        <v>1046</v>
      </c>
      <c r="E323" s="64" t="s">
        <v>3368</v>
      </c>
      <c r="F323" s="64" t="s">
        <v>3492</v>
      </c>
    </row>
    <row r="324" spans="1:6" x14ac:dyDescent="0.25">
      <c r="A324">
        <v>2019</v>
      </c>
      <c r="B324">
        <v>13</v>
      </c>
      <c r="C324" t="s">
        <v>3325</v>
      </c>
      <c r="D324" t="s">
        <v>1049</v>
      </c>
      <c r="E324" s="64" t="s">
        <v>3478</v>
      </c>
      <c r="F324" s="64" t="s">
        <v>3493</v>
      </c>
    </row>
    <row r="325" spans="1:6" x14ac:dyDescent="0.25">
      <c r="A325">
        <v>2019</v>
      </c>
      <c r="B325">
        <v>13</v>
      </c>
      <c r="C325" t="s">
        <v>3325</v>
      </c>
      <c r="D325" t="s">
        <v>1041</v>
      </c>
      <c r="E325" s="64" t="s">
        <v>3461</v>
      </c>
      <c r="F325" s="64" t="s">
        <v>3494</v>
      </c>
    </row>
    <row r="326" spans="1:6" x14ac:dyDescent="0.25">
      <c r="A326">
        <v>2019</v>
      </c>
      <c r="B326">
        <v>13</v>
      </c>
      <c r="C326" t="s">
        <v>3325</v>
      </c>
      <c r="D326" t="s">
        <v>1049</v>
      </c>
      <c r="E326" s="64" t="s">
        <v>3489</v>
      </c>
      <c r="F326" s="64" t="s">
        <v>3495</v>
      </c>
    </row>
    <row r="327" spans="1:6" x14ac:dyDescent="0.25">
      <c r="A327">
        <v>2019</v>
      </c>
      <c r="B327">
        <v>14</v>
      </c>
      <c r="C327" t="s">
        <v>3169</v>
      </c>
      <c r="D327" t="s">
        <v>1046</v>
      </c>
      <c r="E327" s="64" t="s">
        <v>3488</v>
      </c>
      <c r="F327" s="64" t="s">
        <v>3496</v>
      </c>
    </row>
    <row r="328" spans="1:6" x14ac:dyDescent="0.25">
      <c r="A328">
        <v>2019</v>
      </c>
      <c r="B328">
        <v>14</v>
      </c>
      <c r="C328" t="s">
        <v>3169</v>
      </c>
      <c r="D328" t="s">
        <v>1049</v>
      </c>
      <c r="E328" s="64" t="s">
        <v>3474</v>
      </c>
    </row>
    <row r="329" spans="1:6" x14ac:dyDescent="0.25">
      <c r="A329">
        <v>2019</v>
      </c>
      <c r="B329">
        <v>14</v>
      </c>
      <c r="C329" t="s">
        <v>3169</v>
      </c>
      <c r="D329" t="s">
        <v>1052</v>
      </c>
      <c r="E329" s="64" t="s">
        <v>3422</v>
      </c>
      <c r="F329" s="64" t="s">
        <v>3447</v>
      </c>
    </row>
    <row r="330" spans="1:6" x14ac:dyDescent="0.25">
      <c r="A330">
        <v>2019</v>
      </c>
      <c r="B330">
        <v>14</v>
      </c>
      <c r="C330" t="s">
        <v>3169</v>
      </c>
      <c r="D330" t="s">
        <v>1049</v>
      </c>
      <c r="F330" s="64" t="s">
        <v>3445</v>
      </c>
    </row>
    <row r="331" spans="1:6" x14ac:dyDescent="0.25">
      <c r="A331">
        <v>2019</v>
      </c>
      <c r="B331">
        <v>14</v>
      </c>
      <c r="C331" t="s">
        <v>3169</v>
      </c>
      <c r="D331" t="s">
        <v>1055</v>
      </c>
      <c r="E331" s="64" t="s">
        <v>3351</v>
      </c>
      <c r="F331" s="64" t="s">
        <v>3497</v>
      </c>
    </row>
    <row r="332" spans="1:6" x14ac:dyDescent="0.25">
      <c r="A332">
        <v>2019</v>
      </c>
      <c r="B332">
        <v>14</v>
      </c>
      <c r="C332" t="s">
        <v>3325</v>
      </c>
      <c r="D332" t="s">
        <v>1055</v>
      </c>
      <c r="E332" s="64" t="s">
        <v>3440</v>
      </c>
      <c r="F332" s="64" t="s">
        <v>3498</v>
      </c>
    </row>
    <row r="333" spans="1:6" x14ac:dyDescent="0.25">
      <c r="A333">
        <v>2019</v>
      </c>
      <c r="B333">
        <v>14</v>
      </c>
      <c r="C333" t="s">
        <v>3325</v>
      </c>
      <c r="D333" t="s">
        <v>1049</v>
      </c>
      <c r="E333" s="64" t="s">
        <v>3445</v>
      </c>
      <c r="F333" s="64" t="s">
        <v>3499</v>
      </c>
    </row>
    <row r="334" spans="1:6" x14ac:dyDescent="0.25">
      <c r="A334">
        <v>2019</v>
      </c>
      <c r="B334">
        <v>15</v>
      </c>
      <c r="C334" t="s">
        <v>3169</v>
      </c>
      <c r="D334" t="s">
        <v>1038</v>
      </c>
      <c r="E334" s="64" t="s">
        <v>3500</v>
      </c>
    </row>
    <row r="335" spans="1:6" x14ac:dyDescent="0.25">
      <c r="A335">
        <v>2019</v>
      </c>
      <c r="B335">
        <v>15</v>
      </c>
      <c r="C335" t="s">
        <v>3169</v>
      </c>
      <c r="D335" t="s">
        <v>1038</v>
      </c>
      <c r="F335" s="64" t="s">
        <v>3501</v>
      </c>
    </row>
    <row r="336" spans="1:6" x14ac:dyDescent="0.25">
      <c r="A336">
        <v>2019</v>
      </c>
      <c r="B336">
        <v>15</v>
      </c>
      <c r="C336" t="s">
        <v>3169</v>
      </c>
      <c r="D336" t="s">
        <v>1038</v>
      </c>
      <c r="E336" s="64" t="s">
        <v>3501</v>
      </c>
      <c r="F336" s="64" t="s">
        <v>3502</v>
      </c>
    </row>
    <row r="337" spans="1:6" x14ac:dyDescent="0.25">
      <c r="A337">
        <v>2019</v>
      </c>
      <c r="B337">
        <v>15</v>
      </c>
      <c r="C337" t="s">
        <v>3169</v>
      </c>
      <c r="D337" t="s">
        <v>1043</v>
      </c>
      <c r="F337" s="64" t="s">
        <v>3297</v>
      </c>
    </row>
    <row r="338" spans="1:6" x14ac:dyDescent="0.25">
      <c r="A338">
        <v>2019</v>
      </c>
      <c r="B338">
        <v>15</v>
      </c>
      <c r="C338" t="s">
        <v>3325</v>
      </c>
      <c r="D338" t="s">
        <v>1052</v>
      </c>
      <c r="E338" s="64" t="s">
        <v>3447</v>
      </c>
      <c r="F338" s="64" t="s">
        <v>3503</v>
      </c>
    </row>
    <row r="339" spans="1:6" x14ac:dyDescent="0.25">
      <c r="A339">
        <v>2019</v>
      </c>
      <c r="B339">
        <v>15</v>
      </c>
      <c r="C339" t="s">
        <v>3169</v>
      </c>
      <c r="D339" t="s">
        <v>1041</v>
      </c>
      <c r="E339" s="64" t="s">
        <v>3504</v>
      </c>
      <c r="F339" s="64" t="s">
        <v>3505</v>
      </c>
    </row>
    <row r="340" spans="1:6" x14ac:dyDescent="0.25">
      <c r="A340">
        <v>2019</v>
      </c>
      <c r="B340">
        <v>15</v>
      </c>
      <c r="C340" t="s">
        <v>3169</v>
      </c>
      <c r="D340" t="s">
        <v>1046</v>
      </c>
      <c r="E340" s="64" t="s">
        <v>3496</v>
      </c>
      <c r="F340" s="64" t="s">
        <v>3506</v>
      </c>
    </row>
    <row r="341" spans="1:6" x14ac:dyDescent="0.25">
      <c r="A341">
        <v>2019</v>
      </c>
      <c r="B341">
        <v>15</v>
      </c>
      <c r="C341" t="s">
        <v>3325</v>
      </c>
      <c r="D341" t="s">
        <v>1062</v>
      </c>
      <c r="E341" s="64" t="s">
        <v>3460</v>
      </c>
      <c r="F341" s="64" t="s">
        <v>3507</v>
      </c>
    </row>
    <row r="342" spans="1:6" x14ac:dyDescent="0.25">
      <c r="A342">
        <v>2019</v>
      </c>
      <c r="B342">
        <v>15</v>
      </c>
      <c r="C342" t="s">
        <v>3325</v>
      </c>
      <c r="D342" t="s">
        <v>1049</v>
      </c>
      <c r="E342" s="64" t="s">
        <v>3508</v>
      </c>
      <c r="F342" s="64" t="s">
        <v>3509</v>
      </c>
    </row>
    <row r="343" spans="1:6" x14ac:dyDescent="0.25">
      <c r="A343">
        <v>2019</v>
      </c>
      <c r="B343">
        <v>15</v>
      </c>
      <c r="C343" t="s">
        <v>3325</v>
      </c>
      <c r="D343" t="s">
        <v>1052</v>
      </c>
      <c r="E343" s="64" t="s">
        <v>3485</v>
      </c>
      <c r="F343" s="64" t="s">
        <v>3510</v>
      </c>
    </row>
    <row r="344" spans="1:6" x14ac:dyDescent="0.25">
      <c r="A344">
        <v>2019</v>
      </c>
      <c r="B344">
        <v>16</v>
      </c>
      <c r="C344" t="s">
        <v>3325</v>
      </c>
      <c r="D344" t="s">
        <v>1038</v>
      </c>
      <c r="E344" s="64" t="s">
        <v>3502</v>
      </c>
      <c r="F344" s="64" t="s">
        <v>3511</v>
      </c>
    </row>
    <row r="345" spans="1:6" x14ac:dyDescent="0.25">
      <c r="A345">
        <v>2019</v>
      </c>
      <c r="B345">
        <v>16</v>
      </c>
      <c r="C345" t="s">
        <v>3169</v>
      </c>
      <c r="D345" t="s">
        <v>1052</v>
      </c>
      <c r="E345" s="64" t="s">
        <v>3183</v>
      </c>
      <c r="F345" s="64" t="s">
        <v>3512</v>
      </c>
    </row>
    <row r="346" spans="1:6" x14ac:dyDescent="0.25">
      <c r="A346">
        <v>2019</v>
      </c>
      <c r="B346">
        <v>16</v>
      </c>
      <c r="C346" t="s">
        <v>3169</v>
      </c>
      <c r="D346" t="s">
        <v>1049</v>
      </c>
      <c r="E346" s="64" t="s">
        <v>3495</v>
      </c>
      <c r="F346" s="64" t="s">
        <v>3513</v>
      </c>
    </row>
    <row r="347" spans="1:6" x14ac:dyDescent="0.25">
      <c r="A347">
        <v>2019</v>
      </c>
      <c r="B347">
        <v>16</v>
      </c>
      <c r="C347" t="s">
        <v>3169</v>
      </c>
      <c r="D347" t="s">
        <v>1049</v>
      </c>
      <c r="E347" s="64" t="s">
        <v>3465</v>
      </c>
      <c r="F347" s="64" t="s">
        <v>3514</v>
      </c>
    </row>
    <row r="348" spans="1:6" x14ac:dyDescent="0.25">
      <c r="A348">
        <v>2019</v>
      </c>
      <c r="B348">
        <v>16</v>
      </c>
      <c r="C348" t="s">
        <v>3325</v>
      </c>
      <c r="D348" t="s">
        <v>1062</v>
      </c>
      <c r="E348" s="64" t="s">
        <v>3515</v>
      </c>
      <c r="F348" s="64" t="s">
        <v>3516</v>
      </c>
    </row>
    <row r="349" spans="1:6" x14ac:dyDescent="0.25">
      <c r="A349">
        <v>2019</v>
      </c>
      <c r="B349">
        <v>17</v>
      </c>
      <c r="C349" t="s">
        <v>3169</v>
      </c>
      <c r="D349" t="s">
        <v>1041</v>
      </c>
      <c r="E349" s="64" t="s">
        <v>3466</v>
      </c>
    </row>
    <row r="350" spans="1:6" x14ac:dyDescent="0.25">
      <c r="A350">
        <v>2019</v>
      </c>
      <c r="B350">
        <v>17</v>
      </c>
      <c r="C350" t="s">
        <v>3169</v>
      </c>
      <c r="D350" t="s">
        <v>1041</v>
      </c>
      <c r="F350" s="64" t="s">
        <v>3243</v>
      </c>
    </row>
    <row r="351" spans="1:6" x14ac:dyDescent="0.25">
      <c r="A351">
        <v>2019</v>
      </c>
      <c r="B351">
        <v>17</v>
      </c>
      <c r="C351" t="s">
        <v>3169</v>
      </c>
      <c r="D351" t="s">
        <v>1041</v>
      </c>
      <c r="E351" s="64" t="s">
        <v>3505</v>
      </c>
      <c r="F351" s="64" t="s">
        <v>3517</v>
      </c>
    </row>
    <row r="352" spans="1:6" x14ac:dyDescent="0.25">
      <c r="A352">
        <v>2019</v>
      </c>
      <c r="B352">
        <v>17</v>
      </c>
      <c r="C352" t="s">
        <v>3169</v>
      </c>
      <c r="D352" t="s">
        <v>1041</v>
      </c>
      <c r="E352" s="64" t="s">
        <v>3518</v>
      </c>
      <c r="F352" s="64" t="s">
        <v>3177</v>
      </c>
    </row>
    <row r="353" spans="1:6" x14ac:dyDescent="0.25">
      <c r="A353">
        <v>2019</v>
      </c>
      <c r="B353">
        <v>17</v>
      </c>
      <c r="C353" t="s">
        <v>3169</v>
      </c>
      <c r="D353" t="s">
        <v>1049</v>
      </c>
      <c r="E353" s="64" t="s">
        <v>3513</v>
      </c>
      <c r="F353" s="64" t="s">
        <v>3519</v>
      </c>
    </row>
    <row r="354" spans="1:6" x14ac:dyDescent="0.25">
      <c r="A354">
        <v>2019</v>
      </c>
      <c r="B354">
        <v>17</v>
      </c>
      <c r="C354" t="s">
        <v>3169</v>
      </c>
      <c r="D354" t="s">
        <v>1046</v>
      </c>
      <c r="E354" s="64" t="s">
        <v>2941</v>
      </c>
      <c r="F354" s="64" t="s">
        <v>3520</v>
      </c>
    </row>
    <row r="355" spans="1:6" x14ac:dyDescent="0.25">
      <c r="A355">
        <v>2020</v>
      </c>
      <c r="B355">
        <v>1</v>
      </c>
      <c r="C355" t="s">
        <v>3169</v>
      </c>
      <c r="D355" t="s">
        <v>1055</v>
      </c>
      <c r="E355" s="64" t="s">
        <v>3497</v>
      </c>
      <c r="F355" s="64" t="s">
        <v>3521</v>
      </c>
    </row>
    <row r="356" spans="1:6" x14ac:dyDescent="0.25">
      <c r="A356">
        <v>2020</v>
      </c>
      <c r="B356">
        <v>1</v>
      </c>
      <c r="C356" t="s">
        <v>3169</v>
      </c>
      <c r="D356" t="s">
        <v>1055</v>
      </c>
      <c r="E356" s="64" t="s">
        <v>3522</v>
      </c>
      <c r="F356" s="64" t="s">
        <v>3523</v>
      </c>
    </row>
    <row r="357" spans="1:6" x14ac:dyDescent="0.25">
      <c r="A357">
        <v>2020</v>
      </c>
      <c r="B357">
        <v>1</v>
      </c>
      <c r="C357" t="s">
        <v>3169</v>
      </c>
      <c r="D357" t="s">
        <v>1038</v>
      </c>
      <c r="E357" s="64" t="s">
        <v>3524</v>
      </c>
      <c r="F357" s="64" t="s">
        <v>3525</v>
      </c>
    </row>
    <row r="358" spans="1:6" x14ac:dyDescent="0.25">
      <c r="A358">
        <v>2020</v>
      </c>
      <c r="B358">
        <v>1</v>
      </c>
      <c r="C358" t="s">
        <v>3169</v>
      </c>
      <c r="D358" t="s">
        <v>1046</v>
      </c>
      <c r="E358" s="64" t="s">
        <v>3520</v>
      </c>
      <c r="F358" s="64" t="s">
        <v>3526</v>
      </c>
    </row>
    <row r="359" spans="1:6" x14ac:dyDescent="0.25">
      <c r="A359">
        <v>2020</v>
      </c>
      <c r="B359">
        <v>1</v>
      </c>
      <c r="C359" t="s">
        <v>3169</v>
      </c>
      <c r="D359" t="s">
        <v>1046</v>
      </c>
      <c r="E359" s="64" t="s">
        <v>3424</v>
      </c>
      <c r="F359" s="64" t="s">
        <v>3527</v>
      </c>
    </row>
    <row r="360" spans="1:6" x14ac:dyDescent="0.25">
      <c r="A360">
        <v>2020</v>
      </c>
      <c r="B360">
        <v>1</v>
      </c>
      <c r="C360" t="s">
        <v>3169</v>
      </c>
      <c r="D360" t="s">
        <v>1046</v>
      </c>
      <c r="E360" s="64" t="s">
        <v>3527</v>
      </c>
      <c r="F360" s="64" t="s">
        <v>3303</v>
      </c>
    </row>
    <row r="361" spans="1:6" x14ac:dyDescent="0.25">
      <c r="A361">
        <v>2020</v>
      </c>
      <c r="B361">
        <v>1</v>
      </c>
      <c r="C361" t="s">
        <v>3169</v>
      </c>
      <c r="D361" t="s">
        <v>1041</v>
      </c>
      <c r="E361" s="64" t="s">
        <v>3177</v>
      </c>
    </row>
    <row r="362" spans="1:6" x14ac:dyDescent="0.25">
      <c r="A362">
        <v>2020</v>
      </c>
      <c r="B362">
        <v>1</v>
      </c>
      <c r="C362" t="s">
        <v>3169</v>
      </c>
      <c r="D362" t="s">
        <v>1041</v>
      </c>
      <c r="E362" s="64" t="s">
        <v>3243</v>
      </c>
    </row>
    <row r="363" spans="1:6" x14ac:dyDescent="0.25">
      <c r="A363">
        <v>2020</v>
      </c>
      <c r="B363">
        <v>1</v>
      </c>
      <c r="C363" t="s">
        <v>3169</v>
      </c>
      <c r="D363" t="s">
        <v>1038</v>
      </c>
      <c r="E363" s="64" t="s">
        <v>3525</v>
      </c>
    </row>
    <row r="364" spans="1:6" x14ac:dyDescent="0.25">
      <c r="A364">
        <v>2020</v>
      </c>
      <c r="B364">
        <v>1</v>
      </c>
      <c r="C364" t="s">
        <v>3169</v>
      </c>
      <c r="D364" t="s">
        <v>1038</v>
      </c>
      <c r="E364" s="64" t="s">
        <v>3395</v>
      </c>
    </row>
    <row r="365" spans="1:6" x14ac:dyDescent="0.25">
      <c r="A365">
        <v>2020</v>
      </c>
      <c r="B365">
        <v>1</v>
      </c>
      <c r="C365" t="s">
        <v>3169</v>
      </c>
      <c r="D365" t="s">
        <v>1043</v>
      </c>
      <c r="E365" s="64" t="s">
        <v>3528</v>
      </c>
    </row>
    <row r="366" spans="1:6" x14ac:dyDescent="0.25">
      <c r="A366">
        <v>2020</v>
      </c>
      <c r="B366">
        <v>1</v>
      </c>
      <c r="C366" t="s">
        <v>3169</v>
      </c>
      <c r="D366" t="s">
        <v>1049</v>
      </c>
      <c r="E366" s="64" t="s">
        <v>3233</v>
      </c>
    </row>
    <row r="367" spans="1:6" x14ac:dyDescent="0.25">
      <c r="A367">
        <v>2020</v>
      </c>
      <c r="B367">
        <v>1</v>
      </c>
      <c r="C367" t="s">
        <v>3169</v>
      </c>
      <c r="D367" t="s">
        <v>1049</v>
      </c>
      <c r="E367" s="64" t="s">
        <v>3514</v>
      </c>
    </row>
    <row r="368" spans="1:6" x14ac:dyDescent="0.25">
      <c r="A368">
        <v>2020</v>
      </c>
      <c r="B368">
        <v>1</v>
      </c>
      <c r="C368" t="s">
        <v>3169</v>
      </c>
      <c r="D368" t="s">
        <v>1052</v>
      </c>
      <c r="E368" s="64" t="s">
        <v>3487</v>
      </c>
    </row>
    <row r="369" spans="1:5" ht="30" x14ac:dyDescent="0.25">
      <c r="A369">
        <v>2020</v>
      </c>
      <c r="B369">
        <v>1</v>
      </c>
      <c r="C369" t="s">
        <v>3169</v>
      </c>
      <c r="D369" t="s">
        <v>1046</v>
      </c>
      <c r="E369" s="64" t="s">
        <v>3529</v>
      </c>
    </row>
    <row r="370" spans="1:5" x14ac:dyDescent="0.25">
      <c r="A370">
        <v>2020</v>
      </c>
      <c r="B370">
        <v>1</v>
      </c>
      <c r="C370" t="s">
        <v>3169</v>
      </c>
      <c r="D370" t="s">
        <v>1052</v>
      </c>
      <c r="E370" s="64" t="s">
        <v>3343</v>
      </c>
    </row>
    <row r="371" spans="1:5" x14ac:dyDescent="0.25">
      <c r="A371">
        <v>2020</v>
      </c>
      <c r="B371">
        <v>1</v>
      </c>
      <c r="C371" t="s">
        <v>3169</v>
      </c>
      <c r="D371" t="s">
        <v>1041</v>
      </c>
      <c r="E371" s="64" t="s">
        <v>3530</v>
      </c>
    </row>
    <row r="372" spans="1:5" x14ac:dyDescent="0.25">
      <c r="A372">
        <v>2020</v>
      </c>
      <c r="B372">
        <v>1</v>
      </c>
      <c r="C372" t="s">
        <v>3169</v>
      </c>
      <c r="D372" t="s">
        <v>1041</v>
      </c>
      <c r="E372" s="64" t="s">
        <v>3531</v>
      </c>
    </row>
    <row r="373" spans="1:5" x14ac:dyDescent="0.25">
      <c r="A373">
        <v>2020</v>
      </c>
      <c r="B373">
        <v>1</v>
      </c>
      <c r="C373" t="s">
        <v>3169</v>
      </c>
      <c r="D373" t="s">
        <v>1041</v>
      </c>
      <c r="E373" s="64" t="s">
        <v>3482</v>
      </c>
    </row>
    <row r="374" spans="1:5" x14ac:dyDescent="0.25">
      <c r="A374">
        <v>2020</v>
      </c>
      <c r="B374">
        <v>1</v>
      </c>
      <c r="C374" t="s">
        <v>3169</v>
      </c>
      <c r="D374" t="s">
        <v>1041</v>
      </c>
      <c r="E374" s="64" t="s">
        <v>3517</v>
      </c>
    </row>
    <row r="375" spans="1:5" x14ac:dyDescent="0.25">
      <c r="A375">
        <v>2020</v>
      </c>
      <c r="B375">
        <v>1</v>
      </c>
      <c r="C375" t="s">
        <v>3169</v>
      </c>
      <c r="D375" t="s">
        <v>1041</v>
      </c>
      <c r="E375" s="64" t="s">
        <v>3452</v>
      </c>
    </row>
    <row r="376" spans="1:5" x14ac:dyDescent="0.25">
      <c r="A376">
        <v>2020</v>
      </c>
      <c r="B376">
        <v>1</v>
      </c>
      <c r="C376" t="s">
        <v>3169</v>
      </c>
      <c r="D376" t="s">
        <v>1049</v>
      </c>
      <c r="E376" s="64" t="s">
        <v>3432</v>
      </c>
    </row>
    <row r="377" spans="1:5" x14ac:dyDescent="0.25">
      <c r="A377">
        <v>2020</v>
      </c>
      <c r="B377">
        <v>1</v>
      </c>
      <c r="C377" t="s">
        <v>3169</v>
      </c>
      <c r="D377" t="s">
        <v>1049</v>
      </c>
      <c r="E377" s="64" t="s">
        <v>3519</v>
      </c>
    </row>
    <row r="378" spans="1:5" x14ac:dyDescent="0.25">
      <c r="A378">
        <v>2020</v>
      </c>
      <c r="B378">
        <v>1</v>
      </c>
      <c r="C378" t="s">
        <v>3169</v>
      </c>
      <c r="D378" t="s">
        <v>1049</v>
      </c>
      <c r="E378" s="64" t="s">
        <v>3361</v>
      </c>
    </row>
    <row r="379" spans="1:5" x14ac:dyDescent="0.25">
      <c r="A379">
        <v>2020</v>
      </c>
      <c r="B379">
        <v>1</v>
      </c>
      <c r="C379" t="s">
        <v>3169</v>
      </c>
      <c r="D379" t="s">
        <v>1062</v>
      </c>
      <c r="E379" s="64" t="s">
        <v>3507</v>
      </c>
    </row>
    <row r="380" spans="1:5" x14ac:dyDescent="0.25">
      <c r="A380">
        <v>2020</v>
      </c>
      <c r="B380">
        <v>1</v>
      </c>
      <c r="C380" t="s">
        <v>3169</v>
      </c>
      <c r="D380" t="s">
        <v>1062</v>
      </c>
      <c r="E380" s="64" t="s">
        <v>3532</v>
      </c>
    </row>
    <row r="381" spans="1:5" x14ac:dyDescent="0.25">
      <c r="A381">
        <v>2020</v>
      </c>
      <c r="B381">
        <v>1</v>
      </c>
      <c r="C381" t="s">
        <v>3169</v>
      </c>
      <c r="D381" t="s">
        <v>1062</v>
      </c>
      <c r="E381" s="64" t="s">
        <v>3533</v>
      </c>
    </row>
    <row r="382" spans="1:5" x14ac:dyDescent="0.25">
      <c r="A382">
        <v>2020</v>
      </c>
      <c r="B382">
        <v>1</v>
      </c>
      <c r="C382" t="s">
        <v>3169</v>
      </c>
      <c r="D382" t="s">
        <v>1049</v>
      </c>
      <c r="E382" s="64" t="s">
        <v>3534</v>
      </c>
    </row>
    <row r="383" spans="1:5" x14ac:dyDescent="0.25">
      <c r="A383">
        <v>2020</v>
      </c>
      <c r="B383">
        <v>1</v>
      </c>
      <c r="C383" t="s">
        <v>3169</v>
      </c>
      <c r="D383" t="s">
        <v>1049</v>
      </c>
      <c r="E383" s="64" t="s">
        <v>3246</v>
      </c>
    </row>
    <row r="384" spans="1:5" x14ac:dyDescent="0.25">
      <c r="A384">
        <v>2020</v>
      </c>
      <c r="B384">
        <v>1</v>
      </c>
      <c r="C384" t="s">
        <v>3169</v>
      </c>
      <c r="D384" t="s">
        <v>1049</v>
      </c>
      <c r="E384" s="64" t="s">
        <v>3535</v>
      </c>
    </row>
    <row r="385" spans="1:5" x14ac:dyDescent="0.25">
      <c r="A385">
        <v>2020</v>
      </c>
      <c r="B385">
        <v>1</v>
      </c>
      <c r="C385" t="s">
        <v>3169</v>
      </c>
      <c r="D385" t="s">
        <v>1049</v>
      </c>
      <c r="E385" s="64" t="s">
        <v>3536</v>
      </c>
    </row>
    <row r="386" spans="1:5" x14ac:dyDescent="0.25">
      <c r="A386">
        <v>2020</v>
      </c>
      <c r="B386">
        <v>1</v>
      </c>
      <c r="C386" t="s">
        <v>3169</v>
      </c>
      <c r="D386" t="s">
        <v>1041</v>
      </c>
      <c r="E386" s="64" t="s">
        <v>3537</v>
      </c>
    </row>
    <row r="387" spans="1:5" x14ac:dyDescent="0.25">
      <c r="A387">
        <v>2020</v>
      </c>
      <c r="B387">
        <v>1</v>
      </c>
      <c r="C387" t="s">
        <v>3169</v>
      </c>
      <c r="D387" t="s">
        <v>1041</v>
      </c>
      <c r="E387" s="64" t="s">
        <v>3464</v>
      </c>
    </row>
    <row r="388" spans="1:5" x14ac:dyDescent="0.25">
      <c r="A388">
        <v>2020</v>
      </c>
      <c r="B388">
        <v>1</v>
      </c>
      <c r="C388" t="s">
        <v>3169</v>
      </c>
      <c r="D388" t="s">
        <v>1041</v>
      </c>
      <c r="E388" s="64" t="s">
        <v>3538</v>
      </c>
    </row>
    <row r="389" spans="1:5" x14ac:dyDescent="0.25">
      <c r="A389">
        <v>2020</v>
      </c>
      <c r="B389">
        <v>1</v>
      </c>
      <c r="C389" t="s">
        <v>3169</v>
      </c>
      <c r="D389" t="s">
        <v>1052</v>
      </c>
      <c r="E389" s="64" t="s">
        <v>3510</v>
      </c>
    </row>
    <row r="390" spans="1:5" x14ac:dyDescent="0.25">
      <c r="A390">
        <v>2020</v>
      </c>
      <c r="B390">
        <v>1</v>
      </c>
      <c r="C390" t="s">
        <v>3169</v>
      </c>
      <c r="D390" t="s">
        <v>1052</v>
      </c>
      <c r="E390" s="64" t="s">
        <v>3539</v>
      </c>
    </row>
    <row r="391" spans="1:5" x14ac:dyDescent="0.25">
      <c r="A391">
        <v>2020</v>
      </c>
      <c r="B391">
        <v>1</v>
      </c>
      <c r="C391" t="s">
        <v>3169</v>
      </c>
      <c r="D391" t="s">
        <v>1052</v>
      </c>
      <c r="E391" s="64" t="s">
        <v>3540</v>
      </c>
    </row>
    <row r="392" spans="1:5" x14ac:dyDescent="0.25">
      <c r="A392">
        <v>2020</v>
      </c>
      <c r="B392">
        <v>1</v>
      </c>
      <c r="C392" t="s">
        <v>3169</v>
      </c>
      <c r="D392" t="s">
        <v>1052</v>
      </c>
      <c r="E392" s="64" t="s">
        <v>3541</v>
      </c>
    </row>
    <row r="393" spans="1:5" ht="60" x14ac:dyDescent="0.25">
      <c r="A393">
        <v>2020</v>
      </c>
      <c r="B393">
        <v>1</v>
      </c>
      <c r="C393" t="s">
        <v>3169</v>
      </c>
      <c r="D393" t="s">
        <v>1055</v>
      </c>
      <c r="E393" s="64" t="s">
        <v>3542</v>
      </c>
    </row>
    <row r="394" spans="1:5" x14ac:dyDescent="0.25">
      <c r="A394">
        <v>2020</v>
      </c>
      <c r="B394">
        <v>1</v>
      </c>
      <c r="C394" t="s">
        <v>3169</v>
      </c>
      <c r="D394" t="s">
        <v>1046</v>
      </c>
      <c r="E394" s="64" t="s">
        <v>3543</v>
      </c>
    </row>
    <row r="395" spans="1:5" x14ac:dyDescent="0.25">
      <c r="A395">
        <v>2020</v>
      </c>
      <c r="B395">
        <v>1</v>
      </c>
      <c r="C395" t="s">
        <v>3169</v>
      </c>
      <c r="D395" t="s">
        <v>1046</v>
      </c>
      <c r="E395" s="64" t="s">
        <v>3544</v>
      </c>
    </row>
    <row r="396" spans="1:5" x14ac:dyDescent="0.25">
      <c r="A396">
        <v>2020</v>
      </c>
      <c r="B396">
        <v>1</v>
      </c>
      <c r="C396" t="s">
        <v>3169</v>
      </c>
      <c r="D396" t="s">
        <v>1046</v>
      </c>
      <c r="E396" s="64" t="s">
        <v>3545</v>
      </c>
    </row>
    <row r="397" spans="1:5" x14ac:dyDescent="0.25">
      <c r="A397">
        <v>2020</v>
      </c>
      <c r="B397">
        <v>1</v>
      </c>
      <c r="C397" t="s">
        <v>3169</v>
      </c>
      <c r="D397" t="s">
        <v>1060</v>
      </c>
      <c r="E397" s="64" t="s">
        <v>3441</v>
      </c>
    </row>
    <row r="398" spans="1:5" x14ac:dyDescent="0.25">
      <c r="A398">
        <v>2020</v>
      </c>
      <c r="B398">
        <v>1</v>
      </c>
      <c r="C398" t="s">
        <v>3169</v>
      </c>
      <c r="D398" t="s">
        <v>1043</v>
      </c>
      <c r="E398" s="64" t="s">
        <v>3546</v>
      </c>
    </row>
    <row r="399" spans="1:5" x14ac:dyDescent="0.25">
      <c r="A399">
        <v>2020</v>
      </c>
      <c r="B399">
        <v>1</v>
      </c>
      <c r="C399" t="s">
        <v>3169</v>
      </c>
      <c r="D399" t="s">
        <v>1060</v>
      </c>
      <c r="E399" s="64" t="s">
        <v>3547</v>
      </c>
    </row>
    <row r="400" spans="1:5" x14ac:dyDescent="0.25">
      <c r="A400">
        <v>2020</v>
      </c>
      <c r="B400">
        <v>1</v>
      </c>
      <c r="C400" t="s">
        <v>3169</v>
      </c>
      <c r="D400" t="s">
        <v>1043</v>
      </c>
      <c r="E400" s="64" t="s">
        <v>3548</v>
      </c>
    </row>
    <row r="401" spans="1:5" x14ac:dyDescent="0.25">
      <c r="A401">
        <v>2020</v>
      </c>
      <c r="B401">
        <v>1</v>
      </c>
      <c r="C401" t="s">
        <v>3169</v>
      </c>
      <c r="D401" t="s">
        <v>1043</v>
      </c>
      <c r="E401" s="64" t="s">
        <v>3549</v>
      </c>
    </row>
    <row r="402" spans="1:5" x14ac:dyDescent="0.25">
      <c r="A402">
        <v>2020</v>
      </c>
      <c r="B402">
        <v>1</v>
      </c>
      <c r="C402" t="s">
        <v>3169</v>
      </c>
      <c r="D402" t="s">
        <v>1052</v>
      </c>
      <c r="E402" s="64" t="s">
        <v>3550</v>
      </c>
    </row>
    <row r="403" spans="1:5" x14ac:dyDescent="0.25">
      <c r="A403">
        <v>2020</v>
      </c>
      <c r="B403">
        <v>1</v>
      </c>
      <c r="C403" t="s">
        <v>3169</v>
      </c>
      <c r="D403" t="s">
        <v>1060</v>
      </c>
      <c r="E403" s="64" t="s">
        <v>3456</v>
      </c>
    </row>
    <row r="404" spans="1:5" ht="45" x14ac:dyDescent="0.25">
      <c r="A404">
        <v>2020</v>
      </c>
      <c r="B404">
        <v>1</v>
      </c>
      <c r="C404" t="s">
        <v>3169</v>
      </c>
      <c r="D404" t="s">
        <v>1055</v>
      </c>
      <c r="E404" s="64" t="s">
        <v>3551</v>
      </c>
    </row>
    <row r="405" spans="1:5" x14ac:dyDescent="0.25">
      <c r="A405">
        <v>2020</v>
      </c>
      <c r="B405">
        <v>1</v>
      </c>
      <c r="C405" t="s">
        <v>3169</v>
      </c>
      <c r="D405" t="s">
        <v>1055</v>
      </c>
      <c r="E405" s="64" t="s">
        <v>3523</v>
      </c>
    </row>
    <row r="406" spans="1:5" ht="75" x14ac:dyDescent="0.25">
      <c r="A406">
        <v>2020</v>
      </c>
      <c r="B406">
        <v>1</v>
      </c>
      <c r="C406" t="s">
        <v>3169</v>
      </c>
      <c r="D406" t="s">
        <v>1038</v>
      </c>
      <c r="E406" s="64" t="s">
        <v>3552</v>
      </c>
    </row>
    <row r="407" spans="1:5" ht="30" x14ac:dyDescent="0.25">
      <c r="A407">
        <v>2020</v>
      </c>
      <c r="B407">
        <v>1</v>
      </c>
      <c r="C407" t="s">
        <v>3169</v>
      </c>
      <c r="D407" t="s">
        <v>1038</v>
      </c>
      <c r="E407" s="64" t="s">
        <v>3553</v>
      </c>
    </row>
    <row r="408" spans="1:5" x14ac:dyDescent="0.25">
      <c r="A408">
        <v>2020</v>
      </c>
      <c r="B408">
        <v>1</v>
      </c>
      <c r="C408" t="s">
        <v>3184</v>
      </c>
      <c r="D408" t="s">
        <v>1057</v>
      </c>
      <c r="E408" s="64" t="s">
        <v>3554</v>
      </c>
    </row>
    <row r="409" spans="1:5" x14ac:dyDescent="0.25">
      <c r="A409">
        <v>2020</v>
      </c>
      <c r="B409">
        <v>1</v>
      </c>
      <c r="C409" t="s">
        <v>3184</v>
      </c>
      <c r="D409" t="s">
        <v>1062</v>
      </c>
      <c r="E409" s="64" t="s">
        <v>3209</v>
      </c>
    </row>
    <row r="410" spans="1:5" x14ac:dyDescent="0.25">
      <c r="A410">
        <v>2020</v>
      </c>
      <c r="B410">
        <v>1</v>
      </c>
      <c r="C410" t="s">
        <v>3184</v>
      </c>
      <c r="D410" t="s">
        <v>1062</v>
      </c>
      <c r="E410" s="64" t="s">
        <v>3555</v>
      </c>
    </row>
    <row r="411" spans="1:5" x14ac:dyDescent="0.25">
      <c r="A411">
        <v>2020</v>
      </c>
      <c r="B411">
        <v>1</v>
      </c>
      <c r="C411" t="s">
        <v>3184</v>
      </c>
      <c r="D411" t="s">
        <v>1062</v>
      </c>
      <c r="E411" s="64" t="s">
        <v>3210</v>
      </c>
    </row>
    <row r="412" spans="1:5" x14ac:dyDescent="0.25">
      <c r="A412">
        <v>2020</v>
      </c>
      <c r="B412">
        <v>1</v>
      </c>
      <c r="C412" t="s">
        <v>3184</v>
      </c>
      <c r="D412" t="s">
        <v>1049</v>
      </c>
      <c r="E412" s="64" t="s">
        <v>3556</v>
      </c>
    </row>
    <row r="413" spans="1:5" x14ac:dyDescent="0.25">
      <c r="A413">
        <v>2020</v>
      </c>
      <c r="B413">
        <v>1</v>
      </c>
      <c r="C413" t="s">
        <v>3184</v>
      </c>
      <c r="D413" t="s">
        <v>1049</v>
      </c>
      <c r="E413" s="64" t="s">
        <v>3557</v>
      </c>
    </row>
    <row r="414" spans="1:5" x14ac:dyDescent="0.25">
      <c r="A414">
        <v>2020</v>
      </c>
      <c r="B414">
        <v>1</v>
      </c>
      <c r="C414" t="s">
        <v>3169</v>
      </c>
      <c r="D414" t="s">
        <v>1046</v>
      </c>
      <c r="E414" s="64" t="s">
        <v>3303</v>
      </c>
    </row>
    <row r="415" spans="1:5" x14ac:dyDescent="0.25">
      <c r="A415">
        <v>2020</v>
      </c>
      <c r="B415">
        <v>1</v>
      </c>
      <c r="C415" t="s">
        <v>3169</v>
      </c>
      <c r="D415" t="s">
        <v>1046</v>
      </c>
      <c r="E415" s="64" t="s">
        <v>3526</v>
      </c>
    </row>
    <row r="416" spans="1:5" x14ac:dyDescent="0.25">
      <c r="A416">
        <v>2020</v>
      </c>
      <c r="B416">
        <v>1</v>
      </c>
      <c r="C416" t="s">
        <v>3169</v>
      </c>
      <c r="D416" t="s">
        <v>1046</v>
      </c>
      <c r="E416" s="64" t="s">
        <v>3480</v>
      </c>
    </row>
    <row r="417" spans="1:5" x14ac:dyDescent="0.25">
      <c r="A417">
        <v>2020</v>
      </c>
      <c r="B417">
        <v>1</v>
      </c>
      <c r="C417" t="s">
        <v>3169</v>
      </c>
      <c r="D417" t="s">
        <v>1043</v>
      </c>
      <c r="E417" s="64" t="s">
        <v>3558</v>
      </c>
    </row>
    <row r="418" spans="1:5" x14ac:dyDescent="0.25">
      <c r="A418">
        <v>2020</v>
      </c>
      <c r="B418">
        <v>1</v>
      </c>
      <c r="C418" t="s">
        <v>3169</v>
      </c>
      <c r="D418" t="s">
        <v>1046</v>
      </c>
      <c r="E418" s="64" t="s">
        <v>3491</v>
      </c>
    </row>
    <row r="419" spans="1:5" x14ac:dyDescent="0.25">
      <c r="A419">
        <v>2020</v>
      </c>
      <c r="B419">
        <v>1</v>
      </c>
      <c r="C419" t="s">
        <v>3169</v>
      </c>
      <c r="D419" t="s">
        <v>1046</v>
      </c>
      <c r="E419" s="64" t="s">
        <v>3559</v>
      </c>
    </row>
    <row r="420" spans="1:5" x14ac:dyDescent="0.25">
      <c r="A420">
        <v>2020</v>
      </c>
      <c r="B420">
        <v>1</v>
      </c>
      <c r="C420" t="s">
        <v>3169</v>
      </c>
      <c r="D420" t="s">
        <v>1046</v>
      </c>
      <c r="E420" s="64" t="s">
        <v>3399</v>
      </c>
    </row>
    <row r="421" spans="1:5" x14ac:dyDescent="0.25">
      <c r="A421">
        <v>2020</v>
      </c>
      <c r="B421">
        <v>1</v>
      </c>
      <c r="C421" t="s">
        <v>3169</v>
      </c>
      <c r="D421" t="s">
        <v>1062</v>
      </c>
      <c r="E421" s="64" t="s">
        <v>3560</v>
      </c>
    </row>
    <row r="422" spans="1:5" x14ac:dyDescent="0.25">
      <c r="A422">
        <v>2020</v>
      </c>
      <c r="B422">
        <v>1</v>
      </c>
      <c r="C422" t="s">
        <v>3169</v>
      </c>
      <c r="D422" t="s">
        <v>1046</v>
      </c>
      <c r="E422" s="64" t="s">
        <v>3561</v>
      </c>
    </row>
    <row r="423" spans="1:5" ht="30" x14ac:dyDescent="0.25">
      <c r="A423">
        <v>2020</v>
      </c>
      <c r="B423">
        <v>1</v>
      </c>
      <c r="C423" t="s">
        <v>3169</v>
      </c>
      <c r="D423" t="s">
        <v>1038</v>
      </c>
      <c r="E423" s="64" t="s">
        <v>3562</v>
      </c>
    </row>
    <row r="424" spans="1:5" x14ac:dyDescent="0.25">
      <c r="A424">
        <v>2020</v>
      </c>
      <c r="B424">
        <v>1</v>
      </c>
      <c r="C424" t="s">
        <v>3169</v>
      </c>
      <c r="D424" t="s">
        <v>1046</v>
      </c>
      <c r="E424" s="64" t="s">
        <v>3563</v>
      </c>
    </row>
    <row r="425" spans="1:5" x14ac:dyDescent="0.25">
      <c r="A425">
        <v>2020</v>
      </c>
      <c r="B425">
        <v>1</v>
      </c>
      <c r="C425" t="s">
        <v>3169</v>
      </c>
      <c r="D425" t="s">
        <v>1046</v>
      </c>
      <c r="E425" s="64" t="s">
        <v>3564</v>
      </c>
    </row>
    <row r="426" spans="1:5" x14ac:dyDescent="0.25">
      <c r="A426">
        <v>2020</v>
      </c>
      <c r="B426">
        <v>1</v>
      </c>
      <c r="C426" t="s">
        <v>3169</v>
      </c>
      <c r="D426" t="s">
        <v>1038</v>
      </c>
      <c r="E426" s="64" t="s">
        <v>3565</v>
      </c>
    </row>
    <row r="427" spans="1:5" x14ac:dyDescent="0.25">
      <c r="A427">
        <v>2020</v>
      </c>
      <c r="B427">
        <v>1</v>
      </c>
      <c r="C427" t="s">
        <v>3169</v>
      </c>
      <c r="D427" t="s">
        <v>1062</v>
      </c>
      <c r="E427" s="64" t="s">
        <v>3566</v>
      </c>
    </row>
    <row r="428" spans="1:5" x14ac:dyDescent="0.25">
      <c r="A428">
        <v>2020</v>
      </c>
      <c r="B428">
        <v>1</v>
      </c>
      <c r="C428" t="s">
        <v>3169</v>
      </c>
      <c r="D428" t="s">
        <v>1062</v>
      </c>
      <c r="E428" s="64" t="s">
        <v>3396</v>
      </c>
    </row>
    <row r="429" spans="1:5" x14ac:dyDescent="0.25">
      <c r="A429">
        <v>2020</v>
      </c>
      <c r="B429">
        <v>1</v>
      </c>
      <c r="C429" t="s">
        <v>3169</v>
      </c>
      <c r="D429" t="s">
        <v>1062</v>
      </c>
      <c r="E429" s="64" t="s">
        <v>3567</v>
      </c>
    </row>
    <row r="430" spans="1:5" x14ac:dyDescent="0.25">
      <c r="A430">
        <v>2020</v>
      </c>
      <c r="B430">
        <v>1</v>
      </c>
      <c r="C430" t="s">
        <v>3169</v>
      </c>
      <c r="D430" t="s">
        <v>1062</v>
      </c>
      <c r="E430" s="64" t="s">
        <v>3568</v>
      </c>
    </row>
    <row r="431" spans="1:5" x14ac:dyDescent="0.25">
      <c r="A431">
        <v>2020</v>
      </c>
      <c r="B431">
        <v>1</v>
      </c>
      <c r="C431" t="s">
        <v>3169</v>
      </c>
      <c r="D431" t="s">
        <v>1062</v>
      </c>
      <c r="E431" s="64" t="s">
        <v>3516</v>
      </c>
    </row>
    <row r="432" spans="1:5" x14ac:dyDescent="0.25">
      <c r="A432">
        <v>2020</v>
      </c>
      <c r="B432">
        <v>1</v>
      </c>
      <c r="C432" t="s">
        <v>3169</v>
      </c>
      <c r="D432" t="s">
        <v>1062</v>
      </c>
      <c r="E432" s="64" t="s">
        <v>3569</v>
      </c>
    </row>
    <row r="433" spans="1:5" x14ac:dyDescent="0.25">
      <c r="A433">
        <v>2020</v>
      </c>
      <c r="B433">
        <v>1</v>
      </c>
      <c r="C433" t="s">
        <v>3169</v>
      </c>
      <c r="D433" t="s">
        <v>1062</v>
      </c>
      <c r="E433" s="64" t="s">
        <v>3570</v>
      </c>
    </row>
    <row r="434" spans="1:5" x14ac:dyDescent="0.25">
      <c r="A434">
        <v>2020</v>
      </c>
      <c r="B434">
        <v>1</v>
      </c>
      <c r="C434" t="s">
        <v>3169</v>
      </c>
      <c r="D434" t="s">
        <v>1041</v>
      </c>
      <c r="E434" s="64" t="s">
        <v>3494</v>
      </c>
    </row>
    <row r="435" spans="1:5" x14ac:dyDescent="0.25">
      <c r="A435">
        <v>2020</v>
      </c>
      <c r="B435">
        <v>1</v>
      </c>
      <c r="C435" t="s">
        <v>3169</v>
      </c>
      <c r="D435" t="s">
        <v>1041</v>
      </c>
      <c r="E435" s="64" t="s">
        <v>3421</v>
      </c>
    </row>
    <row r="436" spans="1:5" x14ac:dyDescent="0.25">
      <c r="A436">
        <v>2020</v>
      </c>
      <c r="B436">
        <v>1</v>
      </c>
      <c r="C436" t="s">
        <v>3169</v>
      </c>
      <c r="D436" t="s">
        <v>1041</v>
      </c>
      <c r="E436" s="64" t="s">
        <v>3571</v>
      </c>
    </row>
    <row r="437" spans="1:5" x14ac:dyDescent="0.25">
      <c r="A437">
        <v>2020</v>
      </c>
      <c r="B437">
        <v>1</v>
      </c>
      <c r="C437" t="s">
        <v>3169</v>
      </c>
      <c r="D437" t="s">
        <v>1043</v>
      </c>
      <c r="E437" s="64" t="s">
        <v>2904</v>
      </c>
    </row>
    <row r="438" spans="1:5" x14ac:dyDescent="0.25">
      <c r="A438">
        <v>2020</v>
      </c>
      <c r="B438">
        <v>1</v>
      </c>
      <c r="C438" t="s">
        <v>3169</v>
      </c>
      <c r="D438" t="s">
        <v>1049</v>
      </c>
      <c r="E438" s="64" t="s">
        <v>3572</v>
      </c>
    </row>
    <row r="439" spans="1:5" x14ac:dyDescent="0.25">
      <c r="A439">
        <v>2020</v>
      </c>
      <c r="B439">
        <v>1</v>
      </c>
      <c r="C439" t="s">
        <v>3169</v>
      </c>
      <c r="D439" t="s">
        <v>1049</v>
      </c>
      <c r="E439" s="64" t="s">
        <v>3573</v>
      </c>
    </row>
    <row r="440" spans="1:5" x14ac:dyDescent="0.25">
      <c r="A440">
        <v>2020</v>
      </c>
      <c r="B440">
        <v>1</v>
      </c>
      <c r="C440" t="s">
        <v>3169</v>
      </c>
      <c r="D440" t="s">
        <v>1049</v>
      </c>
      <c r="E440" s="64" t="s">
        <v>3286</v>
      </c>
    </row>
    <row r="441" spans="1:5" x14ac:dyDescent="0.25">
      <c r="A441">
        <v>2020</v>
      </c>
      <c r="B441">
        <v>1</v>
      </c>
      <c r="C441" t="s">
        <v>3169</v>
      </c>
      <c r="D441" t="s">
        <v>1049</v>
      </c>
      <c r="E441" s="64" t="s">
        <v>3574</v>
      </c>
    </row>
    <row r="442" spans="1:5" x14ac:dyDescent="0.25">
      <c r="A442">
        <v>2020</v>
      </c>
      <c r="B442">
        <v>1</v>
      </c>
      <c r="C442" t="s">
        <v>3169</v>
      </c>
      <c r="D442" t="s">
        <v>1049</v>
      </c>
      <c r="E442" s="64" t="s">
        <v>3006</v>
      </c>
    </row>
    <row r="443" spans="1:5" x14ac:dyDescent="0.25">
      <c r="A443">
        <v>2020</v>
      </c>
      <c r="B443">
        <v>1</v>
      </c>
      <c r="C443" t="s">
        <v>3169</v>
      </c>
      <c r="D443" t="s">
        <v>1043</v>
      </c>
      <c r="E443" s="64" t="s">
        <v>3575</v>
      </c>
    </row>
    <row r="444" spans="1:5" x14ac:dyDescent="0.25">
      <c r="A444">
        <v>2020</v>
      </c>
      <c r="B444">
        <v>1</v>
      </c>
      <c r="C444" t="s">
        <v>3169</v>
      </c>
      <c r="D444" t="s">
        <v>1043</v>
      </c>
      <c r="E444" s="64" t="s">
        <v>3297</v>
      </c>
    </row>
    <row r="445" spans="1:5" x14ac:dyDescent="0.25">
      <c r="A445">
        <v>2020</v>
      </c>
      <c r="B445">
        <v>1</v>
      </c>
      <c r="C445" t="s">
        <v>3169</v>
      </c>
      <c r="D445" t="s">
        <v>1043</v>
      </c>
      <c r="E445" s="64" t="s">
        <v>3476</v>
      </c>
    </row>
    <row r="446" spans="1:5" x14ac:dyDescent="0.25">
      <c r="A446">
        <v>2020</v>
      </c>
      <c r="B446">
        <v>1</v>
      </c>
      <c r="C446" t="s">
        <v>3169</v>
      </c>
      <c r="D446" t="s">
        <v>1049</v>
      </c>
      <c r="E446" s="64" t="s">
        <v>3287</v>
      </c>
    </row>
    <row r="447" spans="1:5" x14ac:dyDescent="0.25">
      <c r="A447">
        <v>2020</v>
      </c>
      <c r="B447">
        <v>1</v>
      </c>
      <c r="C447" t="s">
        <v>3169</v>
      </c>
      <c r="D447" t="s">
        <v>1052</v>
      </c>
      <c r="E447" s="64" t="s">
        <v>3284</v>
      </c>
    </row>
    <row r="448" spans="1:5" x14ac:dyDescent="0.25">
      <c r="A448">
        <v>2020</v>
      </c>
      <c r="B448">
        <v>1</v>
      </c>
      <c r="C448" t="s">
        <v>3169</v>
      </c>
      <c r="D448" t="s">
        <v>1057</v>
      </c>
      <c r="E448" s="64" t="s">
        <v>3576</v>
      </c>
    </row>
    <row r="449" spans="1:5" x14ac:dyDescent="0.25">
      <c r="A449">
        <v>2020</v>
      </c>
      <c r="B449">
        <v>1</v>
      </c>
      <c r="C449" t="s">
        <v>3169</v>
      </c>
      <c r="D449" t="s">
        <v>1057</v>
      </c>
      <c r="E449" s="64" t="s">
        <v>3577</v>
      </c>
    </row>
    <row r="450" spans="1:5" x14ac:dyDescent="0.25">
      <c r="A450">
        <v>2020</v>
      </c>
      <c r="B450">
        <v>1</v>
      </c>
      <c r="C450" t="s">
        <v>3169</v>
      </c>
      <c r="D450" t="s">
        <v>1057</v>
      </c>
      <c r="E450" s="64" t="s">
        <v>3578</v>
      </c>
    </row>
    <row r="451" spans="1:5" x14ac:dyDescent="0.25">
      <c r="A451">
        <v>2020</v>
      </c>
      <c r="B451">
        <v>1</v>
      </c>
      <c r="C451" t="s">
        <v>3169</v>
      </c>
      <c r="D451" t="s">
        <v>1057</v>
      </c>
      <c r="E451" s="64" t="s">
        <v>3579</v>
      </c>
    </row>
    <row r="452" spans="1:5" x14ac:dyDescent="0.25">
      <c r="A452">
        <v>2020</v>
      </c>
      <c r="B452">
        <v>1</v>
      </c>
      <c r="C452" t="s">
        <v>3169</v>
      </c>
      <c r="D452" t="s">
        <v>1057</v>
      </c>
      <c r="E452" s="64" t="s">
        <v>3409</v>
      </c>
    </row>
    <row r="453" spans="1:5" x14ac:dyDescent="0.25">
      <c r="A453">
        <v>2020</v>
      </c>
      <c r="B453">
        <v>1</v>
      </c>
      <c r="C453" t="s">
        <v>3169</v>
      </c>
      <c r="D453" t="s">
        <v>1057</v>
      </c>
      <c r="E453" s="64" t="s">
        <v>3580</v>
      </c>
    </row>
    <row r="454" spans="1:5" x14ac:dyDescent="0.25">
      <c r="A454">
        <v>2020</v>
      </c>
      <c r="B454">
        <v>1</v>
      </c>
      <c r="C454" t="s">
        <v>3169</v>
      </c>
      <c r="D454" t="s">
        <v>1057</v>
      </c>
      <c r="E454" s="64" t="s">
        <v>3581</v>
      </c>
    </row>
    <row r="455" spans="1:5" x14ac:dyDescent="0.25">
      <c r="A455">
        <v>2020</v>
      </c>
      <c r="B455">
        <v>1</v>
      </c>
      <c r="C455" t="s">
        <v>3169</v>
      </c>
      <c r="D455" t="s">
        <v>1057</v>
      </c>
      <c r="E455" s="64" t="s">
        <v>3471</v>
      </c>
    </row>
    <row r="456" spans="1:5" x14ac:dyDescent="0.25">
      <c r="A456">
        <v>2020</v>
      </c>
      <c r="B456">
        <v>1</v>
      </c>
      <c r="C456" t="s">
        <v>3169</v>
      </c>
      <c r="D456" t="s">
        <v>1057</v>
      </c>
      <c r="E456" s="64" t="s">
        <v>3582</v>
      </c>
    </row>
    <row r="457" spans="1:5" x14ac:dyDescent="0.25">
      <c r="A457">
        <v>2020</v>
      </c>
      <c r="B457">
        <v>1</v>
      </c>
      <c r="C457" t="s">
        <v>3169</v>
      </c>
      <c r="D457" t="s">
        <v>1060</v>
      </c>
      <c r="E457" s="64" t="s">
        <v>3472</v>
      </c>
    </row>
    <row r="458" spans="1:5" x14ac:dyDescent="0.25">
      <c r="A458">
        <v>2020</v>
      </c>
      <c r="B458">
        <v>1</v>
      </c>
      <c r="C458" t="s">
        <v>3169</v>
      </c>
      <c r="D458" t="s">
        <v>1060</v>
      </c>
      <c r="E458" s="64" t="s">
        <v>3583</v>
      </c>
    </row>
    <row r="459" spans="1:5" x14ac:dyDescent="0.25">
      <c r="A459">
        <v>2020</v>
      </c>
      <c r="B459">
        <v>1</v>
      </c>
      <c r="C459" t="s">
        <v>3169</v>
      </c>
      <c r="D459" t="s">
        <v>1060</v>
      </c>
      <c r="E459" s="64" t="s">
        <v>3584</v>
      </c>
    </row>
    <row r="460" spans="1:5" x14ac:dyDescent="0.25">
      <c r="A460">
        <v>2020</v>
      </c>
      <c r="B460">
        <v>1</v>
      </c>
      <c r="C460" t="s">
        <v>3169</v>
      </c>
      <c r="D460" t="s">
        <v>1057</v>
      </c>
      <c r="E460" s="64" t="s">
        <v>3585</v>
      </c>
    </row>
    <row r="461" spans="1:5" x14ac:dyDescent="0.25">
      <c r="A461">
        <v>2020</v>
      </c>
      <c r="B461">
        <v>1</v>
      </c>
      <c r="C461" t="s">
        <v>3169</v>
      </c>
      <c r="D461" t="s">
        <v>1060</v>
      </c>
      <c r="E461" s="64" t="s">
        <v>3586</v>
      </c>
    </row>
    <row r="462" spans="1:5" x14ac:dyDescent="0.25">
      <c r="A462">
        <v>2020</v>
      </c>
      <c r="B462">
        <v>1</v>
      </c>
      <c r="C462" t="s">
        <v>3169</v>
      </c>
      <c r="D462" t="s">
        <v>1060</v>
      </c>
      <c r="E462" s="64" t="s">
        <v>3260</v>
      </c>
    </row>
    <row r="463" spans="1:5" x14ac:dyDescent="0.25">
      <c r="A463">
        <v>2020</v>
      </c>
      <c r="B463">
        <v>1</v>
      </c>
      <c r="C463" t="s">
        <v>3169</v>
      </c>
      <c r="D463" t="s">
        <v>1060</v>
      </c>
      <c r="E463" s="64" t="s">
        <v>3587</v>
      </c>
    </row>
    <row r="464" spans="1:5" x14ac:dyDescent="0.25">
      <c r="A464">
        <v>2020</v>
      </c>
      <c r="B464">
        <v>1</v>
      </c>
      <c r="C464" t="s">
        <v>3169</v>
      </c>
      <c r="D464" t="s">
        <v>1060</v>
      </c>
      <c r="E464" s="64" t="s">
        <v>3420</v>
      </c>
    </row>
    <row r="465" spans="1:6" x14ac:dyDescent="0.25">
      <c r="A465">
        <v>2020</v>
      </c>
      <c r="B465">
        <v>1</v>
      </c>
      <c r="C465" t="s">
        <v>3169</v>
      </c>
      <c r="D465" t="s">
        <v>1060</v>
      </c>
      <c r="E465" s="64" t="s">
        <v>3380</v>
      </c>
    </row>
    <row r="466" spans="1:6" x14ac:dyDescent="0.25">
      <c r="A466">
        <v>2020</v>
      </c>
      <c r="B466">
        <v>1</v>
      </c>
      <c r="C466" t="s">
        <v>3169</v>
      </c>
      <c r="D466" t="s">
        <v>1038</v>
      </c>
      <c r="E466" s="64" t="s">
        <v>3588</v>
      </c>
    </row>
    <row r="467" spans="1:6" x14ac:dyDescent="0.25">
      <c r="A467">
        <v>2020</v>
      </c>
      <c r="B467">
        <v>1</v>
      </c>
      <c r="C467" t="s">
        <v>3169</v>
      </c>
      <c r="D467" t="s">
        <v>1038</v>
      </c>
      <c r="E467" s="64" t="s">
        <v>3344</v>
      </c>
    </row>
    <row r="468" spans="1:6" x14ac:dyDescent="0.25">
      <c r="A468">
        <v>2020</v>
      </c>
      <c r="B468">
        <v>1</v>
      </c>
      <c r="C468" t="s">
        <v>3169</v>
      </c>
      <c r="D468" t="s">
        <v>1043</v>
      </c>
      <c r="E468" s="64" t="s">
        <v>3589</v>
      </c>
    </row>
    <row r="469" spans="1:6" x14ac:dyDescent="0.25">
      <c r="A469">
        <v>2020</v>
      </c>
      <c r="B469">
        <v>1</v>
      </c>
      <c r="C469" t="s">
        <v>3169</v>
      </c>
      <c r="D469" t="s">
        <v>1055</v>
      </c>
      <c r="E469" s="64" t="s">
        <v>3353</v>
      </c>
    </row>
    <row r="470" spans="1:6" x14ac:dyDescent="0.25">
      <c r="A470">
        <v>2020</v>
      </c>
      <c r="B470">
        <v>1</v>
      </c>
      <c r="C470" t="s">
        <v>3169</v>
      </c>
      <c r="D470" t="s">
        <v>1052</v>
      </c>
      <c r="E470" s="64" t="s">
        <v>3590</v>
      </c>
    </row>
    <row r="471" spans="1:6" x14ac:dyDescent="0.25">
      <c r="A471">
        <v>2020</v>
      </c>
      <c r="B471">
        <v>1</v>
      </c>
      <c r="C471" t="s">
        <v>3169</v>
      </c>
      <c r="D471" t="s">
        <v>1052</v>
      </c>
      <c r="E471" s="64" t="s">
        <v>3468</v>
      </c>
    </row>
    <row r="472" spans="1:6" x14ac:dyDescent="0.25">
      <c r="A472">
        <v>2020</v>
      </c>
      <c r="B472">
        <v>1</v>
      </c>
      <c r="C472" t="s">
        <v>3169</v>
      </c>
      <c r="D472" t="s">
        <v>1052</v>
      </c>
      <c r="E472" s="64" t="s">
        <v>3591</v>
      </c>
    </row>
    <row r="473" spans="1:6" x14ac:dyDescent="0.25">
      <c r="A473">
        <v>2020</v>
      </c>
      <c r="B473">
        <v>1</v>
      </c>
      <c r="C473" t="s">
        <v>3169</v>
      </c>
      <c r="D473" t="s">
        <v>1052</v>
      </c>
      <c r="E473" s="64" t="s">
        <v>3503</v>
      </c>
    </row>
    <row r="474" spans="1:6" x14ac:dyDescent="0.25">
      <c r="A474">
        <v>2020</v>
      </c>
      <c r="B474">
        <v>1</v>
      </c>
      <c r="C474" t="s">
        <v>3169</v>
      </c>
      <c r="D474" t="s">
        <v>1060</v>
      </c>
      <c r="E474" s="64" t="s">
        <v>3429</v>
      </c>
    </row>
    <row r="475" spans="1:6" x14ac:dyDescent="0.25">
      <c r="A475">
        <v>2020</v>
      </c>
      <c r="B475">
        <v>1</v>
      </c>
      <c r="C475" t="s">
        <v>3184</v>
      </c>
      <c r="D475" t="s">
        <v>1038</v>
      </c>
      <c r="F475" s="64" t="s">
        <v>3592</v>
      </c>
    </row>
    <row r="476" spans="1:6" x14ac:dyDescent="0.25">
      <c r="A476">
        <v>2020</v>
      </c>
      <c r="B476">
        <v>1</v>
      </c>
      <c r="C476" t="s">
        <v>3184</v>
      </c>
      <c r="D476" t="s">
        <v>1038</v>
      </c>
      <c r="F476" s="64" t="s">
        <v>3593</v>
      </c>
    </row>
    <row r="477" spans="1:6" x14ac:dyDescent="0.25">
      <c r="A477">
        <v>2020</v>
      </c>
      <c r="B477">
        <v>1</v>
      </c>
      <c r="C477" t="s">
        <v>3184</v>
      </c>
      <c r="D477" t="s">
        <v>1038</v>
      </c>
      <c r="F477" s="64" t="s">
        <v>3594</v>
      </c>
    </row>
    <row r="478" spans="1:6" x14ac:dyDescent="0.25">
      <c r="A478">
        <v>2020</v>
      </c>
      <c r="B478">
        <v>1</v>
      </c>
      <c r="C478" t="s">
        <v>3184</v>
      </c>
      <c r="D478" t="s">
        <v>1038</v>
      </c>
      <c r="F478" s="64" t="s">
        <v>3595</v>
      </c>
    </row>
    <row r="479" spans="1:6" x14ac:dyDescent="0.25">
      <c r="A479">
        <v>2020</v>
      </c>
      <c r="B479">
        <v>1</v>
      </c>
      <c r="C479" t="s">
        <v>3184</v>
      </c>
      <c r="D479" t="s">
        <v>1038</v>
      </c>
      <c r="F479" s="64" t="s">
        <v>3565</v>
      </c>
    </row>
    <row r="480" spans="1:6" x14ac:dyDescent="0.25">
      <c r="A480">
        <v>2020</v>
      </c>
      <c r="B480">
        <v>1</v>
      </c>
      <c r="C480" t="s">
        <v>3184</v>
      </c>
      <c r="D480" t="s">
        <v>1057</v>
      </c>
      <c r="F480" s="64" t="s">
        <v>3578</v>
      </c>
    </row>
    <row r="481" spans="1:6" x14ac:dyDescent="0.25">
      <c r="A481">
        <v>2020</v>
      </c>
      <c r="B481">
        <v>1</v>
      </c>
      <c r="C481" t="s">
        <v>3184</v>
      </c>
      <c r="D481" t="s">
        <v>1057</v>
      </c>
      <c r="F481" s="64" t="s">
        <v>3576</v>
      </c>
    </row>
    <row r="482" spans="1:6" x14ac:dyDescent="0.25">
      <c r="A482">
        <v>2020</v>
      </c>
      <c r="B482">
        <v>1</v>
      </c>
      <c r="C482" t="s">
        <v>3184</v>
      </c>
      <c r="D482" t="s">
        <v>1052</v>
      </c>
      <c r="F482" s="64" t="s">
        <v>3503</v>
      </c>
    </row>
    <row r="483" spans="1:6" x14ac:dyDescent="0.25">
      <c r="A483">
        <v>2020</v>
      </c>
      <c r="B483">
        <v>1</v>
      </c>
      <c r="C483" t="s">
        <v>3184</v>
      </c>
      <c r="D483" t="s">
        <v>1052</v>
      </c>
      <c r="F483" s="64" t="s">
        <v>3596</v>
      </c>
    </row>
    <row r="484" spans="1:6" x14ac:dyDescent="0.25">
      <c r="A484">
        <v>2020</v>
      </c>
      <c r="B484">
        <v>1</v>
      </c>
      <c r="C484" t="s">
        <v>3184</v>
      </c>
      <c r="D484" t="s">
        <v>1052</v>
      </c>
      <c r="F484" s="64" t="s">
        <v>3597</v>
      </c>
    </row>
    <row r="485" spans="1:6" x14ac:dyDescent="0.25">
      <c r="A485">
        <v>2020</v>
      </c>
      <c r="B485">
        <v>1</v>
      </c>
      <c r="C485" t="s">
        <v>3184</v>
      </c>
      <c r="D485" t="s">
        <v>1049</v>
      </c>
      <c r="F485" s="64" t="s">
        <v>2947</v>
      </c>
    </row>
    <row r="486" spans="1:6" x14ac:dyDescent="0.25">
      <c r="A486">
        <v>2020</v>
      </c>
      <c r="B486">
        <v>1</v>
      </c>
      <c r="C486" t="s">
        <v>3184</v>
      </c>
      <c r="D486" t="s">
        <v>1049</v>
      </c>
      <c r="F486" s="64" t="s">
        <v>3598</v>
      </c>
    </row>
    <row r="487" spans="1:6" x14ac:dyDescent="0.25">
      <c r="A487">
        <v>2020</v>
      </c>
      <c r="B487">
        <v>1</v>
      </c>
      <c r="C487" t="s">
        <v>3184</v>
      </c>
      <c r="D487" t="s">
        <v>1049</v>
      </c>
      <c r="F487" s="64" t="s">
        <v>3599</v>
      </c>
    </row>
    <row r="488" spans="1:6" x14ac:dyDescent="0.25">
      <c r="A488">
        <v>2020</v>
      </c>
      <c r="B488">
        <v>1</v>
      </c>
      <c r="C488" t="s">
        <v>3184</v>
      </c>
      <c r="D488" t="s">
        <v>1049</v>
      </c>
      <c r="F488" s="64" t="s">
        <v>3006</v>
      </c>
    </row>
    <row r="489" spans="1:6" x14ac:dyDescent="0.25">
      <c r="A489">
        <v>2020</v>
      </c>
      <c r="B489">
        <v>1</v>
      </c>
      <c r="C489" t="s">
        <v>3184</v>
      </c>
      <c r="D489" t="s">
        <v>1049</v>
      </c>
      <c r="F489" s="64" t="s">
        <v>3287</v>
      </c>
    </row>
    <row r="490" spans="1:6" x14ac:dyDescent="0.25">
      <c r="A490">
        <v>2020</v>
      </c>
      <c r="B490">
        <v>1</v>
      </c>
      <c r="C490" t="s">
        <v>3184</v>
      </c>
      <c r="D490" t="s">
        <v>1049</v>
      </c>
      <c r="F490" s="64" t="s">
        <v>3600</v>
      </c>
    </row>
    <row r="491" spans="1:6" x14ac:dyDescent="0.25">
      <c r="A491">
        <v>2020</v>
      </c>
      <c r="B491">
        <v>1</v>
      </c>
      <c r="C491" t="s">
        <v>3184</v>
      </c>
      <c r="D491" t="s">
        <v>1049</v>
      </c>
      <c r="F491" s="64" t="s">
        <v>3233</v>
      </c>
    </row>
    <row r="492" spans="1:6" x14ac:dyDescent="0.25">
      <c r="A492">
        <v>2020</v>
      </c>
      <c r="B492">
        <v>1</v>
      </c>
      <c r="C492" t="s">
        <v>3184</v>
      </c>
      <c r="D492" t="s">
        <v>1060</v>
      </c>
      <c r="F492" s="64" t="s">
        <v>3601</v>
      </c>
    </row>
    <row r="493" spans="1:6" x14ac:dyDescent="0.25">
      <c r="A493">
        <v>2020</v>
      </c>
      <c r="B493">
        <v>1</v>
      </c>
      <c r="C493" t="s">
        <v>3184</v>
      </c>
      <c r="D493" t="s">
        <v>1060</v>
      </c>
      <c r="F493" s="64" t="s">
        <v>3602</v>
      </c>
    </row>
    <row r="494" spans="1:6" x14ac:dyDescent="0.25">
      <c r="A494">
        <v>2020</v>
      </c>
      <c r="B494">
        <v>1</v>
      </c>
      <c r="C494" t="s">
        <v>3184</v>
      </c>
      <c r="D494" t="s">
        <v>1046</v>
      </c>
      <c r="F494" s="64" t="s">
        <v>3603</v>
      </c>
    </row>
    <row r="495" spans="1:6" x14ac:dyDescent="0.25">
      <c r="A495">
        <v>2020</v>
      </c>
      <c r="B495">
        <v>1</v>
      </c>
      <c r="C495" t="s">
        <v>3184</v>
      </c>
      <c r="D495" t="s">
        <v>1046</v>
      </c>
      <c r="F495" s="64" t="s">
        <v>3604</v>
      </c>
    </row>
    <row r="496" spans="1:6" x14ac:dyDescent="0.25">
      <c r="A496">
        <v>2020</v>
      </c>
      <c r="B496">
        <v>1</v>
      </c>
      <c r="C496" t="s">
        <v>3184</v>
      </c>
      <c r="D496" t="s">
        <v>1046</v>
      </c>
      <c r="F496" s="64" t="s">
        <v>3564</v>
      </c>
    </row>
    <row r="497" spans="1:6" x14ac:dyDescent="0.25">
      <c r="A497">
        <v>2020</v>
      </c>
      <c r="B497">
        <v>1</v>
      </c>
      <c r="C497" t="s">
        <v>3184</v>
      </c>
      <c r="D497" t="s">
        <v>1062</v>
      </c>
      <c r="F497" s="64" t="s">
        <v>3570</v>
      </c>
    </row>
    <row r="498" spans="1:6" x14ac:dyDescent="0.25">
      <c r="A498">
        <v>2020</v>
      </c>
      <c r="B498">
        <v>1</v>
      </c>
      <c r="C498" t="s">
        <v>3184</v>
      </c>
      <c r="D498" t="s">
        <v>1062</v>
      </c>
      <c r="F498" s="64" t="s">
        <v>3569</v>
      </c>
    </row>
    <row r="499" spans="1:6" x14ac:dyDescent="0.25">
      <c r="A499">
        <v>2020</v>
      </c>
      <c r="B499">
        <v>1</v>
      </c>
      <c r="C499" t="s">
        <v>3184</v>
      </c>
      <c r="D499" t="s">
        <v>1062</v>
      </c>
      <c r="F499" s="64" t="s">
        <v>3605</v>
      </c>
    </row>
    <row r="500" spans="1:6" x14ac:dyDescent="0.25">
      <c r="A500">
        <v>2020</v>
      </c>
      <c r="B500">
        <v>1</v>
      </c>
      <c r="C500" t="s">
        <v>3184</v>
      </c>
      <c r="D500" t="s">
        <v>1062</v>
      </c>
      <c r="F500" s="64" t="s">
        <v>3606</v>
      </c>
    </row>
    <row r="501" spans="1:6" x14ac:dyDescent="0.25">
      <c r="A501">
        <v>2020</v>
      </c>
      <c r="B501">
        <v>1</v>
      </c>
      <c r="C501" t="s">
        <v>3184</v>
      </c>
      <c r="D501" t="s">
        <v>1062</v>
      </c>
      <c r="F501" s="64" t="s">
        <v>3607</v>
      </c>
    </row>
    <row r="502" spans="1:6" x14ac:dyDescent="0.25">
      <c r="A502">
        <v>2020</v>
      </c>
      <c r="B502">
        <v>1</v>
      </c>
      <c r="C502" t="s">
        <v>3184</v>
      </c>
      <c r="D502" t="s">
        <v>1062</v>
      </c>
      <c r="F502" s="64" t="s">
        <v>3608</v>
      </c>
    </row>
    <row r="503" spans="1:6" x14ac:dyDescent="0.25">
      <c r="A503">
        <v>2020</v>
      </c>
      <c r="B503">
        <v>1</v>
      </c>
      <c r="C503" t="s">
        <v>3184</v>
      </c>
      <c r="D503" t="s">
        <v>1043</v>
      </c>
      <c r="F503" s="64" t="s">
        <v>3609</v>
      </c>
    </row>
    <row r="504" spans="1:6" x14ac:dyDescent="0.25">
      <c r="A504">
        <v>2020</v>
      </c>
      <c r="B504">
        <v>1</v>
      </c>
      <c r="C504" t="s">
        <v>3184</v>
      </c>
      <c r="D504" t="s">
        <v>1043</v>
      </c>
      <c r="F504" s="64" t="s">
        <v>3610</v>
      </c>
    </row>
    <row r="505" spans="1:6" x14ac:dyDescent="0.25">
      <c r="A505">
        <v>2020</v>
      </c>
      <c r="B505">
        <v>1</v>
      </c>
      <c r="C505" t="s">
        <v>3184</v>
      </c>
      <c r="D505" t="s">
        <v>1043</v>
      </c>
      <c r="F505" s="64" t="s">
        <v>3558</v>
      </c>
    </row>
    <row r="506" spans="1:6" x14ac:dyDescent="0.25">
      <c r="A506">
        <v>2020</v>
      </c>
      <c r="B506">
        <v>1</v>
      </c>
      <c r="C506" t="s">
        <v>3184</v>
      </c>
      <c r="D506" t="s">
        <v>1043</v>
      </c>
      <c r="F506" s="64" t="s">
        <v>3611</v>
      </c>
    </row>
    <row r="507" spans="1:6" x14ac:dyDescent="0.25">
      <c r="A507">
        <v>2020</v>
      </c>
      <c r="B507">
        <v>1</v>
      </c>
      <c r="C507" t="s">
        <v>3184</v>
      </c>
      <c r="D507" t="s">
        <v>1041</v>
      </c>
      <c r="F507" s="64" t="s">
        <v>3612</v>
      </c>
    </row>
    <row r="508" spans="1:6" x14ac:dyDescent="0.25">
      <c r="A508">
        <v>2020</v>
      </c>
      <c r="B508">
        <v>1</v>
      </c>
      <c r="C508" t="s">
        <v>3184</v>
      </c>
      <c r="D508" t="s">
        <v>1041</v>
      </c>
      <c r="F508" s="64" t="s">
        <v>3571</v>
      </c>
    </row>
    <row r="509" spans="1:6" x14ac:dyDescent="0.25">
      <c r="A509">
        <v>2020</v>
      </c>
      <c r="B509">
        <v>1</v>
      </c>
      <c r="C509" t="s">
        <v>3184</v>
      </c>
      <c r="D509" t="s">
        <v>1041</v>
      </c>
      <c r="F509" s="64" t="s">
        <v>3613</v>
      </c>
    </row>
    <row r="510" spans="1:6" x14ac:dyDescent="0.25">
      <c r="A510">
        <v>2020</v>
      </c>
      <c r="B510">
        <v>1</v>
      </c>
      <c r="C510" t="s">
        <v>3184</v>
      </c>
      <c r="D510" t="s">
        <v>1041</v>
      </c>
      <c r="F510" s="64" t="s">
        <v>3614</v>
      </c>
    </row>
    <row r="511" spans="1:6" x14ac:dyDescent="0.25">
      <c r="A511">
        <v>2020</v>
      </c>
      <c r="B511">
        <v>1</v>
      </c>
      <c r="C511" t="s">
        <v>3184</v>
      </c>
      <c r="D511" t="s">
        <v>1041</v>
      </c>
      <c r="F511" s="64" t="s">
        <v>3615</v>
      </c>
    </row>
    <row r="512" spans="1:6" x14ac:dyDescent="0.25">
      <c r="A512">
        <v>2020</v>
      </c>
      <c r="B512">
        <v>1</v>
      </c>
      <c r="C512" t="s">
        <v>3169</v>
      </c>
      <c r="D512" t="s">
        <v>1060</v>
      </c>
      <c r="E512" s="64" t="s">
        <v>3616</v>
      </c>
    </row>
    <row r="513" spans="1:6" x14ac:dyDescent="0.25">
      <c r="A513">
        <v>2020</v>
      </c>
      <c r="B513">
        <v>1</v>
      </c>
      <c r="C513" t="s">
        <v>3169</v>
      </c>
      <c r="D513" t="s">
        <v>1060</v>
      </c>
      <c r="F513" s="64" t="s">
        <v>3617</v>
      </c>
    </row>
    <row r="514" spans="1:6" x14ac:dyDescent="0.25">
      <c r="A514">
        <v>2020</v>
      </c>
      <c r="B514">
        <v>1</v>
      </c>
      <c r="C514" t="s">
        <v>3169</v>
      </c>
      <c r="D514" t="s">
        <v>1055</v>
      </c>
      <c r="E514" s="64" t="s">
        <v>3521</v>
      </c>
      <c r="F514" s="64" t="s">
        <v>3618</v>
      </c>
    </row>
    <row r="515" spans="1:6" x14ac:dyDescent="0.25">
      <c r="A515">
        <v>2020</v>
      </c>
      <c r="B515">
        <v>1</v>
      </c>
      <c r="C515" t="s">
        <v>3169</v>
      </c>
      <c r="D515" t="s">
        <v>1038</v>
      </c>
      <c r="E515" s="64" t="s">
        <v>3338</v>
      </c>
      <c r="F515" s="64" t="s">
        <v>3619</v>
      </c>
    </row>
    <row r="516" spans="1:6" x14ac:dyDescent="0.25">
      <c r="A516">
        <v>2020</v>
      </c>
      <c r="B516">
        <v>1</v>
      </c>
      <c r="C516" t="s">
        <v>3169</v>
      </c>
      <c r="D516" t="s">
        <v>1041</v>
      </c>
      <c r="F516" s="64" t="s">
        <v>3620</v>
      </c>
    </row>
    <row r="517" spans="1:6" x14ac:dyDescent="0.25">
      <c r="A517">
        <v>2020</v>
      </c>
      <c r="B517">
        <v>1</v>
      </c>
      <c r="C517" t="s">
        <v>3169</v>
      </c>
      <c r="D517" t="s">
        <v>1041</v>
      </c>
      <c r="E517" s="64" t="s">
        <v>3614</v>
      </c>
      <c r="F517" s="64" t="s">
        <v>3621</v>
      </c>
    </row>
    <row r="518" spans="1:6" x14ac:dyDescent="0.25">
      <c r="A518">
        <v>2020</v>
      </c>
      <c r="B518">
        <v>1</v>
      </c>
      <c r="C518" t="s">
        <v>3169</v>
      </c>
      <c r="D518" t="s">
        <v>1052</v>
      </c>
      <c r="F518" s="64" t="s">
        <v>3622</v>
      </c>
    </row>
    <row r="519" spans="1:6" x14ac:dyDescent="0.25">
      <c r="A519">
        <v>2020</v>
      </c>
      <c r="B519">
        <v>1</v>
      </c>
      <c r="C519" t="s">
        <v>3169</v>
      </c>
      <c r="D519" t="s">
        <v>1049</v>
      </c>
      <c r="E519" s="64" t="s">
        <v>3509</v>
      </c>
      <c r="F519" s="64" t="s">
        <v>3623</v>
      </c>
    </row>
    <row r="520" spans="1:6" x14ac:dyDescent="0.25">
      <c r="A520">
        <v>2020</v>
      </c>
      <c r="B520">
        <v>1</v>
      </c>
      <c r="C520" t="s">
        <v>3169</v>
      </c>
      <c r="D520" t="s">
        <v>1043</v>
      </c>
      <c r="F520" s="64" t="s">
        <v>3624</v>
      </c>
    </row>
    <row r="521" spans="1:6" x14ac:dyDescent="0.25">
      <c r="A521">
        <v>2020</v>
      </c>
      <c r="B521">
        <v>1</v>
      </c>
      <c r="C521" t="s">
        <v>3169</v>
      </c>
      <c r="D521" t="s">
        <v>1052</v>
      </c>
      <c r="E521" s="64" t="s">
        <v>3512</v>
      </c>
      <c r="F521" s="64" t="s">
        <v>3625</v>
      </c>
    </row>
    <row r="522" spans="1:6" x14ac:dyDescent="0.25">
      <c r="A522">
        <v>2020</v>
      </c>
      <c r="B522">
        <v>1</v>
      </c>
      <c r="C522" t="s">
        <v>3169</v>
      </c>
      <c r="D522" t="s">
        <v>1038</v>
      </c>
      <c r="F522" s="64" t="s">
        <v>3626</v>
      </c>
    </row>
    <row r="523" spans="1:6" x14ac:dyDescent="0.25">
      <c r="A523">
        <v>2020</v>
      </c>
      <c r="B523">
        <v>1</v>
      </c>
      <c r="C523" t="s">
        <v>3169</v>
      </c>
      <c r="D523" t="s">
        <v>1043</v>
      </c>
      <c r="F523" s="64" t="s">
        <v>3627</v>
      </c>
    </row>
    <row r="524" spans="1:6" x14ac:dyDescent="0.25">
      <c r="A524">
        <v>2020</v>
      </c>
      <c r="B524">
        <v>1</v>
      </c>
      <c r="C524" t="s">
        <v>3169</v>
      </c>
      <c r="D524" t="s">
        <v>1049</v>
      </c>
      <c r="E524" s="64" t="s">
        <v>3623</v>
      </c>
      <c r="F524" s="64" t="s">
        <v>3536</v>
      </c>
    </row>
    <row r="525" spans="1:6" x14ac:dyDescent="0.25">
      <c r="A525">
        <v>2020</v>
      </c>
      <c r="B525">
        <v>1</v>
      </c>
      <c r="C525" t="s">
        <v>3169</v>
      </c>
      <c r="D525" t="s">
        <v>1041</v>
      </c>
      <c r="E525" s="64" t="s">
        <v>3615</v>
      </c>
      <c r="F525" s="64" t="s">
        <v>3311</v>
      </c>
    </row>
    <row r="526" spans="1:6" x14ac:dyDescent="0.25">
      <c r="A526">
        <v>2020</v>
      </c>
      <c r="B526">
        <v>1</v>
      </c>
      <c r="C526" t="s">
        <v>3169</v>
      </c>
      <c r="D526" t="s">
        <v>1060</v>
      </c>
      <c r="F526" s="64" t="s">
        <v>3628</v>
      </c>
    </row>
    <row r="527" spans="1:6" x14ac:dyDescent="0.25">
      <c r="A527">
        <v>2020</v>
      </c>
      <c r="B527">
        <v>1</v>
      </c>
      <c r="C527" t="s">
        <v>3169</v>
      </c>
      <c r="D527" t="s">
        <v>1041</v>
      </c>
      <c r="F527" s="64" t="s">
        <v>3629</v>
      </c>
    </row>
    <row r="528" spans="1:6" x14ac:dyDescent="0.25">
      <c r="A528">
        <v>2020</v>
      </c>
      <c r="B528">
        <v>1</v>
      </c>
      <c r="C528" t="s">
        <v>3169</v>
      </c>
      <c r="D528" t="s">
        <v>1041</v>
      </c>
      <c r="F528" s="64" t="s">
        <v>3630</v>
      </c>
    </row>
    <row r="529" spans="1:6" x14ac:dyDescent="0.25">
      <c r="A529">
        <v>2020</v>
      </c>
      <c r="B529">
        <v>1</v>
      </c>
      <c r="C529" t="s">
        <v>3169</v>
      </c>
      <c r="D529" t="s">
        <v>1055</v>
      </c>
      <c r="F529" s="64" t="s">
        <v>3631</v>
      </c>
    </row>
    <row r="530" spans="1:6" x14ac:dyDescent="0.25">
      <c r="A530">
        <v>2020</v>
      </c>
      <c r="B530">
        <v>1</v>
      </c>
      <c r="C530" t="s">
        <v>3169</v>
      </c>
      <c r="D530" t="s">
        <v>1049</v>
      </c>
      <c r="F530" s="64" t="s">
        <v>3632</v>
      </c>
    </row>
    <row r="531" spans="1:6" x14ac:dyDescent="0.25">
      <c r="A531">
        <v>2020</v>
      </c>
      <c r="B531">
        <v>1</v>
      </c>
      <c r="C531" t="s">
        <v>3169</v>
      </c>
      <c r="D531" t="s">
        <v>1049</v>
      </c>
      <c r="F531" s="64" t="s">
        <v>3205</v>
      </c>
    </row>
    <row r="532" spans="1:6" x14ac:dyDescent="0.25">
      <c r="A532">
        <v>2020</v>
      </c>
      <c r="B532">
        <v>1</v>
      </c>
      <c r="C532" t="s">
        <v>3169</v>
      </c>
      <c r="D532" t="s">
        <v>1041</v>
      </c>
      <c r="F532" s="64" t="s">
        <v>3505</v>
      </c>
    </row>
    <row r="533" spans="1:6" x14ac:dyDescent="0.25">
      <c r="A533">
        <v>2020</v>
      </c>
      <c r="B533">
        <v>1</v>
      </c>
      <c r="C533" t="s">
        <v>3169</v>
      </c>
      <c r="D533" t="s">
        <v>1046</v>
      </c>
      <c r="E533" s="64" t="s">
        <v>3633</v>
      </c>
      <c r="F533" s="64" t="s">
        <v>3453</v>
      </c>
    </row>
    <row r="534" spans="1:6" x14ac:dyDescent="0.25">
      <c r="A534">
        <v>2020</v>
      </c>
      <c r="B534">
        <v>1</v>
      </c>
      <c r="C534" t="s">
        <v>3169</v>
      </c>
      <c r="D534" t="s">
        <v>1049</v>
      </c>
      <c r="F534" s="64" t="s">
        <v>3634</v>
      </c>
    </row>
    <row r="535" spans="1:6" x14ac:dyDescent="0.25">
      <c r="A535">
        <v>2020</v>
      </c>
      <c r="B535">
        <v>1</v>
      </c>
      <c r="C535" t="s">
        <v>3169</v>
      </c>
      <c r="D535" t="s">
        <v>1041</v>
      </c>
      <c r="F535" s="64" t="s">
        <v>3635</v>
      </c>
    </row>
    <row r="536" spans="1:6" x14ac:dyDescent="0.25">
      <c r="A536">
        <v>2020</v>
      </c>
      <c r="B536">
        <v>1</v>
      </c>
      <c r="C536" t="s">
        <v>3169</v>
      </c>
      <c r="D536" t="s">
        <v>1038</v>
      </c>
      <c r="F536" s="64" t="s">
        <v>3636</v>
      </c>
    </row>
    <row r="537" spans="1:6" x14ac:dyDescent="0.25">
      <c r="A537">
        <v>2020</v>
      </c>
      <c r="B537">
        <v>1</v>
      </c>
      <c r="C537" t="s">
        <v>3169</v>
      </c>
      <c r="D537" t="s">
        <v>1041</v>
      </c>
      <c r="E537" s="64" t="s">
        <v>3635</v>
      </c>
    </row>
    <row r="538" spans="1:6" x14ac:dyDescent="0.25">
      <c r="A538">
        <v>2020</v>
      </c>
      <c r="B538">
        <v>1</v>
      </c>
      <c r="C538" t="s">
        <v>3325</v>
      </c>
      <c r="D538" t="s">
        <v>1049</v>
      </c>
      <c r="F538" s="64" t="s">
        <v>3637</v>
      </c>
    </row>
    <row r="539" spans="1:6" x14ac:dyDescent="0.25">
      <c r="A539">
        <v>2020</v>
      </c>
      <c r="B539">
        <v>1</v>
      </c>
      <c r="C539" t="s">
        <v>3325</v>
      </c>
      <c r="D539" t="s">
        <v>1038</v>
      </c>
      <c r="F539" s="64" t="s">
        <v>3638</v>
      </c>
    </row>
    <row r="540" spans="1:6" x14ac:dyDescent="0.25">
      <c r="A540">
        <v>2020</v>
      </c>
      <c r="B540">
        <v>1</v>
      </c>
      <c r="C540" t="s">
        <v>3325</v>
      </c>
      <c r="D540" t="s">
        <v>1038</v>
      </c>
      <c r="F540" s="64" t="s">
        <v>3639</v>
      </c>
    </row>
    <row r="541" spans="1:6" x14ac:dyDescent="0.25">
      <c r="A541">
        <v>2020</v>
      </c>
      <c r="B541">
        <v>1</v>
      </c>
      <c r="C541" t="s">
        <v>3325</v>
      </c>
      <c r="D541" t="s">
        <v>1038</v>
      </c>
      <c r="F541" s="64" t="s">
        <v>3640</v>
      </c>
    </row>
    <row r="542" spans="1:6" x14ac:dyDescent="0.25">
      <c r="A542">
        <v>2020</v>
      </c>
      <c r="B542">
        <v>1</v>
      </c>
      <c r="C542" t="s">
        <v>3325</v>
      </c>
      <c r="D542" t="s">
        <v>1046</v>
      </c>
      <c r="E542" s="64" t="s">
        <v>3641</v>
      </c>
      <c r="F542" s="64" t="s">
        <v>3642</v>
      </c>
    </row>
    <row r="543" spans="1:6" x14ac:dyDescent="0.25">
      <c r="A543">
        <v>2020</v>
      </c>
      <c r="B543">
        <v>1</v>
      </c>
      <c r="C543" t="s">
        <v>3325</v>
      </c>
      <c r="D543" t="s">
        <v>1049</v>
      </c>
      <c r="F543" s="64" t="s">
        <v>3643</v>
      </c>
    </row>
    <row r="544" spans="1:6" x14ac:dyDescent="0.25">
      <c r="A544">
        <v>2020</v>
      </c>
      <c r="B544">
        <v>1</v>
      </c>
      <c r="C544" t="s">
        <v>3325</v>
      </c>
      <c r="D544" t="s">
        <v>1046</v>
      </c>
      <c r="E544" s="64" t="s">
        <v>3453</v>
      </c>
      <c r="F544" s="64" t="s">
        <v>3633</v>
      </c>
    </row>
    <row r="545" spans="1:6" x14ac:dyDescent="0.25">
      <c r="A545">
        <v>2020</v>
      </c>
      <c r="B545">
        <v>1</v>
      </c>
      <c r="C545" t="s">
        <v>3325</v>
      </c>
      <c r="D545" t="s">
        <v>1052</v>
      </c>
      <c r="F545" s="64" t="s">
        <v>3644</v>
      </c>
    </row>
    <row r="546" spans="1:6" x14ac:dyDescent="0.25">
      <c r="A546">
        <v>2020</v>
      </c>
      <c r="B546">
        <v>1</v>
      </c>
      <c r="C546" t="s">
        <v>3325</v>
      </c>
      <c r="D546" t="s">
        <v>1052</v>
      </c>
      <c r="F546" s="64" t="s">
        <v>3645</v>
      </c>
    </row>
    <row r="547" spans="1:6" x14ac:dyDescent="0.25">
      <c r="A547">
        <v>2020</v>
      </c>
      <c r="B547">
        <v>2</v>
      </c>
      <c r="C547" t="s">
        <v>3169</v>
      </c>
      <c r="D547" t="s">
        <v>1049</v>
      </c>
      <c r="E547" s="64" t="s">
        <v>3205</v>
      </c>
    </row>
    <row r="548" spans="1:6" x14ac:dyDescent="0.25">
      <c r="A548">
        <v>2020</v>
      </c>
      <c r="B548">
        <v>2</v>
      </c>
      <c r="C548" t="s">
        <v>3169</v>
      </c>
      <c r="D548" t="s">
        <v>1049</v>
      </c>
      <c r="E548" s="64" t="s">
        <v>3646</v>
      </c>
    </row>
    <row r="549" spans="1:6" x14ac:dyDescent="0.25">
      <c r="A549">
        <v>2020</v>
      </c>
      <c r="B549">
        <v>2</v>
      </c>
      <c r="C549" t="s">
        <v>3169</v>
      </c>
      <c r="D549" t="s">
        <v>1049</v>
      </c>
      <c r="E549" s="64" t="s">
        <v>3632</v>
      </c>
    </row>
    <row r="550" spans="1:6" x14ac:dyDescent="0.25">
      <c r="A550">
        <v>2020</v>
      </c>
      <c r="B550">
        <v>2</v>
      </c>
      <c r="C550" t="s">
        <v>3169</v>
      </c>
      <c r="D550" t="s">
        <v>1049</v>
      </c>
      <c r="E550" s="64" t="s">
        <v>3647</v>
      </c>
      <c r="F550" s="64" t="s">
        <v>3648</v>
      </c>
    </row>
    <row r="551" spans="1:6" x14ac:dyDescent="0.25">
      <c r="A551">
        <v>2020</v>
      </c>
      <c r="B551">
        <v>2</v>
      </c>
      <c r="C551" t="s">
        <v>3169</v>
      </c>
      <c r="D551" t="s">
        <v>1041</v>
      </c>
      <c r="E551" s="64" t="s">
        <v>3630</v>
      </c>
    </row>
    <row r="552" spans="1:6" x14ac:dyDescent="0.25">
      <c r="A552">
        <v>2020</v>
      </c>
      <c r="B552">
        <v>2</v>
      </c>
      <c r="C552" t="s">
        <v>3169</v>
      </c>
      <c r="D552" t="s">
        <v>1046</v>
      </c>
      <c r="E552" s="64" t="s">
        <v>3642</v>
      </c>
      <c r="F552" s="64" t="s">
        <v>3368</v>
      </c>
    </row>
    <row r="553" spans="1:6" x14ac:dyDescent="0.25">
      <c r="A553">
        <v>2020</v>
      </c>
      <c r="B553">
        <v>2</v>
      </c>
      <c r="C553" t="s">
        <v>3169</v>
      </c>
      <c r="D553" t="s">
        <v>1049</v>
      </c>
      <c r="E553" s="64" t="s">
        <v>3643</v>
      </c>
      <c r="F553" s="64" t="s">
        <v>3649</v>
      </c>
    </row>
    <row r="554" spans="1:6" x14ac:dyDescent="0.25">
      <c r="A554">
        <v>2020</v>
      </c>
      <c r="B554">
        <v>2</v>
      </c>
      <c r="C554" t="s">
        <v>3169</v>
      </c>
      <c r="D554" t="s">
        <v>1041</v>
      </c>
      <c r="F554" s="64" t="s">
        <v>3650</v>
      </c>
    </row>
    <row r="555" spans="1:6" x14ac:dyDescent="0.25">
      <c r="A555">
        <v>2020</v>
      </c>
      <c r="B555">
        <v>2</v>
      </c>
      <c r="C555" t="s">
        <v>3169</v>
      </c>
      <c r="D555" t="s">
        <v>1041</v>
      </c>
      <c r="F555" s="64" t="s">
        <v>3651</v>
      </c>
    </row>
    <row r="556" spans="1:6" x14ac:dyDescent="0.25">
      <c r="A556">
        <v>2020</v>
      </c>
      <c r="B556">
        <v>2</v>
      </c>
      <c r="C556" t="s">
        <v>3169</v>
      </c>
      <c r="D556" t="s">
        <v>1041</v>
      </c>
      <c r="F556" s="64" t="s">
        <v>3652</v>
      </c>
    </row>
    <row r="557" spans="1:6" x14ac:dyDescent="0.25">
      <c r="A557">
        <v>2020</v>
      </c>
      <c r="B557">
        <v>2</v>
      </c>
      <c r="C557" t="s">
        <v>3169</v>
      </c>
      <c r="D557" t="s">
        <v>1041</v>
      </c>
      <c r="E557" s="64" t="s">
        <v>3505</v>
      </c>
    </row>
    <row r="558" spans="1:6" x14ac:dyDescent="0.25">
      <c r="A558">
        <v>2020</v>
      </c>
      <c r="B558">
        <v>2</v>
      </c>
      <c r="C558" t="s">
        <v>3169</v>
      </c>
      <c r="D558" t="s">
        <v>1041</v>
      </c>
      <c r="F558" s="64" t="s">
        <v>3630</v>
      </c>
    </row>
    <row r="559" spans="1:6" x14ac:dyDescent="0.25">
      <c r="A559">
        <v>2020</v>
      </c>
      <c r="B559">
        <v>2</v>
      </c>
      <c r="C559" t="s">
        <v>3169</v>
      </c>
      <c r="D559" t="s">
        <v>1041</v>
      </c>
      <c r="E559" s="64" t="s">
        <v>3652</v>
      </c>
      <c r="F559" s="64" t="s">
        <v>3517</v>
      </c>
    </row>
    <row r="560" spans="1:6" x14ac:dyDescent="0.25">
      <c r="A560">
        <v>2020</v>
      </c>
      <c r="B560">
        <v>2</v>
      </c>
      <c r="C560" t="s">
        <v>3169</v>
      </c>
      <c r="D560" t="s">
        <v>1055</v>
      </c>
      <c r="F560" s="64" t="s">
        <v>3653</v>
      </c>
    </row>
    <row r="561" spans="1:6" x14ac:dyDescent="0.25">
      <c r="A561">
        <v>2020</v>
      </c>
      <c r="B561">
        <v>2</v>
      </c>
      <c r="C561" t="s">
        <v>3169</v>
      </c>
      <c r="D561" t="s">
        <v>1055</v>
      </c>
      <c r="F561" s="64" t="s">
        <v>3523</v>
      </c>
    </row>
    <row r="562" spans="1:6" x14ac:dyDescent="0.25">
      <c r="A562">
        <v>2020</v>
      </c>
      <c r="B562">
        <v>2</v>
      </c>
      <c r="C562" t="s">
        <v>3169</v>
      </c>
      <c r="D562" t="s">
        <v>1049</v>
      </c>
      <c r="E562" s="64" t="s">
        <v>3649</v>
      </c>
      <c r="F562" s="64" t="s">
        <v>3654</v>
      </c>
    </row>
    <row r="563" spans="1:6" x14ac:dyDescent="0.25">
      <c r="A563">
        <v>2020</v>
      </c>
      <c r="B563">
        <v>2</v>
      </c>
      <c r="C563" t="s">
        <v>3169</v>
      </c>
      <c r="D563" t="s">
        <v>1046</v>
      </c>
      <c r="F563" s="64" t="s">
        <v>3371</v>
      </c>
    </row>
    <row r="564" spans="1:6" x14ac:dyDescent="0.25">
      <c r="A564">
        <v>2020</v>
      </c>
      <c r="B564">
        <v>2</v>
      </c>
      <c r="C564" t="s">
        <v>3169</v>
      </c>
      <c r="D564" t="s">
        <v>1049</v>
      </c>
      <c r="F564" s="64" t="s">
        <v>3655</v>
      </c>
    </row>
    <row r="565" spans="1:6" x14ac:dyDescent="0.25">
      <c r="A565">
        <v>2020</v>
      </c>
      <c r="B565">
        <v>2</v>
      </c>
      <c r="C565" t="s">
        <v>3169</v>
      </c>
      <c r="D565" t="s">
        <v>1041</v>
      </c>
      <c r="E565" s="64" t="s">
        <v>3650</v>
      </c>
    </row>
    <row r="566" spans="1:6" x14ac:dyDescent="0.25">
      <c r="A566">
        <v>2020</v>
      </c>
      <c r="B566">
        <v>2</v>
      </c>
      <c r="C566" t="s">
        <v>3169</v>
      </c>
      <c r="D566" t="s">
        <v>1041</v>
      </c>
      <c r="E566" s="64" t="s">
        <v>3651</v>
      </c>
    </row>
    <row r="567" spans="1:6" x14ac:dyDescent="0.25">
      <c r="A567">
        <v>2020</v>
      </c>
      <c r="B567">
        <v>2</v>
      </c>
      <c r="C567" t="s">
        <v>3325</v>
      </c>
      <c r="D567" t="s">
        <v>1041</v>
      </c>
      <c r="E567" s="64" t="s">
        <v>3621</v>
      </c>
      <c r="F567" s="64" t="s">
        <v>3614</v>
      </c>
    </row>
    <row r="568" spans="1:6" x14ac:dyDescent="0.25">
      <c r="A568">
        <v>2020</v>
      </c>
      <c r="B568">
        <v>2</v>
      </c>
      <c r="C568" t="s">
        <v>3325</v>
      </c>
      <c r="D568" t="s">
        <v>1041</v>
      </c>
      <c r="F568" s="64" t="s">
        <v>3656</v>
      </c>
    </row>
    <row r="569" spans="1:6" x14ac:dyDescent="0.25">
      <c r="A569">
        <v>2020</v>
      </c>
      <c r="B569">
        <v>2</v>
      </c>
      <c r="C569" t="s">
        <v>3325</v>
      </c>
      <c r="D569" t="s">
        <v>1046</v>
      </c>
      <c r="F569" s="64" t="s">
        <v>3657</v>
      </c>
    </row>
    <row r="570" spans="1:6" x14ac:dyDescent="0.25">
      <c r="A570">
        <v>2020</v>
      </c>
      <c r="B570">
        <v>2</v>
      </c>
      <c r="C570" t="s">
        <v>3325</v>
      </c>
      <c r="D570" t="s">
        <v>1060</v>
      </c>
      <c r="F570" s="64" t="s">
        <v>3658</v>
      </c>
    </row>
    <row r="571" spans="1:6" x14ac:dyDescent="0.25">
      <c r="A571">
        <v>2020</v>
      </c>
      <c r="B571">
        <v>2</v>
      </c>
      <c r="C571" t="s">
        <v>3325</v>
      </c>
      <c r="D571" t="s">
        <v>1052</v>
      </c>
      <c r="F571" s="64" t="s">
        <v>3659</v>
      </c>
    </row>
    <row r="572" spans="1:6" x14ac:dyDescent="0.25">
      <c r="A572">
        <v>2020</v>
      </c>
      <c r="B572">
        <v>2</v>
      </c>
      <c r="C572" t="s">
        <v>3325</v>
      </c>
      <c r="D572" t="s">
        <v>1052</v>
      </c>
      <c r="F572" s="64" t="s">
        <v>3660</v>
      </c>
    </row>
    <row r="573" spans="1:6" x14ac:dyDescent="0.25">
      <c r="A573">
        <v>2020</v>
      </c>
      <c r="B573">
        <v>2</v>
      </c>
      <c r="C573" t="s">
        <v>3325</v>
      </c>
      <c r="D573" t="s">
        <v>1055</v>
      </c>
      <c r="F573" s="64" t="s">
        <v>3661</v>
      </c>
    </row>
    <row r="574" spans="1:6" x14ac:dyDescent="0.25">
      <c r="A574">
        <v>2020</v>
      </c>
      <c r="B574">
        <v>2</v>
      </c>
      <c r="C574" t="s">
        <v>3325</v>
      </c>
      <c r="D574" t="s">
        <v>1049</v>
      </c>
      <c r="E574" s="64" t="s">
        <v>3634</v>
      </c>
      <c r="F574" s="64" t="s">
        <v>3662</v>
      </c>
    </row>
    <row r="575" spans="1:6" x14ac:dyDescent="0.25">
      <c r="A575">
        <v>2020</v>
      </c>
      <c r="B575">
        <v>2</v>
      </c>
      <c r="C575" t="s">
        <v>3325</v>
      </c>
      <c r="D575" t="s">
        <v>1060</v>
      </c>
      <c r="F575" s="64" t="s">
        <v>3663</v>
      </c>
    </row>
    <row r="576" spans="1:6" x14ac:dyDescent="0.25">
      <c r="A576">
        <v>2020</v>
      </c>
      <c r="B576">
        <v>3</v>
      </c>
      <c r="C576" t="s">
        <v>3169</v>
      </c>
      <c r="D576" t="s">
        <v>1049</v>
      </c>
      <c r="E576" s="64" t="s">
        <v>3654</v>
      </c>
    </row>
    <row r="577" spans="1:6" x14ac:dyDescent="0.25">
      <c r="A577">
        <v>2020</v>
      </c>
      <c r="B577">
        <v>3</v>
      </c>
      <c r="C577" t="s">
        <v>3169</v>
      </c>
      <c r="D577" t="s">
        <v>1049</v>
      </c>
      <c r="E577" s="64" t="s">
        <v>3655</v>
      </c>
      <c r="F577" s="64" t="s">
        <v>3664</v>
      </c>
    </row>
    <row r="578" spans="1:6" x14ac:dyDescent="0.25">
      <c r="A578">
        <v>2020</v>
      </c>
      <c r="B578">
        <v>3</v>
      </c>
      <c r="C578" t="s">
        <v>3169</v>
      </c>
      <c r="D578" t="s">
        <v>1052</v>
      </c>
      <c r="E578" s="64" t="s">
        <v>3406</v>
      </c>
    </row>
    <row r="579" spans="1:6" x14ac:dyDescent="0.25">
      <c r="A579">
        <v>2020</v>
      </c>
      <c r="B579">
        <v>3</v>
      </c>
      <c r="C579" t="s">
        <v>3169</v>
      </c>
      <c r="D579" t="s">
        <v>1041</v>
      </c>
      <c r="E579" s="64" t="s">
        <v>3630</v>
      </c>
    </row>
    <row r="580" spans="1:6" x14ac:dyDescent="0.25">
      <c r="A580">
        <v>2020</v>
      </c>
      <c r="B580">
        <v>3</v>
      </c>
      <c r="C580" t="s">
        <v>3169</v>
      </c>
      <c r="D580" t="s">
        <v>1041</v>
      </c>
      <c r="E580" s="64" t="s">
        <v>3620</v>
      </c>
    </row>
    <row r="581" spans="1:6" x14ac:dyDescent="0.25">
      <c r="A581">
        <v>2020</v>
      </c>
      <c r="B581">
        <v>3</v>
      </c>
      <c r="C581" t="s">
        <v>3169</v>
      </c>
      <c r="D581" t="s">
        <v>1041</v>
      </c>
      <c r="F581" s="64" t="s">
        <v>3665</v>
      </c>
    </row>
    <row r="582" spans="1:6" x14ac:dyDescent="0.25">
      <c r="A582">
        <v>2020</v>
      </c>
      <c r="B582">
        <v>3</v>
      </c>
      <c r="C582" t="s">
        <v>3169</v>
      </c>
      <c r="D582" t="s">
        <v>1060</v>
      </c>
      <c r="E582" s="64" t="s">
        <v>3666</v>
      </c>
    </row>
    <row r="583" spans="1:6" x14ac:dyDescent="0.25">
      <c r="A583">
        <v>2020</v>
      </c>
      <c r="B583">
        <v>3</v>
      </c>
      <c r="C583" t="s">
        <v>3169</v>
      </c>
      <c r="D583" t="s">
        <v>1052</v>
      </c>
      <c r="F583" s="64" t="s">
        <v>3667</v>
      </c>
    </row>
    <row r="584" spans="1:6" x14ac:dyDescent="0.25">
      <c r="A584">
        <v>2020</v>
      </c>
      <c r="B584">
        <v>3</v>
      </c>
      <c r="C584" t="s">
        <v>3169</v>
      </c>
      <c r="D584" t="s">
        <v>1049</v>
      </c>
      <c r="E584" s="64" t="s">
        <v>3648</v>
      </c>
      <c r="F584" s="64" t="s">
        <v>3668</v>
      </c>
    </row>
    <row r="585" spans="1:6" x14ac:dyDescent="0.25">
      <c r="A585">
        <v>2020</v>
      </c>
      <c r="B585">
        <v>3</v>
      </c>
      <c r="C585" t="s">
        <v>3169</v>
      </c>
      <c r="D585" t="s">
        <v>1060</v>
      </c>
      <c r="F585" s="64" t="s">
        <v>3669</v>
      </c>
    </row>
    <row r="586" spans="1:6" x14ac:dyDescent="0.25">
      <c r="A586">
        <v>2020</v>
      </c>
      <c r="B586">
        <v>3</v>
      </c>
      <c r="C586" t="s">
        <v>3169</v>
      </c>
      <c r="D586" t="s">
        <v>1049</v>
      </c>
      <c r="F586" s="64" t="s">
        <v>3670</v>
      </c>
    </row>
    <row r="587" spans="1:6" x14ac:dyDescent="0.25">
      <c r="A587">
        <v>2020</v>
      </c>
      <c r="B587">
        <v>3</v>
      </c>
      <c r="C587" t="s">
        <v>3169</v>
      </c>
      <c r="D587" t="s">
        <v>1052</v>
      </c>
      <c r="F587" s="64" t="s">
        <v>3671</v>
      </c>
    </row>
    <row r="588" spans="1:6" x14ac:dyDescent="0.25">
      <c r="A588">
        <v>2020</v>
      </c>
      <c r="B588">
        <v>3</v>
      </c>
      <c r="C588" t="s">
        <v>3169</v>
      </c>
      <c r="D588" t="s">
        <v>1046</v>
      </c>
      <c r="E588" s="64" t="s">
        <v>3672</v>
      </c>
    </row>
    <row r="589" spans="1:6" x14ac:dyDescent="0.25">
      <c r="A589">
        <v>2020</v>
      </c>
      <c r="B589">
        <v>3</v>
      </c>
      <c r="C589" t="s">
        <v>3169</v>
      </c>
      <c r="D589" t="s">
        <v>1046</v>
      </c>
      <c r="F589" s="64" t="s">
        <v>3673</v>
      </c>
    </row>
    <row r="590" spans="1:6" x14ac:dyDescent="0.25">
      <c r="A590">
        <v>2020</v>
      </c>
      <c r="B590">
        <v>3</v>
      </c>
      <c r="C590" t="s">
        <v>3169</v>
      </c>
      <c r="D590" t="s">
        <v>1041</v>
      </c>
      <c r="F590" s="64" t="s">
        <v>3674</v>
      </c>
    </row>
    <row r="591" spans="1:6" x14ac:dyDescent="0.25">
      <c r="A591">
        <v>2020</v>
      </c>
      <c r="B591">
        <v>3</v>
      </c>
      <c r="C591" t="s">
        <v>3169</v>
      </c>
      <c r="D591" t="s">
        <v>1049</v>
      </c>
      <c r="F591" s="64" t="s">
        <v>3675</v>
      </c>
    </row>
    <row r="592" spans="1:6" x14ac:dyDescent="0.25">
      <c r="A592">
        <v>2020</v>
      </c>
      <c r="B592">
        <v>3</v>
      </c>
      <c r="C592" t="s">
        <v>3169</v>
      </c>
      <c r="D592" t="s">
        <v>1046</v>
      </c>
      <c r="F592" s="64" t="s">
        <v>3419</v>
      </c>
    </row>
    <row r="593" spans="1:6" x14ac:dyDescent="0.25">
      <c r="A593">
        <v>2020</v>
      </c>
      <c r="B593">
        <v>3</v>
      </c>
      <c r="C593" t="s">
        <v>3169</v>
      </c>
      <c r="D593" t="s">
        <v>1038</v>
      </c>
      <c r="E593" s="64" t="s">
        <v>3640</v>
      </c>
    </row>
    <row r="594" spans="1:6" x14ac:dyDescent="0.25">
      <c r="A594">
        <v>2020</v>
      </c>
      <c r="B594">
        <v>3</v>
      </c>
      <c r="C594" t="s">
        <v>3169</v>
      </c>
      <c r="D594" t="s">
        <v>1060</v>
      </c>
      <c r="E594" s="64" t="s">
        <v>3676</v>
      </c>
    </row>
    <row r="595" spans="1:6" x14ac:dyDescent="0.25">
      <c r="A595">
        <v>2020</v>
      </c>
      <c r="B595">
        <v>3</v>
      </c>
      <c r="C595" t="s">
        <v>3169</v>
      </c>
      <c r="D595" t="s">
        <v>1041</v>
      </c>
      <c r="E595" s="64" t="s">
        <v>3665</v>
      </c>
    </row>
    <row r="596" spans="1:6" x14ac:dyDescent="0.25">
      <c r="A596">
        <v>2020</v>
      </c>
      <c r="B596">
        <v>3</v>
      </c>
      <c r="C596" t="s">
        <v>3325</v>
      </c>
      <c r="D596" t="s">
        <v>1038</v>
      </c>
      <c r="E596" s="64" t="s">
        <v>3638</v>
      </c>
      <c r="F596" s="64" t="s">
        <v>3677</v>
      </c>
    </row>
    <row r="597" spans="1:6" x14ac:dyDescent="0.25">
      <c r="A597">
        <v>2020</v>
      </c>
      <c r="B597">
        <v>3</v>
      </c>
      <c r="C597" t="s">
        <v>3325</v>
      </c>
      <c r="D597" t="s">
        <v>1060</v>
      </c>
      <c r="F597" s="64" t="s">
        <v>3678</v>
      </c>
    </row>
    <row r="598" spans="1:6" x14ac:dyDescent="0.25">
      <c r="A598">
        <v>2020</v>
      </c>
      <c r="B598">
        <v>3</v>
      </c>
      <c r="C598" t="s">
        <v>3325</v>
      </c>
      <c r="D598" t="s">
        <v>1060</v>
      </c>
      <c r="F598" s="64" t="s">
        <v>3679</v>
      </c>
    </row>
    <row r="599" spans="1:6" x14ac:dyDescent="0.25">
      <c r="A599">
        <v>2020</v>
      </c>
      <c r="B599">
        <v>3</v>
      </c>
      <c r="C599" t="s">
        <v>3325</v>
      </c>
      <c r="D599" t="s">
        <v>1060</v>
      </c>
      <c r="F599" s="64" t="s">
        <v>3680</v>
      </c>
    </row>
    <row r="600" spans="1:6" x14ac:dyDescent="0.25">
      <c r="A600">
        <v>2020</v>
      </c>
      <c r="B600">
        <v>3</v>
      </c>
      <c r="C600" t="s">
        <v>3325</v>
      </c>
      <c r="D600" t="s">
        <v>1049</v>
      </c>
      <c r="F600" s="64" t="s">
        <v>3648</v>
      </c>
    </row>
    <row r="601" spans="1:6" x14ac:dyDescent="0.25">
      <c r="A601">
        <v>2020</v>
      </c>
      <c r="B601">
        <v>3</v>
      </c>
      <c r="C601" t="s">
        <v>3325</v>
      </c>
      <c r="D601" t="s">
        <v>1052</v>
      </c>
      <c r="E601" s="64" t="s">
        <v>3659</v>
      </c>
      <c r="F601" s="64" t="s">
        <v>3681</v>
      </c>
    </row>
    <row r="602" spans="1:6" x14ac:dyDescent="0.25">
      <c r="A602">
        <v>2020</v>
      </c>
      <c r="B602">
        <v>3</v>
      </c>
      <c r="C602" t="s">
        <v>3325</v>
      </c>
      <c r="D602" t="s">
        <v>1046</v>
      </c>
      <c r="F602" s="64" t="s">
        <v>3682</v>
      </c>
    </row>
    <row r="603" spans="1:6" x14ac:dyDescent="0.25">
      <c r="A603">
        <v>2020</v>
      </c>
      <c r="B603">
        <v>4</v>
      </c>
      <c r="C603" t="s">
        <v>3169</v>
      </c>
      <c r="D603" t="s">
        <v>1049</v>
      </c>
      <c r="E603" s="64" t="s">
        <v>3670</v>
      </c>
    </row>
    <row r="604" spans="1:6" x14ac:dyDescent="0.25">
      <c r="A604">
        <v>2020</v>
      </c>
      <c r="B604">
        <v>4</v>
      </c>
      <c r="C604" t="s">
        <v>3169</v>
      </c>
      <c r="D604" t="s">
        <v>1049</v>
      </c>
      <c r="E604" s="64" t="s">
        <v>3599</v>
      </c>
      <c r="F604" s="64" t="s">
        <v>3683</v>
      </c>
    </row>
    <row r="605" spans="1:6" x14ac:dyDescent="0.25">
      <c r="A605">
        <v>2020</v>
      </c>
      <c r="B605">
        <v>4</v>
      </c>
      <c r="C605" t="s">
        <v>3169</v>
      </c>
      <c r="D605" t="s">
        <v>1049</v>
      </c>
      <c r="E605" s="64" t="s">
        <v>3683</v>
      </c>
      <c r="F605" s="64" t="s">
        <v>3632</v>
      </c>
    </row>
    <row r="606" spans="1:6" x14ac:dyDescent="0.25">
      <c r="A606">
        <v>2020</v>
      </c>
      <c r="B606">
        <v>4</v>
      </c>
      <c r="C606" t="s">
        <v>3169</v>
      </c>
      <c r="D606" t="s">
        <v>1046</v>
      </c>
      <c r="E606" s="64" t="s">
        <v>3419</v>
      </c>
    </row>
    <row r="607" spans="1:6" x14ac:dyDescent="0.25">
      <c r="A607">
        <v>2020</v>
      </c>
      <c r="B607">
        <v>4</v>
      </c>
      <c r="C607" t="s">
        <v>3169</v>
      </c>
      <c r="D607" t="s">
        <v>1046</v>
      </c>
      <c r="E607" s="64" t="s">
        <v>3657</v>
      </c>
    </row>
    <row r="608" spans="1:6" x14ac:dyDescent="0.25">
      <c r="A608">
        <v>2020</v>
      </c>
      <c r="B608">
        <v>4</v>
      </c>
      <c r="C608" t="s">
        <v>3169</v>
      </c>
      <c r="D608" t="s">
        <v>1060</v>
      </c>
      <c r="E608" s="64" t="s">
        <v>3628</v>
      </c>
    </row>
    <row r="609" spans="1:6" x14ac:dyDescent="0.25">
      <c r="A609">
        <v>2020</v>
      </c>
      <c r="B609">
        <v>4</v>
      </c>
      <c r="C609" t="s">
        <v>3169</v>
      </c>
      <c r="D609" t="s">
        <v>1049</v>
      </c>
      <c r="E609" s="64" t="s">
        <v>3662</v>
      </c>
      <c r="F609" s="64" t="s">
        <v>3683</v>
      </c>
    </row>
    <row r="610" spans="1:6" x14ac:dyDescent="0.25">
      <c r="A610">
        <v>2020</v>
      </c>
      <c r="B610">
        <v>4</v>
      </c>
      <c r="C610" t="s">
        <v>3169</v>
      </c>
      <c r="D610" t="s">
        <v>1046</v>
      </c>
      <c r="F610" s="64" t="s">
        <v>3399</v>
      </c>
    </row>
    <row r="611" spans="1:6" x14ac:dyDescent="0.25">
      <c r="A611">
        <v>2020</v>
      </c>
      <c r="B611">
        <v>4</v>
      </c>
      <c r="C611" t="s">
        <v>3169</v>
      </c>
      <c r="D611" t="s">
        <v>1046</v>
      </c>
      <c r="F611" s="64" t="s">
        <v>3684</v>
      </c>
    </row>
    <row r="612" spans="1:6" x14ac:dyDescent="0.25">
      <c r="A612">
        <v>2020</v>
      </c>
      <c r="B612">
        <v>4</v>
      </c>
      <c r="C612" t="s">
        <v>3169</v>
      </c>
      <c r="D612" t="s">
        <v>1062</v>
      </c>
      <c r="F612" s="64" t="s">
        <v>3685</v>
      </c>
    </row>
    <row r="613" spans="1:6" x14ac:dyDescent="0.25">
      <c r="A613">
        <v>2020</v>
      </c>
      <c r="B613">
        <v>4</v>
      </c>
      <c r="C613" t="s">
        <v>3169</v>
      </c>
      <c r="D613" t="s">
        <v>1062</v>
      </c>
      <c r="F613" s="64" t="s">
        <v>3686</v>
      </c>
    </row>
    <row r="614" spans="1:6" x14ac:dyDescent="0.25">
      <c r="A614">
        <v>2020</v>
      </c>
      <c r="B614">
        <v>4</v>
      </c>
      <c r="C614" t="s">
        <v>3169</v>
      </c>
      <c r="D614" t="s">
        <v>1041</v>
      </c>
      <c r="F614" s="64" t="s">
        <v>3687</v>
      </c>
    </row>
    <row r="615" spans="1:6" x14ac:dyDescent="0.25">
      <c r="A615">
        <v>2020</v>
      </c>
      <c r="B615">
        <v>4</v>
      </c>
      <c r="C615" t="s">
        <v>3169</v>
      </c>
      <c r="D615" t="s">
        <v>1043</v>
      </c>
      <c r="F615" s="64" t="s">
        <v>3688</v>
      </c>
    </row>
    <row r="616" spans="1:6" x14ac:dyDescent="0.25">
      <c r="A616">
        <v>2020</v>
      </c>
      <c r="B616">
        <v>4</v>
      </c>
      <c r="C616" t="s">
        <v>3169</v>
      </c>
      <c r="D616" t="s">
        <v>1049</v>
      </c>
      <c r="F616" s="64" t="s">
        <v>3689</v>
      </c>
    </row>
    <row r="617" spans="1:6" x14ac:dyDescent="0.25">
      <c r="A617">
        <v>2020</v>
      </c>
      <c r="B617">
        <v>4</v>
      </c>
      <c r="C617" t="s">
        <v>3169</v>
      </c>
      <c r="D617" t="s">
        <v>1038</v>
      </c>
      <c r="F617" s="64" t="s">
        <v>3690</v>
      </c>
    </row>
    <row r="618" spans="1:6" x14ac:dyDescent="0.25">
      <c r="A618">
        <v>2020</v>
      </c>
      <c r="B618">
        <v>4</v>
      </c>
      <c r="C618" t="s">
        <v>3169</v>
      </c>
      <c r="D618" t="s">
        <v>1046</v>
      </c>
      <c r="F618" s="64" t="s">
        <v>3691</v>
      </c>
    </row>
    <row r="619" spans="1:6" x14ac:dyDescent="0.25">
      <c r="A619">
        <v>2020</v>
      </c>
      <c r="B619">
        <v>4</v>
      </c>
      <c r="C619" t="s">
        <v>3169</v>
      </c>
      <c r="D619" t="s">
        <v>1041</v>
      </c>
      <c r="F619" s="64" t="s">
        <v>3692</v>
      </c>
    </row>
    <row r="620" spans="1:6" x14ac:dyDescent="0.25">
      <c r="A620">
        <v>2020</v>
      </c>
      <c r="B620">
        <v>4</v>
      </c>
      <c r="C620" t="s">
        <v>3169</v>
      </c>
      <c r="D620" t="s">
        <v>1052</v>
      </c>
      <c r="E620" s="64" t="s">
        <v>3597</v>
      </c>
    </row>
    <row r="621" spans="1:6" x14ac:dyDescent="0.25">
      <c r="A621">
        <v>2020</v>
      </c>
      <c r="B621">
        <v>4</v>
      </c>
      <c r="C621" t="s">
        <v>3169</v>
      </c>
      <c r="D621" t="s">
        <v>1052</v>
      </c>
      <c r="F621" s="64" t="s">
        <v>3693</v>
      </c>
    </row>
    <row r="622" spans="1:6" x14ac:dyDescent="0.25">
      <c r="A622">
        <v>2020</v>
      </c>
      <c r="B622">
        <v>4</v>
      </c>
      <c r="C622" t="s">
        <v>3169</v>
      </c>
      <c r="D622" t="s">
        <v>1046</v>
      </c>
      <c r="F622" s="64" t="s">
        <v>3694</v>
      </c>
    </row>
    <row r="623" spans="1:6" x14ac:dyDescent="0.25">
      <c r="A623">
        <v>2020</v>
      </c>
      <c r="B623">
        <v>4</v>
      </c>
      <c r="C623" t="s">
        <v>3169</v>
      </c>
      <c r="D623" t="s">
        <v>1041</v>
      </c>
      <c r="F623" s="64" t="s">
        <v>3695</v>
      </c>
    </row>
    <row r="624" spans="1:6" x14ac:dyDescent="0.25">
      <c r="A624">
        <v>2020</v>
      </c>
      <c r="B624">
        <v>4</v>
      </c>
      <c r="C624" t="s">
        <v>3169</v>
      </c>
      <c r="D624" t="s">
        <v>1043</v>
      </c>
      <c r="F624" s="64" t="s">
        <v>3313</v>
      </c>
    </row>
    <row r="625" spans="1:6" x14ac:dyDescent="0.25">
      <c r="A625">
        <v>2020</v>
      </c>
      <c r="B625">
        <v>4</v>
      </c>
      <c r="C625" t="s">
        <v>3169</v>
      </c>
      <c r="D625" t="s">
        <v>1052</v>
      </c>
      <c r="E625" s="64" t="s">
        <v>3693</v>
      </c>
      <c r="F625" s="64" t="s">
        <v>3696</v>
      </c>
    </row>
    <row r="626" spans="1:6" x14ac:dyDescent="0.25">
      <c r="A626">
        <v>2020</v>
      </c>
      <c r="B626">
        <v>4</v>
      </c>
      <c r="C626" t="s">
        <v>3169</v>
      </c>
      <c r="D626" t="s">
        <v>1038</v>
      </c>
      <c r="F626" s="64" t="s">
        <v>3697</v>
      </c>
    </row>
    <row r="627" spans="1:6" x14ac:dyDescent="0.25">
      <c r="A627">
        <v>2020</v>
      </c>
      <c r="B627">
        <v>4</v>
      </c>
      <c r="C627" t="s">
        <v>3169</v>
      </c>
      <c r="D627" t="s">
        <v>1041</v>
      </c>
      <c r="E627" s="64" t="s">
        <v>3695</v>
      </c>
    </row>
    <row r="628" spans="1:6" x14ac:dyDescent="0.25">
      <c r="A628">
        <v>2020</v>
      </c>
      <c r="B628">
        <v>4</v>
      </c>
      <c r="C628" t="s">
        <v>3169</v>
      </c>
      <c r="D628" t="s">
        <v>1043</v>
      </c>
      <c r="E628" s="64" t="s">
        <v>3313</v>
      </c>
    </row>
    <row r="629" spans="1:6" x14ac:dyDescent="0.25">
      <c r="A629">
        <v>2020</v>
      </c>
      <c r="B629">
        <v>4</v>
      </c>
      <c r="C629" t="s">
        <v>3169</v>
      </c>
      <c r="D629" t="s">
        <v>1052</v>
      </c>
      <c r="E629" s="64" t="s">
        <v>3434</v>
      </c>
    </row>
    <row r="630" spans="1:6" x14ac:dyDescent="0.25">
      <c r="A630">
        <v>2020</v>
      </c>
      <c r="B630">
        <v>4</v>
      </c>
      <c r="C630" t="s">
        <v>3325</v>
      </c>
      <c r="D630" t="s">
        <v>1043</v>
      </c>
      <c r="E630" s="64" t="s">
        <v>3688</v>
      </c>
      <c r="F630" s="64" t="s">
        <v>3698</v>
      </c>
    </row>
    <row r="631" spans="1:6" x14ac:dyDescent="0.25">
      <c r="A631">
        <v>2020</v>
      </c>
      <c r="B631">
        <v>4</v>
      </c>
      <c r="C631" t="s">
        <v>3325</v>
      </c>
      <c r="D631" t="s">
        <v>1052</v>
      </c>
      <c r="E631" s="64" t="s">
        <v>3681</v>
      </c>
      <c r="F631" s="64" t="s">
        <v>3699</v>
      </c>
    </row>
    <row r="632" spans="1:6" x14ac:dyDescent="0.25">
      <c r="A632">
        <v>2020</v>
      </c>
      <c r="B632">
        <v>4</v>
      </c>
      <c r="C632" t="s">
        <v>3325</v>
      </c>
      <c r="D632" t="s">
        <v>1052</v>
      </c>
      <c r="E632" s="64" t="s">
        <v>3660</v>
      </c>
      <c r="F632" s="64" t="s">
        <v>3700</v>
      </c>
    </row>
    <row r="633" spans="1:6" x14ac:dyDescent="0.25">
      <c r="A633">
        <v>2020</v>
      </c>
      <c r="B633">
        <v>4</v>
      </c>
      <c r="C633" t="s">
        <v>3325</v>
      </c>
      <c r="D633" t="s">
        <v>1049</v>
      </c>
      <c r="E633" s="64" t="s">
        <v>3689</v>
      </c>
      <c r="F633" s="64" t="s">
        <v>3701</v>
      </c>
    </row>
    <row r="634" spans="1:6" x14ac:dyDescent="0.25">
      <c r="A634">
        <v>2020</v>
      </c>
      <c r="B634">
        <v>5</v>
      </c>
      <c r="C634" t="s">
        <v>3169</v>
      </c>
      <c r="D634" t="s">
        <v>1049</v>
      </c>
      <c r="E634" s="64" t="s">
        <v>3648</v>
      </c>
    </row>
    <row r="635" spans="1:6" x14ac:dyDescent="0.25">
      <c r="A635">
        <v>2020</v>
      </c>
      <c r="B635">
        <v>5</v>
      </c>
      <c r="C635" t="s">
        <v>3169</v>
      </c>
      <c r="D635" t="s">
        <v>1043</v>
      </c>
      <c r="E635" s="64" t="s">
        <v>3624</v>
      </c>
    </row>
    <row r="636" spans="1:6" x14ac:dyDescent="0.25">
      <c r="A636">
        <v>2020</v>
      </c>
      <c r="B636">
        <v>5</v>
      </c>
      <c r="C636" t="s">
        <v>3169</v>
      </c>
      <c r="D636" t="s">
        <v>1043</v>
      </c>
      <c r="E636" s="64" t="s">
        <v>3702</v>
      </c>
    </row>
    <row r="637" spans="1:6" x14ac:dyDescent="0.25">
      <c r="A637">
        <v>2020</v>
      </c>
      <c r="B637">
        <v>5</v>
      </c>
      <c r="C637" t="s">
        <v>3169</v>
      </c>
      <c r="D637" t="s">
        <v>1043</v>
      </c>
      <c r="E637" s="64" t="s">
        <v>3475</v>
      </c>
    </row>
    <row r="638" spans="1:6" x14ac:dyDescent="0.25">
      <c r="A638">
        <v>2020</v>
      </c>
      <c r="B638">
        <v>5</v>
      </c>
      <c r="C638" t="s">
        <v>3169</v>
      </c>
      <c r="D638" t="s">
        <v>1046</v>
      </c>
      <c r="E638" s="64" t="s">
        <v>3633</v>
      </c>
    </row>
    <row r="639" spans="1:6" x14ac:dyDescent="0.25">
      <c r="A639">
        <v>2020</v>
      </c>
      <c r="B639">
        <v>5</v>
      </c>
      <c r="C639" t="s">
        <v>3169</v>
      </c>
      <c r="D639" t="s">
        <v>1046</v>
      </c>
      <c r="E639" s="64" t="s">
        <v>3399</v>
      </c>
    </row>
    <row r="640" spans="1:6" x14ac:dyDescent="0.25">
      <c r="A640">
        <v>2020</v>
      </c>
      <c r="B640">
        <v>5</v>
      </c>
      <c r="C640" t="s">
        <v>3169</v>
      </c>
      <c r="D640" t="s">
        <v>1046</v>
      </c>
      <c r="E640" s="64" t="s">
        <v>3694</v>
      </c>
    </row>
    <row r="641" spans="1:6" x14ac:dyDescent="0.25">
      <c r="A641">
        <v>2020</v>
      </c>
      <c r="B641">
        <v>5</v>
      </c>
      <c r="C641" t="s">
        <v>3169</v>
      </c>
      <c r="D641" t="s">
        <v>1046</v>
      </c>
      <c r="E641" s="64" t="s">
        <v>3684</v>
      </c>
    </row>
    <row r="642" spans="1:6" x14ac:dyDescent="0.25">
      <c r="A642">
        <v>2020</v>
      </c>
      <c r="B642">
        <v>5</v>
      </c>
      <c r="C642" t="s">
        <v>3169</v>
      </c>
      <c r="D642" t="s">
        <v>1052</v>
      </c>
      <c r="E642" s="64" t="s">
        <v>3622</v>
      </c>
      <c r="F642" s="64" t="s">
        <v>3703</v>
      </c>
    </row>
    <row r="643" spans="1:6" x14ac:dyDescent="0.25">
      <c r="A643">
        <v>2020</v>
      </c>
      <c r="B643">
        <v>5</v>
      </c>
      <c r="C643" t="s">
        <v>3169</v>
      </c>
      <c r="D643" t="s">
        <v>1038</v>
      </c>
      <c r="E643" s="64" t="s">
        <v>3690</v>
      </c>
    </row>
    <row r="644" spans="1:6" x14ac:dyDescent="0.25">
      <c r="A644">
        <v>2020</v>
      </c>
      <c r="B644">
        <v>5</v>
      </c>
      <c r="C644" t="s">
        <v>3169</v>
      </c>
      <c r="D644" t="s">
        <v>1038</v>
      </c>
      <c r="E644" s="64" t="s">
        <v>3704</v>
      </c>
    </row>
    <row r="645" spans="1:6" x14ac:dyDescent="0.25">
      <c r="A645">
        <v>2020</v>
      </c>
      <c r="B645">
        <v>5</v>
      </c>
      <c r="C645" t="s">
        <v>3169</v>
      </c>
      <c r="D645" t="s">
        <v>1038</v>
      </c>
      <c r="E645" s="64" t="s">
        <v>3592</v>
      </c>
    </row>
    <row r="646" spans="1:6" x14ac:dyDescent="0.25">
      <c r="A646">
        <v>2020</v>
      </c>
      <c r="B646">
        <v>5</v>
      </c>
      <c r="C646" t="s">
        <v>3169</v>
      </c>
      <c r="D646" t="s">
        <v>1041</v>
      </c>
      <c r="E646" s="64" t="s">
        <v>3692</v>
      </c>
    </row>
    <row r="647" spans="1:6" x14ac:dyDescent="0.25">
      <c r="A647">
        <v>2020</v>
      </c>
      <c r="B647">
        <v>5</v>
      </c>
      <c r="C647" t="s">
        <v>3169</v>
      </c>
      <c r="D647" t="s">
        <v>1057</v>
      </c>
      <c r="F647" s="64" t="s">
        <v>3705</v>
      </c>
    </row>
    <row r="648" spans="1:6" x14ac:dyDescent="0.25">
      <c r="A648">
        <v>2020</v>
      </c>
      <c r="B648">
        <v>5</v>
      </c>
      <c r="C648" t="s">
        <v>3169</v>
      </c>
      <c r="D648" t="s">
        <v>1057</v>
      </c>
      <c r="F648" s="64" t="s">
        <v>3706</v>
      </c>
    </row>
    <row r="649" spans="1:6" x14ac:dyDescent="0.25">
      <c r="A649">
        <v>2020</v>
      </c>
      <c r="B649">
        <v>5</v>
      </c>
      <c r="C649" t="s">
        <v>3169</v>
      </c>
      <c r="D649" t="s">
        <v>1043</v>
      </c>
      <c r="F649" s="64" t="s">
        <v>3475</v>
      </c>
    </row>
    <row r="650" spans="1:6" x14ac:dyDescent="0.25">
      <c r="A650">
        <v>2020</v>
      </c>
      <c r="B650">
        <v>5</v>
      </c>
      <c r="C650" t="s">
        <v>3169</v>
      </c>
      <c r="D650" t="s">
        <v>1041</v>
      </c>
      <c r="F650" s="64" t="s">
        <v>3707</v>
      </c>
    </row>
    <row r="651" spans="1:6" x14ac:dyDescent="0.25">
      <c r="A651">
        <v>2020</v>
      </c>
      <c r="B651">
        <v>5</v>
      </c>
      <c r="C651" t="s">
        <v>3169</v>
      </c>
      <c r="D651" t="s">
        <v>1046</v>
      </c>
      <c r="F651" s="64" t="s">
        <v>3458</v>
      </c>
    </row>
    <row r="652" spans="1:6" x14ac:dyDescent="0.25">
      <c r="A652">
        <v>2020</v>
      </c>
      <c r="B652">
        <v>5</v>
      </c>
      <c r="C652" t="s">
        <v>3169</v>
      </c>
      <c r="D652" t="s">
        <v>1046</v>
      </c>
      <c r="E652" s="64" t="s">
        <v>3368</v>
      </c>
      <c r="F652" s="64" t="s">
        <v>3708</v>
      </c>
    </row>
    <row r="653" spans="1:6" x14ac:dyDescent="0.25">
      <c r="A653">
        <v>2020</v>
      </c>
      <c r="B653">
        <v>5</v>
      </c>
      <c r="C653" t="s">
        <v>3169</v>
      </c>
      <c r="D653" t="s">
        <v>1046</v>
      </c>
      <c r="E653" s="64" t="s">
        <v>3371</v>
      </c>
      <c r="F653" s="64" t="s">
        <v>3709</v>
      </c>
    </row>
    <row r="654" spans="1:6" x14ac:dyDescent="0.25">
      <c r="A654">
        <v>2020</v>
      </c>
      <c r="B654">
        <v>5</v>
      </c>
      <c r="C654" t="s">
        <v>3169</v>
      </c>
      <c r="D654" t="s">
        <v>1038</v>
      </c>
      <c r="F654" s="64" t="s">
        <v>3710</v>
      </c>
    </row>
    <row r="655" spans="1:6" x14ac:dyDescent="0.25">
      <c r="A655">
        <v>2020</v>
      </c>
      <c r="B655">
        <v>5</v>
      </c>
      <c r="C655" t="s">
        <v>3169</v>
      </c>
      <c r="D655" t="s">
        <v>1046</v>
      </c>
      <c r="F655" s="64" t="s">
        <v>3711</v>
      </c>
    </row>
    <row r="656" spans="1:6" x14ac:dyDescent="0.25">
      <c r="A656">
        <v>2020</v>
      </c>
      <c r="B656">
        <v>5</v>
      </c>
      <c r="C656" t="s">
        <v>3169</v>
      </c>
      <c r="D656" t="s">
        <v>1038</v>
      </c>
      <c r="F656" s="64" t="s">
        <v>3712</v>
      </c>
    </row>
    <row r="657" spans="1:6" x14ac:dyDescent="0.25">
      <c r="A657">
        <v>2020</v>
      </c>
      <c r="B657">
        <v>5</v>
      </c>
      <c r="C657" t="s">
        <v>3169</v>
      </c>
      <c r="D657" t="s">
        <v>1038</v>
      </c>
      <c r="F657" s="64" t="s">
        <v>3713</v>
      </c>
    </row>
    <row r="658" spans="1:6" x14ac:dyDescent="0.25">
      <c r="A658">
        <v>2020</v>
      </c>
      <c r="B658">
        <v>5</v>
      </c>
      <c r="C658" t="s">
        <v>3169</v>
      </c>
      <c r="D658" t="s">
        <v>1049</v>
      </c>
      <c r="F658" s="64" t="s">
        <v>3714</v>
      </c>
    </row>
    <row r="659" spans="1:6" x14ac:dyDescent="0.25">
      <c r="A659">
        <v>2020</v>
      </c>
      <c r="B659">
        <v>5</v>
      </c>
      <c r="C659" t="s">
        <v>3169</v>
      </c>
      <c r="D659" t="s">
        <v>1046</v>
      </c>
      <c r="E659" s="64" t="s">
        <v>3458</v>
      </c>
      <c r="F659" s="64" t="s">
        <v>3341</v>
      </c>
    </row>
    <row r="660" spans="1:6" x14ac:dyDescent="0.25">
      <c r="A660">
        <v>2020</v>
      </c>
      <c r="B660">
        <v>5</v>
      </c>
      <c r="C660" t="s">
        <v>3169</v>
      </c>
      <c r="D660" t="s">
        <v>1049</v>
      </c>
      <c r="F660" s="64" t="s">
        <v>3715</v>
      </c>
    </row>
    <row r="661" spans="1:6" x14ac:dyDescent="0.25">
      <c r="A661">
        <v>2020</v>
      </c>
      <c r="B661">
        <v>5</v>
      </c>
      <c r="C661" t="s">
        <v>3169</v>
      </c>
      <c r="D661" t="s">
        <v>1038</v>
      </c>
      <c r="E661" s="64" t="s">
        <v>3712</v>
      </c>
    </row>
    <row r="662" spans="1:6" x14ac:dyDescent="0.25">
      <c r="A662">
        <v>2020</v>
      </c>
      <c r="B662">
        <v>5</v>
      </c>
      <c r="C662" t="s">
        <v>3169</v>
      </c>
      <c r="D662" t="s">
        <v>1060</v>
      </c>
      <c r="E662" s="64" t="s">
        <v>3617</v>
      </c>
    </row>
    <row r="663" spans="1:6" x14ac:dyDescent="0.25">
      <c r="A663">
        <v>2020</v>
      </c>
      <c r="B663">
        <v>5</v>
      </c>
      <c r="C663" t="s">
        <v>3169</v>
      </c>
      <c r="D663" t="s">
        <v>1060</v>
      </c>
      <c r="E663" s="64" t="s">
        <v>3679</v>
      </c>
    </row>
    <row r="664" spans="1:6" x14ac:dyDescent="0.25">
      <c r="A664">
        <v>2020</v>
      </c>
      <c r="B664">
        <v>5</v>
      </c>
      <c r="C664" t="s">
        <v>3325</v>
      </c>
      <c r="D664" t="s">
        <v>1041</v>
      </c>
      <c r="E664" s="64" t="s">
        <v>3517</v>
      </c>
      <c r="F664" s="64" t="s">
        <v>3716</v>
      </c>
    </row>
    <row r="665" spans="1:6" x14ac:dyDescent="0.25">
      <c r="A665">
        <v>2020</v>
      </c>
      <c r="B665">
        <v>5</v>
      </c>
      <c r="C665" t="s">
        <v>3325</v>
      </c>
      <c r="D665" t="s">
        <v>1052</v>
      </c>
      <c r="F665" s="64" t="s">
        <v>3717</v>
      </c>
    </row>
    <row r="666" spans="1:6" x14ac:dyDescent="0.25">
      <c r="A666">
        <v>2020</v>
      </c>
      <c r="B666">
        <v>6</v>
      </c>
      <c r="C666" t="s">
        <v>3169</v>
      </c>
      <c r="D666" t="s">
        <v>1052</v>
      </c>
      <c r="E666" s="64" t="s">
        <v>3696</v>
      </c>
      <c r="F666" s="64" t="s">
        <v>3718</v>
      </c>
    </row>
    <row r="667" spans="1:6" x14ac:dyDescent="0.25">
      <c r="A667">
        <v>2020</v>
      </c>
      <c r="B667">
        <v>6</v>
      </c>
      <c r="C667" t="s">
        <v>3169</v>
      </c>
      <c r="D667" t="s">
        <v>1049</v>
      </c>
      <c r="E667" s="64" t="s">
        <v>3719</v>
      </c>
    </row>
    <row r="668" spans="1:6" x14ac:dyDescent="0.25">
      <c r="A668">
        <v>2020</v>
      </c>
      <c r="B668">
        <v>6</v>
      </c>
      <c r="C668" t="s">
        <v>3169</v>
      </c>
      <c r="D668" t="s">
        <v>1049</v>
      </c>
      <c r="E668" s="64" t="s">
        <v>3714</v>
      </c>
    </row>
    <row r="669" spans="1:6" x14ac:dyDescent="0.25">
      <c r="A669">
        <v>2020</v>
      </c>
      <c r="B669">
        <v>6</v>
      </c>
      <c r="C669" t="s">
        <v>3169</v>
      </c>
      <c r="D669" t="s">
        <v>1049</v>
      </c>
      <c r="E669" s="64" t="s">
        <v>3715</v>
      </c>
    </row>
    <row r="670" spans="1:6" x14ac:dyDescent="0.25">
      <c r="A670">
        <v>2020</v>
      </c>
      <c r="B670">
        <v>6</v>
      </c>
      <c r="C670" t="s">
        <v>3169</v>
      </c>
      <c r="D670" t="s">
        <v>1049</v>
      </c>
      <c r="F670" s="64" t="s">
        <v>3720</v>
      </c>
    </row>
    <row r="671" spans="1:6" x14ac:dyDescent="0.25">
      <c r="A671">
        <v>2020</v>
      </c>
      <c r="B671">
        <v>6</v>
      </c>
      <c r="C671" t="s">
        <v>3169</v>
      </c>
      <c r="D671" t="s">
        <v>1062</v>
      </c>
      <c r="E671" s="64" t="s">
        <v>3686</v>
      </c>
      <c r="F671" s="64" t="s">
        <v>3721</v>
      </c>
    </row>
    <row r="672" spans="1:6" x14ac:dyDescent="0.25">
      <c r="A672">
        <v>2020</v>
      </c>
      <c r="B672">
        <v>6</v>
      </c>
      <c r="C672" t="s">
        <v>3169</v>
      </c>
      <c r="D672" t="s">
        <v>1041</v>
      </c>
      <c r="E672" s="64" t="s">
        <v>3614</v>
      </c>
    </row>
    <row r="673" spans="1:6" x14ac:dyDescent="0.25">
      <c r="A673">
        <v>2020</v>
      </c>
      <c r="B673">
        <v>6</v>
      </c>
      <c r="C673" t="s">
        <v>3169</v>
      </c>
      <c r="D673" t="s">
        <v>1046</v>
      </c>
      <c r="E673" s="64" t="s">
        <v>3709</v>
      </c>
    </row>
    <row r="674" spans="1:6" x14ac:dyDescent="0.25">
      <c r="A674">
        <v>2020</v>
      </c>
      <c r="B674">
        <v>6</v>
      </c>
      <c r="C674" t="s">
        <v>3169</v>
      </c>
      <c r="D674" t="s">
        <v>1046</v>
      </c>
      <c r="E674" s="64" t="s">
        <v>3341</v>
      </c>
    </row>
    <row r="675" spans="1:6" x14ac:dyDescent="0.25">
      <c r="A675">
        <v>2020</v>
      </c>
      <c r="B675">
        <v>6</v>
      </c>
      <c r="C675" t="s">
        <v>3169</v>
      </c>
      <c r="D675" t="s">
        <v>1060</v>
      </c>
      <c r="E675" s="64" t="s">
        <v>3411</v>
      </c>
      <c r="F675" s="64" t="s">
        <v>3722</v>
      </c>
    </row>
    <row r="676" spans="1:6" x14ac:dyDescent="0.25">
      <c r="A676">
        <v>2020</v>
      </c>
      <c r="B676">
        <v>6</v>
      </c>
      <c r="C676" t="s">
        <v>3169</v>
      </c>
      <c r="D676" t="s">
        <v>1038</v>
      </c>
      <c r="E676" s="64" t="s">
        <v>3713</v>
      </c>
    </row>
    <row r="677" spans="1:6" x14ac:dyDescent="0.25">
      <c r="A677">
        <v>2020</v>
      </c>
      <c r="B677">
        <v>6</v>
      </c>
      <c r="C677" t="s">
        <v>3169</v>
      </c>
      <c r="D677" t="s">
        <v>1038</v>
      </c>
      <c r="E677" s="64" t="s">
        <v>3636</v>
      </c>
    </row>
    <row r="678" spans="1:6" x14ac:dyDescent="0.25">
      <c r="A678">
        <v>2020</v>
      </c>
      <c r="B678">
        <v>6</v>
      </c>
      <c r="C678" t="s">
        <v>3169</v>
      </c>
      <c r="D678" t="s">
        <v>1041</v>
      </c>
      <c r="E678" s="64" t="s">
        <v>3707</v>
      </c>
    </row>
    <row r="679" spans="1:6" x14ac:dyDescent="0.25">
      <c r="A679">
        <v>2020</v>
      </c>
      <c r="B679">
        <v>6</v>
      </c>
      <c r="C679" t="s">
        <v>3169</v>
      </c>
      <c r="D679" t="s">
        <v>1057</v>
      </c>
      <c r="E679" s="64" t="s">
        <v>3378</v>
      </c>
    </row>
    <row r="680" spans="1:6" x14ac:dyDescent="0.25">
      <c r="A680">
        <v>2020</v>
      </c>
      <c r="B680">
        <v>6</v>
      </c>
      <c r="C680" t="s">
        <v>3325</v>
      </c>
      <c r="D680" t="s">
        <v>1049</v>
      </c>
      <c r="E680" s="64" t="s">
        <v>3668</v>
      </c>
      <c r="F680" s="64" t="s">
        <v>3723</v>
      </c>
    </row>
    <row r="681" spans="1:6" x14ac:dyDescent="0.25">
      <c r="A681">
        <v>2020</v>
      </c>
      <c r="B681">
        <v>5</v>
      </c>
      <c r="C681" t="s">
        <v>3325</v>
      </c>
      <c r="D681" t="s">
        <v>1052</v>
      </c>
      <c r="E681" s="64" t="s">
        <v>3703</v>
      </c>
      <c r="F681" s="64" t="s">
        <v>3724</v>
      </c>
    </row>
    <row r="682" spans="1:6" x14ac:dyDescent="0.25">
      <c r="A682">
        <v>2020</v>
      </c>
      <c r="B682">
        <v>6</v>
      </c>
      <c r="C682" t="s">
        <v>3169</v>
      </c>
      <c r="D682" t="s">
        <v>1055</v>
      </c>
      <c r="E682" s="64" t="s">
        <v>3725</v>
      </c>
    </row>
    <row r="683" spans="1:6" x14ac:dyDescent="0.25">
      <c r="A683">
        <v>2020</v>
      </c>
      <c r="B683">
        <v>6</v>
      </c>
      <c r="C683" t="s">
        <v>3169</v>
      </c>
      <c r="D683" t="s">
        <v>1055</v>
      </c>
      <c r="E683" s="64" t="s">
        <v>3631</v>
      </c>
    </row>
    <row r="684" spans="1:6" x14ac:dyDescent="0.25">
      <c r="A684">
        <v>2020</v>
      </c>
      <c r="B684">
        <v>6</v>
      </c>
      <c r="C684" t="s">
        <v>3325</v>
      </c>
      <c r="D684" t="s">
        <v>1043</v>
      </c>
      <c r="E684" s="64" t="s">
        <v>3698</v>
      </c>
      <c r="F684" s="64" t="s">
        <v>3726</v>
      </c>
    </row>
    <row r="685" spans="1:6" x14ac:dyDescent="0.25">
      <c r="A685">
        <v>2020</v>
      </c>
      <c r="B685">
        <v>6</v>
      </c>
      <c r="C685" t="s">
        <v>3169</v>
      </c>
      <c r="D685" t="s">
        <v>1041</v>
      </c>
      <c r="F685" s="64" t="s">
        <v>3727</v>
      </c>
    </row>
    <row r="686" spans="1:6" x14ac:dyDescent="0.25">
      <c r="A686">
        <v>2020</v>
      </c>
      <c r="B686">
        <v>6</v>
      </c>
      <c r="C686" t="s">
        <v>3169</v>
      </c>
      <c r="D686" t="s">
        <v>1041</v>
      </c>
      <c r="E686" s="64" t="s">
        <v>3728</v>
      </c>
      <c r="F686" s="64" t="s">
        <v>3729</v>
      </c>
    </row>
    <row r="687" spans="1:6" x14ac:dyDescent="0.25">
      <c r="A687">
        <v>2020</v>
      </c>
      <c r="B687">
        <v>6</v>
      </c>
      <c r="C687" t="s">
        <v>3169</v>
      </c>
      <c r="D687" t="s">
        <v>1038</v>
      </c>
      <c r="E687" s="64" t="s">
        <v>3730</v>
      </c>
      <c r="F687" s="64" t="s">
        <v>3731</v>
      </c>
    </row>
    <row r="688" spans="1:6" x14ac:dyDescent="0.25">
      <c r="A688">
        <v>2020</v>
      </c>
      <c r="B688">
        <v>6</v>
      </c>
      <c r="C688" t="s">
        <v>3169</v>
      </c>
      <c r="D688" t="s">
        <v>1046</v>
      </c>
      <c r="F688" s="64" t="s">
        <v>3732</v>
      </c>
    </row>
    <row r="689" spans="1:6" x14ac:dyDescent="0.25">
      <c r="A689">
        <v>2020</v>
      </c>
      <c r="B689">
        <v>6</v>
      </c>
      <c r="C689" t="s">
        <v>3169</v>
      </c>
      <c r="D689" t="s">
        <v>1046</v>
      </c>
      <c r="E689" s="64" t="s">
        <v>3732</v>
      </c>
      <c r="F689" s="64" t="s">
        <v>3733</v>
      </c>
    </row>
    <row r="690" spans="1:6" x14ac:dyDescent="0.25">
      <c r="A690">
        <v>2020</v>
      </c>
      <c r="B690">
        <v>6</v>
      </c>
      <c r="C690" t="s">
        <v>3169</v>
      </c>
      <c r="D690" t="s">
        <v>1038</v>
      </c>
      <c r="F690" s="64" t="s">
        <v>3734</v>
      </c>
    </row>
    <row r="691" spans="1:6" x14ac:dyDescent="0.25">
      <c r="A691">
        <v>2020</v>
      </c>
      <c r="B691">
        <v>6</v>
      </c>
      <c r="C691" t="s">
        <v>3169</v>
      </c>
      <c r="D691" t="s">
        <v>1049</v>
      </c>
      <c r="E691" s="64" t="s">
        <v>3683</v>
      </c>
      <c r="F691" s="64" t="s">
        <v>3735</v>
      </c>
    </row>
    <row r="692" spans="1:6" x14ac:dyDescent="0.25">
      <c r="A692">
        <v>2020</v>
      </c>
      <c r="B692">
        <v>6</v>
      </c>
      <c r="C692" t="s">
        <v>3169</v>
      </c>
      <c r="D692" t="s">
        <v>1041</v>
      </c>
      <c r="F692" s="64" t="s">
        <v>3736</v>
      </c>
    </row>
    <row r="693" spans="1:6" x14ac:dyDescent="0.25">
      <c r="A693">
        <v>2020</v>
      </c>
      <c r="B693">
        <v>6</v>
      </c>
      <c r="C693" t="s">
        <v>3169</v>
      </c>
      <c r="D693" t="s">
        <v>1049</v>
      </c>
      <c r="F693" s="64" t="s">
        <v>3737</v>
      </c>
    </row>
    <row r="694" spans="1:6" x14ac:dyDescent="0.25">
      <c r="A694">
        <v>2020</v>
      </c>
      <c r="B694">
        <v>6</v>
      </c>
      <c r="C694" t="s">
        <v>3325</v>
      </c>
      <c r="D694" t="s">
        <v>1043</v>
      </c>
      <c r="F694" s="64" t="s">
        <v>3738</v>
      </c>
    </row>
    <row r="695" spans="1:6" x14ac:dyDescent="0.25">
      <c r="A695">
        <v>2020</v>
      </c>
      <c r="B695">
        <v>6</v>
      </c>
      <c r="C695" t="s">
        <v>3325</v>
      </c>
      <c r="D695" t="s">
        <v>1041</v>
      </c>
      <c r="E695" s="64" t="s">
        <v>3729</v>
      </c>
      <c r="F695" s="64" t="s">
        <v>3739</v>
      </c>
    </row>
    <row r="696" spans="1:6" x14ac:dyDescent="0.25">
      <c r="A696">
        <v>2020</v>
      </c>
      <c r="B696">
        <v>6</v>
      </c>
      <c r="C696" t="s">
        <v>3325</v>
      </c>
      <c r="D696" t="s">
        <v>1038</v>
      </c>
      <c r="E696" s="64" t="s">
        <v>3594</v>
      </c>
      <c r="F696" s="64" t="s">
        <v>3740</v>
      </c>
    </row>
    <row r="697" spans="1:6" x14ac:dyDescent="0.25">
      <c r="A697">
        <v>2020</v>
      </c>
      <c r="B697">
        <v>6</v>
      </c>
      <c r="C697" t="s">
        <v>3325</v>
      </c>
      <c r="D697" t="s">
        <v>1049</v>
      </c>
      <c r="E697" s="64" t="s">
        <v>3737</v>
      </c>
      <c r="F697" s="64" t="s">
        <v>3741</v>
      </c>
    </row>
    <row r="698" spans="1:6" x14ac:dyDescent="0.25">
      <c r="A698">
        <v>2020</v>
      </c>
      <c r="B698">
        <v>6</v>
      </c>
      <c r="C698" t="s">
        <v>3325</v>
      </c>
      <c r="D698" t="s">
        <v>1041</v>
      </c>
      <c r="E698" s="64" t="s">
        <v>3736</v>
      </c>
      <c r="F698" s="64" t="s">
        <v>3620</v>
      </c>
    </row>
    <row r="699" spans="1:6" x14ac:dyDescent="0.25">
      <c r="A699">
        <v>2020</v>
      </c>
      <c r="B699">
        <v>6</v>
      </c>
      <c r="C699" t="s">
        <v>3325</v>
      </c>
      <c r="D699" t="s">
        <v>1046</v>
      </c>
      <c r="F699" s="64" t="s">
        <v>3742</v>
      </c>
    </row>
    <row r="700" spans="1:6" x14ac:dyDescent="0.25">
      <c r="A700">
        <v>2020</v>
      </c>
      <c r="B700">
        <v>6</v>
      </c>
      <c r="C700" t="s">
        <v>3325</v>
      </c>
      <c r="D700" t="s">
        <v>1062</v>
      </c>
      <c r="E700" s="64" t="s">
        <v>3721</v>
      </c>
      <c r="F700" s="64" t="s">
        <v>3743</v>
      </c>
    </row>
    <row r="701" spans="1:6" x14ac:dyDescent="0.25">
      <c r="A701">
        <v>2020</v>
      </c>
      <c r="B701">
        <v>6</v>
      </c>
      <c r="C701" t="s">
        <v>3325</v>
      </c>
      <c r="D701" t="s">
        <v>1052</v>
      </c>
      <c r="E701" s="64" t="s">
        <v>3718</v>
      </c>
      <c r="F701" s="64" t="s">
        <v>3744</v>
      </c>
    </row>
    <row r="702" spans="1:6" x14ac:dyDescent="0.25">
      <c r="A702">
        <v>2020</v>
      </c>
      <c r="B702">
        <v>6</v>
      </c>
      <c r="C702" t="s">
        <v>3325</v>
      </c>
      <c r="D702" t="s">
        <v>1041</v>
      </c>
      <c r="E702" s="64" t="s">
        <v>3656</v>
      </c>
      <c r="F702" s="64" t="s">
        <v>3745</v>
      </c>
    </row>
    <row r="703" spans="1:6" x14ac:dyDescent="0.25">
      <c r="A703">
        <v>2020</v>
      </c>
      <c r="B703">
        <v>6</v>
      </c>
      <c r="C703" t="s">
        <v>3325</v>
      </c>
      <c r="D703" t="s">
        <v>1046</v>
      </c>
      <c r="E703" s="64" t="s">
        <v>3711</v>
      </c>
      <c r="F703" s="64" t="s">
        <v>3642</v>
      </c>
    </row>
    <row r="704" spans="1:6" x14ac:dyDescent="0.25">
      <c r="A704">
        <v>2020</v>
      </c>
      <c r="B704">
        <v>7</v>
      </c>
      <c r="C704" t="s">
        <v>3169</v>
      </c>
      <c r="D704" t="s">
        <v>1049</v>
      </c>
      <c r="E704" s="64" t="s">
        <v>3735</v>
      </c>
      <c r="F704" s="64" t="s">
        <v>3374</v>
      </c>
    </row>
    <row r="705" spans="1:6" x14ac:dyDescent="0.25">
      <c r="A705">
        <v>2020</v>
      </c>
      <c r="B705">
        <v>7</v>
      </c>
      <c r="C705" t="s">
        <v>3169</v>
      </c>
      <c r="D705" t="s">
        <v>1049</v>
      </c>
      <c r="F705" s="64" t="s">
        <v>3746</v>
      </c>
    </row>
    <row r="706" spans="1:6" x14ac:dyDescent="0.25">
      <c r="A706">
        <v>2020</v>
      </c>
      <c r="B706">
        <v>7</v>
      </c>
      <c r="C706" t="s">
        <v>3169</v>
      </c>
      <c r="D706" t="s">
        <v>1046</v>
      </c>
      <c r="E706" s="64" t="s">
        <v>3708</v>
      </c>
    </row>
    <row r="707" spans="1:6" x14ac:dyDescent="0.25">
      <c r="A707">
        <v>2020</v>
      </c>
      <c r="B707">
        <v>7</v>
      </c>
      <c r="C707" t="s">
        <v>3169</v>
      </c>
      <c r="D707" t="s">
        <v>1046</v>
      </c>
      <c r="E707" s="64" t="s">
        <v>3682</v>
      </c>
    </row>
    <row r="708" spans="1:6" x14ac:dyDescent="0.25">
      <c r="A708">
        <v>2020</v>
      </c>
      <c r="B708">
        <v>7</v>
      </c>
      <c r="C708" t="s">
        <v>3169</v>
      </c>
      <c r="D708" t="s">
        <v>1038</v>
      </c>
      <c r="E708" s="64" t="s">
        <v>3710</v>
      </c>
    </row>
    <row r="709" spans="1:6" x14ac:dyDescent="0.25">
      <c r="A709">
        <v>2020</v>
      </c>
      <c r="B709">
        <v>7</v>
      </c>
      <c r="C709" t="s">
        <v>3169</v>
      </c>
      <c r="D709" t="s">
        <v>1038</v>
      </c>
      <c r="E709" s="64" t="s">
        <v>3451</v>
      </c>
    </row>
    <row r="710" spans="1:6" x14ac:dyDescent="0.25">
      <c r="A710">
        <v>2020</v>
      </c>
      <c r="B710">
        <v>7</v>
      </c>
      <c r="C710" t="s">
        <v>3325</v>
      </c>
      <c r="D710" t="s">
        <v>1052</v>
      </c>
      <c r="E710" s="64" t="s">
        <v>3700</v>
      </c>
      <c r="F710" s="64" t="s">
        <v>3747</v>
      </c>
    </row>
    <row r="711" spans="1:6" x14ac:dyDescent="0.25">
      <c r="A711">
        <v>2020</v>
      </c>
      <c r="B711">
        <v>7</v>
      </c>
      <c r="C711" t="s">
        <v>3169</v>
      </c>
      <c r="D711" t="s">
        <v>1046</v>
      </c>
      <c r="E711" s="64" t="s">
        <v>3691</v>
      </c>
      <c r="F711" s="64" t="s">
        <v>3748</v>
      </c>
    </row>
    <row r="712" spans="1:6" x14ac:dyDescent="0.25">
      <c r="A712">
        <v>2020</v>
      </c>
      <c r="B712">
        <v>7</v>
      </c>
      <c r="C712" t="s">
        <v>3169</v>
      </c>
      <c r="D712" t="s">
        <v>1062</v>
      </c>
      <c r="E712" s="64" t="s">
        <v>3608</v>
      </c>
    </row>
    <row r="713" spans="1:6" x14ac:dyDescent="0.25">
      <c r="A713">
        <v>2020</v>
      </c>
      <c r="B713">
        <v>7</v>
      </c>
      <c r="C713" t="s">
        <v>3169</v>
      </c>
      <c r="D713" t="s">
        <v>1057</v>
      </c>
      <c r="F713" s="64" t="s">
        <v>3378</v>
      </c>
    </row>
    <row r="714" spans="1:6" x14ac:dyDescent="0.25">
      <c r="A714">
        <v>2020</v>
      </c>
      <c r="B714">
        <v>7</v>
      </c>
      <c r="C714" t="s">
        <v>3169</v>
      </c>
      <c r="D714" t="s">
        <v>1062</v>
      </c>
      <c r="E714" s="64" t="s">
        <v>3743</v>
      </c>
      <c r="F714" s="64" t="s">
        <v>3749</v>
      </c>
    </row>
    <row r="715" spans="1:6" x14ac:dyDescent="0.25">
      <c r="A715">
        <v>2020</v>
      </c>
      <c r="B715">
        <v>7</v>
      </c>
      <c r="C715" t="s">
        <v>3169</v>
      </c>
      <c r="D715" t="s">
        <v>1038</v>
      </c>
      <c r="F715" s="64" t="s">
        <v>3750</v>
      </c>
    </row>
    <row r="716" spans="1:6" x14ac:dyDescent="0.25">
      <c r="A716">
        <v>2020</v>
      </c>
      <c r="B716">
        <v>7</v>
      </c>
      <c r="C716" t="s">
        <v>3169</v>
      </c>
      <c r="D716" t="s">
        <v>1043</v>
      </c>
      <c r="F716" s="64" t="s">
        <v>3751</v>
      </c>
    </row>
    <row r="717" spans="1:6" x14ac:dyDescent="0.25">
      <c r="A717">
        <v>2020</v>
      </c>
      <c r="B717">
        <v>7</v>
      </c>
      <c r="C717" t="s">
        <v>3169</v>
      </c>
      <c r="D717" t="s">
        <v>1038</v>
      </c>
      <c r="F717" s="64" t="s">
        <v>3451</v>
      </c>
    </row>
    <row r="718" spans="1:6" x14ac:dyDescent="0.25">
      <c r="A718">
        <v>2020</v>
      </c>
      <c r="B718">
        <v>7</v>
      </c>
      <c r="C718" t="s">
        <v>3169</v>
      </c>
      <c r="D718" t="s">
        <v>1041</v>
      </c>
      <c r="F718" s="64" t="s">
        <v>3482</v>
      </c>
    </row>
    <row r="719" spans="1:6" x14ac:dyDescent="0.25">
      <c r="A719">
        <v>2020</v>
      </c>
      <c r="B719">
        <v>7</v>
      </c>
      <c r="C719" t="s">
        <v>3169</v>
      </c>
      <c r="D719" t="s">
        <v>1038</v>
      </c>
      <c r="E719" s="64" t="s">
        <v>3740</v>
      </c>
      <c r="F719" s="64" t="s">
        <v>3752</v>
      </c>
    </row>
    <row r="720" spans="1:6" x14ac:dyDescent="0.25">
      <c r="A720">
        <v>2020</v>
      </c>
      <c r="B720">
        <v>7</v>
      </c>
      <c r="C720" t="s">
        <v>3169</v>
      </c>
      <c r="D720" t="s">
        <v>1046</v>
      </c>
      <c r="F720" s="64" t="s">
        <v>3753</v>
      </c>
    </row>
    <row r="721" spans="1:6" x14ac:dyDescent="0.25">
      <c r="A721">
        <v>2020</v>
      </c>
      <c r="B721">
        <v>7</v>
      </c>
      <c r="C721" t="s">
        <v>3169</v>
      </c>
      <c r="D721" t="s">
        <v>1060</v>
      </c>
      <c r="E721" s="64" t="s">
        <v>3722</v>
      </c>
    </row>
    <row r="722" spans="1:6" x14ac:dyDescent="0.25">
      <c r="A722">
        <v>2020</v>
      </c>
      <c r="B722">
        <v>7</v>
      </c>
      <c r="C722" t="s">
        <v>3169</v>
      </c>
      <c r="D722" t="s">
        <v>1038</v>
      </c>
      <c r="E722" s="64" t="s">
        <v>3752</v>
      </c>
    </row>
    <row r="723" spans="1:6" x14ac:dyDescent="0.25">
      <c r="A723">
        <v>2020</v>
      </c>
      <c r="B723">
        <v>7</v>
      </c>
      <c r="C723" t="s">
        <v>3325</v>
      </c>
      <c r="D723" t="s">
        <v>1043</v>
      </c>
      <c r="E723" s="64" t="s">
        <v>3751</v>
      </c>
      <c r="F723" s="64" t="s">
        <v>3754</v>
      </c>
    </row>
    <row r="724" spans="1:6" x14ac:dyDescent="0.25">
      <c r="A724">
        <v>2020</v>
      </c>
      <c r="B724">
        <v>7</v>
      </c>
      <c r="C724" t="s">
        <v>3325</v>
      </c>
      <c r="D724" t="s">
        <v>1046</v>
      </c>
      <c r="F724" s="64" t="s">
        <v>3755</v>
      </c>
    </row>
    <row r="725" spans="1:6" x14ac:dyDescent="0.25">
      <c r="A725">
        <v>2020</v>
      </c>
      <c r="B725">
        <v>7</v>
      </c>
      <c r="C725" t="s">
        <v>3325</v>
      </c>
      <c r="D725" t="s">
        <v>1060</v>
      </c>
      <c r="F725" s="64" t="s">
        <v>3756</v>
      </c>
    </row>
    <row r="726" spans="1:6" x14ac:dyDescent="0.25">
      <c r="A726">
        <v>2020</v>
      </c>
      <c r="B726">
        <v>8</v>
      </c>
      <c r="C726" t="s">
        <v>3169</v>
      </c>
      <c r="D726" t="s">
        <v>1049</v>
      </c>
      <c r="E726" s="64" t="s">
        <v>3746</v>
      </c>
    </row>
    <row r="727" spans="1:6" x14ac:dyDescent="0.25">
      <c r="A727">
        <v>2020</v>
      </c>
      <c r="B727">
        <v>8</v>
      </c>
      <c r="C727" t="s">
        <v>3169</v>
      </c>
      <c r="D727" t="s">
        <v>1049</v>
      </c>
      <c r="E727" s="64" t="s">
        <v>3741</v>
      </c>
      <c r="F727" s="64" t="s">
        <v>3757</v>
      </c>
    </row>
    <row r="728" spans="1:6" x14ac:dyDescent="0.25">
      <c r="A728">
        <v>2020</v>
      </c>
      <c r="B728">
        <v>8</v>
      </c>
      <c r="C728" t="s">
        <v>3169</v>
      </c>
      <c r="D728" t="s">
        <v>1049</v>
      </c>
      <c r="E728" s="64" t="s">
        <v>3723</v>
      </c>
      <c r="F728" s="64" t="s">
        <v>3758</v>
      </c>
    </row>
    <row r="729" spans="1:6" x14ac:dyDescent="0.25">
      <c r="A729">
        <v>2020</v>
      </c>
      <c r="B729">
        <v>7</v>
      </c>
      <c r="C729" t="s">
        <v>3325</v>
      </c>
      <c r="D729" t="s">
        <v>1041</v>
      </c>
      <c r="E729" s="64" t="s">
        <v>3482</v>
      </c>
      <c r="F729" s="64" t="s">
        <v>3759</v>
      </c>
    </row>
    <row r="730" spans="1:6" x14ac:dyDescent="0.25">
      <c r="A730">
        <v>2020</v>
      </c>
      <c r="B730">
        <v>8</v>
      </c>
      <c r="C730" t="s">
        <v>3169</v>
      </c>
      <c r="D730" t="s">
        <v>1041</v>
      </c>
      <c r="E730" s="64" t="s">
        <v>3687</v>
      </c>
    </row>
    <row r="731" spans="1:6" x14ac:dyDescent="0.25">
      <c r="A731">
        <v>2020</v>
      </c>
      <c r="B731">
        <v>8</v>
      </c>
      <c r="C731" t="s">
        <v>3169</v>
      </c>
      <c r="D731" t="s">
        <v>1041</v>
      </c>
      <c r="E731" s="64" t="s">
        <v>3716</v>
      </c>
    </row>
    <row r="732" spans="1:6" x14ac:dyDescent="0.25">
      <c r="A732">
        <v>2020</v>
      </c>
      <c r="B732">
        <v>8</v>
      </c>
      <c r="C732" t="s">
        <v>3169</v>
      </c>
      <c r="D732" t="s">
        <v>1062</v>
      </c>
      <c r="E732" s="64" t="s">
        <v>3749</v>
      </c>
      <c r="F732" s="64" t="s">
        <v>3760</v>
      </c>
    </row>
    <row r="733" spans="1:6" x14ac:dyDescent="0.25">
      <c r="A733">
        <v>2020</v>
      </c>
      <c r="B733">
        <v>8</v>
      </c>
      <c r="C733" t="s">
        <v>3169</v>
      </c>
      <c r="D733" t="s">
        <v>1046</v>
      </c>
      <c r="E733" s="64" t="s">
        <v>3733</v>
      </c>
      <c r="F733" s="64" t="s">
        <v>3761</v>
      </c>
    </row>
    <row r="734" spans="1:6" x14ac:dyDescent="0.25">
      <c r="A734">
        <v>2020</v>
      </c>
      <c r="B734">
        <v>8</v>
      </c>
      <c r="C734" t="s">
        <v>3169</v>
      </c>
      <c r="D734" t="s">
        <v>1041</v>
      </c>
      <c r="E734" s="64" t="s">
        <v>3629</v>
      </c>
    </row>
    <row r="735" spans="1:6" x14ac:dyDescent="0.25">
      <c r="A735">
        <v>2020</v>
      </c>
      <c r="B735">
        <v>8</v>
      </c>
      <c r="C735" t="s">
        <v>3169</v>
      </c>
      <c r="D735" t="s">
        <v>1041</v>
      </c>
      <c r="F735" s="64" t="s">
        <v>3762</v>
      </c>
    </row>
    <row r="736" spans="1:6" x14ac:dyDescent="0.25">
      <c r="A736">
        <v>2020</v>
      </c>
      <c r="B736">
        <v>8</v>
      </c>
      <c r="C736" t="s">
        <v>3169</v>
      </c>
      <c r="D736" t="s">
        <v>1055</v>
      </c>
      <c r="F736" s="64" t="s">
        <v>3763</v>
      </c>
    </row>
    <row r="737" spans="1:6" x14ac:dyDescent="0.25">
      <c r="A737">
        <v>2020</v>
      </c>
      <c r="B737">
        <v>8</v>
      </c>
      <c r="C737" t="s">
        <v>3169</v>
      </c>
      <c r="D737" t="s">
        <v>1062</v>
      </c>
      <c r="F737" s="64" t="s">
        <v>3764</v>
      </c>
    </row>
    <row r="738" spans="1:6" x14ac:dyDescent="0.25">
      <c r="A738">
        <v>2020</v>
      </c>
      <c r="B738">
        <v>8</v>
      </c>
      <c r="C738" t="s">
        <v>3169</v>
      </c>
      <c r="D738" t="s">
        <v>1062</v>
      </c>
      <c r="F738" s="64" t="s">
        <v>3379</v>
      </c>
    </row>
    <row r="739" spans="1:6" x14ac:dyDescent="0.25">
      <c r="A739">
        <v>2020</v>
      </c>
      <c r="B739">
        <v>8</v>
      </c>
      <c r="C739" t="s">
        <v>3169</v>
      </c>
      <c r="D739" t="s">
        <v>1041</v>
      </c>
      <c r="F739" s="64" t="s">
        <v>3765</v>
      </c>
    </row>
    <row r="740" spans="1:6" x14ac:dyDescent="0.25">
      <c r="A740">
        <v>2020</v>
      </c>
      <c r="B740">
        <v>8</v>
      </c>
      <c r="C740" t="s">
        <v>3169</v>
      </c>
      <c r="D740" t="s">
        <v>1049</v>
      </c>
      <c r="F740" s="64" t="s">
        <v>3683</v>
      </c>
    </row>
    <row r="741" spans="1:6" x14ac:dyDescent="0.25">
      <c r="A741">
        <v>2020</v>
      </c>
      <c r="B741">
        <v>8</v>
      </c>
      <c r="C741" t="s">
        <v>3169</v>
      </c>
      <c r="D741" t="s">
        <v>1046</v>
      </c>
      <c r="E741" s="64" t="s">
        <v>3761</v>
      </c>
    </row>
    <row r="742" spans="1:6" x14ac:dyDescent="0.25">
      <c r="A742">
        <v>2020</v>
      </c>
      <c r="B742">
        <v>8</v>
      </c>
      <c r="C742" t="s">
        <v>3169</v>
      </c>
      <c r="D742" t="s">
        <v>1046</v>
      </c>
      <c r="F742" s="64" t="s">
        <v>3766</v>
      </c>
    </row>
    <row r="743" spans="1:6" x14ac:dyDescent="0.25">
      <c r="A743">
        <v>2020</v>
      </c>
      <c r="B743">
        <v>8</v>
      </c>
      <c r="C743" t="s">
        <v>3169</v>
      </c>
      <c r="D743" t="s">
        <v>1046</v>
      </c>
      <c r="F743" s="64" t="s">
        <v>3767</v>
      </c>
    </row>
    <row r="744" spans="1:6" x14ac:dyDescent="0.25">
      <c r="A744">
        <v>2020</v>
      </c>
      <c r="B744">
        <v>8</v>
      </c>
      <c r="C744" t="s">
        <v>3169</v>
      </c>
      <c r="D744" t="s">
        <v>1052</v>
      </c>
      <c r="E744" s="64" t="s">
        <v>3768</v>
      </c>
    </row>
    <row r="745" spans="1:6" x14ac:dyDescent="0.25">
      <c r="A745">
        <v>2020</v>
      </c>
      <c r="B745">
        <v>8</v>
      </c>
      <c r="C745" t="s">
        <v>3169</v>
      </c>
      <c r="D745" t="s">
        <v>1052</v>
      </c>
      <c r="E745" s="64" t="s">
        <v>3747</v>
      </c>
    </row>
    <row r="746" spans="1:6" x14ac:dyDescent="0.25">
      <c r="A746">
        <v>2020</v>
      </c>
      <c r="B746">
        <v>8</v>
      </c>
      <c r="C746" t="s">
        <v>3169</v>
      </c>
      <c r="D746" t="s">
        <v>1049</v>
      </c>
      <c r="E746" s="64" t="s">
        <v>3683</v>
      </c>
    </row>
    <row r="747" spans="1:6" x14ac:dyDescent="0.25">
      <c r="A747">
        <v>2020</v>
      </c>
      <c r="B747">
        <v>8</v>
      </c>
      <c r="C747" t="s">
        <v>3325</v>
      </c>
      <c r="D747" t="s">
        <v>1055</v>
      </c>
      <c r="F747" s="64" t="s">
        <v>3769</v>
      </c>
    </row>
    <row r="748" spans="1:6" x14ac:dyDescent="0.25">
      <c r="A748">
        <v>2020</v>
      </c>
      <c r="B748">
        <v>8</v>
      </c>
      <c r="C748" t="s">
        <v>3325</v>
      </c>
      <c r="D748" t="s">
        <v>1041</v>
      </c>
      <c r="E748" s="64" t="s">
        <v>3765</v>
      </c>
      <c r="F748" s="64" t="s">
        <v>3770</v>
      </c>
    </row>
    <row r="749" spans="1:6" x14ac:dyDescent="0.25">
      <c r="A749">
        <v>2020</v>
      </c>
      <c r="B749">
        <v>8</v>
      </c>
      <c r="C749" t="s">
        <v>3325</v>
      </c>
      <c r="D749" t="s">
        <v>1062</v>
      </c>
      <c r="F749" s="64" t="s">
        <v>3771</v>
      </c>
    </row>
    <row r="750" spans="1:6" x14ac:dyDescent="0.25">
      <c r="A750">
        <v>2020</v>
      </c>
      <c r="B750">
        <v>8</v>
      </c>
      <c r="C750" t="s">
        <v>3325</v>
      </c>
      <c r="D750" t="s">
        <v>1052</v>
      </c>
      <c r="F750" s="64" t="s">
        <v>3772</v>
      </c>
    </row>
    <row r="751" spans="1:6" x14ac:dyDescent="0.25">
      <c r="A751">
        <v>2020</v>
      </c>
      <c r="B751">
        <v>8</v>
      </c>
      <c r="C751" t="s">
        <v>3325</v>
      </c>
      <c r="D751" t="s">
        <v>1052</v>
      </c>
      <c r="F751" s="64" t="s">
        <v>3773</v>
      </c>
    </row>
    <row r="752" spans="1:6" x14ac:dyDescent="0.25">
      <c r="A752">
        <v>2020</v>
      </c>
      <c r="B752">
        <v>8</v>
      </c>
      <c r="C752" t="s">
        <v>3325</v>
      </c>
      <c r="D752" t="s">
        <v>1049</v>
      </c>
      <c r="F752" s="64" t="s">
        <v>3774</v>
      </c>
    </row>
    <row r="753" spans="1:6" x14ac:dyDescent="0.25">
      <c r="A753">
        <v>2020</v>
      </c>
      <c r="B753">
        <v>8</v>
      </c>
      <c r="C753" t="s">
        <v>3325</v>
      </c>
      <c r="D753" t="s">
        <v>1041</v>
      </c>
      <c r="E753" s="64" t="s">
        <v>3759</v>
      </c>
      <c r="F753" s="64" t="s">
        <v>3775</v>
      </c>
    </row>
    <row r="754" spans="1:6" x14ac:dyDescent="0.25">
      <c r="A754">
        <v>2020</v>
      </c>
      <c r="B754">
        <v>9</v>
      </c>
      <c r="C754" t="s">
        <v>3169</v>
      </c>
      <c r="D754" t="s">
        <v>1049</v>
      </c>
      <c r="E754" s="64" t="s">
        <v>3701</v>
      </c>
    </row>
    <row r="755" spans="1:6" x14ac:dyDescent="0.25">
      <c r="A755">
        <v>2020</v>
      </c>
      <c r="B755">
        <v>9</v>
      </c>
      <c r="C755" t="s">
        <v>3169</v>
      </c>
      <c r="D755" t="s">
        <v>1052</v>
      </c>
      <c r="E755" s="64" t="s">
        <v>3773</v>
      </c>
      <c r="F755" s="64" t="s">
        <v>3776</v>
      </c>
    </row>
    <row r="756" spans="1:6" x14ac:dyDescent="0.25">
      <c r="A756">
        <v>2020</v>
      </c>
      <c r="B756">
        <v>9</v>
      </c>
      <c r="C756" t="s">
        <v>3169</v>
      </c>
      <c r="D756" t="s">
        <v>1046</v>
      </c>
      <c r="E756" s="64" t="s">
        <v>3742</v>
      </c>
    </row>
    <row r="757" spans="1:6" x14ac:dyDescent="0.25">
      <c r="A757">
        <v>2020</v>
      </c>
      <c r="B757">
        <v>9</v>
      </c>
      <c r="C757" t="s">
        <v>3169</v>
      </c>
      <c r="D757" t="s">
        <v>1046</v>
      </c>
      <c r="E757" s="64" t="s">
        <v>3767</v>
      </c>
      <c r="F757" s="64" t="s">
        <v>3641</v>
      </c>
    </row>
    <row r="758" spans="1:6" x14ac:dyDescent="0.25">
      <c r="A758">
        <v>2020</v>
      </c>
      <c r="B758">
        <v>9</v>
      </c>
      <c r="C758" t="s">
        <v>3169</v>
      </c>
      <c r="D758" t="s">
        <v>1046</v>
      </c>
      <c r="F758" s="64" t="s">
        <v>3777</v>
      </c>
    </row>
    <row r="759" spans="1:6" x14ac:dyDescent="0.25">
      <c r="A759">
        <v>2020</v>
      </c>
      <c r="B759">
        <v>9</v>
      </c>
      <c r="C759" t="s">
        <v>3169</v>
      </c>
      <c r="D759" t="s">
        <v>1041</v>
      </c>
      <c r="E759" s="64" t="s">
        <v>3745</v>
      </c>
    </row>
    <row r="760" spans="1:6" x14ac:dyDescent="0.25">
      <c r="A760">
        <v>2020</v>
      </c>
      <c r="B760">
        <v>9</v>
      </c>
      <c r="C760" t="s">
        <v>3169</v>
      </c>
      <c r="D760" t="s">
        <v>1049</v>
      </c>
      <c r="E760" s="64" t="s">
        <v>3675</v>
      </c>
      <c r="F760" s="64" t="s">
        <v>3778</v>
      </c>
    </row>
    <row r="761" spans="1:6" x14ac:dyDescent="0.25">
      <c r="A761">
        <v>2020</v>
      </c>
      <c r="B761">
        <v>9</v>
      </c>
      <c r="C761" t="s">
        <v>3169</v>
      </c>
      <c r="D761" t="s">
        <v>1046</v>
      </c>
      <c r="F761" s="64" t="s">
        <v>3779</v>
      </c>
    </row>
    <row r="762" spans="1:6" x14ac:dyDescent="0.25">
      <c r="A762">
        <v>2020</v>
      </c>
      <c r="B762">
        <v>9</v>
      </c>
      <c r="C762" t="s">
        <v>3169</v>
      </c>
      <c r="D762" t="s">
        <v>1049</v>
      </c>
      <c r="F762" s="64" t="s">
        <v>3780</v>
      </c>
    </row>
    <row r="763" spans="1:6" x14ac:dyDescent="0.25">
      <c r="A763">
        <v>2020</v>
      </c>
      <c r="B763">
        <v>9</v>
      </c>
      <c r="C763" t="s">
        <v>3169</v>
      </c>
      <c r="D763" t="s">
        <v>1049</v>
      </c>
      <c r="F763" s="64" t="s">
        <v>3683</v>
      </c>
    </row>
    <row r="764" spans="1:6" x14ac:dyDescent="0.25">
      <c r="A764">
        <v>2020</v>
      </c>
      <c r="B764">
        <v>9</v>
      </c>
      <c r="C764" t="s">
        <v>3169</v>
      </c>
      <c r="D764" t="s">
        <v>1041</v>
      </c>
      <c r="F764" s="64" t="s">
        <v>3530</v>
      </c>
    </row>
    <row r="765" spans="1:6" x14ac:dyDescent="0.25">
      <c r="A765">
        <v>2020</v>
      </c>
      <c r="B765">
        <v>9</v>
      </c>
      <c r="C765" t="s">
        <v>3169</v>
      </c>
      <c r="D765" t="s">
        <v>1041</v>
      </c>
      <c r="F765" s="64" t="s">
        <v>3651</v>
      </c>
    </row>
    <row r="766" spans="1:6" x14ac:dyDescent="0.25">
      <c r="A766">
        <v>2020</v>
      </c>
      <c r="B766">
        <v>9</v>
      </c>
      <c r="C766" t="s">
        <v>3169</v>
      </c>
      <c r="D766" t="s">
        <v>1062</v>
      </c>
      <c r="E766" s="64" t="s">
        <v>3760</v>
      </c>
    </row>
    <row r="767" spans="1:6" x14ac:dyDescent="0.25">
      <c r="A767">
        <v>2020</v>
      </c>
      <c r="B767">
        <v>9</v>
      </c>
      <c r="C767" t="s">
        <v>3169</v>
      </c>
      <c r="D767" t="s">
        <v>1038</v>
      </c>
      <c r="E767" s="64" t="s">
        <v>3731</v>
      </c>
    </row>
    <row r="768" spans="1:6" x14ac:dyDescent="0.25">
      <c r="A768">
        <v>2020</v>
      </c>
      <c r="B768">
        <v>9</v>
      </c>
      <c r="C768" t="s">
        <v>3325</v>
      </c>
      <c r="D768" t="s">
        <v>1046</v>
      </c>
      <c r="E768" s="64" t="s">
        <v>3777</v>
      </c>
      <c r="F768" s="64" t="s">
        <v>3691</v>
      </c>
    </row>
    <row r="769" spans="1:6" x14ac:dyDescent="0.25">
      <c r="A769">
        <v>2020</v>
      </c>
      <c r="B769">
        <v>9</v>
      </c>
      <c r="C769" t="s">
        <v>3325</v>
      </c>
      <c r="D769" t="s">
        <v>1046</v>
      </c>
      <c r="E769" s="64" t="s">
        <v>3642</v>
      </c>
      <c r="F769" s="64" t="s">
        <v>3781</v>
      </c>
    </row>
    <row r="770" spans="1:6" x14ac:dyDescent="0.25">
      <c r="A770">
        <v>2020</v>
      </c>
      <c r="B770">
        <v>9</v>
      </c>
      <c r="C770" t="s">
        <v>3325</v>
      </c>
      <c r="D770" t="s">
        <v>1041</v>
      </c>
      <c r="E770" s="64" t="s">
        <v>3775</v>
      </c>
      <c r="F770" s="64" t="s">
        <v>3782</v>
      </c>
    </row>
    <row r="771" spans="1:6" x14ac:dyDescent="0.25">
      <c r="A771">
        <v>2020</v>
      </c>
      <c r="B771">
        <v>9</v>
      </c>
      <c r="C771" t="s">
        <v>3325</v>
      </c>
      <c r="D771" t="s">
        <v>1041</v>
      </c>
      <c r="E771" s="64" t="s">
        <v>3770</v>
      </c>
      <c r="F771" s="64" t="s">
        <v>3504</v>
      </c>
    </row>
    <row r="772" spans="1:6" x14ac:dyDescent="0.25">
      <c r="A772">
        <v>2020</v>
      </c>
      <c r="B772">
        <v>9</v>
      </c>
      <c r="C772" t="s">
        <v>3325</v>
      </c>
      <c r="D772" t="s">
        <v>1049</v>
      </c>
      <c r="E772" s="64" t="s">
        <v>3780</v>
      </c>
      <c r="F772" s="64" t="s">
        <v>3783</v>
      </c>
    </row>
    <row r="773" spans="1:6" x14ac:dyDescent="0.25">
      <c r="A773">
        <v>2020</v>
      </c>
      <c r="B773">
        <v>9</v>
      </c>
      <c r="C773" t="s">
        <v>3325</v>
      </c>
      <c r="D773" t="s">
        <v>1062</v>
      </c>
      <c r="F773" s="64" t="s">
        <v>3784</v>
      </c>
    </row>
    <row r="774" spans="1:6" x14ac:dyDescent="0.25">
      <c r="A774">
        <v>2020</v>
      </c>
      <c r="B774">
        <v>9</v>
      </c>
      <c r="C774" t="s">
        <v>3325</v>
      </c>
      <c r="D774" t="s">
        <v>1052</v>
      </c>
      <c r="E774" s="64" t="s">
        <v>3772</v>
      </c>
      <c r="F774" s="64" t="s">
        <v>3785</v>
      </c>
    </row>
    <row r="775" spans="1:6" x14ac:dyDescent="0.25">
      <c r="A775">
        <v>2020</v>
      </c>
      <c r="B775">
        <v>9</v>
      </c>
      <c r="C775" t="s">
        <v>3325</v>
      </c>
      <c r="D775" t="s">
        <v>1043</v>
      </c>
      <c r="F775" s="64" t="s">
        <v>3786</v>
      </c>
    </row>
    <row r="776" spans="1:6" x14ac:dyDescent="0.25">
      <c r="A776">
        <v>2020</v>
      </c>
      <c r="B776">
        <v>9</v>
      </c>
      <c r="C776" t="s">
        <v>3325</v>
      </c>
      <c r="D776" t="s">
        <v>1062</v>
      </c>
      <c r="F776" s="64" t="s">
        <v>3787</v>
      </c>
    </row>
    <row r="777" spans="1:6" x14ac:dyDescent="0.25">
      <c r="A777">
        <v>2020</v>
      </c>
      <c r="B777">
        <v>10</v>
      </c>
      <c r="C777" t="s">
        <v>3169</v>
      </c>
      <c r="D777" t="s">
        <v>1049</v>
      </c>
      <c r="E777" s="64" t="s">
        <v>3683</v>
      </c>
    </row>
    <row r="778" spans="1:6" x14ac:dyDescent="0.25">
      <c r="A778">
        <v>2020</v>
      </c>
      <c r="B778">
        <v>10</v>
      </c>
      <c r="C778" t="s">
        <v>3169</v>
      </c>
      <c r="D778" t="s">
        <v>1049</v>
      </c>
      <c r="E778" s="64" t="s">
        <v>3536</v>
      </c>
    </row>
    <row r="779" spans="1:6" x14ac:dyDescent="0.25">
      <c r="A779">
        <v>2020</v>
      </c>
      <c r="B779">
        <v>10</v>
      </c>
      <c r="C779" t="s">
        <v>3169</v>
      </c>
      <c r="D779" t="s">
        <v>1041</v>
      </c>
      <c r="E779" s="64" t="s">
        <v>3762</v>
      </c>
    </row>
    <row r="780" spans="1:6" x14ac:dyDescent="0.25">
      <c r="A780">
        <v>2020</v>
      </c>
      <c r="B780">
        <v>10</v>
      </c>
      <c r="C780" t="s">
        <v>3169</v>
      </c>
      <c r="D780" t="s">
        <v>1043</v>
      </c>
      <c r="E780" s="64" t="s">
        <v>2892</v>
      </c>
    </row>
    <row r="781" spans="1:6" x14ac:dyDescent="0.25">
      <c r="A781">
        <v>2020</v>
      </c>
      <c r="B781">
        <v>10</v>
      </c>
      <c r="C781" t="s">
        <v>3169</v>
      </c>
      <c r="D781" t="s">
        <v>1060</v>
      </c>
      <c r="E781" s="64" t="s">
        <v>3678</v>
      </c>
    </row>
    <row r="782" spans="1:6" x14ac:dyDescent="0.25">
      <c r="A782">
        <v>2020</v>
      </c>
      <c r="B782">
        <v>10</v>
      </c>
      <c r="C782" t="s">
        <v>3169</v>
      </c>
      <c r="D782" t="s">
        <v>1041</v>
      </c>
      <c r="E782" s="64" t="s">
        <v>3651</v>
      </c>
    </row>
    <row r="783" spans="1:6" x14ac:dyDescent="0.25">
      <c r="A783">
        <v>2020</v>
      </c>
      <c r="B783">
        <v>10</v>
      </c>
      <c r="C783" t="s">
        <v>3169</v>
      </c>
      <c r="D783" t="s">
        <v>1046</v>
      </c>
      <c r="E783" s="64" t="s">
        <v>3641</v>
      </c>
    </row>
    <row r="784" spans="1:6" x14ac:dyDescent="0.25">
      <c r="A784">
        <v>2020</v>
      </c>
      <c r="B784">
        <v>10</v>
      </c>
      <c r="C784" t="s">
        <v>3169</v>
      </c>
      <c r="D784" t="s">
        <v>1046</v>
      </c>
      <c r="E784" s="64" t="s">
        <v>3755</v>
      </c>
    </row>
    <row r="785" spans="1:6" x14ac:dyDescent="0.25">
      <c r="A785">
        <v>2020</v>
      </c>
      <c r="B785">
        <v>10</v>
      </c>
      <c r="C785" t="s">
        <v>3169</v>
      </c>
      <c r="D785" t="s">
        <v>1041</v>
      </c>
      <c r="F785" s="64" t="s">
        <v>3788</v>
      </c>
    </row>
    <row r="786" spans="1:6" x14ac:dyDescent="0.25">
      <c r="A786">
        <v>2020</v>
      </c>
      <c r="B786">
        <v>10</v>
      </c>
      <c r="C786" t="s">
        <v>3169</v>
      </c>
      <c r="D786" t="s">
        <v>1049</v>
      </c>
      <c r="F786" s="64" t="s">
        <v>3789</v>
      </c>
    </row>
    <row r="787" spans="1:6" x14ac:dyDescent="0.25">
      <c r="A787">
        <v>2020</v>
      </c>
      <c r="B787">
        <v>10</v>
      </c>
      <c r="C787" t="s">
        <v>3169</v>
      </c>
      <c r="D787" t="s">
        <v>1046</v>
      </c>
      <c r="F787" s="64" t="s">
        <v>3777</v>
      </c>
    </row>
    <row r="788" spans="1:6" x14ac:dyDescent="0.25">
      <c r="A788">
        <v>2020</v>
      </c>
      <c r="B788">
        <v>10</v>
      </c>
      <c r="C788" t="s">
        <v>3169</v>
      </c>
      <c r="D788" t="s">
        <v>1038</v>
      </c>
      <c r="E788" s="64" t="s">
        <v>3639</v>
      </c>
      <c r="F788" s="64" t="s">
        <v>3790</v>
      </c>
    </row>
    <row r="789" spans="1:6" x14ac:dyDescent="0.25">
      <c r="A789">
        <v>2020</v>
      </c>
      <c r="B789">
        <v>10</v>
      </c>
      <c r="C789" t="s">
        <v>3169</v>
      </c>
      <c r="D789" t="s">
        <v>1049</v>
      </c>
      <c r="F789" s="64" t="s">
        <v>3791</v>
      </c>
    </row>
    <row r="790" spans="1:6" x14ac:dyDescent="0.25">
      <c r="A790">
        <v>2020</v>
      </c>
      <c r="B790">
        <v>10</v>
      </c>
      <c r="C790" t="s">
        <v>3169</v>
      </c>
      <c r="D790" t="s">
        <v>1041</v>
      </c>
      <c r="F790" s="64" t="s">
        <v>3792</v>
      </c>
    </row>
    <row r="791" spans="1:6" x14ac:dyDescent="0.25">
      <c r="A791">
        <v>2020</v>
      </c>
      <c r="B791">
        <v>10</v>
      </c>
      <c r="C791" t="s">
        <v>3169</v>
      </c>
      <c r="D791" t="s">
        <v>1062</v>
      </c>
      <c r="E791" s="64" t="s">
        <v>3784</v>
      </c>
    </row>
    <row r="792" spans="1:6" x14ac:dyDescent="0.25">
      <c r="A792">
        <v>2020</v>
      </c>
      <c r="B792">
        <v>10</v>
      </c>
      <c r="C792" t="s">
        <v>3169</v>
      </c>
      <c r="D792" t="s">
        <v>1062</v>
      </c>
      <c r="E792" s="64" t="s">
        <v>3448</v>
      </c>
    </row>
    <row r="793" spans="1:6" x14ac:dyDescent="0.25">
      <c r="A793">
        <v>2020</v>
      </c>
      <c r="B793">
        <v>10</v>
      </c>
      <c r="C793" t="s">
        <v>3169</v>
      </c>
      <c r="D793" t="s">
        <v>1046</v>
      </c>
      <c r="F793" s="64" t="s">
        <v>3793</v>
      </c>
    </row>
    <row r="794" spans="1:6" x14ac:dyDescent="0.25">
      <c r="A794">
        <v>2020</v>
      </c>
      <c r="B794">
        <v>10</v>
      </c>
      <c r="C794" t="s">
        <v>3325</v>
      </c>
      <c r="D794" t="s">
        <v>1041</v>
      </c>
      <c r="E794" s="64" t="s">
        <v>3794</v>
      </c>
      <c r="F794" s="64" t="s">
        <v>3795</v>
      </c>
    </row>
    <row r="795" spans="1:6" x14ac:dyDescent="0.25">
      <c r="A795">
        <v>2020</v>
      </c>
      <c r="B795">
        <v>10</v>
      </c>
      <c r="C795" t="s">
        <v>3325</v>
      </c>
      <c r="D795" t="s">
        <v>1062</v>
      </c>
      <c r="F795" s="64" t="s">
        <v>3796</v>
      </c>
    </row>
    <row r="796" spans="1:6" x14ac:dyDescent="0.25">
      <c r="A796">
        <v>2020</v>
      </c>
      <c r="B796">
        <v>10</v>
      </c>
      <c r="C796" t="s">
        <v>3325</v>
      </c>
      <c r="D796" t="s">
        <v>1049</v>
      </c>
      <c r="E796" s="64" t="s">
        <v>3789</v>
      </c>
      <c r="F796" s="64" t="s">
        <v>3534</v>
      </c>
    </row>
    <row r="797" spans="1:6" x14ac:dyDescent="0.25">
      <c r="A797">
        <v>2020</v>
      </c>
      <c r="B797">
        <v>10</v>
      </c>
      <c r="C797" t="s">
        <v>3325</v>
      </c>
      <c r="D797" t="s">
        <v>1052</v>
      </c>
      <c r="E797" s="64" t="s">
        <v>3776</v>
      </c>
      <c r="F797" s="64" t="s">
        <v>3797</v>
      </c>
    </row>
    <row r="798" spans="1:6" x14ac:dyDescent="0.25">
      <c r="A798">
        <v>2020</v>
      </c>
      <c r="B798">
        <v>11</v>
      </c>
      <c r="C798" t="s">
        <v>3169</v>
      </c>
      <c r="D798" t="s">
        <v>1049</v>
      </c>
      <c r="E798" s="64" t="s">
        <v>3720</v>
      </c>
    </row>
    <row r="799" spans="1:6" x14ac:dyDescent="0.25">
      <c r="A799">
        <v>2020</v>
      </c>
      <c r="B799">
        <v>11</v>
      </c>
      <c r="C799" t="s">
        <v>3169</v>
      </c>
      <c r="D799" t="s">
        <v>1049</v>
      </c>
      <c r="E799" s="64" t="s">
        <v>3757</v>
      </c>
    </row>
    <row r="800" spans="1:6" x14ac:dyDescent="0.25">
      <c r="A800">
        <v>2020</v>
      </c>
      <c r="B800">
        <v>11</v>
      </c>
      <c r="C800" t="s">
        <v>3169</v>
      </c>
      <c r="D800" t="s">
        <v>1041</v>
      </c>
      <c r="E800" s="64" t="s">
        <v>3792</v>
      </c>
    </row>
    <row r="801" spans="1:6" x14ac:dyDescent="0.25">
      <c r="A801">
        <v>2020</v>
      </c>
      <c r="B801">
        <v>11</v>
      </c>
      <c r="C801" t="s">
        <v>3169</v>
      </c>
      <c r="D801" t="s">
        <v>1041</v>
      </c>
      <c r="E801" s="64" t="s">
        <v>3788</v>
      </c>
    </row>
    <row r="802" spans="1:6" x14ac:dyDescent="0.25">
      <c r="A802">
        <v>2020</v>
      </c>
      <c r="B802">
        <v>11</v>
      </c>
      <c r="C802" t="s">
        <v>3169</v>
      </c>
      <c r="D802" t="s">
        <v>1049</v>
      </c>
      <c r="E802" s="64" t="s">
        <v>3778</v>
      </c>
      <c r="F802" s="64" t="s">
        <v>3798</v>
      </c>
    </row>
    <row r="803" spans="1:6" x14ac:dyDescent="0.25">
      <c r="A803">
        <v>2020</v>
      </c>
      <c r="B803">
        <v>11</v>
      </c>
      <c r="C803" t="s">
        <v>3169</v>
      </c>
      <c r="D803" t="s">
        <v>1062</v>
      </c>
      <c r="E803" s="64" t="s">
        <v>3764</v>
      </c>
    </row>
    <row r="804" spans="1:6" x14ac:dyDescent="0.25">
      <c r="A804">
        <v>2020</v>
      </c>
      <c r="B804">
        <v>11</v>
      </c>
      <c r="C804" t="s">
        <v>3169</v>
      </c>
      <c r="D804" t="s">
        <v>1062</v>
      </c>
      <c r="E804" s="64" t="s">
        <v>3771</v>
      </c>
    </row>
    <row r="805" spans="1:6" x14ac:dyDescent="0.25">
      <c r="A805">
        <v>2020</v>
      </c>
      <c r="B805">
        <v>11</v>
      </c>
      <c r="C805" t="s">
        <v>3169</v>
      </c>
      <c r="D805" t="s">
        <v>1049</v>
      </c>
      <c r="F805" s="64" t="s">
        <v>3799</v>
      </c>
    </row>
    <row r="806" spans="1:6" x14ac:dyDescent="0.25">
      <c r="A806">
        <v>2020</v>
      </c>
      <c r="B806">
        <v>11</v>
      </c>
      <c r="C806" t="s">
        <v>3169</v>
      </c>
      <c r="D806" t="s">
        <v>1055</v>
      </c>
      <c r="E806" s="64" t="s">
        <v>3618</v>
      </c>
    </row>
    <row r="807" spans="1:6" x14ac:dyDescent="0.25">
      <c r="A807">
        <v>2020</v>
      </c>
      <c r="B807">
        <v>11</v>
      </c>
      <c r="C807" t="s">
        <v>3169</v>
      </c>
      <c r="D807" t="s">
        <v>1046</v>
      </c>
      <c r="E807" s="64" t="s">
        <v>3766</v>
      </c>
    </row>
    <row r="808" spans="1:6" x14ac:dyDescent="0.25">
      <c r="A808">
        <v>2020</v>
      </c>
      <c r="B808">
        <v>11</v>
      </c>
      <c r="C808" t="s">
        <v>3169</v>
      </c>
      <c r="D808" t="s">
        <v>1052</v>
      </c>
      <c r="E808" s="64" t="s">
        <v>3785</v>
      </c>
      <c r="F808" s="64" t="s">
        <v>3800</v>
      </c>
    </row>
    <row r="809" spans="1:6" x14ac:dyDescent="0.25">
      <c r="A809">
        <v>2020</v>
      </c>
      <c r="B809">
        <v>11</v>
      </c>
      <c r="C809" t="s">
        <v>3169</v>
      </c>
      <c r="D809" t="s">
        <v>1046</v>
      </c>
      <c r="F809" s="64" t="s">
        <v>3801</v>
      </c>
    </row>
    <row r="810" spans="1:6" x14ac:dyDescent="0.25">
      <c r="A810">
        <v>2020</v>
      </c>
      <c r="B810">
        <v>11</v>
      </c>
      <c r="C810" t="s">
        <v>3169</v>
      </c>
      <c r="D810" t="s">
        <v>1046</v>
      </c>
      <c r="E810" s="64" t="s">
        <v>3673</v>
      </c>
    </row>
    <row r="811" spans="1:6" x14ac:dyDescent="0.25">
      <c r="A811">
        <v>2020</v>
      </c>
      <c r="B811">
        <v>11</v>
      </c>
      <c r="C811" t="s">
        <v>3325</v>
      </c>
      <c r="D811" t="s">
        <v>1062</v>
      </c>
      <c r="F811" s="64" t="s">
        <v>3802</v>
      </c>
    </row>
    <row r="812" spans="1:6" x14ac:dyDescent="0.25">
      <c r="A812">
        <v>2020</v>
      </c>
      <c r="B812">
        <v>11</v>
      </c>
      <c r="C812" t="s">
        <v>3325</v>
      </c>
      <c r="D812" t="s">
        <v>1049</v>
      </c>
      <c r="E812" s="64" t="s">
        <v>3774</v>
      </c>
      <c r="F812" s="64" t="s">
        <v>3803</v>
      </c>
    </row>
    <row r="813" spans="1:6" x14ac:dyDescent="0.25">
      <c r="A813">
        <v>2020</v>
      </c>
      <c r="B813">
        <v>11</v>
      </c>
      <c r="C813" t="s">
        <v>3325</v>
      </c>
      <c r="D813" t="s">
        <v>1041</v>
      </c>
      <c r="F813" s="64" t="s">
        <v>3243</v>
      </c>
    </row>
    <row r="814" spans="1:6" x14ac:dyDescent="0.25">
      <c r="A814">
        <v>2020</v>
      </c>
      <c r="B814">
        <v>11</v>
      </c>
      <c r="C814" t="s">
        <v>3325</v>
      </c>
      <c r="D814" t="s">
        <v>1041</v>
      </c>
      <c r="F814" s="64" t="s">
        <v>3804</v>
      </c>
    </row>
    <row r="815" spans="1:6" x14ac:dyDescent="0.25">
      <c r="A815">
        <v>2020</v>
      </c>
      <c r="B815">
        <v>12</v>
      </c>
      <c r="C815" t="s">
        <v>3169</v>
      </c>
      <c r="D815" t="s">
        <v>1049</v>
      </c>
      <c r="E815" s="64" t="s">
        <v>3805</v>
      </c>
    </row>
    <row r="816" spans="1:6" x14ac:dyDescent="0.25">
      <c r="A816">
        <v>2020</v>
      </c>
      <c r="B816">
        <v>12</v>
      </c>
      <c r="C816" t="s">
        <v>3169</v>
      </c>
      <c r="D816" t="s">
        <v>1041</v>
      </c>
      <c r="E816" s="64" t="s">
        <v>3804</v>
      </c>
    </row>
    <row r="817" spans="1:6" x14ac:dyDescent="0.25">
      <c r="A817">
        <v>2020</v>
      </c>
      <c r="B817">
        <v>12</v>
      </c>
      <c r="C817" t="s">
        <v>3169</v>
      </c>
      <c r="D817" t="s">
        <v>1049</v>
      </c>
      <c r="E817" s="64" t="s">
        <v>3798</v>
      </c>
      <c r="F817" s="64" t="s">
        <v>3675</v>
      </c>
    </row>
    <row r="818" spans="1:6" x14ac:dyDescent="0.25">
      <c r="A818">
        <v>2020</v>
      </c>
      <c r="B818">
        <v>12</v>
      </c>
      <c r="C818" t="s">
        <v>3169</v>
      </c>
      <c r="D818" t="s">
        <v>1041</v>
      </c>
      <c r="F818" s="64" t="s">
        <v>3745</v>
      </c>
    </row>
    <row r="819" spans="1:6" x14ac:dyDescent="0.25">
      <c r="A819">
        <v>2020</v>
      </c>
      <c r="B819">
        <v>12</v>
      </c>
      <c r="C819" t="s">
        <v>3325</v>
      </c>
      <c r="D819" t="s">
        <v>1038</v>
      </c>
      <c r="E819" s="64" t="s">
        <v>3790</v>
      </c>
      <c r="F819" s="64" t="s">
        <v>3806</v>
      </c>
    </row>
    <row r="820" spans="1:6" x14ac:dyDescent="0.25">
      <c r="A820">
        <v>2020</v>
      </c>
      <c r="B820">
        <v>12</v>
      </c>
      <c r="C820" t="s">
        <v>3169</v>
      </c>
      <c r="D820" t="s">
        <v>1062</v>
      </c>
      <c r="E820" s="64" t="s">
        <v>3787</v>
      </c>
    </row>
    <row r="821" spans="1:6" x14ac:dyDescent="0.25">
      <c r="A821">
        <v>2020</v>
      </c>
      <c r="B821">
        <v>12</v>
      </c>
      <c r="C821" t="s">
        <v>3325</v>
      </c>
      <c r="D821" t="s">
        <v>1062</v>
      </c>
      <c r="E821" s="64" t="s">
        <v>3802</v>
      </c>
      <c r="F821" s="64" t="s">
        <v>3807</v>
      </c>
    </row>
    <row r="822" spans="1:6" x14ac:dyDescent="0.25">
      <c r="A822">
        <v>2020</v>
      </c>
      <c r="B822">
        <v>12</v>
      </c>
      <c r="C822" t="s">
        <v>3169</v>
      </c>
      <c r="D822" t="s">
        <v>1060</v>
      </c>
      <c r="F822" s="64" t="s">
        <v>3808</v>
      </c>
    </row>
    <row r="823" spans="1:6" x14ac:dyDescent="0.25">
      <c r="A823">
        <v>2020</v>
      </c>
      <c r="B823">
        <v>12</v>
      </c>
      <c r="C823" t="s">
        <v>3169</v>
      </c>
      <c r="D823" t="s">
        <v>1052</v>
      </c>
      <c r="E823" s="64" t="s">
        <v>3797</v>
      </c>
      <c r="F823" s="64" t="s">
        <v>3591</v>
      </c>
    </row>
    <row r="824" spans="1:6" x14ac:dyDescent="0.25">
      <c r="A824">
        <v>2020</v>
      </c>
      <c r="B824">
        <v>12</v>
      </c>
      <c r="C824" t="s">
        <v>3169</v>
      </c>
      <c r="D824" t="s">
        <v>1049</v>
      </c>
      <c r="F824" s="64" t="s">
        <v>3330</v>
      </c>
    </row>
    <row r="825" spans="1:6" x14ac:dyDescent="0.25">
      <c r="A825">
        <v>2020</v>
      </c>
      <c r="B825">
        <v>12</v>
      </c>
      <c r="C825" t="s">
        <v>3169</v>
      </c>
      <c r="D825" t="s">
        <v>1049</v>
      </c>
      <c r="F825" s="64" t="s">
        <v>3212</v>
      </c>
    </row>
    <row r="826" spans="1:6" x14ac:dyDescent="0.25">
      <c r="A826">
        <v>2020</v>
      </c>
      <c r="B826">
        <v>12</v>
      </c>
      <c r="C826" t="s">
        <v>3169</v>
      </c>
      <c r="D826" t="s">
        <v>1038</v>
      </c>
      <c r="F826" s="64" t="s">
        <v>3809</v>
      </c>
    </row>
    <row r="827" spans="1:6" x14ac:dyDescent="0.25">
      <c r="A827">
        <v>2020</v>
      </c>
      <c r="B827">
        <v>12</v>
      </c>
      <c r="C827" t="s">
        <v>3169</v>
      </c>
      <c r="D827" t="s">
        <v>1038</v>
      </c>
      <c r="E827" s="64" t="s">
        <v>3451</v>
      </c>
      <c r="F827" s="64" t="s">
        <v>3810</v>
      </c>
    </row>
    <row r="828" spans="1:6" x14ac:dyDescent="0.25">
      <c r="A828">
        <v>2020</v>
      </c>
      <c r="B828">
        <v>12</v>
      </c>
      <c r="C828" t="s">
        <v>3169</v>
      </c>
      <c r="D828" t="s">
        <v>1041</v>
      </c>
      <c r="E828" s="64" t="s">
        <v>3745</v>
      </c>
      <c r="F828" s="64" t="s">
        <v>3736</v>
      </c>
    </row>
    <row r="829" spans="1:6" x14ac:dyDescent="0.25">
      <c r="A829">
        <v>2020</v>
      </c>
      <c r="B829">
        <v>12</v>
      </c>
      <c r="C829" t="s">
        <v>3169</v>
      </c>
      <c r="D829" t="s">
        <v>1038</v>
      </c>
      <c r="E829" s="64" t="s">
        <v>3811</v>
      </c>
      <c r="F829" s="64" t="s">
        <v>3812</v>
      </c>
    </row>
    <row r="830" spans="1:6" x14ac:dyDescent="0.25">
      <c r="A830">
        <v>2020</v>
      </c>
      <c r="B830">
        <v>12</v>
      </c>
      <c r="C830" t="s">
        <v>3169</v>
      </c>
      <c r="D830" t="s">
        <v>1062</v>
      </c>
      <c r="F830" s="64" t="s">
        <v>3567</v>
      </c>
    </row>
    <row r="831" spans="1:6" x14ac:dyDescent="0.25">
      <c r="A831">
        <v>2020</v>
      </c>
      <c r="B831">
        <v>12</v>
      </c>
      <c r="C831" t="s">
        <v>3325</v>
      </c>
      <c r="D831" t="s">
        <v>1062</v>
      </c>
      <c r="F831" s="64" t="s">
        <v>3813</v>
      </c>
    </row>
    <row r="832" spans="1:6" x14ac:dyDescent="0.25">
      <c r="A832">
        <v>2020</v>
      </c>
      <c r="B832">
        <v>12</v>
      </c>
      <c r="C832" t="s">
        <v>3325</v>
      </c>
      <c r="D832" t="s">
        <v>1062</v>
      </c>
      <c r="E832" s="64" t="s">
        <v>3567</v>
      </c>
      <c r="F832" s="64" t="s">
        <v>3257</v>
      </c>
    </row>
    <row r="833" spans="1:6" x14ac:dyDescent="0.25">
      <c r="A833">
        <v>2020</v>
      </c>
      <c r="B833">
        <v>13</v>
      </c>
      <c r="C833" t="s">
        <v>3169</v>
      </c>
      <c r="D833" t="s">
        <v>1046</v>
      </c>
      <c r="F833" s="64" t="s">
        <v>3814</v>
      </c>
    </row>
    <row r="834" spans="1:6" x14ac:dyDescent="0.25">
      <c r="A834">
        <v>2020</v>
      </c>
      <c r="B834">
        <v>13</v>
      </c>
      <c r="C834" t="s">
        <v>3169</v>
      </c>
      <c r="D834" t="s">
        <v>1041</v>
      </c>
      <c r="E834" s="64" t="s">
        <v>3243</v>
      </c>
    </row>
    <row r="835" spans="1:6" x14ac:dyDescent="0.25">
      <c r="A835">
        <v>2020</v>
      </c>
      <c r="B835">
        <v>13</v>
      </c>
      <c r="C835" t="s">
        <v>3169</v>
      </c>
      <c r="D835" t="s">
        <v>1041</v>
      </c>
      <c r="E835" s="64" t="s">
        <v>3736</v>
      </c>
    </row>
    <row r="836" spans="1:6" x14ac:dyDescent="0.25">
      <c r="A836">
        <v>2020</v>
      </c>
      <c r="B836">
        <v>13</v>
      </c>
      <c r="C836" t="s">
        <v>3169</v>
      </c>
      <c r="D836" t="s">
        <v>1041</v>
      </c>
      <c r="E836" s="64" t="s">
        <v>3311</v>
      </c>
      <c r="F836" s="64" t="s">
        <v>3815</v>
      </c>
    </row>
    <row r="837" spans="1:6" x14ac:dyDescent="0.25">
      <c r="A837">
        <v>2020</v>
      </c>
      <c r="B837">
        <v>13</v>
      </c>
      <c r="C837" t="s">
        <v>3169</v>
      </c>
      <c r="D837" t="s">
        <v>1049</v>
      </c>
      <c r="E837" s="64" t="s">
        <v>3803</v>
      </c>
    </row>
    <row r="838" spans="1:6" x14ac:dyDescent="0.25">
      <c r="A838">
        <v>2020</v>
      </c>
      <c r="B838">
        <v>13</v>
      </c>
      <c r="C838" t="s">
        <v>3169</v>
      </c>
      <c r="D838" t="s">
        <v>1049</v>
      </c>
      <c r="E838" s="64" t="s">
        <v>3212</v>
      </c>
    </row>
    <row r="839" spans="1:6" x14ac:dyDescent="0.25">
      <c r="A839">
        <v>2020</v>
      </c>
      <c r="B839">
        <v>13</v>
      </c>
      <c r="C839" t="s">
        <v>3169</v>
      </c>
      <c r="D839" t="s">
        <v>1049</v>
      </c>
      <c r="E839" s="64" t="s">
        <v>3287</v>
      </c>
    </row>
    <row r="840" spans="1:6" x14ac:dyDescent="0.25">
      <c r="A840">
        <v>2020</v>
      </c>
      <c r="B840">
        <v>13</v>
      </c>
      <c r="C840" t="s">
        <v>3169</v>
      </c>
      <c r="D840" t="s">
        <v>1049</v>
      </c>
      <c r="E840" s="64" t="s">
        <v>3791</v>
      </c>
      <c r="F840" s="64" t="s">
        <v>3816</v>
      </c>
    </row>
    <row r="841" spans="1:6" x14ac:dyDescent="0.25">
      <c r="A841">
        <v>2020</v>
      </c>
      <c r="B841">
        <v>13</v>
      </c>
      <c r="C841" t="s">
        <v>3169</v>
      </c>
      <c r="D841" t="s">
        <v>1052</v>
      </c>
      <c r="E841" s="64" t="s">
        <v>3800</v>
      </c>
    </row>
    <row r="842" spans="1:6" x14ac:dyDescent="0.25">
      <c r="A842">
        <v>2020</v>
      </c>
      <c r="B842">
        <v>13</v>
      </c>
      <c r="C842" t="s">
        <v>3169</v>
      </c>
      <c r="D842" t="s">
        <v>1052</v>
      </c>
      <c r="F842" s="64" t="s">
        <v>3510</v>
      </c>
    </row>
    <row r="843" spans="1:6" x14ac:dyDescent="0.25">
      <c r="A843">
        <v>2020</v>
      </c>
      <c r="B843">
        <v>13</v>
      </c>
      <c r="C843" t="s">
        <v>3169</v>
      </c>
      <c r="D843" t="s">
        <v>1041</v>
      </c>
      <c r="E843" s="64" t="s">
        <v>3727</v>
      </c>
      <c r="F843" s="64" t="s">
        <v>3817</v>
      </c>
    </row>
    <row r="844" spans="1:6" x14ac:dyDescent="0.25">
      <c r="A844">
        <v>2020</v>
      </c>
      <c r="B844">
        <v>13</v>
      </c>
      <c r="C844" t="s">
        <v>3169</v>
      </c>
      <c r="D844" t="s">
        <v>1038</v>
      </c>
      <c r="E844" s="64" t="s">
        <v>3810</v>
      </c>
    </row>
    <row r="845" spans="1:6" x14ac:dyDescent="0.25">
      <c r="A845">
        <v>2020</v>
      </c>
      <c r="B845">
        <v>13</v>
      </c>
      <c r="C845" t="s">
        <v>3169</v>
      </c>
      <c r="D845" t="s">
        <v>1038</v>
      </c>
      <c r="E845" s="64" t="s">
        <v>3812</v>
      </c>
    </row>
    <row r="846" spans="1:6" x14ac:dyDescent="0.25">
      <c r="A846">
        <v>2020</v>
      </c>
      <c r="B846">
        <v>13</v>
      </c>
      <c r="C846" t="s">
        <v>3169</v>
      </c>
      <c r="D846" t="s">
        <v>1038</v>
      </c>
      <c r="F846" s="64" t="s">
        <v>3818</v>
      </c>
    </row>
    <row r="847" spans="1:6" x14ac:dyDescent="0.25">
      <c r="A847">
        <v>2020</v>
      </c>
      <c r="B847">
        <v>13</v>
      </c>
      <c r="C847" t="s">
        <v>3325</v>
      </c>
      <c r="D847" t="s">
        <v>1052</v>
      </c>
      <c r="E847" s="64" t="s">
        <v>3510</v>
      </c>
      <c r="F847" s="64" t="s">
        <v>2958</v>
      </c>
    </row>
    <row r="848" spans="1:6" x14ac:dyDescent="0.25">
      <c r="A848">
        <v>2020</v>
      </c>
      <c r="B848">
        <v>13</v>
      </c>
      <c r="C848" t="s">
        <v>3169</v>
      </c>
      <c r="D848" t="s">
        <v>1041</v>
      </c>
      <c r="F848" s="64" t="s">
        <v>3819</v>
      </c>
    </row>
    <row r="849" spans="1:6" x14ac:dyDescent="0.25">
      <c r="A849">
        <v>2020</v>
      </c>
      <c r="B849">
        <v>13</v>
      </c>
      <c r="C849" t="s">
        <v>3169</v>
      </c>
      <c r="D849" t="s">
        <v>1052</v>
      </c>
      <c r="E849" s="64" t="s">
        <v>3591</v>
      </c>
    </row>
    <row r="850" spans="1:6" x14ac:dyDescent="0.25">
      <c r="A850">
        <v>2020</v>
      </c>
      <c r="B850">
        <v>13</v>
      </c>
      <c r="C850" t="s">
        <v>3325</v>
      </c>
      <c r="D850" t="s">
        <v>1052</v>
      </c>
      <c r="F850" s="64" t="s">
        <v>3510</v>
      </c>
    </row>
    <row r="851" spans="1:6" x14ac:dyDescent="0.25">
      <c r="A851">
        <v>2020</v>
      </c>
      <c r="B851">
        <v>13</v>
      </c>
      <c r="C851" t="s">
        <v>3169</v>
      </c>
      <c r="D851" t="s">
        <v>1046</v>
      </c>
      <c r="E851" s="64" t="s">
        <v>3801</v>
      </c>
      <c r="F851" s="64" t="s">
        <v>3820</v>
      </c>
    </row>
    <row r="852" spans="1:6" x14ac:dyDescent="0.25">
      <c r="A852">
        <v>2020</v>
      </c>
      <c r="B852">
        <v>13</v>
      </c>
      <c r="C852" t="s">
        <v>3169</v>
      </c>
      <c r="D852" t="s">
        <v>1062</v>
      </c>
      <c r="E852" s="64" t="s">
        <v>3796</v>
      </c>
    </row>
    <row r="853" spans="1:6" x14ac:dyDescent="0.25">
      <c r="A853">
        <v>2020</v>
      </c>
      <c r="B853">
        <v>13</v>
      </c>
      <c r="C853" t="s">
        <v>3169</v>
      </c>
      <c r="D853" t="s">
        <v>1062</v>
      </c>
      <c r="E853" s="64" t="s">
        <v>3821</v>
      </c>
    </row>
    <row r="854" spans="1:6" x14ac:dyDescent="0.25">
      <c r="A854">
        <v>2020</v>
      </c>
      <c r="B854">
        <v>13</v>
      </c>
      <c r="C854" t="s">
        <v>3169</v>
      </c>
      <c r="D854" t="s">
        <v>1062</v>
      </c>
      <c r="E854" s="64" t="s">
        <v>3607</v>
      </c>
    </row>
    <row r="855" spans="1:6" x14ac:dyDescent="0.25">
      <c r="A855">
        <v>2020</v>
      </c>
      <c r="B855">
        <v>13</v>
      </c>
      <c r="C855" t="s">
        <v>3169</v>
      </c>
      <c r="D855" t="s">
        <v>1049</v>
      </c>
      <c r="E855" s="64" t="s">
        <v>3816</v>
      </c>
    </row>
    <row r="856" spans="1:6" x14ac:dyDescent="0.25">
      <c r="A856">
        <v>2020</v>
      </c>
      <c r="B856">
        <v>13</v>
      </c>
      <c r="C856" t="s">
        <v>3169</v>
      </c>
      <c r="D856" t="s">
        <v>1049</v>
      </c>
      <c r="F856" s="64" t="s">
        <v>3287</v>
      </c>
    </row>
    <row r="857" spans="1:6" x14ac:dyDescent="0.25">
      <c r="A857">
        <v>2020</v>
      </c>
      <c r="B857">
        <v>13</v>
      </c>
      <c r="C857" t="s">
        <v>3169</v>
      </c>
      <c r="D857" t="s">
        <v>1057</v>
      </c>
      <c r="F857" s="64" t="s">
        <v>3822</v>
      </c>
    </row>
    <row r="858" spans="1:6" x14ac:dyDescent="0.25">
      <c r="A858">
        <v>2020</v>
      </c>
      <c r="B858">
        <v>13</v>
      </c>
      <c r="C858" t="s">
        <v>3169</v>
      </c>
      <c r="D858" t="s">
        <v>1046</v>
      </c>
      <c r="E858" s="64" t="s">
        <v>3814</v>
      </c>
    </row>
    <row r="859" spans="1:6" x14ac:dyDescent="0.25">
      <c r="A859">
        <v>2020</v>
      </c>
      <c r="B859">
        <v>13</v>
      </c>
      <c r="C859" t="s">
        <v>3325</v>
      </c>
      <c r="D859" t="s">
        <v>1062</v>
      </c>
      <c r="E859" s="64" t="s">
        <v>3813</v>
      </c>
      <c r="F859" s="64" t="s">
        <v>3567</v>
      </c>
    </row>
    <row r="860" spans="1:6" x14ac:dyDescent="0.25">
      <c r="A860">
        <v>2020</v>
      </c>
      <c r="B860">
        <v>13</v>
      </c>
      <c r="C860" t="s">
        <v>3325</v>
      </c>
      <c r="D860" t="s">
        <v>1041</v>
      </c>
      <c r="E860" s="64" t="s">
        <v>3819</v>
      </c>
      <c r="F860" s="64" t="s">
        <v>3823</v>
      </c>
    </row>
    <row r="861" spans="1:6" x14ac:dyDescent="0.25">
      <c r="A861">
        <v>2020</v>
      </c>
      <c r="B861">
        <v>14</v>
      </c>
      <c r="C861" t="s">
        <v>3169</v>
      </c>
      <c r="D861" t="s">
        <v>1049</v>
      </c>
      <c r="E861" s="64" t="s">
        <v>3330</v>
      </c>
    </row>
    <row r="862" spans="1:6" x14ac:dyDescent="0.25">
      <c r="A862">
        <v>2020</v>
      </c>
      <c r="B862">
        <v>14</v>
      </c>
      <c r="C862" t="s">
        <v>3169</v>
      </c>
      <c r="D862" t="s">
        <v>1049</v>
      </c>
      <c r="E862" s="64" t="s">
        <v>3824</v>
      </c>
      <c r="F862" s="64" t="s">
        <v>3634</v>
      </c>
    </row>
    <row r="863" spans="1:6" x14ac:dyDescent="0.25">
      <c r="A863">
        <v>2020</v>
      </c>
      <c r="B863">
        <v>14</v>
      </c>
      <c r="C863" t="s">
        <v>3169</v>
      </c>
      <c r="D863" t="s">
        <v>1049</v>
      </c>
      <c r="E863" s="64" t="s">
        <v>3825</v>
      </c>
      <c r="F863" s="64" t="s">
        <v>3374</v>
      </c>
    </row>
    <row r="864" spans="1:6" x14ac:dyDescent="0.25">
      <c r="A864">
        <v>2020</v>
      </c>
      <c r="B864">
        <v>14</v>
      </c>
      <c r="C864" t="s">
        <v>3169</v>
      </c>
      <c r="D864" t="s">
        <v>1046</v>
      </c>
      <c r="E864" s="64" t="s">
        <v>3748</v>
      </c>
      <c r="F864" s="64" t="s">
        <v>3826</v>
      </c>
    </row>
    <row r="865" spans="1:6" x14ac:dyDescent="0.25">
      <c r="A865">
        <v>2020</v>
      </c>
      <c r="B865">
        <v>14</v>
      </c>
      <c r="C865" t="s">
        <v>3169</v>
      </c>
      <c r="D865" t="s">
        <v>1046</v>
      </c>
      <c r="E865" s="64" t="s">
        <v>3820</v>
      </c>
      <c r="F865" s="64" t="s">
        <v>3827</v>
      </c>
    </row>
    <row r="866" spans="1:6" x14ac:dyDescent="0.25">
      <c r="A866">
        <v>2020</v>
      </c>
      <c r="B866">
        <v>14</v>
      </c>
      <c r="C866" t="s">
        <v>3169</v>
      </c>
      <c r="D866" t="s">
        <v>1046</v>
      </c>
      <c r="E866" s="64" t="s">
        <v>3753</v>
      </c>
      <c r="F866" s="64" t="s">
        <v>3828</v>
      </c>
    </row>
    <row r="867" spans="1:6" x14ac:dyDescent="0.25">
      <c r="A867">
        <v>2020</v>
      </c>
      <c r="B867">
        <v>14</v>
      </c>
      <c r="C867" t="s">
        <v>3325</v>
      </c>
      <c r="D867" t="s">
        <v>1046</v>
      </c>
      <c r="F867" s="64" t="s">
        <v>3603</v>
      </c>
    </row>
    <row r="868" spans="1:6" x14ac:dyDescent="0.25">
      <c r="A868">
        <v>2020</v>
      </c>
      <c r="B868">
        <v>14</v>
      </c>
      <c r="C868" t="s">
        <v>3169</v>
      </c>
      <c r="D868" t="s">
        <v>1062</v>
      </c>
      <c r="F868" s="64" t="s">
        <v>3829</v>
      </c>
    </row>
    <row r="869" spans="1:6" x14ac:dyDescent="0.25">
      <c r="A869">
        <v>2020</v>
      </c>
      <c r="B869">
        <v>14</v>
      </c>
      <c r="C869" t="s">
        <v>3169</v>
      </c>
      <c r="D869" t="s">
        <v>1049</v>
      </c>
      <c r="E869" s="64" t="s">
        <v>3287</v>
      </c>
      <c r="F869" s="64" t="s">
        <v>3830</v>
      </c>
    </row>
    <row r="870" spans="1:6" x14ac:dyDescent="0.25">
      <c r="A870">
        <v>2020</v>
      </c>
      <c r="B870">
        <v>14</v>
      </c>
      <c r="C870" t="s">
        <v>3169</v>
      </c>
      <c r="D870" t="s">
        <v>1062</v>
      </c>
      <c r="F870" s="64" t="s">
        <v>3796</v>
      </c>
    </row>
    <row r="871" spans="1:6" x14ac:dyDescent="0.25">
      <c r="A871">
        <v>2020</v>
      </c>
      <c r="B871">
        <v>14</v>
      </c>
      <c r="C871" t="s">
        <v>3169</v>
      </c>
      <c r="D871" t="s">
        <v>1049</v>
      </c>
      <c r="F871" s="64" t="s">
        <v>3831</v>
      </c>
    </row>
    <row r="872" spans="1:6" x14ac:dyDescent="0.25">
      <c r="A872">
        <v>2020</v>
      </c>
      <c r="B872">
        <v>14</v>
      </c>
      <c r="C872" t="s">
        <v>3169</v>
      </c>
      <c r="D872" t="s">
        <v>1052</v>
      </c>
      <c r="E872" s="64" t="s">
        <v>3438</v>
      </c>
      <c r="F872" s="64" t="s">
        <v>3832</v>
      </c>
    </row>
    <row r="873" spans="1:6" x14ac:dyDescent="0.25">
      <c r="A873">
        <v>2020</v>
      </c>
      <c r="B873">
        <v>14</v>
      </c>
      <c r="C873" t="s">
        <v>3169</v>
      </c>
      <c r="D873" t="s">
        <v>1055</v>
      </c>
      <c r="F873" s="64" t="s">
        <v>3833</v>
      </c>
    </row>
    <row r="874" spans="1:6" x14ac:dyDescent="0.25">
      <c r="A874">
        <v>2020</v>
      </c>
      <c r="B874">
        <v>14</v>
      </c>
      <c r="C874" t="s">
        <v>3169</v>
      </c>
      <c r="D874" t="s">
        <v>1041</v>
      </c>
      <c r="E874" s="64" t="s">
        <v>3817</v>
      </c>
    </row>
    <row r="875" spans="1:6" x14ac:dyDescent="0.25">
      <c r="A875">
        <v>2020</v>
      </c>
      <c r="B875">
        <v>14</v>
      </c>
      <c r="C875" t="s">
        <v>3169</v>
      </c>
      <c r="D875" t="s">
        <v>1041</v>
      </c>
      <c r="E875" s="64" t="s">
        <v>3530</v>
      </c>
    </row>
    <row r="876" spans="1:6" x14ac:dyDescent="0.25">
      <c r="A876">
        <v>2020</v>
      </c>
      <c r="B876">
        <v>14</v>
      </c>
      <c r="C876" t="s">
        <v>3169</v>
      </c>
      <c r="D876" t="s">
        <v>1057</v>
      </c>
      <c r="E876" s="64" t="s">
        <v>3822</v>
      </c>
    </row>
    <row r="877" spans="1:6" x14ac:dyDescent="0.25">
      <c r="A877">
        <v>2020</v>
      </c>
      <c r="B877">
        <v>14</v>
      </c>
      <c r="C877" t="s">
        <v>3169</v>
      </c>
      <c r="D877" t="s">
        <v>1049</v>
      </c>
      <c r="F877" s="64" t="s">
        <v>3834</v>
      </c>
    </row>
    <row r="878" spans="1:6" x14ac:dyDescent="0.25">
      <c r="A878">
        <v>2020</v>
      </c>
      <c r="B878">
        <v>14</v>
      </c>
      <c r="C878" t="s">
        <v>3169</v>
      </c>
      <c r="D878" t="s">
        <v>1041</v>
      </c>
      <c r="F878" s="64" t="s">
        <v>3835</v>
      </c>
    </row>
    <row r="879" spans="1:6" x14ac:dyDescent="0.25">
      <c r="A879">
        <v>2020</v>
      </c>
      <c r="B879">
        <v>14</v>
      </c>
      <c r="C879" t="s">
        <v>3325</v>
      </c>
      <c r="D879" t="s">
        <v>1049</v>
      </c>
      <c r="E879" s="64" t="s">
        <v>3830</v>
      </c>
      <c r="F879" s="64" t="s">
        <v>3741</v>
      </c>
    </row>
    <row r="880" spans="1:6" x14ac:dyDescent="0.25">
      <c r="A880">
        <v>2020</v>
      </c>
      <c r="B880">
        <v>14</v>
      </c>
      <c r="C880" t="s">
        <v>3325</v>
      </c>
      <c r="D880" t="s">
        <v>1038</v>
      </c>
      <c r="F880" s="64" t="s">
        <v>3836</v>
      </c>
    </row>
    <row r="881" spans="1:6" x14ac:dyDescent="0.25">
      <c r="A881">
        <v>2020</v>
      </c>
      <c r="B881">
        <v>14</v>
      </c>
      <c r="C881" t="s">
        <v>3325</v>
      </c>
      <c r="D881" t="s">
        <v>1062</v>
      </c>
      <c r="F881" s="64" t="s">
        <v>3837</v>
      </c>
    </row>
    <row r="882" spans="1:6" x14ac:dyDescent="0.25">
      <c r="A882">
        <v>2020</v>
      </c>
      <c r="B882">
        <v>14</v>
      </c>
      <c r="C882" t="s">
        <v>3325</v>
      </c>
      <c r="D882" t="s">
        <v>1041</v>
      </c>
      <c r="F882" s="64" t="s">
        <v>3538</v>
      </c>
    </row>
    <row r="883" spans="1:6" x14ac:dyDescent="0.25">
      <c r="A883">
        <v>2020</v>
      </c>
      <c r="B883">
        <v>14</v>
      </c>
      <c r="C883" t="s">
        <v>3325</v>
      </c>
      <c r="D883" t="s">
        <v>1060</v>
      </c>
      <c r="F883" s="64" t="s">
        <v>3547</v>
      </c>
    </row>
    <row r="884" spans="1:6" x14ac:dyDescent="0.25">
      <c r="A884">
        <v>2020</v>
      </c>
      <c r="B884">
        <v>14</v>
      </c>
      <c r="C884" t="s">
        <v>3325</v>
      </c>
      <c r="D884" t="s">
        <v>1046</v>
      </c>
      <c r="E884" s="64" t="s">
        <v>3603</v>
      </c>
      <c r="F884" s="64" t="s">
        <v>3838</v>
      </c>
    </row>
    <row r="885" spans="1:6" x14ac:dyDescent="0.25">
      <c r="A885">
        <v>2020</v>
      </c>
      <c r="B885">
        <v>15</v>
      </c>
      <c r="C885" t="s">
        <v>3169</v>
      </c>
      <c r="D885" t="s">
        <v>1049</v>
      </c>
      <c r="E885" s="64" t="s">
        <v>3834</v>
      </c>
    </row>
    <row r="886" spans="1:6" x14ac:dyDescent="0.25">
      <c r="A886">
        <v>2020</v>
      </c>
      <c r="B886">
        <v>15</v>
      </c>
      <c r="C886" t="s">
        <v>3169</v>
      </c>
      <c r="D886" t="s">
        <v>1049</v>
      </c>
      <c r="E886" s="64" t="s">
        <v>3799</v>
      </c>
      <c r="F886" s="64" t="s">
        <v>3839</v>
      </c>
    </row>
    <row r="887" spans="1:6" x14ac:dyDescent="0.25">
      <c r="A887">
        <v>2020</v>
      </c>
      <c r="B887">
        <v>15</v>
      </c>
      <c r="C887" t="s">
        <v>3169</v>
      </c>
      <c r="D887" t="s">
        <v>1060</v>
      </c>
      <c r="E887" s="64" t="s">
        <v>3669</v>
      </c>
    </row>
    <row r="888" spans="1:6" x14ac:dyDescent="0.25">
      <c r="A888">
        <v>2020</v>
      </c>
      <c r="B888">
        <v>15</v>
      </c>
      <c r="C888" t="s">
        <v>3169</v>
      </c>
      <c r="D888" t="s">
        <v>1049</v>
      </c>
      <c r="E888" s="64" t="s">
        <v>3839</v>
      </c>
      <c r="F888" s="64" t="s">
        <v>3840</v>
      </c>
    </row>
    <row r="889" spans="1:6" x14ac:dyDescent="0.25">
      <c r="A889">
        <v>2020</v>
      </c>
      <c r="B889">
        <v>15</v>
      </c>
      <c r="C889" t="s">
        <v>3169</v>
      </c>
      <c r="D889" t="s">
        <v>1038</v>
      </c>
      <c r="E889" s="64" t="s">
        <v>3626</v>
      </c>
    </row>
    <row r="890" spans="1:6" x14ac:dyDescent="0.25">
      <c r="A890">
        <v>2020</v>
      </c>
      <c r="B890">
        <v>15</v>
      </c>
      <c r="C890" t="s">
        <v>3169</v>
      </c>
      <c r="D890" t="s">
        <v>1052</v>
      </c>
      <c r="E890" s="64" t="s">
        <v>3463</v>
      </c>
      <c r="F890" s="64" t="s">
        <v>3237</v>
      </c>
    </row>
    <row r="891" spans="1:6" x14ac:dyDescent="0.25">
      <c r="A891">
        <v>2020</v>
      </c>
      <c r="B891">
        <v>15</v>
      </c>
      <c r="C891" t="s">
        <v>3169</v>
      </c>
      <c r="D891" t="s">
        <v>1046</v>
      </c>
      <c r="E891" s="64" t="s">
        <v>3506</v>
      </c>
    </row>
    <row r="892" spans="1:6" x14ac:dyDescent="0.25">
      <c r="A892">
        <v>2020</v>
      </c>
      <c r="B892">
        <v>15</v>
      </c>
      <c r="C892" t="s">
        <v>3169</v>
      </c>
      <c r="D892" t="s">
        <v>1062</v>
      </c>
      <c r="E892" s="64" t="s">
        <v>3567</v>
      </c>
      <c r="F892" s="64" t="s">
        <v>3841</v>
      </c>
    </row>
    <row r="893" spans="1:6" x14ac:dyDescent="0.25">
      <c r="A893">
        <v>2020</v>
      </c>
      <c r="B893">
        <v>15</v>
      </c>
      <c r="C893" t="s">
        <v>3169</v>
      </c>
      <c r="D893" t="s">
        <v>1046</v>
      </c>
      <c r="F893" s="64" t="s">
        <v>3842</v>
      </c>
    </row>
    <row r="894" spans="1:6" x14ac:dyDescent="0.25">
      <c r="A894">
        <v>2020</v>
      </c>
      <c r="B894">
        <v>15</v>
      </c>
      <c r="C894" t="s">
        <v>3169</v>
      </c>
      <c r="D894" t="s">
        <v>1041</v>
      </c>
      <c r="E894" s="64" t="s">
        <v>3823</v>
      </c>
    </row>
    <row r="895" spans="1:6" x14ac:dyDescent="0.25">
      <c r="A895">
        <v>2020</v>
      </c>
      <c r="B895">
        <v>15</v>
      </c>
      <c r="C895" t="s">
        <v>3169</v>
      </c>
      <c r="D895" t="s">
        <v>1041</v>
      </c>
      <c r="E895" s="64" t="s">
        <v>3538</v>
      </c>
    </row>
    <row r="896" spans="1:6" x14ac:dyDescent="0.25">
      <c r="A896">
        <v>2020</v>
      </c>
      <c r="B896">
        <v>15</v>
      </c>
      <c r="C896" t="s">
        <v>3325</v>
      </c>
      <c r="D896" t="s">
        <v>1041</v>
      </c>
      <c r="F896" s="64" t="s">
        <v>3208</v>
      </c>
    </row>
    <row r="897" spans="1:6" x14ac:dyDescent="0.25">
      <c r="A897">
        <v>2020</v>
      </c>
      <c r="B897">
        <v>15</v>
      </c>
      <c r="C897" t="s">
        <v>3325</v>
      </c>
      <c r="D897" t="s">
        <v>1038</v>
      </c>
      <c r="F897" s="64" t="s">
        <v>3843</v>
      </c>
    </row>
    <row r="898" spans="1:6" x14ac:dyDescent="0.25">
      <c r="A898">
        <v>2020</v>
      </c>
      <c r="B898">
        <v>16</v>
      </c>
      <c r="C898" t="s">
        <v>3169</v>
      </c>
      <c r="D898" t="s">
        <v>1041</v>
      </c>
      <c r="F898" s="64" t="s">
        <v>3844</v>
      </c>
    </row>
    <row r="899" spans="1:6" x14ac:dyDescent="0.25">
      <c r="A899">
        <v>2020</v>
      </c>
      <c r="B899">
        <v>16</v>
      </c>
      <c r="C899" t="s">
        <v>3169</v>
      </c>
      <c r="D899" t="s">
        <v>1046</v>
      </c>
      <c r="E899" s="64" t="s">
        <v>3826</v>
      </c>
    </row>
    <row r="900" spans="1:6" x14ac:dyDescent="0.25">
      <c r="A900">
        <v>2020</v>
      </c>
      <c r="B900">
        <v>16</v>
      </c>
      <c r="C900" t="s">
        <v>3169</v>
      </c>
      <c r="D900" t="s">
        <v>1038</v>
      </c>
      <c r="F900" s="64" t="s">
        <v>3845</v>
      </c>
    </row>
    <row r="901" spans="1:6" x14ac:dyDescent="0.25">
      <c r="A901">
        <v>2020</v>
      </c>
      <c r="B901">
        <v>16</v>
      </c>
      <c r="C901" t="s">
        <v>3169</v>
      </c>
      <c r="D901" t="s">
        <v>1052</v>
      </c>
      <c r="E901" s="64" t="s">
        <v>3667</v>
      </c>
    </row>
    <row r="902" spans="1:6" x14ac:dyDescent="0.25">
      <c r="A902">
        <v>2020</v>
      </c>
      <c r="B902">
        <v>16</v>
      </c>
      <c r="C902" t="s">
        <v>3169</v>
      </c>
      <c r="D902" t="s">
        <v>1049</v>
      </c>
      <c r="E902" s="64" t="s">
        <v>3534</v>
      </c>
      <c r="F902" s="64" t="s">
        <v>3232</v>
      </c>
    </row>
    <row r="903" spans="1:6" x14ac:dyDescent="0.25">
      <c r="A903">
        <v>2020</v>
      </c>
      <c r="B903">
        <v>16</v>
      </c>
      <c r="C903" t="s">
        <v>3169</v>
      </c>
      <c r="D903" t="s">
        <v>1041</v>
      </c>
      <c r="F903" s="64" t="s">
        <v>3538</v>
      </c>
    </row>
    <row r="904" spans="1:6" x14ac:dyDescent="0.25">
      <c r="A904">
        <v>2020</v>
      </c>
      <c r="B904">
        <v>16</v>
      </c>
      <c r="C904" t="s">
        <v>3169</v>
      </c>
      <c r="D904" t="s">
        <v>1049</v>
      </c>
      <c r="E904" s="64" t="s">
        <v>3675</v>
      </c>
      <c r="F904" s="64" t="s">
        <v>3846</v>
      </c>
    </row>
    <row r="905" spans="1:6" x14ac:dyDescent="0.25">
      <c r="A905">
        <v>2020</v>
      </c>
      <c r="B905">
        <v>16</v>
      </c>
      <c r="C905" t="s">
        <v>3169</v>
      </c>
      <c r="D905" t="s">
        <v>1055</v>
      </c>
      <c r="F905" s="64" t="s">
        <v>3847</v>
      </c>
    </row>
    <row r="906" spans="1:6" x14ac:dyDescent="0.25">
      <c r="A906">
        <v>2020</v>
      </c>
      <c r="B906">
        <v>16</v>
      </c>
      <c r="C906" t="s">
        <v>3169</v>
      </c>
      <c r="D906" t="s">
        <v>1052</v>
      </c>
      <c r="E906" s="64" t="s">
        <v>3832</v>
      </c>
    </row>
    <row r="907" spans="1:6" x14ac:dyDescent="0.25">
      <c r="A907">
        <v>2020</v>
      </c>
      <c r="B907">
        <v>16</v>
      </c>
      <c r="C907" t="s">
        <v>3169</v>
      </c>
      <c r="D907" t="s">
        <v>1041</v>
      </c>
      <c r="E907" s="64" t="s">
        <v>3848</v>
      </c>
    </row>
    <row r="908" spans="1:6" x14ac:dyDescent="0.25">
      <c r="A908">
        <v>2020</v>
      </c>
      <c r="B908">
        <v>16</v>
      </c>
      <c r="C908" t="s">
        <v>3325</v>
      </c>
      <c r="D908" t="s">
        <v>1041</v>
      </c>
      <c r="F908" s="64" t="s">
        <v>3736</v>
      </c>
    </row>
    <row r="909" spans="1:6" x14ac:dyDescent="0.25">
      <c r="A909">
        <v>2020</v>
      </c>
      <c r="B909">
        <v>16</v>
      </c>
      <c r="C909" t="s">
        <v>3325</v>
      </c>
      <c r="D909" t="s">
        <v>1046</v>
      </c>
      <c r="F909" s="64" t="s">
        <v>3849</v>
      </c>
    </row>
    <row r="910" spans="1:6" x14ac:dyDescent="0.25">
      <c r="A910">
        <v>2020</v>
      </c>
      <c r="B910">
        <v>17</v>
      </c>
      <c r="C910" t="s">
        <v>3169</v>
      </c>
      <c r="D910" t="s">
        <v>1052</v>
      </c>
      <c r="F910" s="64" t="s">
        <v>3850</v>
      </c>
    </row>
    <row r="911" spans="1:6" x14ac:dyDescent="0.25">
      <c r="A911">
        <v>2020</v>
      </c>
      <c r="B911">
        <v>17</v>
      </c>
      <c r="C911" t="s">
        <v>3169</v>
      </c>
      <c r="D911" t="s">
        <v>1052</v>
      </c>
      <c r="F911" s="64" t="s">
        <v>3851</v>
      </c>
    </row>
    <row r="912" spans="1:6" x14ac:dyDescent="0.25">
      <c r="A912">
        <v>2020</v>
      </c>
      <c r="B912">
        <v>17</v>
      </c>
      <c r="C912" t="s">
        <v>3169</v>
      </c>
      <c r="D912" t="s">
        <v>1041</v>
      </c>
      <c r="E912" s="64" t="s">
        <v>3852</v>
      </c>
    </row>
    <row r="913" spans="1:6" x14ac:dyDescent="0.25">
      <c r="A913">
        <v>2020</v>
      </c>
      <c r="B913">
        <v>17</v>
      </c>
      <c r="C913" t="s">
        <v>3169</v>
      </c>
      <c r="D913" t="s">
        <v>1049</v>
      </c>
      <c r="E913" s="64" t="s">
        <v>3634</v>
      </c>
    </row>
    <row r="914" spans="1:6" x14ac:dyDescent="0.25">
      <c r="A914">
        <v>2020</v>
      </c>
      <c r="B914">
        <v>17</v>
      </c>
      <c r="C914" t="s">
        <v>3169</v>
      </c>
      <c r="D914" t="s">
        <v>1049</v>
      </c>
      <c r="E914" s="64" t="s">
        <v>3741</v>
      </c>
    </row>
    <row r="915" spans="1:6" x14ac:dyDescent="0.25">
      <c r="A915">
        <v>2020</v>
      </c>
      <c r="B915">
        <v>17</v>
      </c>
      <c r="C915" t="s">
        <v>3169</v>
      </c>
      <c r="D915" t="s">
        <v>1041</v>
      </c>
      <c r="E915" s="64" t="s">
        <v>3736</v>
      </c>
    </row>
    <row r="916" spans="1:6" x14ac:dyDescent="0.25">
      <c r="A916">
        <v>2020</v>
      </c>
      <c r="B916">
        <v>17</v>
      </c>
      <c r="C916" t="s">
        <v>3169</v>
      </c>
      <c r="D916" t="s">
        <v>1046</v>
      </c>
      <c r="E916" s="64" t="s">
        <v>3781</v>
      </c>
    </row>
    <row r="917" spans="1:6" x14ac:dyDescent="0.25">
      <c r="A917">
        <v>2020</v>
      </c>
      <c r="B917">
        <v>17</v>
      </c>
      <c r="C917" t="s">
        <v>3169</v>
      </c>
      <c r="D917" t="s">
        <v>1038</v>
      </c>
      <c r="E917" s="64" t="s">
        <v>3845</v>
      </c>
      <c r="F917" s="64" t="s">
        <v>3853</v>
      </c>
    </row>
    <row r="918" spans="1:6" x14ac:dyDescent="0.25">
      <c r="A918">
        <v>2020</v>
      </c>
      <c r="B918">
        <v>17</v>
      </c>
      <c r="C918" t="s">
        <v>3169</v>
      </c>
      <c r="D918" t="s">
        <v>1038</v>
      </c>
      <c r="E918" s="64" t="s">
        <v>3677</v>
      </c>
      <c r="F918" s="64" t="s">
        <v>3854</v>
      </c>
    </row>
    <row r="919" spans="1:6" x14ac:dyDescent="0.25">
      <c r="A919">
        <v>2020</v>
      </c>
      <c r="B919">
        <v>17</v>
      </c>
      <c r="C919" t="s">
        <v>3169</v>
      </c>
      <c r="D919" t="s">
        <v>1049</v>
      </c>
      <c r="E919" s="64" t="s">
        <v>3846</v>
      </c>
      <c r="F919" s="64" t="s">
        <v>3855</v>
      </c>
    </row>
    <row r="920" spans="1:6" x14ac:dyDescent="0.25">
      <c r="A920">
        <v>2021</v>
      </c>
      <c r="B920">
        <v>1</v>
      </c>
      <c r="C920" t="s">
        <v>3169</v>
      </c>
      <c r="D920" t="s">
        <v>1038</v>
      </c>
      <c r="E920" s="64" t="s">
        <v>3750</v>
      </c>
    </row>
    <row r="921" spans="1:6" x14ac:dyDescent="0.25">
      <c r="A921">
        <v>2021</v>
      </c>
      <c r="B921">
        <v>1</v>
      </c>
      <c r="C921" t="s">
        <v>3169</v>
      </c>
      <c r="D921" t="s">
        <v>1038</v>
      </c>
      <c r="E921" s="64" t="s">
        <v>3809</v>
      </c>
    </row>
    <row r="922" spans="1:6" x14ac:dyDescent="0.25">
      <c r="A922">
        <v>2021</v>
      </c>
      <c r="B922">
        <v>1</v>
      </c>
      <c r="C922" t="s">
        <v>3169</v>
      </c>
      <c r="D922" t="s">
        <v>1043</v>
      </c>
      <c r="E922" s="64" t="s">
        <v>3627</v>
      </c>
    </row>
    <row r="923" spans="1:6" x14ac:dyDescent="0.25">
      <c r="A923">
        <v>2021</v>
      </c>
      <c r="B923">
        <v>1</v>
      </c>
      <c r="C923" t="s">
        <v>3169</v>
      </c>
      <c r="D923" t="s">
        <v>1043</v>
      </c>
      <c r="E923" s="64" t="s">
        <v>3786</v>
      </c>
    </row>
    <row r="924" spans="1:6" x14ac:dyDescent="0.25">
      <c r="A924">
        <v>2021</v>
      </c>
      <c r="B924">
        <v>1</v>
      </c>
      <c r="C924" t="s">
        <v>3169</v>
      </c>
      <c r="D924" t="s">
        <v>1043</v>
      </c>
      <c r="E924" s="64" t="s">
        <v>3856</v>
      </c>
    </row>
    <row r="925" spans="1:6" x14ac:dyDescent="0.25">
      <c r="A925">
        <v>2021</v>
      </c>
      <c r="B925">
        <v>1</v>
      </c>
      <c r="C925" t="s">
        <v>3169</v>
      </c>
      <c r="D925" t="s">
        <v>1041</v>
      </c>
      <c r="E925" s="64" t="s">
        <v>3208</v>
      </c>
    </row>
    <row r="926" spans="1:6" x14ac:dyDescent="0.25">
      <c r="A926">
        <v>2021</v>
      </c>
      <c r="B926">
        <v>1</v>
      </c>
      <c r="C926" t="s">
        <v>3169</v>
      </c>
      <c r="D926" t="s">
        <v>1041</v>
      </c>
      <c r="E926" s="64" t="s">
        <v>3782</v>
      </c>
    </row>
    <row r="927" spans="1:6" x14ac:dyDescent="0.25">
      <c r="A927">
        <v>2021</v>
      </c>
      <c r="B927">
        <v>1</v>
      </c>
      <c r="C927" t="s">
        <v>3169</v>
      </c>
      <c r="D927" t="s">
        <v>1041</v>
      </c>
      <c r="F927" s="64" t="s">
        <v>3857</v>
      </c>
    </row>
    <row r="928" spans="1:6" x14ac:dyDescent="0.25">
      <c r="A928">
        <v>2021</v>
      </c>
      <c r="B928">
        <v>1</v>
      </c>
      <c r="C928" t="s">
        <v>3169</v>
      </c>
      <c r="D928" t="s">
        <v>1052</v>
      </c>
      <c r="E928" s="64" t="s">
        <v>3851</v>
      </c>
    </row>
    <row r="929" spans="1:6" x14ac:dyDescent="0.25">
      <c r="A929">
        <v>2021</v>
      </c>
      <c r="B929">
        <v>1</v>
      </c>
      <c r="C929" t="s">
        <v>3169</v>
      </c>
      <c r="D929" t="s">
        <v>1052</v>
      </c>
      <c r="E929" s="64" t="s">
        <v>3850</v>
      </c>
    </row>
    <row r="930" spans="1:6" x14ac:dyDescent="0.25">
      <c r="A930">
        <v>2021</v>
      </c>
      <c r="B930">
        <v>1</v>
      </c>
      <c r="C930" t="s">
        <v>3169</v>
      </c>
      <c r="D930" t="s">
        <v>1043</v>
      </c>
      <c r="E930" s="64" t="s">
        <v>3726</v>
      </c>
    </row>
    <row r="931" spans="1:6" x14ac:dyDescent="0.25">
      <c r="A931">
        <v>2021</v>
      </c>
      <c r="B931">
        <v>1</v>
      </c>
      <c r="C931" t="s">
        <v>3169</v>
      </c>
      <c r="D931" t="s">
        <v>1049</v>
      </c>
      <c r="E931" s="64" t="s">
        <v>3858</v>
      </c>
      <c r="F931" s="64" t="s">
        <v>3859</v>
      </c>
    </row>
    <row r="932" spans="1:6" x14ac:dyDescent="0.25">
      <c r="A932">
        <v>2021</v>
      </c>
      <c r="B932">
        <v>1</v>
      </c>
      <c r="C932" t="s">
        <v>3169</v>
      </c>
      <c r="D932" t="s">
        <v>1046</v>
      </c>
      <c r="E932" s="64" t="s">
        <v>3457</v>
      </c>
    </row>
    <row r="933" spans="1:6" x14ac:dyDescent="0.25">
      <c r="A933">
        <v>2021</v>
      </c>
      <c r="B933">
        <v>1</v>
      </c>
      <c r="C933" t="s">
        <v>3169</v>
      </c>
      <c r="D933" t="s">
        <v>1046</v>
      </c>
      <c r="E933" s="64" t="s">
        <v>3860</v>
      </c>
    </row>
    <row r="934" spans="1:6" x14ac:dyDescent="0.25">
      <c r="A934">
        <v>2021</v>
      </c>
      <c r="B934">
        <v>1</v>
      </c>
      <c r="C934" t="s">
        <v>3169</v>
      </c>
      <c r="D934" t="s">
        <v>1046</v>
      </c>
      <c r="E934" s="64" t="s">
        <v>3861</v>
      </c>
      <c r="F934" s="64" t="s">
        <v>3862</v>
      </c>
    </row>
    <row r="935" spans="1:6" x14ac:dyDescent="0.25">
      <c r="A935">
        <v>2021</v>
      </c>
      <c r="B935">
        <v>1</v>
      </c>
      <c r="C935" t="s">
        <v>3169</v>
      </c>
      <c r="D935" t="s">
        <v>1046</v>
      </c>
      <c r="F935" s="64" t="s">
        <v>3863</v>
      </c>
    </row>
    <row r="936" spans="1:6" x14ac:dyDescent="0.25">
      <c r="A936">
        <v>2021</v>
      </c>
      <c r="B936">
        <v>1</v>
      </c>
      <c r="C936" t="s">
        <v>3169</v>
      </c>
      <c r="D936" t="s">
        <v>1046</v>
      </c>
      <c r="F936" s="64" t="s">
        <v>3303</v>
      </c>
    </row>
    <row r="937" spans="1:6" x14ac:dyDescent="0.25">
      <c r="A937">
        <v>2021</v>
      </c>
      <c r="B937">
        <v>1</v>
      </c>
      <c r="C937" t="s">
        <v>3169</v>
      </c>
      <c r="D937" t="s">
        <v>1046</v>
      </c>
      <c r="F937" s="64" t="s">
        <v>3672</v>
      </c>
    </row>
    <row r="938" spans="1:6" x14ac:dyDescent="0.25">
      <c r="A938">
        <v>2021</v>
      </c>
      <c r="B938">
        <v>1</v>
      </c>
      <c r="C938" t="s">
        <v>3169</v>
      </c>
      <c r="D938" t="s">
        <v>1046</v>
      </c>
      <c r="E938" s="64" t="s">
        <v>3864</v>
      </c>
    </row>
    <row r="939" spans="1:6" x14ac:dyDescent="0.25">
      <c r="A939">
        <v>2021</v>
      </c>
      <c r="B939">
        <v>1</v>
      </c>
      <c r="C939" t="s">
        <v>3169</v>
      </c>
      <c r="D939" t="s">
        <v>1046</v>
      </c>
      <c r="E939" s="64" t="s">
        <v>3425</v>
      </c>
    </row>
    <row r="940" spans="1:6" x14ac:dyDescent="0.25">
      <c r="A940">
        <v>2021</v>
      </c>
      <c r="B940">
        <v>1</v>
      </c>
      <c r="C940" t="s">
        <v>3169</v>
      </c>
      <c r="D940" t="s">
        <v>1046</v>
      </c>
      <c r="E940" s="64" t="s">
        <v>3672</v>
      </c>
    </row>
    <row r="941" spans="1:6" x14ac:dyDescent="0.25">
      <c r="A941">
        <v>2021</v>
      </c>
      <c r="B941">
        <v>1</v>
      </c>
      <c r="C941" t="s">
        <v>3169</v>
      </c>
      <c r="D941" t="s">
        <v>1041</v>
      </c>
      <c r="E941" s="64" t="s">
        <v>3857</v>
      </c>
    </row>
    <row r="942" spans="1:6" x14ac:dyDescent="0.25">
      <c r="A942">
        <v>2021</v>
      </c>
      <c r="B942">
        <v>1</v>
      </c>
      <c r="C942" t="s">
        <v>3169</v>
      </c>
      <c r="D942" t="s">
        <v>1041</v>
      </c>
      <c r="E942" s="64" t="s">
        <v>3844</v>
      </c>
    </row>
    <row r="943" spans="1:6" x14ac:dyDescent="0.25">
      <c r="A943">
        <v>2021</v>
      </c>
      <c r="B943">
        <v>1</v>
      </c>
      <c r="C943" t="s">
        <v>3169</v>
      </c>
      <c r="D943" t="s">
        <v>1049</v>
      </c>
      <c r="E943" s="64" t="s">
        <v>3232</v>
      </c>
    </row>
    <row r="944" spans="1:6" x14ac:dyDescent="0.25">
      <c r="A944">
        <v>2021</v>
      </c>
      <c r="B944">
        <v>1</v>
      </c>
      <c r="C944" t="s">
        <v>3169</v>
      </c>
      <c r="D944" t="s">
        <v>1049</v>
      </c>
      <c r="E944" s="64" t="s">
        <v>3831</v>
      </c>
    </row>
    <row r="945" spans="1:5" x14ac:dyDescent="0.25">
      <c r="A945">
        <v>2021</v>
      </c>
      <c r="B945">
        <v>1</v>
      </c>
      <c r="C945" t="s">
        <v>3169</v>
      </c>
      <c r="D945" t="s">
        <v>1049</v>
      </c>
      <c r="E945" s="64" t="s">
        <v>3859</v>
      </c>
    </row>
    <row r="946" spans="1:5" x14ac:dyDescent="0.25">
      <c r="A946">
        <v>2021</v>
      </c>
      <c r="B946">
        <v>1</v>
      </c>
      <c r="C946" t="s">
        <v>3169</v>
      </c>
      <c r="D946" t="s">
        <v>1049</v>
      </c>
      <c r="E946" s="64" t="s">
        <v>3855</v>
      </c>
    </row>
    <row r="947" spans="1:5" x14ac:dyDescent="0.25">
      <c r="A947">
        <v>2021</v>
      </c>
      <c r="B947">
        <v>1</v>
      </c>
      <c r="C947" t="s">
        <v>3169</v>
      </c>
      <c r="D947" t="s">
        <v>1049</v>
      </c>
      <c r="E947" s="64" t="s">
        <v>3840</v>
      </c>
    </row>
    <row r="948" spans="1:5" x14ac:dyDescent="0.25">
      <c r="A948">
        <v>2021</v>
      </c>
      <c r="B948">
        <v>1</v>
      </c>
      <c r="C948" t="s">
        <v>3169</v>
      </c>
      <c r="D948" t="s">
        <v>1049</v>
      </c>
      <c r="E948" s="64" t="s">
        <v>3783</v>
      </c>
    </row>
    <row r="949" spans="1:5" x14ac:dyDescent="0.25">
      <c r="A949">
        <v>2021</v>
      </c>
      <c r="B949">
        <v>1</v>
      </c>
      <c r="C949" t="s">
        <v>3169</v>
      </c>
      <c r="D949" t="s">
        <v>1049</v>
      </c>
      <c r="E949" s="64" t="s">
        <v>3758</v>
      </c>
    </row>
    <row r="950" spans="1:5" x14ac:dyDescent="0.25">
      <c r="A950">
        <v>2021</v>
      </c>
      <c r="B950">
        <v>1</v>
      </c>
      <c r="C950" t="s">
        <v>3169</v>
      </c>
      <c r="D950" t="s">
        <v>1049</v>
      </c>
      <c r="E950" s="64" t="s">
        <v>3499</v>
      </c>
    </row>
    <row r="951" spans="1:5" x14ac:dyDescent="0.25">
      <c r="A951">
        <v>2021</v>
      </c>
      <c r="B951">
        <v>1</v>
      </c>
      <c r="C951" t="s">
        <v>3169</v>
      </c>
      <c r="D951" t="s">
        <v>1049</v>
      </c>
      <c r="E951" s="64" t="s">
        <v>3865</v>
      </c>
    </row>
    <row r="952" spans="1:5" x14ac:dyDescent="0.25">
      <c r="A952">
        <v>2021</v>
      </c>
      <c r="B952">
        <v>1</v>
      </c>
      <c r="C952" t="s">
        <v>3169</v>
      </c>
      <c r="D952" t="s">
        <v>1049</v>
      </c>
      <c r="E952" s="64" t="s">
        <v>3866</v>
      </c>
    </row>
    <row r="953" spans="1:5" x14ac:dyDescent="0.25">
      <c r="A953">
        <v>2021</v>
      </c>
      <c r="B953">
        <v>1</v>
      </c>
      <c r="C953" t="s">
        <v>3169</v>
      </c>
      <c r="D953" t="s">
        <v>1046</v>
      </c>
      <c r="E953" s="64" t="s">
        <v>3867</v>
      </c>
    </row>
    <row r="954" spans="1:5" x14ac:dyDescent="0.25">
      <c r="A954">
        <v>2021</v>
      </c>
      <c r="B954">
        <v>1</v>
      </c>
      <c r="C954" t="s">
        <v>3169</v>
      </c>
      <c r="D954" t="s">
        <v>1041</v>
      </c>
      <c r="E954" s="64" t="s">
        <v>3504</v>
      </c>
    </row>
    <row r="955" spans="1:5" x14ac:dyDescent="0.25">
      <c r="A955">
        <v>2021</v>
      </c>
      <c r="B955">
        <v>1</v>
      </c>
      <c r="C955" t="s">
        <v>3169</v>
      </c>
      <c r="D955" t="s">
        <v>1062</v>
      </c>
      <c r="E955" s="64" t="s">
        <v>3796</v>
      </c>
    </row>
    <row r="956" spans="1:5" x14ac:dyDescent="0.25">
      <c r="A956">
        <v>2021</v>
      </c>
      <c r="B956">
        <v>1</v>
      </c>
      <c r="C956" t="s">
        <v>3169</v>
      </c>
      <c r="D956" t="s">
        <v>1062</v>
      </c>
      <c r="E956" s="64" t="s">
        <v>3841</v>
      </c>
    </row>
    <row r="957" spans="1:5" x14ac:dyDescent="0.25">
      <c r="A957">
        <v>2021</v>
      </c>
      <c r="B957">
        <v>1</v>
      </c>
      <c r="C957" t="s">
        <v>3169</v>
      </c>
      <c r="D957" t="s">
        <v>1062</v>
      </c>
      <c r="E957" s="64" t="s">
        <v>3829</v>
      </c>
    </row>
    <row r="958" spans="1:5" x14ac:dyDescent="0.25">
      <c r="A958">
        <v>2021</v>
      </c>
      <c r="B958">
        <v>1</v>
      </c>
      <c r="C958" t="s">
        <v>3169</v>
      </c>
      <c r="D958" t="s">
        <v>1062</v>
      </c>
      <c r="E958" s="64" t="s">
        <v>3222</v>
      </c>
    </row>
    <row r="959" spans="1:5" x14ac:dyDescent="0.25">
      <c r="A959">
        <v>2021</v>
      </c>
      <c r="B959">
        <v>1</v>
      </c>
      <c r="C959" t="s">
        <v>3169</v>
      </c>
      <c r="D959" t="s">
        <v>1062</v>
      </c>
      <c r="E959" s="64" t="s">
        <v>3257</v>
      </c>
    </row>
    <row r="960" spans="1:5" x14ac:dyDescent="0.25">
      <c r="A960">
        <v>2021</v>
      </c>
      <c r="B960">
        <v>1</v>
      </c>
      <c r="C960" t="s">
        <v>3169</v>
      </c>
      <c r="D960" t="s">
        <v>1052</v>
      </c>
      <c r="E960" s="64" t="s">
        <v>3510</v>
      </c>
    </row>
    <row r="961" spans="1:5" x14ac:dyDescent="0.25">
      <c r="A961">
        <v>2021</v>
      </c>
      <c r="B961">
        <v>1</v>
      </c>
      <c r="C961" t="s">
        <v>3169</v>
      </c>
      <c r="D961" t="s">
        <v>1052</v>
      </c>
      <c r="E961" s="64" t="s">
        <v>3868</v>
      </c>
    </row>
    <row r="962" spans="1:5" x14ac:dyDescent="0.25">
      <c r="A962">
        <v>2021</v>
      </c>
      <c r="B962">
        <v>1</v>
      </c>
      <c r="C962" t="s">
        <v>3169</v>
      </c>
      <c r="D962" t="s">
        <v>1052</v>
      </c>
      <c r="E962" s="64" t="s">
        <v>3869</v>
      </c>
    </row>
    <row r="963" spans="1:5" x14ac:dyDescent="0.25">
      <c r="A963">
        <v>2021</v>
      </c>
      <c r="B963">
        <v>1</v>
      </c>
      <c r="C963" t="s">
        <v>3169</v>
      </c>
      <c r="D963" t="s">
        <v>1060</v>
      </c>
      <c r="E963" s="64" t="s">
        <v>3663</v>
      </c>
    </row>
    <row r="964" spans="1:5" x14ac:dyDescent="0.25">
      <c r="A964">
        <v>2021</v>
      </c>
      <c r="B964">
        <v>1</v>
      </c>
      <c r="C964" t="s">
        <v>3169</v>
      </c>
      <c r="D964" t="s">
        <v>1060</v>
      </c>
      <c r="E964" s="64" t="s">
        <v>3756</v>
      </c>
    </row>
    <row r="965" spans="1:5" x14ac:dyDescent="0.25">
      <c r="A965">
        <v>2021</v>
      </c>
      <c r="B965">
        <v>1</v>
      </c>
      <c r="C965" t="s">
        <v>3169</v>
      </c>
      <c r="D965" t="s">
        <v>1052</v>
      </c>
      <c r="E965" s="64" t="s">
        <v>3724</v>
      </c>
    </row>
    <row r="966" spans="1:5" x14ac:dyDescent="0.25">
      <c r="A966">
        <v>2021</v>
      </c>
      <c r="B966">
        <v>1</v>
      </c>
      <c r="C966" t="s">
        <v>3169</v>
      </c>
      <c r="D966" t="s">
        <v>1041</v>
      </c>
      <c r="E966" s="64" t="s">
        <v>3613</v>
      </c>
    </row>
    <row r="967" spans="1:5" x14ac:dyDescent="0.25">
      <c r="A967">
        <v>2021</v>
      </c>
      <c r="B967">
        <v>1</v>
      </c>
      <c r="C967" t="s">
        <v>3169</v>
      </c>
      <c r="D967" t="s">
        <v>1046</v>
      </c>
      <c r="E967" s="64" t="s">
        <v>3303</v>
      </c>
    </row>
    <row r="968" spans="1:5" x14ac:dyDescent="0.25">
      <c r="A968">
        <v>2021</v>
      </c>
      <c r="B968">
        <v>1</v>
      </c>
      <c r="C968" t="s">
        <v>3169</v>
      </c>
      <c r="D968" t="s">
        <v>1038</v>
      </c>
      <c r="E968" s="64" t="s">
        <v>3870</v>
      </c>
    </row>
    <row r="969" spans="1:5" x14ac:dyDescent="0.25">
      <c r="A969">
        <v>2021</v>
      </c>
      <c r="B969">
        <v>1</v>
      </c>
      <c r="C969" t="s">
        <v>3169</v>
      </c>
      <c r="D969" t="s">
        <v>1052</v>
      </c>
      <c r="E969" s="64" t="s">
        <v>3503</v>
      </c>
    </row>
    <row r="970" spans="1:5" x14ac:dyDescent="0.25">
      <c r="A970">
        <v>2021</v>
      </c>
      <c r="B970">
        <v>1</v>
      </c>
      <c r="C970" t="s">
        <v>3169</v>
      </c>
      <c r="D970" t="s">
        <v>1046</v>
      </c>
      <c r="E970" s="64" t="s">
        <v>3779</v>
      </c>
    </row>
    <row r="971" spans="1:5" x14ac:dyDescent="0.25">
      <c r="A971">
        <v>2021</v>
      </c>
      <c r="B971">
        <v>1</v>
      </c>
      <c r="C971" t="s">
        <v>3169</v>
      </c>
      <c r="D971" t="s">
        <v>1043</v>
      </c>
      <c r="E971" s="64" t="s">
        <v>3475</v>
      </c>
    </row>
    <row r="972" spans="1:5" x14ac:dyDescent="0.25">
      <c r="A972">
        <v>2021</v>
      </c>
      <c r="B972">
        <v>1</v>
      </c>
      <c r="C972" t="s">
        <v>3169</v>
      </c>
      <c r="D972" t="s">
        <v>1038</v>
      </c>
      <c r="E972" s="64" t="s">
        <v>3818</v>
      </c>
    </row>
    <row r="973" spans="1:5" x14ac:dyDescent="0.25">
      <c r="A973">
        <v>2021</v>
      </c>
      <c r="B973">
        <v>1</v>
      </c>
      <c r="C973" t="s">
        <v>3169</v>
      </c>
      <c r="D973" t="s">
        <v>1046</v>
      </c>
      <c r="E973" s="64" t="s">
        <v>3871</v>
      </c>
    </row>
    <row r="974" spans="1:5" x14ac:dyDescent="0.25">
      <c r="A974">
        <v>2021</v>
      </c>
      <c r="B974">
        <v>1</v>
      </c>
      <c r="C974" t="s">
        <v>3169</v>
      </c>
      <c r="D974" t="s">
        <v>1046</v>
      </c>
      <c r="E974" s="64" t="s">
        <v>3842</v>
      </c>
    </row>
    <row r="975" spans="1:5" x14ac:dyDescent="0.25">
      <c r="A975">
        <v>2021</v>
      </c>
      <c r="B975">
        <v>1</v>
      </c>
      <c r="C975" t="s">
        <v>3169</v>
      </c>
      <c r="D975" t="s">
        <v>1046</v>
      </c>
      <c r="E975" s="64" t="s">
        <v>3872</v>
      </c>
    </row>
    <row r="976" spans="1:5" x14ac:dyDescent="0.25">
      <c r="A976">
        <v>2021</v>
      </c>
      <c r="B976">
        <v>1</v>
      </c>
      <c r="C976" t="s">
        <v>3169</v>
      </c>
      <c r="D976" t="s">
        <v>1057</v>
      </c>
      <c r="E976" s="64" t="s">
        <v>3378</v>
      </c>
    </row>
    <row r="977" spans="1:5" x14ac:dyDescent="0.25">
      <c r="A977">
        <v>2021</v>
      </c>
      <c r="B977">
        <v>1</v>
      </c>
      <c r="C977" t="s">
        <v>3169</v>
      </c>
      <c r="D977" t="s">
        <v>1057</v>
      </c>
      <c r="E977" s="64" t="s">
        <v>3706</v>
      </c>
    </row>
    <row r="978" spans="1:5" x14ac:dyDescent="0.25">
      <c r="A978">
        <v>2021</v>
      </c>
      <c r="B978">
        <v>1</v>
      </c>
      <c r="C978" t="s">
        <v>3169</v>
      </c>
      <c r="D978" t="s">
        <v>1046</v>
      </c>
      <c r="E978" s="64" t="s">
        <v>3793</v>
      </c>
    </row>
    <row r="979" spans="1:5" x14ac:dyDescent="0.25">
      <c r="A979">
        <v>2021</v>
      </c>
      <c r="B979">
        <v>1</v>
      </c>
      <c r="C979" t="s">
        <v>3169</v>
      </c>
      <c r="D979" t="s">
        <v>1046</v>
      </c>
      <c r="E979" s="64" t="s">
        <v>3873</v>
      </c>
    </row>
    <row r="980" spans="1:5" x14ac:dyDescent="0.25">
      <c r="A980">
        <v>2021</v>
      </c>
      <c r="B980">
        <v>1</v>
      </c>
      <c r="C980" t="s">
        <v>3169</v>
      </c>
      <c r="D980" t="s">
        <v>1060</v>
      </c>
      <c r="E980" s="64" t="s">
        <v>3547</v>
      </c>
    </row>
    <row r="981" spans="1:5" x14ac:dyDescent="0.25">
      <c r="A981">
        <v>2021</v>
      </c>
      <c r="B981">
        <v>1</v>
      </c>
      <c r="C981" t="s">
        <v>3169</v>
      </c>
      <c r="D981" t="s">
        <v>1041</v>
      </c>
      <c r="E981" s="64" t="s">
        <v>3874</v>
      </c>
    </row>
    <row r="982" spans="1:5" x14ac:dyDescent="0.25">
      <c r="A982">
        <v>2021</v>
      </c>
      <c r="B982">
        <v>1</v>
      </c>
      <c r="C982" t="s">
        <v>3169</v>
      </c>
      <c r="D982" t="s">
        <v>1041</v>
      </c>
      <c r="E982" s="64" t="s">
        <v>3538</v>
      </c>
    </row>
    <row r="983" spans="1:5" x14ac:dyDescent="0.25">
      <c r="A983">
        <v>2021</v>
      </c>
      <c r="B983">
        <v>1</v>
      </c>
      <c r="C983" t="s">
        <v>3169</v>
      </c>
      <c r="D983" t="s">
        <v>1041</v>
      </c>
      <c r="E983" s="64" t="s">
        <v>3835</v>
      </c>
    </row>
    <row r="984" spans="1:5" x14ac:dyDescent="0.25">
      <c r="A984">
        <v>2021</v>
      </c>
      <c r="B984">
        <v>1</v>
      </c>
      <c r="C984" t="s">
        <v>3169</v>
      </c>
      <c r="D984" t="s">
        <v>1055</v>
      </c>
      <c r="E984" s="64" t="s">
        <v>3875</v>
      </c>
    </row>
    <row r="985" spans="1:5" x14ac:dyDescent="0.25">
      <c r="A985">
        <v>2021</v>
      </c>
      <c r="B985">
        <v>1</v>
      </c>
      <c r="C985" t="s">
        <v>3169</v>
      </c>
      <c r="D985" t="s">
        <v>1055</v>
      </c>
      <c r="E985" s="64" t="s">
        <v>3263</v>
      </c>
    </row>
    <row r="986" spans="1:5" x14ac:dyDescent="0.25">
      <c r="A986">
        <v>2021</v>
      </c>
      <c r="B986">
        <v>1</v>
      </c>
      <c r="C986" t="s">
        <v>3169</v>
      </c>
      <c r="D986" t="s">
        <v>1055</v>
      </c>
      <c r="E986" s="64" t="s">
        <v>3523</v>
      </c>
    </row>
    <row r="987" spans="1:5" x14ac:dyDescent="0.25">
      <c r="A987">
        <v>2021</v>
      </c>
      <c r="B987">
        <v>1</v>
      </c>
      <c r="C987" t="s">
        <v>3169</v>
      </c>
      <c r="D987" t="s">
        <v>1055</v>
      </c>
      <c r="E987" s="64" t="s">
        <v>3833</v>
      </c>
    </row>
    <row r="988" spans="1:5" x14ac:dyDescent="0.25">
      <c r="A988">
        <v>2021</v>
      </c>
      <c r="B988">
        <v>1</v>
      </c>
      <c r="C988" t="s">
        <v>3169</v>
      </c>
      <c r="D988" t="s">
        <v>1055</v>
      </c>
      <c r="E988" s="64" t="s">
        <v>3847</v>
      </c>
    </row>
    <row r="989" spans="1:5" x14ac:dyDescent="0.25">
      <c r="A989">
        <v>2021</v>
      </c>
      <c r="B989">
        <v>1</v>
      </c>
      <c r="C989" t="s">
        <v>3169</v>
      </c>
      <c r="D989" t="s">
        <v>1049</v>
      </c>
      <c r="E989" s="64" t="s">
        <v>3374</v>
      </c>
    </row>
    <row r="990" spans="1:5" x14ac:dyDescent="0.25">
      <c r="A990">
        <v>2021</v>
      </c>
      <c r="B990">
        <v>1</v>
      </c>
      <c r="C990" t="s">
        <v>3169</v>
      </c>
      <c r="D990" t="s">
        <v>1041</v>
      </c>
      <c r="E990" s="64" t="s">
        <v>30</v>
      </c>
    </row>
    <row r="991" spans="1:5" x14ac:dyDescent="0.25">
      <c r="A991">
        <v>2021</v>
      </c>
      <c r="B991">
        <v>1</v>
      </c>
      <c r="C991" t="s">
        <v>3169</v>
      </c>
      <c r="D991" t="s">
        <v>1041</v>
      </c>
      <c r="E991" s="64" t="s">
        <v>30</v>
      </c>
    </row>
    <row r="992" spans="1:5" x14ac:dyDescent="0.25">
      <c r="A992">
        <v>2021</v>
      </c>
      <c r="B992">
        <v>1</v>
      </c>
      <c r="C992" t="s">
        <v>3169</v>
      </c>
      <c r="D992" t="s">
        <v>1052</v>
      </c>
      <c r="E992" s="64" t="s">
        <v>30</v>
      </c>
    </row>
    <row r="993" spans="1:5" x14ac:dyDescent="0.25">
      <c r="A993">
        <v>2021</v>
      </c>
      <c r="B993">
        <v>1</v>
      </c>
      <c r="C993" t="s">
        <v>3169</v>
      </c>
      <c r="D993" t="s">
        <v>1046</v>
      </c>
      <c r="E993" s="64" t="s">
        <v>30</v>
      </c>
    </row>
    <row r="994" spans="1:5" x14ac:dyDescent="0.25">
      <c r="A994">
        <v>2021</v>
      </c>
      <c r="B994">
        <v>1</v>
      </c>
      <c r="C994" t="s">
        <v>3169</v>
      </c>
      <c r="D994" t="s">
        <v>1046</v>
      </c>
      <c r="E994" s="64" t="s">
        <v>30</v>
      </c>
    </row>
    <row r="995" spans="1:5" x14ac:dyDescent="0.25">
      <c r="A995">
        <v>2021</v>
      </c>
      <c r="B995">
        <v>1</v>
      </c>
      <c r="C995" t="s">
        <v>3169</v>
      </c>
      <c r="D995" t="s">
        <v>1046</v>
      </c>
      <c r="E995" s="64" t="s">
        <v>30</v>
      </c>
    </row>
    <row r="996" spans="1:5" x14ac:dyDescent="0.25">
      <c r="A996">
        <v>2021</v>
      </c>
      <c r="B996">
        <v>1</v>
      </c>
      <c r="C996" t="s">
        <v>3169</v>
      </c>
      <c r="D996" t="s">
        <v>1062</v>
      </c>
      <c r="E996" s="64" t="s">
        <v>30</v>
      </c>
    </row>
    <row r="997" spans="1:5" x14ac:dyDescent="0.25">
      <c r="A997">
        <v>2021</v>
      </c>
      <c r="B997">
        <v>1</v>
      </c>
      <c r="C997" t="s">
        <v>3169</v>
      </c>
      <c r="D997" t="s">
        <v>1062</v>
      </c>
      <c r="E997" s="64" t="s">
        <v>30</v>
      </c>
    </row>
    <row r="998" spans="1:5" x14ac:dyDescent="0.25">
      <c r="A998">
        <v>2021</v>
      </c>
      <c r="B998">
        <v>1</v>
      </c>
      <c r="C998" t="s">
        <v>3169</v>
      </c>
      <c r="D998" t="s">
        <v>1038</v>
      </c>
      <c r="E998" s="64" t="s">
        <v>30</v>
      </c>
    </row>
    <row r="999" spans="1:5" x14ac:dyDescent="0.25">
      <c r="A999">
        <v>2021</v>
      </c>
      <c r="B999">
        <v>1</v>
      </c>
      <c r="C999" t="s">
        <v>3169</v>
      </c>
      <c r="D999" t="s">
        <v>1038</v>
      </c>
      <c r="E999" s="64" t="s">
        <v>30</v>
      </c>
    </row>
    <row r="1000" spans="1:5" x14ac:dyDescent="0.25">
      <c r="A1000">
        <v>2021</v>
      </c>
      <c r="B1000">
        <v>1</v>
      </c>
      <c r="C1000" t="s">
        <v>3169</v>
      </c>
      <c r="D1000" t="s">
        <v>1038</v>
      </c>
      <c r="E1000" s="64" t="s">
        <v>30</v>
      </c>
    </row>
    <row r="1001" spans="1:5" x14ac:dyDescent="0.25">
      <c r="A1001">
        <v>2021</v>
      </c>
      <c r="B1001">
        <v>1</v>
      </c>
      <c r="C1001" t="s">
        <v>3184</v>
      </c>
      <c r="D1001" t="s">
        <v>1057</v>
      </c>
      <c r="E1001" s="64" t="s">
        <v>30</v>
      </c>
    </row>
    <row r="1002" spans="1:5" x14ac:dyDescent="0.25">
      <c r="A1002">
        <v>2021</v>
      </c>
      <c r="B1002">
        <v>1</v>
      </c>
      <c r="C1002" t="s">
        <v>3184</v>
      </c>
      <c r="D1002" t="s">
        <v>1057</v>
      </c>
      <c r="E1002" s="64" t="s">
        <v>30</v>
      </c>
    </row>
    <row r="1003" spans="1:5" x14ac:dyDescent="0.25">
      <c r="A1003">
        <v>2021</v>
      </c>
      <c r="B1003">
        <v>1</v>
      </c>
      <c r="C1003" t="s">
        <v>3184</v>
      </c>
      <c r="D1003" t="s">
        <v>1055</v>
      </c>
      <c r="E1003" s="64" t="s">
        <v>30</v>
      </c>
    </row>
    <row r="1004" spans="1:5" x14ac:dyDescent="0.25">
      <c r="A1004">
        <v>2021</v>
      </c>
      <c r="B1004">
        <v>1</v>
      </c>
      <c r="C1004" t="s">
        <v>3184</v>
      </c>
      <c r="D1004" t="s">
        <v>1055</v>
      </c>
      <c r="E1004" s="64" t="s">
        <v>30</v>
      </c>
    </row>
    <row r="1005" spans="1:5" x14ac:dyDescent="0.25">
      <c r="A1005">
        <v>2021</v>
      </c>
      <c r="B1005">
        <v>1</v>
      </c>
      <c r="C1005" t="s">
        <v>3184</v>
      </c>
      <c r="D1005" t="s">
        <v>1055</v>
      </c>
      <c r="E1005" s="64" t="s">
        <v>30</v>
      </c>
    </row>
    <row r="1006" spans="1:5" x14ac:dyDescent="0.25">
      <c r="A1006">
        <v>2021</v>
      </c>
      <c r="B1006">
        <v>1</v>
      </c>
      <c r="C1006" t="s">
        <v>3184</v>
      </c>
      <c r="D1006" t="s">
        <v>1060</v>
      </c>
      <c r="E1006" s="64" t="s">
        <v>30</v>
      </c>
    </row>
    <row r="1007" spans="1:5" x14ac:dyDescent="0.25">
      <c r="A1007">
        <v>2021</v>
      </c>
      <c r="B1007">
        <v>1</v>
      </c>
      <c r="C1007" t="s">
        <v>3184</v>
      </c>
      <c r="D1007" t="s">
        <v>1060</v>
      </c>
      <c r="E1007" s="64" t="s">
        <v>30</v>
      </c>
    </row>
    <row r="1008" spans="1:5" x14ac:dyDescent="0.25">
      <c r="A1008">
        <v>2021</v>
      </c>
      <c r="B1008">
        <v>1</v>
      </c>
      <c r="C1008" t="s">
        <v>3184</v>
      </c>
      <c r="D1008" t="s">
        <v>1060</v>
      </c>
      <c r="E1008" s="64" t="s">
        <v>30</v>
      </c>
    </row>
    <row r="1009" spans="1:5" x14ac:dyDescent="0.25">
      <c r="A1009">
        <v>2021</v>
      </c>
      <c r="B1009">
        <v>1</v>
      </c>
      <c r="C1009" t="s">
        <v>3184</v>
      </c>
      <c r="D1009" t="s">
        <v>1043</v>
      </c>
      <c r="E1009" s="64" t="s">
        <v>30</v>
      </c>
    </row>
    <row r="1010" spans="1:5" x14ac:dyDescent="0.25">
      <c r="A1010">
        <v>2021</v>
      </c>
      <c r="B1010">
        <v>1</v>
      </c>
      <c r="C1010" t="s">
        <v>3184</v>
      </c>
      <c r="D1010" t="s">
        <v>1043</v>
      </c>
      <c r="E1010" s="64" t="s">
        <v>30</v>
      </c>
    </row>
    <row r="1011" spans="1:5" x14ac:dyDescent="0.25">
      <c r="A1011">
        <v>2021</v>
      </c>
      <c r="B1011">
        <v>1</v>
      </c>
      <c r="C1011" t="s">
        <v>3184</v>
      </c>
      <c r="D1011" t="s">
        <v>1043</v>
      </c>
      <c r="E1011" s="64" t="s">
        <v>30</v>
      </c>
    </row>
    <row r="1012" spans="1:5" x14ac:dyDescent="0.25">
      <c r="A1012">
        <v>2021</v>
      </c>
      <c r="B1012">
        <v>1</v>
      </c>
      <c r="C1012" t="s">
        <v>3184</v>
      </c>
      <c r="D1012" t="s">
        <v>1049</v>
      </c>
      <c r="E1012" s="64" t="s">
        <v>30</v>
      </c>
    </row>
    <row r="1013" spans="1:5" x14ac:dyDescent="0.25">
      <c r="A1013">
        <v>2021</v>
      </c>
      <c r="B1013">
        <v>1</v>
      </c>
      <c r="C1013" t="s">
        <v>3184</v>
      </c>
      <c r="D1013" t="s">
        <v>1049</v>
      </c>
      <c r="E1013" s="64" t="s">
        <v>30</v>
      </c>
    </row>
    <row r="1014" spans="1:5" x14ac:dyDescent="0.25">
      <c r="A1014">
        <v>2021</v>
      </c>
      <c r="B1014">
        <v>1</v>
      </c>
      <c r="C1014" t="s">
        <v>3184</v>
      </c>
      <c r="D1014" t="s">
        <v>1057</v>
      </c>
      <c r="E1014" s="64" t="s">
        <v>30</v>
      </c>
    </row>
    <row r="1015" spans="1:5" x14ac:dyDescent="0.25">
      <c r="A1015">
        <v>2021</v>
      </c>
      <c r="B1015">
        <v>1</v>
      </c>
      <c r="C1015" t="s">
        <v>3184</v>
      </c>
      <c r="D1015" t="s">
        <v>1049</v>
      </c>
      <c r="E1015" s="64" t="s">
        <v>30</v>
      </c>
    </row>
    <row r="1016" spans="1:5" x14ac:dyDescent="0.25">
      <c r="A1016">
        <v>2021</v>
      </c>
      <c r="B1016">
        <v>1</v>
      </c>
      <c r="C1016" t="s">
        <v>3169</v>
      </c>
      <c r="D1016" t="s">
        <v>1052</v>
      </c>
      <c r="E1016" s="64" t="s">
        <v>3744</v>
      </c>
    </row>
    <row r="1017" spans="1:5" x14ac:dyDescent="0.25">
      <c r="A1017">
        <v>2021</v>
      </c>
      <c r="B1017">
        <v>1</v>
      </c>
      <c r="C1017" t="s">
        <v>3169</v>
      </c>
      <c r="D1017" t="s">
        <v>1052</v>
      </c>
      <c r="E1017" s="64" t="s">
        <v>3237</v>
      </c>
    </row>
    <row r="1018" spans="1:5" x14ac:dyDescent="0.25">
      <c r="A1018">
        <v>2021</v>
      </c>
      <c r="B1018">
        <v>1</v>
      </c>
      <c r="C1018" t="s">
        <v>3169</v>
      </c>
      <c r="D1018" t="s">
        <v>1052</v>
      </c>
      <c r="E1018" s="64" t="s">
        <v>3699</v>
      </c>
    </row>
    <row r="1019" spans="1:5" x14ac:dyDescent="0.25">
      <c r="A1019">
        <v>2021</v>
      </c>
      <c r="B1019">
        <v>1</v>
      </c>
      <c r="C1019" t="s">
        <v>3169</v>
      </c>
      <c r="D1019" t="s">
        <v>1060</v>
      </c>
      <c r="E1019" s="64" t="s">
        <v>3876</v>
      </c>
    </row>
    <row r="1020" spans="1:5" x14ac:dyDescent="0.25">
      <c r="A1020">
        <v>2021</v>
      </c>
      <c r="B1020">
        <v>1</v>
      </c>
      <c r="C1020" t="s">
        <v>3169</v>
      </c>
      <c r="D1020" t="s">
        <v>1060</v>
      </c>
      <c r="E1020" s="64" t="s">
        <v>3658</v>
      </c>
    </row>
    <row r="1021" spans="1:5" x14ac:dyDescent="0.25">
      <c r="A1021">
        <v>2021</v>
      </c>
      <c r="B1021">
        <v>1</v>
      </c>
      <c r="C1021" t="s">
        <v>3169</v>
      </c>
      <c r="D1021" t="s">
        <v>1041</v>
      </c>
      <c r="E1021" s="64" t="s">
        <v>3877</v>
      </c>
    </row>
    <row r="1022" spans="1:5" x14ac:dyDescent="0.25">
      <c r="A1022">
        <v>2021</v>
      </c>
      <c r="B1022">
        <v>1</v>
      </c>
      <c r="C1022" t="s">
        <v>3169</v>
      </c>
      <c r="D1022" t="s">
        <v>1062</v>
      </c>
      <c r="E1022" s="64" t="s">
        <v>3606</v>
      </c>
    </row>
    <row r="1023" spans="1:5" x14ac:dyDescent="0.25">
      <c r="A1023">
        <v>2021</v>
      </c>
      <c r="B1023">
        <v>1</v>
      </c>
      <c r="C1023" t="s">
        <v>3169</v>
      </c>
      <c r="D1023" t="s">
        <v>1062</v>
      </c>
      <c r="E1023" s="64" t="s">
        <v>3878</v>
      </c>
    </row>
    <row r="1024" spans="1:5" x14ac:dyDescent="0.25">
      <c r="A1024">
        <v>2021</v>
      </c>
      <c r="B1024">
        <v>1</v>
      </c>
      <c r="C1024" t="s">
        <v>3169</v>
      </c>
      <c r="D1024" t="s">
        <v>1062</v>
      </c>
      <c r="E1024" s="64" t="s">
        <v>3807</v>
      </c>
    </row>
    <row r="1025" spans="1:5" x14ac:dyDescent="0.25">
      <c r="A1025">
        <v>2021</v>
      </c>
      <c r="B1025">
        <v>1</v>
      </c>
      <c r="C1025" t="s">
        <v>3169</v>
      </c>
      <c r="D1025" t="s">
        <v>1062</v>
      </c>
      <c r="E1025" s="64" t="s">
        <v>3837</v>
      </c>
    </row>
    <row r="1026" spans="1:5" x14ac:dyDescent="0.25">
      <c r="A1026">
        <v>2021</v>
      </c>
      <c r="B1026">
        <v>1</v>
      </c>
      <c r="C1026" t="s">
        <v>3169</v>
      </c>
      <c r="D1026" t="s">
        <v>1062</v>
      </c>
      <c r="E1026" s="64" t="s">
        <v>3879</v>
      </c>
    </row>
    <row r="1027" spans="1:5" x14ac:dyDescent="0.25">
      <c r="A1027">
        <v>2021</v>
      </c>
      <c r="B1027">
        <v>1</v>
      </c>
      <c r="C1027" t="s">
        <v>3169</v>
      </c>
      <c r="D1027" t="s">
        <v>1062</v>
      </c>
      <c r="E1027" s="64" t="s">
        <v>3685</v>
      </c>
    </row>
    <row r="1028" spans="1:5" x14ac:dyDescent="0.25">
      <c r="A1028">
        <v>2021</v>
      </c>
      <c r="B1028">
        <v>1</v>
      </c>
      <c r="C1028" t="s">
        <v>3169</v>
      </c>
      <c r="D1028" t="s">
        <v>1043</v>
      </c>
      <c r="E1028" s="64" t="s">
        <v>3880</v>
      </c>
    </row>
    <row r="1029" spans="1:5" x14ac:dyDescent="0.25">
      <c r="A1029">
        <v>2021</v>
      </c>
      <c r="B1029">
        <v>1</v>
      </c>
      <c r="C1029" t="s">
        <v>3169</v>
      </c>
      <c r="D1029" t="s">
        <v>1043</v>
      </c>
      <c r="E1029" s="64" t="s">
        <v>3738</v>
      </c>
    </row>
    <row r="1030" spans="1:5" x14ac:dyDescent="0.25">
      <c r="A1030">
        <v>2021</v>
      </c>
      <c r="B1030">
        <v>1</v>
      </c>
      <c r="C1030" t="s">
        <v>3169</v>
      </c>
      <c r="D1030" t="s">
        <v>1055</v>
      </c>
      <c r="E1030" s="64" t="s">
        <v>3881</v>
      </c>
    </row>
    <row r="1031" spans="1:5" x14ac:dyDescent="0.25">
      <c r="A1031">
        <v>2021</v>
      </c>
      <c r="B1031">
        <v>1</v>
      </c>
      <c r="C1031" t="s">
        <v>3169</v>
      </c>
      <c r="D1031" t="s">
        <v>1055</v>
      </c>
      <c r="E1031" s="64" t="s">
        <v>3653</v>
      </c>
    </row>
    <row r="1032" spans="1:5" x14ac:dyDescent="0.25">
      <c r="A1032">
        <v>2021</v>
      </c>
      <c r="B1032">
        <v>1</v>
      </c>
      <c r="C1032" t="s">
        <v>3169</v>
      </c>
      <c r="D1032" t="s">
        <v>1055</v>
      </c>
      <c r="E1032" s="64" t="s">
        <v>3882</v>
      </c>
    </row>
    <row r="1033" spans="1:5" x14ac:dyDescent="0.25">
      <c r="A1033">
        <v>2021</v>
      </c>
      <c r="B1033">
        <v>1</v>
      </c>
      <c r="C1033" t="s">
        <v>3169</v>
      </c>
      <c r="D1033" t="s">
        <v>1046</v>
      </c>
      <c r="E1033" s="64" t="s">
        <v>3691</v>
      </c>
    </row>
    <row r="1034" spans="1:5" x14ac:dyDescent="0.25">
      <c r="A1034">
        <v>2021</v>
      </c>
      <c r="B1034">
        <v>1</v>
      </c>
      <c r="C1034" t="s">
        <v>3169</v>
      </c>
      <c r="D1034" t="s">
        <v>1046</v>
      </c>
      <c r="E1034" s="64" t="s">
        <v>3828</v>
      </c>
    </row>
    <row r="1035" spans="1:5" x14ac:dyDescent="0.25">
      <c r="A1035">
        <v>2021</v>
      </c>
      <c r="B1035">
        <v>1</v>
      </c>
      <c r="C1035" t="s">
        <v>3169</v>
      </c>
      <c r="D1035" t="s">
        <v>1046</v>
      </c>
      <c r="E1035" s="64" t="s">
        <v>3863</v>
      </c>
    </row>
    <row r="1036" spans="1:5" x14ac:dyDescent="0.25">
      <c r="A1036">
        <v>2021</v>
      </c>
      <c r="B1036">
        <v>1</v>
      </c>
      <c r="C1036" t="s">
        <v>3169</v>
      </c>
      <c r="D1036" t="s">
        <v>1046</v>
      </c>
      <c r="E1036" s="64" t="s">
        <v>3459</v>
      </c>
    </row>
    <row r="1037" spans="1:5" x14ac:dyDescent="0.25">
      <c r="A1037">
        <v>2021</v>
      </c>
      <c r="B1037">
        <v>1</v>
      </c>
      <c r="C1037" t="s">
        <v>3169</v>
      </c>
      <c r="D1037" t="s">
        <v>1038</v>
      </c>
      <c r="E1037" s="64" t="s">
        <v>3836</v>
      </c>
    </row>
    <row r="1038" spans="1:5" x14ac:dyDescent="0.25">
      <c r="A1038">
        <v>2021</v>
      </c>
      <c r="B1038">
        <v>1</v>
      </c>
      <c r="C1038" t="s">
        <v>3169</v>
      </c>
      <c r="D1038" t="s">
        <v>1046</v>
      </c>
      <c r="E1038" s="64" t="s">
        <v>3883</v>
      </c>
    </row>
    <row r="1039" spans="1:5" x14ac:dyDescent="0.25">
      <c r="A1039">
        <v>2021</v>
      </c>
      <c r="B1039">
        <v>1</v>
      </c>
      <c r="C1039" t="s">
        <v>3169</v>
      </c>
      <c r="D1039" t="s">
        <v>1046</v>
      </c>
      <c r="E1039" s="64" t="s">
        <v>2941</v>
      </c>
    </row>
    <row r="1040" spans="1:5" x14ac:dyDescent="0.25">
      <c r="A1040">
        <v>2021</v>
      </c>
      <c r="B1040">
        <v>1</v>
      </c>
      <c r="C1040" t="s">
        <v>3169</v>
      </c>
      <c r="D1040" t="s">
        <v>1038</v>
      </c>
      <c r="E1040" s="64" t="s">
        <v>3595</v>
      </c>
    </row>
    <row r="1041" spans="1:5" x14ac:dyDescent="0.25">
      <c r="A1041">
        <v>2021</v>
      </c>
      <c r="B1041">
        <v>1</v>
      </c>
      <c r="C1041" t="s">
        <v>3169</v>
      </c>
      <c r="D1041" t="s">
        <v>1038</v>
      </c>
      <c r="E1041" s="64" t="s">
        <v>3853</v>
      </c>
    </row>
    <row r="1042" spans="1:5" x14ac:dyDescent="0.25">
      <c r="A1042">
        <v>2021</v>
      </c>
      <c r="B1042">
        <v>1</v>
      </c>
      <c r="C1042" t="s">
        <v>3169</v>
      </c>
      <c r="D1042" t="s">
        <v>1038</v>
      </c>
      <c r="E1042" s="64" t="s">
        <v>3854</v>
      </c>
    </row>
    <row r="1043" spans="1:5" x14ac:dyDescent="0.25">
      <c r="A1043">
        <v>2021</v>
      </c>
      <c r="B1043">
        <v>1</v>
      </c>
      <c r="C1043" t="s">
        <v>3169</v>
      </c>
      <c r="D1043" t="s">
        <v>1038</v>
      </c>
      <c r="E1043" s="64" t="s">
        <v>3734</v>
      </c>
    </row>
    <row r="1044" spans="1:5" x14ac:dyDescent="0.25">
      <c r="A1044">
        <v>2021</v>
      </c>
      <c r="B1044">
        <v>1</v>
      </c>
      <c r="C1044" t="s">
        <v>3169</v>
      </c>
      <c r="D1044" t="s">
        <v>1041</v>
      </c>
      <c r="E1044" s="64" t="s">
        <v>3884</v>
      </c>
    </row>
    <row r="1045" spans="1:5" x14ac:dyDescent="0.25">
      <c r="A1045">
        <v>2021</v>
      </c>
      <c r="B1045">
        <v>1</v>
      </c>
      <c r="C1045" t="s">
        <v>3169</v>
      </c>
      <c r="D1045" t="s">
        <v>1041</v>
      </c>
      <c r="E1045" s="64" t="s">
        <v>3674</v>
      </c>
    </row>
    <row r="1046" spans="1:5" x14ac:dyDescent="0.25">
      <c r="A1046">
        <v>2021</v>
      </c>
      <c r="B1046">
        <v>1</v>
      </c>
      <c r="C1046" t="s">
        <v>3169</v>
      </c>
      <c r="D1046" t="s">
        <v>1055</v>
      </c>
      <c r="E1046" s="64" t="s">
        <v>3885</v>
      </c>
    </row>
    <row r="1047" spans="1:5" x14ac:dyDescent="0.25">
      <c r="A1047">
        <v>2021</v>
      </c>
      <c r="B1047">
        <v>1</v>
      </c>
      <c r="C1047" t="s">
        <v>3169</v>
      </c>
      <c r="D1047" t="s">
        <v>1055</v>
      </c>
      <c r="E1047" s="64" t="s">
        <v>3886</v>
      </c>
    </row>
    <row r="1048" spans="1:5" x14ac:dyDescent="0.25">
      <c r="A1048">
        <v>2021</v>
      </c>
      <c r="B1048">
        <v>1</v>
      </c>
      <c r="C1048" t="s">
        <v>3169</v>
      </c>
      <c r="D1048" t="s">
        <v>1055</v>
      </c>
      <c r="E1048" s="64" t="s">
        <v>3887</v>
      </c>
    </row>
    <row r="1049" spans="1:5" x14ac:dyDescent="0.25">
      <c r="A1049">
        <v>2021</v>
      </c>
      <c r="B1049">
        <v>1</v>
      </c>
      <c r="C1049" t="s">
        <v>3169</v>
      </c>
      <c r="D1049" t="s">
        <v>1055</v>
      </c>
      <c r="E1049" s="64" t="s">
        <v>3376</v>
      </c>
    </row>
    <row r="1050" spans="1:5" x14ac:dyDescent="0.25">
      <c r="A1050">
        <v>2021</v>
      </c>
      <c r="B1050">
        <v>1</v>
      </c>
      <c r="C1050" t="s">
        <v>3169</v>
      </c>
      <c r="D1050" t="s">
        <v>1055</v>
      </c>
      <c r="E1050" s="64" t="s">
        <v>3423</v>
      </c>
    </row>
    <row r="1051" spans="1:5" x14ac:dyDescent="0.25">
      <c r="A1051">
        <v>2021</v>
      </c>
      <c r="B1051">
        <v>1</v>
      </c>
      <c r="C1051" t="s">
        <v>3169</v>
      </c>
      <c r="D1051" t="s">
        <v>1038</v>
      </c>
      <c r="E1051" s="64" t="s">
        <v>3888</v>
      </c>
    </row>
    <row r="1052" spans="1:5" x14ac:dyDescent="0.25">
      <c r="A1052">
        <v>2021</v>
      </c>
      <c r="B1052">
        <v>1</v>
      </c>
      <c r="C1052" t="s">
        <v>3169</v>
      </c>
      <c r="D1052" t="s">
        <v>1038</v>
      </c>
      <c r="E1052" s="64" t="s">
        <v>3843</v>
      </c>
    </row>
    <row r="1053" spans="1:5" x14ac:dyDescent="0.25">
      <c r="A1053">
        <v>2021</v>
      </c>
      <c r="B1053">
        <v>1</v>
      </c>
      <c r="C1053" t="s">
        <v>3169</v>
      </c>
      <c r="D1053" t="s">
        <v>1052</v>
      </c>
      <c r="E1053" s="64" t="s">
        <v>3596</v>
      </c>
    </row>
    <row r="1054" spans="1:5" x14ac:dyDescent="0.25">
      <c r="A1054">
        <v>2021</v>
      </c>
      <c r="B1054">
        <v>1</v>
      </c>
      <c r="C1054" t="s">
        <v>3169</v>
      </c>
      <c r="D1054" t="s">
        <v>1043</v>
      </c>
      <c r="E1054" s="64" t="s">
        <v>3558</v>
      </c>
    </row>
    <row r="1055" spans="1:5" x14ac:dyDescent="0.25">
      <c r="A1055">
        <v>2021</v>
      </c>
      <c r="B1055">
        <v>1</v>
      </c>
      <c r="C1055" t="s">
        <v>3169</v>
      </c>
      <c r="D1055" t="s">
        <v>1057</v>
      </c>
      <c r="E1055" s="64" t="s">
        <v>3889</v>
      </c>
    </row>
    <row r="1056" spans="1:5" x14ac:dyDescent="0.25">
      <c r="A1056">
        <v>2021</v>
      </c>
      <c r="B1056">
        <v>1</v>
      </c>
      <c r="C1056" t="s">
        <v>3169</v>
      </c>
      <c r="D1056" t="s">
        <v>1057</v>
      </c>
      <c r="E1056" s="64" t="s">
        <v>3890</v>
      </c>
    </row>
    <row r="1057" spans="1:5" x14ac:dyDescent="0.25">
      <c r="A1057">
        <v>2021</v>
      </c>
      <c r="B1057">
        <v>1</v>
      </c>
      <c r="C1057" t="s">
        <v>3169</v>
      </c>
      <c r="D1057" t="s">
        <v>1057</v>
      </c>
      <c r="E1057" s="64" t="s">
        <v>3891</v>
      </c>
    </row>
    <row r="1058" spans="1:5" x14ac:dyDescent="0.25">
      <c r="A1058">
        <v>2021</v>
      </c>
      <c r="B1058">
        <v>1</v>
      </c>
      <c r="C1058" t="s">
        <v>3169</v>
      </c>
      <c r="D1058" t="s">
        <v>1057</v>
      </c>
      <c r="E1058" s="64" t="s">
        <v>3283</v>
      </c>
    </row>
    <row r="1059" spans="1:5" x14ac:dyDescent="0.25">
      <c r="A1059">
        <v>2021</v>
      </c>
      <c r="B1059">
        <v>1</v>
      </c>
      <c r="C1059" t="s">
        <v>3169</v>
      </c>
      <c r="D1059" t="s">
        <v>1057</v>
      </c>
      <c r="E1059" s="64" t="s">
        <v>3892</v>
      </c>
    </row>
    <row r="1060" spans="1:5" x14ac:dyDescent="0.25">
      <c r="A1060">
        <v>2021</v>
      </c>
      <c r="B1060">
        <v>1</v>
      </c>
      <c r="C1060" t="s">
        <v>3169</v>
      </c>
      <c r="D1060" t="s">
        <v>1062</v>
      </c>
      <c r="E1060" s="64" t="s">
        <v>30</v>
      </c>
    </row>
    <row r="1061" spans="1:5" x14ac:dyDescent="0.25">
      <c r="A1061">
        <v>2021</v>
      </c>
      <c r="B1061">
        <v>1</v>
      </c>
      <c r="C1061" t="s">
        <v>3169</v>
      </c>
      <c r="D1061" t="s">
        <v>1038</v>
      </c>
      <c r="E1061" s="64" t="s">
        <v>30</v>
      </c>
    </row>
    <row r="1062" spans="1:5" x14ac:dyDescent="0.25">
      <c r="A1062">
        <v>2021</v>
      </c>
      <c r="B1062">
        <v>1</v>
      </c>
      <c r="C1062" t="s">
        <v>3169</v>
      </c>
      <c r="D1062" t="s">
        <v>1055</v>
      </c>
      <c r="E1062" s="64" t="s">
        <v>30</v>
      </c>
    </row>
    <row r="1063" spans="1:5" x14ac:dyDescent="0.25">
      <c r="A1063">
        <v>2021</v>
      </c>
      <c r="B1063">
        <v>1</v>
      </c>
      <c r="C1063" t="s">
        <v>3169</v>
      </c>
      <c r="D1063" t="s">
        <v>1062</v>
      </c>
      <c r="E1063" s="64" t="s">
        <v>30</v>
      </c>
    </row>
    <row r="1064" spans="1:5" x14ac:dyDescent="0.25">
      <c r="A1064">
        <v>2021</v>
      </c>
      <c r="B1064">
        <v>1</v>
      </c>
      <c r="C1064" t="s">
        <v>3169</v>
      </c>
      <c r="D1064" t="s">
        <v>1041</v>
      </c>
      <c r="E1064" s="64" t="s">
        <v>30</v>
      </c>
    </row>
    <row r="1065" spans="1:5" x14ac:dyDescent="0.25">
      <c r="A1065">
        <v>2021</v>
      </c>
      <c r="B1065">
        <v>1</v>
      </c>
      <c r="C1065" t="s">
        <v>3169</v>
      </c>
      <c r="D1065" t="s">
        <v>1041</v>
      </c>
      <c r="E1065" s="64" t="s">
        <v>30</v>
      </c>
    </row>
    <row r="1066" spans="1:5" x14ac:dyDescent="0.25">
      <c r="A1066">
        <v>2021</v>
      </c>
      <c r="B1066">
        <v>1</v>
      </c>
      <c r="C1066" t="s">
        <v>3169</v>
      </c>
      <c r="D1066" t="s">
        <v>1062</v>
      </c>
      <c r="E1066" s="64" t="s">
        <v>30</v>
      </c>
    </row>
    <row r="1067" spans="1:5" x14ac:dyDescent="0.25">
      <c r="A1067">
        <v>2021</v>
      </c>
      <c r="B1067">
        <v>1</v>
      </c>
      <c r="C1067" t="s">
        <v>3169</v>
      </c>
      <c r="D1067" t="s">
        <v>1038</v>
      </c>
      <c r="E1067" s="64" t="s">
        <v>30</v>
      </c>
    </row>
    <row r="1068" spans="1:5" x14ac:dyDescent="0.25">
      <c r="A1068">
        <v>2021</v>
      </c>
      <c r="B1068">
        <v>1</v>
      </c>
      <c r="C1068" t="s">
        <v>3169</v>
      </c>
      <c r="D1068" t="s">
        <v>1046</v>
      </c>
      <c r="E1068" s="64" t="s">
        <v>30</v>
      </c>
    </row>
    <row r="1069" spans="1:5" x14ac:dyDescent="0.25">
      <c r="A1069">
        <v>2021</v>
      </c>
      <c r="B1069">
        <v>1</v>
      </c>
      <c r="C1069" t="s">
        <v>3169</v>
      </c>
      <c r="D1069" t="s">
        <v>1038</v>
      </c>
      <c r="E1069" s="64" t="s">
        <v>30</v>
      </c>
    </row>
    <row r="1070" spans="1:5" x14ac:dyDescent="0.25">
      <c r="A1070">
        <v>2021</v>
      </c>
      <c r="B1070">
        <v>1</v>
      </c>
      <c r="C1070" t="s">
        <v>3169</v>
      </c>
      <c r="D1070" t="s">
        <v>1055</v>
      </c>
      <c r="E1070" s="64" t="s">
        <v>30</v>
      </c>
    </row>
    <row r="1071" spans="1:5" x14ac:dyDescent="0.25">
      <c r="A1071">
        <v>2021</v>
      </c>
      <c r="B1071">
        <v>1</v>
      </c>
      <c r="C1071" t="s">
        <v>3169</v>
      </c>
      <c r="D1071" t="s">
        <v>1041</v>
      </c>
      <c r="E1071" s="64" t="s">
        <v>3893</v>
      </c>
    </row>
    <row r="1072" spans="1:5" x14ac:dyDescent="0.25">
      <c r="A1072">
        <v>2021</v>
      </c>
      <c r="B1072">
        <v>1</v>
      </c>
      <c r="C1072" t="s">
        <v>3169</v>
      </c>
      <c r="D1072" t="s">
        <v>1046</v>
      </c>
      <c r="E1072" s="64" t="s">
        <v>30</v>
      </c>
    </row>
    <row r="1073" spans="1:6" x14ac:dyDescent="0.25">
      <c r="A1073">
        <v>2021</v>
      </c>
      <c r="B1073">
        <v>1</v>
      </c>
      <c r="C1073" t="s">
        <v>3169</v>
      </c>
      <c r="D1073" t="s">
        <v>1041</v>
      </c>
      <c r="E1073" s="64" t="s">
        <v>3894</v>
      </c>
    </row>
    <row r="1074" spans="1:6" x14ac:dyDescent="0.25">
      <c r="A1074">
        <v>2021</v>
      </c>
      <c r="B1074">
        <v>1</v>
      </c>
      <c r="C1074" t="s">
        <v>3169</v>
      </c>
      <c r="D1074" t="s">
        <v>1041</v>
      </c>
      <c r="E1074" s="64" t="s">
        <v>3795</v>
      </c>
    </row>
    <row r="1075" spans="1:6" x14ac:dyDescent="0.25">
      <c r="A1075">
        <v>2021</v>
      </c>
      <c r="B1075">
        <v>1</v>
      </c>
      <c r="C1075" t="s">
        <v>3169</v>
      </c>
      <c r="D1075" t="s">
        <v>1041</v>
      </c>
      <c r="E1075" s="64" t="s">
        <v>3815</v>
      </c>
    </row>
    <row r="1076" spans="1:6" x14ac:dyDescent="0.25">
      <c r="A1076">
        <v>2021</v>
      </c>
      <c r="B1076">
        <v>1</v>
      </c>
      <c r="C1076" t="s">
        <v>3169</v>
      </c>
      <c r="D1076" t="s">
        <v>1057</v>
      </c>
      <c r="E1076" s="64" t="s">
        <v>30</v>
      </c>
    </row>
    <row r="1077" spans="1:6" x14ac:dyDescent="0.25">
      <c r="A1077">
        <v>2021</v>
      </c>
      <c r="B1077">
        <v>1</v>
      </c>
      <c r="C1077" t="s">
        <v>3169</v>
      </c>
      <c r="D1077" t="s">
        <v>1046</v>
      </c>
      <c r="F1077" s="64" t="s">
        <v>3863</v>
      </c>
    </row>
    <row r="1078" spans="1:6" x14ac:dyDescent="0.25">
      <c r="A1078">
        <v>2021</v>
      </c>
      <c r="B1078">
        <v>1</v>
      </c>
      <c r="C1078" t="s">
        <v>3169</v>
      </c>
      <c r="D1078" t="s">
        <v>1038</v>
      </c>
      <c r="F1078" s="64" t="s">
        <v>3843</v>
      </c>
    </row>
    <row r="1079" spans="1:6" x14ac:dyDescent="0.25">
      <c r="A1079">
        <v>2021</v>
      </c>
      <c r="B1079">
        <v>1</v>
      </c>
      <c r="C1079" t="s">
        <v>3169</v>
      </c>
      <c r="D1079" t="s">
        <v>1055</v>
      </c>
      <c r="F1079" s="64" t="s">
        <v>3895</v>
      </c>
    </row>
    <row r="1080" spans="1:6" x14ac:dyDescent="0.25">
      <c r="A1080">
        <v>2021</v>
      </c>
      <c r="B1080">
        <v>1</v>
      </c>
      <c r="C1080" t="s">
        <v>3169</v>
      </c>
      <c r="D1080" t="s">
        <v>1043</v>
      </c>
      <c r="E1080" s="64" t="s">
        <v>30</v>
      </c>
    </row>
    <row r="1081" spans="1:6" x14ac:dyDescent="0.25">
      <c r="A1081">
        <v>2021</v>
      </c>
      <c r="B1081">
        <v>1</v>
      </c>
      <c r="C1081" t="s">
        <v>3169</v>
      </c>
      <c r="D1081" t="s">
        <v>1043</v>
      </c>
      <c r="E1081" s="64" t="s">
        <v>30</v>
      </c>
    </row>
    <row r="1082" spans="1:6" x14ac:dyDescent="0.25">
      <c r="A1082">
        <v>2021</v>
      </c>
      <c r="B1082">
        <v>1</v>
      </c>
      <c r="C1082" t="s">
        <v>3169</v>
      </c>
      <c r="D1082" t="s">
        <v>1057</v>
      </c>
      <c r="E1082" s="64" t="s">
        <v>30</v>
      </c>
    </row>
    <row r="1083" spans="1:6" x14ac:dyDescent="0.25">
      <c r="A1083">
        <v>2021</v>
      </c>
      <c r="B1083">
        <v>1</v>
      </c>
      <c r="C1083" t="s">
        <v>3169</v>
      </c>
      <c r="D1083" t="s">
        <v>1038</v>
      </c>
      <c r="F1083" s="64" t="s">
        <v>3896</v>
      </c>
    </row>
    <row r="1084" spans="1:6" x14ac:dyDescent="0.25">
      <c r="A1084">
        <v>2021</v>
      </c>
      <c r="B1084">
        <v>1</v>
      </c>
      <c r="C1084" t="s">
        <v>3169</v>
      </c>
      <c r="D1084" t="s">
        <v>1043</v>
      </c>
      <c r="E1084" s="64" t="s">
        <v>30</v>
      </c>
    </row>
    <row r="1085" spans="1:6" x14ac:dyDescent="0.25">
      <c r="A1085">
        <v>2021</v>
      </c>
      <c r="B1085">
        <v>1</v>
      </c>
      <c r="C1085" t="s">
        <v>3169</v>
      </c>
      <c r="D1085" t="s">
        <v>1057</v>
      </c>
      <c r="E1085" s="64" t="s">
        <v>30</v>
      </c>
    </row>
    <row r="1086" spans="1:6" x14ac:dyDescent="0.25">
      <c r="A1086">
        <v>2021</v>
      </c>
      <c r="B1086">
        <v>1</v>
      </c>
      <c r="C1086" t="s">
        <v>3169</v>
      </c>
      <c r="D1086" t="s">
        <v>1043</v>
      </c>
      <c r="E1086" s="64" t="s">
        <v>30</v>
      </c>
    </row>
    <row r="1087" spans="1:6" x14ac:dyDescent="0.25">
      <c r="A1087">
        <v>2021</v>
      </c>
      <c r="B1087">
        <v>1</v>
      </c>
      <c r="C1087" t="s">
        <v>3169</v>
      </c>
      <c r="D1087" t="s">
        <v>1055</v>
      </c>
      <c r="F1087" s="64" t="s">
        <v>3897</v>
      </c>
    </row>
    <row r="1088" spans="1:6" x14ac:dyDescent="0.25">
      <c r="A1088">
        <v>2021</v>
      </c>
      <c r="B1088">
        <v>1</v>
      </c>
      <c r="C1088" t="s">
        <v>3169</v>
      </c>
      <c r="D1088" t="s">
        <v>1057</v>
      </c>
      <c r="E1088" s="64" t="s">
        <v>30</v>
      </c>
    </row>
    <row r="1089" spans="1:6" x14ac:dyDescent="0.25">
      <c r="A1089">
        <v>2021</v>
      </c>
      <c r="B1089">
        <v>1</v>
      </c>
      <c r="C1089" t="s">
        <v>3169</v>
      </c>
      <c r="D1089" t="s">
        <v>1041</v>
      </c>
      <c r="F1089" s="64" t="s">
        <v>3745</v>
      </c>
    </row>
    <row r="1090" spans="1:6" x14ac:dyDescent="0.25">
      <c r="A1090">
        <v>2021</v>
      </c>
      <c r="B1090">
        <v>1</v>
      </c>
      <c r="C1090" t="s">
        <v>3169</v>
      </c>
      <c r="D1090" t="s">
        <v>1055</v>
      </c>
      <c r="F1090" s="64" t="s">
        <v>3898</v>
      </c>
    </row>
    <row r="1091" spans="1:6" x14ac:dyDescent="0.25">
      <c r="A1091">
        <v>2021</v>
      </c>
      <c r="B1091">
        <v>1</v>
      </c>
      <c r="C1091" t="s">
        <v>3169</v>
      </c>
      <c r="D1091" t="s">
        <v>1062</v>
      </c>
      <c r="F1091" s="64" t="s">
        <v>3899</v>
      </c>
    </row>
    <row r="1092" spans="1:6" x14ac:dyDescent="0.25">
      <c r="A1092">
        <v>2021</v>
      </c>
      <c r="B1092">
        <v>1</v>
      </c>
      <c r="C1092" t="s">
        <v>3169</v>
      </c>
      <c r="D1092" t="s">
        <v>1041</v>
      </c>
      <c r="F1092" s="64" t="s">
        <v>3852</v>
      </c>
    </row>
    <row r="1093" spans="1:6" x14ac:dyDescent="0.25">
      <c r="A1093">
        <v>2021</v>
      </c>
      <c r="B1093">
        <v>1</v>
      </c>
      <c r="C1093" t="s">
        <v>3169</v>
      </c>
      <c r="D1093" t="s">
        <v>1055</v>
      </c>
      <c r="F1093" s="64" t="s">
        <v>3900</v>
      </c>
    </row>
    <row r="1094" spans="1:6" x14ac:dyDescent="0.25">
      <c r="A1094">
        <v>2021</v>
      </c>
      <c r="B1094">
        <v>1</v>
      </c>
      <c r="C1094" t="s">
        <v>3169</v>
      </c>
      <c r="D1094" t="s">
        <v>1041</v>
      </c>
      <c r="F1094" s="64" t="s">
        <v>3901</v>
      </c>
    </row>
    <row r="1095" spans="1:6" x14ac:dyDescent="0.25">
      <c r="A1095">
        <v>2021</v>
      </c>
      <c r="B1095">
        <v>1</v>
      </c>
      <c r="C1095" t="s">
        <v>3169</v>
      </c>
      <c r="D1095" t="s">
        <v>1055</v>
      </c>
      <c r="F1095" s="64" t="s">
        <v>3885</v>
      </c>
    </row>
    <row r="1096" spans="1:6" x14ac:dyDescent="0.25">
      <c r="A1096">
        <v>2021</v>
      </c>
      <c r="B1096">
        <v>1</v>
      </c>
      <c r="C1096" t="s">
        <v>3169</v>
      </c>
      <c r="D1096" t="s">
        <v>1041</v>
      </c>
      <c r="F1096" s="64" t="s">
        <v>3902</v>
      </c>
    </row>
    <row r="1097" spans="1:6" x14ac:dyDescent="0.25">
      <c r="A1097">
        <v>2021</v>
      </c>
      <c r="B1097">
        <v>1</v>
      </c>
      <c r="C1097" t="s">
        <v>3184</v>
      </c>
      <c r="D1097" t="s">
        <v>1060</v>
      </c>
      <c r="E1097" s="64" t="s">
        <v>30</v>
      </c>
    </row>
    <row r="1098" spans="1:6" x14ac:dyDescent="0.25">
      <c r="A1098">
        <v>2021</v>
      </c>
      <c r="B1098">
        <v>1</v>
      </c>
      <c r="C1098" t="s">
        <v>3169</v>
      </c>
      <c r="D1098" t="s">
        <v>1055</v>
      </c>
      <c r="F1098" s="64" t="s">
        <v>3903</v>
      </c>
    </row>
    <row r="1099" spans="1:6" x14ac:dyDescent="0.25">
      <c r="A1099">
        <v>2021</v>
      </c>
      <c r="B1099">
        <v>1</v>
      </c>
      <c r="C1099" t="s">
        <v>3184</v>
      </c>
      <c r="D1099" t="s">
        <v>1060</v>
      </c>
      <c r="E1099" s="64" t="s">
        <v>30</v>
      </c>
    </row>
    <row r="1100" spans="1:6" x14ac:dyDescent="0.25">
      <c r="A1100">
        <v>2021</v>
      </c>
      <c r="B1100">
        <v>1</v>
      </c>
      <c r="C1100" t="s">
        <v>3184</v>
      </c>
      <c r="D1100" t="s">
        <v>1060</v>
      </c>
      <c r="E1100" s="64" t="s">
        <v>30</v>
      </c>
    </row>
    <row r="1101" spans="1:6" x14ac:dyDescent="0.25">
      <c r="A1101">
        <v>2021</v>
      </c>
      <c r="B1101">
        <v>1</v>
      </c>
      <c r="C1101" t="s">
        <v>3184</v>
      </c>
      <c r="D1101" t="s">
        <v>1060</v>
      </c>
      <c r="E1101" s="64" t="s">
        <v>30</v>
      </c>
    </row>
    <row r="1102" spans="1:6" x14ac:dyDescent="0.25">
      <c r="A1102">
        <v>2021</v>
      </c>
      <c r="B1102">
        <v>1</v>
      </c>
      <c r="C1102" t="s">
        <v>3184</v>
      </c>
      <c r="D1102" t="s">
        <v>1060</v>
      </c>
      <c r="E1102" s="64" t="s">
        <v>30</v>
      </c>
    </row>
    <row r="1103" spans="1:6" x14ac:dyDescent="0.25">
      <c r="A1103">
        <v>2021</v>
      </c>
      <c r="B1103">
        <v>1</v>
      </c>
      <c r="C1103" t="s">
        <v>3169</v>
      </c>
      <c r="D1103" t="s">
        <v>1052</v>
      </c>
      <c r="E1103" s="64" t="s">
        <v>30</v>
      </c>
    </row>
    <row r="1104" spans="1:6" x14ac:dyDescent="0.25">
      <c r="A1104">
        <v>2021</v>
      </c>
      <c r="B1104">
        <v>1</v>
      </c>
      <c r="C1104" t="s">
        <v>3169</v>
      </c>
      <c r="D1104" t="s">
        <v>1052</v>
      </c>
      <c r="E1104" s="64" t="s">
        <v>30</v>
      </c>
    </row>
    <row r="1105" spans="1:6" x14ac:dyDescent="0.25">
      <c r="A1105">
        <v>2021</v>
      </c>
      <c r="B1105">
        <v>1</v>
      </c>
      <c r="C1105" t="s">
        <v>3169</v>
      </c>
      <c r="D1105" t="s">
        <v>1052</v>
      </c>
      <c r="E1105" s="64" t="s">
        <v>30</v>
      </c>
    </row>
    <row r="1106" spans="1:6" x14ac:dyDescent="0.25">
      <c r="A1106">
        <v>2021</v>
      </c>
      <c r="B1106">
        <v>1</v>
      </c>
      <c r="C1106" t="s">
        <v>3169</v>
      </c>
      <c r="D1106" t="s">
        <v>1038</v>
      </c>
      <c r="E1106" s="64" t="s">
        <v>3896</v>
      </c>
    </row>
    <row r="1107" spans="1:6" x14ac:dyDescent="0.25">
      <c r="A1107">
        <v>2021</v>
      </c>
      <c r="B1107">
        <v>1</v>
      </c>
      <c r="C1107" t="s">
        <v>3169</v>
      </c>
      <c r="D1107" t="s">
        <v>1049</v>
      </c>
      <c r="E1107" s="64" t="s">
        <v>3904</v>
      </c>
    </row>
    <row r="1108" spans="1:6" x14ac:dyDescent="0.25">
      <c r="A1108">
        <v>2021</v>
      </c>
      <c r="B1108">
        <v>1</v>
      </c>
      <c r="C1108" t="s">
        <v>3169</v>
      </c>
      <c r="D1108" t="s">
        <v>1049</v>
      </c>
      <c r="F1108" s="64" t="s">
        <v>3905</v>
      </c>
    </row>
    <row r="1109" spans="1:6" x14ac:dyDescent="0.25">
      <c r="A1109">
        <v>2021</v>
      </c>
      <c r="B1109">
        <v>1</v>
      </c>
      <c r="C1109" t="s">
        <v>3169</v>
      </c>
      <c r="D1109" t="s">
        <v>1052</v>
      </c>
      <c r="E1109" s="64" t="s">
        <v>3717</v>
      </c>
      <c r="F1109" s="64" t="s">
        <v>3906</v>
      </c>
    </row>
    <row r="1110" spans="1:6" x14ac:dyDescent="0.25">
      <c r="A1110">
        <v>2021</v>
      </c>
      <c r="B1110">
        <v>1</v>
      </c>
      <c r="C1110" t="s">
        <v>3169</v>
      </c>
      <c r="D1110" t="s">
        <v>1052</v>
      </c>
      <c r="E1110" s="64" t="s">
        <v>3907</v>
      </c>
      <c r="F1110" s="64" t="s">
        <v>3908</v>
      </c>
    </row>
    <row r="1111" spans="1:6" x14ac:dyDescent="0.25">
      <c r="A1111">
        <v>2021</v>
      </c>
      <c r="B1111">
        <v>1</v>
      </c>
      <c r="C1111" t="s">
        <v>3169</v>
      </c>
      <c r="D1111" t="s">
        <v>1052</v>
      </c>
      <c r="E1111" s="64" t="s">
        <v>3909</v>
      </c>
      <c r="F1111" s="64" t="s">
        <v>3910</v>
      </c>
    </row>
    <row r="1112" spans="1:6" x14ac:dyDescent="0.25">
      <c r="A1112">
        <v>2021</v>
      </c>
      <c r="B1112">
        <v>1</v>
      </c>
      <c r="C1112" t="s">
        <v>3169</v>
      </c>
      <c r="D1112" t="s">
        <v>1052</v>
      </c>
      <c r="F1112" s="64" t="s">
        <v>3660</v>
      </c>
    </row>
    <row r="1113" spans="1:6" x14ac:dyDescent="0.25">
      <c r="A1113">
        <v>2021</v>
      </c>
      <c r="B1113">
        <v>1</v>
      </c>
      <c r="C1113" t="s">
        <v>3169</v>
      </c>
      <c r="D1113" t="s">
        <v>1052</v>
      </c>
      <c r="F1113" s="64" t="s">
        <v>3323</v>
      </c>
    </row>
    <row r="1114" spans="1:6" x14ac:dyDescent="0.25">
      <c r="A1114">
        <v>2021</v>
      </c>
      <c r="B1114">
        <v>1</v>
      </c>
      <c r="C1114" t="s">
        <v>3169</v>
      </c>
      <c r="D1114" t="s">
        <v>1052</v>
      </c>
      <c r="F1114" s="64" t="s">
        <v>3744</v>
      </c>
    </row>
    <row r="1115" spans="1:6" x14ac:dyDescent="0.25">
      <c r="A1115">
        <v>2021</v>
      </c>
      <c r="B1115">
        <v>1</v>
      </c>
      <c r="C1115" t="s">
        <v>3169</v>
      </c>
      <c r="D1115" t="s">
        <v>1049</v>
      </c>
      <c r="E1115" s="64" t="s">
        <v>3911</v>
      </c>
      <c r="F1115" s="64" t="s">
        <v>3912</v>
      </c>
    </row>
    <row r="1116" spans="1:6" x14ac:dyDescent="0.25">
      <c r="A1116">
        <v>2021</v>
      </c>
      <c r="B1116">
        <v>1</v>
      </c>
      <c r="C1116" t="s">
        <v>3169</v>
      </c>
      <c r="D1116" t="s">
        <v>1062</v>
      </c>
      <c r="E1116" s="64" t="s">
        <v>3913</v>
      </c>
      <c r="F1116" s="64" t="s">
        <v>3914</v>
      </c>
    </row>
    <row r="1117" spans="1:6" x14ac:dyDescent="0.25">
      <c r="A1117">
        <v>2021</v>
      </c>
      <c r="B1117">
        <v>1</v>
      </c>
      <c r="C1117" t="s">
        <v>3169</v>
      </c>
      <c r="D1117" t="s">
        <v>1041</v>
      </c>
      <c r="E1117" s="64" t="s">
        <v>3901</v>
      </c>
      <c r="F1117" s="64" t="s">
        <v>3835</v>
      </c>
    </row>
    <row r="1118" spans="1:6" x14ac:dyDescent="0.25">
      <c r="A1118">
        <v>2021</v>
      </c>
      <c r="B1118">
        <v>1</v>
      </c>
      <c r="C1118" t="s">
        <v>3169</v>
      </c>
      <c r="D1118" t="s">
        <v>1041</v>
      </c>
      <c r="F1118" s="64" t="s">
        <v>3915</v>
      </c>
    </row>
    <row r="1119" spans="1:6" x14ac:dyDescent="0.25">
      <c r="A1119">
        <v>2021</v>
      </c>
      <c r="B1119">
        <v>1</v>
      </c>
      <c r="C1119" t="s">
        <v>3169</v>
      </c>
      <c r="D1119" t="s">
        <v>1052</v>
      </c>
      <c r="E1119" s="64" t="s">
        <v>3744</v>
      </c>
      <c r="F1119" s="64" t="s">
        <v>3343</v>
      </c>
    </row>
    <row r="1120" spans="1:6" x14ac:dyDescent="0.25">
      <c r="A1120">
        <v>2021</v>
      </c>
      <c r="B1120">
        <v>1</v>
      </c>
      <c r="C1120" t="s">
        <v>3169</v>
      </c>
      <c r="D1120" t="s">
        <v>1055</v>
      </c>
      <c r="E1120" s="64" t="s">
        <v>3898</v>
      </c>
    </row>
    <row r="1121" spans="1:6" x14ac:dyDescent="0.25">
      <c r="A1121">
        <v>2021</v>
      </c>
      <c r="B1121">
        <v>1</v>
      </c>
      <c r="C1121" t="s">
        <v>3169</v>
      </c>
      <c r="D1121" t="s">
        <v>1041</v>
      </c>
      <c r="E1121" s="64" t="s">
        <v>3915</v>
      </c>
      <c r="F1121" s="64" t="s">
        <v>3736</v>
      </c>
    </row>
    <row r="1122" spans="1:6" x14ac:dyDescent="0.25">
      <c r="A1122">
        <v>2021</v>
      </c>
      <c r="B1122">
        <v>1</v>
      </c>
      <c r="C1122" t="s">
        <v>3169</v>
      </c>
      <c r="D1122" t="s">
        <v>1052</v>
      </c>
      <c r="F1122" s="64" t="s">
        <v>3916</v>
      </c>
    </row>
    <row r="1123" spans="1:6" x14ac:dyDescent="0.25">
      <c r="A1123">
        <v>2021</v>
      </c>
      <c r="B1123">
        <v>1</v>
      </c>
      <c r="C1123" t="s">
        <v>3169</v>
      </c>
      <c r="D1123" t="s">
        <v>1049</v>
      </c>
      <c r="E1123" s="64" t="s">
        <v>3905</v>
      </c>
      <c r="F1123" s="64" t="s">
        <v>3917</v>
      </c>
    </row>
    <row r="1124" spans="1:6" x14ac:dyDescent="0.25">
      <c r="A1124">
        <v>2021</v>
      </c>
      <c r="B1124">
        <v>1</v>
      </c>
      <c r="C1124" t="s">
        <v>3169</v>
      </c>
      <c r="D1124" t="s">
        <v>1062</v>
      </c>
      <c r="E1124" s="64" t="s">
        <v>3899</v>
      </c>
      <c r="F1124" s="64" t="s">
        <v>3918</v>
      </c>
    </row>
    <row r="1125" spans="1:6" x14ac:dyDescent="0.25">
      <c r="A1125">
        <v>2021</v>
      </c>
      <c r="B1125">
        <v>1</v>
      </c>
      <c r="C1125" t="s">
        <v>3169</v>
      </c>
      <c r="D1125" t="s">
        <v>1046</v>
      </c>
      <c r="F1125" s="64" t="s">
        <v>3919</v>
      </c>
    </row>
    <row r="1126" spans="1:6" x14ac:dyDescent="0.25">
      <c r="A1126">
        <v>2021</v>
      </c>
      <c r="B1126">
        <v>1</v>
      </c>
      <c r="C1126" t="s">
        <v>3169</v>
      </c>
      <c r="D1126" t="s">
        <v>1041</v>
      </c>
      <c r="E1126" s="64" t="s">
        <v>3852</v>
      </c>
      <c r="F1126" s="64" t="s">
        <v>3874</v>
      </c>
    </row>
    <row r="1127" spans="1:6" x14ac:dyDescent="0.25">
      <c r="A1127">
        <v>2021</v>
      </c>
      <c r="B1127">
        <v>1</v>
      </c>
      <c r="C1127" t="s">
        <v>3169</v>
      </c>
      <c r="D1127" t="s">
        <v>1038</v>
      </c>
      <c r="E1127" s="64" t="s">
        <v>3920</v>
      </c>
      <c r="F1127" s="64" t="s">
        <v>3921</v>
      </c>
    </row>
    <row r="1128" spans="1:6" x14ac:dyDescent="0.25">
      <c r="A1128">
        <v>2021</v>
      </c>
      <c r="B1128">
        <v>1</v>
      </c>
      <c r="C1128" t="s">
        <v>3169</v>
      </c>
      <c r="D1128" t="s">
        <v>1049</v>
      </c>
      <c r="E1128" s="64" t="s">
        <v>3825</v>
      </c>
      <c r="F1128" s="64" t="s">
        <v>3637</v>
      </c>
    </row>
    <row r="1129" spans="1:6" x14ac:dyDescent="0.25">
      <c r="A1129">
        <v>2021</v>
      </c>
      <c r="B1129">
        <v>1</v>
      </c>
      <c r="C1129" t="s">
        <v>3169</v>
      </c>
      <c r="D1129" t="s">
        <v>1046</v>
      </c>
      <c r="E1129" s="64" t="s">
        <v>3777</v>
      </c>
      <c r="F1129" s="64" t="s">
        <v>3922</v>
      </c>
    </row>
    <row r="1130" spans="1:6" x14ac:dyDescent="0.25">
      <c r="A1130">
        <v>2021</v>
      </c>
      <c r="B1130">
        <v>1</v>
      </c>
      <c r="C1130" t="s">
        <v>3169</v>
      </c>
      <c r="D1130" t="s">
        <v>1046</v>
      </c>
      <c r="F1130" s="64" t="s">
        <v>3923</v>
      </c>
    </row>
    <row r="1131" spans="1:6" x14ac:dyDescent="0.25">
      <c r="A1131">
        <v>2021</v>
      </c>
      <c r="B1131">
        <v>1</v>
      </c>
      <c r="C1131" t="s">
        <v>3169</v>
      </c>
      <c r="D1131" t="s">
        <v>1062</v>
      </c>
      <c r="F1131" s="64" t="s">
        <v>3924</v>
      </c>
    </row>
    <row r="1132" spans="1:6" x14ac:dyDescent="0.25">
      <c r="A1132">
        <v>2021</v>
      </c>
      <c r="B1132">
        <v>1</v>
      </c>
      <c r="C1132" t="s">
        <v>3169</v>
      </c>
      <c r="D1132" t="s">
        <v>1049</v>
      </c>
      <c r="E1132" s="64" t="s">
        <v>3917</v>
      </c>
      <c r="F1132" s="64" t="s">
        <v>3655</v>
      </c>
    </row>
    <row r="1133" spans="1:6" x14ac:dyDescent="0.25">
      <c r="A1133">
        <v>2021</v>
      </c>
      <c r="B1133">
        <v>1</v>
      </c>
      <c r="C1133" t="s">
        <v>3169</v>
      </c>
      <c r="D1133" t="s">
        <v>1041</v>
      </c>
      <c r="F1133" s="64" t="s">
        <v>3852</v>
      </c>
    </row>
    <row r="1134" spans="1:6" x14ac:dyDescent="0.25">
      <c r="A1134">
        <v>2021</v>
      </c>
      <c r="B1134">
        <v>1</v>
      </c>
      <c r="C1134" t="s">
        <v>3169</v>
      </c>
      <c r="D1134" t="s">
        <v>1038</v>
      </c>
      <c r="F1134" s="64" t="s">
        <v>3811</v>
      </c>
    </row>
    <row r="1135" spans="1:6" x14ac:dyDescent="0.25">
      <c r="A1135">
        <v>2021</v>
      </c>
      <c r="B1135">
        <v>1</v>
      </c>
      <c r="C1135" t="s">
        <v>3169</v>
      </c>
      <c r="D1135" t="s">
        <v>1043</v>
      </c>
      <c r="F1135" s="64" t="s">
        <v>3925</v>
      </c>
    </row>
    <row r="1136" spans="1:6" x14ac:dyDescent="0.25">
      <c r="A1136">
        <v>2021</v>
      </c>
      <c r="B1136">
        <v>1</v>
      </c>
      <c r="C1136" t="s">
        <v>3169</v>
      </c>
      <c r="D1136" t="s">
        <v>1049</v>
      </c>
      <c r="E1136" s="64" t="s">
        <v>3926</v>
      </c>
      <c r="F1136" s="64" t="s">
        <v>3774</v>
      </c>
    </row>
    <row r="1137" spans="1:6" x14ac:dyDescent="0.25">
      <c r="A1137">
        <v>2021</v>
      </c>
      <c r="B1137">
        <v>1</v>
      </c>
      <c r="C1137" t="s">
        <v>3169</v>
      </c>
      <c r="D1137" t="s">
        <v>1046</v>
      </c>
      <c r="F1137" s="64" t="s">
        <v>3753</v>
      </c>
    </row>
    <row r="1138" spans="1:6" x14ac:dyDescent="0.25">
      <c r="A1138">
        <v>2021</v>
      </c>
      <c r="B1138">
        <v>1</v>
      </c>
      <c r="C1138" t="s">
        <v>3169</v>
      </c>
      <c r="D1138" t="s">
        <v>1038</v>
      </c>
      <c r="E1138" s="64" t="s">
        <v>3921</v>
      </c>
    </row>
    <row r="1139" spans="1:6" x14ac:dyDescent="0.25">
      <c r="A1139">
        <v>2021</v>
      </c>
      <c r="B1139">
        <v>1</v>
      </c>
      <c r="C1139" t="s">
        <v>3325</v>
      </c>
      <c r="D1139" t="s">
        <v>1057</v>
      </c>
      <c r="F1139" s="64" t="s">
        <v>3927</v>
      </c>
    </row>
    <row r="1140" spans="1:6" x14ac:dyDescent="0.25">
      <c r="A1140">
        <v>2021</v>
      </c>
      <c r="B1140">
        <v>1</v>
      </c>
      <c r="C1140" t="s">
        <v>3325</v>
      </c>
      <c r="D1140" t="s">
        <v>1057</v>
      </c>
      <c r="F1140" s="64" t="s">
        <v>3928</v>
      </c>
    </row>
    <row r="1141" spans="1:6" x14ac:dyDescent="0.25">
      <c r="A1141">
        <v>2021</v>
      </c>
      <c r="B1141">
        <v>1</v>
      </c>
      <c r="C1141" t="s">
        <v>3325</v>
      </c>
      <c r="D1141" t="s">
        <v>1057</v>
      </c>
      <c r="F1141" s="64" t="s">
        <v>3929</v>
      </c>
    </row>
    <row r="1142" spans="1:6" x14ac:dyDescent="0.25">
      <c r="A1142">
        <v>2021</v>
      </c>
      <c r="B1142">
        <v>1</v>
      </c>
      <c r="C1142" t="s">
        <v>3325</v>
      </c>
      <c r="D1142" t="s">
        <v>1038</v>
      </c>
      <c r="F1142" s="64" t="s">
        <v>3930</v>
      </c>
    </row>
    <row r="1143" spans="1:6" x14ac:dyDescent="0.25">
      <c r="A1143">
        <v>2021</v>
      </c>
      <c r="B1143">
        <v>1</v>
      </c>
      <c r="C1143" t="s">
        <v>3325</v>
      </c>
      <c r="D1143" t="s">
        <v>1038</v>
      </c>
      <c r="F1143" s="64" t="s">
        <v>3931</v>
      </c>
    </row>
    <row r="1144" spans="1:6" x14ac:dyDescent="0.25">
      <c r="A1144">
        <v>2021</v>
      </c>
      <c r="B1144">
        <v>1</v>
      </c>
      <c r="C1144" t="s">
        <v>3325</v>
      </c>
      <c r="D1144" t="s">
        <v>1038</v>
      </c>
      <c r="F1144" s="64" t="s">
        <v>3932</v>
      </c>
    </row>
    <row r="1145" spans="1:6" x14ac:dyDescent="0.25">
      <c r="A1145">
        <v>2021</v>
      </c>
      <c r="B1145">
        <v>1</v>
      </c>
      <c r="C1145" t="s">
        <v>3325</v>
      </c>
      <c r="D1145" t="s">
        <v>1041</v>
      </c>
      <c r="F1145" s="64" t="s">
        <v>3933</v>
      </c>
    </row>
    <row r="1146" spans="1:6" x14ac:dyDescent="0.25">
      <c r="A1146">
        <v>2021</v>
      </c>
      <c r="B1146">
        <v>1</v>
      </c>
      <c r="C1146" t="s">
        <v>3325</v>
      </c>
      <c r="D1146" t="s">
        <v>1062</v>
      </c>
      <c r="F1146" s="64" t="s">
        <v>3878</v>
      </c>
    </row>
    <row r="1147" spans="1:6" x14ac:dyDescent="0.25">
      <c r="A1147">
        <v>2021</v>
      </c>
      <c r="B1147">
        <v>1</v>
      </c>
      <c r="C1147" t="s">
        <v>3325</v>
      </c>
      <c r="D1147" t="s">
        <v>1043</v>
      </c>
      <c r="F1147" s="64" t="s">
        <v>3738</v>
      </c>
    </row>
    <row r="1148" spans="1:6" x14ac:dyDescent="0.25">
      <c r="A1148">
        <v>2021</v>
      </c>
      <c r="B1148">
        <v>1</v>
      </c>
      <c r="C1148" t="s">
        <v>3325</v>
      </c>
      <c r="D1148" t="s">
        <v>1049</v>
      </c>
      <c r="E1148" s="64" t="s">
        <v>3637</v>
      </c>
      <c r="F1148" s="64" t="s">
        <v>3934</v>
      </c>
    </row>
    <row r="1149" spans="1:6" x14ac:dyDescent="0.25">
      <c r="A1149">
        <v>2021</v>
      </c>
      <c r="B1149">
        <v>1</v>
      </c>
      <c r="C1149" t="s">
        <v>3325</v>
      </c>
      <c r="D1149" t="s">
        <v>1062</v>
      </c>
      <c r="E1149" s="64" t="s">
        <v>3257</v>
      </c>
      <c r="F1149" s="64" t="s">
        <v>3935</v>
      </c>
    </row>
    <row r="1150" spans="1:6" x14ac:dyDescent="0.25">
      <c r="A1150">
        <v>2021</v>
      </c>
      <c r="B1150">
        <v>1</v>
      </c>
      <c r="C1150" t="s">
        <v>3325</v>
      </c>
      <c r="D1150" t="s">
        <v>1049</v>
      </c>
      <c r="E1150" s="64" t="s">
        <v>3774</v>
      </c>
      <c r="F1150" s="64" t="s">
        <v>3936</v>
      </c>
    </row>
    <row r="1151" spans="1:6" x14ac:dyDescent="0.25">
      <c r="A1151">
        <v>2021</v>
      </c>
      <c r="B1151">
        <v>1</v>
      </c>
      <c r="C1151" t="s">
        <v>3325</v>
      </c>
      <c r="D1151" t="s">
        <v>1046</v>
      </c>
      <c r="F1151" s="64" t="s">
        <v>3937</v>
      </c>
    </row>
    <row r="1152" spans="1:6" x14ac:dyDescent="0.25">
      <c r="A1152">
        <v>2021</v>
      </c>
      <c r="B1152">
        <v>1</v>
      </c>
      <c r="C1152" t="s">
        <v>3325</v>
      </c>
      <c r="D1152" t="s">
        <v>1052</v>
      </c>
      <c r="E1152" s="64" t="s">
        <v>2876</v>
      </c>
      <c r="F1152" s="64" t="s">
        <v>3699</v>
      </c>
    </row>
    <row r="1153" spans="1:6" x14ac:dyDescent="0.25">
      <c r="A1153">
        <v>2021</v>
      </c>
      <c r="B1153">
        <v>2</v>
      </c>
      <c r="C1153" t="s">
        <v>3169</v>
      </c>
      <c r="D1153" t="s">
        <v>1041</v>
      </c>
      <c r="E1153" s="64" t="s">
        <v>3874</v>
      </c>
    </row>
    <row r="1154" spans="1:6" x14ac:dyDescent="0.25">
      <c r="A1154">
        <v>2021</v>
      </c>
      <c r="B1154">
        <v>2</v>
      </c>
      <c r="C1154" t="s">
        <v>3169</v>
      </c>
      <c r="D1154" t="s">
        <v>1041</v>
      </c>
      <c r="E1154" s="64" t="s">
        <v>3852</v>
      </c>
    </row>
    <row r="1155" spans="1:6" x14ac:dyDescent="0.25">
      <c r="A1155">
        <v>2021</v>
      </c>
      <c r="B1155">
        <v>2</v>
      </c>
      <c r="C1155" t="s">
        <v>3169</v>
      </c>
      <c r="D1155" t="s">
        <v>1052</v>
      </c>
      <c r="E1155" s="64" t="s">
        <v>3343</v>
      </c>
    </row>
    <row r="1156" spans="1:6" x14ac:dyDescent="0.25">
      <c r="A1156">
        <v>2021</v>
      </c>
      <c r="B1156">
        <v>2</v>
      </c>
      <c r="C1156" t="s">
        <v>3169</v>
      </c>
      <c r="D1156" t="s">
        <v>1041</v>
      </c>
      <c r="F1156" s="64" t="s">
        <v>3243</v>
      </c>
    </row>
    <row r="1157" spans="1:6" x14ac:dyDescent="0.25">
      <c r="A1157">
        <v>2021</v>
      </c>
      <c r="B1157">
        <v>2</v>
      </c>
      <c r="C1157" t="s">
        <v>3169</v>
      </c>
      <c r="D1157" t="s">
        <v>1052</v>
      </c>
      <c r="E1157" s="64" t="s">
        <v>3323</v>
      </c>
    </row>
    <row r="1158" spans="1:6" x14ac:dyDescent="0.25">
      <c r="A1158">
        <v>2021</v>
      </c>
      <c r="B1158">
        <v>2</v>
      </c>
      <c r="C1158" t="s">
        <v>3169</v>
      </c>
      <c r="D1158" t="s">
        <v>1046</v>
      </c>
      <c r="E1158" s="64" t="s">
        <v>3753</v>
      </c>
    </row>
    <row r="1159" spans="1:6" x14ac:dyDescent="0.25">
      <c r="A1159">
        <v>2021</v>
      </c>
      <c r="B1159">
        <v>2</v>
      </c>
      <c r="C1159" t="s">
        <v>3169</v>
      </c>
      <c r="D1159" t="s">
        <v>1046</v>
      </c>
      <c r="E1159" s="64" t="s">
        <v>3938</v>
      </c>
      <c r="F1159" s="64" t="s">
        <v>3777</v>
      </c>
    </row>
    <row r="1160" spans="1:6" x14ac:dyDescent="0.25">
      <c r="A1160">
        <v>2021</v>
      </c>
      <c r="B1160">
        <v>2</v>
      </c>
      <c r="C1160" t="s">
        <v>3169</v>
      </c>
      <c r="D1160" t="s">
        <v>1062</v>
      </c>
      <c r="F1160" s="64" t="s">
        <v>3939</v>
      </c>
    </row>
    <row r="1161" spans="1:6" x14ac:dyDescent="0.25">
      <c r="A1161">
        <v>2021</v>
      </c>
      <c r="B1161">
        <v>2</v>
      </c>
      <c r="C1161" t="s">
        <v>3169</v>
      </c>
      <c r="D1161" t="s">
        <v>1052</v>
      </c>
      <c r="F1161" s="64" t="s">
        <v>3940</v>
      </c>
    </row>
    <row r="1162" spans="1:6" x14ac:dyDescent="0.25">
      <c r="A1162">
        <v>2021</v>
      </c>
      <c r="B1162">
        <v>2</v>
      </c>
      <c r="C1162" t="s">
        <v>3169</v>
      </c>
      <c r="D1162" t="s">
        <v>1062</v>
      </c>
      <c r="F1162" s="64" t="s">
        <v>3941</v>
      </c>
    </row>
    <row r="1163" spans="1:6" x14ac:dyDescent="0.25">
      <c r="A1163">
        <v>2021</v>
      </c>
      <c r="B1163">
        <v>2</v>
      </c>
      <c r="C1163" t="s">
        <v>3184</v>
      </c>
      <c r="D1163" t="s">
        <v>1046</v>
      </c>
      <c r="F1163" s="64" t="s">
        <v>3938</v>
      </c>
    </row>
    <row r="1164" spans="1:6" x14ac:dyDescent="0.25">
      <c r="A1164">
        <v>2021</v>
      </c>
      <c r="B1164">
        <v>2</v>
      </c>
      <c r="C1164" t="s">
        <v>3325</v>
      </c>
      <c r="D1164" t="s">
        <v>1049</v>
      </c>
      <c r="F1164" s="64" t="s">
        <v>3942</v>
      </c>
    </row>
    <row r="1165" spans="1:6" x14ac:dyDescent="0.25">
      <c r="A1165">
        <v>2021</v>
      </c>
      <c r="B1165">
        <v>2</v>
      </c>
      <c r="C1165" t="s">
        <v>3325</v>
      </c>
      <c r="D1165" t="s">
        <v>1041</v>
      </c>
      <c r="F1165" s="64" t="s">
        <v>3943</v>
      </c>
    </row>
    <row r="1166" spans="1:6" x14ac:dyDescent="0.25">
      <c r="A1166">
        <v>2021</v>
      </c>
      <c r="B1166">
        <v>2</v>
      </c>
      <c r="C1166" t="s">
        <v>3325</v>
      </c>
      <c r="D1166" t="s">
        <v>1049</v>
      </c>
      <c r="E1166" s="64" t="s">
        <v>3287</v>
      </c>
      <c r="F1166" s="64" t="s">
        <v>3944</v>
      </c>
    </row>
    <row r="1167" spans="1:6" x14ac:dyDescent="0.25">
      <c r="A1167">
        <v>2021</v>
      </c>
      <c r="B1167">
        <v>2</v>
      </c>
      <c r="C1167" t="s">
        <v>3325</v>
      </c>
      <c r="D1167" t="s">
        <v>1062</v>
      </c>
      <c r="F1167" s="64" t="s">
        <v>3945</v>
      </c>
    </row>
    <row r="1168" spans="1:6" x14ac:dyDescent="0.25">
      <c r="A1168">
        <v>2021</v>
      </c>
      <c r="B1168">
        <v>2</v>
      </c>
      <c r="C1168" t="s">
        <v>3325</v>
      </c>
      <c r="D1168" t="s">
        <v>1049</v>
      </c>
      <c r="E1168" s="64" t="s">
        <v>3934</v>
      </c>
      <c r="F1168" s="64" t="s">
        <v>3689</v>
      </c>
    </row>
    <row r="1169" spans="1:6" x14ac:dyDescent="0.25">
      <c r="A1169">
        <v>2021</v>
      </c>
      <c r="B1169">
        <v>2</v>
      </c>
      <c r="C1169" t="s">
        <v>3325</v>
      </c>
      <c r="D1169" t="s">
        <v>1046</v>
      </c>
      <c r="F1169" s="64" t="s">
        <v>3946</v>
      </c>
    </row>
    <row r="1170" spans="1:6" x14ac:dyDescent="0.25">
      <c r="A1170">
        <v>2021</v>
      </c>
      <c r="B1170">
        <v>3</v>
      </c>
      <c r="C1170" t="s">
        <v>3169</v>
      </c>
      <c r="D1170" t="s">
        <v>1049</v>
      </c>
      <c r="E1170" s="64" t="s">
        <v>3947</v>
      </c>
      <c r="F1170" s="64" t="s">
        <v>3948</v>
      </c>
    </row>
    <row r="1171" spans="1:6" x14ac:dyDescent="0.25">
      <c r="A1171">
        <v>2021</v>
      </c>
      <c r="B1171">
        <v>3</v>
      </c>
      <c r="C1171" t="s">
        <v>3169</v>
      </c>
      <c r="D1171" t="s">
        <v>1041</v>
      </c>
      <c r="E1171" s="64" t="s">
        <v>3736</v>
      </c>
    </row>
    <row r="1172" spans="1:6" x14ac:dyDescent="0.25">
      <c r="A1172">
        <v>2021</v>
      </c>
      <c r="B1172">
        <v>3</v>
      </c>
      <c r="C1172" t="s">
        <v>3169</v>
      </c>
      <c r="D1172" t="s">
        <v>1043</v>
      </c>
      <c r="F1172" s="64" t="s">
        <v>3949</v>
      </c>
    </row>
    <row r="1173" spans="1:6" x14ac:dyDescent="0.25">
      <c r="A1173">
        <v>2021</v>
      </c>
      <c r="B1173">
        <v>3</v>
      </c>
      <c r="C1173" t="s">
        <v>3169</v>
      </c>
      <c r="D1173" t="s">
        <v>1038</v>
      </c>
      <c r="E1173" s="64" t="s">
        <v>3565</v>
      </c>
    </row>
    <row r="1174" spans="1:6" x14ac:dyDescent="0.25">
      <c r="A1174">
        <v>2021</v>
      </c>
      <c r="B1174">
        <v>3</v>
      </c>
      <c r="C1174" t="s">
        <v>3169</v>
      </c>
      <c r="D1174" t="s">
        <v>1049</v>
      </c>
      <c r="E1174" s="64" t="s">
        <v>3655</v>
      </c>
      <c r="F1174" s="64" t="s">
        <v>3407</v>
      </c>
    </row>
    <row r="1175" spans="1:6" x14ac:dyDescent="0.25">
      <c r="A1175">
        <v>2021</v>
      </c>
      <c r="B1175">
        <v>3</v>
      </c>
      <c r="C1175" t="s">
        <v>3169</v>
      </c>
      <c r="D1175" t="s">
        <v>1046</v>
      </c>
      <c r="E1175" s="64" t="s">
        <v>3923</v>
      </c>
    </row>
    <row r="1176" spans="1:6" x14ac:dyDescent="0.25">
      <c r="A1176">
        <v>2021</v>
      </c>
      <c r="B1176">
        <v>3</v>
      </c>
      <c r="C1176" t="s">
        <v>3169</v>
      </c>
      <c r="D1176" t="s">
        <v>1057</v>
      </c>
      <c r="F1176" s="64" t="s">
        <v>3950</v>
      </c>
    </row>
    <row r="1177" spans="1:6" x14ac:dyDescent="0.25">
      <c r="A1177">
        <v>2021</v>
      </c>
      <c r="B1177">
        <v>3</v>
      </c>
      <c r="C1177" t="s">
        <v>3169</v>
      </c>
      <c r="D1177" t="s">
        <v>1046</v>
      </c>
      <c r="F1177" s="64" t="s">
        <v>3753</v>
      </c>
    </row>
    <row r="1178" spans="1:6" x14ac:dyDescent="0.25">
      <c r="A1178">
        <v>2021</v>
      </c>
      <c r="B1178">
        <v>3</v>
      </c>
      <c r="C1178" t="s">
        <v>3169</v>
      </c>
      <c r="D1178" t="s">
        <v>1052</v>
      </c>
      <c r="F1178" s="64" t="s">
        <v>3951</v>
      </c>
    </row>
    <row r="1179" spans="1:6" x14ac:dyDescent="0.25">
      <c r="A1179">
        <v>2021</v>
      </c>
      <c r="B1179">
        <v>3</v>
      </c>
      <c r="C1179" t="s">
        <v>3325</v>
      </c>
      <c r="D1179" t="s">
        <v>1060</v>
      </c>
      <c r="F1179" s="64" t="s">
        <v>3952</v>
      </c>
    </row>
    <row r="1180" spans="1:6" x14ac:dyDescent="0.25">
      <c r="A1180">
        <v>2021</v>
      </c>
      <c r="B1180">
        <v>3</v>
      </c>
      <c r="C1180" t="s">
        <v>3325</v>
      </c>
      <c r="D1180" t="s">
        <v>1041</v>
      </c>
      <c r="E1180" s="64" t="s">
        <v>3745</v>
      </c>
      <c r="F1180" s="64" t="s">
        <v>3953</v>
      </c>
    </row>
    <row r="1181" spans="1:6" x14ac:dyDescent="0.25">
      <c r="A1181">
        <v>2021</v>
      </c>
      <c r="B1181">
        <v>3</v>
      </c>
      <c r="C1181" t="s">
        <v>3325</v>
      </c>
      <c r="D1181" t="s">
        <v>1046</v>
      </c>
      <c r="E1181" s="64" t="s">
        <v>3753</v>
      </c>
      <c r="F1181" s="64" t="s">
        <v>3954</v>
      </c>
    </row>
    <row r="1182" spans="1:6" x14ac:dyDescent="0.25">
      <c r="A1182">
        <v>2021</v>
      </c>
      <c r="B1182">
        <v>3</v>
      </c>
      <c r="C1182" t="s">
        <v>3325</v>
      </c>
      <c r="D1182" t="s">
        <v>1052</v>
      </c>
      <c r="F1182" s="64" t="s">
        <v>3955</v>
      </c>
    </row>
    <row r="1183" spans="1:6" x14ac:dyDescent="0.25">
      <c r="A1183">
        <v>2021</v>
      </c>
      <c r="B1183">
        <v>3</v>
      </c>
      <c r="C1183" t="s">
        <v>3325</v>
      </c>
      <c r="D1183" t="s">
        <v>1041</v>
      </c>
      <c r="F1183" s="64" t="s">
        <v>3736</v>
      </c>
    </row>
    <row r="1184" spans="1:6" x14ac:dyDescent="0.25">
      <c r="A1184">
        <v>2021</v>
      </c>
      <c r="B1184">
        <v>3</v>
      </c>
      <c r="C1184" t="s">
        <v>3325</v>
      </c>
      <c r="D1184" t="s">
        <v>1041</v>
      </c>
      <c r="F1184" s="64" t="s">
        <v>3815</v>
      </c>
    </row>
    <row r="1185" spans="1:6" x14ac:dyDescent="0.25">
      <c r="A1185">
        <v>2021</v>
      </c>
      <c r="B1185">
        <v>4</v>
      </c>
      <c r="C1185" t="s">
        <v>3169</v>
      </c>
      <c r="D1185" t="s">
        <v>1049</v>
      </c>
      <c r="E1185" s="64" t="s">
        <v>3407</v>
      </c>
      <c r="F1185" s="64" t="s">
        <v>3648</v>
      </c>
    </row>
    <row r="1186" spans="1:6" x14ac:dyDescent="0.25">
      <c r="A1186">
        <v>2021</v>
      </c>
      <c r="B1186">
        <v>4</v>
      </c>
      <c r="C1186" t="s">
        <v>3169</v>
      </c>
      <c r="D1186" t="s">
        <v>1062</v>
      </c>
      <c r="E1186" s="64" t="s">
        <v>3914</v>
      </c>
    </row>
    <row r="1187" spans="1:6" x14ac:dyDescent="0.25">
      <c r="A1187">
        <v>2021</v>
      </c>
      <c r="B1187">
        <v>4</v>
      </c>
      <c r="C1187" t="s">
        <v>3169</v>
      </c>
      <c r="D1187" t="s">
        <v>1062</v>
      </c>
      <c r="E1187" s="64" t="s">
        <v>3924</v>
      </c>
    </row>
    <row r="1188" spans="1:6" x14ac:dyDescent="0.25">
      <c r="A1188">
        <v>2021</v>
      </c>
      <c r="B1188">
        <v>4</v>
      </c>
      <c r="C1188" t="s">
        <v>3169</v>
      </c>
      <c r="D1188" t="s">
        <v>1062</v>
      </c>
      <c r="E1188" s="64" t="s">
        <v>3941</v>
      </c>
    </row>
    <row r="1189" spans="1:6" x14ac:dyDescent="0.25">
      <c r="A1189">
        <v>2021</v>
      </c>
      <c r="B1189">
        <v>4</v>
      </c>
      <c r="C1189" t="s">
        <v>3169</v>
      </c>
      <c r="D1189" t="s">
        <v>1046</v>
      </c>
      <c r="E1189" s="64" t="s">
        <v>3946</v>
      </c>
    </row>
    <row r="1190" spans="1:6" x14ac:dyDescent="0.25">
      <c r="A1190">
        <v>2021</v>
      </c>
      <c r="B1190">
        <v>4</v>
      </c>
      <c r="C1190" t="s">
        <v>3169</v>
      </c>
      <c r="D1190" t="s">
        <v>1046</v>
      </c>
      <c r="E1190" s="64" t="s">
        <v>3919</v>
      </c>
      <c r="F1190" s="64" t="s">
        <v>3956</v>
      </c>
    </row>
    <row r="1191" spans="1:6" x14ac:dyDescent="0.25">
      <c r="A1191">
        <v>2021</v>
      </c>
      <c r="B1191">
        <v>4</v>
      </c>
      <c r="C1191" t="s">
        <v>3169</v>
      </c>
      <c r="D1191" t="s">
        <v>1049</v>
      </c>
      <c r="E1191" s="64" t="s">
        <v>3948</v>
      </c>
      <c r="F1191" s="64" t="s">
        <v>3957</v>
      </c>
    </row>
    <row r="1192" spans="1:6" x14ac:dyDescent="0.25">
      <c r="A1192">
        <v>2021</v>
      </c>
      <c r="B1192">
        <v>4</v>
      </c>
      <c r="C1192" t="s">
        <v>3169</v>
      </c>
      <c r="D1192" t="s">
        <v>1046</v>
      </c>
      <c r="F1192" s="64" t="s">
        <v>3923</v>
      </c>
    </row>
    <row r="1193" spans="1:6" x14ac:dyDescent="0.25">
      <c r="A1193">
        <v>2021</v>
      </c>
      <c r="B1193">
        <v>4</v>
      </c>
      <c r="C1193" t="s">
        <v>3169</v>
      </c>
      <c r="D1193" t="s">
        <v>1041</v>
      </c>
      <c r="E1193" s="64" t="s">
        <v>3815</v>
      </c>
    </row>
    <row r="1194" spans="1:6" x14ac:dyDescent="0.25">
      <c r="A1194">
        <v>2021</v>
      </c>
      <c r="B1194">
        <v>4</v>
      </c>
      <c r="C1194" t="s">
        <v>3169</v>
      </c>
      <c r="D1194" t="s">
        <v>1041</v>
      </c>
      <c r="E1194" s="64" t="s">
        <v>3943</v>
      </c>
    </row>
    <row r="1195" spans="1:6" x14ac:dyDescent="0.25">
      <c r="A1195">
        <v>2021</v>
      </c>
      <c r="B1195">
        <v>4</v>
      </c>
      <c r="C1195" t="s">
        <v>3169</v>
      </c>
      <c r="D1195" t="s">
        <v>1041</v>
      </c>
      <c r="F1195" s="64" t="s">
        <v>3815</v>
      </c>
    </row>
    <row r="1196" spans="1:6" x14ac:dyDescent="0.25">
      <c r="A1196">
        <v>2021</v>
      </c>
      <c r="B1196">
        <v>4</v>
      </c>
      <c r="C1196" t="s">
        <v>3325</v>
      </c>
      <c r="D1196" t="s">
        <v>1052</v>
      </c>
      <c r="E1196" s="64" t="s">
        <v>3951</v>
      </c>
      <c r="F1196" s="64" t="s">
        <v>3958</v>
      </c>
    </row>
    <row r="1197" spans="1:6" x14ac:dyDescent="0.25">
      <c r="A1197">
        <v>2021</v>
      </c>
      <c r="B1197">
        <v>4</v>
      </c>
      <c r="C1197" t="s">
        <v>3325</v>
      </c>
      <c r="D1197" t="s">
        <v>1041</v>
      </c>
      <c r="E1197" s="64" t="s">
        <v>3953</v>
      </c>
      <c r="F1197" s="64" t="s">
        <v>3959</v>
      </c>
    </row>
    <row r="1198" spans="1:6" x14ac:dyDescent="0.25">
      <c r="A1198">
        <v>2021</v>
      </c>
      <c r="B1198">
        <v>4</v>
      </c>
      <c r="C1198" t="s">
        <v>3325</v>
      </c>
      <c r="D1198" t="s">
        <v>1049</v>
      </c>
      <c r="E1198" s="64" t="s">
        <v>3648</v>
      </c>
      <c r="F1198" s="64" t="s">
        <v>3960</v>
      </c>
    </row>
    <row r="1199" spans="1:6" x14ac:dyDescent="0.25">
      <c r="A1199">
        <v>2021</v>
      </c>
      <c r="B1199">
        <v>4</v>
      </c>
      <c r="C1199" t="s">
        <v>3325</v>
      </c>
      <c r="D1199" t="s">
        <v>1046</v>
      </c>
      <c r="E1199" s="64" t="s">
        <v>3961</v>
      </c>
      <c r="F1199" s="64" t="s">
        <v>3753</v>
      </c>
    </row>
    <row r="1200" spans="1:6" x14ac:dyDescent="0.25">
      <c r="A1200">
        <v>2021</v>
      </c>
      <c r="B1200">
        <v>4</v>
      </c>
      <c r="C1200" t="s">
        <v>3325</v>
      </c>
      <c r="D1200" t="s">
        <v>1052</v>
      </c>
      <c r="F1200" s="64" t="s">
        <v>3962</v>
      </c>
    </row>
    <row r="1201" spans="1:6" x14ac:dyDescent="0.25">
      <c r="A1201">
        <v>2021</v>
      </c>
      <c r="B1201">
        <v>5</v>
      </c>
      <c r="C1201" t="s">
        <v>3169</v>
      </c>
      <c r="D1201" t="s">
        <v>1049</v>
      </c>
      <c r="E1201" s="64" t="s">
        <v>3957</v>
      </c>
      <c r="F1201" s="64" t="s">
        <v>3963</v>
      </c>
    </row>
    <row r="1202" spans="1:6" x14ac:dyDescent="0.25">
      <c r="A1202">
        <v>2021</v>
      </c>
      <c r="B1202">
        <v>5</v>
      </c>
      <c r="C1202" t="s">
        <v>3169</v>
      </c>
      <c r="D1202" t="s">
        <v>1041</v>
      </c>
      <c r="E1202" s="64" t="s">
        <v>3815</v>
      </c>
    </row>
    <row r="1203" spans="1:6" x14ac:dyDescent="0.25">
      <c r="A1203">
        <v>2021</v>
      </c>
      <c r="B1203">
        <v>5</v>
      </c>
      <c r="C1203" t="s">
        <v>3169</v>
      </c>
      <c r="D1203" t="s">
        <v>1041</v>
      </c>
      <c r="E1203" s="64" t="s">
        <v>3736</v>
      </c>
    </row>
    <row r="1204" spans="1:6" x14ac:dyDescent="0.25">
      <c r="A1204">
        <v>2021</v>
      </c>
      <c r="B1204">
        <v>5</v>
      </c>
      <c r="C1204" t="s">
        <v>3169</v>
      </c>
      <c r="D1204" t="s">
        <v>1052</v>
      </c>
      <c r="E1204" s="64" t="s">
        <v>3940</v>
      </c>
    </row>
    <row r="1205" spans="1:6" x14ac:dyDescent="0.25">
      <c r="A1205">
        <v>2021</v>
      </c>
      <c r="B1205">
        <v>5</v>
      </c>
      <c r="C1205" t="s">
        <v>3325</v>
      </c>
      <c r="D1205" t="s">
        <v>1041</v>
      </c>
      <c r="E1205" s="64" t="s">
        <v>3964</v>
      </c>
      <c r="F1205" s="64" t="s">
        <v>3965</v>
      </c>
    </row>
    <row r="1206" spans="1:6" x14ac:dyDescent="0.25">
      <c r="A1206">
        <v>2021</v>
      </c>
      <c r="B1206">
        <v>5</v>
      </c>
      <c r="C1206" t="s">
        <v>3169</v>
      </c>
      <c r="D1206" t="s">
        <v>1046</v>
      </c>
      <c r="E1206" s="64" t="s">
        <v>3838</v>
      </c>
    </row>
    <row r="1207" spans="1:6" x14ac:dyDescent="0.25">
      <c r="A1207">
        <v>2021</v>
      </c>
      <c r="B1207">
        <v>5</v>
      </c>
      <c r="C1207" t="s">
        <v>3169</v>
      </c>
      <c r="D1207" t="s">
        <v>1038</v>
      </c>
      <c r="F1207" s="64" t="s">
        <v>3966</v>
      </c>
    </row>
    <row r="1208" spans="1:6" x14ac:dyDescent="0.25">
      <c r="A1208">
        <v>2021</v>
      </c>
      <c r="B1208">
        <v>5</v>
      </c>
      <c r="C1208" t="s">
        <v>3169</v>
      </c>
      <c r="D1208" t="s">
        <v>1041</v>
      </c>
      <c r="F1208" s="64" t="s">
        <v>3967</v>
      </c>
    </row>
    <row r="1209" spans="1:6" x14ac:dyDescent="0.25">
      <c r="A1209">
        <v>2021</v>
      </c>
      <c r="B1209">
        <v>5</v>
      </c>
      <c r="C1209" t="s">
        <v>3169</v>
      </c>
      <c r="D1209" t="s">
        <v>1062</v>
      </c>
      <c r="F1209" s="64" t="s">
        <v>3968</v>
      </c>
    </row>
    <row r="1210" spans="1:6" x14ac:dyDescent="0.25">
      <c r="A1210">
        <v>2021</v>
      </c>
      <c r="B1210">
        <v>5</v>
      </c>
      <c r="C1210" t="s">
        <v>3169</v>
      </c>
      <c r="D1210" t="s">
        <v>1038</v>
      </c>
      <c r="F1210" s="64" t="s">
        <v>3969</v>
      </c>
    </row>
    <row r="1211" spans="1:6" x14ac:dyDescent="0.25">
      <c r="A1211">
        <v>2021</v>
      </c>
      <c r="B1211">
        <v>5</v>
      </c>
      <c r="C1211" t="s">
        <v>3169</v>
      </c>
      <c r="D1211" t="s">
        <v>1046</v>
      </c>
      <c r="F1211" s="64" t="s">
        <v>3970</v>
      </c>
    </row>
    <row r="1212" spans="1:6" x14ac:dyDescent="0.25">
      <c r="A1212">
        <v>2021</v>
      </c>
      <c r="B1212">
        <v>5</v>
      </c>
      <c r="C1212" t="s">
        <v>3169</v>
      </c>
      <c r="D1212" t="s">
        <v>1046</v>
      </c>
      <c r="E1212" s="64" t="s">
        <v>3753</v>
      </c>
    </row>
    <row r="1213" spans="1:6" x14ac:dyDescent="0.25">
      <c r="A1213">
        <v>2021</v>
      </c>
      <c r="B1213">
        <v>5</v>
      </c>
      <c r="C1213" t="s">
        <v>3169</v>
      </c>
      <c r="D1213" t="s">
        <v>1046</v>
      </c>
      <c r="E1213" s="64" t="s">
        <v>3863</v>
      </c>
    </row>
    <row r="1214" spans="1:6" x14ac:dyDescent="0.25">
      <c r="A1214">
        <v>2021</v>
      </c>
      <c r="B1214">
        <v>5</v>
      </c>
      <c r="C1214" t="s">
        <v>3325</v>
      </c>
      <c r="D1214" t="s">
        <v>1046</v>
      </c>
      <c r="F1214" s="64" t="s">
        <v>3971</v>
      </c>
    </row>
    <row r="1215" spans="1:6" x14ac:dyDescent="0.25">
      <c r="A1215">
        <v>2021</v>
      </c>
      <c r="B1215">
        <v>5</v>
      </c>
      <c r="C1215" t="s">
        <v>3325</v>
      </c>
      <c r="D1215" t="s">
        <v>1046</v>
      </c>
      <c r="F1215" s="64" t="s">
        <v>3972</v>
      </c>
    </row>
    <row r="1216" spans="1:6" x14ac:dyDescent="0.25">
      <c r="A1216">
        <v>2021</v>
      </c>
      <c r="B1216">
        <v>5</v>
      </c>
      <c r="C1216" t="s">
        <v>3325</v>
      </c>
      <c r="D1216" t="s">
        <v>1052</v>
      </c>
      <c r="E1216" s="64" t="s">
        <v>3910</v>
      </c>
      <c r="F1216" s="64" t="s">
        <v>3797</v>
      </c>
    </row>
    <row r="1217" spans="1:6" x14ac:dyDescent="0.25">
      <c r="A1217">
        <v>2021</v>
      </c>
      <c r="B1217">
        <v>6</v>
      </c>
      <c r="C1217" t="s">
        <v>3169</v>
      </c>
      <c r="D1217" t="s">
        <v>1049</v>
      </c>
      <c r="E1217" s="64" t="s">
        <v>3936</v>
      </c>
      <c r="F1217" s="64" t="s">
        <v>3948</v>
      </c>
    </row>
    <row r="1218" spans="1:6" x14ac:dyDescent="0.25">
      <c r="A1218">
        <v>2021</v>
      </c>
      <c r="B1218">
        <v>6</v>
      </c>
      <c r="C1218" t="s">
        <v>3169</v>
      </c>
      <c r="D1218" t="s">
        <v>1046</v>
      </c>
      <c r="E1218" s="64" t="s">
        <v>3937</v>
      </c>
    </row>
    <row r="1219" spans="1:6" x14ac:dyDescent="0.25">
      <c r="A1219">
        <v>2021</v>
      </c>
      <c r="B1219">
        <v>6</v>
      </c>
      <c r="C1219" t="s">
        <v>3169</v>
      </c>
      <c r="D1219" t="s">
        <v>1049</v>
      </c>
      <c r="F1219" s="64" t="s">
        <v>3407</v>
      </c>
    </row>
    <row r="1220" spans="1:6" x14ac:dyDescent="0.25">
      <c r="A1220">
        <v>2021</v>
      </c>
      <c r="B1220">
        <v>6</v>
      </c>
      <c r="C1220" t="s">
        <v>3169</v>
      </c>
      <c r="D1220" t="s">
        <v>1046</v>
      </c>
      <c r="E1220" s="64" t="s">
        <v>3954</v>
      </c>
    </row>
    <row r="1221" spans="1:6" x14ac:dyDescent="0.25">
      <c r="A1221">
        <v>2021</v>
      </c>
      <c r="B1221">
        <v>6</v>
      </c>
      <c r="C1221" t="s">
        <v>3169</v>
      </c>
      <c r="D1221" t="s">
        <v>1046</v>
      </c>
      <c r="F1221" s="64" t="s">
        <v>3973</v>
      </c>
    </row>
    <row r="1222" spans="1:6" x14ac:dyDescent="0.25">
      <c r="A1222">
        <v>2021</v>
      </c>
      <c r="B1222">
        <v>6</v>
      </c>
      <c r="C1222" t="s">
        <v>3169</v>
      </c>
      <c r="D1222" t="s">
        <v>1038</v>
      </c>
      <c r="E1222" s="64" t="s">
        <v>3969</v>
      </c>
    </row>
    <row r="1223" spans="1:6" x14ac:dyDescent="0.25">
      <c r="A1223">
        <v>2021</v>
      </c>
      <c r="B1223">
        <v>6</v>
      </c>
      <c r="C1223" t="s">
        <v>3169</v>
      </c>
      <c r="D1223" t="s">
        <v>1052</v>
      </c>
      <c r="E1223" s="64" t="s">
        <v>3958</v>
      </c>
    </row>
    <row r="1224" spans="1:6" x14ac:dyDescent="0.25">
      <c r="A1224">
        <v>2021</v>
      </c>
      <c r="B1224">
        <v>6</v>
      </c>
      <c r="C1224" t="s">
        <v>3169</v>
      </c>
      <c r="D1224" t="s">
        <v>1060</v>
      </c>
      <c r="F1224" s="64" t="s">
        <v>3974</v>
      </c>
    </row>
    <row r="1225" spans="1:6" x14ac:dyDescent="0.25">
      <c r="A1225">
        <v>2021</v>
      </c>
      <c r="B1225">
        <v>6</v>
      </c>
      <c r="C1225" t="s">
        <v>3169</v>
      </c>
      <c r="D1225" t="s">
        <v>1060</v>
      </c>
      <c r="F1225" s="64" t="s">
        <v>3975</v>
      </c>
    </row>
    <row r="1226" spans="1:6" x14ac:dyDescent="0.25">
      <c r="A1226">
        <v>2021</v>
      </c>
      <c r="B1226">
        <v>6</v>
      </c>
      <c r="C1226" t="s">
        <v>3325</v>
      </c>
      <c r="D1226" t="s">
        <v>1060</v>
      </c>
      <c r="F1226" s="64" t="s">
        <v>3976</v>
      </c>
    </row>
    <row r="1227" spans="1:6" x14ac:dyDescent="0.25">
      <c r="A1227">
        <v>2021</v>
      </c>
      <c r="B1227">
        <v>6</v>
      </c>
      <c r="C1227" t="s">
        <v>3169</v>
      </c>
      <c r="D1227" t="s">
        <v>1038</v>
      </c>
      <c r="F1227" s="64" t="s">
        <v>3977</v>
      </c>
    </row>
    <row r="1228" spans="1:6" x14ac:dyDescent="0.25">
      <c r="A1228">
        <v>2021</v>
      </c>
      <c r="B1228">
        <v>6</v>
      </c>
      <c r="C1228" t="s">
        <v>3169</v>
      </c>
      <c r="D1228" t="s">
        <v>1049</v>
      </c>
      <c r="F1228" s="64" t="s">
        <v>3978</v>
      </c>
    </row>
    <row r="1229" spans="1:6" x14ac:dyDescent="0.25">
      <c r="A1229">
        <v>2021</v>
      </c>
      <c r="B1229">
        <v>6</v>
      </c>
      <c r="C1229" t="s">
        <v>3169</v>
      </c>
      <c r="D1229" t="s">
        <v>1041</v>
      </c>
      <c r="E1229" s="64" t="s">
        <v>3967</v>
      </c>
      <c r="F1229" s="64" t="s">
        <v>3979</v>
      </c>
    </row>
    <row r="1230" spans="1:6" x14ac:dyDescent="0.25">
      <c r="A1230">
        <v>2021</v>
      </c>
      <c r="B1230">
        <v>6</v>
      </c>
      <c r="C1230" t="s">
        <v>3169</v>
      </c>
      <c r="D1230" t="s">
        <v>1041</v>
      </c>
      <c r="F1230" s="64" t="s">
        <v>3894</v>
      </c>
    </row>
    <row r="1231" spans="1:6" x14ac:dyDescent="0.25">
      <c r="A1231">
        <v>2021</v>
      </c>
      <c r="B1231">
        <v>6</v>
      </c>
      <c r="C1231" t="s">
        <v>3169</v>
      </c>
      <c r="D1231" t="s">
        <v>1057</v>
      </c>
      <c r="F1231" s="64" t="s">
        <v>3890</v>
      </c>
    </row>
    <row r="1232" spans="1:6" x14ac:dyDescent="0.25">
      <c r="A1232">
        <v>2021</v>
      </c>
      <c r="B1232">
        <v>6</v>
      </c>
      <c r="C1232" t="s">
        <v>3169</v>
      </c>
      <c r="D1232" t="s">
        <v>1046</v>
      </c>
      <c r="E1232" s="64" t="s">
        <v>3923</v>
      </c>
      <c r="F1232" s="64" t="s">
        <v>3980</v>
      </c>
    </row>
    <row r="1233" spans="1:6" x14ac:dyDescent="0.25">
      <c r="A1233">
        <v>2021</v>
      </c>
      <c r="B1233">
        <v>6</v>
      </c>
      <c r="C1233" t="s">
        <v>3169</v>
      </c>
      <c r="D1233" t="s">
        <v>1046</v>
      </c>
      <c r="F1233" s="64" t="s">
        <v>3793</v>
      </c>
    </row>
    <row r="1234" spans="1:6" x14ac:dyDescent="0.25">
      <c r="A1234">
        <v>2021</v>
      </c>
      <c r="B1234">
        <v>6</v>
      </c>
      <c r="C1234" t="s">
        <v>3169</v>
      </c>
      <c r="D1234" t="s">
        <v>1062</v>
      </c>
      <c r="E1234" s="64" t="s">
        <v>3878</v>
      </c>
      <c r="F1234" s="64" t="s">
        <v>3981</v>
      </c>
    </row>
    <row r="1235" spans="1:6" x14ac:dyDescent="0.25">
      <c r="A1235">
        <v>2021</v>
      </c>
      <c r="B1235">
        <v>6</v>
      </c>
      <c r="C1235" t="s">
        <v>3169</v>
      </c>
      <c r="D1235" t="s">
        <v>1049</v>
      </c>
      <c r="E1235" s="64" t="s">
        <v>3912</v>
      </c>
    </row>
    <row r="1236" spans="1:6" x14ac:dyDescent="0.25">
      <c r="A1236">
        <v>2021</v>
      </c>
      <c r="B1236">
        <v>6</v>
      </c>
      <c r="C1236" t="s">
        <v>3169</v>
      </c>
      <c r="D1236" t="s">
        <v>1052</v>
      </c>
      <c r="F1236" s="64" t="s">
        <v>3982</v>
      </c>
    </row>
    <row r="1237" spans="1:6" x14ac:dyDescent="0.25">
      <c r="A1237">
        <v>2021</v>
      </c>
      <c r="B1237">
        <v>6</v>
      </c>
      <c r="C1237" t="s">
        <v>3169</v>
      </c>
      <c r="D1237" t="s">
        <v>1041</v>
      </c>
      <c r="F1237" s="64" t="s">
        <v>3983</v>
      </c>
    </row>
    <row r="1238" spans="1:6" x14ac:dyDescent="0.25">
      <c r="A1238">
        <v>2021</v>
      </c>
      <c r="B1238">
        <v>6</v>
      </c>
      <c r="C1238" t="s">
        <v>3325</v>
      </c>
      <c r="D1238" t="s">
        <v>1055</v>
      </c>
      <c r="F1238" s="64" t="s">
        <v>3984</v>
      </c>
    </row>
    <row r="1239" spans="1:6" x14ac:dyDescent="0.25">
      <c r="A1239">
        <v>2021</v>
      </c>
      <c r="B1239">
        <v>6</v>
      </c>
      <c r="C1239" t="s">
        <v>3325</v>
      </c>
      <c r="D1239" t="s">
        <v>1046</v>
      </c>
      <c r="E1239" s="64" t="s">
        <v>3980</v>
      </c>
      <c r="F1239" s="64" t="s">
        <v>3985</v>
      </c>
    </row>
    <row r="1240" spans="1:6" x14ac:dyDescent="0.25">
      <c r="A1240">
        <v>2021</v>
      </c>
      <c r="B1240">
        <v>6</v>
      </c>
      <c r="C1240" t="s">
        <v>3325</v>
      </c>
      <c r="D1240" t="s">
        <v>1052</v>
      </c>
      <c r="F1240" s="64" t="s">
        <v>3986</v>
      </c>
    </row>
    <row r="1241" spans="1:6" x14ac:dyDescent="0.25">
      <c r="A1241">
        <v>2021</v>
      </c>
      <c r="B1241">
        <v>7</v>
      </c>
      <c r="C1241" t="s">
        <v>3169</v>
      </c>
      <c r="D1241" t="s">
        <v>1038</v>
      </c>
      <c r="E1241" s="64" t="s">
        <v>3966</v>
      </c>
    </row>
    <row r="1242" spans="1:6" x14ac:dyDescent="0.25">
      <c r="A1242">
        <v>2021</v>
      </c>
      <c r="B1242">
        <v>7</v>
      </c>
      <c r="C1242" t="s">
        <v>3169</v>
      </c>
      <c r="D1242" t="s">
        <v>1038</v>
      </c>
      <c r="E1242" s="64" t="s">
        <v>3987</v>
      </c>
    </row>
    <row r="1243" spans="1:6" x14ac:dyDescent="0.25">
      <c r="A1243">
        <v>2021</v>
      </c>
      <c r="B1243">
        <v>7</v>
      </c>
      <c r="C1243" t="s">
        <v>3169</v>
      </c>
      <c r="D1243" t="s">
        <v>1055</v>
      </c>
      <c r="E1243" s="64" t="s">
        <v>3885</v>
      </c>
      <c r="F1243" s="64" t="s">
        <v>3522</v>
      </c>
    </row>
    <row r="1244" spans="1:6" x14ac:dyDescent="0.25">
      <c r="A1244">
        <v>2021</v>
      </c>
      <c r="B1244">
        <v>7</v>
      </c>
      <c r="C1244" t="s">
        <v>3169</v>
      </c>
      <c r="D1244" t="s">
        <v>1049</v>
      </c>
      <c r="E1244" s="64" t="s">
        <v>3978</v>
      </c>
      <c r="F1244" s="64" t="s">
        <v>3988</v>
      </c>
    </row>
    <row r="1245" spans="1:6" x14ac:dyDescent="0.25">
      <c r="A1245">
        <v>2021</v>
      </c>
      <c r="B1245">
        <v>7</v>
      </c>
      <c r="C1245" t="s">
        <v>3169</v>
      </c>
      <c r="D1245" t="s">
        <v>1060</v>
      </c>
      <c r="E1245" s="64" t="s">
        <v>3808</v>
      </c>
    </row>
    <row r="1246" spans="1:6" x14ac:dyDescent="0.25">
      <c r="A1246">
        <v>2021</v>
      </c>
      <c r="B1246">
        <v>7</v>
      </c>
      <c r="C1246" t="s">
        <v>3169</v>
      </c>
      <c r="D1246" t="s">
        <v>1041</v>
      </c>
      <c r="E1246" s="64" t="s">
        <v>3983</v>
      </c>
    </row>
    <row r="1247" spans="1:6" x14ac:dyDescent="0.25">
      <c r="A1247">
        <v>2021</v>
      </c>
      <c r="B1247">
        <v>7</v>
      </c>
      <c r="C1247" t="s">
        <v>3169</v>
      </c>
      <c r="D1247" t="s">
        <v>1041</v>
      </c>
      <c r="E1247" s="64" t="s">
        <v>3894</v>
      </c>
    </row>
    <row r="1248" spans="1:6" x14ac:dyDescent="0.25">
      <c r="A1248">
        <v>2021</v>
      </c>
      <c r="B1248">
        <v>7</v>
      </c>
      <c r="C1248" t="s">
        <v>3169</v>
      </c>
      <c r="D1248" t="s">
        <v>1046</v>
      </c>
      <c r="E1248" s="64" t="s">
        <v>3922</v>
      </c>
      <c r="F1248" s="64" t="s">
        <v>3641</v>
      </c>
    </row>
    <row r="1249" spans="1:6" x14ac:dyDescent="0.25">
      <c r="A1249">
        <v>2021</v>
      </c>
      <c r="B1249">
        <v>7</v>
      </c>
      <c r="C1249" t="s">
        <v>3169</v>
      </c>
      <c r="D1249" t="s">
        <v>1038</v>
      </c>
      <c r="F1249" s="64" t="s">
        <v>3989</v>
      </c>
    </row>
    <row r="1250" spans="1:6" x14ac:dyDescent="0.25">
      <c r="A1250">
        <v>2021</v>
      </c>
      <c r="B1250">
        <v>7</v>
      </c>
      <c r="C1250" t="s">
        <v>3169</v>
      </c>
      <c r="D1250" t="s">
        <v>1049</v>
      </c>
      <c r="E1250" s="64" t="s">
        <v>3407</v>
      </c>
      <c r="F1250" s="64" t="s">
        <v>3990</v>
      </c>
    </row>
    <row r="1251" spans="1:6" x14ac:dyDescent="0.25">
      <c r="A1251">
        <v>2021</v>
      </c>
      <c r="B1251">
        <v>7</v>
      </c>
      <c r="C1251" t="s">
        <v>3169</v>
      </c>
      <c r="D1251" t="s">
        <v>1049</v>
      </c>
      <c r="E1251" s="64" t="s">
        <v>3990</v>
      </c>
      <c r="F1251" s="64" t="s">
        <v>3991</v>
      </c>
    </row>
    <row r="1252" spans="1:6" x14ac:dyDescent="0.25">
      <c r="A1252">
        <v>2021</v>
      </c>
      <c r="B1252">
        <v>7</v>
      </c>
      <c r="C1252" t="s">
        <v>3169</v>
      </c>
      <c r="D1252" t="s">
        <v>1060</v>
      </c>
      <c r="F1252" s="64" t="s">
        <v>3992</v>
      </c>
    </row>
    <row r="1253" spans="1:6" x14ac:dyDescent="0.25">
      <c r="A1253">
        <v>2021</v>
      </c>
      <c r="B1253">
        <v>7</v>
      </c>
      <c r="C1253" t="s">
        <v>3169</v>
      </c>
      <c r="D1253" t="s">
        <v>1049</v>
      </c>
      <c r="F1253" s="64" t="s">
        <v>3993</v>
      </c>
    </row>
    <row r="1254" spans="1:6" x14ac:dyDescent="0.25">
      <c r="A1254">
        <v>2021</v>
      </c>
      <c r="B1254">
        <v>7</v>
      </c>
      <c r="C1254" t="s">
        <v>3169</v>
      </c>
      <c r="D1254" t="s">
        <v>1060</v>
      </c>
      <c r="E1254" s="64" t="s">
        <v>3952</v>
      </c>
    </row>
    <row r="1255" spans="1:6" x14ac:dyDescent="0.25">
      <c r="A1255">
        <v>2021</v>
      </c>
      <c r="B1255">
        <v>7</v>
      </c>
      <c r="C1255" t="s">
        <v>3325</v>
      </c>
      <c r="D1255" t="s">
        <v>1062</v>
      </c>
      <c r="F1255" s="64" t="s">
        <v>3994</v>
      </c>
    </row>
    <row r="1256" spans="1:6" x14ac:dyDescent="0.25">
      <c r="A1256">
        <v>2021</v>
      </c>
      <c r="B1256">
        <v>7</v>
      </c>
      <c r="C1256" t="s">
        <v>3325</v>
      </c>
      <c r="D1256" t="s">
        <v>1049</v>
      </c>
      <c r="E1256" s="64" t="s">
        <v>3944</v>
      </c>
      <c r="F1256" s="64" t="s">
        <v>3499</v>
      </c>
    </row>
    <row r="1257" spans="1:6" x14ac:dyDescent="0.25">
      <c r="A1257">
        <v>2021</v>
      </c>
      <c r="B1257">
        <v>7</v>
      </c>
      <c r="C1257" t="s">
        <v>3325</v>
      </c>
      <c r="D1257" t="s">
        <v>1049</v>
      </c>
      <c r="E1257" s="64" t="s">
        <v>3991</v>
      </c>
      <c r="F1257" s="64" t="s">
        <v>3995</v>
      </c>
    </row>
    <row r="1258" spans="1:6" x14ac:dyDescent="0.25">
      <c r="A1258">
        <v>2021</v>
      </c>
      <c r="B1258">
        <v>7</v>
      </c>
      <c r="C1258" t="s">
        <v>3325</v>
      </c>
      <c r="D1258" t="s">
        <v>1046</v>
      </c>
      <c r="E1258" s="64" t="s">
        <v>3970</v>
      </c>
      <c r="F1258" s="64" t="s">
        <v>3996</v>
      </c>
    </row>
    <row r="1259" spans="1:6" x14ac:dyDescent="0.25">
      <c r="A1259">
        <v>2021</v>
      </c>
      <c r="B1259">
        <v>7</v>
      </c>
      <c r="C1259" t="s">
        <v>3325</v>
      </c>
      <c r="D1259" t="s">
        <v>1052</v>
      </c>
      <c r="E1259" s="64" t="s">
        <v>3908</v>
      </c>
      <c r="F1259" s="64" t="s">
        <v>3997</v>
      </c>
    </row>
    <row r="1260" spans="1:6" x14ac:dyDescent="0.25">
      <c r="A1260">
        <v>2021</v>
      </c>
      <c r="B1260">
        <v>8</v>
      </c>
      <c r="C1260" t="s">
        <v>3169</v>
      </c>
      <c r="D1260" t="s">
        <v>1043</v>
      </c>
      <c r="E1260" s="64" t="s">
        <v>3998</v>
      </c>
    </row>
    <row r="1261" spans="1:6" x14ac:dyDescent="0.25">
      <c r="A1261">
        <v>2021</v>
      </c>
      <c r="B1261">
        <v>8</v>
      </c>
      <c r="C1261" t="s">
        <v>3169</v>
      </c>
      <c r="D1261" t="s">
        <v>1046</v>
      </c>
      <c r="E1261" s="64" t="s">
        <v>3972</v>
      </c>
    </row>
    <row r="1262" spans="1:6" x14ac:dyDescent="0.25">
      <c r="A1262">
        <v>2021</v>
      </c>
      <c r="B1262">
        <v>8</v>
      </c>
      <c r="C1262" t="s">
        <v>3169</v>
      </c>
      <c r="D1262" t="s">
        <v>1046</v>
      </c>
      <c r="E1262" s="64" t="s">
        <v>3996</v>
      </c>
      <c r="F1262" s="64" t="s">
        <v>3999</v>
      </c>
    </row>
    <row r="1263" spans="1:6" x14ac:dyDescent="0.25">
      <c r="A1263">
        <v>2021</v>
      </c>
      <c r="B1263">
        <v>8</v>
      </c>
      <c r="C1263" t="s">
        <v>3169</v>
      </c>
      <c r="D1263" t="s">
        <v>1049</v>
      </c>
      <c r="E1263" s="64" t="s">
        <v>3993</v>
      </c>
      <c r="F1263" s="64" t="s">
        <v>4000</v>
      </c>
    </row>
    <row r="1264" spans="1:6" x14ac:dyDescent="0.25">
      <c r="A1264">
        <v>2021</v>
      </c>
      <c r="B1264">
        <v>8</v>
      </c>
      <c r="C1264" t="s">
        <v>3169</v>
      </c>
      <c r="D1264" t="s">
        <v>1052</v>
      </c>
      <c r="E1264" s="64" t="s">
        <v>3986</v>
      </c>
    </row>
    <row r="1265" spans="1:6" x14ac:dyDescent="0.25">
      <c r="A1265">
        <v>2021</v>
      </c>
      <c r="B1265">
        <v>8</v>
      </c>
      <c r="C1265" t="s">
        <v>3169</v>
      </c>
      <c r="D1265" t="s">
        <v>1038</v>
      </c>
      <c r="F1265" s="64" t="s">
        <v>4001</v>
      </c>
    </row>
    <row r="1266" spans="1:6" x14ac:dyDescent="0.25">
      <c r="A1266">
        <v>2021</v>
      </c>
      <c r="B1266">
        <v>8</v>
      </c>
      <c r="C1266" t="s">
        <v>3169</v>
      </c>
      <c r="D1266" t="s">
        <v>1041</v>
      </c>
      <c r="F1266" s="64" t="s">
        <v>4002</v>
      </c>
    </row>
    <row r="1267" spans="1:6" x14ac:dyDescent="0.25">
      <c r="A1267">
        <v>2021</v>
      </c>
      <c r="B1267">
        <v>8</v>
      </c>
      <c r="C1267" t="s">
        <v>3169</v>
      </c>
      <c r="D1267" t="s">
        <v>1041</v>
      </c>
      <c r="F1267" s="64" t="s">
        <v>3915</v>
      </c>
    </row>
    <row r="1268" spans="1:6" x14ac:dyDescent="0.25">
      <c r="A1268">
        <v>2021</v>
      </c>
      <c r="B1268">
        <v>8</v>
      </c>
      <c r="C1268" t="s">
        <v>3169</v>
      </c>
      <c r="D1268" t="s">
        <v>1038</v>
      </c>
      <c r="F1268" s="64" t="s">
        <v>3565</v>
      </c>
    </row>
    <row r="1269" spans="1:6" x14ac:dyDescent="0.25">
      <c r="A1269">
        <v>2021</v>
      </c>
      <c r="B1269">
        <v>8</v>
      </c>
      <c r="C1269" t="s">
        <v>3169</v>
      </c>
      <c r="D1269" t="s">
        <v>1062</v>
      </c>
      <c r="E1269" s="64" t="s">
        <v>3981</v>
      </c>
      <c r="F1269" s="64" t="s">
        <v>4003</v>
      </c>
    </row>
    <row r="1270" spans="1:6" x14ac:dyDescent="0.25">
      <c r="A1270">
        <v>2021</v>
      </c>
      <c r="B1270">
        <v>8</v>
      </c>
      <c r="C1270" t="s">
        <v>3169</v>
      </c>
      <c r="D1270" t="s">
        <v>1046</v>
      </c>
      <c r="E1270" s="64" t="s">
        <v>3641</v>
      </c>
      <c r="F1270" s="64" t="s">
        <v>4004</v>
      </c>
    </row>
    <row r="1271" spans="1:6" x14ac:dyDescent="0.25">
      <c r="A1271">
        <v>2021</v>
      </c>
      <c r="B1271">
        <v>8</v>
      </c>
      <c r="C1271" t="s">
        <v>3169</v>
      </c>
      <c r="D1271" t="s">
        <v>1049</v>
      </c>
      <c r="E1271" s="64" t="s">
        <v>3948</v>
      </c>
    </row>
    <row r="1272" spans="1:6" x14ac:dyDescent="0.25">
      <c r="A1272">
        <v>2021</v>
      </c>
      <c r="B1272">
        <v>8</v>
      </c>
      <c r="C1272" t="s">
        <v>3325</v>
      </c>
      <c r="D1272" t="s">
        <v>1046</v>
      </c>
      <c r="F1272" s="64" t="s">
        <v>4005</v>
      </c>
    </row>
    <row r="1273" spans="1:6" x14ac:dyDescent="0.25">
      <c r="A1273">
        <v>2021</v>
      </c>
      <c r="B1273">
        <v>8</v>
      </c>
      <c r="C1273" t="s">
        <v>3325</v>
      </c>
      <c r="D1273" t="s">
        <v>1046</v>
      </c>
      <c r="E1273" s="64" t="s">
        <v>3793</v>
      </c>
      <c r="F1273" s="64" t="s">
        <v>4006</v>
      </c>
    </row>
    <row r="1274" spans="1:6" x14ac:dyDescent="0.25">
      <c r="A1274">
        <v>2021</v>
      </c>
      <c r="B1274">
        <v>8</v>
      </c>
      <c r="C1274" t="s">
        <v>3325</v>
      </c>
      <c r="D1274" t="s">
        <v>1041</v>
      </c>
      <c r="F1274" s="64" t="s">
        <v>3795</v>
      </c>
    </row>
    <row r="1275" spans="1:6" x14ac:dyDescent="0.25">
      <c r="A1275">
        <v>2021</v>
      </c>
      <c r="B1275">
        <v>8</v>
      </c>
      <c r="C1275" t="s">
        <v>3325</v>
      </c>
      <c r="D1275" t="s">
        <v>1043</v>
      </c>
      <c r="F1275" s="64" t="s">
        <v>4007</v>
      </c>
    </row>
    <row r="1276" spans="1:6" x14ac:dyDescent="0.25">
      <c r="A1276">
        <v>2021</v>
      </c>
      <c r="B1276">
        <v>9</v>
      </c>
      <c r="C1276" t="s">
        <v>3169</v>
      </c>
      <c r="D1276" t="s">
        <v>1049</v>
      </c>
      <c r="E1276" s="64" t="s">
        <v>4000</v>
      </c>
      <c r="F1276" s="64" t="s">
        <v>4008</v>
      </c>
    </row>
    <row r="1277" spans="1:6" x14ac:dyDescent="0.25">
      <c r="A1277">
        <v>2021</v>
      </c>
      <c r="B1277">
        <v>9</v>
      </c>
      <c r="C1277" t="s">
        <v>3169</v>
      </c>
      <c r="D1277" t="s">
        <v>1049</v>
      </c>
      <c r="E1277" s="64" t="s">
        <v>4009</v>
      </c>
      <c r="F1277" s="64" t="s">
        <v>4010</v>
      </c>
    </row>
    <row r="1278" spans="1:6" x14ac:dyDescent="0.25">
      <c r="A1278">
        <v>2021</v>
      </c>
      <c r="B1278">
        <v>9</v>
      </c>
      <c r="C1278" t="s">
        <v>3169</v>
      </c>
      <c r="D1278" t="s">
        <v>1062</v>
      </c>
      <c r="E1278" s="64" t="s">
        <v>3968</v>
      </c>
    </row>
    <row r="1279" spans="1:6" x14ac:dyDescent="0.25">
      <c r="A1279">
        <v>2021</v>
      </c>
      <c r="B1279">
        <v>9</v>
      </c>
      <c r="C1279" t="s">
        <v>3169</v>
      </c>
      <c r="D1279" t="s">
        <v>1041</v>
      </c>
      <c r="E1279" s="64" t="s">
        <v>3979</v>
      </c>
    </row>
    <row r="1280" spans="1:6" x14ac:dyDescent="0.25">
      <c r="A1280">
        <v>2021</v>
      </c>
      <c r="B1280">
        <v>9</v>
      </c>
      <c r="C1280" t="s">
        <v>3169</v>
      </c>
      <c r="D1280" t="s">
        <v>1038</v>
      </c>
      <c r="E1280" s="64" t="s">
        <v>3565</v>
      </c>
    </row>
    <row r="1281" spans="1:6" x14ac:dyDescent="0.25">
      <c r="A1281">
        <v>2021</v>
      </c>
      <c r="B1281">
        <v>9</v>
      </c>
      <c r="C1281" t="s">
        <v>3325</v>
      </c>
      <c r="D1281" t="s">
        <v>1062</v>
      </c>
      <c r="F1281" s="64" t="s">
        <v>4011</v>
      </c>
    </row>
    <row r="1282" spans="1:6" x14ac:dyDescent="0.25">
      <c r="A1282">
        <v>2021</v>
      </c>
      <c r="B1282">
        <v>9</v>
      </c>
      <c r="C1282" t="s">
        <v>3169</v>
      </c>
      <c r="D1282" t="s">
        <v>1055</v>
      </c>
      <c r="E1282" s="64" t="s">
        <v>3903</v>
      </c>
      <c r="F1282" s="64" t="s">
        <v>4012</v>
      </c>
    </row>
    <row r="1283" spans="1:6" x14ac:dyDescent="0.25">
      <c r="A1283">
        <v>2021</v>
      </c>
      <c r="B1283">
        <v>9</v>
      </c>
      <c r="C1283" t="s">
        <v>3169</v>
      </c>
      <c r="D1283" t="s">
        <v>1049</v>
      </c>
      <c r="E1283" s="64" t="s">
        <v>4008</v>
      </c>
      <c r="F1283" s="64" t="s">
        <v>4013</v>
      </c>
    </row>
    <row r="1284" spans="1:6" x14ac:dyDescent="0.25">
      <c r="A1284">
        <v>2021</v>
      </c>
      <c r="B1284">
        <v>9</v>
      </c>
      <c r="C1284" t="s">
        <v>3169</v>
      </c>
      <c r="D1284" t="s">
        <v>1038</v>
      </c>
      <c r="F1284" s="64" t="s">
        <v>4014</v>
      </c>
    </row>
    <row r="1285" spans="1:6" x14ac:dyDescent="0.25">
      <c r="A1285">
        <v>2021</v>
      </c>
      <c r="B1285">
        <v>9</v>
      </c>
      <c r="C1285" t="s">
        <v>3169</v>
      </c>
      <c r="D1285" t="s">
        <v>1038</v>
      </c>
      <c r="F1285" s="64" t="s">
        <v>4015</v>
      </c>
    </row>
    <row r="1286" spans="1:6" x14ac:dyDescent="0.25">
      <c r="A1286">
        <v>2021</v>
      </c>
      <c r="B1286">
        <v>9</v>
      </c>
      <c r="C1286" t="s">
        <v>3169</v>
      </c>
      <c r="D1286" t="s">
        <v>1041</v>
      </c>
      <c r="F1286" s="64" t="s">
        <v>4016</v>
      </c>
    </row>
    <row r="1287" spans="1:6" x14ac:dyDescent="0.25">
      <c r="A1287">
        <v>2021</v>
      </c>
      <c r="B1287">
        <v>9</v>
      </c>
      <c r="C1287" t="s">
        <v>3169</v>
      </c>
      <c r="D1287" t="s">
        <v>1038</v>
      </c>
      <c r="E1287" s="64" t="s">
        <v>4015</v>
      </c>
      <c r="F1287" s="64" t="s">
        <v>4017</v>
      </c>
    </row>
    <row r="1288" spans="1:6" x14ac:dyDescent="0.25">
      <c r="A1288">
        <v>2021</v>
      </c>
      <c r="B1288">
        <v>9</v>
      </c>
      <c r="C1288" t="s">
        <v>3169</v>
      </c>
      <c r="D1288" t="s">
        <v>1041</v>
      </c>
      <c r="F1288" s="64" t="s">
        <v>4018</v>
      </c>
    </row>
    <row r="1289" spans="1:6" x14ac:dyDescent="0.25">
      <c r="A1289">
        <v>2021</v>
      </c>
      <c r="B1289">
        <v>9</v>
      </c>
      <c r="C1289" t="s">
        <v>3169</v>
      </c>
      <c r="D1289" t="s">
        <v>1041</v>
      </c>
      <c r="E1289" s="64" t="s">
        <v>4018</v>
      </c>
    </row>
    <row r="1290" spans="1:6" x14ac:dyDescent="0.25">
      <c r="A1290">
        <v>2021</v>
      </c>
      <c r="B1290">
        <v>9</v>
      </c>
      <c r="C1290" t="s">
        <v>3169</v>
      </c>
      <c r="D1290" t="s">
        <v>1041</v>
      </c>
      <c r="E1290" s="64" t="s">
        <v>4016</v>
      </c>
    </row>
    <row r="1291" spans="1:6" x14ac:dyDescent="0.25">
      <c r="A1291">
        <v>2021</v>
      </c>
      <c r="B1291">
        <v>9</v>
      </c>
      <c r="C1291" t="s">
        <v>3169</v>
      </c>
      <c r="D1291" t="s">
        <v>1038</v>
      </c>
      <c r="E1291" s="64" t="s">
        <v>4017</v>
      </c>
      <c r="F1291" s="64" t="s">
        <v>4019</v>
      </c>
    </row>
    <row r="1292" spans="1:6" x14ac:dyDescent="0.25">
      <c r="A1292">
        <v>2021</v>
      </c>
      <c r="B1292">
        <v>9</v>
      </c>
      <c r="C1292" t="s">
        <v>3325</v>
      </c>
      <c r="D1292" t="s">
        <v>1052</v>
      </c>
      <c r="E1292" s="64" t="s">
        <v>3997</v>
      </c>
      <c r="F1292" s="64" t="s">
        <v>4020</v>
      </c>
    </row>
    <row r="1293" spans="1:6" x14ac:dyDescent="0.25">
      <c r="A1293">
        <v>2021</v>
      </c>
      <c r="B1293">
        <v>9</v>
      </c>
      <c r="C1293" t="s">
        <v>3169</v>
      </c>
      <c r="D1293" t="s">
        <v>1038</v>
      </c>
      <c r="E1293" s="64" t="s">
        <v>4019</v>
      </c>
    </row>
    <row r="1294" spans="1:6" x14ac:dyDescent="0.25">
      <c r="A1294">
        <v>2021</v>
      </c>
      <c r="B1294">
        <v>9</v>
      </c>
      <c r="C1294" t="s">
        <v>3169</v>
      </c>
      <c r="D1294" t="s">
        <v>1060</v>
      </c>
      <c r="F1294" s="64" t="s">
        <v>3617</v>
      </c>
    </row>
    <row r="1295" spans="1:6" x14ac:dyDescent="0.25">
      <c r="A1295">
        <v>2021</v>
      </c>
      <c r="B1295">
        <v>9</v>
      </c>
      <c r="C1295" t="s">
        <v>3169</v>
      </c>
      <c r="D1295" t="s">
        <v>1041</v>
      </c>
      <c r="F1295" s="64" t="s">
        <v>3017</v>
      </c>
    </row>
    <row r="1296" spans="1:6" x14ac:dyDescent="0.25">
      <c r="A1296">
        <v>2021</v>
      </c>
      <c r="B1296">
        <v>9</v>
      </c>
      <c r="C1296" t="s">
        <v>3169</v>
      </c>
      <c r="D1296" t="s">
        <v>1041</v>
      </c>
      <c r="F1296" s="64" t="s">
        <v>4021</v>
      </c>
    </row>
    <row r="1297" spans="1:6" x14ac:dyDescent="0.25">
      <c r="A1297">
        <v>2021</v>
      </c>
      <c r="B1297">
        <v>9</v>
      </c>
      <c r="C1297" t="s">
        <v>3169</v>
      </c>
      <c r="D1297" t="s">
        <v>1062</v>
      </c>
      <c r="E1297" s="64" t="s">
        <v>4003</v>
      </c>
    </row>
    <row r="1298" spans="1:6" x14ac:dyDescent="0.25">
      <c r="A1298">
        <v>2021</v>
      </c>
      <c r="B1298">
        <v>9</v>
      </c>
      <c r="C1298" t="s">
        <v>3169</v>
      </c>
      <c r="D1298" t="s">
        <v>1041</v>
      </c>
      <c r="E1298" s="64" t="s">
        <v>4021</v>
      </c>
      <c r="F1298" s="64" t="s">
        <v>4022</v>
      </c>
    </row>
    <row r="1299" spans="1:6" x14ac:dyDescent="0.25">
      <c r="A1299">
        <v>2021</v>
      </c>
      <c r="B1299">
        <v>9</v>
      </c>
      <c r="C1299" t="s">
        <v>3169</v>
      </c>
      <c r="D1299" t="s">
        <v>1041</v>
      </c>
      <c r="E1299" s="64" t="s">
        <v>3530</v>
      </c>
    </row>
    <row r="1300" spans="1:6" x14ac:dyDescent="0.25">
      <c r="A1300">
        <v>2021</v>
      </c>
      <c r="B1300">
        <v>9</v>
      </c>
      <c r="C1300" t="s">
        <v>3169</v>
      </c>
      <c r="D1300" t="s">
        <v>1049</v>
      </c>
      <c r="F1300" s="64" t="s">
        <v>3948</v>
      </c>
    </row>
    <row r="1301" spans="1:6" x14ac:dyDescent="0.25">
      <c r="A1301">
        <v>2021</v>
      </c>
      <c r="B1301">
        <v>9</v>
      </c>
      <c r="C1301" t="s">
        <v>3169</v>
      </c>
      <c r="D1301" t="s">
        <v>1049</v>
      </c>
      <c r="F1301" s="64" t="s">
        <v>4023</v>
      </c>
    </row>
    <row r="1302" spans="1:6" x14ac:dyDescent="0.25">
      <c r="A1302">
        <v>2021</v>
      </c>
      <c r="B1302">
        <v>9</v>
      </c>
      <c r="C1302" t="s">
        <v>3169</v>
      </c>
      <c r="D1302" t="s">
        <v>1049</v>
      </c>
      <c r="E1302" s="64" t="s">
        <v>4023</v>
      </c>
      <c r="F1302" s="64" t="s">
        <v>4024</v>
      </c>
    </row>
    <row r="1303" spans="1:6" x14ac:dyDescent="0.25">
      <c r="A1303">
        <v>2021</v>
      </c>
      <c r="B1303">
        <v>9</v>
      </c>
      <c r="C1303" t="s">
        <v>3169</v>
      </c>
      <c r="D1303" t="s">
        <v>1052</v>
      </c>
      <c r="E1303" s="64" t="s">
        <v>3982</v>
      </c>
    </row>
    <row r="1304" spans="1:6" x14ac:dyDescent="0.25">
      <c r="A1304">
        <v>2021</v>
      </c>
      <c r="B1304">
        <v>9</v>
      </c>
      <c r="C1304" t="s">
        <v>3169</v>
      </c>
      <c r="D1304" t="s">
        <v>1041</v>
      </c>
      <c r="E1304" s="64" t="s">
        <v>3959</v>
      </c>
    </row>
    <row r="1305" spans="1:6" x14ac:dyDescent="0.25">
      <c r="A1305">
        <v>2021</v>
      </c>
      <c r="B1305">
        <v>9</v>
      </c>
      <c r="C1305" t="s">
        <v>3325</v>
      </c>
      <c r="D1305" t="s">
        <v>1055</v>
      </c>
      <c r="E1305" s="64" t="s">
        <v>3376</v>
      </c>
      <c r="F1305" s="64" t="s">
        <v>4025</v>
      </c>
    </row>
    <row r="1306" spans="1:6" x14ac:dyDescent="0.25">
      <c r="A1306">
        <v>2021</v>
      </c>
      <c r="B1306">
        <v>9</v>
      </c>
      <c r="C1306" t="s">
        <v>3325</v>
      </c>
      <c r="D1306" t="s">
        <v>1041</v>
      </c>
      <c r="E1306" s="64" t="s">
        <v>4022</v>
      </c>
      <c r="F1306" s="64" t="s">
        <v>4026</v>
      </c>
    </row>
    <row r="1307" spans="1:6" x14ac:dyDescent="0.25">
      <c r="A1307">
        <v>2021</v>
      </c>
      <c r="B1307">
        <v>9</v>
      </c>
      <c r="C1307" t="s">
        <v>3325</v>
      </c>
      <c r="D1307" t="s">
        <v>1049</v>
      </c>
      <c r="E1307" s="64" t="s">
        <v>3948</v>
      </c>
      <c r="F1307" s="64" t="s">
        <v>4027</v>
      </c>
    </row>
    <row r="1308" spans="1:6" x14ac:dyDescent="0.25">
      <c r="A1308">
        <v>2021</v>
      </c>
      <c r="B1308">
        <v>9</v>
      </c>
      <c r="C1308" t="s">
        <v>3325</v>
      </c>
      <c r="D1308" t="s">
        <v>1049</v>
      </c>
      <c r="F1308" s="64" t="s">
        <v>4028</v>
      </c>
    </row>
    <row r="1309" spans="1:6" x14ac:dyDescent="0.25">
      <c r="A1309">
        <v>2021</v>
      </c>
      <c r="B1309">
        <v>10</v>
      </c>
      <c r="C1309" t="s">
        <v>3169</v>
      </c>
      <c r="D1309" t="s">
        <v>1049</v>
      </c>
      <c r="E1309" s="64" t="s">
        <v>4024</v>
      </c>
    </row>
    <row r="1310" spans="1:6" x14ac:dyDescent="0.25">
      <c r="A1310">
        <v>2021</v>
      </c>
      <c r="B1310">
        <v>10</v>
      </c>
      <c r="C1310" t="s">
        <v>3169</v>
      </c>
      <c r="D1310" t="s">
        <v>1049</v>
      </c>
      <c r="E1310" s="64" t="s">
        <v>4013</v>
      </c>
    </row>
    <row r="1311" spans="1:6" x14ac:dyDescent="0.25">
      <c r="A1311">
        <v>2021</v>
      </c>
      <c r="B1311">
        <v>10</v>
      </c>
      <c r="C1311" t="s">
        <v>3169</v>
      </c>
      <c r="D1311" t="s">
        <v>1041</v>
      </c>
      <c r="E1311" s="64" t="s">
        <v>4002</v>
      </c>
    </row>
    <row r="1312" spans="1:6" x14ac:dyDescent="0.25">
      <c r="A1312">
        <v>2021</v>
      </c>
      <c r="B1312">
        <v>10</v>
      </c>
      <c r="C1312" t="s">
        <v>3169</v>
      </c>
      <c r="D1312" t="s">
        <v>1041</v>
      </c>
      <c r="E1312" s="64" t="s">
        <v>3915</v>
      </c>
    </row>
    <row r="1313" spans="1:6" x14ac:dyDescent="0.25">
      <c r="A1313">
        <v>2021</v>
      </c>
      <c r="B1313">
        <v>10</v>
      </c>
      <c r="C1313" t="s">
        <v>3169</v>
      </c>
      <c r="D1313" t="s">
        <v>1046</v>
      </c>
      <c r="E1313" s="64" t="s">
        <v>4006</v>
      </c>
    </row>
    <row r="1314" spans="1:6" x14ac:dyDescent="0.25">
      <c r="A1314">
        <v>2021</v>
      </c>
      <c r="B1314">
        <v>10</v>
      </c>
      <c r="C1314" t="s">
        <v>3169</v>
      </c>
      <c r="D1314" t="s">
        <v>1046</v>
      </c>
      <c r="F1314" s="64" t="s">
        <v>3972</v>
      </c>
    </row>
    <row r="1315" spans="1:6" x14ac:dyDescent="0.25">
      <c r="A1315">
        <v>2021</v>
      </c>
      <c r="B1315">
        <v>10</v>
      </c>
      <c r="C1315" t="s">
        <v>3169</v>
      </c>
      <c r="D1315" t="s">
        <v>1038</v>
      </c>
      <c r="E1315" s="64" t="s">
        <v>4001</v>
      </c>
    </row>
    <row r="1316" spans="1:6" x14ac:dyDescent="0.25">
      <c r="A1316">
        <v>2021</v>
      </c>
      <c r="B1316">
        <v>10</v>
      </c>
      <c r="C1316" t="s">
        <v>3169</v>
      </c>
      <c r="D1316" t="s">
        <v>1060</v>
      </c>
      <c r="F1316" s="64" t="s">
        <v>4029</v>
      </c>
    </row>
    <row r="1317" spans="1:6" x14ac:dyDescent="0.25">
      <c r="A1317">
        <v>2021</v>
      </c>
      <c r="B1317">
        <v>10</v>
      </c>
      <c r="C1317" t="s">
        <v>3169</v>
      </c>
      <c r="D1317" t="s">
        <v>1052</v>
      </c>
      <c r="E1317" s="64" t="s">
        <v>4020</v>
      </c>
    </row>
    <row r="1318" spans="1:6" x14ac:dyDescent="0.25">
      <c r="A1318">
        <v>2021</v>
      </c>
      <c r="B1318">
        <v>10</v>
      </c>
      <c r="C1318" t="s">
        <v>3169</v>
      </c>
      <c r="D1318" t="s">
        <v>1041</v>
      </c>
      <c r="F1318" s="64" t="s">
        <v>3894</v>
      </c>
    </row>
    <row r="1319" spans="1:6" x14ac:dyDescent="0.25">
      <c r="A1319">
        <v>2021</v>
      </c>
      <c r="B1319">
        <v>10</v>
      </c>
      <c r="C1319" t="s">
        <v>3169</v>
      </c>
      <c r="D1319" t="s">
        <v>1041</v>
      </c>
      <c r="E1319" s="64" t="s">
        <v>4026</v>
      </c>
      <c r="F1319" s="64" t="s">
        <v>4030</v>
      </c>
    </row>
    <row r="1320" spans="1:6" x14ac:dyDescent="0.25">
      <c r="A1320">
        <v>2021</v>
      </c>
      <c r="B1320">
        <v>10</v>
      </c>
      <c r="C1320" t="s">
        <v>3169</v>
      </c>
      <c r="D1320" t="s">
        <v>1049</v>
      </c>
      <c r="F1320" s="64" t="s">
        <v>3648</v>
      </c>
    </row>
    <row r="1321" spans="1:6" x14ac:dyDescent="0.25">
      <c r="A1321">
        <v>2021</v>
      </c>
      <c r="B1321">
        <v>10</v>
      </c>
      <c r="C1321" t="s">
        <v>3169</v>
      </c>
      <c r="D1321" t="s">
        <v>1041</v>
      </c>
      <c r="F1321" s="64" t="s">
        <v>3979</v>
      </c>
    </row>
    <row r="1322" spans="1:6" x14ac:dyDescent="0.25">
      <c r="A1322">
        <v>2021</v>
      </c>
      <c r="B1322">
        <v>10</v>
      </c>
      <c r="C1322" t="s">
        <v>3169</v>
      </c>
      <c r="D1322" t="s">
        <v>1062</v>
      </c>
      <c r="F1322" s="64" t="s">
        <v>4031</v>
      </c>
    </row>
    <row r="1323" spans="1:6" x14ac:dyDescent="0.25">
      <c r="A1323">
        <v>2021</v>
      </c>
      <c r="B1323">
        <v>10</v>
      </c>
      <c r="C1323" t="s">
        <v>3169</v>
      </c>
      <c r="D1323" t="s">
        <v>1038</v>
      </c>
      <c r="E1323" s="64" t="s">
        <v>3932</v>
      </c>
    </row>
    <row r="1324" spans="1:6" x14ac:dyDescent="0.25">
      <c r="A1324">
        <v>2021</v>
      </c>
      <c r="B1324">
        <v>10</v>
      </c>
      <c r="C1324" t="s">
        <v>3169</v>
      </c>
      <c r="D1324" t="s">
        <v>1038</v>
      </c>
      <c r="E1324" s="64" t="s">
        <v>4014</v>
      </c>
    </row>
    <row r="1325" spans="1:6" x14ac:dyDescent="0.25">
      <c r="A1325">
        <v>2021</v>
      </c>
      <c r="B1325">
        <v>10</v>
      </c>
      <c r="C1325" t="s">
        <v>3169</v>
      </c>
      <c r="D1325" t="s">
        <v>1055</v>
      </c>
      <c r="E1325" s="64" t="s">
        <v>4025</v>
      </c>
      <c r="F1325" s="64" t="s">
        <v>4032</v>
      </c>
    </row>
    <row r="1326" spans="1:6" x14ac:dyDescent="0.25">
      <c r="A1326">
        <v>2021</v>
      </c>
      <c r="B1326">
        <v>10</v>
      </c>
      <c r="C1326" t="s">
        <v>3169</v>
      </c>
      <c r="D1326" t="s">
        <v>1049</v>
      </c>
      <c r="F1326" s="64" t="s">
        <v>4033</v>
      </c>
    </row>
    <row r="1327" spans="1:6" x14ac:dyDescent="0.25">
      <c r="A1327">
        <v>2021</v>
      </c>
      <c r="B1327">
        <v>10</v>
      </c>
      <c r="C1327" t="s">
        <v>3169</v>
      </c>
      <c r="D1327" t="s">
        <v>1049</v>
      </c>
      <c r="F1327" s="64" t="s">
        <v>4034</v>
      </c>
    </row>
    <row r="1328" spans="1:6" x14ac:dyDescent="0.25">
      <c r="A1328">
        <v>2021</v>
      </c>
      <c r="B1328">
        <v>10</v>
      </c>
      <c r="C1328" t="s">
        <v>3169</v>
      </c>
      <c r="D1328" t="s">
        <v>1049</v>
      </c>
      <c r="E1328" s="64" t="s">
        <v>3648</v>
      </c>
    </row>
    <row r="1329" spans="1:6" x14ac:dyDescent="0.25">
      <c r="A1329">
        <v>2021</v>
      </c>
      <c r="B1329">
        <v>10</v>
      </c>
      <c r="C1329" t="s">
        <v>3169</v>
      </c>
      <c r="D1329" t="s">
        <v>1041</v>
      </c>
      <c r="E1329" s="64" t="s">
        <v>4030</v>
      </c>
    </row>
    <row r="1330" spans="1:6" x14ac:dyDescent="0.25">
      <c r="A1330">
        <v>2021</v>
      </c>
      <c r="B1330">
        <v>10</v>
      </c>
      <c r="C1330" t="s">
        <v>3169</v>
      </c>
      <c r="D1330" t="s">
        <v>1041</v>
      </c>
      <c r="E1330" s="64" t="s">
        <v>3979</v>
      </c>
    </row>
    <row r="1331" spans="1:6" x14ac:dyDescent="0.25">
      <c r="A1331">
        <v>2021</v>
      </c>
      <c r="B1331">
        <v>10</v>
      </c>
      <c r="C1331" t="s">
        <v>3169</v>
      </c>
      <c r="D1331" t="s">
        <v>1041</v>
      </c>
      <c r="E1331" s="64" t="s">
        <v>3612</v>
      </c>
    </row>
    <row r="1332" spans="1:6" x14ac:dyDescent="0.25">
      <c r="A1332">
        <v>2021</v>
      </c>
      <c r="B1332">
        <v>10</v>
      </c>
      <c r="C1332" t="s">
        <v>3169</v>
      </c>
      <c r="D1332" t="s">
        <v>1049</v>
      </c>
      <c r="E1332" s="64" t="s">
        <v>4027</v>
      </c>
    </row>
    <row r="1333" spans="1:6" x14ac:dyDescent="0.25">
      <c r="A1333">
        <v>2021</v>
      </c>
      <c r="B1333">
        <v>10</v>
      </c>
      <c r="C1333" t="s">
        <v>3169</v>
      </c>
      <c r="D1333" t="s">
        <v>1060</v>
      </c>
      <c r="E1333" s="64" t="s">
        <v>4035</v>
      </c>
    </row>
    <row r="1334" spans="1:6" x14ac:dyDescent="0.25">
      <c r="A1334">
        <v>2021</v>
      </c>
      <c r="B1334">
        <v>10</v>
      </c>
      <c r="C1334" t="s">
        <v>3325</v>
      </c>
      <c r="D1334" t="s">
        <v>1052</v>
      </c>
      <c r="F1334" s="64" t="s">
        <v>3343</v>
      </c>
    </row>
    <row r="1335" spans="1:6" x14ac:dyDescent="0.25">
      <c r="A1335">
        <v>2021</v>
      </c>
      <c r="B1335">
        <v>10</v>
      </c>
      <c r="C1335" t="s">
        <v>3325</v>
      </c>
      <c r="D1335" t="s">
        <v>1046</v>
      </c>
      <c r="E1335" s="64" t="s">
        <v>3938</v>
      </c>
      <c r="F1335" s="64" t="s">
        <v>3793</v>
      </c>
    </row>
    <row r="1336" spans="1:6" x14ac:dyDescent="0.25">
      <c r="A1336">
        <v>2021</v>
      </c>
      <c r="B1336">
        <v>10</v>
      </c>
      <c r="C1336" t="s">
        <v>3325</v>
      </c>
      <c r="D1336" t="s">
        <v>1060</v>
      </c>
      <c r="E1336" s="64" t="s">
        <v>2917</v>
      </c>
      <c r="F1336" s="64" t="s">
        <v>4036</v>
      </c>
    </row>
    <row r="1337" spans="1:6" x14ac:dyDescent="0.25">
      <c r="A1337">
        <v>2021</v>
      </c>
      <c r="B1337">
        <v>11</v>
      </c>
      <c r="C1337" t="s">
        <v>3169</v>
      </c>
      <c r="D1337" t="s">
        <v>1049</v>
      </c>
      <c r="E1337" s="64" t="s">
        <v>4010</v>
      </c>
      <c r="F1337" s="64" t="s">
        <v>4037</v>
      </c>
    </row>
    <row r="1338" spans="1:6" x14ac:dyDescent="0.25">
      <c r="A1338">
        <v>2021</v>
      </c>
      <c r="B1338">
        <v>11</v>
      </c>
      <c r="C1338" t="s">
        <v>3169</v>
      </c>
      <c r="D1338" t="s">
        <v>1060</v>
      </c>
      <c r="E1338" s="64" t="s">
        <v>4038</v>
      </c>
    </row>
    <row r="1339" spans="1:6" x14ac:dyDescent="0.25">
      <c r="A1339">
        <v>2021</v>
      </c>
      <c r="B1339">
        <v>11</v>
      </c>
      <c r="C1339" t="s">
        <v>3169</v>
      </c>
      <c r="D1339" t="s">
        <v>1046</v>
      </c>
      <c r="E1339" s="64" t="s">
        <v>3862</v>
      </c>
    </row>
    <row r="1340" spans="1:6" x14ac:dyDescent="0.25">
      <c r="A1340">
        <v>2021</v>
      </c>
      <c r="B1340">
        <v>11</v>
      </c>
      <c r="C1340" t="s">
        <v>3169</v>
      </c>
      <c r="D1340" t="s">
        <v>1046</v>
      </c>
      <c r="F1340" s="64" t="s">
        <v>3937</v>
      </c>
    </row>
    <row r="1341" spans="1:6" x14ac:dyDescent="0.25">
      <c r="A1341">
        <v>2021</v>
      </c>
      <c r="B1341">
        <v>11</v>
      </c>
      <c r="C1341" t="s">
        <v>3169</v>
      </c>
      <c r="D1341" t="s">
        <v>1046</v>
      </c>
      <c r="E1341" s="64" t="s">
        <v>3972</v>
      </c>
      <c r="F1341" s="64" t="s">
        <v>3923</v>
      </c>
    </row>
    <row r="1342" spans="1:6" x14ac:dyDescent="0.25">
      <c r="A1342">
        <v>2021</v>
      </c>
      <c r="B1342">
        <v>11</v>
      </c>
      <c r="C1342" t="s">
        <v>3325</v>
      </c>
      <c r="D1342" t="s">
        <v>1055</v>
      </c>
      <c r="E1342" s="64" t="s">
        <v>4032</v>
      </c>
      <c r="F1342" s="64" t="s">
        <v>4039</v>
      </c>
    </row>
    <row r="1343" spans="1:6" x14ac:dyDescent="0.25">
      <c r="A1343">
        <v>2021</v>
      </c>
      <c r="B1343">
        <v>11</v>
      </c>
      <c r="C1343" t="s">
        <v>3169</v>
      </c>
      <c r="D1343" t="s">
        <v>1049</v>
      </c>
      <c r="F1343" s="64" t="s">
        <v>4040</v>
      </c>
    </row>
    <row r="1344" spans="1:6" x14ac:dyDescent="0.25">
      <c r="A1344">
        <v>2021</v>
      </c>
      <c r="B1344">
        <v>11</v>
      </c>
      <c r="C1344" t="s">
        <v>3169</v>
      </c>
      <c r="D1344" t="s">
        <v>1049</v>
      </c>
      <c r="E1344" s="64" t="s">
        <v>3942</v>
      </c>
      <c r="F1344" s="64" t="s">
        <v>4041</v>
      </c>
    </row>
    <row r="1345" spans="1:6" x14ac:dyDescent="0.25">
      <c r="A1345">
        <v>2021</v>
      </c>
      <c r="B1345">
        <v>11</v>
      </c>
      <c r="C1345" t="s">
        <v>3169</v>
      </c>
      <c r="D1345" t="s">
        <v>1052</v>
      </c>
      <c r="E1345" s="64" t="s">
        <v>4042</v>
      </c>
    </row>
    <row r="1346" spans="1:6" x14ac:dyDescent="0.25">
      <c r="A1346">
        <v>2021</v>
      </c>
      <c r="B1346">
        <v>11</v>
      </c>
      <c r="C1346" t="s">
        <v>3169</v>
      </c>
      <c r="D1346" t="s">
        <v>1049</v>
      </c>
      <c r="F1346" s="64" t="s">
        <v>3407</v>
      </c>
    </row>
    <row r="1347" spans="1:6" x14ac:dyDescent="0.25">
      <c r="A1347">
        <v>2021</v>
      </c>
      <c r="B1347">
        <v>11</v>
      </c>
      <c r="C1347" t="s">
        <v>3169</v>
      </c>
      <c r="D1347" t="s">
        <v>1046</v>
      </c>
      <c r="E1347" s="64" t="s">
        <v>3985</v>
      </c>
    </row>
    <row r="1348" spans="1:6" x14ac:dyDescent="0.25">
      <c r="A1348">
        <v>2021</v>
      </c>
      <c r="B1348">
        <v>11</v>
      </c>
      <c r="C1348" t="s">
        <v>3169</v>
      </c>
      <c r="D1348" t="s">
        <v>1046</v>
      </c>
      <c r="E1348" s="64" t="s">
        <v>3971</v>
      </c>
    </row>
    <row r="1349" spans="1:6" x14ac:dyDescent="0.25">
      <c r="A1349">
        <v>2021</v>
      </c>
      <c r="B1349">
        <v>11</v>
      </c>
      <c r="C1349" t="s">
        <v>3325</v>
      </c>
      <c r="D1349" t="s">
        <v>1038</v>
      </c>
      <c r="F1349" s="64" t="s">
        <v>3920</v>
      </c>
    </row>
    <row r="1350" spans="1:6" x14ac:dyDescent="0.25">
      <c r="A1350">
        <v>2021</v>
      </c>
      <c r="B1350">
        <v>11</v>
      </c>
      <c r="C1350" t="s">
        <v>3325</v>
      </c>
      <c r="D1350" t="s">
        <v>1049</v>
      </c>
      <c r="E1350" s="64" t="s">
        <v>4040</v>
      </c>
      <c r="F1350" s="64" t="s">
        <v>3714</v>
      </c>
    </row>
    <row r="1351" spans="1:6" x14ac:dyDescent="0.25">
      <c r="A1351">
        <v>2021</v>
      </c>
      <c r="B1351">
        <v>11</v>
      </c>
      <c r="C1351" t="s">
        <v>3325</v>
      </c>
      <c r="D1351" t="s">
        <v>1046</v>
      </c>
      <c r="F1351" s="64" t="s">
        <v>3972</v>
      </c>
    </row>
    <row r="1352" spans="1:6" x14ac:dyDescent="0.25">
      <c r="A1352">
        <v>2021</v>
      </c>
      <c r="B1352">
        <v>11</v>
      </c>
      <c r="C1352" t="s">
        <v>3325</v>
      </c>
      <c r="D1352" t="s">
        <v>1041</v>
      </c>
      <c r="F1352" s="64" t="s">
        <v>3014</v>
      </c>
    </row>
    <row r="1353" spans="1:6" x14ac:dyDescent="0.25">
      <c r="A1353">
        <v>2021</v>
      </c>
      <c r="B1353">
        <v>12</v>
      </c>
      <c r="C1353" t="s">
        <v>3169</v>
      </c>
      <c r="D1353" t="s">
        <v>1043</v>
      </c>
      <c r="F1353" s="64" t="s">
        <v>4043</v>
      </c>
    </row>
    <row r="1354" spans="1:6" x14ac:dyDescent="0.25">
      <c r="A1354">
        <v>2021</v>
      </c>
      <c r="B1354">
        <v>12</v>
      </c>
      <c r="C1354" t="s">
        <v>3169</v>
      </c>
      <c r="D1354" t="s">
        <v>1046</v>
      </c>
      <c r="F1354" s="64" t="s">
        <v>4044</v>
      </c>
    </row>
    <row r="1355" spans="1:6" x14ac:dyDescent="0.25">
      <c r="A1355">
        <v>2021</v>
      </c>
      <c r="B1355">
        <v>12</v>
      </c>
      <c r="C1355" t="s">
        <v>3169</v>
      </c>
      <c r="D1355" t="s">
        <v>1041</v>
      </c>
      <c r="E1355" s="64" t="s">
        <v>3965</v>
      </c>
    </row>
    <row r="1356" spans="1:6" x14ac:dyDescent="0.25">
      <c r="A1356">
        <v>2021</v>
      </c>
      <c r="B1356">
        <v>12</v>
      </c>
      <c r="C1356" t="s">
        <v>3169</v>
      </c>
      <c r="D1356" t="s">
        <v>1049</v>
      </c>
      <c r="E1356" s="64" t="s">
        <v>4034</v>
      </c>
      <c r="F1356" s="64" t="s">
        <v>4045</v>
      </c>
    </row>
    <row r="1357" spans="1:6" x14ac:dyDescent="0.25">
      <c r="A1357">
        <v>2021</v>
      </c>
      <c r="B1357">
        <v>12</v>
      </c>
      <c r="C1357" t="s">
        <v>3169</v>
      </c>
      <c r="D1357" t="s">
        <v>1049</v>
      </c>
      <c r="E1357" s="64" t="s">
        <v>3407</v>
      </c>
      <c r="F1357" s="64" t="s">
        <v>3774</v>
      </c>
    </row>
    <row r="1358" spans="1:6" x14ac:dyDescent="0.25">
      <c r="A1358">
        <v>2021</v>
      </c>
      <c r="B1358">
        <v>12</v>
      </c>
      <c r="C1358" t="s">
        <v>3169</v>
      </c>
      <c r="D1358" t="s">
        <v>1055</v>
      </c>
      <c r="E1358" s="64" t="s">
        <v>3984</v>
      </c>
    </row>
    <row r="1359" spans="1:6" x14ac:dyDescent="0.25">
      <c r="A1359">
        <v>2021</v>
      </c>
      <c r="B1359">
        <v>12</v>
      </c>
      <c r="C1359" t="s">
        <v>3169</v>
      </c>
      <c r="D1359" t="s">
        <v>1038</v>
      </c>
      <c r="E1359" s="64" t="s">
        <v>3806</v>
      </c>
    </row>
    <row r="1360" spans="1:6" x14ac:dyDescent="0.25">
      <c r="A1360">
        <v>2021</v>
      </c>
      <c r="B1360">
        <v>12</v>
      </c>
      <c r="C1360" t="s">
        <v>3169</v>
      </c>
      <c r="D1360" t="s">
        <v>1038</v>
      </c>
      <c r="E1360" s="64" t="s">
        <v>3931</v>
      </c>
    </row>
    <row r="1361" spans="1:6" x14ac:dyDescent="0.25">
      <c r="A1361">
        <v>2021</v>
      </c>
      <c r="B1361">
        <v>12</v>
      </c>
      <c r="C1361" t="s">
        <v>3169</v>
      </c>
      <c r="D1361" t="s">
        <v>1062</v>
      </c>
      <c r="E1361" s="64" t="s">
        <v>3939</v>
      </c>
    </row>
    <row r="1362" spans="1:6" x14ac:dyDescent="0.25">
      <c r="A1362">
        <v>2021</v>
      </c>
      <c r="B1362">
        <v>12</v>
      </c>
      <c r="C1362" t="s">
        <v>3169</v>
      </c>
      <c r="D1362" t="s">
        <v>1055</v>
      </c>
      <c r="F1362" s="64" t="s">
        <v>3631</v>
      </c>
    </row>
    <row r="1363" spans="1:6" x14ac:dyDescent="0.25">
      <c r="A1363">
        <v>2021</v>
      </c>
      <c r="B1363">
        <v>12</v>
      </c>
      <c r="C1363" t="s">
        <v>3169</v>
      </c>
      <c r="D1363" t="s">
        <v>1052</v>
      </c>
      <c r="E1363" s="64" t="s">
        <v>3962</v>
      </c>
    </row>
    <row r="1364" spans="1:6" x14ac:dyDescent="0.25">
      <c r="A1364">
        <v>2021</v>
      </c>
      <c r="B1364">
        <v>12</v>
      </c>
      <c r="C1364" t="s">
        <v>3169</v>
      </c>
      <c r="D1364" t="s">
        <v>1046</v>
      </c>
      <c r="E1364" s="64" t="s">
        <v>4004</v>
      </c>
    </row>
    <row r="1365" spans="1:6" x14ac:dyDescent="0.25">
      <c r="A1365">
        <v>2021</v>
      </c>
      <c r="B1365">
        <v>12</v>
      </c>
      <c r="C1365" t="s">
        <v>3169</v>
      </c>
      <c r="D1365" t="s">
        <v>1046</v>
      </c>
      <c r="F1365" s="64" t="s">
        <v>3862</v>
      </c>
    </row>
    <row r="1366" spans="1:6" x14ac:dyDescent="0.25">
      <c r="A1366">
        <v>2021</v>
      </c>
      <c r="B1366">
        <v>12</v>
      </c>
      <c r="C1366" t="s">
        <v>3169</v>
      </c>
      <c r="D1366" t="s">
        <v>1041</v>
      </c>
      <c r="F1366" s="64" t="s">
        <v>4046</v>
      </c>
    </row>
    <row r="1367" spans="1:6" x14ac:dyDescent="0.25">
      <c r="A1367">
        <v>2021</v>
      </c>
      <c r="B1367">
        <v>12</v>
      </c>
      <c r="C1367" t="s">
        <v>3169</v>
      </c>
      <c r="D1367" t="s">
        <v>1052</v>
      </c>
      <c r="F1367" s="64" t="s">
        <v>4047</v>
      </c>
    </row>
    <row r="1368" spans="1:6" x14ac:dyDescent="0.25">
      <c r="A1368">
        <v>2021</v>
      </c>
      <c r="B1368">
        <v>12</v>
      </c>
      <c r="C1368" t="s">
        <v>3169</v>
      </c>
      <c r="D1368" t="s">
        <v>1046</v>
      </c>
      <c r="E1368" s="64" t="s">
        <v>3862</v>
      </c>
    </row>
    <row r="1369" spans="1:6" x14ac:dyDescent="0.25">
      <c r="A1369">
        <v>2021</v>
      </c>
      <c r="B1369">
        <v>12</v>
      </c>
      <c r="C1369" t="s">
        <v>3169</v>
      </c>
      <c r="D1369" t="s">
        <v>1046</v>
      </c>
      <c r="F1369" s="64" t="s">
        <v>4048</v>
      </c>
    </row>
    <row r="1370" spans="1:6" x14ac:dyDescent="0.25">
      <c r="A1370">
        <v>2021</v>
      </c>
      <c r="B1370">
        <v>12</v>
      </c>
      <c r="C1370" t="s">
        <v>3169</v>
      </c>
      <c r="D1370" t="s">
        <v>1041</v>
      </c>
      <c r="E1370" s="64" t="s">
        <v>4046</v>
      </c>
      <c r="F1370" s="64" t="s">
        <v>4049</v>
      </c>
    </row>
    <row r="1371" spans="1:6" x14ac:dyDescent="0.25">
      <c r="A1371">
        <v>2021</v>
      </c>
      <c r="B1371">
        <v>12</v>
      </c>
      <c r="C1371" t="s">
        <v>3169</v>
      </c>
      <c r="D1371" t="s">
        <v>1057</v>
      </c>
      <c r="F1371" s="64" t="s">
        <v>4050</v>
      </c>
    </row>
    <row r="1372" spans="1:6" x14ac:dyDescent="0.25">
      <c r="A1372">
        <v>2021</v>
      </c>
      <c r="B1372">
        <v>12</v>
      </c>
      <c r="C1372" t="s">
        <v>3169</v>
      </c>
      <c r="D1372" t="s">
        <v>1049</v>
      </c>
      <c r="E1372" s="64" t="s">
        <v>3963</v>
      </c>
    </row>
    <row r="1373" spans="1:6" x14ac:dyDescent="0.25">
      <c r="A1373">
        <v>2021</v>
      </c>
      <c r="B1373">
        <v>12</v>
      </c>
      <c r="C1373" t="s">
        <v>3169</v>
      </c>
      <c r="D1373" t="s">
        <v>1049</v>
      </c>
      <c r="F1373" s="64" t="s">
        <v>4051</v>
      </c>
    </row>
    <row r="1374" spans="1:6" x14ac:dyDescent="0.25">
      <c r="A1374">
        <v>2021</v>
      </c>
      <c r="B1374">
        <v>12</v>
      </c>
      <c r="C1374" t="s">
        <v>3169</v>
      </c>
      <c r="D1374" t="s">
        <v>1049</v>
      </c>
      <c r="E1374" s="64" t="s">
        <v>4037</v>
      </c>
    </row>
    <row r="1375" spans="1:6" x14ac:dyDescent="0.25">
      <c r="A1375">
        <v>2021</v>
      </c>
      <c r="B1375">
        <v>12</v>
      </c>
      <c r="C1375" t="s">
        <v>3169</v>
      </c>
      <c r="D1375" t="s">
        <v>1049</v>
      </c>
      <c r="F1375" s="64" t="s">
        <v>4052</v>
      </c>
    </row>
    <row r="1376" spans="1:6" x14ac:dyDescent="0.25">
      <c r="A1376">
        <v>2021</v>
      </c>
      <c r="B1376">
        <v>12</v>
      </c>
      <c r="C1376" t="s">
        <v>3169</v>
      </c>
      <c r="D1376" t="s">
        <v>1038</v>
      </c>
      <c r="F1376" s="64" t="s">
        <v>3931</v>
      </c>
    </row>
    <row r="1377" spans="1:6" x14ac:dyDescent="0.25">
      <c r="A1377">
        <v>2021</v>
      </c>
      <c r="B1377">
        <v>12</v>
      </c>
      <c r="C1377" t="s">
        <v>3169</v>
      </c>
      <c r="D1377" t="s">
        <v>1038</v>
      </c>
      <c r="F1377" s="64" t="s">
        <v>4053</v>
      </c>
    </row>
    <row r="1378" spans="1:6" x14ac:dyDescent="0.25">
      <c r="A1378">
        <v>2021</v>
      </c>
      <c r="B1378">
        <v>12</v>
      </c>
      <c r="C1378" t="s">
        <v>3169</v>
      </c>
      <c r="D1378" t="s">
        <v>1041</v>
      </c>
      <c r="E1378" s="64" t="s">
        <v>4049</v>
      </c>
    </row>
    <row r="1379" spans="1:6" x14ac:dyDescent="0.25">
      <c r="A1379">
        <v>2021</v>
      </c>
      <c r="B1379">
        <v>12</v>
      </c>
      <c r="C1379" t="s">
        <v>3169</v>
      </c>
      <c r="D1379" t="s">
        <v>1049</v>
      </c>
      <c r="E1379" s="64" t="s">
        <v>4052</v>
      </c>
    </row>
    <row r="1380" spans="1:6" x14ac:dyDescent="0.25">
      <c r="A1380">
        <v>2021</v>
      </c>
      <c r="B1380">
        <v>12</v>
      </c>
      <c r="C1380" t="s">
        <v>3169</v>
      </c>
      <c r="D1380" t="s">
        <v>1049</v>
      </c>
      <c r="E1380" s="64" t="s">
        <v>4041</v>
      </c>
    </row>
    <row r="1381" spans="1:6" x14ac:dyDescent="0.25">
      <c r="A1381">
        <v>2021</v>
      </c>
      <c r="B1381">
        <v>13</v>
      </c>
      <c r="C1381" t="s">
        <v>3169</v>
      </c>
      <c r="D1381" t="s">
        <v>1052</v>
      </c>
      <c r="E1381" s="64" t="s">
        <v>4047</v>
      </c>
    </row>
    <row r="1382" spans="1:6" x14ac:dyDescent="0.25">
      <c r="A1382">
        <v>2021</v>
      </c>
      <c r="B1382">
        <v>13</v>
      </c>
      <c r="C1382" t="s">
        <v>3169</v>
      </c>
      <c r="D1382" t="s">
        <v>1060</v>
      </c>
      <c r="E1382" s="64" t="s">
        <v>4036</v>
      </c>
      <c r="F1382" s="64" t="s">
        <v>4054</v>
      </c>
    </row>
    <row r="1383" spans="1:6" x14ac:dyDescent="0.25">
      <c r="A1383">
        <v>2021</v>
      </c>
      <c r="B1383">
        <v>13</v>
      </c>
      <c r="C1383" t="s">
        <v>3169</v>
      </c>
      <c r="D1383" t="s">
        <v>1038</v>
      </c>
      <c r="F1383" s="64" t="s">
        <v>4055</v>
      </c>
    </row>
    <row r="1384" spans="1:6" x14ac:dyDescent="0.25">
      <c r="A1384">
        <v>2021</v>
      </c>
      <c r="B1384">
        <v>13</v>
      </c>
      <c r="C1384" t="s">
        <v>3169</v>
      </c>
      <c r="D1384" t="s">
        <v>1041</v>
      </c>
      <c r="E1384" s="64" t="s">
        <v>3894</v>
      </c>
      <c r="F1384" s="64" t="s">
        <v>4056</v>
      </c>
    </row>
    <row r="1385" spans="1:6" x14ac:dyDescent="0.25">
      <c r="A1385">
        <v>2021</v>
      </c>
      <c r="B1385">
        <v>13</v>
      </c>
      <c r="C1385" t="s">
        <v>3169</v>
      </c>
      <c r="D1385" t="s">
        <v>1052</v>
      </c>
      <c r="E1385" s="64" t="s">
        <v>3343</v>
      </c>
    </row>
    <row r="1386" spans="1:6" x14ac:dyDescent="0.25">
      <c r="A1386">
        <v>2021</v>
      </c>
      <c r="B1386">
        <v>13</v>
      </c>
      <c r="C1386" t="s">
        <v>3169</v>
      </c>
      <c r="D1386" t="s">
        <v>1052</v>
      </c>
      <c r="F1386" s="64" t="s">
        <v>3962</v>
      </c>
    </row>
    <row r="1387" spans="1:6" x14ac:dyDescent="0.25">
      <c r="A1387">
        <v>2021</v>
      </c>
      <c r="B1387">
        <v>13</v>
      </c>
      <c r="C1387" t="s">
        <v>3169</v>
      </c>
      <c r="D1387" t="s">
        <v>1049</v>
      </c>
      <c r="F1387" s="64" t="s">
        <v>4057</v>
      </c>
    </row>
    <row r="1388" spans="1:6" x14ac:dyDescent="0.25">
      <c r="A1388">
        <v>2021</v>
      </c>
      <c r="B1388">
        <v>13</v>
      </c>
      <c r="C1388" t="s">
        <v>3169</v>
      </c>
      <c r="D1388" t="s">
        <v>1046</v>
      </c>
      <c r="F1388" s="64" t="s">
        <v>4058</v>
      </c>
    </row>
    <row r="1389" spans="1:6" x14ac:dyDescent="0.25">
      <c r="A1389">
        <v>2021</v>
      </c>
      <c r="B1389">
        <v>13</v>
      </c>
      <c r="C1389" t="s">
        <v>3169</v>
      </c>
      <c r="D1389" t="s">
        <v>1052</v>
      </c>
      <c r="F1389" s="64" t="s">
        <v>4059</v>
      </c>
    </row>
    <row r="1390" spans="1:6" x14ac:dyDescent="0.25">
      <c r="A1390">
        <v>2021</v>
      </c>
      <c r="B1390">
        <v>13</v>
      </c>
      <c r="C1390" t="s">
        <v>3169</v>
      </c>
      <c r="D1390" t="s">
        <v>1052</v>
      </c>
      <c r="F1390" s="64" t="s">
        <v>3868</v>
      </c>
    </row>
    <row r="1391" spans="1:6" x14ac:dyDescent="0.25">
      <c r="A1391">
        <v>2021</v>
      </c>
      <c r="B1391">
        <v>13</v>
      </c>
      <c r="C1391" t="s">
        <v>3169</v>
      </c>
      <c r="D1391" t="s">
        <v>1052</v>
      </c>
      <c r="F1391" s="64" t="s">
        <v>4060</v>
      </c>
    </row>
    <row r="1392" spans="1:6" x14ac:dyDescent="0.25">
      <c r="A1392">
        <v>2021</v>
      </c>
      <c r="B1392">
        <v>13</v>
      </c>
      <c r="C1392" t="s">
        <v>3169</v>
      </c>
      <c r="D1392" t="s">
        <v>1049</v>
      </c>
      <c r="F1392" s="64" t="s">
        <v>4061</v>
      </c>
    </row>
    <row r="1393" spans="1:6" x14ac:dyDescent="0.25">
      <c r="A1393">
        <v>2021</v>
      </c>
      <c r="B1393">
        <v>13</v>
      </c>
      <c r="C1393" t="s">
        <v>3325</v>
      </c>
      <c r="D1393" t="s">
        <v>1041</v>
      </c>
      <c r="E1393" s="64" t="s">
        <v>4056</v>
      </c>
      <c r="F1393" s="64" t="s">
        <v>3979</v>
      </c>
    </row>
    <row r="1394" spans="1:6" x14ac:dyDescent="0.25">
      <c r="A1394">
        <v>2021</v>
      </c>
      <c r="B1394">
        <v>13</v>
      </c>
      <c r="C1394" t="s">
        <v>3325</v>
      </c>
      <c r="D1394" t="s">
        <v>1062</v>
      </c>
      <c r="E1394" s="64" t="s">
        <v>4062</v>
      </c>
      <c r="F1394" s="64" t="s">
        <v>4063</v>
      </c>
    </row>
    <row r="1395" spans="1:6" x14ac:dyDescent="0.25">
      <c r="A1395">
        <v>2021</v>
      </c>
      <c r="B1395">
        <v>14</v>
      </c>
      <c r="C1395" t="s">
        <v>3169</v>
      </c>
      <c r="D1395" t="s">
        <v>1049</v>
      </c>
      <c r="E1395" s="64" t="s">
        <v>4028</v>
      </c>
    </row>
    <row r="1396" spans="1:6" x14ac:dyDescent="0.25">
      <c r="A1396">
        <v>2021</v>
      </c>
      <c r="B1396">
        <v>14</v>
      </c>
      <c r="C1396" t="s">
        <v>3169</v>
      </c>
      <c r="D1396" t="s">
        <v>1049</v>
      </c>
      <c r="E1396" s="64" t="s">
        <v>4057</v>
      </c>
    </row>
    <row r="1397" spans="1:6" x14ac:dyDescent="0.25">
      <c r="A1397">
        <v>2021</v>
      </c>
      <c r="B1397">
        <v>14</v>
      </c>
      <c r="C1397" t="s">
        <v>3169</v>
      </c>
      <c r="D1397" t="s">
        <v>1049</v>
      </c>
      <c r="E1397" s="64" t="s">
        <v>4045</v>
      </c>
    </row>
    <row r="1398" spans="1:6" x14ac:dyDescent="0.25">
      <c r="A1398">
        <v>2021</v>
      </c>
      <c r="B1398">
        <v>14</v>
      </c>
      <c r="C1398" t="s">
        <v>3169</v>
      </c>
      <c r="D1398" t="s">
        <v>1052</v>
      </c>
      <c r="E1398" s="64" t="s">
        <v>4059</v>
      </c>
      <c r="F1398" s="64" t="s">
        <v>4064</v>
      </c>
    </row>
    <row r="1399" spans="1:6" x14ac:dyDescent="0.25">
      <c r="A1399">
        <v>2021</v>
      </c>
      <c r="B1399">
        <v>14</v>
      </c>
      <c r="C1399" t="s">
        <v>3169</v>
      </c>
      <c r="D1399" t="s">
        <v>1049</v>
      </c>
      <c r="F1399" s="64" t="s">
        <v>4065</v>
      </c>
    </row>
    <row r="1400" spans="1:6" x14ac:dyDescent="0.25">
      <c r="A1400">
        <v>2021</v>
      </c>
      <c r="B1400">
        <v>14</v>
      </c>
      <c r="C1400" t="s">
        <v>3169</v>
      </c>
      <c r="D1400" t="s">
        <v>1046</v>
      </c>
      <c r="E1400" s="64" t="s">
        <v>3937</v>
      </c>
      <c r="F1400" s="64" t="s">
        <v>3971</v>
      </c>
    </row>
    <row r="1401" spans="1:6" x14ac:dyDescent="0.25">
      <c r="A1401">
        <v>2021</v>
      </c>
      <c r="B1401">
        <v>14</v>
      </c>
      <c r="C1401" t="s">
        <v>3169</v>
      </c>
      <c r="D1401" t="s">
        <v>1046</v>
      </c>
      <c r="E1401" s="64" t="s">
        <v>4044</v>
      </c>
      <c r="F1401" s="64" t="s">
        <v>4066</v>
      </c>
    </row>
    <row r="1402" spans="1:6" x14ac:dyDescent="0.25">
      <c r="A1402">
        <v>2021</v>
      </c>
      <c r="B1402">
        <v>14</v>
      </c>
      <c r="C1402" t="s">
        <v>3169</v>
      </c>
      <c r="D1402" t="s">
        <v>1041</v>
      </c>
      <c r="F1402" s="64" t="s">
        <v>4046</v>
      </c>
    </row>
    <row r="1403" spans="1:6" x14ac:dyDescent="0.25">
      <c r="A1403">
        <v>2021</v>
      </c>
      <c r="B1403">
        <v>14</v>
      </c>
      <c r="C1403" t="s">
        <v>3169</v>
      </c>
      <c r="D1403" t="s">
        <v>1041</v>
      </c>
      <c r="F1403" s="64" t="s">
        <v>4067</v>
      </c>
    </row>
    <row r="1404" spans="1:6" x14ac:dyDescent="0.25">
      <c r="A1404">
        <v>2021</v>
      </c>
      <c r="B1404">
        <v>14</v>
      </c>
      <c r="C1404" t="s">
        <v>3169</v>
      </c>
      <c r="D1404" t="s">
        <v>1062</v>
      </c>
      <c r="E1404" s="64" t="s">
        <v>3994</v>
      </c>
    </row>
    <row r="1405" spans="1:6" x14ac:dyDescent="0.25">
      <c r="A1405">
        <v>2021</v>
      </c>
      <c r="B1405">
        <v>14</v>
      </c>
      <c r="C1405" t="s">
        <v>3169</v>
      </c>
      <c r="D1405" t="s">
        <v>1062</v>
      </c>
      <c r="E1405" s="64" t="s">
        <v>3945</v>
      </c>
    </row>
    <row r="1406" spans="1:6" x14ac:dyDescent="0.25">
      <c r="A1406">
        <v>2021</v>
      </c>
      <c r="B1406">
        <v>14</v>
      </c>
      <c r="C1406" t="s">
        <v>3169</v>
      </c>
      <c r="D1406" t="s">
        <v>1062</v>
      </c>
      <c r="E1406" s="64" t="s">
        <v>4031</v>
      </c>
      <c r="F1406" s="64" t="s">
        <v>4068</v>
      </c>
    </row>
    <row r="1407" spans="1:6" x14ac:dyDescent="0.25">
      <c r="A1407">
        <v>2021</v>
      </c>
      <c r="B1407">
        <v>14</v>
      </c>
      <c r="C1407" t="s">
        <v>3169</v>
      </c>
      <c r="D1407" t="s">
        <v>1046</v>
      </c>
      <c r="E1407" s="64" t="s">
        <v>3999</v>
      </c>
    </row>
    <row r="1408" spans="1:6" x14ac:dyDescent="0.25">
      <c r="A1408">
        <v>2021</v>
      </c>
      <c r="B1408">
        <v>14</v>
      </c>
      <c r="C1408" t="s">
        <v>3169</v>
      </c>
      <c r="D1408" t="s">
        <v>1046</v>
      </c>
      <c r="F1408" s="64" t="s">
        <v>4069</v>
      </c>
    </row>
    <row r="1409" spans="1:6" x14ac:dyDescent="0.25">
      <c r="A1409">
        <v>2021</v>
      </c>
      <c r="B1409">
        <v>14</v>
      </c>
      <c r="C1409" t="s">
        <v>3325</v>
      </c>
      <c r="D1409" t="s">
        <v>1046</v>
      </c>
      <c r="E1409" s="64" t="s">
        <v>4069</v>
      </c>
      <c r="F1409" s="64" t="s">
        <v>3999</v>
      </c>
    </row>
    <row r="1410" spans="1:6" x14ac:dyDescent="0.25">
      <c r="A1410">
        <v>2021</v>
      </c>
      <c r="B1410">
        <v>14</v>
      </c>
      <c r="C1410" t="s">
        <v>3325</v>
      </c>
      <c r="D1410" t="s">
        <v>1041</v>
      </c>
      <c r="F1410" s="64" t="s">
        <v>3874</v>
      </c>
    </row>
    <row r="1411" spans="1:6" x14ac:dyDescent="0.25">
      <c r="A1411">
        <v>2021</v>
      </c>
      <c r="B1411">
        <v>15</v>
      </c>
      <c r="C1411" t="s">
        <v>3169</v>
      </c>
      <c r="D1411" t="s">
        <v>1049</v>
      </c>
      <c r="E1411" s="64" t="s">
        <v>4065</v>
      </c>
    </row>
    <row r="1412" spans="1:6" x14ac:dyDescent="0.25">
      <c r="A1412">
        <v>2021</v>
      </c>
      <c r="B1412">
        <v>15</v>
      </c>
      <c r="C1412" t="s">
        <v>3169</v>
      </c>
      <c r="D1412" t="s">
        <v>1041</v>
      </c>
      <c r="E1412" s="64" t="s">
        <v>4067</v>
      </c>
    </row>
    <row r="1413" spans="1:6" x14ac:dyDescent="0.25">
      <c r="A1413">
        <v>2021</v>
      </c>
      <c r="B1413">
        <v>15</v>
      </c>
      <c r="C1413" t="s">
        <v>3169</v>
      </c>
      <c r="D1413" t="s">
        <v>1041</v>
      </c>
      <c r="E1413" s="64" t="s">
        <v>3874</v>
      </c>
    </row>
    <row r="1414" spans="1:6" x14ac:dyDescent="0.25">
      <c r="A1414">
        <v>2021</v>
      </c>
      <c r="B1414">
        <v>15</v>
      </c>
      <c r="C1414" t="s">
        <v>3169</v>
      </c>
      <c r="D1414" t="s">
        <v>1046</v>
      </c>
      <c r="E1414" s="64" t="s">
        <v>3973</v>
      </c>
    </row>
    <row r="1415" spans="1:6" x14ac:dyDescent="0.25">
      <c r="A1415">
        <v>2021</v>
      </c>
      <c r="B1415">
        <v>15</v>
      </c>
      <c r="C1415" t="s">
        <v>3169</v>
      </c>
      <c r="D1415" t="s">
        <v>1049</v>
      </c>
      <c r="F1415" s="64" t="s">
        <v>3654</v>
      </c>
    </row>
    <row r="1416" spans="1:6" x14ac:dyDescent="0.25">
      <c r="A1416">
        <v>2021</v>
      </c>
      <c r="B1416">
        <v>15</v>
      </c>
      <c r="C1416" t="s">
        <v>3169</v>
      </c>
      <c r="D1416" t="s">
        <v>1038</v>
      </c>
      <c r="E1416" s="64" t="s">
        <v>4053</v>
      </c>
    </row>
    <row r="1417" spans="1:6" x14ac:dyDescent="0.25">
      <c r="A1417">
        <v>2021</v>
      </c>
      <c r="B1417">
        <v>15</v>
      </c>
      <c r="C1417" t="s">
        <v>3325</v>
      </c>
      <c r="D1417" t="s">
        <v>1038</v>
      </c>
      <c r="F1417" s="64" t="s">
        <v>4001</v>
      </c>
    </row>
    <row r="1418" spans="1:6" x14ac:dyDescent="0.25">
      <c r="A1418">
        <v>2021</v>
      </c>
      <c r="B1418">
        <v>15</v>
      </c>
      <c r="C1418" t="s">
        <v>3169</v>
      </c>
      <c r="D1418" t="s">
        <v>1041</v>
      </c>
      <c r="F1418" s="64" t="s">
        <v>4070</v>
      </c>
    </row>
    <row r="1419" spans="1:6" x14ac:dyDescent="0.25">
      <c r="A1419">
        <v>2021</v>
      </c>
      <c r="B1419">
        <v>15</v>
      </c>
      <c r="C1419" t="s">
        <v>3169</v>
      </c>
      <c r="D1419" t="s">
        <v>1052</v>
      </c>
      <c r="E1419" s="64" t="s">
        <v>4064</v>
      </c>
      <c r="F1419" s="64" t="s">
        <v>4071</v>
      </c>
    </row>
    <row r="1420" spans="1:6" x14ac:dyDescent="0.25">
      <c r="A1420">
        <v>2021</v>
      </c>
      <c r="B1420">
        <v>15</v>
      </c>
      <c r="C1420" t="s">
        <v>3169</v>
      </c>
      <c r="D1420" t="s">
        <v>1041</v>
      </c>
      <c r="F1420" s="64" t="s">
        <v>4072</v>
      </c>
    </row>
    <row r="1421" spans="1:6" x14ac:dyDescent="0.25">
      <c r="A1421">
        <v>2021</v>
      </c>
      <c r="B1421">
        <v>15</v>
      </c>
      <c r="C1421" t="s">
        <v>3169</v>
      </c>
      <c r="D1421" t="s">
        <v>1049</v>
      </c>
      <c r="F1421" s="64" t="s">
        <v>3232</v>
      </c>
    </row>
    <row r="1422" spans="1:6" x14ac:dyDescent="0.25">
      <c r="A1422">
        <v>2021</v>
      </c>
      <c r="B1422">
        <v>15</v>
      </c>
      <c r="C1422" t="s">
        <v>3169</v>
      </c>
      <c r="D1422" t="s">
        <v>1046</v>
      </c>
      <c r="F1422" s="64" t="s">
        <v>4073</v>
      </c>
    </row>
    <row r="1423" spans="1:6" x14ac:dyDescent="0.25">
      <c r="A1423">
        <v>2021</v>
      </c>
      <c r="B1423">
        <v>15</v>
      </c>
      <c r="C1423" t="s">
        <v>3169</v>
      </c>
      <c r="D1423" t="s">
        <v>1049</v>
      </c>
      <c r="F1423" s="64" t="s">
        <v>4074</v>
      </c>
    </row>
    <row r="1424" spans="1:6" x14ac:dyDescent="0.25">
      <c r="A1424">
        <v>2021</v>
      </c>
      <c r="B1424">
        <v>15</v>
      </c>
      <c r="C1424" t="s">
        <v>3169</v>
      </c>
      <c r="D1424" t="s">
        <v>1055</v>
      </c>
      <c r="F1424" s="64" t="s">
        <v>4075</v>
      </c>
    </row>
    <row r="1425" spans="1:6" x14ac:dyDescent="0.25">
      <c r="A1425">
        <v>2021</v>
      </c>
      <c r="B1425">
        <v>15</v>
      </c>
      <c r="C1425" t="s">
        <v>3169</v>
      </c>
      <c r="D1425" t="s">
        <v>1046</v>
      </c>
      <c r="E1425" s="64" t="s">
        <v>4058</v>
      </c>
    </row>
    <row r="1426" spans="1:6" x14ac:dyDescent="0.25">
      <c r="A1426">
        <v>2021</v>
      </c>
      <c r="B1426">
        <v>15</v>
      </c>
      <c r="C1426" t="s">
        <v>3169</v>
      </c>
      <c r="D1426" t="s">
        <v>1049</v>
      </c>
      <c r="E1426" s="64" t="s">
        <v>3232</v>
      </c>
    </row>
    <row r="1427" spans="1:6" x14ac:dyDescent="0.25">
      <c r="A1427">
        <v>2021</v>
      </c>
      <c r="B1427">
        <v>15</v>
      </c>
      <c r="C1427" t="s">
        <v>3325</v>
      </c>
      <c r="D1427" t="s">
        <v>1049</v>
      </c>
      <c r="F1427" s="64" t="s">
        <v>4076</v>
      </c>
    </row>
    <row r="1428" spans="1:6" x14ac:dyDescent="0.25">
      <c r="A1428">
        <v>2021</v>
      </c>
      <c r="B1428">
        <v>16</v>
      </c>
      <c r="C1428" t="s">
        <v>3169</v>
      </c>
      <c r="D1428" t="s">
        <v>1052</v>
      </c>
      <c r="F1428" s="64" t="s">
        <v>4077</v>
      </c>
    </row>
    <row r="1429" spans="1:6" x14ac:dyDescent="0.25">
      <c r="A1429">
        <v>2021</v>
      </c>
      <c r="B1429">
        <v>16</v>
      </c>
      <c r="C1429" t="s">
        <v>3169</v>
      </c>
      <c r="D1429" t="s">
        <v>1052</v>
      </c>
      <c r="F1429" s="64" t="s">
        <v>4020</v>
      </c>
    </row>
    <row r="1430" spans="1:6" x14ac:dyDescent="0.25">
      <c r="A1430">
        <v>2021</v>
      </c>
      <c r="B1430">
        <v>16</v>
      </c>
      <c r="C1430" t="s">
        <v>3169</v>
      </c>
      <c r="D1430" t="s">
        <v>1062</v>
      </c>
      <c r="F1430" s="64" t="s">
        <v>3685</v>
      </c>
    </row>
    <row r="1431" spans="1:6" x14ac:dyDescent="0.25">
      <c r="A1431">
        <v>2021</v>
      </c>
      <c r="B1431">
        <v>16</v>
      </c>
      <c r="C1431" t="s">
        <v>3169</v>
      </c>
      <c r="D1431" t="s">
        <v>1062</v>
      </c>
      <c r="F1431" s="64" t="s">
        <v>4078</v>
      </c>
    </row>
    <row r="1432" spans="1:6" x14ac:dyDescent="0.25">
      <c r="A1432">
        <v>2021</v>
      </c>
      <c r="B1432">
        <v>16</v>
      </c>
      <c r="C1432" t="s">
        <v>3169</v>
      </c>
      <c r="D1432" t="s">
        <v>1049</v>
      </c>
      <c r="E1432" s="64" t="s">
        <v>4074</v>
      </c>
    </row>
    <row r="1433" spans="1:6" x14ac:dyDescent="0.25">
      <c r="A1433">
        <v>2021</v>
      </c>
      <c r="B1433">
        <v>16</v>
      </c>
      <c r="C1433" t="s">
        <v>3169</v>
      </c>
      <c r="D1433" t="s">
        <v>1049</v>
      </c>
      <c r="E1433" s="64" t="s">
        <v>3654</v>
      </c>
    </row>
    <row r="1434" spans="1:6" x14ac:dyDescent="0.25">
      <c r="A1434">
        <v>2021</v>
      </c>
      <c r="B1434">
        <v>16</v>
      </c>
      <c r="C1434" t="s">
        <v>3169</v>
      </c>
      <c r="D1434" t="s">
        <v>1049</v>
      </c>
      <c r="E1434" s="64" t="s">
        <v>3774</v>
      </c>
    </row>
    <row r="1435" spans="1:6" x14ac:dyDescent="0.25">
      <c r="A1435">
        <v>2021</v>
      </c>
      <c r="B1435">
        <v>16</v>
      </c>
      <c r="C1435" t="s">
        <v>3169</v>
      </c>
      <c r="D1435" t="s">
        <v>1049</v>
      </c>
      <c r="E1435" s="64" t="s">
        <v>4051</v>
      </c>
    </row>
    <row r="1436" spans="1:6" x14ac:dyDescent="0.25">
      <c r="A1436">
        <v>2021</v>
      </c>
      <c r="B1436">
        <v>16</v>
      </c>
      <c r="C1436" t="s">
        <v>3169</v>
      </c>
      <c r="D1436" t="s">
        <v>1049</v>
      </c>
      <c r="F1436" s="64" t="s">
        <v>4079</v>
      </c>
    </row>
    <row r="1437" spans="1:6" x14ac:dyDescent="0.25">
      <c r="A1437">
        <v>2021</v>
      </c>
      <c r="B1437">
        <v>16</v>
      </c>
      <c r="C1437" t="s">
        <v>3169</v>
      </c>
      <c r="D1437" t="s">
        <v>1052</v>
      </c>
      <c r="E1437" s="64" t="s">
        <v>3868</v>
      </c>
    </row>
    <row r="1438" spans="1:6" x14ac:dyDescent="0.25">
      <c r="A1438">
        <v>2021</v>
      </c>
      <c r="B1438">
        <v>16</v>
      </c>
      <c r="C1438" t="s">
        <v>3169</v>
      </c>
      <c r="D1438" t="s">
        <v>1041</v>
      </c>
      <c r="E1438" s="64" t="s">
        <v>4070</v>
      </c>
    </row>
    <row r="1439" spans="1:6" x14ac:dyDescent="0.25">
      <c r="A1439">
        <v>2021</v>
      </c>
      <c r="B1439">
        <v>16</v>
      </c>
      <c r="C1439" t="s">
        <v>3169</v>
      </c>
      <c r="D1439" t="s">
        <v>1049</v>
      </c>
      <c r="F1439" s="64" t="s">
        <v>3535</v>
      </c>
    </row>
    <row r="1440" spans="1:6" x14ac:dyDescent="0.25">
      <c r="A1440">
        <v>2021</v>
      </c>
      <c r="B1440">
        <v>16</v>
      </c>
      <c r="C1440" t="s">
        <v>3169</v>
      </c>
      <c r="D1440" t="s">
        <v>1049</v>
      </c>
      <c r="F1440" s="64" t="s">
        <v>4080</v>
      </c>
    </row>
    <row r="1441" spans="1:6" x14ac:dyDescent="0.25">
      <c r="A1441">
        <v>2021</v>
      </c>
      <c r="B1441">
        <v>16</v>
      </c>
      <c r="C1441" t="s">
        <v>3169</v>
      </c>
      <c r="D1441" t="s">
        <v>1041</v>
      </c>
      <c r="E1441" s="64" t="s">
        <v>4046</v>
      </c>
    </row>
    <row r="1442" spans="1:6" x14ac:dyDescent="0.25">
      <c r="A1442">
        <v>2021</v>
      </c>
      <c r="B1442">
        <v>16</v>
      </c>
      <c r="C1442" t="s">
        <v>3169</v>
      </c>
      <c r="D1442" t="s">
        <v>1049</v>
      </c>
      <c r="F1442" s="64" t="s">
        <v>4081</v>
      </c>
    </row>
    <row r="1443" spans="1:6" x14ac:dyDescent="0.25">
      <c r="A1443">
        <v>2021</v>
      </c>
      <c r="B1443">
        <v>16</v>
      </c>
      <c r="C1443" t="s">
        <v>3169</v>
      </c>
      <c r="D1443" t="s">
        <v>1049</v>
      </c>
      <c r="E1443" s="64" t="s">
        <v>4076</v>
      </c>
    </row>
    <row r="1444" spans="1:6" x14ac:dyDescent="0.25">
      <c r="A1444">
        <v>2021</v>
      </c>
      <c r="B1444">
        <v>16</v>
      </c>
      <c r="C1444" t="s">
        <v>3169</v>
      </c>
      <c r="D1444" t="s">
        <v>1049</v>
      </c>
      <c r="F1444" s="64" t="s">
        <v>3993</v>
      </c>
    </row>
    <row r="1445" spans="1:6" x14ac:dyDescent="0.25">
      <c r="A1445">
        <v>2021</v>
      </c>
      <c r="B1445">
        <v>16</v>
      </c>
      <c r="C1445" t="s">
        <v>3169</v>
      </c>
      <c r="D1445" t="s">
        <v>1041</v>
      </c>
      <c r="F1445" s="64" t="s">
        <v>4046</v>
      </c>
    </row>
    <row r="1446" spans="1:6" x14ac:dyDescent="0.25">
      <c r="A1446">
        <v>2021</v>
      </c>
      <c r="B1446">
        <v>16</v>
      </c>
      <c r="C1446" t="s">
        <v>3325</v>
      </c>
      <c r="D1446" t="s">
        <v>1062</v>
      </c>
      <c r="E1446" s="64" t="s">
        <v>4078</v>
      </c>
      <c r="F1446" s="64" t="s">
        <v>4082</v>
      </c>
    </row>
    <row r="1447" spans="1:6" x14ac:dyDescent="0.25">
      <c r="A1447">
        <v>2021</v>
      </c>
      <c r="B1447">
        <v>16</v>
      </c>
      <c r="C1447" t="s">
        <v>3325</v>
      </c>
      <c r="D1447" t="s">
        <v>1046</v>
      </c>
      <c r="F1447" s="64" t="s">
        <v>4058</v>
      </c>
    </row>
    <row r="1448" spans="1:6" x14ac:dyDescent="0.25">
      <c r="A1448">
        <v>2021</v>
      </c>
      <c r="B1448">
        <v>16</v>
      </c>
      <c r="C1448" t="s">
        <v>3325</v>
      </c>
      <c r="D1448" t="s">
        <v>1041</v>
      </c>
      <c r="E1448" s="64" t="s">
        <v>4072</v>
      </c>
      <c r="F1448" s="64" t="s">
        <v>4083</v>
      </c>
    </row>
    <row r="1449" spans="1:6" x14ac:dyDescent="0.25">
      <c r="A1449">
        <v>2021</v>
      </c>
      <c r="B1449">
        <v>17</v>
      </c>
      <c r="C1449" t="s">
        <v>3169</v>
      </c>
      <c r="D1449" t="s">
        <v>1049</v>
      </c>
      <c r="E1449" s="64" t="s">
        <v>4081</v>
      </c>
    </row>
    <row r="1450" spans="1:6" x14ac:dyDescent="0.25">
      <c r="A1450">
        <v>2021</v>
      </c>
      <c r="B1450">
        <v>17</v>
      </c>
      <c r="C1450" t="s">
        <v>3169</v>
      </c>
      <c r="D1450" t="s">
        <v>1049</v>
      </c>
      <c r="E1450" s="64" t="s">
        <v>3988</v>
      </c>
    </row>
    <row r="1451" spans="1:6" x14ac:dyDescent="0.25">
      <c r="A1451">
        <v>2021</v>
      </c>
      <c r="B1451">
        <v>17</v>
      </c>
      <c r="C1451" t="s">
        <v>3169</v>
      </c>
      <c r="D1451" t="s">
        <v>1049</v>
      </c>
      <c r="E1451" s="64" t="s">
        <v>3993</v>
      </c>
      <c r="F1451" s="64" t="s">
        <v>4084</v>
      </c>
    </row>
    <row r="1452" spans="1:6" x14ac:dyDescent="0.25">
      <c r="A1452">
        <v>2021</v>
      </c>
      <c r="B1452">
        <v>17</v>
      </c>
      <c r="C1452" t="s">
        <v>3169</v>
      </c>
      <c r="D1452" t="s">
        <v>1062</v>
      </c>
      <c r="E1452" s="64" t="s">
        <v>3685</v>
      </c>
    </row>
    <row r="1453" spans="1:6" x14ac:dyDescent="0.25">
      <c r="A1453">
        <v>2021</v>
      </c>
      <c r="B1453">
        <v>17</v>
      </c>
      <c r="C1453" t="s">
        <v>3169</v>
      </c>
      <c r="D1453" t="s">
        <v>1041</v>
      </c>
      <c r="E1453" s="64" t="s">
        <v>4083</v>
      </c>
    </row>
    <row r="1454" spans="1:6" x14ac:dyDescent="0.25">
      <c r="A1454">
        <v>2021</v>
      </c>
      <c r="B1454">
        <v>17</v>
      </c>
      <c r="C1454" t="s">
        <v>3169</v>
      </c>
      <c r="D1454" t="s">
        <v>1041</v>
      </c>
      <c r="E1454" s="64" t="s">
        <v>3933</v>
      </c>
    </row>
    <row r="1455" spans="1:6" x14ac:dyDescent="0.25">
      <c r="A1455">
        <v>2021</v>
      </c>
      <c r="B1455">
        <v>17</v>
      </c>
      <c r="C1455" t="s">
        <v>3169</v>
      </c>
      <c r="D1455" t="s">
        <v>1041</v>
      </c>
      <c r="E1455" s="64" t="s">
        <v>4046</v>
      </c>
    </row>
    <row r="1456" spans="1:6" x14ac:dyDescent="0.25">
      <c r="A1456">
        <v>2021</v>
      </c>
      <c r="B1456">
        <v>17</v>
      </c>
      <c r="C1456" t="s">
        <v>3169</v>
      </c>
      <c r="D1456" t="s">
        <v>1052</v>
      </c>
      <c r="F1456" s="64" t="s">
        <v>4085</v>
      </c>
    </row>
    <row r="1457" spans="1:6" x14ac:dyDescent="0.25">
      <c r="A1457">
        <v>2021</v>
      </c>
      <c r="B1457">
        <v>17</v>
      </c>
      <c r="C1457" t="s">
        <v>3169</v>
      </c>
      <c r="D1457" t="s">
        <v>1041</v>
      </c>
      <c r="F1457" s="64" t="s">
        <v>4086</v>
      </c>
    </row>
    <row r="1458" spans="1:6" x14ac:dyDescent="0.25">
      <c r="A1458">
        <v>2021</v>
      </c>
      <c r="B1458">
        <v>17</v>
      </c>
      <c r="C1458" t="s">
        <v>3169</v>
      </c>
      <c r="D1458" t="s">
        <v>1049</v>
      </c>
      <c r="E1458" s="64" t="s">
        <v>3535</v>
      </c>
      <c r="F1458" s="64" t="s">
        <v>4013</v>
      </c>
    </row>
    <row r="1459" spans="1:6" x14ac:dyDescent="0.25">
      <c r="A1459">
        <v>2021</v>
      </c>
      <c r="B1459">
        <v>17</v>
      </c>
      <c r="C1459" t="s">
        <v>3169</v>
      </c>
      <c r="D1459" t="s">
        <v>1046</v>
      </c>
      <c r="E1459" s="64" t="s">
        <v>3459</v>
      </c>
      <c r="F1459" s="64" t="s">
        <v>4087</v>
      </c>
    </row>
    <row r="1460" spans="1:6" x14ac:dyDescent="0.25">
      <c r="A1460">
        <v>2021</v>
      </c>
      <c r="B1460">
        <v>17</v>
      </c>
      <c r="C1460" t="s">
        <v>3169</v>
      </c>
      <c r="D1460" t="s">
        <v>1038</v>
      </c>
      <c r="F1460" s="64" t="s">
        <v>4088</v>
      </c>
    </row>
    <row r="1461" spans="1:6" x14ac:dyDescent="0.25">
      <c r="A1461">
        <v>2021</v>
      </c>
      <c r="B1461">
        <v>17</v>
      </c>
      <c r="C1461" t="s">
        <v>3169</v>
      </c>
      <c r="D1461" t="s">
        <v>1046</v>
      </c>
      <c r="E1461" s="64" t="s">
        <v>4048</v>
      </c>
      <c r="F1461" s="64" t="s">
        <v>4006</v>
      </c>
    </row>
    <row r="1462" spans="1:6" x14ac:dyDescent="0.25">
      <c r="A1462">
        <v>2021</v>
      </c>
      <c r="B1462">
        <v>17</v>
      </c>
      <c r="C1462" t="s">
        <v>3169</v>
      </c>
      <c r="D1462" t="s">
        <v>1038</v>
      </c>
      <c r="F1462" s="64" t="s">
        <v>4089</v>
      </c>
    </row>
    <row r="1463" spans="1:6" x14ac:dyDescent="0.25">
      <c r="A1463">
        <v>2021</v>
      </c>
      <c r="B1463">
        <v>17</v>
      </c>
      <c r="C1463" t="s">
        <v>3169</v>
      </c>
      <c r="D1463" t="s">
        <v>1038</v>
      </c>
      <c r="E1463" s="64" t="s">
        <v>4088</v>
      </c>
      <c r="F1463" s="64" t="s">
        <v>3730</v>
      </c>
    </row>
    <row r="1464" spans="1:6" x14ac:dyDescent="0.25">
      <c r="A1464">
        <v>2021</v>
      </c>
      <c r="B1464">
        <v>18</v>
      </c>
      <c r="C1464" t="s">
        <v>3169</v>
      </c>
      <c r="D1464" t="s">
        <v>1038</v>
      </c>
      <c r="E1464" s="64" t="s">
        <v>4055</v>
      </c>
      <c r="F1464" s="64" t="s">
        <v>4088</v>
      </c>
    </row>
    <row r="1465" spans="1:6" x14ac:dyDescent="0.25">
      <c r="A1465">
        <v>2021</v>
      </c>
      <c r="B1465">
        <v>18</v>
      </c>
      <c r="C1465" t="s">
        <v>3169</v>
      </c>
      <c r="D1465" t="s">
        <v>1041</v>
      </c>
      <c r="F1465" s="64" t="s">
        <v>3964</v>
      </c>
    </row>
    <row r="1466" spans="1:6" x14ac:dyDescent="0.25">
      <c r="A1466">
        <v>2021</v>
      </c>
      <c r="B1466">
        <v>18</v>
      </c>
      <c r="C1466" t="s">
        <v>3169</v>
      </c>
      <c r="D1466" t="s">
        <v>1041</v>
      </c>
      <c r="E1466" s="64" t="s">
        <v>4086</v>
      </c>
      <c r="F1466" s="64" t="s">
        <v>4090</v>
      </c>
    </row>
    <row r="1467" spans="1:6" x14ac:dyDescent="0.25">
      <c r="A1467">
        <v>2021</v>
      </c>
      <c r="B1467">
        <v>18</v>
      </c>
      <c r="C1467" t="s">
        <v>3169</v>
      </c>
      <c r="D1467" t="s">
        <v>1041</v>
      </c>
      <c r="F1467" s="64" t="s">
        <v>4083</v>
      </c>
    </row>
    <row r="1468" spans="1:6" x14ac:dyDescent="0.25">
      <c r="A1468">
        <v>2021</v>
      </c>
      <c r="B1468">
        <v>18</v>
      </c>
      <c r="C1468" t="s">
        <v>3169</v>
      </c>
      <c r="D1468" t="s">
        <v>1041</v>
      </c>
      <c r="F1468" s="64" t="s">
        <v>4091</v>
      </c>
    </row>
    <row r="1469" spans="1:6" x14ac:dyDescent="0.25">
      <c r="A1469">
        <v>2021</v>
      </c>
      <c r="B1469">
        <v>18</v>
      </c>
      <c r="C1469" t="s">
        <v>3169</v>
      </c>
      <c r="D1469" t="s">
        <v>1052</v>
      </c>
      <c r="E1469" s="64" t="s">
        <v>4077</v>
      </c>
    </row>
    <row r="1470" spans="1:6" x14ac:dyDescent="0.25">
      <c r="A1470">
        <v>2021</v>
      </c>
      <c r="B1470">
        <v>18</v>
      </c>
      <c r="C1470" t="s">
        <v>3169</v>
      </c>
      <c r="D1470" t="s">
        <v>1062</v>
      </c>
      <c r="E1470" s="64" t="s">
        <v>4082</v>
      </c>
    </row>
    <row r="1471" spans="1:6" x14ac:dyDescent="0.25">
      <c r="A1471">
        <v>2021</v>
      </c>
      <c r="B1471">
        <v>18</v>
      </c>
      <c r="C1471" t="s">
        <v>3169</v>
      </c>
      <c r="D1471" t="s">
        <v>1062</v>
      </c>
      <c r="E1471" s="64" t="s">
        <v>4092</v>
      </c>
    </row>
    <row r="1472" spans="1:6" x14ac:dyDescent="0.25">
      <c r="A1472">
        <v>2021</v>
      </c>
      <c r="B1472">
        <v>18</v>
      </c>
      <c r="C1472" t="s">
        <v>3169</v>
      </c>
      <c r="D1472" t="s">
        <v>1062</v>
      </c>
      <c r="E1472" s="64" t="s">
        <v>4063</v>
      </c>
    </row>
    <row r="1473" spans="1:6" x14ac:dyDescent="0.25">
      <c r="A1473">
        <v>2021</v>
      </c>
      <c r="B1473">
        <v>18</v>
      </c>
      <c r="C1473" t="s">
        <v>3169</v>
      </c>
      <c r="D1473" t="s">
        <v>1038</v>
      </c>
      <c r="E1473" s="64" t="s">
        <v>4093</v>
      </c>
      <c r="F1473" s="64" t="s">
        <v>3194</v>
      </c>
    </row>
    <row r="1474" spans="1:6" x14ac:dyDescent="0.25">
      <c r="A1474">
        <v>2021</v>
      </c>
      <c r="B1474">
        <v>18</v>
      </c>
      <c r="C1474" t="s">
        <v>3325</v>
      </c>
      <c r="D1474" t="s">
        <v>1062</v>
      </c>
      <c r="F1474" s="64" t="s">
        <v>4063</v>
      </c>
    </row>
    <row r="1475" spans="1:6" x14ac:dyDescent="0.25">
      <c r="A1475">
        <v>2021</v>
      </c>
      <c r="B1475">
        <v>18</v>
      </c>
      <c r="C1475" t="s">
        <v>3169</v>
      </c>
      <c r="D1475" t="s">
        <v>1062</v>
      </c>
      <c r="F1475" s="64" t="s">
        <v>4094</v>
      </c>
    </row>
    <row r="1476" spans="1:6" x14ac:dyDescent="0.25">
      <c r="A1476">
        <v>2021</v>
      </c>
      <c r="B1476">
        <v>18</v>
      </c>
      <c r="C1476" t="s">
        <v>3325</v>
      </c>
      <c r="D1476" t="s">
        <v>1041</v>
      </c>
      <c r="E1476" s="64" t="s">
        <v>3979</v>
      </c>
      <c r="F1476" s="64" t="s">
        <v>4095</v>
      </c>
    </row>
    <row r="1477" spans="1:6" x14ac:dyDescent="0.25">
      <c r="A1477">
        <v>2022</v>
      </c>
      <c r="B1477">
        <v>1</v>
      </c>
      <c r="C1477" t="s">
        <v>3169</v>
      </c>
      <c r="D1477" t="s">
        <v>1049</v>
      </c>
      <c r="E1477" s="64" t="s">
        <v>3960</v>
      </c>
    </row>
    <row r="1478" spans="1:6" x14ac:dyDescent="0.25">
      <c r="A1478">
        <v>2022</v>
      </c>
      <c r="B1478">
        <v>1</v>
      </c>
      <c r="C1478" t="s">
        <v>3169</v>
      </c>
      <c r="D1478" t="s">
        <v>1049</v>
      </c>
      <c r="E1478" s="64" t="s">
        <v>3714</v>
      </c>
    </row>
    <row r="1479" spans="1:6" x14ac:dyDescent="0.25">
      <c r="A1479">
        <v>2022</v>
      </c>
      <c r="B1479">
        <v>1</v>
      </c>
      <c r="C1479" t="s">
        <v>3169</v>
      </c>
      <c r="D1479" t="s">
        <v>1049</v>
      </c>
      <c r="E1479" s="64" t="s">
        <v>4096</v>
      </c>
    </row>
    <row r="1480" spans="1:6" x14ac:dyDescent="0.25">
      <c r="A1480">
        <v>2022</v>
      </c>
      <c r="B1480">
        <v>1</v>
      </c>
      <c r="C1480" t="s">
        <v>3169</v>
      </c>
      <c r="D1480" t="s">
        <v>1049</v>
      </c>
      <c r="E1480" s="64" t="s">
        <v>3499</v>
      </c>
    </row>
    <row r="1481" spans="1:6" x14ac:dyDescent="0.25">
      <c r="A1481">
        <v>2022</v>
      </c>
      <c r="B1481">
        <v>1</v>
      </c>
      <c r="C1481" t="s">
        <v>3169</v>
      </c>
      <c r="D1481" t="s">
        <v>1049</v>
      </c>
      <c r="E1481" s="64" t="s">
        <v>4084</v>
      </c>
    </row>
    <row r="1482" spans="1:6" x14ac:dyDescent="0.25">
      <c r="A1482">
        <v>2022</v>
      </c>
      <c r="B1482">
        <v>1</v>
      </c>
      <c r="C1482" t="s">
        <v>3169</v>
      </c>
      <c r="D1482" t="s">
        <v>1041</v>
      </c>
      <c r="E1482" s="64" t="s">
        <v>4097</v>
      </c>
    </row>
    <row r="1483" spans="1:6" x14ac:dyDescent="0.25">
      <c r="A1483">
        <v>2022</v>
      </c>
      <c r="B1483">
        <v>1</v>
      </c>
      <c r="C1483" t="s">
        <v>3169</v>
      </c>
      <c r="D1483" t="s">
        <v>1041</v>
      </c>
      <c r="E1483" s="64" t="s">
        <v>4090</v>
      </c>
    </row>
    <row r="1484" spans="1:6" x14ac:dyDescent="0.25">
      <c r="A1484">
        <v>2022</v>
      </c>
      <c r="B1484">
        <v>1</v>
      </c>
      <c r="C1484" t="s">
        <v>3169</v>
      </c>
      <c r="D1484" t="s">
        <v>1041</v>
      </c>
      <c r="E1484" s="64" t="s">
        <v>4095</v>
      </c>
    </row>
    <row r="1485" spans="1:6" x14ac:dyDescent="0.25">
      <c r="A1485">
        <v>2022</v>
      </c>
      <c r="B1485">
        <v>1</v>
      </c>
      <c r="C1485" t="s">
        <v>3169</v>
      </c>
      <c r="D1485" t="s">
        <v>1041</v>
      </c>
      <c r="E1485" s="64" t="s">
        <v>4083</v>
      </c>
    </row>
    <row r="1486" spans="1:6" x14ac:dyDescent="0.25">
      <c r="A1486">
        <v>2022</v>
      </c>
      <c r="B1486">
        <v>1</v>
      </c>
      <c r="C1486" t="s">
        <v>3169</v>
      </c>
      <c r="D1486" t="s">
        <v>1041</v>
      </c>
      <c r="E1486" s="64" t="s">
        <v>4098</v>
      </c>
    </row>
    <row r="1487" spans="1:6" x14ac:dyDescent="0.25">
      <c r="A1487">
        <v>2022</v>
      </c>
      <c r="B1487">
        <v>1</v>
      </c>
      <c r="C1487" t="s">
        <v>3169</v>
      </c>
      <c r="D1487" t="s">
        <v>1041</v>
      </c>
      <c r="E1487" s="64" t="s">
        <v>4091</v>
      </c>
    </row>
    <row r="1488" spans="1:6" x14ac:dyDescent="0.25">
      <c r="A1488">
        <v>2022</v>
      </c>
      <c r="B1488">
        <v>1</v>
      </c>
      <c r="C1488" t="s">
        <v>3169</v>
      </c>
      <c r="D1488" t="s">
        <v>1041</v>
      </c>
      <c r="E1488" s="64" t="s">
        <v>3620</v>
      </c>
    </row>
    <row r="1489" spans="1:5" x14ac:dyDescent="0.25">
      <c r="A1489">
        <v>2022</v>
      </c>
      <c r="B1489">
        <v>1</v>
      </c>
      <c r="C1489" t="s">
        <v>3169</v>
      </c>
      <c r="D1489" t="s">
        <v>1041</v>
      </c>
      <c r="E1489" s="64" t="s">
        <v>4099</v>
      </c>
    </row>
    <row r="1490" spans="1:5" x14ac:dyDescent="0.25">
      <c r="A1490">
        <v>2022</v>
      </c>
      <c r="B1490">
        <v>1</v>
      </c>
      <c r="C1490" t="s">
        <v>3169</v>
      </c>
      <c r="D1490" t="s">
        <v>1041</v>
      </c>
      <c r="E1490" s="64" t="s">
        <v>2991</v>
      </c>
    </row>
    <row r="1491" spans="1:5" x14ac:dyDescent="0.25">
      <c r="A1491">
        <v>2022</v>
      </c>
      <c r="B1491">
        <v>1</v>
      </c>
      <c r="C1491" t="s">
        <v>3169</v>
      </c>
      <c r="D1491" t="s">
        <v>1049</v>
      </c>
      <c r="E1491" s="64" t="s">
        <v>4079</v>
      </c>
    </row>
    <row r="1492" spans="1:5" x14ac:dyDescent="0.25">
      <c r="A1492">
        <v>2022</v>
      </c>
      <c r="B1492">
        <v>1</v>
      </c>
      <c r="C1492" t="s">
        <v>3169</v>
      </c>
      <c r="D1492" t="s">
        <v>1049</v>
      </c>
      <c r="E1492" s="64" t="s">
        <v>4013</v>
      </c>
    </row>
    <row r="1493" spans="1:5" x14ac:dyDescent="0.25">
      <c r="A1493">
        <v>2022</v>
      </c>
      <c r="B1493">
        <v>1</v>
      </c>
      <c r="C1493" t="s">
        <v>3169</v>
      </c>
      <c r="D1493" t="s">
        <v>1046</v>
      </c>
      <c r="E1493" s="64" t="s">
        <v>3956</v>
      </c>
    </row>
    <row r="1494" spans="1:5" x14ac:dyDescent="0.25">
      <c r="A1494">
        <v>2022</v>
      </c>
      <c r="B1494">
        <v>1</v>
      </c>
      <c r="C1494" t="s">
        <v>3169</v>
      </c>
      <c r="D1494" t="s">
        <v>1046</v>
      </c>
      <c r="E1494" s="64" t="s">
        <v>4058</v>
      </c>
    </row>
    <row r="1495" spans="1:5" x14ac:dyDescent="0.25">
      <c r="A1495">
        <v>2022</v>
      </c>
      <c r="B1495">
        <v>1</v>
      </c>
      <c r="C1495" t="s">
        <v>3169</v>
      </c>
      <c r="D1495" t="s">
        <v>1046</v>
      </c>
      <c r="E1495" s="64" t="s">
        <v>3777</v>
      </c>
    </row>
    <row r="1496" spans="1:5" x14ac:dyDescent="0.25">
      <c r="A1496">
        <v>2022</v>
      </c>
      <c r="B1496">
        <v>1</v>
      </c>
      <c r="C1496" t="s">
        <v>3169</v>
      </c>
      <c r="D1496" t="s">
        <v>1046</v>
      </c>
      <c r="E1496" s="64" t="s">
        <v>4066</v>
      </c>
    </row>
    <row r="1497" spans="1:5" x14ac:dyDescent="0.25">
      <c r="A1497">
        <v>2022</v>
      </c>
      <c r="B1497">
        <v>1</v>
      </c>
      <c r="C1497" t="s">
        <v>3169</v>
      </c>
      <c r="D1497" t="s">
        <v>1046</v>
      </c>
      <c r="E1497" s="64" t="s">
        <v>3883</v>
      </c>
    </row>
    <row r="1498" spans="1:5" x14ac:dyDescent="0.25">
      <c r="A1498">
        <v>2022</v>
      </c>
      <c r="B1498">
        <v>1</v>
      </c>
      <c r="C1498" t="s">
        <v>3169</v>
      </c>
      <c r="D1498" t="s">
        <v>1046</v>
      </c>
      <c r="E1498" s="64" t="s">
        <v>4006</v>
      </c>
    </row>
    <row r="1499" spans="1:5" x14ac:dyDescent="0.25">
      <c r="A1499">
        <v>2022</v>
      </c>
      <c r="B1499">
        <v>1</v>
      </c>
      <c r="C1499" t="s">
        <v>3169</v>
      </c>
      <c r="D1499" t="s">
        <v>1049</v>
      </c>
      <c r="E1499" s="64" t="s">
        <v>3995</v>
      </c>
    </row>
    <row r="1500" spans="1:5" x14ac:dyDescent="0.25">
      <c r="A1500">
        <v>2022</v>
      </c>
      <c r="B1500">
        <v>1</v>
      </c>
      <c r="C1500" t="s">
        <v>3169</v>
      </c>
      <c r="D1500" t="s">
        <v>1038</v>
      </c>
      <c r="E1500" s="64" t="s">
        <v>4100</v>
      </c>
    </row>
    <row r="1501" spans="1:5" x14ac:dyDescent="0.25">
      <c r="A1501">
        <v>2022</v>
      </c>
      <c r="B1501">
        <v>1</v>
      </c>
      <c r="C1501" t="s">
        <v>3169</v>
      </c>
      <c r="D1501" t="s">
        <v>1043</v>
      </c>
      <c r="E1501" s="64" t="s">
        <v>3925</v>
      </c>
    </row>
    <row r="1502" spans="1:5" x14ac:dyDescent="0.25">
      <c r="A1502">
        <v>2022</v>
      </c>
      <c r="B1502">
        <v>1</v>
      </c>
      <c r="C1502" t="s">
        <v>3169</v>
      </c>
      <c r="D1502" t="s">
        <v>1043</v>
      </c>
      <c r="E1502" s="64" t="s">
        <v>4101</v>
      </c>
    </row>
    <row r="1503" spans="1:5" x14ac:dyDescent="0.25">
      <c r="A1503">
        <v>2022</v>
      </c>
      <c r="B1503">
        <v>1</v>
      </c>
      <c r="C1503" t="s">
        <v>3169</v>
      </c>
      <c r="D1503" t="s">
        <v>1043</v>
      </c>
      <c r="E1503" s="64" t="s">
        <v>3298</v>
      </c>
    </row>
    <row r="1504" spans="1:5" x14ac:dyDescent="0.25">
      <c r="A1504">
        <v>2022</v>
      </c>
      <c r="B1504">
        <v>1</v>
      </c>
      <c r="C1504" t="s">
        <v>3169</v>
      </c>
      <c r="D1504" t="s">
        <v>1043</v>
      </c>
      <c r="E1504" s="64" t="s">
        <v>4102</v>
      </c>
    </row>
    <row r="1505" spans="1:5" x14ac:dyDescent="0.25">
      <c r="A1505">
        <v>2022</v>
      </c>
      <c r="B1505">
        <v>1</v>
      </c>
      <c r="C1505" t="s">
        <v>3169</v>
      </c>
      <c r="D1505" t="s">
        <v>1043</v>
      </c>
      <c r="E1505" s="64" t="s">
        <v>4043</v>
      </c>
    </row>
    <row r="1506" spans="1:5" x14ac:dyDescent="0.25">
      <c r="A1506">
        <v>2022</v>
      </c>
      <c r="B1506">
        <v>1</v>
      </c>
      <c r="C1506" t="s">
        <v>3169</v>
      </c>
      <c r="D1506" t="s">
        <v>1043</v>
      </c>
      <c r="E1506" s="64" t="s">
        <v>4007</v>
      </c>
    </row>
    <row r="1507" spans="1:5" x14ac:dyDescent="0.25">
      <c r="A1507">
        <v>2022</v>
      </c>
      <c r="B1507">
        <v>1</v>
      </c>
      <c r="C1507" t="s">
        <v>3169</v>
      </c>
      <c r="D1507" t="s">
        <v>1049</v>
      </c>
      <c r="E1507" s="64" t="s">
        <v>4103</v>
      </c>
    </row>
    <row r="1508" spans="1:5" x14ac:dyDescent="0.25">
      <c r="A1508">
        <v>2022</v>
      </c>
      <c r="B1508">
        <v>1</v>
      </c>
      <c r="C1508" t="s">
        <v>3169</v>
      </c>
      <c r="D1508" t="s">
        <v>1052</v>
      </c>
      <c r="E1508" s="64" t="s">
        <v>4104</v>
      </c>
    </row>
    <row r="1509" spans="1:5" x14ac:dyDescent="0.25">
      <c r="A1509">
        <v>2022</v>
      </c>
      <c r="B1509">
        <v>1</v>
      </c>
      <c r="C1509" t="s">
        <v>3169</v>
      </c>
      <c r="D1509" t="s">
        <v>1052</v>
      </c>
      <c r="E1509" s="64" t="s">
        <v>3906</v>
      </c>
    </row>
    <row r="1510" spans="1:5" x14ac:dyDescent="0.25">
      <c r="A1510">
        <v>2022</v>
      </c>
      <c r="B1510">
        <v>1</v>
      </c>
      <c r="C1510" t="s">
        <v>3169</v>
      </c>
      <c r="D1510" t="s">
        <v>1052</v>
      </c>
      <c r="E1510" s="64" t="s">
        <v>4071</v>
      </c>
    </row>
    <row r="1511" spans="1:5" x14ac:dyDescent="0.25">
      <c r="A1511">
        <v>2022</v>
      </c>
      <c r="B1511">
        <v>1</v>
      </c>
      <c r="C1511" t="s">
        <v>3169</v>
      </c>
      <c r="D1511" t="s">
        <v>1049</v>
      </c>
      <c r="E1511" s="64" t="s">
        <v>4105</v>
      </c>
    </row>
    <row r="1512" spans="1:5" x14ac:dyDescent="0.25">
      <c r="A1512">
        <v>2022</v>
      </c>
      <c r="B1512">
        <v>1</v>
      </c>
      <c r="C1512" t="s">
        <v>3169</v>
      </c>
      <c r="D1512" t="s">
        <v>1049</v>
      </c>
      <c r="E1512" s="64" t="s">
        <v>4080</v>
      </c>
    </row>
    <row r="1513" spans="1:5" x14ac:dyDescent="0.25">
      <c r="A1513">
        <v>2022</v>
      </c>
      <c r="B1513">
        <v>1</v>
      </c>
      <c r="C1513" t="s">
        <v>3169</v>
      </c>
      <c r="D1513" t="s">
        <v>1043</v>
      </c>
      <c r="E1513" s="64" t="s">
        <v>3949</v>
      </c>
    </row>
    <row r="1514" spans="1:5" x14ac:dyDescent="0.25">
      <c r="A1514">
        <v>2022</v>
      </c>
      <c r="B1514">
        <v>1</v>
      </c>
      <c r="C1514" t="s">
        <v>3169</v>
      </c>
      <c r="D1514" t="s">
        <v>1046</v>
      </c>
      <c r="E1514" s="64" t="s">
        <v>3849</v>
      </c>
    </row>
    <row r="1515" spans="1:5" x14ac:dyDescent="0.25">
      <c r="A1515">
        <v>2022</v>
      </c>
      <c r="B1515">
        <v>1</v>
      </c>
      <c r="C1515" t="s">
        <v>3169</v>
      </c>
      <c r="D1515" t="s">
        <v>1046</v>
      </c>
      <c r="E1515" s="64" t="s">
        <v>3999</v>
      </c>
    </row>
    <row r="1516" spans="1:5" x14ac:dyDescent="0.25">
      <c r="A1516">
        <v>2022</v>
      </c>
      <c r="B1516">
        <v>1</v>
      </c>
      <c r="C1516" t="s">
        <v>3169</v>
      </c>
      <c r="D1516" t="s">
        <v>1038</v>
      </c>
      <c r="E1516" s="64" t="s">
        <v>4106</v>
      </c>
    </row>
    <row r="1517" spans="1:5" x14ac:dyDescent="0.25">
      <c r="A1517">
        <v>2022</v>
      </c>
      <c r="B1517">
        <v>1</v>
      </c>
      <c r="C1517" t="s">
        <v>3169</v>
      </c>
      <c r="D1517" t="s">
        <v>1060</v>
      </c>
      <c r="E1517" s="64" t="s">
        <v>3617</v>
      </c>
    </row>
    <row r="1518" spans="1:5" x14ac:dyDescent="0.25">
      <c r="A1518">
        <v>2022</v>
      </c>
      <c r="B1518">
        <v>1</v>
      </c>
      <c r="C1518" t="s">
        <v>3169</v>
      </c>
      <c r="D1518" t="s">
        <v>1060</v>
      </c>
      <c r="E1518" s="64" t="s">
        <v>4107</v>
      </c>
    </row>
    <row r="1519" spans="1:5" x14ac:dyDescent="0.25">
      <c r="A1519">
        <v>2022</v>
      </c>
      <c r="B1519">
        <v>1</v>
      </c>
      <c r="C1519" t="s">
        <v>3169</v>
      </c>
      <c r="D1519" t="s">
        <v>1062</v>
      </c>
      <c r="E1519" s="64" t="s">
        <v>4108</v>
      </c>
    </row>
    <row r="1520" spans="1:5" x14ac:dyDescent="0.25">
      <c r="A1520">
        <v>2022</v>
      </c>
      <c r="B1520">
        <v>1</v>
      </c>
      <c r="C1520" t="s">
        <v>3169</v>
      </c>
      <c r="D1520" t="s">
        <v>1062</v>
      </c>
      <c r="E1520" s="64" t="s">
        <v>4094</v>
      </c>
    </row>
    <row r="1521" spans="1:5" x14ac:dyDescent="0.25">
      <c r="A1521">
        <v>2022</v>
      </c>
      <c r="B1521">
        <v>1</v>
      </c>
      <c r="C1521" t="s">
        <v>3169</v>
      </c>
      <c r="D1521" t="s">
        <v>1062</v>
      </c>
      <c r="E1521" s="64" t="s">
        <v>4068</v>
      </c>
    </row>
    <row r="1522" spans="1:5" x14ac:dyDescent="0.25">
      <c r="A1522">
        <v>2022</v>
      </c>
      <c r="B1522">
        <v>1</v>
      </c>
      <c r="C1522" t="s">
        <v>3169</v>
      </c>
      <c r="D1522" t="s">
        <v>1062</v>
      </c>
      <c r="E1522" s="64" t="s">
        <v>4109</v>
      </c>
    </row>
    <row r="1523" spans="1:5" x14ac:dyDescent="0.25">
      <c r="A1523">
        <v>2022</v>
      </c>
      <c r="B1523">
        <v>1</v>
      </c>
      <c r="C1523" t="s">
        <v>3169</v>
      </c>
      <c r="D1523" t="s">
        <v>1062</v>
      </c>
      <c r="E1523" s="64" t="s">
        <v>4110</v>
      </c>
    </row>
    <row r="1524" spans="1:5" x14ac:dyDescent="0.25">
      <c r="A1524">
        <v>2022</v>
      </c>
      <c r="B1524">
        <v>1</v>
      </c>
      <c r="C1524" t="s">
        <v>3169</v>
      </c>
      <c r="D1524" t="s">
        <v>1055</v>
      </c>
      <c r="E1524" s="64" t="s">
        <v>3631</v>
      </c>
    </row>
    <row r="1525" spans="1:5" x14ac:dyDescent="0.25">
      <c r="A1525">
        <v>2022</v>
      </c>
      <c r="B1525">
        <v>1</v>
      </c>
      <c r="C1525" t="s">
        <v>3169</v>
      </c>
      <c r="D1525" t="s">
        <v>1055</v>
      </c>
      <c r="E1525" s="64" t="s">
        <v>4111</v>
      </c>
    </row>
    <row r="1526" spans="1:5" x14ac:dyDescent="0.25">
      <c r="A1526">
        <v>2022</v>
      </c>
      <c r="B1526">
        <v>1</v>
      </c>
      <c r="C1526" t="s">
        <v>3169</v>
      </c>
      <c r="D1526" t="s">
        <v>1055</v>
      </c>
      <c r="E1526" s="64" t="s">
        <v>3895</v>
      </c>
    </row>
    <row r="1527" spans="1:5" x14ac:dyDescent="0.25">
      <c r="A1527">
        <v>2022</v>
      </c>
      <c r="B1527">
        <v>1</v>
      </c>
      <c r="C1527" t="s">
        <v>3169</v>
      </c>
      <c r="D1527" t="s">
        <v>1055</v>
      </c>
      <c r="E1527" s="64" t="s">
        <v>3900</v>
      </c>
    </row>
    <row r="1528" spans="1:5" x14ac:dyDescent="0.25">
      <c r="A1528">
        <v>2022</v>
      </c>
      <c r="B1528">
        <v>1</v>
      </c>
      <c r="C1528" t="s">
        <v>3169</v>
      </c>
      <c r="D1528" t="s">
        <v>1055</v>
      </c>
      <c r="E1528" s="64" t="s">
        <v>3897</v>
      </c>
    </row>
    <row r="1529" spans="1:5" x14ac:dyDescent="0.25">
      <c r="A1529">
        <v>2022</v>
      </c>
      <c r="B1529">
        <v>1</v>
      </c>
      <c r="C1529" t="s">
        <v>3169</v>
      </c>
      <c r="D1529" t="s">
        <v>1055</v>
      </c>
      <c r="E1529" s="64" t="s">
        <v>4075</v>
      </c>
    </row>
    <row r="1530" spans="1:5" x14ac:dyDescent="0.25">
      <c r="A1530">
        <v>2022</v>
      </c>
      <c r="B1530">
        <v>1</v>
      </c>
      <c r="C1530" t="s">
        <v>3169</v>
      </c>
      <c r="D1530" t="s">
        <v>1055</v>
      </c>
      <c r="E1530" s="64" t="s">
        <v>3522</v>
      </c>
    </row>
    <row r="1531" spans="1:5" x14ac:dyDescent="0.25">
      <c r="A1531">
        <v>2022</v>
      </c>
      <c r="B1531">
        <v>1</v>
      </c>
      <c r="C1531" t="s">
        <v>3169</v>
      </c>
      <c r="D1531" t="s">
        <v>1055</v>
      </c>
      <c r="E1531" s="64" t="s">
        <v>3763</v>
      </c>
    </row>
    <row r="1532" spans="1:5" x14ac:dyDescent="0.25">
      <c r="A1532">
        <v>2022</v>
      </c>
      <c r="B1532">
        <v>1</v>
      </c>
      <c r="C1532" t="s">
        <v>3169</v>
      </c>
      <c r="D1532" t="s">
        <v>1060</v>
      </c>
      <c r="E1532" s="64" t="s">
        <v>4112</v>
      </c>
    </row>
    <row r="1533" spans="1:5" x14ac:dyDescent="0.25">
      <c r="A1533">
        <v>2022</v>
      </c>
      <c r="B1533">
        <v>1</v>
      </c>
      <c r="C1533" t="s">
        <v>3169</v>
      </c>
      <c r="D1533" t="s">
        <v>1060</v>
      </c>
      <c r="E1533" s="64" t="s">
        <v>4029</v>
      </c>
    </row>
    <row r="1534" spans="1:5" x14ac:dyDescent="0.25">
      <c r="A1534">
        <v>2022</v>
      </c>
      <c r="B1534">
        <v>1</v>
      </c>
      <c r="C1534" t="s">
        <v>3169</v>
      </c>
      <c r="D1534" t="s">
        <v>1060</v>
      </c>
      <c r="E1534" s="64" t="s">
        <v>4113</v>
      </c>
    </row>
    <row r="1535" spans="1:5" x14ac:dyDescent="0.25">
      <c r="A1535">
        <v>2022</v>
      </c>
      <c r="B1535">
        <v>1</v>
      </c>
      <c r="C1535" t="s">
        <v>3169</v>
      </c>
      <c r="D1535" t="s">
        <v>1041</v>
      </c>
      <c r="E1535" s="64" t="s">
        <v>3964</v>
      </c>
    </row>
    <row r="1536" spans="1:5" x14ac:dyDescent="0.25">
      <c r="A1536">
        <v>2022</v>
      </c>
      <c r="B1536">
        <v>1</v>
      </c>
      <c r="C1536" t="s">
        <v>3169</v>
      </c>
      <c r="D1536" t="s">
        <v>1060</v>
      </c>
      <c r="E1536" s="64" t="s">
        <v>3473</v>
      </c>
    </row>
    <row r="1537" spans="1:5" x14ac:dyDescent="0.25">
      <c r="A1537">
        <v>2022</v>
      </c>
      <c r="B1537">
        <v>1</v>
      </c>
      <c r="C1537" t="s">
        <v>3169</v>
      </c>
      <c r="D1537" t="s">
        <v>1060</v>
      </c>
      <c r="E1537" s="64" t="s">
        <v>3992</v>
      </c>
    </row>
    <row r="1538" spans="1:5" x14ac:dyDescent="0.25">
      <c r="A1538">
        <v>2022</v>
      </c>
      <c r="B1538">
        <v>1</v>
      </c>
      <c r="C1538" t="s">
        <v>3169</v>
      </c>
      <c r="D1538" t="s">
        <v>1052</v>
      </c>
      <c r="E1538" s="64" t="s">
        <v>4114</v>
      </c>
    </row>
    <row r="1539" spans="1:5" x14ac:dyDescent="0.25">
      <c r="A1539">
        <v>2022</v>
      </c>
      <c r="B1539">
        <v>1</v>
      </c>
      <c r="C1539" t="s">
        <v>3169</v>
      </c>
      <c r="D1539" t="s">
        <v>1060</v>
      </c>
      <c r="E1539" s="64" t="s">
        <v>4115</v>
      </c>
    </row>
    <row r="1540" spans="1:5" x14ac:dyDescent="0.25">
      <c r="A1540">
        <v>2022</v>
      </c>
      <c r="B1540">
        <v>1</v>
      </c>
      <c r="C1540" t="s">
        <v>3169</v>
      </c>
      <c r="D1540" t="s">
        <v>1060</v>
      </c>
      <c r="E1540" s="64" t="s">
        <v>4116</v>
      </c>
    </row>
    <row r="1541" spans="1:5" x14ac:dyDescent="0.25">
      <c r="A1541">
        <v>2022</v>
      </c>
      <c r="B1541">
        <v>1</v>
      </c>
      <c r="C1541" t="s">
        <v>3169</v>
      </c>
      <c r="D1541" t="s">
        <v>1041</v>
      </c>
      <c r="E1541" s="64" t="s">
        <v>3243</v>
      </c>
    </row>
    <row r="1542" spans="1:5" x14ac:dyDescent="0.25">
      <c r="A1542">
        <v>2022</v>
      </c>
      <c r="B1542">
        <v>1</v>
      </c>
      <c r="C1542" t="s">
        <v>3169</v>
      </c>
      <c r="D1542" t="s">
        <v>1060</v>
      </c>
      <c r="E1542" s="64" t="s">
        <v>3975</v>
      </c>
    </row>
    <row r="1543" spans="1:5" x14ac:dyDescent="0.25">
      <c r="A1543">
        <v>2022</v>
      </c>
      <c r="B1543">
        <v>1</v>
      </c>
      <c r="C1543" t="s">
        <v>3169</v>
      </c>
      <c r="D1543" t="s">
        <v>1041</v>
      </c>
      <c r="E1543" s="64" t="s">
        <v>4117</v>
      </c>
    </row>
    <row r="1544" spans="1:5" x14ac:dyDescent="0.25">
      <c r="A1544">
        <v>2022</v>
      </c>
      <c r="B1544">
        <v>1</v>
      </c>
      <c r="C1544" t="s">
        <v>3169</v>
      </c>
      <c r="D1544" t="s">
        <v>1041</v>
      </c>
      <c r="E1544" s="64" t="s">
        <v>4118</v>
      </c>
    </row>
    <row r="1545" spans="1:5" x14ac:dyDescent="0.25">
      <c r="A1545">
        <v>2022</v>
      </c>
      <c r="B1545">
        <v>1</v>
      </c>
      <c r="C1545" t="s">
        <v>3169</v>
      </c>
      <c r="D1545" t="s">
        <v>1060</v>
      </c>
      <c r="E1545" s="64" t="s">
        <v>3602</v>
      </c>
    </row>
    <row r="1546" spans="1:5" x14ac:dyDescent="0.25">
      <c r="A1546">
        <v>2022</v>
      </c>
      <c r="B1546">
        <v>1</v>
      </c>
      <c r="C1546" t="s">
        <v>3169</v>
      </c>
      <c r="D1546" t="s">
        <v>1041</v>
      </c>
      <c r="E1546" s="64" t="s">
        <v>3571</v>
      </c>
    </row>
    <row r="1547" spans="1:5" x14ac:dyDescent="0.25">
      <c r="A1547">
        <v>2022</v>
      </c>
      <c r="B1547">
        <v>1</v>
      </c>
      <c r="C1547" t="s">
        <v>3169</v>
      </c>
      <c r="D1547" t="s">
        <v>1062</v>
      </c>
      <c r="E1547" s="64" t="s">
        <v>4119</v>
      </c>
    </row>
    <row r="1548" spans="1:5" x14ac:dyDescent="0.25">
      <c r="A1548">
        <v>2022</v>
      </c>
      <c r="B1548">
        <v>1</v>
      </c>
      <c r="C1548" t="s">
        <v>3169</v>
      </c>
      <c r="D1548" t="s">
        <v>1043</v>
      </c>
      <c r="E1548" s="64" t="s">
        <v>4120</v>
      </c>
    </row>
    <row r="1549" spans="1:5" x14ac:dyDescent="0.25">
      <c r="A1549">
        <v>2022</v>
      </c>
      <c r="B1549">
        <v>1</v>
      </c>
      <c r="C1549" t="s">
        <v>3169</v>
      </c>
      <c r="D1549" t="s">
        <v>1049</v>
      </c>
      <c r="E1549" s="64" t="s">
        <v>3213</v>
      </c>
    </row>
    <row r="1550" spans="1:5" x14ac:dyDescent="0.25">
      <c r="A1550">
        <v>2022</v>
      </c>
      <c r="B1550">
        <v>1</v>
      </c>
      <c r="C1550" t="s">
        <v>3169</v>
      </c>
      <c r="D1550" t="s">
        <v>1060</v>
      </c>
      <c r="E1550" s="64" t="s">
        <v>30</v>
      </c>
    </row>
    <row r="1551" spans="1:5" x14ac:dyDescent="0.25">
      <c r="A1551">
        <v>2022</v>
      </c>
      <c r="B1551">
        <v>1</v>
      </c>
      <c r="C1551" t="s">
        <v>3169</v>
      </c>
      <c r="D1551" t="s">
        <v>1060</v>
      </c>
      <c r="E1551" s="64" t="s">
        <v>30</v>
      </c>
    </row>
    <row r="1552" spans="1:5" x14ac:dyDescent="0.25">
      <c r="A1552">
        <v>2022</v>
      </c>
      <c r="B1552">
        <v>1</v>
      </c>
      <c r="C1552" t="s">
        <v>3169</v>
      </c>
      <c r="D1552" t="s">
        <v>1060</v>
      </c>
      <c r="E1552" s="64" t="s">
        <v>30</v>
      </c>
    </row>
    <row r="1553" spans="1:5" x14ac:dyDescent="0.25">
      <c r="A1553">
        <v>2022</v>
      </c>
      <c r="B1553">
        <v>1</v>
      </c>
      <c r="C1553" t="s">
        <v>3169</v>
      </c>
      <c r="D1553" t="s">
        <v>1062</v>
      </c>
      <c r="E1553" s="64" t="s">
        <v>30</v>
      </c>
    </row>
    <row r="1554" spans="1:5" x14ac:dyDescent="0.25">
      <c r="A1554">
        <v>2022</v>
      </c>
      <c r="B1554">
        <v>1</v>
      </c>
      <c r="C1554" t="s">
        <v>3169</v>
      </c>
      <c r="D1554" t="s">
        <v>1062</v>
      </c>
      <c r="E1554" s="64" t="s">
        <v>30</v>
      </c>
    </row>
    <row r="1555" spans="1:5" x14ac:dyDescent="0.25">
      <c r="A1555">
        <v>2022</v>
      </c>
      <c r="B1555">
        <v>1</v>
      </c>
      <c r="C1555" t="s">
        <v>3169</v>
      </c>
      <c r="D1555" t="s">
        <v>1062</v>
      </c>
      <c r="E1555" s="64" t="s">
        <v>30</v>
      </c>
    </row>
    <row r="1556" spans="1:5" x14ac:dyDescent="0.25">
      <c r="A1556">
        <v>2022</v>
      </c>
      <c r="B1556">
        <v>1</v>
      </c>
      <c r="C1556" t="s">
        <v>3169</v>
      </c>
      <c r="D1556" t="s">
        <v>1049</v>
      </c>
      <c r="E1556" s="64" t="s">
        <v>30</v>
      </c>
    </row>
    <row r="1557" spans="1:5" x14ac:dyDescent="0.25">
      <c r="A1557">
        <v>2022</v>
      </c>
      <c r="B1557">
        <v>1</v>
      </c>
      <c r="C1557" t="s">
        <v>3169</v>
      </c>
      <c r="D1557" t="s">
        <v>1049</v>
      </c>
      <c r="E1557" s="64" t="s">
        <v>30</v>
      </c>
    </row>
    <row r="1558" spans="1:5" x14ac:dyDescent="0.25">
      <c r="A1558">
        <v>2022</v>
      </c>
      <c r="B1558">
        <v>1</v>
      </c>
      <c r="C1558" t="s">
        <v>3169</v>
      </c>
      <c r="D1558" t="s">
        <v>1043</v>
      </c>
      <c r="E1558" s="64" t="s">
        <v>30</v>
      </c>
    </row>
    <row r="1559" spans="1:5" x14ac:dyDescent="0.25">
      <c r="A1559">
        <v>2022</v>
      </c>
      <c r="B1559">
        <v>1</v>
      </c>
      <c r="C1559" t="s">
        <v>3169</v>
      </c>
      <c r="D1559" t="s">
        <v>1049</v>
      </c>
      <c r="E1559" s="64" t="s">
        <v>30</v>
      </c>
    </row>
    <row r="1560" spans="1:5" x14ac:dyDescent="0.25">
      <c r="A1560">
        <v>2022</v>
      </c>
      <c r="B1560">
        <v>1</v>
      </c>
      <c r="C1560" t="s">
        <v>3169</v>
      </c>
      <c r="D1560" t="s">
        <v>1043</v>
      </c>
      <c r="E1560" s="64" t="s">
        <v>30</v>
      </c>
    </row>
    <row r="1561" spans="1:5" x14ac:dyDescent="0.25">
      <c r="A1561">
        <v>2022</v>
      </c>
      <c r="B1561">
        <v>1</v>
      </c>
      <c r="C1561" t="s">
        <v>3169</v>
      </c>
      <c r="D1561" t="s">
        <v>1052</v>
      </c>
      <c r="E1561" s="64" t="s">
        <v>30</v>
      </c>
    </row>
    <row r="1562" spans="1:5" x14ac:dyDescent="0.25">
      <c r="A1562">
        <v>2022</v>
      </c>
      <c r="B1562">
        <v>1</v>
      </c>
      <c r="C1562" t="s">
        <v>3169</v>
      </c>
      <c r="D1562" t="s">
        <v>1052</v>
      </c>
      <c r="E1562" s="64" t="s">
        <v>3916</v>
      </c>
    </row>
    <row r="1563" spans="1:5" x14ac:dyDescent="0.25">
      <c r="A1563">
        <v>2022</v>
      </c>
      <c r="B1563">
        <v>1</v>
      </c>
      <c r="C1563" t="s">
        <v>3169</v>
      </c>
      <c r="D1563" t="s">
        <v>1052</v>
      </c>
      <c r="E1563" s="64" t="s">
        <v>3644</v>
      </c>
    </row>
    <row r="1564" spans="1:5" x14ac:dyDescent="0.25">
      <c r="A1564">
        <v>2022</v>
      </c>
      <c r="B1564">
        <v>1</v>
      </c>
      <c r="C1564" t="s">
        <v>3169</v>
      </c>
      <c r="D1564" t="s">
        <v>1052</v>
      </c>
      <c r="E1564" s="64" t="s">
        <v>3439</v>
      </c>
    </row>
    <row r="1565" spans="1:5" x14ac:dyDescent="0.25">
      <c r="A1565">
        <v>2022</v>
      </c>
      <c r="B1565">
        <v>1</v>
      </c>
      <c r="C1565" t="s">
        <v>3169</v>
      </c>
      <c r="D1565" t="s">
        <v>1052</v>
      </c>
      <c r="E1565" s="64" t="s">
        <v>4085</v>
      </c>
    </row>
    <row r="1566" spans="1:5" x14ac:dyDescent="0.25">
      <c r="A1566">
        <v>2022</v>
      </c>
      <c r="B1566">
        <v>1</v>
      </c>
      <c r="C1566" t="s">
        <v>3169</v>
      </c>
      <c r="D1566" t="s">
        <v>1055</v>
      </c>
      <c r="E1566" s="64" t="s">
        <v>30</v>
      </c>
    </row>
    <row r="1567" spans="1:5" x14ac:dyDescent="0.25">
      <c r="A1567">
        <v>2022</v>
      </c>
      <c r="B1567">
        <v>1</v>
      </c>
      <c r="C1567" t="s">
        <v>3169</v>
      </c>
      <c r="D1567" t="s">
        <v>1055</v>
      </c>
      <c r="E1567" s="64" t="s">
        <v>30</v>
      </c>
    </row>
    <row r="1568" spans="1:5" x14ac:dyDescent="0.25">
      <c r="A1568">
        <v>2022</v>
      </c>
      <c r="B1568">
        <v>1</v>
      </c>
      <c r="C1568" t="s">
        <v>3169</v>
      </c>
      <c r="D1568" t="s">
        <v>1055</v>
      </c>
      <c r="E1568" s="64" t="s">
        <v>30</v>
      </c>
    </row>
    <row r="1569" spans="1:5" x14ac:dyDescent="0.25">
      <c r="A1569">
        <v>2022</v>
      </c>
      <c r="B1569">
        <v>1</v>
      </c>
      <c r="C1569" t="s">
        <v>3169</v>
      </c>
      <c r="D1569" t="s">
        <v>1043</v>
      </c>
      <c r="E1569" s="64" t="s">
        <v>3387</v>
      </c>
    </row>
    <row r="1570" spans="1:5" x14ac:dyDescent="0.25">
      <c r="A1570">
        <v>2022</v>
      </c>
      <c r="B1570">
        <v>1</v>
      </c>
      <c r="C1570" t="s">
        <v>3169</v>
      </c>
      <c r="D1570" t="s">
        <v>1055</v>
      </c>
      <c r="E1570" s="64" t="s">
        <v>4012</v>
      </c>
    </row>
    <row r="1571" spans="1:5" x14ac:dyDescent="0.25">
      <c r="A1571">
        <v>2022</v>
      </c>
      <c r="B1571">
        <v>1</v>
      </c>
      <c r="C1571" t="s">
        <v>3169</v>
      </c>
      <c r="D1571" t="s">
        <v>1055</v>
      </c>
      <c r="E1571" s="64" t="s">
        <v>4039</v>
      </c>
    </row>
    <row r="1572" spans="1:5" x14ac:dyDescent="0.25">
      <c r="A1572">
        <v>2022</v>
      </c>
      <c r="B1572">
        <v>1</v>
      </c>
      <c r="C1572" t="s">
        <v>3169</v>
      </c>
      <c r="D1572" t="s">
        <v>1038</v>
      </c>
      <c r="E1572" s="64" t="s">
        <v>3194</v>
      </c>
    </row>
    <row r="1573" spans="1:5" x14ac:dyDescent="0.25">
      <c r="A1573">
        <v>2022</v>
      </c>
      <c r="B1573">
        <v>1</v>
      </c>
      <c r="C1573" t="s">
        <v>3169</v>
      </c>
      <c r="D1573" t="s">
        <v>1055</v>
      </c>
      <c r="E1573" s="64" t="s">
        <v>4121</v>
      </c>
    </row>
    <row r="1574" spans="1:5" x14ac:dyDescent="0.25">
      <c r="A1574">
        <v>2022</v>
      </c>
      <c r="B1574">
        <v>1</v>
      </c>
      <c r="C1574" t="s">
        <v>3169</v>
      </c>
      <c r="D1574" t="s">
        <v>1055</v>
      </c>
      <c r="E1574" s="64" t="s">
        <v>3769</v>
      </c>
    </row>
    <row r="1575" spans="1:5" x14ac:dyDescent="0.25">
      <c r="A1575">
        <v>2022</v>
      </c>
      <c r="B1575">
        <v>1</v>
      </c>
      <c r="C1575" t="s">
        <v>3169</v>
      </c>
      <c r="D1575" t="s">
        <v>1055</v>
      </c>
      <c r="E1575" s="64" t="s">
        <v>4122</v>
      </c>
    </row>
    <row r="1576" spans="1:5" x14ac:dyDescent="0.25">
      <c r="A1576">
        <v>2022</v>
      </c>
      <c r="B1576">
        <v>1</v>
      </c>
      <c r="C1576" t="s">
        <v>3169</v>
      </c>
      <c r="D1576" t="s">
        <v>1046</v>
      </c>
      <c r="E1576" s="64" t="s">
        <v>4073</v>
      </c>
    </row>
    <row r="1577" spans="1:5" x14ac:dyDescent="0.25">
      <c r="A1577">
        <v>2022</v>
      </c>
      <c r="B1577">
        <v>1</v>
      </c>
      <c r="C1577" t="s">
        <v>3169</v>
      </c>
      <c r="D1577" t="s">
        <v>1046</v>
      </c>
      <c r="E1577" s="64" t="s">
        <v>3923</v>
      </c>
    </row>
    <row r="1578" spans="1:5" x14ac:dyDescent="0.25">
      <c r="A1578">
        <v>2022</v>
      </c>
      <c r="B1578">
        <v>1</v>
      </c>
      <c r="C1578" t="s">
        <v>3169</v>
      </c>
      <c r="D1578" t="s">
        <v>1046</v>
      </c>
      <c r="E1578" s="64" t="s">
        <v>4123</v>
      </c>
    </row>
    <row r="1579" spans="1:5" x14ac:dyDescent="0.25">
      <c r="A1579">
        <v>2022</v>
      </c>
      <c r="B1579">
        <v>1</v>
      </c>
      <c r="C1579" t="s">
        <v>3169</v>
      </c>
      <c r="D1579" t="s">
        <v>1046</v>
      </c>
      <c r="E1579" s="64" t="s">
        <v>4005</v>
      </c>
    </row>
    <row r="1580" spans="1:5" x14ac:dyDescent="0.25">
      <c r="A1580">
        <v>2022</v>
      </c>
      <c r="B1580">
        <v>1</v>
      </c>
      <c r="C1580" t="s">
        <v>3169</v>
      </c>
      <c r="D1580" t="s">
        <v>1046</v>
      </c>
      <c r="E1580" s="64" t="s">
        <v>4087</v>
      </c>
    </row>
    <row r="1581" spans="1:5" x14ac:dyDescent="0.25">
      <c r="A1581">
        <v>2022</v>
      </c>
      <c r="B1581">
        <v>1</v>
      </c>
      <c r="C1581" t="s">
        <v>3169</v>
      </c>
      <c r="D1581" t="s">
        <v>1046</v>
      </c>
      <c r="E1581" s="64" t="s">
        <v>3971</v>
      </c>
    </row>
    <row r="1582" spans="1:5" x14ac:dyDescent="0.25">
      <c r="A1582">
        <v>2022</v>
      </c>
      <c r="B1582">
        <v>1</v>
      </c>
      <c r="C1582" t="s">
        <v>3169</v>
      </c>
      <c r="D1582" t="s">
        <v>1038</v>
      </c>
      <c r="E1582" s="64" t="s">
        <v>3843</v>
      </c>
    </row>
    <row r="1583" spans="1:5" x14ac:dyDescent="0.25">
      <c r="A1583">
        <v>2022</v>
      </c>
      <c r="B1583">
        <v>1</v>
      </c>
      <c r="C1583" t="s">
        <v>3169</v>
      </c>
      <c r="D1583" t="s">
        <v>1038</v>
      </c>
      <c r="E1583" s="64" t="s">
        <v>3989</v>
      </c>
    </row>
    <row r="1584" spans="1:5" x14ac:dyDescent="0.25">
      <c r="A1584">
        <v>2022</v>
      </c>
      <c r="B1584">
        <v>1</v>
      </c>
      <c r="C1584" t="s">
        <v>3169</v>
      </c>
      <c r="D1584" t="s">
        <v>1043</v>
      </c>
      <c r="E1584" s="64" t="s">
        <v>3611</v>
      </c>
    </row>
    <row r="1585" spans="1:5" x14ac:dyDescent="0.25">
      <c r="A1585">
        <v>2022</v>
      </c>
      <c r="B1585">
        <v>1</v>
      </c>
      <c r="C1585" t="s">
        <v>3184</v>
      </c>
      <c r="D1585" t="s">
        <v>1057</v>
      </c>
      <c r="E1585" s="64" t="s">
        <v>30</v>
      </c>
    </row>
    <row r="1586" spans="1:5" x14ac:dyDescent="0.25">
      <c r="A1586">
        <v>2022</v>
      </c>
      <c r="B1586">
        <v>1</v>
      </c>
      <c r="C1586" t="s">
        <v>3184</v>
      </c>
      <c r="D1586" t="s">
        <v>1057</v>
      </c>
      <c r="E1586" s="64" t="s">
        <v>30</v>
      </c>
    </row>
    <row r="1587" spans="1:5" x14ac:dyDescent="0.25">
      <c r="A1587">
        <v>2022</v>
      </c>
      <c r="B1587">
        <v>1</v>
      </c>
      <c r="C1587" t="s">
        <v>3184</v>
      </c>
      <c r="D1587" t="s">
        <v>1057</v>
      </c>
      <c r="E1587" s="64" t="s">
        <v>30</v>
      </c>
    </row>
    <row r="1588" spans="1:5" x14ac:dyDescent="0.25">
      <c r="A1588">
        <v>2022</v>
      </c>
      <c r="B1588">
        <v>1</v>
      </c>
      <c r="C1588" t="s">
        <v>3169</v>
      </c>
      <c r="D1588" t="s">
        <v>1038</v>
      </c>
      <c r="E1588" s="64" t="s">
        <v>3920</v>
      </c>
    </row>
    <row r="1589" spans="1:5" x14ac:dyDescent="0.25">
      <c r="A1589">
        <v>2022</v>
      </c>
      <c r="B1589">
        <v>1</v>
      </c>
      <c r="C1589" t="s">
        <v>3169</v>
      </c>
      <c r="D1589" t="s">
        <v>1038</v>
      </c>
      <c r="E1589" s="64" t="s">
        <v>4088</v>
      </c>
    </row>
    <row r="1590" spans="1:5" x14ac:dyDescent="0.25">
      <c r="A1590">
        <v>2022</v>
      </c>
      <c r="B1590">
        <v>1</v>
      </c>
      <c r="C1590" t="s">
        <v>3169</v>
      </c>
      <c r="D1590" t="s">
        <v>1038</v>
      </c>
      <c r="E1590" s="64" t="s">
        <v>3931</v>
      </c>
    </row>
    <row r="1591" spans="1:5" x14ac:dyDescent="0.25">
      <c r="A1591">
        <v>2022</v>
      </c>
      <c r="B1591">
        <v>1</v>
      </c>
      <c r="C1591" t="s">
        <v>3169</v>
      </c>
      <c r="D1591" t="s">
        <v>1038</v>
      </c>
      <c r="E1591" s="64" t="s">
        <v>4124</v>
      </c>
    </row>
    <row r="1592" spans="1:5" x14ac:dyDescent="0.25">
      <c r="A1592">
        <v>2022</v>
      </c>
      <c r="B1592">
        <v>1</v>
      </c>
      <c r="C1592" t="s">
        <v>3169</v>
      </c>
      <c r="D1592" t="s">
        <v>1038</v>
      </c>
      <c r="E1592" s="64" t="s">
        <v>4125</v>
      </c>
    </row>
    <row r="1593" spans="1:5" x14ac:dyDescent="0.25">
      <c r="A1593">
        <v>2022</v>
      </c>
      <c r="B1593">
        <v>1</v>
      </c>
      <c r="C1593" t="s">
        <v>3169</v>
      </c>
      <c r="D1593" t="s">
        <v>1038</v>
      </c>
      <c r="E1593" s="64" t="s">
        <v>4126</v>
      </c>
    </row>
    <row r="1594" spans="1:5" x14ac:dyDescent="0.25">
      <c r="A1594">
        <v>2022</v>
      </c>
      <c r="B1594">
        <v>1</v>
      </c>
      <c r="C1594" t="s">
        <v>3169</v>
      </c>
      <c r="D1594" t="s">
        <v>1038</v>
      </c>
      <c r="E1594" s="64" t="s">
        <v>4127</v>
      </c>
    </row>
    <row r="1595" spans="1:5" x14ac:dyDescent="0.25">
      <c r="A1595">
        <v>2022</v>
      </c>
      <c r="B1595">
        <v>1</v>
      </c>
      <c r="C1595" t="s">
        <v>3169</v>
      </c>
      <c r="D1595" t="s">
        <v>1038</v>
      </c>
      <c r="E1595" s="64" t="s">
        <v>4128</v>
      </c>
    </row>
    <row r="1596" spans="1:5" x14ac:dyDescent="0.25">
      <c r="A1596">
        <v>2022</v>
      </c>
      <c r="B1596">
        <v>1</v>
      </c>
      <c r="C1596" t="s">
        <v>3169</v>
      </c>
      <c r="D1596" t="s">
        <v>1038</v>
      </c>
      <c r="E1596" s="64" t="s">
        <v>4089</v>
      </c>
    </row>
    <row r="1597" spans="1:5" x14ac:dyDescent="0.25">
      <c r="A1597">
        <v>2022</v>
      </c>
      <c r="B1597">
        <v>1</v>
      </c>
      <c r="C1597" t="s">
        <v>3169</v>
      </c>
      <c r="D1597" t="s">
        <v>1038</v>
      </c>
      <c r="E1597" s="64" t="s">
        <v>4001</v>
      </c>
    </row>
    <row r="1598" spans="1:5" x14ac:dyDescent="0.25">
      <c r="A1598">
        <v>2022</v>
      </c>
      <c r="B1598">
        <v>1</v>
      </c>
      <c r="C1598" t="s">
        <v>3169</v>
      </c>
      <c r="D1598" t="s">
        <v>1043</v>
      </c>
      <c r="E1598" s="64" t="s">
        <v>4129</v>
      </c>
    </row>
    <row r="1599" spans="1:5" x14ac:dyDescent="0.25">
      <c r="A1599">
        <v>2022</v>
      </c>
      <c r="B1599">
        <v>1</v>
      </c>
      <c r="C1599" t="s">
        <v>3169</v>
      </c>
      <c r="D1599" t="s">
        <v>1043</v>
      </c>
      <c r="E1599" s="64" t="s">
        <v>3339</v>
      </c>
    </row>
    <row r="1600" spans="1:5" x14ac:dyDescent="0.25">
      <c r="A1600">
        <v>2022</v>
      </c>
      <c r="B1600">
        <v>1</v>
      </c>
      <c r="C1600" t="s">
        <v>3169</v>
      </c>
      <c r="D1600" t="s">
        <v>1043</v>
      </c>
      <c r="E1600" s="64" t="s">
        <v>3738</v>
      </c>
    </row>
    <row r="1601" spans="1:5" x14ac:dyDescent="0.25">
      <c r="A1601">
        <v>2022</v>
      </c>
      <c r="B1601">
        <v>1</v>
      </c>
      <c r="C1601" t="s">
        <v>3169</v>
      </c>
      <c r="D1601" t="s">
        <v>1062</v>
      </c>
      <c r="E1601" s="64" t="s">
        <v>3218</v>
      </c>
    </row>
    <row r="1602" spans="1:5" x14ac:dyDescent="0.25">
      <c r="A1602">
        <v>2022</v>
      </c>
      <c r="B1602">
        <v>1</v>
      </c>
      <c r="C1602" t="s">
        <v>3169</v>
      </c>
      <c r="D1602" t="s">
        <v>1062</v>
      </c>
      <c r="E1602" s="64" t="s">
        <v>3356</v>
      </c>
    </row>
    <row r="1603" spans="1:5" x14ac:dyDescent="0.25">
      <c r="A1603">
        <v>2022</v>
      </c>
      <c r="B1603">
        <v>1</v>
      </c>
      <c r="C1603" t="s">
        <v>3169</v>
      </c>
      <c r="D1603" t="s">
        <v>1062</v>
      </c>
      <c r="E1603" s="64" t="s">
        <v>4130</v>
      </c>
    </row>
    <row r="1604" spans="1:5" x14ac:dyDescent="0.25">
      <c r="A1604">
        <v>2022</v>
      </c>
      <c r="B1604">
        <v>1</v>
      </c>
      <c r="C1604" t="s">
        <v>3169</v>
      </c>
      <c r="D1604" t="s">
        <v>1062</v>
      </c>
      <c r="E1604" s="64" t="s">
        <v>4131</v>
      </c>
    </row>
    <row r="1605" spans="1:5" x14ac:dyDescent="0.25">
      <c r="A1605">
        <v>2022</v>
      </c>
      <c r="B1605">
        <v>1</v>
      </c>
      <c r="C1605" t="s">
        <v>3169</v>
      </c>
      <c r="D1605" t="s">
        <v>1062</v>
      </c>
      <c r="E1605" s="64" t="s">
        <v>4132</v>
      </c>
    </row>
    <row r="1606" spans="1:5" x14ac:dyDescent="0.25">
      <c r="A1606">
        <v>2022</v>
      </c>
      <c r="B1606">
        <v>1</v>
      </c>
      <c r="C1606" t="s">
        <v>3169</v>
      </c>
      <c r="D1606" t="s">
        <v>1062</v>
      </c>
      <c r="E1606" s="64" t="s">
        <v>4133</v>
      </c>
    </row>
    <row r="1607" spans="1:5" x14ac:dyDescent="0.25">
      <c r="A1607">
        <v>2022</v>
      </c>
      <c r="B1607">
        <v>1</v>
      </c>
      <c r="C1607" t="s">
        <v>3169</v>
      </c>
      <c r="D1607" t="s">
        <v>1062</v>
      </c>
      <c r="E1607" s="64" t="s">
        <v>2985</v>
      </c>
    </row>
    <row r="1608" spans="1:5" x14ac:dyDescent="0.25">
      <c r="A1608">
        <v>2022</v>
      </c>
      <c r="B1608">
        <v>1</v>
      </c>
      <c r="C1608" t="s">
        <v>3169</v>
      </c>
      <c r="D1608" t="s">
        <v>1038</v>
      </c>
      <c r="E1608" s="64" t="s">
        <v>3730</v>
      </c>
    </row>
    <row r="1609" spans="1:5" x14ac:dyDescent="0.25">
      <c r="A1609">
        <v>2022</v>
      </c>
      <c r="B1609">
        <v>1</v>
      </c>
      <c r="C1609" t="s">
        <v>3169</v>
      </c>
      <c r="D1609" t="s">
        <v>1038</v>
      </c>
      <c r="E1609" s="64" t="s">
        <v>4134</v>
      </c>
    </row>
    <row r="1610" spans="1:5" x14ac:dyDescent="0.25">
      <c r="A1610">
        <v>2022</v>
      </c>
      <c r="B1610">
        <v>1</v>
      </c>
      <c r="C1610" t="s">
        <v>3169</v>
      </c>
      <c r="D1610" t="s">
        <v>1038</v>
      </c>
      <c r="E1610" s="64" t="s">
        <v>3619</v>
      </c>
    </row>
    <row r="1611" spans="1:5" x14ac:dyDescent="0.25">
      <c r="A1611">
        <v>2022</v>
      </c>
      <c r="B1611">
        <v>1</v>
      </c>
      <c r="C1611" t="s">
        <v>3169</v>
      </c>
      <c r="D1611" t="s">
        <v>1038</v>
      </c>
      <c r="E1611" s="64" t="s">
        <v>4135</v>
      </c>
    </row>
    <row r="1612" spans="1:5" x14ac:dyDescent="0.25">
      <c r="A1612">
        <v>2022</v>
      </c>
      <c r="B1612">
        <v>1</v>
      </c>
      <c r="C1612" t="s">
        <v>3169</v>
      </c>
      <c r="D1612" t="s">
        <v>1043</v>
      </c>
      <c r="E1612" s="64" t="s">
        <v>3241</v>
      </c>
    </row>
    <row r="1613" spans="1:5" x14ac:dyDescent="0.25">
      <c r="A1613">
        <v>2022</v>
      </c>
      <c r="B1613">
        <v>1</v>
      </c>
      <c r="C1613" t="s">
        <v>3169</v>
      </c>
      <c r="D1613" t="s">
        <v>1043</v>
      </c>
      <c r="E1613" s="64" t="s">
        <v>3484</v>
      </c>
    </row>
    <row r="1614" spans="1:5" x14ac:dyDescent="0.25">
      <c r="A1614">
        <v>2022</v>
      </c>
      <c r="B1614">
        <v>1</v>
      </c>
      <c r="C1614" t="s">
        <v>3169</v>
      </c>
      <c r="D1614" t="s">
        <v>1038</v>
      </c>
      <c r="E1614" s="64" t="s">
        <v>4136</v>
      </c>
    </row>
    <row r="1615" spans="1:5" x14ac:dyDescent="0.25">
      <c r="A1615">
        <v>2022</v>
      </c>
      <c r="B1615">
        <v>1</v>
      </c>
      <c r="C1615" t="s">
        <v>3169</v>
      </c>
      <c r="D1615" t="s">
        <v>1055</v>
      </c>
      <c r="E1615" s="64" t="s">
        <v>4137</v>
      </c>
    </row>
    <row r="1616" spans="1:5" x14ac:dyDescent="0.25">
      <c r="A1616">
        <v>2022</v>
      </c>
      <c r="B1616">
        <v>1</v>
      </c>
      <c r="C1616" t="s">
        <v>3169</v>
      </c>
      <c r="D1616" t="s">
        <v>1057</v>
      </c>
      <c r="E1616" s="64" t="s">
        <v>3576</v>
      </c>
    </row>
    <row r="1617" spans="1:5" x14ac:dyDescent="0.25">
      <c r="A1617">
        <v>2022</v>
      </c>
      <c r="B1617">
        <v>1</v>
      </c>
      <c r="C1617" t="s">
        <v>3169</v>
      </c>
      <c r="D1617" t="s">
        <v>1057</v>
      </c>
      <c r="E1617" s="64" t="s">
        <v>3890</v>
      </c>
    </row>
    <row r="1618" spans="1:5" x14ac:dyDescent="0.25">
      <c r="A1618">
        <v>2022</v>
      </c>
      <c r="B1618">
        <v>1</v>
      </c>
      <c r="C1618" t="s">
        <v>3169</v>
      </c>
      <c r="D1618" t="s">
        <v>1057</v>
      </c>
      <c r="E1618" s="64" t="s">
        <v>3580</v>
      </c>
    </row>
    <row r="1619" spans="1:5" x14ac:dyDescent="0.25">
      <c r="A1619">
        <v>2022</v>
      </c>
      <c r="B1619">
        <v>1</v>
      </c>
      <c r="C1619" t="s">
        <v>3169</v>
      </c>
      <c r="D1619" t="s">
        <v>1057</v>
      </c>
      <c r="E1619" s="64" t="s">
        <v>3950</v>
      </c>
    </row>
    <row r="1620" spans="1:5" x14ac:dyDescent="0.25">
      <c r="A1620">
        <v>2022</v>
      </c>
      <c r="B1620">
        <v>1</v>
      </c>
      <c r="C1620" t="s">
        <v>3169</v>
      </c>
      <c r="D1620" t="s">
        <v>1057</v>
      </c>
      <c r="E1620" s="64" t="s">
        <v>4050</v>
      </c>
    </row>
    <row r="1621" spans="1:5" x14ac:dyDescent="0.25">
      <c r="A1621">
        <v>2022</v>
      </c>
      <c r="B1621">
        <v>1</v>
      </c>
      <c r="C1621" t="s">
        <v>3169</v>
      </c>
      <c r="D1621" t="s">
        <v>1057</v>
      </c>
      <c r="E1621" s="64" t="s">
        <v>4138</v>
      </c>
    </row>
    <row r="1622" spans="1:5" x14ac:dyDescent="0.25">
      <c r="A1622">
        <v>2022</v>
      </c>
      <c r="B1622">
        <v>1</v>
      </c>
      <c r="C1622" t="s">
        <v>3169</v>
      </c>
      <c r="D1622" t="s">
        <v>1057</v>
      </c>
      <c r="E1622" s="64" t="s">
        <v>3927</v>
      </c>
    </row>
    <row r="1623" spans="1:5" x14ac:dyDescent="0.25">
      <c r="A1623">
        <v>2022</v>
      </c>
      <c r="B1623">
        <v>1</v>
      </c>
      <c r="C1623" t="s">
        <v>3169</v>
      </c>
      <c r="D1623" t="s">
        <v>1057</v>
      </c>
      <c r="E1623" s="64" t="s">
        <v>4139</v>
      </c>
    </row>
    <row r="1624" spans="1:5" x14ac:dyDescent="0.25">
      <c r="A1624">
        <v>2022</v>
      </c>
      <c r="B1624">
        <v>1</v>
      </c>
      <c r="C1624" t="s">
        <v>3169</v>
      </c>
      <c r="D1624" t="s">
        <v>1057</v>
      </c>
      <c r="E1624" s="64" t="s">
        <v>4140</v>
      </c>
    </row>
    <row r="1625" spans="1:5" x14ac:dyDescent="0.25">
      <c r="A1625">
        <v>2022</v>
      </c>
      <c r="B1625">
        <v>1</v>
      </c>
      <c r="C1625" t="s">
        <v>3169</v>
      </c>
      <c r="D1625" t="s">
        <v>1057</v>
      </c>
      <c r="E1625" s="64" t="s">
        <v>4141</v>
      </c>
    </row>
    <row r="1626" spans="1:5" x14ac:dyDescent="0.25">
      <c r="A1626">
        <v>2022</v>
      </c>
      <c r="B1626">
        <v>1</v>
      </c>
      <c r="C1626" t="s">
        <v>3169</v>
      </c>
      <c r="D1626" t="s">
        <v>1057</v>
      </c>
      <c r="E1626" s="64" t="s">
        <v>4142</v>
      </c>
    </row>
    <row r="1627" spans="1:5" x14ac:dyDescent="0.25">
      <c r="A1627">
        <v>2022</v>
      </c>
      <c r="B1627">
        <v>1</v>
      </c>
      <c r="C1627" t="s">
        <v>3169</v>
      </c>
      <c r="D1627" t="s">
        <v>1057</v>
      </c>
      <c r="E1627" s="64" t="s">
        <v>3281</v>
      </c>
    </row>
    <row r="1628" spans="1:5" x14ac:dyDescent="0.25">
      <c r="A1628">
        <v>2022</v>
      </c>
      <c r="B1628">
        <v>1</v>
      </c>
      <c r="C1628" t="s">
        <v>3169</v>
      </c>
      <c r="D1628" t="s">
        <v>1046</v>
      </c>
      <c r="E1628" s="64" t="s">
        <v>2938</v>
      </c>
    </row>
    <row r="1629" spans="1:5" x14ac:dyDescent="0.25">
      <c r="A1629">
        <v>2022</v>
      </c>
      <c r="B1629">
        <v>1</v>
      </c>
      <c r="C1629" t="s">
        <v>3169</v>
      </c>
      <c r="D1629" t="s">
        <v>1046</v>
      </c>
      <c r="E1629" s="64" t="s">
        <v>4143</v>
      </c>
    </row>
    <row r="1630" spans="1:5" x14ac:dyDescent="0.25">
      <c r="A1630">
        <v>2022</v>
      </c>
      <c r="B1630">
        <v>1</v>
      </c>
      <c r="C1630" t="s">
        <v>3169</v>
      </c>
      <c r="D1630" t="s">
        <v>1046</v>
      </c>
      <c r="E1630" s="64" t="s">
        <v>4144</v>
      </c>
    </row>
    <row r="1631" spans="1:5" x14ac:dyDescent="0.25">
      <c r="A1631">
        <v>2022</v>
      </c>
      <c r="B1631">
        <v>1</v>
      </c>
      <c r="C1631" t="s">
        <v>3169</v>
      </c>
      <c r="D1631" t="s">
        <v>1052</v>
      </c>
      <c r="E1631" s="64" t="s">
        <v>4145</v>
      </c>
    </row>
    <row r="1632" spans="1:5" x14ac:dyDescent="0.25">
      <c r="A1632">
        <v>2022</v>
      </c>
      <c r="B1632">
        <v>1</v>
      </c>
      <c r="C1632" t="s">
        <v>3184</v>
      </c>
      <c r="D1632" t="s">
        <v>1043</v>
      </c>
      <c r="E1632" s="64" t="s">
        <v>4146</v>
      </c>
    </row>
    <row r="1633" spans="1:6" x14ac:dyDescent="0.25">
      <c r="A1633">
        <v>2022</v>
      </c>
      <c r="B1633">
        <v>1</v>
      </c>
      <c r="C1633" t="s">
        <v>3184</v>
      </c>
      <c r="D1633" t="s">
        <v>1043</v>
      </c>
      <c r="E1633" s="64" t="s">
        <v>4147</v>
      </c>
    </row>
    <row r="1634" spans="1:6" x14ac:dyDescent="0.25">
      <c r="A1634">
        <v>2022</v>
      </c>
      <c r="B1634">
        <v>1</v>
      </c>
      <c r="C1634" t="s">
        <v>3184</v>
      </c>
      <c r="D1634" t="s">
        <v>1060</v>
      </c>
      <c r="E1634" s="64" t="s">
        <v>3158</v>
      </c>
    </row>
    <row r="1635" spans="1:6" x14ac:dyDescent="0.25">
      <c r="A1635">
        <v>2022</v>
      </c>
      <c r="B1635">
        <v>1</v>
      </c>
      <c r="C1635" t="s">
        <v>3184</v>
      </c>
      <c r="D1635" t="s">
        <v>1049</v>
      </c>
      <c r="E1635" s="64" t="s">
        <v>4148</v>
      </c>
    </row>
    <row r="1636" spans="1:6" x14ac:dyDescent="0.25">
      <c r="A1636">
        <v>2022</v>
      </c>
      <c r="B1636">
        <v>1</v>
      </c>
      <c r="C1636" t="s">
        <v>3184</v>
      </c>
      <c r="D1636" t="s">
        <v>1049</v>
      </c>
      <c r="E1636" s="64" t="s">
        <v>4149</v>
      </c>
    </row>
    <row r="1637" spans="1:6" x14ac:dyDescent="0.25">
      <c r="A1637">
        <v>2022</v>
      </c>
      <c r="B1637">
        <v>1</v>
      </c>
      <c r="C1637" t="s">
        <v>3169</v>
      </c>
      <c r="D1637" t="s">
        <v>1049</v>
      </c>
      <c r="E1637" s="64" t="s">
        <v>3374</v>
      </c>
    </row>
    <row r="1638" spans="1:6" x14ac:dyDescent="0.25">
      <c r="A1638">
        <v>2022</v>
      </c>
      <c r="B1638">
        <v>1</v>
      </c>
      <c r="C1638" t="s">
        <v>3169</v>
      </c>
      <c r="D1638" t="s">
        <v>1046</v>
      </c>
      <c r="E1638" s="64" t="s">
        <v>3793</v>
      </c>
    </row>
    <row r="1639" spans="1:6" x14ac:dyDescent="0.25">
      <c r="A1639">
        <v>2022</v>
      </c>
      <c r="B1639">
        <v>1</v>
      </c>
      <c r="C1639" t="s">
        <v>3169</v>
      </c>
      <c r="D1639" t="s">
        <v>1038</v>
      </c>
      <c r="E1639" s="64" t="s">
        <v>30</v>
      </c>
    </row>
    <row r="1640" spans="1:6" x14ac:dyDescent="0.25">
      <c r="A1640">
        <v>2022</v>
      </c>
      <c r="B1640">
        <v>1</v>
      </c>
      <c r="C1640" t="s">
        <v>3169</v>
      </c>
      <c r="D1640" t="s">
        <v>1038</v>
      </c>
      <c r="E1640" s="64" t="s">
        <v>30</v>
      </c>
    </row>
    <row r="1641" spans="1:6" x14ac:dyDescent="0.25">
      <c r="A1641">
        <v>2022</v>
      </c>
      <c r="B1641">
        <v>1</v>
      </c>
      <c r="C1641" t="s">
        <v>3169</v>
      </c>
      <c r="D1641" t="s">
        <v>1049</v>
      </c>
      <c r="E1641" s="64" t="s">
        <v>30</v>
      </c>
    </row>
    <row r="1642" spans="1:6" x14ac:dyDescent="0.25">
      <c r="A1642">
        <v>2022</v>
      </c>
      <c r="B1642">
        <v>1</v>
      </c>
      <c r="C1642" t="s">
        <v>3169</v>
      </c>
      <c r="D1642" t="s">
        <v>1049</v>
      </c>
      <c r="E1642" s="64" t="s">
        <v>30</v>
      </c>
    </row>
    <row r="1643" spans="1:6" x14ac:dyDescent="0.25">
      <c r="A1643">
        <v>2022</v>
      </c>
      <c r="B1643">
        <v>1</v>
      </c>
      <c r="C1643" t="s">
        <v>3169</v>
      </c>
      <c r="D1643" t="s">
        <v>1038</v>
      </c>
      <c r="F1643" s="64" t="s">
        <v>4150</v>
      </c>
    </row>
    <row r="1644" spans="1:6" x14ac:dyDescent="0.25">
      <c r="A1644">
        <v>2022</v>
      </c>
      <c r="B1644">
        <v>1</v>
      </c>
      <c r="C1644" t="s">
        <v>3169</v>
      </c>
      <c r="D1644" t="s">
        <v>1049</v>
      </c>
      <c r="E1644" s="64" t="s">
        <v>30</v>
      </c>
    </row>
    <row r="1645" spans="1:6" x14ac:dyDescent="0.25">
      <c r="A1645">
        <v>2022</v>
      </c>
      <c r="B1645">
        <v>1</v>
      </c>
      <c r="C1645" t="s">
        <v>3169</v>
      </c>
      <c r="D1645" t="s">
        <v>1060</v>
      </c>
      <c r="E1645" s="64" t="s">
        <v>30</v>
      </c>
    </row>
    <row r="1646" spans="1:6" x14ac:dyDescent="0.25">
      <c r="A1646">
        <v>2022</v>
      </c>
      <c r="B1646">
        <v>1</v>
      </c>
      <c r="C1646" t="s">
        <v>3169</v>
      </c>
      <c r="D1646" t="s">
        <v>1060</v>
      </c>
      <c r="E1646" s="64" t="s">
        <v>30</v>
      </c>
    </row>
    <row r="1647" spans="1:6" x14ac:dyDescent="0.25">
      <c r="A1647">
        <v>2022</v>
      </c>
      <c r="B1647">
        <v>1</v>
      </c>
      <c r="C1647" t="s">
        <v>3169</v>
      </c>
      <c r="D1647" t="s">
        <v>1060</v>
      </c>
      <c r="E1647" s="64" t="s">
        <v>30</v>
      </c>
    </row>
    <row r="1648" spans="1:6" x14ac:dyDescent="0.25">
      <c r="A1648">
        <v>2022</v>
      </c>
      <c r="B1648">
        <v>1</v>
      </c>
      <c r="C1648" t="s">
        <v>3169</v>
      </c>
      <c r="D1648" t="s">
        <v>1055</v>
      </c>
      <c r="E1648" s="64" t="s">
        <v>30</v>
      </c>
    </row>
    <row r="1649" spans="1:6" x14ac:dyDescent="0.25">
      <c r="A1649">
        <v>2022</v>
      </c>
      <c r="B1649">
        <v>1</v>
      </c>
      <c r="C1649" t="s">
        <v>3169</v>
      </c>
      <c r="D1649" t="s">
        <v>1055</v>
      </c>
      <c r="E1649" s="64" t="s">
        <v>30</v>
      </c>
    </row>
    <row r="1650" spans="1:6" x14ac:dyDescent="0.25">
      <c r="A1650">
        <v>2022</v>
      </c>
      <c r="B1650">
        <v>1</v>
      </c>
      <c r="C1650" t="s">
        <v>3169</v>
      </c>
      <c r="D1650" t="s">
        <v>1052</v>
      </c>
      <c r="E1650" s="64" t="s">
        <v>30</v>
      </c>
    </row>
    <row r="1651" spans="1:6" x14ac:dyDescent="0.25">
      <c r="A1651">
        <v>2022</v>
      </c>
      <c r="B1651">
        <v>1</v>
      </c>
      <c r="C1651" t="s">
        <v>3169</v>
      </c>
      <c r="D1651" t="s">
        <v>1055</v>
      </c>
      <c r="E1651" s="64" t="s">
        <v>30</v>
      </c>
    </row>
    <row r="1652" spans="1:6" x14ac:dyDescent="0.25">
      <c r="A1652">
        <v>2022</v>
      </c>
      <c r="B1652">
        <v>1</v>
      </c>
      <c r="C1652" t="s">
        <v>3169</v>
      </c>
      <c r="D1652" t="s">
        <v>1052</v>
      </c>
      <c r="E1652" s="64" t="s">
        <v>30</v>
      </c>
    </row>
    <row r="1653" spans="1:6" x14ac:dyDescent="0.25">
      <c r="A1653">
        <v>2022</v>
      </c>
      <c r="B1653">
        <v>1</v>
      </c>
      <c r="C1653" t="s">
        <v>3169</v>
      </c>
      <c r="D1653" t="s">
        <v>1052</v>
      </c>
      <c r="E1653" s="64" t="s">
        <v>30</v>
      </c>
    </row>
    <row r="1654" spans="1:6" x14ac:dyDescent="0.25">
      <c r="A1654">
        <v>2022</v>
      </c>
      <c r="B1654">
        <v>1</v>
      </c>
      <c r="C1654" t="s">
        <v>3169</v>
      </c>
      <c r="D1654" t="s">
        <v>1052</v>
      </c>
      <c r="E1654" s="64" t="s">
        <v>30</v>
      </c>
    </row>
    <row r="1655" spans="1:6" x14ac:dyDescent="0.25">
      <c r="A1655">
        <v>2022</v>
      </c>
      <c r="B1655">
        <v>1</v>
      </c>
      <c r="C1655" t="s">
        <v>3169</v>
      </c>
      <c r="D1655" t="s">
        <v>1055</v>
      </c>
      <c r="E1655" s="64" t="s">
        <v>30</v>
      </c>
    </row>
    <row r="1656" spans="1:6" x14ac:dyDescent="0.25">
      <c r="A1656">
        <v>2022</v>
      </c>
      <c r="B1656">
        <v>1</v>
      </c>
      <c r="C1656" t="s">
        <v>3169</v>
      </c>
      <c r="D1656" t="s">
        <v>1038</v>
      </c>
      <c r="F1656" s="64" t="s">
        <v>4150</v>
      </c>
    </row>
    <row r="1657" spans="1:6" x14ac:dyDescent="0.25">
      <c r="A1657">
        <v>2022</v>
      </c>
      <c r="B1657">
        <v>1</v>
      </c>
      <c r="C1657" t="s">
        <v>3169</v>
      </c>
      <c r="D1657" t="s">
        <v>1043</v>
      </c>
      <c r="F1657" s="64" t="s">
        <v>4151</v>
      </c>
    </row>
    <row r="1658" spans="1:6" x14ac:dyDescent="0.25">
      <c r="A1658">
        <v>2022</v>
      </c>
      <c r="B1658">
        <v>1</v>
      </c>
      <c r="C1658" t="s">
        <v>3169</v>
      </c>
      <c r="D1658" t="s">
        <v>1062</v>
      </c>
      <c r="E1658" s="64" t="s">
        <v>30</v>
      </c>
    </row>
    <row r="1659" spans="1:6" x14ac:dyDescent="0.25">
      <c r="A1659">
        <v>2022</v>
      </c>
      <c r="B1659">
        <v>1</v>
      </c>
      <c r="C1659" t="s">
        <v>3169</v>
      </c>
      <c r="D1659" t="s">
        <v>1062</v>
      </c>
      <c r="E1659" s="64" t="s">
        <v>30</v>
      </c>
    </row>
    <row r="1660" spans="1:6" x14ac:dyDescent="0.25">
      <c r="A1660">
        <v>2022</v>
      </c>
      <c r="B1660">
        <v>1</v>
      </c>
      <c r="C1660" t="s">
        <v>3169</v>
      </c>
      <c r="D1660" t="s">
        <v>1062</v>
      </c>
      <c r="E1660" s="64" t="s">
        <v>30</v>
      </c>
    </row>
    <row r="1661" spans="1:6" x14ac:dyDescent="0.25">
      <c r="A1661">
        <v>2022</v>
      </c>
      <c r="B1661">
        <v>1</v>
      </c>
      <c r="C1661" t="s">
        <v>3169</v>
      </c>
      <c r="D1661" t="s">
        <v>1062</v>
      </c>
      <c r="E1661" s="64" t="s">
        <v>30</v>
      </c>
    </row>
    <row r="1662" spans="1:6" x14ac:dyDescent="0.25">
      <c r="A1662">
        <v>2022</v>
      </c>
      <c r="B1662">
        <v>1</v>
      </c>
      <c r="C1662" t="s">
        <v>3169</v>
      </c>
      <c r="D1662" t="s">
        <v>1049</v>
      </c>
      <c r="E1662" s="64" t="s">
        <v>4152</v>
      </c>
      <c r="F1662" s="64" t="s">
        <v>4153</v>
      </c>
    </row>
    <row r="1663" spans="1:6" x14ac:dyDescent="0.25">
      <c r="A1663">
        <v>2022</v>
      </c>
      <c r="B1663">
        <v>1</v>
      </c>
      <c r="C1663" t="s">
        <v>3169</v>
      </c>
      <c r="D1663" t="s">
        <v>1041</v>
      </c>
      <c r="E1663" s="64" t="s">
        <v>30</v>
      </c>
    </row>
    <row r="1664" spans="1:6" x14ac:dyDescent="0.25">
      <c r="A1664">
        <v>2022</v>
      </c>
      <c r="B1664">
        <v>1</v>
      </c>
      <c r="C1664" t="s">
        <v>3169</v>
      </c>
      <c r="D1664" t="s">
        <v>1041</v>
      </c>
      <c r="E1664" s="64" t="s">
        <v>30</v>
      </c>
    </row>
    <row r="1665" spans="1:6" x14ac:dyDescent="0.25">
      <c r="A1665">
        <v>2022</v>
      </c>
      <c r="B1665">
        <v>1</v>
      </c>
      <c r="C1665" t="s">
        <v>3169</v>
      </c>
      <c r="D1665" t="s">
        <v>1041</v>
      </c>
      <c r="E1665" s="64" t="s">
        <v>30</v>
      </c>
    </row>
    <row r="1666" spans="1:6" x14ac:dyDescent="0.25">
      <c r="A1666">
        <v>2022</v>
      </c>
      <c r="B1666">
        <v>1</v>
      </c>
      <c r="C1666" t="s">
        <v>3169</v>
      </c>
      <c r="D1666" t="s">
        <v>1041</v>
      </c>
      <c r="E1666" s="64" t="s">
        <v>30</v>
      </c>
    </row>
    <row r="1667" spans="1:6" x14ac:dyDescent="0.25">
      <c r="A1667">
        <v>2022</v>
      </c>
      <c r="B1667">
        <v>1</v>
      </c>
      <c r="C1667" t="s">
        <v>3169</v>
      </c>
      <c r="D1667" t="s">
        <v>1041</v>
      </c>
      <c r="E1667" s="64" t="s">
        <v>30</v>
      </c>
    </row>
    <row r="1668" spans="1:6" x14ac:dyDescent="0.25">
      <c r="A1668">
        <v>2022</v>
      </c>
      <c r="B1668">
        <v>1</v>
      </c>
      <c r="C1668" t="s">
        <v>3169</v>
      </c>
      <c r="D1668" t="s">
        <v>1041</v>
      </c>
      <c r="E1668" s="64" t="s">
        <v>30</v>
      </c>
    </row>
    <row r="1669" spans="1:6" x14ac:dyDescent="0.25">
      <c r="A1669">
        <v>2022</v>
      </c>
      <c r="B1669">
        <v>1</v>
      </c>
      <c r="C1669" t="s">
        <v>3169</v>
      </c>
      <c r="D1669" t="s">
        <v>1049</v>
      </c>
      <c r="E1669" s="64" t="s">
        <v>4154</v>
      </c>
      <c r="F1669" s="64" t="s">
        <v>4155</v>
      </c>
    </row>
    <row r="1670" spans="1:6" x14ac:dyDescent="0.25">
      <c r="A1670">
        <v>2022</v>
      </c>
      <c r="B1670">
        <v>1</v>
      </c>
      <c r="C1670" t="s">
        <v>3169</v>
      </c>
      <c r="D1670" t="s">
        <v>1046</v>
      </c>
      <c r="E1670" s="64" t="s">
        <v>30</v>
      </c>
    </row>
    <row r="1671" spans="1:6" x14ac:dyDescent="0.25">
      <c r="A1671">
        <v>2022</v>
      </c>
      <c r="B1671">
        <v>1</v>
      </c>
      <c r="C1671" t="s">
        <v>3169</v>
      </c>
      <c r="D1671" t="s">
        <v>1046</v>
      </c>
      <c r="E1671" s="64" t="s">
        <v>30</v>
      </c>
    </row>
    <row r="1672" spans="1:6" x14ac:dyDescent="0.25">
      <c r="A1672">
        <v>2022</v>
      </c>
      <c r="B1672">
        <v>1</v>
      </c>
      <c r="C1672" t="s">
        <v>3169</v>
      </c>
      <c r="D1672" t="s">
        <v>1046</v>
      </c>
      <c r="E1672" s="64" t="s">
        <v>30</v>
      </c>
    </row>
    <row r="1673" spans="1:6" x14ac:dyDescent="0.25">
      <c r="A1673">
        <v>2022</v>
      </c>
      <c r="B1673">
        <v>1</v>
      </c>
      <c r="C1673" t="s">
        <v>3169</v>
      </c>
      <c r="D1673" t="s">
        <v>1046</v>
      </c>
      <c r="E1673" s="64" t="s">
        <v>30</v>
      </c>
    </row>
    <row r="1674" spans="1:6" x14ac:dyDescent="0.25">
      <c r="A1674">
        <v>2022</v>
      </c>
      <c r="B1674">
        <v>1</v>
      </c>
      <c r="C1674" t="s">
        <v>3169</v>
      </c>
      <c r="D1674" t="s">
        <v>1046</v>
      </c>
      <c r="E1674" s="64" t="s">
        <v>30</v>
      </c>
    </row>
    <row r="1675" spans="1:6" x14ac:dyDescent="0.25">
      <c r="A1675">
        <v>2022</v>
      </c>
      <c r="B1675">
        <v>1</v>
      </c>
      <c r="C1675" t="s">
        <v>3169</v>
      </c>
      <c r="D1675" t="s">
        <v>1046</v>
      </c>
      <c r="E1675" s="64" t="s">
        <v>3972</v>
      </c>
    </row>
    <row r="1676" spans="1:6" x14ac:dyDescent="0.25">
      <c r="A1676">
        <v>2022</v>
      </c>
      <c r="B1676">
        <v>1</v>
      </c>
      <c r="C1676" t="s">
        <v>3169</v>
      </c>
      <c r="D1676" t="s">
        <v>1046</v>
      </c>
      <c r="F1676" s="64" t="s">
        <v>4087</v>
      </c>
    </row>
    <row r="1677" spans="1:6" x14ac:dyDescent="0.25">
      <c r="A1677">
        <v>2022</v>
      </c>
      <c r="B1677">
        <v>1</v>
      </c>
      <c r="C1677" t="s">
        <v>3169</v>
      </c>
      <c r="D1677" t="s">
        <v>1046</v>
      </c>
      <c r="E1677" s="64" t="s">
        <v>3013</v>
      </c>
      <c r="F1677" s="64" t="s">
        <v>4156</v>
      </c>
    </row>
    <row r="1678" spans="1:6" x14ac:dyDescent="0.25">
      <c r="A1678">
        <v>2022</v>
      </c>
      <c r="B1678">
        <v>1</v>
      </c>
      <c r="C1678" t="s">
        <v>3184</v>
      </c>
      <c r="D1678" t="s">
        <v>1057</v>
      </c>
      <c r="E1678" s="64" t="s">
        <v>30</v>
      </c>
    </row>
    <row r="1679" spans="1:6" x14ac:dyDescent="0.25">
      <c r="A1679">
        <v>2022</v>
      </c>
      <c r="B1679">
        <v>1</v>
      </c>
      <c r="C1679" t="s">
        <v>3184</v>
      </c>
      <c r="D1679" t="s">
        <v>1057</v>
      </c>
      <c r="E1679" s="64" t="s">
        <v>30</v>
      </c>
    </row>
    <row r="1680" spans="1:6" x14ac:dyDescent="0.25">
      <c r="A1680">
        <v>2022</v>
      </c>
      <c r="B1680">
        <v>1</v>
      </c>
      <c r="C1680" t="s">
        <v>3184</v>
      </c>
      <c r="D1680" t="s">
        <v>1057</v>
      </c>
      <c r="E1680" s="64" t="s">
        <v>30</v>
      </c>
    </row>
    <row r="1681" spans="1:6" x14ac:dyDescent="0.25">
      <c r="A1681">
        <v>2022</v>
      </c>
      <c r="B1681">
        <v>1</v>
      </c>
      <c r="C1681" t="s">
        <v>3184</v>
      </c>
      <c r="D1681" t="s">
        <v>1057</v>
      </c>
      <c r="E1681" s="64" t="s">
        <v>30</v>
      </c>
    </row>
    <row r="1682" spans="1:6" x14ac:dyDescent="0.25">
      <c r="A1682">
        <v>2022</v>
      </c>
      <c r="B1682">
        <v>1</v>
      </c>
      <c r="C1682" t="s">
        <v>3184</v>
      </c>
      <c r="D1682" t="s">
        <v>1057</v>
      </c>
      <c r="E1682" s="64" t="s">
        <v>30</v>
      </c>
    </row>
    <row r="1683" spans="1:6" x14ac:dyDescent="0.25">
      <c r="A1683">
        <v>2022</v>
      </c>
      <c r="B1683">
        <v>1</v>
      </c>
      <c r="C1683" t="s">
        <v>3184</v>
      </c>
      <c r="D1683" t="s">
        <v>1057</v>
      </c>
      <c r="E1683" s="64" t="s">
        <v>30</v>
      </c>
    </row>
    <row r="1684" spans="1:6" x14ac:dyDescent="0.25">
      <c r="A1684">
        <v>2022</v>
      </c>
      <c r="B1684">
        <v>1</v>
      </c>
      <c r="C1684" t="s">
        <v>3184</v>
      </c>
      <c r="D1684" t="s">
        <v>1052</v>
      </c>
      <c r="E1684" s="64" t="s">
        <v>30</v>
      </c>
    </row>
    <row r="1685" spans="1:6" x14ac:dyDescent="0.25">
      <c r="A1685">
        <v>2022</v>
      </c>
      <c r="B1685">
        <v>1</v>
      </c>
      <c r="C1685" t="s">
        <v>3169</v>
      </c>
      <c r="D1685" t="s">
        <v>1046</v>
      </c>
      <c r="E1685" s="64" t="s">
        <v>4156</v>
      </c>
      <c r="F1685" s="64" t="s">
        <v>4157</v>
      </c>
    </row>
    <row r="1686" spans="1:6" x14ac:dyDescent="0.25">
      <c r="A1686">
        <v>2022</v>
      </c>
      <c r="B1686">
        <v>1</v>
      </c>
      <c r="C1686" t="s">
        <v>3169</v>
      </c>
      <c r="D1686" t="s">
        <v>1060</v>
      </c>
      <c r="E1686" s="64" t="s">
        <v>4158</v>
      </c>
    </row>
    <row r="1687" spans="1:6" x14ac:dyDescent="0.25">
      <c r="A1687">
        <v>2022</v>
      </c>
      <c r="B1687">
        <v>1</v>
      </c>
      <c r="C1687" t="s">
        <v>3169</v>
      </c>
      <c r="D1687" t="s">
        <v>1041</v>
      </c>
      <c r="F1687" s="64" t="s">
        <v>3530</v>
      </c>
    </row>
    <row r="1688" spans="1:6" x14ac:dyDescent="0.25">
      <c r="A1688">
        <v>2022</v>
      </c>
      <c r="B1688">
        <v>1</v>
      </c>
      <c r="C1688" t="s">
        <v>3169</v>
      </c>
      <c r="D1688" t="s">
        <v>1052</v>
      </c>
      <c r="F1688" s="64" t="s">
        <v>4159</v>
      </c>
    </row>
    <row r="1689" spans="1:6" x14ac:dyDescent="0.25">
      <c r="A1689">
        <v>2022</v>
      </c>
      <c r="B1689">
        <v>1</v>
      </c>
      <c r="C1689" t="s">
        <v>3169</v>
      </c>
      <c r="D1689" t="s">
        <v>1052</v>
      </c>
      <c r="F1689" s="64" t="s">
        <v>4160</v>
      </c>
    </row>
    <row r="1690" spans="1:6" x14ac:dyDescent="0.25">
      <c r="A1690">
        <v>2022</v>
      </c>
      <c r="B1690">
        <v>1</v>
      </c>
      <c r="C1690" t="s">
        <v>3169</v>
      </c>
      <c r="D1690" t="s">
        <v>1052</v>
      </c>
      <c r="F1690" s="64" t="s">
        <v>4161</v>
      </c>
    </row>
    <row r="1691" spans="1:6" x14ac:dyDescent="0.25">
      <c r="A1691">
        <v>2022</v>
      </c>
      <c r="B1691">
        <v>1</v>
      </c>
      <c r="C1691" t="s">
        <v>3169</v>
      </c>
      <c r="D1691" t="s">
        <v>1052</v>
      </c>
      <c r="F1691" s="64" t="s">
        <v>3699</v>
      </c>
    </row>
    <row r="1692" spans="1:6" x14ac:dyDescent="0.25">
      <c r="A1692">
        <v>2022</v>
      </c>
      <c r="B1692">
        <v>1</v>
      </c>
      <c r="C1692" t="s">
        <v>3169</v>
      </c>
      <c r="D1692" t="s">
        <v>1052</v>
      </c>
      <c r="F1692" s="64" t="s">
        <v>4162</v>
      </c>
    </row>
    <row r="1693" spans="1:6" x14ac:dyDescent="0.25">
      <c r="A1693">
        <v>2022</v>
      </c>
      <c r="B1693">
        <v>1</v>
      </c>
      <c r="C1693" t="s">
        <v>3169</v>
      </c>
      <c r="D1693" t="s">
        <v>1052</v>
      </c>
      <c r="F1693" s="64" t="s">
        <v>4163</v>
      </c>
    </row>
    <row r="1694" spans="1:6" x14ac:dyDescent="0.25">
      <c r="A1694">
        <v>2022</v>
      </c>
      <c r="B1694">
        <v>1</v>
      </c>
      <c r="C1694" t="s">
        <v>3325</v>
      </c>
      <c r="D1694" t="s">
        <v>1052</v>
      </c>
      <c r="E1694" s="64" t="s">
        <v>3955</v>
      </c>
      <c r="F1694" s="64" t="s">
        <v>4164</v>
      </c>
    </row>
    <row r="1695" spans="1:6" x14ac:dyDescent="0.25">
      <c r="A1695">
        <v>2022</v>
      </c>
      <c r="B1695">
        <v>1</v>
      </c>
      <c r="C1695" t="s">
        <v>3169</v>
      </c>
      <c r="D1695" t="s">
        <v>1038</v>
      </c>
      <c r="E1695" s="64" t="s">
        <v>4165</v>
      </c>
      <c r="F1695" s="64" t="s">
        <v>4166</v>
      </c>
    </row>
    <row r="1696" spans="1:6" x14ac:dyDescent="0.25">
      <c r="A1696">
        <v>2022</v>
      </c>
      <c r="B1696">
        <v>1</v>
      </c>
      <c r="C1696" t="s">
        <v>3169</v>
      </c>
      <c r="D1696" t="s">
        <v>1052</v>
      </c>
      <c r="E1696" s="64" t="s">
        <v>4060</v>
      </c>
      <c r="F1696" s="64" t="s">
        <v>4167</v>
      </c>
    </row>
    <row r="1697" spans="1:6" x14ac:dyDescent="0.25">
      <c r="A1697">
        <v>2022</v>
      </c>
      <c r="B1697">
        <v>1</v>
      </c>
      <c r="C1697" t="s">
        <v>3169</v>
      </c>
      <c r="D1697" t="s">
        <v>1052</v>
      </c>
      <c r="E1697" s="64" t="s">
        <v>4168</v>
      </c>
      <c r="F1697" s="64" t="s">
        <v>4169</v>
      </c>
    </row>
    <row r="1698" spans="1:6" x14ac:dyDescent="0.25">
      <c r="A1698">
        <v>2022</v>
      </c>
      <c r="B1698">
        <v>1</v>
      </c>
      <c r="C1698" t="s">
        <v>3169</v>
      </c>
      <c r="D1698" t="s">
        <v>1046</v>
      </c>
      <c r="E1698" s="64" t="s">
        <v>4087</v>
      </c>
      <c r="F1698" s="64" t="s">
        <v>3972</v>
      </c>
    </row>
    <row r="1699" spans="1:6" x14ac:dyDescent="0.25">
      <c r="A1699">
        <v>2022</v>
      </c>
      <c r="B1699">
        <v>1</v>
      </c>
      <c r="C1699" t="s">
        <v>3169</v>
      </c>
      <c r="D1699" t="s">
        <v>1062</v>
      </c>
      <c r="E1699" s="64" t="s">
        <v>4063</v>
      </c>
      <c r="F1699" s="64" t="s">
        <v>4170</v>
      </c>
    </row>
    <row r="1700" spans="1:6" x14ac:dyDescent="0.25">
      <c r="A1700">
        <v>2022</v>
      </c>
      <c r="B1700">
        <v>1</v>
      </c>
      <c r="C1700" t="s">
        <v>3169</v>
      </c>
      <c r="D1700" t="s">
        <v>1038</v>
      </c>
      <c r="E1700" s="64" t="s">
        <v>4171</v>
      </c>
      <c r="F1700" s="64" t="s">
        <v>4172</v>
      </c>
    </row>
    <row r="1701" spans="1:6" x14ac:dyDescent="0.25">
      <c r="A1701">
        <v>2022</v>
      </c>
      <c r="B1701">
        <v>1</v>
      </c>
      <c r="C1701" t="s">
        <v>3169</v>
      </c>
      <c r="D1701" t="s">
        <v>1052</v>
      </c>
      <c r="E1701" s="64" t="s">
        <v>4163</v>
      </c>
      <c r="F1701" s="64" t="s">
        <v>4173</v>
      </c>
    </row>
    <row r="1702" spans="1:6" x14ac:dyDescent="0.25">
      <c r="A1702">
        <v>2022</v>
      </c>
      <c r="B1702">
        <v>1</v>
      </c>
      <c r="C1702" t="s">
        <v>3169</v>
      </c>
      <c r="D1702" t="s">
        <v>1046</v>
      </c>
      <c r="E1702" s="64" t="s">
        <v>4174</v>
      </c>
      <c r="F1702" s="64" t="s">
        <v>4087</v>
      </c>
    </row>
    <row r="1703" spans="1:6" x14ac:dyDescent="0.25">
      <c r="A1703">
        <v>2022</v>
      </c>
      <c r="B1703">
        <v>1</v>
      </c>
      <c r="C1703" t="s">
        <v>3169</v>
      </c>
      <c r="D1703" t="s">
        <v>1062</v>
      </c>
      <c r="F1703" s="64" t="s">
        <v>3821</v>
      </c>
    </row>
    <row r="1704" spans="1:6" x14ac:dyDescent="0.25">
      <c r="A1704">
        <v>2022</v>
      </c>
      <c r="B1704">
        <v>1</v>
      </c>
      <c r="C1704" t="s">
        <v>3169</v>
      </c>
      <c r="D1704" t="s">
        <v>1049</v>
      </c>
      <c r="E1704" s="64" t="s">
        <v>4155</v>
      </c>
      <c r="F1704" s="64" t="s">
        <v>4105</v>
      </c>
    </row>
    <row r="1705" spans="1:6" x14ac:dyDescent="0.25">
      <c r="A1705">
        <v>2022</v>
      </c>
      <c r="B1705">
        <v>1</v>
      </c>
      <c r="C1705" t="s">
        <v>3169</v>
      </c>
      <c r="D1705" t="s">
        <v>1046</v>
      </c>
      <c r="E1705" s="64" t="s">
        <v>4087</v>
      </c>
      <c r="F1705" s="64" t="s">
        <v>4175</v>
      </c>
    </row>
    <row r="1706" spans="1:6" x14ac:dyDescent="0.25">
      <c r="A1706">
        <v>2022</v>
      </c>
      <c r="B1706">
        <v>1</v>
      </c>
      <c r="C1706" t="s">
        <v>3169</v>
      </c>
      <c r="D1706" t="s">
        <v>1046</v>
      </c>
      <c r="E1706" s="64" t="s">
        <v>3971</v>
      </c>
      <c r="F1706" s="64" t="s">
        <v>4176</v>
      </c>
    </row>
    <row r="1707" spans="1:6" x14ac:dyDescent="0.25">
      <c r="A1707">
        <v>2022</v>
      </c>
      <c r="B1707">
        <v>1</v>
      </c>
      <c r="C1707" t="s">
        <v>3325</v>
      </c>
      <c r="D1707" t="s">
        <v>1062</v>
      </c>
      <c r="E1707" s="64" t="s">
        <v>3918</v>
      </c>
      <c r="F1707" s="64" t="s">
        <v>4177</v>
      </c>
    </row>
    <row r="1708" spans="1:6" x14ac:dyDescent="0.25">
      <c r="A1708">
        <v>2022</v>
      </c>
      <c r="B1708">
        <v>1</v>
      </c>
      <c r="C1708" t="s">
        <v>3169</v>
      </c>
      <c r="D1708" t="s">
        <v>1049</v>
      </c>
      <c r="F1708" s="64" t="s">
        <v>4178</v>
      </c>
    </row>
    <row r="1709" spans="1:6" x14ac:dyDescent="0.25">
      <c r="A1709">
        <v>2022</v>
      </c>
      <c r="B1709">
        <v>1</v>
      </c>
      <c r="C1709" t="s">
        <v>3169</v>
      </c>
      <c r="D1709" t="s">
        <v>1062</v>
      </c>
      <c r="F1709" s="64" t="s">
        <v>4179</v>
      </c>
    </row>
    <row r="1710" spans="1:6" x14ac:dyDescent="0.25">
      <c r="A1710">
        <v>2022</v>
      </c>
      <c r="B1710">
        <v>1</v>
      </c>
      <c r="C1710" t="s">
        <v>3169</v>
      </c>
      <c r="D1710" t="s">
        <v>1052</v>
      </c>
      <c r="E1710" s="64" t="s">
        <v>4162</v>
      </c>
    </row>
    <row r="1711" spans="1:6" x14ac:dyDescent="0.25">
      <c r="A1711">
        <v>2022</v>
      </c>
      <c r="B1711">
        <v>1</v>
      </c>
      <c r="C1711" t="s">
        <v>3169</v>
      </c>
      <c r="D1711" t="s">
        <v>1052</v>
      </c>
      <c r="F1711" s="64" t="s">
        <v>4180</v>
      </c>
    </row>
    <row r="1712" spans="1:6" x14ac:dyDescent="0.25">
      <c r="A1712">
        <v>2022</v>
      </c>
      <c r="B1712">
        <v>1</v>
      </c>
      <c r="C1712" t="s">
        <v>3169</v>
      </c>
      <c r="D1712" t="s">
        <v>1038</v>
      </c>
      <c r="E1712" s="64" t="s">
        <v>4181</v>
      </c>
      <c r="F1712" s="64" t="s">
        <v>4182</v>
      </c>
    </row>
    <row r="1713" spans="1:6" x14ac:dyDescent="0.25">
      <c r="A1713">
        <v>2022</v>
      </c>
      <c r="B1713">
        <v>1</v>
      </c>
      <c r="C1713" t="s">
        <v>3169</v>
      </c>
      <c r="D1713" t="s">
        <v>1046</v>
      </c>
      <c r="F1713" s="64" t="s">
        <v>4183</v>
      </c>
    </row>
    <row r="1714" spans="1:6" x14ac:dyDescent="0.25">
      <c r="A1714">
        <v>2022</v>
      </c>
      <c r="B1714">
        <v>1</v>
      </c>
      <c r="C1714" t="s">
        <v>3169</v>
      </c>
      <c r="D1714" t="s">
        <v>1041</v>
      </c>
      <c r="F1714" s="64" t="s">
        <v>4184</v>
      </c>
    </row>
    <row r="1715" spans="1:6" x14ac:dyDescent="0.25">
      <c r="A1715">
        <v>2022</v>
      </c>
      <c r="B1715">
        <v>1</v>
      </c>
      <c r="C1715" t="s">
        <v>3169</v>
      </c>
      <c r="D1715" t="s">
        <v>1041</v>
      </c>
      <c r="F1715" s="64" t="s">
        <v>4185</v>
      </c>
    </row>
    <row r="1716" spans="1:6" x14ac:dyDescent="0.25">
      <c r="A1716">
        <v>2022</v>
      </c>
      <c r="B1716">
        <v>1</v>
      </c>
      <c r="C1716" t="s">
        <v>3169</v>
      </c>
      <c r="D1716" t="s">
        <v>1052</v>
      </c>
      <c r="E1716" s="64" t="s">
        <v>4161</v>
      </c>
    </row>
    <row r="1717" spans="1:6" x14ac:dyDescent="0.25">
      <c r="A1717">
        <v>2022</v>
      </c>
      <c r="B1717">
        <v>1</v>
      </c>
      <c r="C1717" t="s">
        <v>3169</v>
      </c>
      <c r="D1717" t="s">
        <v>1038</v>
      </c>
      <c r="F1717" s="64" t="s">
        <v>3888</v>
      </c>
    </row>
    <row r="1718" spans="1:6" x14ac:dyDescent="0.25">
      <c r="A1718">
        <v>2022</v>
      </c>
      <c r="B1718">
        <v>1</v>
      </c>
      <c r="C1718" t="s">
        <v>3169</v>
      </c>
      <c r="D1718" t="s">
        <v>1052</v>
      </c>
      <c r="F1718" s="64" t="s">
        <v>4186</v>
      </c>
    </row>
    <row r="1719" spans="1:6" x14ac:dyDescent="0.25">
      <c r="A1719">
        <v>2022</v>
      </c>
      <c r="B1719">
        <v>1</v>
      </c>
      <c r="C1719" t="s">
        <v>3169</v>
      </c>
      <c r="D1719" t="s">
        <v>1046</v>
      </c>
      <c r="E1719" s="64" t="s">
        <v>4183</v>
      </c>
      <c r="F1719" s="64" t="s">
        <v>3849</v>
      </c>
    </row>
    <row r="1720" spans="1:6" x14ac:dyDescent="0.25">
      <c r="A1720">
        <v>2022</v>
      </c>
      <c r="B1720">
        <v>1</v>
      </c>
      <c r="C1720" t="s">
        <v>3169</v>
      </c>
      <c r="D1720" t="s">
        <v>1062</v>
      </c>
      <c r="F1720" s="64" t="s">
        <v>4187</v>
      </c>
    </row>
    <row r="1721" spans="1:6" x14ac:dyDescent="0.25">
      <c r="A1721">
        <v>2022</v>
      </c>
      <c r="B1721">
        <v>1</v>
      </c>
      <c r="C1721" t="s">
        <v>3169</v>
      </c>
      <c r="D1721" t="s">
        <v>1062</v>
      </c>
      <c r="F1721" s="64" t="s">
        <v>4188</v>
      </c>
    </row>
    <row r="1722" spans="1:6" x14ac:dyDescent="0.25">
      <c r="A1722">
        <v>2022</v>
      </c>
      <c r="B1722">
        <v>1</v>
      </c>
      <c r="C1722" t="s">
        <v>3169</v>
      </c>
      <c r="D1722" t="s">
        <v>1062</v>
      </c>
      <c r="F1722" s="64" t="s">
        <v>4189</v>
      </c>
    </row>
    <row r="1723" spans="1:6" x14ac:dyDescent="0.25">
      <c r="A1723">
        <v>2022</v>
      </c>
      <c r="B1723">
        <v>1</v>
      </c>
      <c r="C1723" t="s">
        <v>3169</v>
      </c>
      <c r="D1723" t="s">
        <v>1046</v>
      </c>
      <c r="F1723" s="64" t="s">
        <v>3753</v>
      </c>
    </row>
    <row r="1724" spans="1:6" x14ac:dyDescent="0.25">
      <c r="A1724">
        <v>2022</v>
      </c>
      <c r="B1724">
        <v>1</v>
      </c>
      <c r="C1724" t="s">
        <v>3169</v>
      </c>
      <c r="D1724" t="s">
        <v>1046</v>
      </c>
      <c r="F1724" s="64" t="s">
        <v>4190</v>
      </c>
    </row>
    <row r="1725" spans="1:6" x14ac:dyDescent="0.25">
      <c r="A1725">
        <v>2022</v>
      </c>
      <c r="B1725">
        <v>1</v>
      </c>
      <c r="C1725" t="s">
        <v>3169</v>
      </c>
      <c r="D1725" t="s">
        <v>1062</v>
      </c>
      <c r="F1725" s="64" t="s">
        <v>4191</v>
      </c>
    </row>
    <row r="1726" spans="1:6" x14ac:dyDescent="0.25">
      <c r="A1726">
        <v>2022</v>
      </c>
      <c r="B1726">
        <v>1</v>
      </c>
      <c r="C1726" t="s">
        <v>3169</v>
      </c>
      <c r="D1726" t="s">
        <v>1038</v>
      </c>
      <c r="F1726" s="64" t="s">
        <v>4192</v>
      </c>
    </row>
    <row r="1727" spans="1:6" x14ac:dyDescent="0.25">
      <c r="A1727">
        <v>2022</v>
      </c>
      <c r="B1727">
        <v>1</v>
      </c>
      <c r="C1727" t="s">
        <v>3169</v>
      </c>
      <c r="D1727" t="s">
        <v>1041</v>
      </c>
      <c r="F1727" s="64" t="s">
        <v>26664</v>
      </c>
    </row>
    <row r="1728" spans="1:6" x14ac:dyDescent="0.25">
      <c r="A1728">
        <v>2022</v>
      </c>
      <c r="B1728">
        <v>1</v>
      </c>
      <c r="C1728" t="s">
        <v>3169</v>
      </c>
      <c r="D1728" t="s">
        <v>1046</v>
      </c>
      <c r="F1728" s="64" t="s">
        <v>4193</v>
      </c>
    </row>
    <row r="1729" spans="1:6" x14ac:dyDescent="0.25">
      <c r="A1729">
        <v>2022</v>
      </c>
      <c r="B1729">
        <v>1</v>
      </c>
      <c r="C1729" t="s">
        <v>3169</v>
      </c>
      <c r="D1729" t="s">
        <v>1052</v>
      </c>
      <c r="E1729" s="64" t="s">
        <v>3699</v>
      </c>
    </row>
    <row r="1730" spans="1:6" x14ac:dyDescent="0.25">
      <c r="A1730">
        <v>2022</v>
      </c>
      <c r="B1730">
        <v>1</v>
      </c>
      <c r="C1730" t="s">
        <v>3169</v>
      </c>
      <c r="D1730" t="s">
        <v>1046</v>
      </c>
      <c r="E1730" s="64" t="s">
        <v>3849</v>
      </c>
    </row>
    <row r="1731" spans="1:6" x14ac:dyDescent="0.25">
      <c r="A1731">
        <v>2022</v>
      </c>
      <c r="B1731">
        <v>1</v>
      </c>
      <c r="C1731" t="s">
        <v>3169</v>
      </c>
      <c r="D1731" t="s">
        <v>1038</v>
      </c>
      <c r="E1731" s="64" t="s">
        <v>4192</v>
      </c>
    </row>
    <row r="1732" spans="1:6" x14ac:dyDescent="0.25">
      <c r="A1732">
        <v>2022</v>
      </c>
      <c r="B1732">
        <v>1</v>
      </c>
      <c r="C1732" t="s">
        <v>3325</v>
      </c>
      <c r="D1732" t="s">
        <v>1062</v>
      </c>
      <c r="E1732" s="64" t="s">
        <v>4191</v>
      </c>
      <c r="F1732" s="64" t="s">
        <v>4194</v>
      </c>
    </row>
    <row r="1733" spans="1:6" x14ac:dyDescent="0.25">
      <c r="A1733">
        <v>2022</v>
      </c>
      <c r="B1733">
        <v>1</v>
      </c>
      <c r="C1733" t="s">
        <v>3325</v>
      </c>
      <c r="D1733" t="s">
        <v>1049</v>
      </c>
      <c r="F1733" s="64" t="s">
        <v>4195</v>
      </c>
    </row>
    <row r="1734" spans="1:6" x14ac:dyDescent="0.25">
      <c r="A1734">
        <v>2022</v>
      </c>
      <c r="B1734">
        <v>1</v>
      </c>
      <c r="C1734" t="s">
        <v>3325</v>
      </c>
      <c r="D1734" t="s">
        <v>1046</v>
      </c>
      <c r="E1734" s="64" t="s">
        <v>3753</v>
      </c>
      <c r="F1734" s="64" t="s">
        <v>4196</v>
      </c>
    </row>
    <row r="1735" spans="1:6" x14ac:dyDescent="0.25">
      <c r="A1735">
        <v>2022</v>
      </c>
      <c r="B1735">
        <v>1</v>
      </c>
      <c r="C1735" t="s">
        <v>3325</v>
      </c>
      <c r="D1735" t="s">
        <v>1046</v>
      </c>
      <c r="F1735" s="64" t="s">
        <v>3673</v>
      </c>
    </row>
    <row r="1736" spans="1:6" x14ac:dyDescent="0.25">
      <c r="A1736">
        <v>2022</v>
      </c>
      <c r="B1736">
        <v>1</v>
      </c>
      <c r="C1736" t="s">
        <v>3325</v>
      </c>
      <c r="D1736" t="s">
        <v>1057</v>
      </c>
      <c r="F1736" s="64" t="s">
        <v>4197</v>
      </c>
    </row>
    <row r="1737" spans="1:6" x14ac:dyDescent="0.25">
      <c r="A1737">
        <v>2022</v>
      </c>
      <c r="B1737">
        <v>1</v>
      </c>
      <c r="C1737" t="s">
        <v>3325</v>
      </c>
      <c r="D1737" t="s">
        <v>1041</v>
      </c>
      <c r="E1737" s="64" t="s">
        <v>26664</v>
      </c>
      <c r="F1737" s="64" t="s">
        <v>4198</v>
      </c>
    </row>
    <row r="1738" spans="1:6" x14ac:dyDescent="0.25">
      <c r="A1738">
        <v>2022</v>
      </c>
      <c r="B1738">
        <v>1</v>
      </c>
      <c r="C1738" t="s">
        <v>3325</v>
      </c>
      <c r="D1738" t="s">
        <v>1038</v>
      </c>
      <c r="E1738" s="64" t="s">
        <v>3888</v>
      </c>
      <c r="F1738" s="64" t="s">
        <v>4199</v>
      </c>
    </row>
    <row r="1739" spans="1:6" x14ac:dyDescent="0.25">
      <c r="A1739">
        <v>2022</v>
      </c>
      <c r="B1739">
        <v>1</v>
      </c>
      <c r="C1739" t="s">
        <v>3325</v>
      </c>
      <c r="D1739" t="s">
        <v>1038</v>
      </c>
      <c r="F1739" s="64" t="s">
        <v>4200</v>
      </c>
    </row>
    <row r="1740" spans="1:6" x14ac:dyDescent="0.25">
      <c r="A1740">
        <v>2022</v>
      </c>
      <c r="B1740">
        <v>1</v>
      </c>
      <c r="C1740" t="s">
        <v>3325</v>
      </c>
      <c r="D1740" t="s">
        <v>1062</v>
      </c>
      <c r="E1740" s="64" t="s">
        <v>4187</v>
      </c>
      <c r="F1740" s="64" t="s">
        <v>4201</v>
      </c>
    </row>
    <row r="1741" spans="1:6" x14ac:dyDescent="0.25">
      <c r="A1741">
        <v>2022</v>
      </c>
      <c r="B1741">
        <v>1</v>
      </c>
      <c r="C1741" t="s">
        <v>3325</v>
      </c>
      <c r="D1741" t="s">
        <v>1046</v>
      </c>
      <c r="E1741" s="64" t="s">
        <v>4193</v>
      </c>
      <c r="F1741" s="64" t="s">
        <v>4202</v>
      </c>
    </row>
    <row r="1742" spans="1:6" x14ac:dyDescent="0.25">
      <c r="A1742">
        <v>2022</v>
      </c>
      <c r="B1742">
        <v>2</v>
      </c>
      <c r="C1742" t="s">
        <v>3169</v>
      </c>
      <c r="D1742" t="s">
        <v>1046</v>
      </c>
      <c r="E1742" s="64" t="s">
        <v>4190</v>
      </c>
    </row>
    <row r="1743" spans="1:6" x14ac:dyDescent="0.25">
      <c r="A1743">
        <v>2022</v>
      </c>
      <c r="B1743">
        <v>2</v>
      </c>
      <c r="C1743" t="s">
        <v>3169</v>
      </c>
      <c r="D1743" t="s">
        <v>1041</v>
      </c>
      <c r="E1743" s="64" t="s">
        <v>4185</v>
      </c>
    </row>
    <row r="1744" spans="1:6" x14ac:dyDescent="0.25">
      <c r="A1744">
        <v>2022</v>
      </c>
      <c r="B1744">
        <v>2</v>
      </c>
      <c r="C1744" t="s">
        <v>3169</v>
      </c>
      <c r="D1744" t="s">
        <v>1046</v>
      </c>
      <c r="E1744" s="64" t="s">
        <v>4175</v>
      </c>
    </row>
    <row r="1745" spans="1:6" x14ac:dyDescent="0.25">
      <c r="A1745">
        <v>2022</v>
      </c>
      <c r="B1745">
        <v>2</v>
      </c>
      <c r="C1745" t="s">
        <v>3169</v>
      </c>
      <c r="D1745" t="s">
        <v>1052</v>
      </c>
      <c r="E1745" s="64" t="s">
        <v>4180</v>
      </c>
      <c r="F1745" s="64" t="s">
        <v>4203</v>
      </c>
    </row>
    <row r="1746" spans="1:6" x14ac:dyDescent="0.25">
      <c r="A1746">
        <v>2022</v>
      </c>
      <c r="B1746">
        <v>2</v>
      </c>
      <c r="C1746" t="s">
        <v>3169</v>
      </c>
      <c r="D1746" t="s">
        <v>1049</v>
      </c>
      <c r="E1746" s="64" t="s">
        <v>4204</v>
      </c>
    </row>
    <row r="1747" spans="1:6" x14ac:dyDescent="0.25">
      <c r="A1747">
        <v>2022</v>
      </c>
      <c r="B1747">
        <v>2</v>
      </c>
      <c r="C1747" t="s">
        <v>3169</v>
      </c>
      <c r="D1747" t="s">
        <v>1046</v>
      </c>
      <c r="F1747" s="64" t="s">
        <v>3793</v>
      </c>
    </row>
    <row r="1748" spans="1:6" x14ac:dyDescent="0.25">
      <c r="A1748">
        <v>2022</v>
      </c>
      <c r="B1748">
        <v>2</v>
      </c>
      <c r="C1748" t="s">
        <v>3169</v>
      </c>
      <c r="D1748" t="s">
        <v>1049</v>
      </c>
      <c r="F1748" s="64" t="s">
        <v>4205</v>
      </c>
    </row>
    <row r="1749" spans="1:6" x14ac:dyDescent="0.25">
      <c r="A1749">
        <v>2022</v>
      </c>
      <c r="B1749">
        <v>2</v>
      </c>
      <c r="C1749" t="s">
        <v>3169</v>
      </c>
      <c r="D1749" t="s">
        <v>1046</v>
      </c>
      <c r="E1749" s="64" t="s">
        <v>4202</v>
      </c>
      <c r="F1749" s="64" t="s">
        <v>4066</v>
      </c>
    </row>
    <row r="1750" spans="1:6" x14ac:dyDescent="0.25">
      <c r="A1750">
        <v>2022</v>
      </c>
      <c r="B1750">
        <v>2</v>
      </c>
      <c r="C1750" t="s">
        <v>3169</v>
      </c>
      <c r="D1750" t="s">
        <v>1046</v>
      </c>
      <c r="F1750" s="64" t="s">
        <v>4206</v>
      </c>
    </row>
    <row r="1751" spans="1:6" x14ac:dyDescent="0.25">
      <c r="A1751">
        <v>2022</v>
      </c>
      <c r="B1751">
        <v>2</v>
      </c>
      <c r="C1751" t="s">
        <v>3169</v>
      </c>
      <c r="D1751" t="s">
        <v>1041</v>
      </c>
      <c r="E1751" s="64" t="s">
        <v>4184</v>
      </c>
    </row>
    <row r="1752" spans="1:6" x14ac:dyDescent="0.25">
      <c r="A1752">
        <v>2022</v>
      </c>
      <c r="B1752">
        <v>2</v>
      </c>
      <c r="C1752" t="s">
        <v>3169</v>
      </c>
      <c r="D1752" t="s">
        <v>1062</v>
      </c>
      <c r="E1752" s="64" t="s">
        <v>3431</v>
      </c>
    </row>
    <row r="1753" spans="1:6" x14ac:dyDescent="0.25">
      <c r="A1753">
        <v>2022</v>
      </c>
      <c r="B1753">
        <v>2</v>
      </c>
      <c r="C1753" t="s">
        <v>3169</v>
      </c>
      <c r="D1753" t="s">
        <v>1062</v>
      </c>
      <c r="F1753" s="64" t="s">
        <v>4207</v>
      </c>
    </row>
    <row r="1754" spans="1:6" x14ac:dyDescent="0.25">
      <c r="A1754">
        <v>2022</v>
      </c>
      <c r="B1754">
        <v>2</v>
      </c>
      <c r="C1754" t="s">
        <v>3169</v>
      </c>
      <c r="D1754" t="s">
        <v>1046</v>
      </c>
      <c r="F1754" s="64" t="s">
        <v>4175</v>
      </c>
    </row>
    <row r="1755" spans="1:6" x14ac:dyDescent="0.25">
      <c r="A1755">
        <v>2022</v>
      </c>
      <c r="B1755">
        <v>2</v>
      </c>
      <c r="C1755" t="s">
        <v>3169</v>
      </c>
      <c r="D1755" t="s">
        <v>1049</v>
      </c>
      <c r="F1755" s="64" t="s">
        <v>3574</v>
      </c>
    </row>
    <row r="1756" spans="1:6" x14ac:dyDescent="0.25">
      <c r="A1756">
        <v>2022</v>
      </c>
      <c r="B1756">
        <v>2</v>
      </c>
      <c r="C1756" t="s">
        <v>3325</v>
      </c>
      <c r="D1756" t="s">
        <v>1038</v>
      </c>
      <c r="F1756" s="64" t="s">
        <v>4208</v>
      </c>
    </row>
    <row r="1757" spans="1:6" x14ac:dyDescent="0.25">
      <c r="A1757">
        <v>2022</v>
      </c>
      <c r="B1757">
        <v>2</v>
      </c>
      <c r="C1757" t="s">
        <v>3325</v>
      </c>
      <c r="D1757" t="s">
        <v>1046</v>
      </c>
      <c r="E1757" s="64" t="s">
        <v>3793</v>
      </c>
      <c r="F1757" s="64" t="s">
        <v>3561</v>
      </c>
    </row>
    <row r="1758" spans="1:6" x14ac:dyDescent="0.25">
      <c r="A1758">
        <v>2022</v>
      </c>
      <c r="B1758">
        <v>2</v>
      </c>
      <c r="C1758" t="s">
        <v>3325</v>
      </c>
      <c r="D1758" t="s">
        <v>1049</v>
      </c>
      <c r="E1758" s="64" t="s">
        <v>3574</v>
      </c>
      <c r="F1758" s="64" t="s">
        <v>3866</v>
      </c>
    </row>
    <row r="1759" spans="1:6" x14ac:dyDescent="0.25">
      <c r="A1759">
        <v>2022</v>
      </c>
      <c r="B1759">
        <v>3</v>
      </c>
      <c r="C1759" t="s">
        <v>3169</v>
      </c>
      <c r="D1759" t="s">
        <v>1049</v>
      </c>
      <c r="E1759" s="64" t="s">
        <v>4205</v>
      </c>
    </row>
    <row r="1760" spans="1:6" x14ac:dyDescent="0.25">
      <c r="A1760">
        <v>2022</v>
      </c>
      <c r="B1760">
        <v>3</v>
      </c>
      <c r="C1760" t="s">
        <v>3169</v>
      </c>
      <c r="D1760" t="s">
        <v>1049</v>
      </c>
      <c r="E1760" s="64" t="s">
        <v>4178</v>
      </c>
    </row>
    <row r="1761" spans="1:6" x14ac:dyDescent="0.25">
      <c r="A1761">
        <v>2022</v>
      </c>
      <c r="B1761">
        <v>3</v>
      </c>
      <c r="C1761" t="s">
        <v>3169</v>
      </c>
      <c r="D1761" t="s">
        <v>1046</v>
      </c>
      <c r="E1761" s="64" t="s">
        <v>3673</v>
      </c>
    </row>
    <row r="1762" spans="1:6" x14ac:dyDescent="0.25">
      <c r="A1762">
        <v>2022</v>
      </c>
      <c r="B1762">
        <v>3</v>
      </c>
      <c r="C1762" t="s">
        <v>3169</v>
      </c>
      <c r="D1762" t="s">
        <v>1046</v>
      </c>
      <c r="E1762" s="64" t="s">
        <v>4196</v>
      </c>
    </row>
    <row r="1763" spans="1:6" x14ac:dyDescent="0.25">
      <c r="A1763">
        <v>2022</v>
      </c>
      <c r="B1763">
        <v>3</v>
      </c>
      <c r="C1763" t="s">
        <v>3169</v>
      </c>
      <c r="D1763" t="s">
        <v>1046</v>
      </c>
      <c r="E1763" s="64" t="s">
        <v>4206</v>
      </c>
    </row>
    <row r="1764" spans="1:6" x14ac:dyDescent="0.25">
      <c r="A1764">
        <v>2022</v>
      </c>
      <c r="B1764">
        <v>3</v>
      </c>
      <c r="C1764" t="s">
        <v>3169</v>
      </c>
      <c r="D1764" t="s">
        <v>1046</v>
      </c>
      <c r="E1764" s="64" t="s">
        <v>4209</v>
      </c>
    </row>
    <row r="1765" spans="1:6" x14ac:dyDescent="0.25">
      <c r="A1765">
        <v>2022</v>
      </c>
      <c r="B1765">
        <v>3</v>
      </c>
      <c r="C1765" t="s">
        <v>3169</v>
      </c>
      <c r="D1765" t="s">
        <v>1046</v>
      </c>
      <c r="E1765" s="64" t="s">
        <v>4066</v>
      </c>
    </row>
    <row r="1766" spans="1:6" x14ac:dyDescent="0.25">
      <c r="A1766">
        <v>2022</v>
      </c>
      <c r="B1766">
        <v>3</v>
      </c>
      <c r="C1766" t="s">
        <v>3169</v>
      </c>
      <c r="D1766" t="s">
        <v>1049</v>
      </c>
      <c r="F1766" s="64" t="s">
        <v>3995</v>
      </c>
    </row>
    <row r="1767" spans="1:6" x14ac:dyDescent="0.25">
      <c r="A1767">
        <v>2022</v>
      </c>
      <c r="B1767">
        <v>3</v>
      </c>
      <c r="C1767" t="s">
        <v>3169</v>
      </c>
      <c r="D1767" t="s">
        <v>1052</v>
      </c>
      <c r="F1767" s="64" t="s">
        <v>4210</v>
      </c>
    </row>
    <row r="1768" spans="1:6" x14ac:dyDescent="0.25">
      <c r="A1768">
        <v>2022</v>
      </c>
      <c r="B1768">
        <v>3</v>
      </c>
      <c r="C1768" t="s">
        <v>3169</v>
      </c>
      <c r="D1768" t="s">
        <v>1060</v>
      </c>
      <c r="F1768" s="64" t="s">
        <v>4211</v>
      </c>
    </row>
    <row r="1769" spans="1:6" x14ac:dyDescent="0.25">
      <c r="A1769">
        <v>2022</v>
      </c>
      <c r="B1769">
        <v>3</v>
      </c>
      <c r="C1769" t="s">
        <v>3169</v>
      </c>
      <c r="D1769" t="s">
        <v>1041</v>
      </c>
      <c r="F1769" s="64" t="s">
        <v>4212</v>
      </c>
    </row>
    <row r="1770" spans="1:6" x14ac:dyDescent="0.25">
      <c r="A1770">
        <v>2022</v>
      </c>
      <c r="B1770">
        <v>3</v>
      </c>
      <c r="C1770" t="s">
        <v>3169</v>
      </c>
      <c r="D1770" t="s">
        <v>1041</v>
      </c>
      <c r="F1770" s="64" t="s">
        <v>4213</v>
      </c>
    </row>
    <row r="1771" spans="1:6" x14ac:dyDescent="0.25">
      <c r="A1771">
        <v>2022</v>
      </c>
      <c r="B1771">
        <v>3</v>
      </c>
      <c r="C1771" t="s">
        <v>3169</v>
      </c>
      <c r="D1771" t="s">
        <v>1046</v>
      </c>
      <c r="F1771" s="64" t="s">
        <v>4196</v>
      </c>
    </row>
    <row r="1772" spans="1:6" x14ac:dyDescent="0.25">
      <c r="A1772">
        <v>2022</v>
      </c>
      <c r="B1772">
        <v>3</v>
      </c>
      <c r="C1772" t="s">
        <v>3169</v>
      </c>
      <c r="D1772" t="s">
        <v>1046</v>
      </c>
      <c r="F1772" s="64" t="s">
        <v>3828</v>
      </c>
    </row>
    <row r="1773" spans="1:6" x14ac:dyDescent="0.25">
      <c r="A1773">
        <v>2022</v>
      </c>
      <c r="B1773">
        <v>3</v>
      </c>
      <c r="C1773" t="s">
        <v>3169</v>
      </c>
      <c r="D1773" t="s">
        <v>1046</v>
      </c>
      <c r="F1773" s="64" t="s">
        <v>4214</v>
      </c>
    </row>
    <row r="1774" spans="1:6" x14ac:dyDescent="0.25">
      <c r="A1774">
        <v>2022</v>
      </c>
      <c r="B1774">
        <v>3</v>
      </c>
      <c r="C1774" t="s">
        <v>3169</v>
      </c>
      <c r="D1774" t="s">
        <v>1038</v>
      </c>
      <c r="F1774" s="64" t="s">
        <v>4215</v>
      </c>
    </row>
    <row r="1775" spans="1:6" x14ac:dyDescent="0.25">
      <c r="A1775">
        <v>2022</v>
      </c>
      <c r="B1775">
        <v>3</v>
      </c>
      <c r="C1775" t="s">
        <v>3169</v>
      </c>
      <c r="D1775" t="s">
        <v>1038</v>
      </c>
      <c r="E1775" s="64" t="s">
        <v>4172</v>
      </c>
    </row>
    <row r="1776" spans="1:6" x14ac:dyDescent="0.25">
      <c r="A1776">
        <v>2022</v>
      </c>
      <c r="B1776">
        <v>3</v>
      </c>
      <c r="C1776" t="s">
        <v>3169</v>
      </c>
      <c r="D1776" t="s">
        <v>1046</v>
      </c>
      <c r="E1776" s="64" t="s">
        <v>4196</v>
      </c>
    </row>
    <row r="1777" spans="1:6" x14ac:dyDescent="0.25">
      <c r="A1777">
        <v>2022</v>
      </c>
      <c r="B1777">
        <v>3</v>
      </c>
      <c r="C1777" t="s">
        <v>3169</v>
      </c>
      <c r="D1777" t="s">
        <v>1046</v>
      </c>
      <c r="E1777" s="64" t="s">
        <v>3828</v>
      </c>
    </row>
    <row r="1778" spans="1:6" x14ac:dyDescent="0.25">
      <c r="A1778">
        <v>2022</v>
      </c>
      <c r="B1778">
        <v>3</v>
      </c>
      <c r="C1778" t="s">
        <v>3169</v>
      </c>
      <c r="D1778" t="s">
        <v>1052</v>
      </c>
      <c r="E1778" s="64" t="s">
        <v>4160</v>
      </c>
    </row>
    <row r="1779" spans="1:6" x14ac:dyDescent="0.25">
      <c r="A1779">
        <v>2022</v>
      </c>
      <c r="B1779">
        <v>3</v>
      </c>
      <c r="C1779" t="s">
        <v>3325</v>
      </c>
      <c r="D1779" t="s">
        <v>1038</v>
      </c>
      <c r="F1779" s="64" t="s">
        <v>4216</v>
      </c>
    </row>
    <row r="1780" spans="1:6" x14ac:dyDescent="0.25">
      <c r="A1780">
        <v>2022</v>
      </c>
      <c r="B1780">
        <v>3</v>
      </c>
      <c r="C1780" t="s">
        <v>3325</v>
      </c>
      <c r="D1780" t="s">
        <v>1049</v>
      </c>
      <c r="F1780" s="64" t="s">
        <v>3905</v>
      </c>
    </row>
    <row r="1781" spans="1:6" x14ac:dyDescent="0.25">
      <c r="A1781">
        <v>2022</v>
      </c>
      <c r="B1781">
        <v>3</v>
      </c>
      <c r="C1781" t="s">
        <v>3325</v>
      </c>
      <c r="D1781" t="s">
        <v>1049</v>
      </c>
      <c r="F1781" s="64" t="s">
        <v>4217</v>
      </c>
    </row>
    <row r="1782" spans="1:6" x14ac:dyDescent="0.25">
      <c r="A1782">
        <v>2022</v>
      </c>
      <c r="B1782">
        <v>3</v>
      </c>
      <c r="C1782" t="s">
        <v>3325</v>
      </c>
      <c r="D1782" t="s">
        <v>1062</v>
      </c>
      <c r="E1782" s="64" t="s">
        <v>4188</v>
      </c>
      <c r="F1782" s="64" t="s">
        <v>3416</v>
      </c>
    </row>
    <row r="1783" spans="1:6" x14ac:dyDescent="0.25">
      <c r="A1783">
        <v>2022</v>
      </c>
      <c r="B1783">
        <v>3</v>
      </c>
      <c r="C1783" t="s">
        <v>3325</v>
      </c>
      <c r="D1783" t="s">
        <v>1041</v>
      </c>
      <c r="E1783" s="64" t="s">
        <v>4212</v>
      </c>
      <c r="F1783" s="64" t="s">
        <v>4095</v>
      </c>
    </row>
    <row r="1784" spans="1:6" x14ac:dyDescent="0.25">
      <c r="A1784">
        <v>2022</v>
      </c>
      <c r="B1784">
        <v>4</v>
      </c>
      <c r="C1784" t="s">
        <v>3169</v>
      </c>
      <c r="D1784" t="s">
        <v>1041</v>
      </c>
      <c r="E1784" s="64" t="s">
        <v>4213</v>
      </c>
    </row>
    <row r="1785" spans="1:6" x14ac:dyDescent="0.25">
      <c r="A1785">
        <v>2022</v>
      </c>
      <c r="B1785">
        <v>4</v>
      </c>
      <c r="C1785" t="s">
        <v>3169</v>
      </c>
      <c r="D1785" t="s">
        <v>1046</v>
      </c>
      <c r="E1785" s="64" t="s">
        <v>4176</v>
      </c>
    </row>
    <row r="1786" spans="1:6" x14ac:dyDescent="0.25">
      <c r="A1786">
        <v>2022</v>
      </c>
      <c r="B1786">
        <v>4</v>
      </c>
      <c r="C1786" t="s">
        <v>3169</v>
      </c>
      <c r="D1786" t="s">
        <v>1046</v>
      </c>
      <c r="E1786" s="64" t="s">
        <v>4214</v>
      </c>
    </row>
    <row r="1787" spans="1:6" x14ac:dyDescent="0.25">
      <c r="A1787">
        <v>2022</v>
      </c>
      <c r="B1787">
        <v>4</v>
      </c>
      <c r="C1787" t="s">
        <v>3169</v>
      </c>
      <c r="D1787" t="s">
        <v>1046</v>
      </c>
      <c r="F1787" s="64" t="s">
        <v>4209</v>
      </c>
    </row>
    <row r="1788" spans="1:6" x14ac:dyDescent="0.25">
      <c r="A1788">
        <v>2022</v>
      </c>
      <c r="B1788">
        <v>4</v>
      </c>
      <c r="C1788" t="s">
        <v>3169</v>
      </c>
      <c r="D1788" t="s">
        <v>1038</v>
      </c>
      <c r="E1788" s="64" t="s">
        <v>4166</v>
      </c>
    </row>
    <row r="1789" spans="1:6" x14ac:dyDescent="0.25">
      <c r="A1789">
        <v>2022</v>
      </c>
      <c r="B1789">
        <v>4</v>
      </c>
      <c r="C1789" t="s">
        <v>3169</v>
      </c>
      <c r="D1789" t="s">
        <v>1038</v>
      </c>
      <c r="E1789" s="64" t="s">
        <v>4218</v>
      </c>
    </row>
    <row r="1790" spans="1:6" x14ac:dyDescent="0.25">
      <c r="A1790">
        <v>2022</v>
      </c>
      <c r="B1790">
        <v>4</v>
      </c>
      <c r="C1790" t="s">
        <v>3169</v>
      </c>
      <c r="D1790" t="s">
        <v>1049</v>
      </c>
      <c r="E1790" s="64" t="s">
        <v>3866</v>
      </c>
    </row>
    <row r="1791" spans="1:6" x14ac:dyDescent="0.25">
      <c r="A1791">
        <v>2022</v>
      </c>
      <c r="B1791">
        <v>4</v>
      </c>
      <c r="C1791" t="s">
        <v>3169</v>
      </c>
      <c r="D1791" t="s">
        <v>1049</v>
      </c>
      <c r="E1791" s="64" t="s">
        <v>4008</v>
      </c>
    </row>
    <row r="1792" spans="1:6" x14ac:dyDescent="0.25">
      <c r="A1792">
        <v>2022</v>
      </c>
      <c r="B1792">
        <v>4</v>
      </c>
      <c r="C1792" t="s">
        <v>3169</v>
      </c>
      <c r="D1792" t="s">
        <v>1049</v>
      </c>
      <c r="E1792" s="64" t="s">
        <v>4105</v>
      </c>
    </row>
    <row r="1793" spans="1:6" x14ac:dyDescent="0.25">
      <c r="A1793">
        <v>2022</v>
      </c>
      <c r="B1793">
        <v>4</v>
      </c>
      <c r="C1793" t="s">
        <v>3169</v>
      </c>
      <c r="D1793" t="s">
        <v>1049</v>
      </c>
      <c r="E1793" s="64" t="s">
        <v>4195</v>
      </c>
    </row>
    <row r="1794" spans="1:6" x14ac:dyDescent="0.25">
      <c r="A1794">
        <v>2022</v>
      </c>
      <c r="B1794">
        <v>4</v>
      </c>
      <c r="C1794" t="s">
        <v>3169</v>
      </c>
      <c r="D1794" t="s">
        <v>1060</v>
      </c>
      <c r="E1794" s="64" t="s">
        <v>4219</v>
      </c>
    </row>
    <row r="1795" spans="1:6" x14ac:dyDescent="0.25">
      <c r="A1795">
        <v>2022</v>
      </c>
      <c r="B1795">
        <v>4</v>
      </c>
      <c r="C1795" t="s">
        <v>3169</v>
      </c>
      <c r="D1795" t="s">
        <v>1041</v>
      </c>
      <c r="E1795" s="64" t="s">
        <v>3795</v>
      </c>
    </row>
    <row r="1796" spans="1:6" x14ac:dyDescent="0.25">
      <c r="A1796">
        <v>2022</v>
      </c>
      <c r="B1796">
        <v>4</v>
      </c>
      <c r="C1796" t="s">
        <v>3325</v>
      </c>
      <c r="D1796" t="s">
        <v>1041</v>
      </c>
      <c r="F1796" s="64" t="s">
        <v>4220</v>
      </c>
    </row>
    <row r="1797" spans="1:6" x14ac:dyDescent="0.25">
      <c r="A1797">
        <v>2022</v>
      </c>
      <c r="B1797">
        <v>4</v>
      </c>
      <c r="C1797" t="s">
        <v>3169</v>
      </c>
      <c r="D1797" t="s">
        <v>1041</v>
      </c>
      <c r="F1797" s="64" t="s">
        <v>3538</v>
      </c>
    </row>
    <row r="1798" spans="1:6" x14ac:dyDescent="0.25">
      <c r="A1798">
        <v>2022</v>
      </c>
      <c r="B1798">
        <v>4</v>
      </c>
      <c r="C1798" t="s">
        <v>3169</v>
      </c>
      <c r="D1798" t="s">
        <v>1041</v>
      </c>
      <c r="F1798" s="64" t="s">
        <v>4221</v>
      </c>
    </row>
    <row r="1799" spans="1:6" x14ac:dyDescent="0.25">
      <c r="A1799">
        <v>2022</v>
      </c>
      <c r="B1799">
        <v>4</v>
      </c>
      <c r="C1799" t="s">
        <v>3169</v>
      </c>
      <c r="D1799" t="s">
        <v>1049</v>
      </c>
      <c r="F1799" s="64" t="s">
        <v>4222</v>
      </c>
    </row>
    <row r="1800" spans="1:6" x14ac:dyDescent="0.25">
      <c r="A1800">
        <v>2022</v>
      </c>
      <c r="B1800">
        <v>4</v>
      </c>
      <c r="C1800" t="s">
        <v>3169</v>
      </c>
      <c r="D1800" t="s">
        <v>1049</v>
      </c>
      <c r="F1800" s="64" t="s">
        <v>3361</v>
      </c>
    </row>
    <row r="1801" spans="1:6" x14ac:dyDescent="0.25">
      <c r="A1801">
        <v>2022</v>
      </c>
      <c r="B1801">
        <v>4</v>
      </c>
      <c r="C1801" t="s">
        <v>3169</v>
      </c>
      <c r="D1801" t="s">
        <v>1060</v>
      </c>
      <c r="F1801" s="64" t="s">
        <v>4223</v>
      </c>
    </row>
    <row r="1802" spans="1:6" x14ac:dyDescent="0.25">
      <c r="A1802">
        <v>2022</v>
      </c>
      <c r="B1802">
        <v>4</v>
      </c>
      <c r="C1802" t="s">
        <v>3169</v>
      </c>
      <c r="D1802" t="s">
        <v>1060</v>
      </c>
      <c r="F1802" s="64" t="s">
        <v>3402</v>
      </c>
    </row>
    <row r="1803" spans="1:6" x14ac:dyDescent="0.25">
      <c r="A1803">
        <v>2022</v>
      </c>
      <c r="B1803">
        <v>4</v>
      </c>
      <c r="C1803" t="s">
        <v>3169</v>
      </c>
      <c r="D1803" t="s">
        <v>1062</v>
      </c>
      <c r="E1803" s="64" t="s">
        <v>4189</v>
      </c>
    </row>
    <row r="1804" spans="1:6" x14ac:dyDescent="0.25">
      <c r="A1804">
        <v>2022</v>
      </c>
      <c r="B1804">
        <v>4</v>
      </c>
      <c r="C1804" t="s">
        <v>3169</v>
      </c>
      <c r="D1804" t="s">
        <v>1062</v>
      </c>
      <c r="E1804" s="64" t="s">
        <v>4207</v>
      </c>
    </row>
    <row r="1805" spans="1:6" x14ac:dyDescent="0.25">
      <c r="A1805">
        <v>2022</v>
      </c>
      <c r="B1805">
        <v>4</v>
      </c>
      <c r="C1805" t="s">
        <v>3169</v>
      </c>
      <c r="D1805" t="s">
        <v>1046</v>
      </c>
      <c r="F1805" s="64" t="s">
        <v>4156</v>
      </c>
    </row>
    <row r="1806" spans="1:6" x14ac:dyDescent="0.25">
      <c r="A1806">
        <v>2022</v>
      </c>
      <c r="B1806">
        <v>4</v>
      </c>
      <c r="C1806" t="s">
        <v>3169</v>
      </c>
      <c r="D1806" t="s">
        <v>1046</v>
      </c>
      <c r="F1806" s="64" t="s">
        <v>4224</v>
      </c>
    </row>
    <row r="1807" spans="1:6" x14ac:dyDescent="0.25">
      <c r="A1807">
        <v>2022</v>
      </c>
      <c r="B1807">
        <v>4</v>
      </c>
      <c r="C1807" t="s">
        <v>3169</v>
      </c>
      <c r="D1807" t="s">
        <v>1062</v>
      </c>
      <c r="F1807" s="64" t="s">
        <v>4225</v>
      </c>
    </row>
    <row r="1808" spans="1:6" x14ac:dyDescent="0.25">
      <c r="A1808">
        <v>2022</v>
      </c>
      <c r="B1808">
        <v>4</v>
      </c>
      <c r="C1808" t="s">
        <v>3169</v>
      </c>
      <c r="D1808" t="s">
        <v>1062</v>
      </c>
      <c r="F1808" s="64" t="s">
        <v>4226</v>
      </c>
    </row>
    <row r="1809" spans="1:6" x14ac:dyDescent="0.25">
      <c r="A1809">
        <v>2022</v>
      </c>
      <c r="B1809">
        <v>4</v>
      </c>
      <c r="C1809" t="s">
        <v>3169</v>
      </c>
      <c r="D1809" t="s">
        <v>1052</v>
      </c>
      <c r="F1809" s="64" t="s">
        <v>4227</v>
      </c>
    </row>
    <row r="1810" spans="1:6" x14ac:dyDescent="0.25">
      <c r="A1810">
        <v>2022</v>
      </c>
      <c r="B1810">
        <v>4</v>
      </c>
      <c r="C1810" t="s">
        <v>3169</v>
      </c>
      <c r="D1810" t="s">
        <v>1046</v>
      </c>
      <c r="E1810" s="64" t="s">
        <v>4156</v>
      </c>
    </row>
    <row r="1811" spans="1:6" x14ac:dyDescent="0.25">
      <c r="A1811">
        <v>2022</v>
      </c>
      <c r="B1811">
        <v>4</v>
      </c>
      <c r="C1811" t="s">
        <v>3169</v>
      </c>
      <c r="D1811" t="s">
        <v>1046</v>
      </c>
      <c r="E1811" s="64" t="s">
        <v>4224</v>
      </c>
    </row>
    <row r="1812" spans="1:6" x14ac:dyDescent="0.25">
      <c r="A1812">
        <v>2022</v>
      </c>
      <c r="B1812">
        <v>4</v>
      </c>
      <c r="C1812" t="s">
        <v>3169</v>
      </c>
      <c r="D1812" t="s">
        <v>1046</v>
      </c>
      <c r="E1812" s="64" t="s">
        <v>4175</v>
      </c>
    </row>
    <row r="1813" spans="1:6" x14ac:dyDescent="0.25">
      <c r="A1813">
        <v>2022</v>
      </c>
      <c r="B1813">
        <v>4</v>
      </c>
      <c r="C1813" t="s">
        <v>3169</v>
      </c>
      <c r="D1813" t="s">
        <v>1041</v>
      </c>
      <c r="E1813" s="64" t="s">
        <v>4221</v>
      </c>
    </row>
    <row r="1814" spans="1:6" x14ac:dyDescent="0.25">
      <c r="A1814">
        <v>2022</v>
      </c>
      <c r="B1814">
        <v>4</v>
      </c>
      <c r="C1814" t="s">
        <v>3325</v>
      </c>
      <c r="D1814" t="s">
        <v>1046</v>
      </c>
      <c r="F1814" s="64" t="s">
        <v>4228</v>
      </c>
    </row>
    <row r="1815" spans="1:6" x14ac:dyDescent="0.25">
      <c r="A1815">
        <v>2022</v>
      </c>
      <c r="B1815">
        <v>4</v>
      </c>
      <c r="C1815" t="s">
        <v>3325</v>
      </c>
      <c r="D1815" t="s">
        <v>1046</v>
      </c>
      <c r="F1815" s="64" t="s">
        <v>3985</v>
      </c>
    </row>
    <row r="1816" spans="1:6" x14ac:dyDescent="0.25">
      <c r="A1816">
        <v>2022</v>
      </c>
      <c r="B1816">
        <v>4</v>
      </c>
      <c r="C1816" t="s">
        <v>3325</v>
      </c>
      <c r="D1816" t="s">
        <v>1046</v>
      </c>
      <c r="F1816" s="64" t="s">
        <v>4229</v>
      </c>
    </row>
    <row r="1817" spans="1:6" x14ac:dyDescent="0.25">
      <c r="A1817">
        <v>2022</v>
      </c>
      <c r="B1817">
        <v>4</v>
      </c>
      <c r="C1817" t="s">
        <v>3325</v>
      </c>
      <c r="D1817" t="s">
        <v>1049</v>
      </c>
      <c r="F1817" s="64" t="s">
        <v>3735</v>
      </c>
    </row>
    <row r="1818" spans="1:6" x14ac:dyDescent="0.25">
      <c r="A1818">
        <v>2022</v>
      </c>
      <c r="B1818">
        <v>4</v>
      </c>
      <c r="C1818" t="s">
        <v>3325</v>
      </c>
      <c r="D1818" t="s">
        <v>1046</v>
      </c>
      <c r="F1818" s="64" t="s">
        <v>4230</v>
      </c>
    </row>
    <row r="1819" spans="1:6" x14ac:dyDescent="0.25">
      <c r="A1819">
        <v>2022</v>
      </c>
      <c r="B1819">
        <v>5</v>
      </c>
      <c r="C1819" t="s">
        <v>3169</v>
      </c>
      <c r="D1819" t="s">
        <v>1049</v>
      </c>
      <c r="E1819" s="64" t="s">
        <v>4222</v>
      </c>
    </row>
    <row r="1820" spans="1:6" x14ac:dyDescent="0.25">
      <c r="A1820">
        <v>2022</v>
      </c>
      <c r="B1820">
        <v>5</v>
      </c>
      <c r="C1820" t="s">
        <v>3169</v>
      </c>
      <c r="D1820" t="s">
        <v>1049</v>
      </c>
      <c r="E1820" s="64" t="s">
        <v>4217</v>
      </c>
    </row>
    <row r="1821" spans="1:6" x14ac:dyDescent="0.25">
      <c r="A1821">
        <v>2022</v>
      </c>
      <c r="B1821">
        <v>5</v>
      </c>
      <c r="C1821" t="s">
        <v>3169</v>
      </c>
      <c r="D1821" t="s">
        <v>1041</v>
      </c>
      <c r="E1821" s="64" t="s">
        <v>4231</v>
      </c>
    </row>
    <row r="1822" spans="1:6" x14ac:dyDescent="0.25">
      <c r="A1822">
        <v>2022</v>
      </c>
      <c r="B1822">
        <v>5</v>
      </c>
      <c r="C1822" t="s">
        <v>3169</v>
      </c>
      <c r="D1822" t="s">
        <v>1041</v>
      </c>
      <c r="E1822" s="64" t="s">
        <v>3538</v>
      </c>
    </row>
    <row r="1823" spans="1:6" x14ac:dyDescent="0.25">
      <c r="A1823">
        <v>2022</v>
      </c>
      <c r="B1823">
        <v>5</v>
      </c>
      <c r="C1823" t="s">
        <v>3169</v>
      </c>
      <c r="D1823" t="s">
        <v>1046</v>
      </c>
      <c r="E1823" s="64" t="s">
        <v>4209</v>
      </c>
    </row>
    <row r="1824" spans="1:6" x14ac:dyDescent="0.25">
      <c r="A1824">
        <v>2022</v>
      </c>
      <c r="B1824">
        <v>5</v>
      </c>
      <c r="C1824" t="s">
        <v>3169</v>
      </c>
      <c r="D1824" t="s">
        <v>1060</v>
      </c>
      <c r="E1824" s="64" t="s">
        <v>3402</v>
      </c>
    </row>
    <row r="1825" spans="1:6" x14ac:dyDescent="0.25">
      <c r="A1825">
        <v>2022</v>
      </c>
      <c r="B1825">
        <v>5</v>
      </c>
      <c r="C1825" t="s">
        <v>3169</v>
      </c>
      <c r="D1825" t="s">
        <v>1041</v>
      </c>
      <c r="F1825" s="64" t="s">
        <v>4184</v>
      </c>
    </row>
    <row r="1826" spans="1:6" x14ac:dyDescent="0.25">
      <c r="A1826">
        <v>2022</v>
      </c>
      <c r="B1826">
        <v>5</v>
      </c>
      <c r="C1826" t="s">
        <v>3169</v>
      </c>
      <c r="D1826" t="s">
        <v>1052</v>
      </c>
      <c r="E1826" s="64" t="s">
        <v>3962</v>
      </c>
    </row>
    <row r="1827" spans="1:6" x14ac:dyDescent="0.25">
      <c r="A1827">
        <v>2022</v>
      </c>
      <c r="B1827">
        <v>5</v>
      </c>
      <c r="C1827" t="s">
        <v>3169</v>
      </c>
      <c r="D1827" t="s">
        <v>1041</v>
      </c>
      <c r="F1827" s="64" t="s">
        <v>3795</v>
      </c>
    </row>
    <row r="1828" spans="1:6" x14ac:dyDescent="0.25">
      <c r="A1828">
        <v>2022</v>
      </c>
      <c r="B1828">
        <v>5</v>
      </c>
      <c r="C1828" t="s">
        <v>3169</v>
      </c>
      <c r="D1828" t="s">
        <v>1062</v>
      </c>
      <c r="E1828" s="64" t="s">
        <v>4226</v>
      </c>
    </row>
    <row r="1829" spans="1:6" x14ac:dyDescent="0.25">
      <c r="A1829">
        <v>2022</v>
      </c>
      <c r="B1829">
        <v>5</v>
      </c>
      <c r="C1829" t="s">
        <v>3169</v>
      </c>
      <c r="D1829" t="s">
        <v>1049</v>
      </c>
      <c r="F1829" s="64" t="s">
        <v>3791</v>
      </c>
    </row>
    <row r="1830" spans="1:6" x14ac:dyDescent="0.25">
      <c r="A1830">
        <v>2022</v>
      </c>
      <c r="B1830">
        <v>5</v>
      </c>
      <c r="C1830" t="s">
        <v>3169</v>
      </c>
      <c r="D1830" t="s">
        <v>1049</v>
      </c>
      <c r="F1830" s="64" t="s">
        <v>4232</v>
      </c>
    </row>
    <row r="1831" spans="1:6" x14ac:dyDescent="0.25">
      <c r="A1831">
        <v>2022</v>
      </c>
      <c r="B1831">
        <v>5</v>
      </c>
      <c r="C1831" t="s">
        <v>3169</v>
      </c>
      <c r="D1831" t="s">
        <v>1060</v>
      </c>
      <c r="F1831" s="64" t="s">
        <v>4233</v>
      </c>
    </row>
    <row r="1832" spans="1:6" x14ac:dyDescent="0.25">
      <c r="A1832">
        <v>2022</v>
      </c>
      <c r="B1832">
        <v>5</v>
      </c>
      <c r="C1832" t="s">
        <v>3169</v>
      </c>
      <c r="D1832" t="s">
        <v>1046</v>
      </c>
      <c r="F1832" s="64" t="s">
        <v>4175</v>
      </c>
    </row>
    <row r="1833" spans="1:6" x14ac:dyDescent="0.25">
      <c r="A1833">
        <v>2022</v>
      </c>
      <c r="B1833">
        <v>5</v>
      </c>
      <c r="C1833" t="s">
        <v>3169</v>
      </c>
      <c r="D1833" t="s">
        <v>1062</v>
      </c>
      <c r="F1833" s="64" t="s">
        <v>4234</v>
      </c>
    </row>
    <row r="1834" spans="1:6" x14ac:dyDescent="0.25">
      <c r="A1834">
        <v>2022</v>
      </c>
      <c r="B1834">
        <v>5</v>
      </c>
      <c r="C1834" t="s">
        <v>3169</v>
      </c>
      <c r="D1834" t="s">
        <v>1041</v>
      </c>
      <c r="F1834" s="64" t="s">
        <v>4235</v>
      </c>
    </row>
    <row r="1835" spans="1:6" x14ac:dyDescent="0.25">
      <c r="A1835">
        <v>2022</v>
      </c>
      <c r="B1835">
        <v>5</v>
      </c>
      <c r="C1835" t="s">
        <v>3169</v>
      </c>
      <c r="D1835" t="s">
        <v>1041</v>
      </c>
      <c r="F1835" s="64" t="s">
        <v>4221</v>
      </c>
    </row>
    <row r="1836" spans="1:6" x14ac:dyDescent="0.25">
      <c r="A1836">
        <v>2022</v>
      </c>
      <c r="B1836">
        <v>5</v>
      </c>
      <c r="C1836" t="s">
        <v>3169</v>
      </c>
      <c r="D1836" t="s">
        <v>1041</v>
      </c>
      <c r="E1836" s="64" t="s">
        <v>4184</v>
      </c>
    </row>
    <row r="1837" spans="1:6" x14ac:dyDescent="0.25">
      <c r="A1837">
        <v>2022</v>
      </c>
      <c r="B1837">
        <v>5</v>
      </c>
      <c r="C1837" t="s">
        <v>3169</v>
      </c>
      <c r="D1837" t="s">
        <v>1041</v>
      </c>
      <c r="E1837" s="64" t="s">
        <v>4221</v>
      </c>
    </row>
    <row r="1838" spans="1:6" x14ac:dyDescent="0.25">
      <c r="A1838">
        <v>2022</v>
      </c>
      <c r="B1838">
        <v>5</v>
      </c>
      <c r="C1838" t="s">
        <v>3325</v>
      </c>
      <c r="D1838" t="s">
        <v>1043</v>
      </c>
      <c r="E1838" s="64" t="s">
        <v>4236</v>
      </c>
      <c r="F1838" s="64" t="s">
        <v>4237</v>
      </c>
    </row>
    <row r="1839" spans="1:6" x14ac:dyDescent="0.25">
      <c r="A1839">
        <v>2022</v>
      </c>
      <c r="B1839">
        <v>5</v>
      </c>
      <c r="C1839" t="s">
        <v>3325</v>
      </c>
      <c r="D1839" t="s">
        <v>1052</v>
      </c>
      <c r="F1839" s="64" t="s">
        <v>4238</v>
      </c>
    </row>
    <row r="1840" spans="1:6" x14ac:dyDescent="0.25">
      <c r="A1840">
        <v>2022</v>
      </c>
      <c r="B1840">
        <v>6</v>
      </c>
      <c r="C1840" t="s">
        <v>3169</v>
      </c>
      <c r="D1840" t="s">
        <v>1038</v>
      </c>
      <c r="E1840" s="64" t="s">
        <v>4239</v>
      </c>
      <c r="F1840" s="64" t="s">
        <v>4240</v>
      </c>
    </row>
    <row r="1841" spans="1:6" x14ac:dyDescent="0.25">
      <c r="A1841">
        <v>2022</v>
      </c>
      <c r="B1841">
        <v>6</v>
      </c>
      <c r="C1841" t="s">
        <v>3169</v>
      </c>
      <c r="D1841" t="s">
        <v>1038</v>
      </c>
      <c r="E1841" s="64" t="s">
        <v>4199</v>
      </c>
      <c r="F1841" s="64" t="s">
        <v>3712</v>
      </c>
    </row>
    <row r="1842" spans="1:6" x14ac:dyDescent="0.25">
      <c r="A1842">
        <v>2022</v>
      </c>
      <c r="B1842">
        <v>6</v>
      </c>
      <c r="C1842" t="s">
        <v>3169</v>
      </c>
      <c r="D1842" t="s">
        <v>1062</v>
      </c>
      <c r="E1842" s="64" t="s">
        <v>4241</v>
      </c>
    </row>
    <row r="1843" spans="1:6" x14ac:dyDescent="0.25">
      <c r="A1843">
        <v>2022</v>
      </c>
      <c r="B1843">
        <v>6</v>
      </c>
      <c r="C1843" t="s">
        <v>3169</v>
      </c>
      <c r="D1843" t="s">
        <v>1038</v>
      </c>
      <c r="F1843" s="64" t="s">
        <v>4242</v>
      </c>
    </row>
    <row r="1844" spans="1:6" x14ac:dyDescent="0.25">
      <c r="A1844">
        <v>2022</v>
      </c>
      <c r="B1844">
        <v>6</v>
      </c>
      <c r="C1844" t="s">
        <v>3169</v>
      </c>
      <c r="D1844" t="s">
        <v>1038</v>
      </c>
      <c r="E1844" s="64" t="s">
        <v>4215</v>
      </c>
      <c r="F1844" s="64" t="s">
        <v>4181</v>
      </c>
    </row>
    <row r="1845" spans="1:6" x14ac:dyDescent="0.25">
      <c r="A1845">
        <v>2022</v>
      </c>
      <c r="B1845">
        <v>6</v>
      </c>
      <c r="C1845" t="s">
        <v>3169</v>
      </c>
      <c r="D1845" t="s">
        <v>1041</v>
      </c>
      <c r="F1845" s="64" t="s">
        <v>3518</v>
      </c>
    </row>
    <row r="1846" spans="1:6" x14ac:dyDescent="0.25">
      <c r="A1846">
        <v>2022</v>
      </c>
      <c r="B1846">
        <v>6</v>
      </c>
      <c r="C1846" t="s">
        <v>3169</v>
      </c>
      <c r="D1846" t="s">
        <v>1049</v>
      </c>
      <c r="E1846" s="64" t="s">
        <v>4232</v>
      </c>
    </row>
    <row r="1847" spans="1:6" x14ac:dyDescent="0.25">
      <c r="A1847">
        <v>2022</v>
      </c>
      <c r="B1847">
        <v>6</v>
      </c>
      <c r="C1847" t="s">
        <v>3169</v>
      </c>
      <c r="D1847" t="s">
        <v>1046</v>
      </c>
      <c r="E1847" s="64" t="s">
        <v>3985</v>
      </c>
    </row>
    <row r="1848" spans="1:6" x14ac:dyDescent="0.25">
      <c r="A1848">
        <v>2022</v>
      </c>
      <c r="B1848">
        <v>6</v>
      </c>
      <c r="C1848" t="s">
        <v>3169</v>
      </c>
      <c r="D1848" t="s">
        <v>1046</v>
      </c>
      <c r="E1848" s="64" t="s">
        <v>4175</v>
      </c>
    </row>
    <row r="1849" spans="1:6" x14ac:dyDescent="0.25">
      <c r="A1849">
        <v>2022</v>
      </c>
      <c r="B1849">
        <v>6</v>
      </c>
      <c r="C1849" t="s">
        <v>3169</v>
      </c>
      <c r="D1849" t="s">
        <v>1046</v>
      </c>
      <c r="E1849" s="64" t="s">
        <v>3561</v>
      </c>
    </row>
    <row r="1850" spans="1:6" x14ac:dyDescent="0.25">
      <c r="A1850">
        <v>2022</v>
      </c>
      <c r="B1850">
        <v>6</v>
      </c>
      <c r="C1850" t="s">
        <v>3169</v>
      </c>
      <c r="D1850" t="s">
        <v>1038</v>
      </c>
      <c r="F1850" s="64" t="s">
        <v>4243</v>
      </c>
    </row>
    <row r="1851" spans="1:6" x14ac:dyDescent="0.25">
      <c r="A1851">
        <v>2022</v>
      </c>
      <c r="B1851">
        <v>6</v>
      </c>
      <c r="C1851" t="s">
        <v>3325</v>
      </c>
      <c r="D1851" t="s">
        <v>1062</v>
      </c>
      <c r="F1851" s="64" t="s">
        <v>4244</v>
      </c>
    </row>
    <row r="1852" spans="1:6" x14ac:dyDescent="0.25">
      <c r="A1852">
        <v>2022</v>
      </c>
      <c r="B1852">
        <v>6</v>
      </c>
      <c r="C1852" t="s">
        <v>3169</v>
      </c>
      <c r="D1852" t="s">
        <v>1049</v>
      </c>
      <c r="F1852" s="64" t="s">
        <v>4000</v>
      </c>
    </row>
    <row r="1853" spans="1:6" x14ac:dyDescent="0.25">
      <c r="A1853">
        <v>2022</v>
      </c>
      <c r="B1853">
        <v>6</v>
      </c>
      <c r="C1853" t="s">
        <v>3169</v>
      </c>
      <c r="D1853" t="s">
        <v>1046</v>
      </c>
      <c r="F1853" s="64" t="s">
        <v>3828</v>
      </c>
    </row>
    <row r="1854" spans="1:6" x14ac:dyDescent="0.25">
      <c r="A1854">
        <v>2022</v>
      </c>
      <c r="B1854">
        <v>6</v>
      </c>
      <c r="C1854" t="s">
        <v>3169</v>
      </c>
      <c r="D1854" t="s">
        <v>1046</v>
      </c>
      <c r="F1854" s="64" t="s">
        <v>3777</v>
      </c>
    </row>
    <row r="1855" spans="1:6" x14ac:dyDescent="0.25">
      <c r="A1855">
        <v>2022</v>
      </c>
      <c r="B1855">
        <v>6</v>
      </c>
      <c r="C1855" t="s">
        <v>3169</v>
      </c>
      <c r="D1855" t="s">
        <v>1046</v>
      </c>
      <c r="F1855" s="64" t="s">
        <v>4245</v>
      </c>
    </row>
    <row r="1856" spans="1:6" x14ac:dyDescent="0.25">
      <c r="A1856">
        <v>2022</v>
      </c>
      <c r="B1856">
        <v>6</v>
      </c>
      <c r="C1856" t="s">
        <v>3325</v>
      </c>
      <c r="D1856" t="s">
        <v>1049</v>
      </c>
      <c r="E1856" s="64" t="s">
        <v>3948</v>
      </c>
      <c r="F1856" s="64" t="s">
        <v>4195</v>
      </c>
    </row>
    <row r="1857" spans="1:6" x14ac:dyDescent="0.25">
      <c r="A1857">
        <v>2022</v>
      </c>
      <c r="B1857">
        <v>6</v>
      </c>
      <c r="C1857" t="s">
        <v>3325</v>
      </c>
      <c r="D1857" t="s">
        <v>1046</v>
      </c>
      <c r="F1857" s="64" t="s">
        <v>4209</v>
      </c>
    </row>
    <row r="1858" spans="1:6" x14ac:dyDescent="0.25">
      <c r="A1858">
        <v>2022</v>
      </c>
      <c r="B1858">
        <v>6</v>
      </c>
      <c r="C1858" t="s">
        <v>3325</v>
      </c>
      <c r="D1858" t="s">
        <v>1049</v>
      </c>
      <c r="E1858" s="64" t="s">
        <v>4246</v>
      </c>
      <c r="F1858" s="64" t="s">
        <v>4247</v>
      </c>
    </row>
    <row r="1859" spans="1:6" x14ac:dyDescent="0.25">
      <c r="A1859">
        <v>2022</v>
      </c>
      <c r="B1859">
        <v>6</v>
      </c>
      <c r="C1859" t="s">
        <v>3325</v>
      </c>
      <c r="D1859" t="s">
        <v>1055</v>
      </c>
      <c r="F1859" s="64" t="s">
        <v>4248</v>
      </c>
    </row>
    <row r="1860" spans="1:6" x14ac:dyDescent="0.25">
      <c r="A1860">
        <v>2022</v>
      </c>
      <c r="B1860">
        <v>7</v>
      </c>
      <c r="C1860" t="s">
        <v>3169</v>
      </c>
      <c r="D1860" t="s">
        <v>1049</v>
      </c>
      <c r="E1860" s="64" t="s">
        <v>3905</v>
      </c>
    </row>
    <row r="1861" spans="1:6" x14ac:dyDescent="0.25">
      <c r="A1861">
        <v>2022</v>
      </c>
      <c r="B1861">
        <v>7</v>
      </c>
      <c r="C1861" t="s">
        <v>3169</v>
      </c>
      <c r="D1861" t="s">
        <v>1049</v>
      </c>
      <c r="E1861" s="64" t="s">
        <v>4000</v>
      </c>
    </row>
    <row r="1862" spans="1:6" x14ac:dyDescent="0.25">
      <c r="A1862">
        <v>2022</v>
      </c>
      <c r="B1862">
        <v>7</v>
      </c>
      <c r="C1862" t="s">
        <v>3169</v>
      </c>
      <c r="D1862" t="s">
        <v>1046</v>
      </c>
      <c r="E1862" s="64" t="s">
        <v>4245</v>
      </c>
    </row>
    <row r="1863" spans="1:6" x14ac:dyDescent="0.25">
      <c r="A1863">
        <v>2022</v>
      </c>
      <c r="B1863">
        <v>7</v>
      </c>
      <c r="C1863" t="s">
        <v>3169</v>
      </c>
      <c r="D1863" t="s">
        <v>1046</v>
      </c>
      <c r="E1863" s="64" t="s">
        <v>4209</v>
      </c>
    </row>
    <row r="1864" spans="1:6" x14ac:dyDescent="0.25">
      <c r="A1864">
        <v>2022</v>
      </c>
      <c r="B1864">
        <v>7</v>
      </c>
      <c r="C1864" t="s">
        <v>3169</v>
      </c>
      <c r="D1864" t="s">
        <v>1038</v>
      </c>
      <c r="E1864" s="64" t="s">
        <v>4243</v>
      </c>
    </row>
    <row r="1865" spans="1:6" x14ac:dyDescent="0.25">
      <c r="A1865">
        <v>2022</v>
      </c>
      <c r="B1865">
        <v>7</v>
      </c>
      <c r="C1865" t="s">
        <v>3169</v>
      </c>
      <c r="D1865" t="s">
        <v>1060</v>
      </c>
      <c r="E1865" s="64" t="s">
        <v>3976</v>
      </c>
    </row>
    <row r="1866" spans="1:6" x14ac:dyDescent="0.25">
      <c r="A1866">
        <v>2022</v>
      </c>
      <c r="B1866">
        <v>7</v>
      </c>
      <c r="C1866" t="s">
        <v>3169</v>
      </c>
      <c r="D1866" t="s">
        <v>1060</v>
      </c>
      <c r="E1866" s="64" t="s">
        <v>4249</v>
      </c>
    </row>
    <row r="1867" spans="1:6" x14ac:dyDescent="0.25">
      <c r="A1867">
        <v>2022</v>
      </c>
      <c r="B1867">
        <v>7</v>
      </c>
      <c r="C1867" t="s">
        <v>3325</v>
      </c>
      <c r="D1867" t="s">
        <v>1046</v>
      </c>
      <c r="E1867" s="64" t="s">
        <v>4250</v>
      </c>
      <c r="F1867" s="64" t="s">
        <v>4251</v>
      </c>
    </row>
    <row r="1868" spans="1:6" x14ac:dyDescent="0.25">
      <c r="A1868">
        <v>2022</v>
      </c>
      <c r="B1868">
        <v>7</v>
      </c>
      <c r="C1868" t="s">
        <v>3169</v>
      </c>
      <c r="D1868" t="s">
        <v>1041</v>
      </c>
      <c r="E1868" s="64" t="s">
        <v>3518</v>
      </c>
    </row>
    <row r="1869" spans="1:6" x14ac:dyDescent="0.25">
      <c r="A1869">
        <v>2022</v>
      </c>
      <c r="B1869">
        <v>7</v>
      </c>
      <c r="C1869" t="s">
        <v>3169</v>
      </c>
      <c r="D1869" t="s">
        <v>1049</v>
      </c>
      <c r="E1869" s="64" t="s">
        <v>3995</v>
      </c>
      <c r="F1869" s="64" t="s">
        <v>4252</v>
      </c>
    </row>
    <row r="1870" spans="1:6" x14ac:dyDescent="0.25">
      <c r="A1870">
        <v>2022</v>
      </c>
      <c r="B1870">
        <v>7</v>
      </c>
      <c r="C1870" t="s">
        <v>3169</v>
      </c>
      <c r="D1870" t="s">
        <v>1038</v>
      </c>
      <c r="F1870" s="64" t="s">
        <v>3987</v>
      </c>
    </row>
    <row r="1871" spans="1:6" x14ac:dyDescent="0.25">
      <c r="A1871">
        <v>2022</v>
      </c>
      <c r="B1871">
        <v>7</v>
      </c>
      <c r="C1871" t="s">
        <v>3169</v>
      </c>
      <c r="D1871" t="s">
        <v>1052</v>
      </c>
      <c r="E1871" s="64" t="s">
        <v>4186</v>
      </c>
    </row>
    <row r="1872" spans="1:6" x14ac:dyDescent="0.25">
      <c r="A1872">
        <v>2022</v>
      </c>
      <c r="B1872">
        <v>7</v>
      </c>
      <c r="C1872" t="s">
        <v>3169</v>
      </c>
      <c r="D1872" t="s">
        <v>1052</v>
      </c>
      <c r="E1872" s="64" t="s">
        <v>4253</v>
      </c>
    </row>
    <row r="1873" spans="1:6" x14ac:dyDescent="0.25">
      <c r="A1873">
        <v>2022</v>
      </c>
      <c r="B1873">
        <v>7</v>
      </c>
      <c r="C1873" t="s">
        <v>3169</v>
      </c>
      <c r="D1873" t="s">
        <v>1052</v>
      </c>
      <c r="F1873" s="64" t="s">
        <v>4180</v>
      </c>
    </row>
    <row r="1874" spans="1:6" x14ac:dyDescent="0.25">
      <c r="A1874">
        <v>2022</v>
      </c>
      <c r="B1874">
        <v>7</v>
      </c>
      <c r="C1874" t="s">
        <v>3169</v>
      </c>
      <c r="D1874" t="s">
        <v>1046</v>
      </c>
      <c r="F1874" s="64" t="s">
        <v>4250</v>
      </c>
    </row>
    <row r="1875" spans="1:6" x14ac:dyDescent="0.25">
      <c r="A1875">
        <v>2022</v>
      </c>
      <c r="B1875">
        <v>7</v>
      </c>
      <c r="C1875" t="s">
        <v>3169</v>
      </c>
      <c r="D1875" t="s">
        <v>1046</v>
      </c>
      <c r="F1875" s="64" t="s">
        <v>4209</v>
      </c>
    </row>
    <row r="1876" spans="1:6" x14ac:dyDescent="0.25">
      <c r="A1876">
        <v>2022</v>
      </c>
      <c r="B1876">
        <v>7</v>
      </c>
      <c r="C1876" t="s">
        <v>3169</v>
      </c>
      <c r="D1876" t="s">
        <v>1049</v>
      </c>
      <c r="F1876" s="64" t="s">
        <v>4105</v>
      </c>
    </row>
    <row r="1877" spans="1:6" x14ac:dyDescent="0.25">
      <c r="A1877">
        <v>2022</v>
      </c>
      <c r="B1877">
        <v>7</v>
      </c>
      <c r="C1877" t="s">
        <v>3169</v>
      </c>
      <c r="D1877" t="s">
        <v>1038</v>
      </c>
      <c r="F1877" s="64" t="s">
        <v>26665</v>
      </c>
    </row>
    <row r="1878" spans="1:6" x14ac:dyDescent="0.25">
      <c r="A1878">
        <v>2022</v>
      </c>
      <c r="B1878">
        <v>7</v>
      </c>
      <c r="C1878" t="s">
        <v>3169</v>
      </c>
      <c r="D1878" t="s">
        <v>1041</v>
      </c>
      <c r="F1878" s="64" t="s">
        <v>4254</v>
      </c>
    </row>
    <row r="1879" spans="1:6" x14ac:dyDescent="0.25">
      <c r="A1879">
        <v>2022</v>
      </c>
      <c r="B1879">
        <v>7</v>
      </c>
      <c r="C1879" t="s">
        <v>3169</v>
      </c>
      <c r="D1879" t="s">
        <v>1038</v>
      </c>
      <c r="E1879" s="64" t="s">
        <v>4240</v>
      </c>
    </row>
    <row r="1880" spans="1:6" x14ac:dyDescent="0.25">
      <c r="A1880">
        <v>2022</v>
      </c>
      <c r="B1880">
        <v>7</v>
      </c>
      <c r="C1880" t="s">
        <v>3325</v>
      </c>
      <c r="D1880" t="s">
        <v>1041</v>
      </c>
      <c r="F1880" s="64" t="s">
        <v>4255</v>
      </c>
    </row>
    <row r="1881" spans="1:6" x14ac:dyDescent="0.25">
      <c r="A1881">
        <v>2022</v>
      </c>
      <c r="B1881">
        <v>7</v>
      </c>
      <c r="C1881" t="s">
        <v>3325</v>
      </c>
      <c r="D1881" t="s">
        <v>1041</v>
      </c>
      <c r="F1881" s="64" t="s">
        <v>4256</v>
      </c>
    </row>
    <row r="1882" spans="1:6" x14ac:dyDescent="0.25">
      <c r="A1882">
        <v>2022</v>
      </c>
      <c r="B1882">
        <v>7</v>
      </c>
      <c r="C1882" t="s">
        <v>3325</v>
      </c>
      <c r="D1882" t="s">
        <v>1043</v>
      </c>
      <c r="F1882" s="64" t="s">
        <v>4257</v>
      </c>
    </row>
    <row r="1883" spans="1:6" x14ac:dyDescent="0.25">
      <c r="A1883">
        <v>2022</v>
      </c>
      <c r="B1883">
        <v>7</v>
      </c>
      <c r="C1883" t="s">
        <v>3325</v>
      </c>
      <c r="D1883" t="s">
        <v>1043</v>
      </c>
      <c r="F1883" s="64" t="s">
        <v>4258</v>
      </c>
    </row>
    <row r="1884" spans="1:6" x14ac:dyDescent="0.25">
      <c r="A1884">
        <v>2022</v>
      </c>
      <c r="B1884">
        <v>8</v>
      </c>
      <c r="C1884" t="s">
        <v>3169</v>
      </c>
      <c r="D1884" t="s">
        <v>1049</v>
      </c>
      <c r="E1884" s="64" t="s">
        <v>4247</v>
      </c>
      <c r="F1884" s="64" t="s">
        <v>3866</v>
      </c>
    </row>
    <row r="1885" spans="1:6" x14ac:dyDescent="0.25">
      <c r="A1885">
        <v>2022</v>
      </c>
      <c r="B1885">
        <v>8</v>
      </c>
      <c r="C1885" t="s">
        <v>3169</v>
      </c>
      <c r="D1885" t="s">
        <v>1038</v>
      </c>
      <c r="E1885" s="64" t="s">
        <v>3987</v>
      </c>
    </row>
    <row r="1886" spans="1:6" x14ac:dyDescent="0.25">
      <c r="A1886">
        <v>2022</v>
      </c>
      <c r="B1886">
        <v>8</v>
      </c>
      <c r="C1886" t="s">
        <v>3169</v>
      </c>
      <c r="D1886" t="s">
        <v>1046</v>
      </c>
      <c r="E1886" s="64" t="s">
        <v>4230</v>
      </c>
      <c r="F1886" s="64" t="s">
        <v>4259</v>
      </c>
    </row>
    <row r="1887" spans="1:6" x14ac:dyDescent="0.25">
      <c r="A1887">
        <v>2022</v>
      </c>
      <c r="B1887">
        <v>8</v>
      </c>
      <c r="C1887" t="s">
        <v>3169</v>
      </c>
      <c r="D1887" t="s">
        <v>1041</v>
      </c>
      <c r="E1887" s="64" t="s">
        <v>4235</v>
      </c>
    </row>
    <row r="1888" spans="1:6" x14ac:dyDescent="0.25">
      <c r="A1888">
        <v>2022</v>
      </c>
      <c r="B1888">
        <v>8</v>
      </c>
      <c r="C1888" t="s">
        <v>3325</v>
      </c>
      <c r="D1888" t="s">
        <v>1055</v>
      </c>
      <c r="F1888" s="64" t="s">
        <v>3887</v>
      </c>
    </row>
    <row r="1889" spans="1:6" x14ac:dyDescent="0.25">
      <c r="A1889">
        <v>2022</v>
      </c>
      <c r="B1889">
        <v>8</v>
      </c>
      <c r="C1889" t="s">
        <v>3169</v>
      </c>
      <c r="D1889" t="s">
        <v>1052</v>
      </c>
      <c r="E1889" s="64" t="s">
        <v>4260</v>
      </c>
    </row>
    <row r="1890" spans="1:6" x14ac:dyDescent="0.25">
      <c r="A1890">
        <v>2022</v>
      </c>
      <c r="B1890">
        <v>8</v>
      </c>
      <c r="C1890" t="s">
        <v>3169</v>
      </c>
      <c r="D1890" t="s">
        <v>1052</v>
      </c>
      <c r="F1890" s="64" t="s">
        <v>4261</v>
      </c>
    </row>
    <row r="1891" spans="1:6" x14ac:dyDescent="0.25">
      <c r="A1891">
        <v>2022</v>
      </c>
      <c r="B1891">
        <v>8</v>
      </c>
      <c r="C1891" t="s">
        <v>3169</v>
      </c>
      <c r="D1891" t="s">
        <v>1049</v>
      </c>
      <c r="F1891" s="64" t="s">
        <v>4074</v>
      </c>
    </row>
    <row r="1892" spans="1:6" x14ac:dyDescent="0.25">
      <c r="A1892">
        <v>2022</v>
      </c>
      <c r="B1892">
        <v>8</v>
      </c>
      <c r="C1892" t="s">
        <v>3169</v>
      </c>
      <c r="D1892" t="s">
        <v>1055</v>
      </c>
      <c r="F1892" s="64" t="s">
        <v>4262</v>
      </c>
    </row>
    <row r="1893" spans="1:6" x14ac:dyDescent="0.25">
      <c r="A1893">
        <v>2022</v>
      </c>
      <c r="B1893">
        <v>8</v>
      </c>
      <c r="C1893" t="s">
        <v>3169</v>
      </c>
      <c r="D1893" t="s">
        <v>1062</v>
      </c>
      <c r="E1893" s="64" t="s">
        <v>4225</v>
      </c>
    </row>
    <row r="1894" spans="1:6" x14ac:dyDescent="0.25">
      <c r="A1894">
        <v>2022</v>
      </c>
      <c r="B1894">
        <v>8</v>
      </c>
      <c r="C1894" t="s">
        <v>3169</v>
      </c>
      <c r="D1894" t="s">
        <v>1046</v>
      </c>
      <c r="E1894" s="64" t="s">
        <v>4259</v>
      </c>
    </row>
    <row r="1895" spans="1:6" x14ac:dyDescent="0.25">
      <c r="A1895">
        <v>2022</v>
      </c>
      <c r="B1895">
        <v>8</v>
      </c>
      <c r="C1895" t="s">
        <v>3169</v>
      </c>
      <c r="D1895" t="s">
        <v>1038</v>
      </c>
      <c r="E1895" s="64" t="s">
        <v>26665</v>
      </c>
    </row>
    <row r="1896" spans="1:6" x14ac:dyDescent="0.25">
      <c r="A1896">
        <v>2022</v>
      </c>
      <c r="B1896">
        <v>8</v>
      </c>
      <c r="C1896" t="s">
        <v>3325</v>
      </c>
      <c r="D1896" t="s">
        <v>1055</v>
      </c>
      <c r="F1896" s="64" t="s">
        <v>4263</v>
      </c>
    </row>
    <row r="1897" spans="1:6" x14ac:dyDescent="0.25">
      <c r="A1897">
        <v>2022</v>
      </c>
      <c r="B1897">
        <v>8</v>
      </c>
      <c r="C1897" t="s">
        <v>3325</v>
      </c>
      <c r="D1897" t="s">
        <v>1049</v>
      </c>
      <c r="F1897" s="64" t="s">
        <v>4264</v>
      </c>
    </row>
    <row r="1898" spans="1:6" x14ac:dyDescent="0.25">
      <c r="A1898">
        <v>2022</v>
      </c>
      <c r="B1898">
        <v>8</v>
      </c>
      <c r="C1898" t="s">
        <v>3325</v>
      </c>
      <c r="D1898" t="s">
        <v>1062</v>
      </c>
      <c r="F1898" s="64" t="s">
        <v>4265</v>
      </c>
    </row>
    <row r="1899" spans="1:6" x14ac:dyDescent="0.25">
      <c r="A1899">
        <v>2022</v>
      </c>
      <c r="B1899">
        <v>9</v>
      </c>
      <c r="C1899" t="s">
        <v>3169</v>
      </c>
      <c r="D1899" t="s">
        <v>1041</v>
      </c>
      <c r="E1899" s="64" t="s">
        <v>4256</v>
      </c>
      <c r="F1899" s="64" t="s">
        <v>4266</v>
      </c>
    </row>
    <row r="1900" spans="1:6" x14ac:dyDescent="0.25">
      <c r="A1900">
        <v>2022</v>
      </c>
      <c r="B1900">
        <v>9</v>
      </c>
      <c r="C1900" t="s">
        <v>3169</v>
      </c>
      <c r="D1900" t="s">
        <v>1046</v>
      </c>
      <c r="E1900" s="64" t="s">
        <v>4267</v>
      </c>
      <c r="F1900" s="64" t="s">
        <v>4268</v>
      </c>
    </row>
    <row r="1901" spans="1:6" x14ac:dyDescent="0.25">
      <c r="A1901">
        <v>2022</v>
      </c>
      <c r="B1901">
        <v>9</v>
      </c>
      <c r="C1901" t="s">
        <v>3169</v>
      </c>
      <c r="D1901" t="s">
        <v>1046</v>
      </c>
      <c r="E1901" s="64" t="s">
        <v>4229</v>
      </c>
      <c r="F1901" s="64" t="s">
        <v>3369</v>
      </c>
    </row>
    <row r="1902" spans="1:6" x14ac:dyDescent="0.25">
      <c r="A1902">
        <v>2022</v>
      </c>
      <c r="B1902">
        <v>9</v>
      </c>
      <c r="C1902" t="s">
        <v>3169</v>
      </c>
      <c r="D1902" t="s">
        <v>1062</v>
      </c>
      <c r="E1902" s="64" t="s">
        <v>4177</v>
      </c>
    </row>
    <row r="1903" spans="1:6" x14ac:dyDescent="0.25">
      <c r="A1903">
        <v>2022</v>
      </c>
      <c r="B1903">
        <v>9</v>
      </c>
      <c r="C1903" t="s">
        <v>3169</v>
      </c>
      <c r="D1903" t="s">
        <v>1046</v>
      </c>
      <c r="F1903" s="64" t="s">
        <v>4269</v>
      </c>
    </row>
    <row r="1904" spans="1:6" x14ac:dyDescent="0.25">
      <c r="A1904">
        <v>2022</v>
      </c>
      <c r="B1904">
        <v>9</v>
      </c>
      <c r="C1904" t="s">
        <v>3169</v>
      </c>
      <c r="D1904" t="s">
        <v>1046</v>
      </c>
      <c r="F1904" s="64" t="s">
        <v>3496</v>
      </c>
    </row>
    <row r="1905" spans="1:6" x14ac:dyDescent="0.25">
      <c r="A1905">
        <v>2022</v>
      </c>
      <c r="B1905">
        <v>9</v>
      </c>
      <c r="C1905" t="s">
        <v>3169</v>
      </c>
      <c r="D1905" t="s">
        <v>1049</v>
      </c>
      <c r="E1905" s="64" t="s">
        <v>3361</v>
      </c>
      <c r="F1905" s="64" t="s">
        <v>4178</v>
      </c>
    </row>
    <row r="1906" spans="1:6" x14ac:dyDescent="0.25">
      <c r="A1906">
        <v>2022</v>
      </c>
      <c r="B1906">
        <v>9</v>
      </c>
      <c r="C1906" t="s">
        <v>3169</v>
      </c>
      <c r="D1906" t="s">
        <v>1038</v>
      </c>
      <c r="E1906" s="64" t="s">
        <v>4182</v>
      </c>
      <c r="F1906" s="64" t="s">
        <v>4270</v>
      </c>
    </row>
    <row r="1907" spans="1:6" x14ac:dyDescent="0.25">
      <c r="A1907">
        <v>2022</v>
      </c>
      <c r="B1907">
        <v>9</v>
      </c>
      <c r="C1907" t="s">
        <v>3169</v>
      </c>
      <c r="D1907" t="s">
        <v>1049</v>
      </c>
      <c r="F1907" s="64" t="s">
        <v>3715</v>
      </c>
    </row>
    <row r="1908" spans="1:6" x14ac:dyDescent="0.25">
      <c r="A1908">
        <v>2022</v>
      </c>
      <c r="B1908">
        <v>9</v>
      </c>
      <c r="C1908" t="s">
        <v>3169</v>
      </c>
      <c r="D1908" t="s">
        <v>1062</v>
      </c>
      <c r="F1908" s="64" t="s">
        <v>4092</v>
      </c>
    </row>
    <row r="1909" spans="1:6" x14ac:dyDescent="0.25">
      <c r="A1909">
        <v>2022</v>
      </c>
      <c r="B1909">
        <v>9</v>
      </c>
      <c r="C1909" t="s">
        <v>3169</v>
      </c>
      <c r="D1909" t="s">
        <v>1057</v>
      </c>
      <c r="F1909" s="64" t="s">
        <v>4271</v>
      </c>
    </row>
    <row r="1910" spans="1:6" x14ac:dyDescent="0.25">
      <c r="A1910">
        <v>2022</v>
      </c>
      <c r="B1910">
        <v>9</v>
      </c>
      <c r="C1910" t="s">
        <v>3169</v>
      </c>
      <c r="D1910" t="s">
        <v>1049</v>
      </c>
      <c r="E1910" s="64" t="s">
        <v>3866</v>
      </c>
    </row>
    <row r="1911" spans="1:6" x14ac:dyDescent="0.25">
      <c r="A1911">
        <v>2022</v>
      </c>
      <c r="B1911">
        <v>9</v>
      </c>
      <c r="C1911" t="s">
        <v>3325</v>
      </c>
      <c r="D1911" t="s">
        <v>1062</v>
      </c>
      <c r="E1911" s="64" t="s">
        <v>4265</v>
      </c>
      <c r="F1911" s="64" t="s">
        <v>26666</v>
      </c>
    </row>
    <row r="1912" spans="1:6" x14ac:dyDescent="0.25">
      <c r="A1912">
        <v>2022</v>
      </c>
      <c r="B1912">
        <v>9</v>
      </c>
      <c r="C1912" t="s">
        <v>3325</v>
      </c>
      <c r="D1912" t="s">
        <v>1041</v>
      </c>
      <c r="F1912" s="64" t="s">
        <v>4272</v>
      </c>
    </row>
    <row r="1913" spans="1:6" x14ac:dyDescent="0.25">
      <c r="A1913">
        <v>2022</v>
      </c>
      <c r="B1913">
        <v>9</v>
      </c>
      <c r="C1913" t="s">
        <v>3325</v>
      </c>
      <c r="D1913" t="s">
        <v>1041</v>
      </c>
      <c r="F1913" s="64" t="s">
        <v>4273</v>
      </c>
    </row>
    <row r="1914" spans="1:6" x14ac:dyDescent="0.25">
      <c r="A1914">
        <v>2022</v>
      </c>
      <c r="B1914">
        <v>10</v>
      </c>
      <c r="C1914" t="s">
        <v>3169</v>
      </c>
      <c r="D1914" t="s">
        <v>1041</v>
      </c>
      <c r="E1914" s="64" t="s">
        <v>4266</v>
      </c>
    </row>
    <row r="1915" spans="1:6" x14ac:dyDescent="0.25">
      <c r="A1915">
        <v>2022</v>
      </c>
      <c r="B1915">
        <v>10</v>
      </c>
      <c r="C1915" t="s">
        <v>3169</v>
      </c>
      <c r="D1915" t="s">
        <v>1060</v>
      </c>
      <c r="F1915" s="64" t="s">
        <v>4274</v>
      </c>
    </row>
    <row r="1916" spans="1:6" x14ac:dyDescent="0.25">
      <c r="A1916">
        <v>2022</v>
      </c>
      <c r="B1916">
        <v>10</v>
      </c>
      <c r="C1916" t="s">
        <v>3169</v>
      </c>
      <c r="D1916" t="s">
        <v>1049</v>
      </c>
      <c r="E1916" s="64" t="s">
        <v>4074</v>
      </c>
    </row>
    <row r="1917" spans="1:6" x14ac:dyDescent="0.25">
      <c r="A1917">
        <v>2022</v>
      </c>
      <c r="B1917">
        <v>10</v>
      </c>
      <c r="C1917" t="s">
        <v>3169</v>
      </c>
      <c r="D1917" t="s">
        <v>1049</v>
      </c>
      <c r="E1917" s="64" t="s">
        <v>4105</v>
      </c>
    </row>
    <row r="1918" spans="1:6" x14ac:dyDescent="0.25">
      <c r="A1918">
        <v>2022</v>
      </c>
      <c r="B1918">
        <v>10</v>
      </c>
      <c r="C1918" t="s">
        <v>3169</v>
      </c>
      <c r="D1918" t="s">
        <v>1049</v>
      </c>
      <c r="E1918" s="64" t="s">
        <v>3715</v>
      </c>
      <c r="F1918" s="64" t="s">
        <v>4275</v>
      </c>
    </row>
    <row r="1919" spans="1:6" x14ac:dyDescent="0.25">
      <c r="A1919">
        <v>2022</v>
      </c>
      <c r="B1919">
        <v>10</v>
      </c>
      <c r="C1919" t="s">
        <v>3169</v>
      </c>
      <c r="D1919" t="s">
        <v>1046</v>
      </c>
      <c r="E1919" s="64" t="s">
        <v>3369</v>
      </c>
    </row>
    <row r="1920" spans="1:6" x14ac:dyDescent="0.25">
      <c r="A1920">
        <v>2022</v>
      </c>
      <c r="B1920">
        <v>10</v>
      </c>
      <c r="C1920" t="s">
        <v>3169</v>
      </c>
      <c r="D1920" t="s">
        <v>1038</v>
      </c>
      <c r="F1920" s="64" t="s">
        <v>3966</v>
      </c>
    </row>
    <row r="1921" spans="1:6" x14ac:dyDescent="0.25">
      <c r="A1921">
        <v>2022</v>
      </c>
      <c r="B1921">
        <v>10</v>
      </c>
      <c r="C1921" t="s">
        <v>3169</v>
      </c>
      <c r="D1921" t="s">
        <v>1049</v>
      </c>
      <c r="F1921" s="64" t="s">
        <v>4217</v>
      </c>
    </row>
    <row r="1922" spans="1:6" x14ac:dyDescent="0.25">
      <c r="A1922">
        <v>2022</v>
      </c>
      <c r="B1922">
        <v>10</v>
      </c>
      <c r="C1922" t="s">
        <v>3169</v>
      </c>
      <c r="D1922" t="s">
        <v>1046</v>
      </c>
      <c r="F1922" s="64" t="s">
        <v>4276</v>
      </c>
    </row>
    <row r="1923" spans="1:6" x14ac:dyDescent="0.25">
      <c r="A1923">
        <v>2022</v>
      </c>
      <c r="B1923">
        <v>10</v>
      </c>
      <c r="C1923" t="s">
        <v>3169</v>
      </c>
      <c r="D1923" t="s">
        <v>1049</v>
      </c>
      <c r="F1923" s="64" t="s">
        <v>3993</v>
      </c>
    </row>
    <row r="1924" spans="1:6" x14ac:dyDescent="0.25">
      <c r="A1924">
        <v>2022</v>
      </c>
      <c r="B1924">
        <v>10</v>
      </c>
      <c r="C1924" t="s">
        <v>3169</v>
      </c>
      <c r="D1924" t="s">
        <v>1049</v>
      </c>
      <c r="E1924" s="64" t="s">
        <v>4275</v>
      </c>
      <c r="F1924" s="64" t="s">
        <v>4277</v>
      </c>
    </row>
    <row r="1925" spans="1:6" x14ac:dyDescent="0.25">
      <c r="A1925">
        <v>2022</v>
      </c>
      <c r="B1925">
        <v>10</v>
      </c>
      <c r="C1925" t="s">
        <v>3169</v>
      </c>
      <c r="D1925" t="s">
        <v>1046</v>
      </c>
      <c r="E1925" s="64" t="s">
        <v>4269</v>
      </c>
    </row>
    <row r="1926" spans="1:6" x14ac:dyDescent="0.25">
      <c r="A1926">
        <v>2022</v>
      </c>
      <c r="B1926">
        <v>10</v>
      </c>
      <c r="C1926" t="s">
        <v>3169</v>
      </c>
      <c r="D1926" t="s">
        <v>1046</v>
      </c>
      <c r="E1926" s="64" t="s">
        <v>4276</v>
      </c>
    </row>
    <row r="1927" spans="1:6" x14ac:dyDescent="0.25">
      <c r="A1927">
        <v>2022</v>
      </c>
      <c r="B1927">
        <v>10</v>
      </c>
      <c r="C1927" t="s">
        <v>3169</v>
      </c>
      <c r="D1927" t="s">
        <v>1062</v>
      </c>
      <c r="E1927" s="64" t="s">
        <v>4092</v>
      </c>
    </row>
    <row r="1928" spans="1:6" x14ac:dyDescent="0.25">
      <c r="A1928">
        <v>2022</v>
      </c>
      <c r="B1928">
        <v>10</v>
      </c>
      <c r="C1928" t="s">
        <v>3169</v>
      </c>
      <c r="D1928" t="s">
        <v>1062</v>
      </c>
      <c r="E1928" s="64" t="s">
        <v>3416</v>
      </c>
    </row>
    <row r="1929" spans="1:6" x14ac:dyDescent="0.25">
      <c r="A1929">
        <v>2022</v>
      </c>
      <c r="B1929">
        <v>10</v>
      </c>
      <c r="C1929" t="s">
        <v>3169</v>
      </c>
      <c r="D1929" t="s">
        <v>1062</v>
      </c>
      <c r="E1929" s="64" t="s">
        <v>4201</v>
      </c>
    </row>
    <row r="1930" spans="1:6" x14ac:dyDescent="0.25">
      <c r="A1930">
        <v>2022</v>
      </c>
      <c r="B1930">
        <v>10</v>
      </c>
      <c r="C1930" t="s">
        <v>3169</v>
      </c>
      <c r="D1930" t="s">
        <v>1052</v>
      </c>
      <c r="E1930" s="64" t="s">
        <v>4261</v>
      </c>
    </row>
    <row r="1931" spans="1:6" x14ac:dyDescent="0.25">
      <c r="A1931">
        <v>2022</v>
      </c>
      <c r="B1931">
        <v>10</v>
      </c>
      <c r="C1931" t="s">
        <v>3169</v>
      </c>
      <c r="D1931" t="s">
        <v>1062</v>
      </c>
      <c r="E1931" s="64" t="s">
        <v>4234</v>
      </c>
    </row>
    <row r="1932" spans="1:6" x14ac:dyDescent="0.25">
      <c r="A1932">
        <v>2022</v>
      </c>
      <c r="B1932">
        <v>10</v>
      </c>
      <c r="C1932" t="s">
        <v>3169</v>
      </c>
      <c r="D1932" t="s">
        <v>1062</v>
      </c>
      <c r="E1932" s="64" t="s">
        <v>4278</v>
      </c>
    </row>
    <row r="1933" spans="1:6" x14ac:dyDescent="0.25">
      <c r="A1933">
        <v>2022</v>
      </c>
      <c r="B1933">
        <v>10</v>
      </c>
      <c r="C1933" t="s">
        <v>3169</v>
      </c>
      <c r="D1933" t="s">
        <v>1062</v>
      </c>
      <c r="E1933" s="64" t="s">
        <v>4194</v>
      </c>
    </row>
    <row r="1934" spans="1:6" x14ac:dyDescent="0.25">
      <c r="A1934">
        <v>2022</v>
      </c>
      <c r="B1934">
        <v>10</v>
      </c>
      <c r="C1934" t="s">
        <v>3325</v>
      </c>
      <c r="D1934" t="s">
        <v>1041</v>
      </c>
      <c r="F1934" s="64" t="s">
        <v>4231</v>
      </c>
    </row>
    <row r="1935" spans="1:6" x14ac:dyDescent="0.25">
      <c r="A1935">
        <v>2022</v>
      </c>
      <c r="B1935">
        <v>10</v>
      </c>
      <c r="C1935" t="s">
        <v>3325</v>
      </c>
      <c r="D1935" t="s">
        <v>1052</v>
      </c>
      <c r="F1935" s="64" t="s">
        <v>4186</v>
      </c>
    </row>
    <row r="1936" spans="1:6" x14ac:dyDescent="0.25">
      <c r="A1936">
        <v>2022</v>
      </c>
      <c r="B1936">
        <v>11</v>
      </c>
      <c r="C1936" t="s">
        <v>3169</v>
      </c>
      <c r="D1936" t="s">
        <v>1041</v>
      </c>
      <c r="E1936" s="64" t="s">
        <v>4273</v>
      </c>
    </row>
    <row r="1937" spans="1:6" x14ac:dyDescent="0.25">
      <c r="A1937">
        <v>2022</v>
      </c>
      <c r="B1937">
        <v>11</v>
      </c>
      <c r="C1937" t="s">
        <v>3169</v>
      </c>
      <c r="D1937" t="s">
        <v>1041</v>
      </c>
      <c r="E1937" s="64" t="s">
        <v>4255</v>
      </c>
    </row>
    <row r="1938" spans="1:6" x14ac:dyDescent="0.25">
      <c r="A1938">
        <v>2022</v>
      </c>
      <c r="B1938">
        <v>11</v>
      </c>
      <c r="C1938" t="s">
        <v>3169</v>
      </c>
      <c r="D1938" t="s">
        <v>1049</v>
      </c>
      <c r="E1938" s="64" t="s">
        <v>4277</v>
      </c>
    </row>
    <row r="1939" spans="1:6" x14ac:dyDescent="0.25">
      <c r="A1939">
        <v>2022</v>
      </c>
      <c r="B1939">
        <v>11</v>
      </c>
      <c r="C1939" t="s">
        <v>3169</v>
      </c>
      <c r="D1939" t="s">
        <v>1038</v>
      </c>
      <c r="F1939" s="64" t="s">
        <v>4134</v>
      </c>
    </row>
    <row r="1940" spans="1:6" x14ac:dyDescent="0.25">
      <c r="A1940">
        <v>2022</v>
      </c>
      <c r="B1940">
        <v>11</v>
      </c>
      <c r="C1940" t="s">
        <v>3169</v>
      </c>
      <c r="D1940" t="s">
        <v>1055</v>
      </c>
      <c r="E1940" s="64" t="s">
        <v>4263</v>
      </c>
    </row>
    <row r="1941" spans="1:6" x14ac:dyDescent="0.25">
      <c r="A1941">
        <v>2022</v>
      </c>
      <c r="B1941">
        <v>11</v>
      </c>
      <c r="C1941" t="s">
        <v>3169</v>
      </c>
      <c r="D1941" t="s">
        <v>1055</v>
      </c>
      <c r="E1941" s="64" t="s">
        <v>4262</v>
      </c>
    </row>
    <row r="1942" spans="1:6" x14ac:dyDescent="0.25">
      <c r="A1942">
        <v>2022</v>
      </c>
      <c r="B1942">
        <v>11</v>
      </c>
      <c r="C1942" t="s">
        <v>3169</v>
      </c>
      <c r="D1942" t="s">
        <v>1052</v>
      </c>
      <c r="E1942" s="64" t="s">
        <v>4164</v>
      </c>
    </row>
    <row r="1943" spans="1:6" x14ac:dyDescent="0.25">
      <c r="A1943">
        <v>2022</v>
      </c>
      <c r="B1943">
        <v>11</v>
      </c>
      <c r="C1943" t="s">
        <v>3169</v>
      </c>
      <c r="D1943" t="s">
        <v>1060</v>
      </c>
      <c r="F1943" s="64" t="s">
        <v>4279</v>
      </c>
    </row>
    <row r="1944" spans="1:6" x14ac:dyDescent="0.25">
      <c r="A1944">
        <v>2022</v>
      </c>
      <c r="B1944">
        <v>11</v>
      </c>
      <c r="C1944" t="s">
        <v>3169</v>
      </c>
      <c r="D1944" t="s">
        <v>1060</v>
      </c>
      <c r="F1944" s="64" t="s">
        <v>4280</v>
      </c>
    </row>
    <row r="1945" spans="1:6" x14ac:dyDescent="0.25">
      <c r="A1945">
        <v>2022</v>
      </c>
      <c r="B1945">
        <v>11</v>
      </c>
      <c r="C1945" t="s">
        <v>3169</v>
      </c>
      <c r="D1945" t="s">
        <v>1049</v>
      </c>
      <c r="F1945" s="64" t="s">
        <v>4281</v>
      </c>
    </row>
    <row r="1946" spans="1:6" x14ac:dyDescent="0.25">
      <c r="A1946">
        <v>2022</v>
      </c>
      <c r="B1946">
        <v>11</v>
      </c>
      <c r="C1946" t="s">
        <v>3325</v>
      </c>
      <c r="D1946" t="s">
        <v>1038</v>
      </c>
      <c r="F1946" s="64" t="s">
        <v>3049</v>
      </c>
    </row>
    <row r="1947" spans="1:6" x14ac:dyDescent="0.25">
      <c r="A1947">
        <v>2022</v>
      </c>
      <c r="B1947">
        <v>11</v>
      </c>
      <c r="C1947" t="s">
        <v>3325</v>
      </c>
      <c r="D1947" t="s">
        <v>1049</v>
      </c>
      <c r="F1947" s="64" t="s">
        <v>4282</v>
      </c>
    </row>
    <row r="1948" spans="1:6" x14ac:dyDescent="0.25">
      <c r="A1948">
        <v>2022</v>
      </c>
      <c r="B1948">
        <v>11</v>
      </c>
      <c r="C1948" t="s">
        <v>3325</v>
      </c>
      <c r="D1948" t="s">
        <v>1041</v>
      </c>
      <c r="F1948" s="64" t="s">
        <v>4283</v>
      </c>
    </row>
    <row r="1949" spans="1:6" x14ac:dyDescent="0.25">
      <c r="A1949">
        <v>2022</v>
      </c>
      <c r="B1949">
        <v>11</v>
      </c>
      <c r="C1949" t="s">
        <v>3325</v>
      </c>
      <c r="D1949" t="s">
        <v>1041</v>
      </c>
      <c r="E1949" s="64" t="s">
        <v>4231</v>
      </c>
      <c r="F1949" s="64" t="s">
        <v>4284</v>
      </c>
    </row>
    <row r="1950" spans="1:6" x14ac:dyDescent="0.25">
      <c r="A1950">
        <v>2022</v>
      </c>
      <c r="B1950">
        <v>11</v>
      </c>
      <c r="C1950" t="s">
        <v>3325</v>
      </c>
      <c r="D1950" t="s">
        <v>1052</v>
      </c>
      <c r="F1950" s="64" t="s">
        <v>4285</v>
      </c>
    </row>
    <row r="1951" spans="1:6" x14ac:dyDescent="0.25">
      <c r="A1951">
        <v>2022</v>
      </c>
      <c r="B1951">
        <v>11</v>
      </c>
      <c r="C1951" t="s">
        <v>3325</v>
      </c>
      <c r="D1951" t="s">
        <v>1052</v>
      </c>
      <c r="F1951" s="64" t="s">
        <v>4286</v>
      </c>
    </row>
    <row r="1952" spans="1:6" x14ac:dyDescent="0.25">
      <c r="A1952">
        <v>2022</v>
      </c>
      <c r="B1952">
        <v>12</v>
      </c>
      <c r="C1952" t="s">
        <v>3169</v>
      </c>
      <c r="D1952" t="s">
        <v>1049</v>
      </c>
      <c r="E1952" s="64" t="s">
        <v>4195</v>
      </c>
      <c r="F1952" s="64" t="s">
        <v>4287</v>
      </c>
    </row>
    <row r="1953" spans="1:6" x14ac:dyDescent="0.25">
      <c r="A1953">
        <v>2022</v>
      </c>
      <c r="B1953">
        <v>12</v>
      </c>
      <c r="C1953" t="s">
        <v>3169</v>
      </c>
      <c r="D1953" t="s">
        <v>1049</v>
      </c>
      <c r="E1953" s="64" t="s">
        <v>4252</v>
      </c>
      <c r="F1953" s="64" t="s">
        <v>4288</v>
      </c>
    </row>
    <row r="1954" spans="1:6" x14ac:dyDescent="0.25">
      <c r="A1954">
        <v>2022</v>
      </c>
      <c r="B1954">
        <v>12</v>
      </c>
      <c r="C1954" t="s">
        <v>3169</v>
      </c>
      <c r="D1954" t="s">
        <v>1049</v>
      </c>
      <c r="F1954" s="64" t="s">
        <v>3574</v>
      </c>
    </row>
    <row r="1955" spans="1:6" x14ac:dyDescent="0.25">
      <c r="A1955">
        <v>2022</v>
      </c>
      <c r="B1955">
        <v>12</v>
      </c>
      <c r="C1955" t="s">
        <v>3169</v>
      </c>
      <c r="D1955" t="s">
        <v>1038</v>
      </c>
      <c r="E1955" s="64" t="s">
        <v>4270</v>
      </c>
    </row>
    <row r="1956" spans="1:6" x14ac:dyDescent="0.25">
      <c r="A1956">
        <v>2022</v>
      </c>
      <c r="B1956">
        <v>12</v>
      </c>
      <c r="C1956" t="s">
        <v>3169</v>
      </c>
      <c r="D1956" t="s">
        <v>1049</v>
      </c>
      <c r="E1956" s="64" t="s">
        <v>4281</v>
      </c>
    </row>
    <row r="1957" spans="1:6" x14ac:dyDescent="0.25">
      <c r="A1957">
        <v>2022</v>
      </c>
      <c r="B1957">
        <v>12</v>
      </c>
      <c r="C1957" t="s">
        <v>3169</v>
      </c>
      <c r="D1957" t="s">
        <v>1049</v>
      </c>
      <c r="E1957" s="64" t="s">
        <v>4287</v>
      </c>
      <c r="F1957" s="64" t="s">
        <v>4289</v>
      </c>
    </row>
    <row r="1958" spans="1:6" x14ac:dyDescent="0.25">
      <c r="A1958">
        <v>2022</v>
      </c>
      <c r="B1958">
        <v>12</v>
      </c>
      <c r="C1958" t="s">
        <v>3169</v>
      </c>
      <c r="D1958" t="s">
        <v>1046</v>
      </c>
      <c r="E1958" s="64" t="s">
        <v>4251</v>
      </c>
      <c r="F1958" s="64" t="s">
        <v>4290</v>
      </c>
    </row>
    <row r="1959" spans="1:6" x14ac:dyDescent="0.25">
      <c r="A1959">
        <v>2022</v>
      </c>
      <c r="B1959">
        <v>12</v>
      </c>
      <c r="C1959" t="s">
        <v>3169</v>
      </c>
      <c r="D1959" t="s">
        <v>1041</v>
      </c>
      <c r="E1959" s="64" t="s">
        <v>3530</v>
      </c>
    </row>
    <row r="1960" spans="1:6" x14ac:dyDescent="0.25">
      <c r="A1960">
        <v>2022</v>
      </c>
      <c r="B1960">
        <v>12</v>
      </c>
      <c r="C1960" t="s">
        <v>3169</v>
      </c>
      <c r="D1960" t="s">
        <v>1038</v>
      </c>
      <c r="F1960" s="64" t="s">
        <v>4128</v>
      </c>
    </row>
    <row r="1961" spans="1:6" x14ac:dyDescent="0.25">
      <c r="A1961">
        <v>2022</v>
      </c>
      <c r="B1961">
        <v>12</v>
      </c>
      <c r="C1961" t="s">
        <v>3169</v>
      </c>
      <c r="D1961" t="s">
        <v>1041</v>
      </c>
      <c r="F1961" s="64" t="s">
        <v>4291</v>
      </c>
    </row>
    <row r="1962" spans="1:6" x14ac:dyDescent="0.25">
      <c r="A1962">
        <v>2022</v>
      </c>
      <c r="B1962">
        <v>12</v>
      </c>
      <c r="C1962" t="s">
        <v>3169</v>
      </c>
      <c r="D1962" t="s">
        <v>1041</v>
      </c>
      <c r="F1962" s="64" t="s">
        <v>4292</v>
      </c>
    </row>
    <row r="1963" spans="1:6" x14ac:dyDescent="0.25">
      <c r="A1963">
        <v>2022</v>
      </c>
      <c r="B1963">
        <v>12</v>
      </c>
      <c r="C1963" t="s">
        <v>3169</v>
      </c>
      <c r="D1963" t="s">
        <v>1046</v>
      </c>
      <c r="F1963" s="64" t="s">
        <v>4276</v>
      </c>
    </row>
    <row r="1964" spans="1:6" x14ac:dyDescent="0.25">
      <c r="A1964">
        <v>2022</v>
      </c>
      <c r="B1964">
        <v>12</v>
      </c>
      <c r="C1964" t="s">
        <v>3169</v>
      </c>
      <c r="D1964" t="s">
        <v>1049</v>
      </c>
      <c r="F1964" s="64" t="s">
        <v>4080</v>
      </c>
    </row>
    <row r="1965" spans="1:6" x14ac:dyDescent="0.25">
      <c r="A1965">
        <v>2022</v>
      </c>
      <c r="B1965">
        <v>12</v>
      </c>
      <c r="C1965" t="s">
        <v>3169</v>
      </c>
      <c r="D1965" t="s">
        <v>1046</v>
      </c>
      <c r="F1965" s="64" t="s">
        <v>4293</v>
      </c>
    </row>
    <row r="1966" spans="1:6" x14ac:dyDescent="0.25">
      <c r="A1966">
        <v>2022</v>
      </c>
      <c r="B1966">
        <v>12</v>
      </c>
      <c r="C1966" t="s">
        <v>3169</v>
      </c>
      <c r="D1966" t="s">
        <v>1062</v>
      </c>
      <c r="F1966" s="64" t="s">
        <v>4294</v>
      </c>
    </row>
    <row r="1967" spans="1:6" x14ac:dyDescent="0.25">
      <c r="A1967">
        <v>2022</v>
      </c>
      <c r="B1967">
        <v>12</v>
      </c>
      <c r="C1967" t="s">
        <v>3169</v>
      </c>
      <c r="D1967" t="s">
        <v>1052</v>
      </c>
      <c r="E1967" s="64" t="s">
        <v>4186</v>
      </c>
    </row>
    <row r="1968" spans="1:6" x14ac:dyDescent="0.25">
      <c r="A1968">
        <v>2022</v>
      </c>
      <c r="B1968">
        <v>12</v>
      </c>
      <c r="C1968" t="s">
        <v>3169</v>
      </c>
      <c r="D1968" t="s">
        <v>1052</v>
      </c>
      <c r="E1968" s="64" t="s">
        <v>4180</v>
      </c>
    </row>
    <row r="1969" spans="1:6" x14ac:dyDescent="0.25">
      <c r="A1969">
        <v>2022</v>
      </c>
      <c r="B1969">
        <v>12</v>
      </c>
      <c r="C1969" t="s">
        <v>3325</v>
      </c>
      <c r="D1969" t="s">
        <v>1062</v>
      </c>
      <c r="E1969" s="64" t="s">
        <v>4170</v>
      </c>
      <c r="F1969" s="64" t="s">
        <v>4234</v>
      </c>
    </row>
    <row r="1970" spans="1:6" x14ac:dyDescent="0.25">
      <c r="A1970">
        <v>2022</v>
      </c>
      <c r="B1970">
        <v>12</v>
      </c>
      <c r="C1970" t="s">
        <v>3325</v>
      </c>
      <c r="D1970" t="s">
        <v>1041</v>
      </c>
      <c r="E1970" s="64" t="s">
        <v>4283</v>
      </c>
      <c r="F1970" s="64" t="s">
        <v>4295</v>
      </c>
    </row>
    <row r="1971" spans="1:6" x14ac:dyDescent="0.25">
      <c r="A1971">
        <v>2022</v>
      </c>
      <c r="B1971">
        <v>12</v>
      </c>
      <c r="C1971" t="s">
        <v>3325</v>
      </c>
      <c r="D1971" t="s">
        <v>1049</v>
      </c>
      <c r="E1971" s="64" t="s">
        <v>3735</v>
      </c>
      <c r="F1971" s="64" t="s">
        <v>4296</v>
      </c>
    </row>
    <row r="1972" spans="1:6" x14ac:dyDescent="0.25">
      <c r="A1972">
        <v>2022</v>
      </c>
      <c r="B1972">
        <v>12</v>
      </c>
      <c r="C1972" t="s">
        <v>3325</v>
      </c>
      <c r="D1972" t="s">
        <v>1062</v>
      </c>
      <c r="E1972" s="64" t="s">
        <v>26666</v>
      </c>
      <c r="F1972" s="64" t="s">
        <v>3416</v>
      </c>
    </row>
    <row r="1973" spans="1:6" x14ac:dyDescent="0.25">
      <c r="A1973">
        <v>2022</v>
      </c>
      <c r="B1973">
        <v>12</v>
      </c>
      <c r="C1973" t="s">
        <v>3325</v>
      </c>
      <c r="D1973" t="s">
        <v>1046</v>
      </c>
      <c r="E1973" s="64" t="s">
        <v>4293</v>
      </c>
      <c r="F1973" s="64" t="s">
        <v>4259</v>
      </c>
    </row>
    <row r="1974" spans="1:6" x14ac:dyDescent="0.25">
      <c r="A1974">
        <v>2022</v>
      </c>
      <c r="B1974">
        <v>13</v>
      </c>
      <c r="C1974" t="s">
        <v>3169</v>
      </c>
      <c r="D1974" t="s">
        <v>1049</v>
      </c>
      <c r="E1974" s="64" t="s">
        <v>3574</v>
      </c>
    </row>
    <row r="1975" spans="1:6" x14ac:dyDescent="0.25">
      <c r="A1975">
        <v>2022</v>
      </c>
      <c r="B1975">
        <v>13</v>
      </c>
      <c r="C1975" t="s">
        <v>3169</v>
      </c>
      <c r="D1975" t="s">
        <v>1049</v>
      </c>
      <c r="E1975" s="64" t="s">
        <v>4289</v>
      </c>
      <c r="F1975" s="64" t="s">
        <v>4297</v>
      </c>
    </row>
    <row r="1976" spans="1:6" x14ac:dyDescent="0.25">
      <c r="A1976">
        <v>2022</v>
      </c>
      <c r="B1976">
        <v>13</v>
      </c>
      <c r="C1976" t="s">
        <v>3169</v>
      </c>
      <c r="D1976" t="s">
        <v>1041</v>
      </c>
      <c r="E1976" s="64" t="s">
        <v>4292</v>
      </c>
    </row>
    <row r="1977" spans="1:6" x14ac:dyDescent="0.25">
      <c r="A1977">
        <v>2022</v>
      </c>
      <c r="B1977">
        <v>13</v>
      </c>
      <c r="C1977" t="s">
        <v>3169</v>
      </c>
      <c r="D1977" t="s">
        <v>1041</v>
      </c>
      <c r="E1977" s="64" t="s">
        <v>4291</v>
      </c>
    </row>
    <row r="1978" spans="1:6" x14ac:dyDescent="0.25">
      <c r="A1978">
        <v>2022</v>
      </c>
      <c r="B1978">
        <v>13</v>
      </c>
      <c r="C1978" t="s">
        <v>3169</v>
      </c>
      <c r="D1978" t="s">
        <v>1060</v>
      </c>
      <c r="E1978" s="64" t="s">
        <v>4223</v>
      </c>
      <c r="F1978" s="64" t="s">
        <v>4298</v>
      </c>
    </row>
    <row r="1979" spans="1:6" x14ac:dyDescent="0.25">
      <c r="A1979">
        <v>2022</v>
      </c>
      <c r="B1979">
        <v>13</v>
      </c>
      <c r="C1979" t="s">
        <v>3169</v>
      </c>
      <c r="D1979" t="s">
        <v>1049</v>
      </c>
      <c r="E1979" s="64" t="s">
        <v>3993</v>
      </c>
      <c r="F1979" s="64" t="s">
        <v>4299</v>
      </c>
    </row>
    <row r="1980" spans="1:6" x14ac:dyDescent="0.25">
      <c r="A1980">
        <v>2022</v>
      </c>
      <c r="B1980">
        <v>13</v>
      </c>
      <c r="C1980" t="s">
        <v>3169</v>
      </c>
      <c r="D1980" t="s">
        <v>1043</v>
      </c>
      <c r="F1980" s="64" t="s">
        <v>3558</v>
      </c>
    </row>
    <row r="1981" spans="1:6" x14ac:dyDescent="0.25">
      <c r="A1981">
        <v>2022</v>
      </c>
      <c r="B1981">
        <v>13</v>
      </c>
      <c r="C1981" t="s">
        <v>3169</v>
      </c>
      <c r="D1981" t="s">
        <v>1046</v>
      </c>
      <c r="E1981" s="64" t="s">
        <v>4290</v>
      </c>
    </row>
    <row r="1982" spans="1:6" x14ac:dyDescent="0.25">
      <c r="A1982">
        <v>2022</v>
      </c>
      <c r="B1982">
        <v>13</v>
      </c>
      <c r="C1982" t="s">
        <v>3169</v>
      </c>
      <c r="D1982" t="s">
        <v>1046</v>
      </c>
      <c r="E1982" s="64" t="s">
        <v>3496</v>
      </c>
    </row>
    <row r="1983" spans="1:6" x14ac:dyDescent="0.25">
      <c r="A1983">
        <v>2022</v>
      </c>
      <c r="B1983">
        <v>13</v>
      </c>
      <c r="C1983" t="s">
        <v>3169</v>
      </c>
      <c r="D1983" t="s">
        <v>1046</v>
      </c>
      <c r="E1983" s="64" t="s">
        <v>4259</v>
      </c>
    </row>
    <row r="1984" spans="1:6" x14ac:dyDescent="0.25">
      <c r="A1984">
        <v>2022</v>
      </c>
      <c r="B1984">
        <v>13</v>
      </c>
      <c r="C1984" t="s">
        <v>3169</v>
      </c>
      <c r="D1984" t="s">
        <v>1041</v>
      </c>
      <c r="F1984" s="64" t="s">
        <v>4056</v>
      </c>
    </row>
    <row r="1985" spans="1:6" x14ac:dyDescent="0.25">
      <c r="A1985">
        <v>2022</v>
      </c>
      <c r="B1985">
        <v>13</v>
      </c>
      <c r="C1985" t="s">
        <v>3169</v>
      </c>
      <c r="D1985" t="s">
        <v>1041</v>
      </c>
      <c r="E1985" s="64" t="s">
        <v>3877</v>
      </c>
      <c r="F1985" s="64" t="s">
        <v>4300</v>
      </c>
    </row>
    <row r="1986" spans="1:6" x14ac:dyDescent="0.25">
      <c r="A1986">
        <v>2022</v>
      </c>
      <c r="B1986">
        <v>13</v>
      </c>
      <c r="C1986" t="s">
        <v>3169</v>
      </c>
      <c r="D1986" t="s">
        <v>1046</v>
      </c>
      <c r="F1986" s="64" t="s">
        <v>3496</v>
      </c>
    </row>
    <row r="1987" spans="1:6" x14ac:dyDescent="0.25">
      <c r="A1987">
        <v>2022</v>
      </c>
      <c r="B1987">
        <v>13</v>
      </c>
      <c r="C1987" t="s">
        <v>3169</v>
      </c>
      <c r="D1987" t="s">
        <v>1038</v>
      </c>
      <c r="E1987" s="64" t="s">
        <v>3712</v>
      </c>
      <c r="F1987" s="64" t="s">
        <v>4215</v>
      </c>
    </row>
    <row r="1988" spans="1:6" x14ac:dyDescent="0.25">
      <c r="A1988">
        <v>2022</v>
      </c>
      <c r="B1988">
        <v>13</v>
      </c>
      <c r="C1988" t="s">
        <v>3169</v>
      </c>
      <c r="D1988" t="s">
        <v>1046</v>
      </c>
      <c r="F1988" s="64" t="s">
        <v>4301</v>
      </c>
    </row>
    <row r="1989" spans="1:6" x14ac:dyDescent="0.25">
      <c r="A1989">
        <v>2022</v>
      </c>
      <c r="B1989">
        <v>13</v>
      </c>
      <c r="C1989" t="s">
        <v>3325</v>
      </c>
      <c r="D1989" t="s">
        <v>1062</v>
      </c>
      <c r="F1989" s="64" t="s">
        <v>4302</v>
      </c>
    </row>
    <row r="1990" spans="1:6" x14ac:dyDescent="0.25">
      <c r="A1990">
        <v>2022</v>
      </c>
      <c r="B1990">
        <v>13</v>
      </c>
      <c r="C1990" t="s">
        <v>3325</v>
      </c>
      <c r="D1990" t="s">
        <v>1052</v>
      </c>
      <c r="E1990" s="64" t="s">
        <v>4303</v>
      </c>
      <c r="F1990" s="64" t="s">
        <v>4304</v>
      </c>
    </row>
    <row r="1991" spans="1:6" x14ac:dyDescent="0.25">
      <c r="A1991">
        <v>2022</v>
      </c>
      <c r="B1991">
        <v>13</v>
      </c>
      <c r="C1991" t="s">
        <v>3325</v>
      </c>
      <c r="D1991" t="s">
        <v>1041</v>
      </c>
      <c r="F1991" s="64" t="s">
        <v>4231</v>
      </c>
    </row>
    <row r="1992" spans="1:6" x14ac:dyDescent="0.25">
      <c r="A1992">
        <v>2022</v>
      </c>
      <c r="B1992">
        <v>13</v>
      </c>
      <c r="C1992" t="s">
        <v>3325</v>
      </c>
      <c r="D1992" t="s">
        <v>1049</v>
      </c>
      <c r="E1992" s="64" t="s">
        <v>4297</v>
      </c>
      <c r="F1992" s="64" t="s">
        <v>4076</v>
      </c>
    </row>
    <row r="1993" spans="1:6" x14ac:dyDescent="0.25">
      <c r="A1993">
        <v>2022</v>
      </c>
      <c r="B1993">
        <v>14</v>
      </c>
      <c r="C1993" t="s">
        <v>3169</v>
      </c>
      <c r="D1993" t="s">
        <v>1041</v>
      </c>
      <c r="E1993" s="64" t="s">
        <v>4300</v>
      </c>
    </row>
    <row r="1994" spans="1:6" x14ac:dyDescent="0.25">
      <c r="A1994">
        <v>2022</v>
      </c>
      <c r="B1994">
        <v>14</v>
      </c>
      <c r="C1994" t="s">
        <v>3169</v>
      </c>
      <c r="D1994" t="s">
        <v>1041</v>
      </c>
      <c r="E1994" s="64" t="s">
        <v>4231</v>
      </c>
    </row>
    <row r="1995" spans="1:6" x14ac:dyDescent="0.25">
      <c r="A1995">
        <v>2022</v>
      </c>
      <c r="B1995">
        <v>14</v>
      </c>
      <c r="C1995" t="s">
        <v>3169</v>
      </c>
      <c r="D1995" t="s">
        <v>1043</v>
      </c>
      <c r="E1995" s="64" t="s">
        <v>4257</v>
      </c>
    </row>
    <row r="1996" spans="1:6" x14ac:dyDescent="0.25">
      <c r="A1996">
        <v>2022</v>
      </c>
      <c r="B1996">
        <v>14</v>
      </c>
      <c r="C1996" t="s">
        <v>3169</v>
      </c>
      <c r="D1996" t="s">
        <v>1043</v>
      </c>
      <c r="E1996" s="64" t="s">
        <v>3558</v>
      </c>
    </row>
    <row r="1997" spans="1:6" x14ac:dyDescent="0.25">
      <c r="A1997">
        <v>2022</v>
      </c>
      <c r="B1997">
        <v>14</v>
      </c>
      <c r="C1997" t="s">
        <v>3169</v>
      </c>
      <c r="D1997" t="s">
        <v>1052</v>
      </c>
      <c r="F1997" s="64" t="s">
        <v>4305</v>
      </c>
    </row>
    <row r="1998" spans="1:6" x14ac:dyDescent="0.25">
      <c r="A1998">
        <v>2022</v>
      </c>
      <c r="B1998">
        <v>14</v>
      </c>
      <c r="C1998" t="s">
        <v>3169</v>
      </c>
      <c r="D1998" t="s">
        <v>1046</v>
      </c>
      <c r="E1998" s="64" t="s">
        <v>4301</v>
      </c>
    </row>
    <row r="1999" spans="1:6" x14ac:dyDescent="0.25">
      <c r="A1999">
        <v>2022</v>
      </c>
      <c r="B1999">
        <v>14</v>
      </c>
      <c r="C1999" t="s">
        <v>3169</v>
      </c>
      <c r="D1999" t="s">
        <v>1060</v>
      </c>
      <c r="F1999" s="64" t="s">
        <v>4306</v>
      </c>
    </row>
    <row r="2000" spans="1:6" x14ac:dyDescent="0.25">
      <c r="A2000">
        <v>2022</v>
      </c>
      <c r="B2000">
        <v>14</v>
      </c>
      <c r="C2000" t="s">
        <v>3325</v>
      </c>
      <c r="D2000" t="s">
        <v>1049</v>
      </c>
      <c r="E2000" s="64" t="s">
        <v>4080</v>
      </c>
      <c r="F2000" s="64" t="s">
        <v>3735</v>
      </c>
    </row>
    <row r="2001" spans="1:6" x14ac:dyDescent="0.25">
      <c r="A2001">
        <v>2022</v>
      </c>
      <c r="B2001">
        <v>14</v>
      </c>
      <c r="C2001" t="s">
        <v>3169</v>
      </c>
      <c r="D2001" t="s">
        <v>1062</v>
      </c>
      <c r="F2001" s="64" t="s">
        <v>4307</v>
      </c>
    </row>
    <row r="2002" spans="1:6" x14ac:dyDescent="0.25">
      <c r="A2002">
        <v>2022</v>
      </c>
      <c r="B2002">
        <v>14</v>
      </c>
      <c r="C2002" t="s">
        <v>3169</v>
      </c>
      <c r="D2002" t="s">
        <v>1049</v>
      </c>
      <c r="E2002" s="64" t="s">
        <v>4288</v>
      </c>
      <c r="F2002" s="64" t="s">
        <v>4287</v>
      </c>
    </row>
    <row r="2003" spans="1:6" x14ac:dyDescent="0.25">
      <c r="A2003">
        <v>2022</v>
      </c>
      <c r="B2003">
        <v>14</v>
      </c>
      <c r="C2003" t="s">
        <v>3169</v>
      </c>
      <c r="D2003" t="s">
        <v>1062</v>
      </c>
      <c r="F2003" s="64" t="s">
        <v>4308</v>
      </c>
    </row>
    <row r="2004" spans="1:6" x14ac:dyDescent="0.25">
      <c r="A2004">
        <v>2022</v>
      </c>
      <c r="B2004">
        <v>14</v>
      </c>
      <c r="C2004" t="s">
        <v>3169</v>
      </c>
      <c r="D2004" t="s">
        <v>1057</v>
      </c>
      <c r="F2004" s="64" t="s">
        <v>4309</v>
      </c>
    </row>
    <row r="2005" spans="1:6" x14ac:dyDescent="0.25">
      <c r="A2005">
        <v>2022</v>
      </c>
      <c r="B2005">
        <v>14</v>
      </c>
      <c r="C2005" t="s">
        <v>3169</v>
      </c>
      <c r="D2005" t="s">
        <v>1057</v>
      </c>
      <c r="F2005" s="64" t="s">
        <v>4310</v>
      </c>
    </row>
    <row r="2006" spans="1:6" x14ac:dyDescent="0.25">
      <c r="A2006">
        <v>2022</v>
      </c>
      <c r="B2006">
        <v>14</v>
      </c>
      <c r="C2006" t="s">
        <v>3169</v>
      </c>
      <c r="D2006" t="s">
        <v>1046</v>
      </c>
      <c r="F2006" s="64" t="s">
        <v>4311</v>
      </c>
    </row>
    <row r="2007" spans="1:6" x14ac:dyDescent="0.25">
      <c r="A2007">
        <v>2022</v>
      </c>
      <c r="B2007">
        <v>14</v>
      </c>
      <c r="C2007" t="s">
        <v>3169</v>
      </c>
      <c r="D2007" t="s">
        <v>1038</v>
      </c>
      <c r="F2007" s="64" t="s">
        <v>3697</v>
      </c>
    </row>
    <row r="2008" spans="1:6" x14ac:dyDescent="0.25">
      <c r="A2008">
        <v>2022</v>
      </c>
      <c r="B2008">
        <v>14</v>
      </c>
      <c r="C2008" t="s">
        <v>3169</v>
      </c>
      <c r="D2008" t="s">
        <v>1046</v>
      </c>
      <c r="F2008" s="64" t="s">
        <v>4312</v>
      </c>
    </row>
    <row r="2009" spans="1:6" x14ac:dyDescent="0.25">
      <c r="A2009">
        <v>2022</v>
      </c>
      <c r="B2009">
        <v>14</v>
      </c>
      <c r="C2009" t="s">
        <v>3169</v>
      </c>
      <c r="D2009" t="s">
        <v>1041</v>
      </c>
      <c r="E2009" s="64" t="s">
        <v>4056</v>
      </c>
    </row>
    <row r="2010" spans="1:6" x14ac:dyDescent="0.25">
      <c r="A2010">
        <v>2022</v>
      </c>
      <c r="B2010">
        <v>14</v>
      </c>
      <c r="C2010" t="s">
        <v>3169</v>
      </c>
      <c r="D2010" t="s">
        <v>1041</v>
      </c>
      <c r="E2010" s="64" t="s">
        <v>4198</v>
      </c>
    </row>
    <row r="2011" spans="1:6" x14ac:dyDescent="0.25">
      <c r="A2011">
        <v>2022</v>
      </c>
      <c r="B2011">
        <v>14</v>
      </c>
      <c r="C2011" t="s">
        <v>3169</v>
      </c>
      <c r="D2011" t="s">
        <v>1041</v>
      </c>
      <c r="E2011" s="64" t="s">
        <v>4254</v>
      </c>
    </row>
    <row r="2012" spans="1:6" x14ac:dyDescent="0.25">
      <c r="A2012">
        <v>2022</v>
      </c>
      <c r="B2012">
        <v>14</v>
      </c>
      <c r="C2012" t="s">
        <v>3169</v>
      </c>
      <c r="D2012" t="s">
        <v>1052</v>
      </c>
      <c r="E2012" s="64" t="s">
        <v>4304</v>
      </c>
    </row>
    <row r="2013" spans="1:6" x14ac:dyDescent="0.25">
      <c r="A2013">
        <v>2022</v>
      </c>
      <c r="B2013">
        <v>14</v>
      </c>
      <c r="C2013" t="s">
        <v>3325</v>
      </c>
      <c r="D2013" t="s">
        <v>1062</v>
      </c>
      <c r="F2013" s="64" t="s">
        <v>4313</v>
      </c>
    </row>
    <row r="2014" spans="1:6" x14ac:dyDescent="0.25">
      <c r="A2014">
        <v>2022</v>
      </c>
      <c r="B2014">
        <v>14</v>
      </c>
      <c r="C2014" t="s">
        <v>3325</v>
      </c>
      <c r="D2014" t="s">
        <v>1049</v>
      </c>
      <c r="F2014" s="64" t="s">
        <v>4205</v>
      </c>
    </row>
    <row r="2015" spans="1:6" x14ac:dyDescent="0.25">
      <c r="A2015">
        <v>2022</v>
      </c>
      <c r="B2015">
        <v>14</v>
      </c>
      <c r="C2015" t="s">
        <v>3325</v>
      </c>
      <c r="D2015" t="s">
        <v>1062</v>
      </c>
      <c r="E2015" s="64" t="s">
        <v>4179</v>
      </c>
      <c r="F2015" s="64" t="s">
        <v>4314</v>
      </c>
    </row>
    <row r="2016" spans="1:6" x14ac:dyDescent="0.25">
      <c r="A2016">
        <v>2022</v>
      </c>
      <c r="B2016">
        <v>15</v>
      </c>
      <c r="C2016" t="s">
        <v>3169</v>
      </c>
      <c r="D2016" t="s">
        <v>1052</v>
      </c>
      <c r="E2016" s="64" t="s">
        <v>3645</v>
      </c>
    </row>
    <row r="2017" spans="1:6" x14ac:dyDescent="0.25">
      <c r="A2017">
        <v>2022</v>
      </c>
      <c r="B2017">
        <v>15</v>
      </c>
      <c r="C2017" t="s">
        <v>3169</v>
      </c>
      <c r="D2017" t="s">
        <v>1046</v>
      </c>
      <c r="E2017" s="64" t="s">
        <v>4312</v>
      </c>
    </row>
    <row r="2018" spans="1:6" x14ac:dyDescent="0.25">
      <c r="A2018">
        <v>2022</v>
      </c>
      <c r="B2018">
        <v>15</v>
      </c>
      <c r="C2018" t="s">
        <v>3169</v>
      </c>
      <c r="D2018" t="s">
        <v>1041</v>
      </c>
      <c r="E2018" s="64" t="s">
        <v>4095</v>
      </c>
    </row>
    <row r="2019" spans="1:6" x14ac:dyDescent="0.25">
      <c r="A2019">
        <v>2022</v>
      </c>
      <c r="B2019">
        <v>15</v>
      </c>
      <c r="C2019" t="s">
        <v>3169</v>
      </c>
      <c r="D2019" t="s">
        <v>1062</v>
      </c>
      <c r="E2019" s="64" t="s">
        <v>4244</v>
      </c>
    </row>
    <row r="2020" spans="1:6" x14ac:dyDescent="0.25">
      <c r="A2020">
        <v>2022</v>
      </c>
      <c r="B2020">
        <v>15</v>
      </c>
      <c r="C2020" t="s">
        <v>3169</v>
      </c>
      <c r="D2020" t="s">
        <v>1038</v>
      </c>
      <c r="E2020" s="64" t="s">
        <v>4315</v>
      </c>
      <c r="F2020" s="64" t="s">
        <v>4316</v>
      </c>
    </row>
    <row r="2021" spans="1:6" x14ac:dyDescent="0.25">
      <c r="A2021">
        <v>2022</v>
      </c>
      <c r="B2021">
        <v>15</v>
      </c>
      <c r="C2021" t="s">
        <v>3325</v>
      </c>
      <c r="D2021" t="s">
        <v>1049</v>
      </c>
      <c r="E2021" s="64" t="s">
        <v>4178</v>
      </c>
      <c r="F2021" s="64" t="s">
        <v>4204</v>
      </c>
    </row>
    <row r="2022" spans="1:6" x14ac:dyDescent="0.25">
      <c r="A2022">
        <v>2022</v>
      </c>
      <c r="B2022">
        <v>15</v>
      </c>
      <c r="C2022" t="s">
        <v>3169</v>
      </c>
      <c r="D2022" t="s">
        <v>1062</v>
      </c>
      <c r="E2022" s="64" t="s">
        <v>4307</v>
      </c>
    </row>
    <row r="2023" spans="1:6" x14ac:dyDescent="0.25">
      <c r="A2023">
        <v>2022</v>
      </c>
      <c r="B2023">
        <v>15</v>
      </c>
      <c r="C2023" t="s">
        <v>3169</v>
      </c>
      <c r="D2023" t="s">
        <v>1062</v>
      </c>
      <c r="E2023" s="64" t="s">
        <v>4308</v>
      </c>
    </row>
    <row r="2024" spans="1:6" x14ac:dyDescent="0.25">
      <c r="A2024">
        <v>2022</v>
      </c>
      <c r="B2024">
        <v>15</v>
      </c>
      <c r="C2024" t="s">
        <v>3169</v>
      </c>
      <c r="D2024" t="s">
        <v>1062</v>
      </c>
      <c r="E2024" s="64" t="s">
        <v>4294</v>
      </c>
    </row>
    <row r="2025" spans="1:6" x14ac:dyDescent="0.25">
      <c r="A2025">
        <v>2022</v>
      </c>
      <c r="B2025">
        <v>15</v>
      </c>
      <c r="C2025" t="s">
        <v>3169</v>
      </c>
      <c r="D2025" t="s">
        <v>1062</v>
      </c>
      <c r="E2025" s="64" t="s">
        <v>3935</v>
      </c>
    </row>
    <row r="2026" spans="1:6" x14ac:dyDescent="0.25">
      <c r="A2026">
        <v>2022</v>
      </c>
      <c r="B2026">
        <v>15</v>
      </c>
      <c r="C2026" t="s">
        <v>3169</v>
      </c>
      <c r="D2026" t="s">
        <v>1038</v>
      </c>
      <c r="E2026" s="64" t="s">
        <v>3697</v>
      </c>
      <c r="F2026" s="64" t="s">
        <v>4135</v>
      </c>
    </row>
    <row r="2027" spans="1:6" x14ac:dyDescent="0.25">
      <c r="A2027">
        <v>2022</v>
      </c>
      <c r="B2027">
        <v>15</v>
      </c>
      <c r="C2027" t="s">
        <v>3169</v>
      </c>
      <c r="D2027" t="s">
        <v>1038</v>
      </c>
      <c r="E2027" s="64" t="s">
        <v>4317</v>
      </c>
      <c r="F2027" s="64" t="s">
        <v>26665</v>
      </c>
    </row>
    <row r="2028" spans="1:6" x14ac:dyDescent="0.25">
      <c r="A2028">
        <v>2022</v>
      </c>
      <c r="B2028">
        <v>15</v>
      </c>
      <c r="C2028" t="s">
        <v>3169</v>
      </c>
      <c r="D2028" t="s">
        <v>1046</v>
      </c>
      <c r="F2028" s="64" t="s">
        <v>3923</v>
      </c>
    </row>
    <row r="2029" spans="1:6" x14ac:dyDescent="0.25">
      <c r="A2029">
        <v>2022</v>
      </c>
      <c r="B2029">
        <v>15</v>
      </c>
      <c r="C2029" t="s">
        <v>3169</v>
      </c>
      <c r="D2029" t="s">
        <v>1046</v>
      </c>
      <c r="E2029" s="64" t="s">
        <v>4311</v>
      </c>
      <c r="F2029" s="64" t="s">
        <v>4318</v>
      </c>
    </row>
    <row r="2030" spans="1:6" x14ac:dyDescent="0.25">
      <c r="A2030">
        <v>2022</v>
      </c>
      <c r="B2030">
        <v>15</v>
      </c>
      <c r="C2030" t="s">
        <v>3169</v>
      </c>
      <c r="D2030" t="s">
        <v>1062</v>
      </c>
      <c r="F2030" s="64" t="s">
        <v>4319</v>
      </c>
    </row>
    <row r="2031" spans="1:6" x14ac:dyDescent="0.25">
      <c r="A2031">
        <v>2022</v>
      </c>
      <c r="B2031">
        <v>15</v>
      </c>
      <c r="C2031" t="s">
        <v>3169</v>
      </c>
      <c r="D2031" t="s">
        <v>1062</v>
      </c>
      <c r="F2031" s="64" t="s">
        <v>4170</v>
      </c>
    </row>
    <row r="2032" spans="1:6" x14ac:dyDescent="0.25">
      <c r="A2032">
        <v>2022</v>
      </c>
      <c r="B2032">
        <v>15</v>
      </c>
      <c r="C2032" t="s">
        <v>3169</v>
      </c>
      <c r="D2032" t="s">
        <v>1062</v>
      </c>
      <c r="F2032" s="64" t="s">
        <v>4320</v>
      </c>
    </row>
    <row r="2033" spans="1:6" x14ac:dyDescent="0.25">
      <c r="A2033">
        <v>2022</v>
      </c>
      <c r="B2033">
        <v>15</v>
      </c>
      <c r="C2033" t="s">
        <v>3169</v>
      </c>
      <c r="D2033" t="s">
        <v>1062</v>
      </c>
      <c r="F2033" s="64" t="s">
        <v>4321</v>
      </c>
    </row>
    <row r="2034" spans="1:6" x14ac:dyDescent="0.25">
      <c r="A2034">
        <v>2022</v>
      </c>
      <c r="B2034">
        <v>15</v>
      </c>
      <c r="C2034" t="s">
        <v>3169</v>
      </c>
      <c r="D2034" t="s">
        <v>1052</v>
      </c>
      <c r="F2034" s="64" t="s">
        <v>4322</v>
      </c>
    </row>
    <row r="2035" spans="1:6" x14ac:dyDescent="0.25">
      <c r="A2035">
        <v>2022</v>
      </c>
      <c r="B2035">
        <v>15</v>
      </c>
      <c r="C2035" t="s">
        <v>3169</v>
      </c>
      <c r="D2035" t="s">
        <v>1046</v>
      </c>
      <c r="F2035" s="64" t="s">
        <v>4323</v>
      </c>
    </row>
    <row r="2036" spans="1:6" x14ac:dyDescent="0.25">
      <c r="A2036">
        <v>2022</v>
      </c>
      <c r="B2036">
        <v>15</v>
      </c>
      <c r="C2036" t="s">
        <v>3169</v>
      </c>
      <c r="D2036" t="s">
        <v>1062</v>
      </c>
      <c r="F2036" s="64" t="s">
        <v>4324</v>
      </c>
    </row>
    <row r="2037" spans="1:6" x14ac:dyDescent="0.25">
      <c r="A2037">
        <v>2022</v>
      </c>
      <c r="B2037">
        <v>15</v>
      </c>
      <c r="C2037" t="s">
        <v>3169</v>
      </c>
      <c r="D2037" t="s">
        <v>1062</v>
      </c>
      <c r="F2037" s="64" t="s">
        <v>4325</v>
      </c>
    </row>
    <row r="2038" spans="1:6" x14ac:dyDescent="0.25">
      <c r="A2038">
        <v>2022</v>
      </c>
      <c r="B2038">
        <v>15</v>
      </c>
      <c r="C2038" t="s">
        <v>3169</v>
      </c>
      <c r="D2038" t="s">
        <v>1041</v>
      </c>
      <c r="E2038" s="64" t="s">
        <v>3795</v>
      </c>
    </row>
    <row r="2039" spans="1:6" x14ac:dyDescent="0.25">
      <c r="A2039">
        <v>2022</v>
      </c>
      <c r="B2039">
        <v>15</v>
      </c>
      <c r="C2039" t="s">
        <v>3325</v>
      </c>
      <c r="D2039" t="s">
        <v>1049</v>
      </c>
      <c r="E2039" s="64" t="s">
        <v>4205</v>
      </c>
      <c r="F2039" s="64" t="s">
        <v>3203</v>
      </c>
    </row>
    <row r="2040" spans="1:6" x14ac:dyDescent="0.25">
      <c r="A2040">
        <v>2022</v>
      </c>
      <c r="B2040">
        <v>15</v>
      </c>
      <c r="C2040" t="s">
        <v>3325</v>
      </c>
      <c r="D2040" t="s">
        <v>1055</v>
      </c>
      <c r="F2040" s="64" t="s">
        <v>4326</v>
      </c>
    </row>
    <row r="2041" spans="1:6" x14ac:dyDescent="0.25">
      <c r="A2041">
        <v>2022</v>
      </c>
      <c r="B2041">
        <v>15</v>
      </c>
      <c r="C2041" t="s">
        <v>3325</v>
      </c>
      <c r="D2041" t="s">
        <v>1055</v>
      </c>
      <c r="E2041" s="64" t="s">
        <v>4327</v>
      </c>
      <c r="F2041" s="64" t="s">
        <v>4328</v>
      </c>
    </row>
    <row r="2042" spans="1:6" x14ac:dyDescent="0.25">
      <c r="A2042">
        <v>2022</v>
      </c>
      <c r="B2042">
        <v>15</v>
      </c>
      <c r="C2042" t="s">
        <v>3325</v>
      </c>
      <c r="D2042" t="s">
        <v>1055</v>
      </c>
      <c r="E2042" s="64" t="s">
        <v>3887</v>
      </c>
      <c r="F2042" s="64" t="s">
        <v>4122</v>
      </c>
    </row>
    <row r="2043" spans="1:6" x14ac:dyDescent="0.25">
      <c r="A2043">
        <v>2022</v>
      </c>
      <c r="B2043">
        <v>16</v>
      </c>
      <c r="C2043" t="s">
        <v>3169</v>
      </c>
      <c r="D2043" t="s">
        <v>1049</v>
      </c>
      <c r="E2043" s="64" t="s">
        <v>4299</v>
      </c>
    </row>
    <row r="2044" spans="1:6" x14ac:dyDescent="0.25">
      <c r="A2044">
        <v>2022</v>
      </c>
      <c r="B2044">
        <v>16</v>
      </c>
      <c r="C2044" t="s">
        <v>3169</v>
      </c>
      <c r="D2044" t="s">
        <v>1049</v>
      </c>
      <c r="E2044" s="64" t="s">
        <v>4287</v>
      </c>
      <c r="F2044" s="64" t="s">
        <v>4329</v>
      </c>
    </row>
    <row r="2045" spans="1:6" x14ac:dyDescent="0.25">
      <c r="A2045">
        <v>2022</v>
      </c>
      <c r="B2045">
        <v>16</v>
      </c>
      <c r="C2045" t="s">
        <v>3169</v>
      </c>
      <c r="D2045" t="s">
        <v>1049</v>
      </c>
      <c r="E2045" s="64" t="s">
        <v>4296</v>
      </c>
      <c r="F2045" s="64" t="s">
        <v>3054</v>
      </c>
    </row>
    <row r="2046" spans="1:6" x14ac:dyDescent="0.25">
      <c r="A2046">
        <v>2022</v>
      </c>
      <c r="B2046">
        <v>16</v>
      </c>
      <c r="C2046" t="s">
        <v>3169</v>
      </c>
      <c r="D2046" t="s">
        <v>1049</v>
      </c>
      <c r="E2046" s="64" t="s">
        <v>4076</v>
      </c>
      <c r="F2046" s="64" t="s">
        <v>4330</v>
      </c>
    </row>
    <row r="2047" spans="1:6" x14ac:dyDescent="0.25">
      <c r="A2047">
        <v>2022</v>
      </c>
      <c r="B2047">
        <v>16</v>
      </c>
      <c r="C2047" t="s">
        <v>3169</v>
      </c>
      <c r="D2047" t="s">
        <v>1049</v>
      </c>
      <c r="E2047" s="64" t="s">
        <v>3791</v>
      </c>
      <c r="F2047" s="64" t="s">
        <v>4331</v>
      </c>
    </row>
    <row r="2048" spans="1:6" x14ac:dyDescent="0.25">
      <c r="A2048">
        <v>2022</v>
      </c>
      <c r="B2048">
        <v>16</v>
      </c>
      <c r="C2048" t="s">
        <v>3169</v>
      </c>
      <c r="D2048" t="s">
        <v>1052</v>
      </c>
      <c r="E2048" s="64" t="s">
        <v>4159</v>
      </c>
      <c r="F2048" s="64" t="s">
        <v>4332</v>
      </c>
    </row>
    <row r="2049" spans="1:6" x14ac:dyDescent="0.25">
      <c r="A2049">
        <v>2022</v>
      </c>
      <c r="B2049">
        <v>16</v>
      </c>
      <c r="C2049" t="s">
        <v>3169</v>
      </c>
      <c r="D2049" t="s">
        <v>1049</v>
      </c>
      <c r="E2049" s="64" t="s">
        <v>4330</v>
      </c>
      <c r="F2049" s="64" t="s">
        <v>4333</v>
      </c>
    </row>
    <row r="2050" spans="1:6" x14ac:dyDescent="0.25">
      <c r="A2050">
        <v>2022</v>
      </c>
      <c r="B2050">
        <v>16</v>
      </c>
      <c r="C2050" t="s">
        <v>3325</v>
      </c>
      <c r="D2050" t="s">
        <v>1049</v>
      </c>
      <c r="E2050" s="64" t="s">
        <v>4217</v>
      </c>
      <c r="F2050" s="64" t="s">
        <v>4076</v>
      </c>
    </row>
    <row r="2051" spans="1:6" x14ac:dyDescent="0.25">
      <c r="A2051">
        <v>2022</v>
      </c>
      <c r="B2051">
        <v>16</v>
      </c>
      <c r="C2051" t="s">
        <v>3169</v>
      </c>
      <c r="D2051" t="s">
        <v>1049</v>
      </c>
      <c r="F2051" s="64" t="s">
        <v>4334</v>
      </c>
    </row>
    <row r="2052" spans="1:6" x14ac:dyDescent="0.25">
      <c r="A2052">
        <v>2022</v>
      </c>
      <c r="B2052">
        <v>16</v>
      </c>
      <c r="C2052" t="s">
        <v>3169</v>
      </c>
      <c r="D2052" t="s">
        <v>1041</v>
      </c>
      <c r="E2052" s="64" t="s">
        <v>4335</v>
      </c>
      <c r="F2052" s="64" t="s">
        <v>4198</v>
      </c>
    </row>
    <row r="2053" spans="1:6" x14ac:dyDescent="0.25">
      <c r="A2053">
        <v>2022</v>
      </c>
      <c r="B2053">
        <v>16</v>
      </c>
      <c r="C2053" t="s">
        <v>3169</v>
      </c>
      <c r="D2053" t="s">
        <v>1041</v>
      </c>
      <c r="F2053" s="64" t="s">
        <v>4283</v>
      </c>
    </row>
    <row r="2054" spans="1:6" x14ac:dyDescent="0.25">
      <c r="A2054">
        <v>2022</v>
      </c>
      <c r="B2054">
        <v>16</v>
      </c>
      <c r="C2054" t="s">
        <v>3325</v>
      </c>
      <c r="D2054" t="s">
        <v>1046</v>
      </c>
      <c r="E2054" s="64" t="s">
        <v>4276</v>
      </c>
      <c r="F2054" s="64" t="s">
        <v>4336</v>
      </c>
    </row>
    <row r="2055" spans="1:6" x14ac:dyDescent="0.25">
      <c r="A2055">
        <v>2022</v>
      </c>
      <c r="B2055">
        <v>16</v>
      </c>
      <c r="C2055" t="s">
        <v>3325</v>
      </c>
      <c r="D2055" t="s">
        <v>1049</v>
      </c>
      <c r="E2055" s="64" t="s">
        <v>4333</v>
      </c>
      <c r="F2055" s="64" t="s">
        <v>4337</v>
      </c>
    </row>
    <row r="2056" spans="1:6" x14ac:dyDescent="0.25">
      <c r="A2056">
        <v>2022</v>
      </c>
      <c r="B2056">
        <v>17</v>
      </c>
      <c r="C2056" t="s">
        <v>3169</v>
      </c>
      <c r="D2056" t="s">
        <v>1041</v>
      </c>
      <c r="E2056" s="64" t="s">
        <v>4283</v>
      </c>
    </row>
    <row r="2057" spans="1:6" x14ac:dyDescent="0.25">
      <c r="A2057">
        <v>2022</v>
      </c>
      <c r="B2057">
        <v>17</v>
      </c>
      <c r="C2057" t="s">
        <v>3169</v>
      </c>
      <c r="D2057" t="s">
        <v>1041</v>
      </c>
      <c r="E2057" s="64" t="s">
        <v>4198</v>
      </c>
    </row>
    <row r="2058" spans="1:6" x14ac:dyDescent="0.25">
      <c r="A2058">
        <v>2022</v>
      </c>
      <c r="B2058">
        <v>17</v>
      </c>
      <c r="C2058" t="s">
        <v>3169</v>
      </c>
      <c r="D2058" t="s">
        <v>1041</v>
      </c>
      <c r="F2058" s="64" t="s">
        <v>4338</v>
      </c>
    </row>
    <row r="2059" spans="1:6" x14ac:dyDescent="0.25">
      <c r="A2059">
        <v>2022</v>
      </c>
      <c r="B2059">
        <v>17</v>
      </c>
      <c r="C2059" t="s">
        <v>3169</v>
      </c>
      <c r="D2059" t="s">
        <v>1041</v>
      </c>
      <c r="F2059" s="64" t="s">
        <v>4339</v>
      </c>
    </row>
    <row r="2060" spans="1:6" x14ac:dyDescent="0.25">
      <c r="A2060">
        <v>2022</v>
      </c>
      <c r="B2060">
        <v>17</v>
      </c>
      <c r="C2060" t="s">
        <v>3169</v>
      </c>
      <c r="D2060" t="s">
        <v>1041</v>
      </c>
      <c r="F2060" s="64" t="s">
        <v>4340</v>
      </c>
    </row>
    <row r="2061" spans="1:6" x14ac:dyDescent="0.25">
      <c r="A2061">
        <v>2022</v>
      </c>
      <c r="B2061">
        <v>17</v>
      </c>
      <c r="C2061" t="s">
        <v>3169</v>
      </c>
      <c r="D2061" t="s">
        <v>1041</v>
      </c>
      <c r="F2061" s="64" t="s">
        <v>4184</v>
      </c>
    </row>
    <row r="2062" spans="1:6" x14ac:dyDescent="0.25">
      <c r="A2062">
        <v>2022</v>
      </c>
      <c r="B2062">
        <v>17</v>
      </c>
      <c r="C2062" t="s">
        <v>3169</v>
      </c>
      <c r="D2062" t="s">
        <v>1041</v>
      </c>
      <c r="F2062" s="64" t="s">
        <v>4341</v>
      </c>
    </row>
    <row r="2063" spans="1:6" x14ac:dyDescent="0.25">
      <c r="A2063">
        <v>2022</v>
      </c>
      <c r="B2063">
        <v>17</v>
      </c>
      <c r="C2063" t="s">
        <v>3169</v>
      </c>
      <c r="D2063" t="s">
        <v>1041</v>
      </c>
      <c r="F2063" s="64" t="s">
        <v>4335</v>
      </c>
    </row>
    <row r="2064" spans="1:6" x14ac:dyDescent="0.25">
      <c r="A2064">
        <v>2022</v>
      </c>
      <c r="B2064">
        <v>17</v>
      </c>
      <c r="C2064" t="s">
        <v>3169</v>
      </c>
      <c r="D2064" t="s">
        <v>1055</v>
      </c>
      <c r="E2064" s="64" t="s">
        <v>3661</v>
      </c>
    </row>
    <row r="2065" spans="1:6" x14ac:dyDescent="0.25">
      <c r="A2065">
        <v>2022</v>
      </c>
      <c r="B2065">
        <v>17</v>
      </c>
      <c r="C2065" t="s">
        <v>3169</v>
      </c>
      <c r="D2065" t="s">
        <v>1041</v>
      </c>
      <c r="E2065" s="64" t="s">
        <v>4284</v>
      </c>
      <c r="F2065" s="64" t="s">
        <v>4342</v>
      </c>
    </row>
    <row r="2066" spans="1:6" x14ac:dyDescent="0.25">
      <c r="A2066">
        <v>2022</v>
      </c>
      <c r="B2066">
        <v>17</v>
      </c>
      <c r="C2066" t="s">
        <v>3169</v>
      </c>
      <c r="D2066" t="s">
        <v>1062</v>
      </c>
      <c r="E2066" s="64" t="s">
        <v>4170</v>
      </c>
    </row>
    <row r="2067" spans="1:6" x14ac:dyDescent="0.25">
      <c r="A2067">
        <v>2022</v>
      </c>
      <c r="B2067">
        <v>17</v>
      </c>
      <c r="C2067" t="s">
        <v>3169</v>
      </c>
      <c r="D2067" t="s">
        <v>1062</v>
      </c>
      <c r="E2067" s="64" t="s">
        <v>4321</v>
      </c>
    </row>
    <row r="2068" spans="1:6" x14ac:dyDescent="0.25">
      <c r="A2068">
        <v>2022</v>
      </c>
      <c r="B2068">
        <v>17</v>
      </c>
      <c r="C2068" t="s">
        <v>3169</v>
      </c>
      <c r="D2068" t="s">
        <v>1046</v>
      </c>
      <c r="E2068" s="64" t="s">
        <v>4336</v>
      </c>
    </row>
    <row r="2069" spans="1:6" x14ac:dyDescent="0.25">
      <c r="A2069">
        <v>2022</v>
      </c>
      <c r="B2069">
        <v>17</v>
      </c>
      <c r="C2069" t="s">
        <v>3169</v>
      </c>
      <c r="D2069" t="s">
        <v>1046</v>
      </c>
      <c r="E2069" s="64" t="s">
        <v>4268</v>
      </c>
    </row>
    <row r="2070" spans="1:6" x14ac:dyDescent="0.25">
      <c r="A2070">
        <v>2022</v>
      </c>
      <c r="B2070">
        <v>17</v>
      </c>
      <c r="C2070" t="s">
        <v>3169</v>
      </c>
      <c r="D2070" t="s">
        <v>1038</v>
      </c>
      <c r="E2070" s="64" t="s">
        <v>4135</v>
      </c>
    </row>
    <row r="2071" spans="1:6" x14ac:dyDescent="0.25">
      <c r="A2071">
        <v>2022</v>
      </c>
      <c r="B2071">
        <v>17</v>
      </c>
      <c r="C2071" t="s">
        <v>3169</v>
      </c>
      <c r="D2071" t="s">
        <v>1049</v>
      </c>
      <c r="E2071" s="64" t="s">
        <v>3054</v>
      </c>
    </row>
    <row r="2072" spans="1:6" x14ac:dyDescent="0.25">
      <c r="A2072">
        <v>2022</v>
      </c>
      <c r="B2072">
        <v>17</v>
      </c>
      <c r="C2072" t="s">
        <v>3169</v>
      </c>
      <c r="D2072" t="s">
        <v>1049</v>
      </c>
      <c r="E2072" s="64" t="s">
        <v>4334</v>
      </c>
    </row>
    <row r="2073" spans="1:6" x14ac:dyDescent="0.25">
      <c r="A2073">
        <v>2022</v>
      </c>
      <c r="B2073">
        <v>17</v>
      </c>
      <c r="C2073" t="s">
        <v>3169</v>
      </c>
      <c r="D2073" t="s">
        <v>1049</v>
      </c>
      <c r="E2073" s="64" t="s">
        <v>4076</v>
      </c>
    </row>
    <row r="2074" spans="1:6" x14ac:dyDescent="0.25">
      <c r="A2074">
        <v>2022</v>
      </c>
      <c r="B2074">
        <v>17</v>
      </c>
      <c r="C2074" t="s">
        <v>3325</v>
      </c>
      <c r="D2074" t="s">
        <v>1062</v>
      </c>
      <c r="E2074" s="64" t="s">
        <v>4325</v>
      </c>
      <c r="F2074" s="64" t="s">
        <v>4343</v>
      </c>
    </row>
    <row r="2075" spans="1:6" x14ac:dyDescent="0.25">
      <c r="A2075">
        <v>2024</v>
      </c>
      <c r="B2075">
        <v>1</v>
      </c>
      <c r="C2075" t="s">
        <v>3169</v>
      </c>
      <c r="D2075" t="s">
        <v>1038</v>
      </c>
      <c r="E2075" s="64" t="s">
        <v>3049</v>
      </c>
    </row>
    <row r="2076" spans="1:6" x14ac:dyDescent="0.25">
      <c r="A2076">
        <v>2024</v>
      </c>
      <c r="B2076">
        <v>1</v>
      </c>
      <c r="C2076" t="s">
        <v>3169</v>
      </c>
      <c r="D2076" t="s">
        <v>1046</v>
      </c>
      <c r="E2076" s="64" t="s">
        <v>4344</v>
      </c>
    </row>
    <row r="2077" spans="1:6" x14ac:dyDescent="0.25">
      <c r="A2077">
        <v>2024</v>
      </c>
      <c r="B2077">
        <v>1</v>
      </c>
      <c r="C2077" t="s">
        <v>3169</v>
      </c>
      <c r="D2077" t="s">
        <v>1046</v>
      </c>
      <c r="E2077" s="64" t="s">
        <v>4345</v>
      </c>
    </row>
    <row r="2078" spans="1:6" x14ac:dyDescent="0.25">
      <c r="A2078">
        <v>2024</v>
      </c>
      <c r="B2078">
        <v>1</v>
      </c>
      <c r="C2078" t="s">
        <v>3169</v>
      </c>
      <c r="D2078" t="s">
        <v>1046</v>
      </c>
      <c r="E2078" s="64" t="s">
        <v>4346</v>
      </c>
    </row>
    <row r="2079" spans="1:6" x14ac:dyDescent="0.25">
      <c r="A2079">
        <v>2024</v>
      </c>
      <c r="B2079">
        <v>1</v>
      </c>
      <c r="C2079" t="s">
        <v>3169</v>
      </c>
      <c r="D2079" t="s">
        <v>1046</v>
      </c>
      <c r="E2079" s="64" t="s">
        <v>4347</v>
      </c>
      <c r="F2079" s="64" t="s">
        <v>4267</v>
      </c>
    </row>
    <row r="2080" spans="1:6" x14ac:dyDescent="0.25">
      <c r="A2080">
        <v>2024</v>
      </c>
      <c r="B2080">
        <v>1</v>
      </c>
      <c r="C2080" t="s">
        <v>3169</v>
      </c>
      <c r="D2080" t="s">
        <v>1049</v>
      </c>
      <c r="F2080" s="64" t="s">
        <v>4348</v>
      </c>
    </row>
    <row r="2081" spans="1:6" x14ac:dyDescent="0.25">
      <c r="A2081">
        <v>2024</v>
      </c>
      <c r="B2081">
        <v>1</v>
      </c>
      <c r="C2081" t="s">
        <v>3325</v>
      </c>
      <c r="D2081" t="s">
        <v>1052</v>
      </c>
      <c r="E2081" s="64" t="s">
        <v>4349</v>
      </c>
      <c r="F2081" s="64" t="s">
        <v>4350</v>
      </c>
    </row>
    <row r="2082" spans="1:6" x14ac:dyDescent="0.25">
      <c r="A2082">
        <v>2024</v>
      </c>
      <c r="B2082">
        <v>1</v>
      </c>
      <c r="C2082" t="s">
        <v>3169</v>
      </c>
      <c r="D2082" t="s">
        <v>1041</v>
      </c>
      <c r="E2082" s="64" t="s">
        <v>4351</v>
      </c>
    </row>
    <row r="2083" spans="1:6" x14ac:dyDescent="0.25">
      <c r="A2083">
        <v>2024</v>
      </c>
      <c r="B2083">
        <v>1</v>
      </c>
      <c r="C2083" t="s">
        <v>3169</v>
      </c>
      <c r="D2083" t="s">
        <v>1041</v>
      </c>
      <c r="E2083" s="64" t="s">
        <v>4352</v>
      </c>
    </row>
    <row r="2084" spans="1:6" x14ac:dyDescent="0.25">
      <c r="A2084">
        <v>2024</v>
      </c>
      <c r="B2084">
        <v>1</v>
      </c>
      <c r="C2084" t="s">
        <v>3169</v>
      </c>
      <c r="D2084" t="s">
        <v>1049</v>
      </c>
      <c r="E2084" s="64" t="s">
        <v>4353</v>
      </c>
    </row>
    <row r="2085" spans="1:6" x14ac:dyDescent="0.25">
      <c r="A2085">
        <v>2024</v>
      </c>
      <c r="B2085">
        <v>1</v>
      </c>
      <c r="C2085" t="s">
        <v>3169</v>
      </c>
      <c r="D2085" t="s">
        <v>1049</v>
      </c>
      <c r="E2085" s="64" t="s">
        <v>4282</v>
      </c>
    </row>
    <row r="2086" spans="1:6" x14ac:dyDescent="0.25">
      <c r="A2086">
        <v>2024</v>
      </c>
      <c r="B2086">
        <v>1</v>
      </c>
      <c r="C2086" t="s">
        <v>3169</v>
      </c>
      <c r="D2086" t="s">
        <v>1049</v>
      </c>
      <c r="E2086" s="64" t="s">
        <v>4354</v>
      </c>
    </row>
    <row r="2087" spans="1:6" x14ac:dyDescent="0.25">
      <c r="A2087">
        <v>2024</v>
      </c>
      <c r="B2087">
        <v>1</v>
      </c>
      <c r="C2087" t="s">
        <v>3169</v>
      </c>
      <c r="D2087" t="s">
        <v>1049</v>
      </c>
      <c r="E2087" s="64" t="s">
        <v>4348</v>
      </c>
    </row>
    <row r="2088" spans="1:6" x14ac:dyDescent="0.25">
      <c r="A2088">
        <v>2024</v>
      </c>
      <c r="B2088">
        <v>1</v>
      </c>
      <c r="C2088" t="s">
        <v>3169</v>
      </c>
      <c r="D2088" t="s">
        <v>1049</v>
      </c>
      <c r="E2088" s="64" t="s">
        <v>4355</v>
      </c>
    </row>
    <row r="2089" spans="1:6" x14ac:dyDescent="0.25">
      <c r="A2089">
        <v>2024</v>
      </c>
      <c r="B2089">
        <v>1</v>
      </c>
      <c r="C2089" t="s">
        <v>3169</v>
      </c>
      <c r="D2089" t="s">
        <v>1049</v>
      </c>
      <c r="E2089" s="64" t="s">
        <v>4356</v>
      </c>
    </row>
    <row r="2090" spans="1:6" x14ac:dyDescent="0.25">
      <c r="A2090">
        <v>2024</v>
      </c>
      <c r="B2090">
        <v>1</v>
      </c>
      <c r="C2090" t="s">
        <v>3169</v>
      </c>
      <c r="D2090" t="s">
        <v>1049</v>
      </c>
      <c r="E2090" s="64" t="s">
        <v>4357</v>
      </c>
    </row>
    <row r="2091" spans="1:6" x14ac:dyDescent="0.25">
      <c r="A2091">
        <v>2024</v>
      </c>
      <c r="B2091">
        <v>1</v>
      </c>
      <c r="C2091" t="s">
        <v>3169</v>
      </c>
      <c r="D2091" t="s">
        <v>1049</v>
      </c>
      <c r="E2091" s="64" t="s">
        <v>4358</v>
      </c>
    </row>
    <row r="2092" spans="1:6" x14ac:dyDescent="0.25">
      <c r="A2092">
        <v>2024</v>
      </c>
      <c r="B2092">
        <v>1</v>
      </c>
      <c r="C2092" t="s">
        <v>3169</v>
      </c>
      <c r="D2092" t="s">
        <v>1049</v>
      </c>
      <c r="E2092" s="64" t="s">
        <v>4252</v>
      </c>
    </row>
    <row r="2093" spans="1:6" x14ac:dyDescent="0.25">
      <c r="A2093">
        <v>2024</v>
      </c>
      <c r="B2093">
        <v>1</v>
      </c>
      <c r="C2093" t="s">
        <v>3169</v>
      </c>
      <c r="D2093" t="s">
        <v>1041</v>
      </c>
      <c r="E2093" s="64" t="s">
        <v>26667</v>
      </c>
    </row>
    <row r="2094" spans="1:6" x14ac:dyDescent="0.25">
      <c r="A2094">
        <v>2024</v>
      </c>
      <c r="B2094">
        <v>1</v>
      </c>
      <c r="C2094" t="s">
        <v>3169</v>
      </c>
      <c r="D2094" t="s">
        <v>1049</v>
      </c>
      <c r="E2094" s="64" t="s">
        <v>4359</v>
      </c>
    </row>
    <row r="2095" spans="1:6" x14ac:dyDescent="0.25">
      <c r="A2095">
        <v>2024</v>
      </c>
      <c r="B2095">
        <v>1</v>
      </c>
      <c r="C2095" t="s">
        <v>3169</v>
      </c>
      <c r="D2095" t="s">
        <v>1046</v>
      </c>
      <c r="E2095" s="64" t="s">
        <v>4360</v>
      </c>
    </row>
    <row r="2096" spans="1:6" x14ac:dyDescent="0.25">
      <c r="A2096">
        <v>2024</v>
      </c>
      <c r="B2096">
        <v>1</v>
      </c>
      <c r="C2096" t="s">
        <v>3169</v>
      </c>
      <c r="D2096" t="s">
        <v>1057</v>
      </c>
      <c r="E2096" s="64" t="s">
        <v>4361</v>
      </c>
    </row>
    <row r="2097" spans="1:5" x14ac:dyDescent="0.25">
      <c r="A2097">
        <v>2024</v>
      </c>
      <c r="B2097">
        <v>1</v>
      </c>
      <c r="C2097" t="s">
        <v>3169</v>
      </c>
      <c r="D2097" t="s">
        <v>1057</v>
      </c>
      <c r="E2097" s="64" t="s">
        <v>4362</v>
      </c>
    </row>
    <row r="2098" spans="1:5" x14ac:dyDescent="0.25">
      <c r="A2098">
        <v>2024</v>
      </c>
      <c r="B2098">
        <v>1</v>
      </c>
      <c r="C2098" t="s">
        <v>3169</v>
      </c>
      <c r="D2098" t="s">
        <v>1038</v>
      </c>
      <c r="E2098" s="64" t="s">
        <v>4363</v>
      </c>
    </row>
    <row r="2099" spans="1:5" x14ac:dyDescent="0.25">
      <c r="A2099">
        <v>2024</v>
      </c>
      <c r="B2099">
        <v>1</v>
      </c>
      <c r="C2099" t="s">
        <v>3169</v>
      </c>
      <c r="D2099" t="s">
        <v>1052</v>
      </c>
      <c r="E2099" s="64" t="s">
        <v>4350</v>
      </c>
    </row>
    <row r="2100" spans="1:5" x14ac:dyDescent="0.25">
      <c r="A2100">
        <v>2024</v>
      </c>
      <c r="B2100">
        <v>1</v>
      </c>
      <c r="C2100" t="s">
        <v>3169</v>
      </c>
      <c r="D2100" t="s">
        <v>1052</v>
      </c>
      <c r="E2100" s="64" t="s">
        <v>4364</v>
      </c>
    </row>
    <row r="2101" spans="1:5" x14ac:dyDescent="0.25">
      <c r="A2101">
        <v>2024</v>
      </c>
      <c r="B2101">
        <v>1</v>
      </c>
      <c r="C2101" t="s">
        <v>3169</v>
      </c>
      <c r="D2101" t="s">
        <v>1041</v>
      </c>
      <c r="E2101" s="64" t="s">
        <v>4365</v>
      </c>
    </row>
    <row r="2102" spans="1:5" x14ac:dyDescent="0.25">
      <c r="A2102">
        <v>2024</v>
      </c>
      <c r="B2102">
        <v>1</v>
      </c>
      <c r="C2102" t="s">
        <v>3169</v>
      </c>
      <c r="D2102" t="s">
        <v>1038</v>
      </c>
      <c r="E2102" s="64" t="s">
        <v>4366</v>
      </c>
    </row>
    <row r="2103" spans="1:5" x14ac:dyDescent="0.25">
      <c r="A2103">
        <v>2024</v>
      </c>
      <c r="B2103">
        <v>1</v>
      </c>
      <c r="C2103" t="s">
        <v>3169</v>
      </c>
      <c r="D2103" t="s">
        <v>1052</v>
      </c>
      <c r="E2103" s="64" t="s">
        <v>4367</v>
      </c>
    </row>
    <row r="2104" spans="1:5" x14ac:dyDescent="0.25">
      <c r="A2104">
        <v>2024</v>
      </c>
      <c r="B2104">
        <v>1</v>
      </c>
      <c r="C2104" t="s">
        <v>3169</v>
      </c>
      <c r="D2104" t="s">
        <v>1052</v>
      </c>
      <c r="E2104" s="64" t="s">
        <v>4203</v>
      </c>
    </row>
    <row r="2105" spans="1:5" x14ac:dyDescent="0.25">
      <c r="A2105">
        <v>2024</v>
      </c>
      <c r="B2105">
        <v>1</v>
      </c>
      <c r="C2105" t="s">
        <v>3169</v>
      </c>
      <c r="D2105" t="s">
        <v>1049</v>
      </c>
      <c r="E2105" s="64" t="s">
        <v>4368</v>
      </c>
    </row>
    <row r="2106" spans="1:5" x14ac:dyDescent="0.25">
      <c r="A2106">
        <v>2024</v>
      </c>
      <c r="B2106">
        <v>1</v>
      </c>
      <c r="C2106" t="s">
        <v>3169</v>
      </c>
      <c r="D2106" t="s">
        <v>1049</v>
      </c>
      <c r="E2106" s="64" t="s">
        <v>4369</v>
      </c>
    </row>
    <row r="2107" spans="1:5" x14ac:dyDescent="0.25">
      <c r="A2107">
        <v>2024</v>
      </c>
      <c r="B2107">
        <v>1</v>
      </c>
      <c r="C2107" t="s">
        <v>3169</v>
      </c>
      <c r="D2107" t="s">
        <v>1041</v>
      </c>
      <c r="E2107" s="64" t="s">
        <v>4370</v>
      </c>
    </row>
    <row r="2108" spans="1:5" x14ac:dyDescent="0.25">
      <c r="A2108">
        <v>2024</v>
      </c>
      <c r="B2108">
        <v>1</v>
      </c>
      <c r="C2108" t="s">
        <v>3169</v>
      </c>
      <c r="D2108" t="s">
        <v>1041</v>
      </c>
      <c r="E2108" s="64" t="s">
        <v>4371</v>
      </c>
    </row>
    <row r="2109" spans="1:5" x14ac:dyDescent="0.25">
      <c r="A2109">
        <v>2024</v>
      </c>
      <c r="B2109">
        <v>1</v>
      </c>
      <c r="C2109" t="s">
        <v>3169</v>
      </c>
      <c r="D2109" t="s">
        <v>1041</v>
      </c>
      <c r="E2109" s="64" t="s">
        <v>4372</v>
      </c>
    </row>
    <row r="2110" spans="1:5" x14ac:dyDescent="0.25">
      <c r="A2110">
        <v>2024</v>
      </c>
      <c r="B2110">
        <v>1</v>
      </c>
      <c r="C2110" t="s">
        <v>3169</v>
      </c>
      <c r="D2110" t="s">
        <v>1041</v>
      </c>
      <c r="E2110" s="64" t="s">
        <v>4373</v>
      </c>
    </row>
    <row r="2111" spans="1:5" x14ac:dyDescent="0.25">
      <c r="A2111">
        <v>2024</v>
      </c>
      <c r="B2111">
        <v>1</v>
      </c>
      <c r="C2111" t="s">
        <v>3169</v>
      </c>
      <c r="D2111" t="s">
        <v>1041</v>
      </c>
      <c r="E2111" s="64" t="s">
        <v>4374</v>
      </c>
    </row>
    <row r="2112" spans="1:5" x14ac:dyDescent="0.25">
      <c r="A2112">
        <v>2024</v>
      </c>
      <c r="B2112">
        <v>1</v>
      </c>
      <c r="C2112" t="s">
        <v>3169</v>
      </c>
      <c r="D2112" t="s">
        <v>1041</v>
      </c>
      <c r="E2112" s="64" t="s">
        <v>4375</v>
      </c>
    </row>
    <row r="2113" spans="1:5" x14ac:dyDescent="0.25">
      <c r="A2113">
        <v>2024</v>
      </c>
      <c r="B2113">
        <v>1</v>
      </c>
      <c r="C2113" t="s">
        <v>3169</v>
      </c>
      <c r="D2113" t="s">
        <v>1041</v>
      </c>
      <c r="E2113" s="64" t="s">
        <v>3656</v>
      </c>
    </row>
    <row r="2114" spans="1:5" x14ac:dyDescent="0.25">
      <c r="A2114">
        <v>2024</v>
      </c>
      <c r="B2114">
        <v>1</v>
      </c>
      <c r="C2114" t="s">
        <v>3169</v>
      </c>
      <c r="D2114" t="s">
        <v>1055</v>
      </c>
      <c r="E2114" s="64" t="s">
        <v>4376</v>
      </c>
    </row>
    <row r="2115" spans="1:5" x14ac:dyDescent="0.25">
      <c r="A2115">
        <v>2024</v>
      </c>
      <c r="B2115">
        <v>1</v>
      </c>
      <c r="C2115" t="s">
        <v>3169</v>
      </c>
      <c r="D2115" t="s">
        <v>1055</v>
      </c>
      <c r="E2115" s="64" t="s">
        <v>4377</v>
      </c>
    </row>
    <row r="2116" spans="1:5" x14ac:dyDescent="0.25">
      <c r="A2116">
        <v>2024</v>
      </c>
      <c r="B2116">
        <v>1</v>
      </c>
      <c r="C2116" t="s">
        <v>3169</v>
      </c>
      <c r="D2116" t="s">
        <v>1055</v>
      </c>
      <c r="E2116" s="64" t="s">
        <v>4378</v>
      </c>
    </row>
    <row r="2117" spans="1:5" x14ac:dyDescent="0.25">
      <c r="A2117">
        <v>2024</v>
      </c>
      <c r="B2117">
        <v>1</v>
      </c>
      <c r="C2117" t="s">
        <v>3169</v>
      </c>
      <c r="D2117" t="s">
        <v>1055</v>
      </c>
      <c r="E2117" s="64" t="s">
        <v>4379</v>
      </c>
    </row>
    <row r="2118" spans="1:5" x14ac:dyDescent="0.25">
      <c r="A2118">
        <v>2024</v>
      </c>
      <c r="B2118">
        <v>1</v>
      </c>
      <c r="C2118" t="s">
        <v>3169</v>
      </c>
      <c r="D2118" t="s">
        <v>1055</v>
      </c>
      <c r="E2118" s="64" t="s">
        <v>3353</v>
      </c>
    </row>
    <row r="2119" spans="1:5" x14ac:dyDescent="0.25">
      <c r="A2119">
        <v>2024</v>
      </c>
      <c r="B2119">
        <v>1</v>
      </c>
      <c r="C2119" t="s">
        <v>3169</v>
      </c>
      <c r="D2119" t="s">
        <v>1055</v>
      </c>
      <c r="E2119" s="64" t="s">
        <v>4380</v>
      </c>
    </row>
    <row r="2120" spans="1:5" x14ac:dyDescent="0.25">
      <c r="A2120">
        <v>2024</v>
      </c>
      <c r="B2120">
        <v>1</v>
      </c>
      <c r="C2120" t="s">
        <v>3169</v>
      </c>
      <c r="D2120" t="s">
        <v>1055</v>
      </c>
      <c r="E2120" s="64" t="s">
        <v>4381</v>
      </c>
    </row>
    <row r="2121" spans="1:5" x14ac:dyDescent="0.25">
      <c r="A2121">
        <v>2024</v>
      </c>
      <c r="B2121">
        <v>1</v>
      </c>
      <c r="C2121" t="s">
        <v>3169</v>
      </c>
      <c r="D2121" t="s">
        <v>1055</v>
      </c>
      <c r="E2121" s="64" t="s">
        <v>4382</v>
      </c>
    </row>
    <row r="2122" spans="1:5" x14ac:dyDescent="0.25">
      <c r="A2122">
        <v>2024</v>
      </c>
      <c r="B2122">
        <v>1</v>
      </c>
      <c r="C2122" t="s">
        <v>3169</v>
      </c>
      <c r="D2122" t="s">
        <v>1062</v>
      </c>
      <c r="E2122" s="64" t="s">
        <v>3821</v>
      </c>
    </row>
    <row r="2123" spans="1:5" x14ac:dyDescent="0.25">
      <c r="A2123">
        <v>2024</v>
      </c>
      <c r="B2123">
        <v>1</v>
      </c>
      <c r="C2123" t="s">
        <v>3169</v>
      </c>
      <c r="D2123" t="s">
        <v>1062</v>
      </c>
      <c r="E2123" s="64" t="s">
        <v>4294</v>
      </c>
    </row>
    <row r="2124" spans="1:5" x14ac:dyDescent="0.25">
      <c r="A2124">
        <v>2024</v>
      </c>
      <c r="B2124">
        <v>1</v>
      </c>
      <c r="C2124" t="s">
        <v>3169</v>
      </c>
      <c r="D2124" t="s">
        <v>1062</v>
      </c>
      <c r="E2124" s="64" t="s">
        <v>4383</v>
      </c>
    </row>
    <row r="2125" spans="1:5" x14ac:dyDescent="0.25">
      <c r="A2125">
        <v>2024</v>
      </c>
      <c r="B2125">
        <v>1</v>
      </c>
      <c r="C2125" t="s">
        <v>3169</v>
      </c>
      <c r="D2125" t="s">
        <v>1062</v>
      </c>
      <c r="E2125" s="64" t="s">
        <v>4384</v>
      </c>
    </row>
    <row r="2126" spans="1:5" x14ac:dyDescent="0.25">
      <c r="A2126">
        <v>2024</v>
      </c>
      <c r="B2126">
        <v>1</v>
      </c>
      <c r="C2126" t="s">
        <v>3169</v>
      </c>
      <c r="D2126" t="s">
        <v>1062</v>
      </c>
      <c r="E2126" s="64" t="s">
        <v>4385</v>
      </c>
    </row>
    <row r="2127" spans="1:5" x14ac:dyDescent="0.25">
      <c r="A2127">
        <v>2024</v>
      </c>
      <c r="B2127">
        <v>1</v>
      </c>
      <c r="C2127" t="s">
        <v>3169</v>
      </c>
      <c r="D2127" t="s">
        <v>1062</v>
      </c>
      <c r="E2127" s="64" t="s">
        <v>4386</v>
      </c>
    </row>
    <row r="2128" spans="1:5" x14ac:dyDescent="0.25">
      <c r="A2128">
        <v>2024</v>
      </c>
      <c r="B2128">
        <v>1</v>
      </c>
      <c r="C2128" t="s">
        <v>3169</v>
      </c>
      <c r="D2128" t="s">
        <v>1043</v>
      </c>
      <c r="E2128" s="64" t="s">
        <v>4387</v>
      </c>
    </row>
    <row r="2129" spans="1:5" x14ac:dyDescent="0.25">
      <c r="A2129">
        <v>2024</v>
      </c>
      <c r="B2129">
        <v>1</v>
      </c>
      <c r="C2129" t="s">
        <v>3169</v>
      </c>
      <c r="D2129" t="s">
        <v>1060</v>
      </c>
      <c r="E2129" s="64" t="s">
        <v>4388</v>
      </c>
    </row>
    <row r="2130" spans="1:5" x14ac:dyDescent="0.25">
      <c r="A2130">
        <v>2024</v>
      </c>
      <c r="B2130">
        <v>1</v>
      </c>
      <c r="C2130" t="s">
        <v>3169</v>
      </c>
      <c r="D2130" t="s">
        <v>1060</v>
      </c>
      <c r="E2130" s="64" t="s">
        <v>4389</v>
      </c>
    </row>
    <row r="2131" spans="1:5" x14ac:dyDescent="0.25">
      <c r="A2131">
        <v>2024</v>
      </c>
      <c r="B2131">
        <v>1</v>
      </c>
      <c r="C2131" t="s">
        <v>3169</v>
      </c>
      <c r="D2131" t="s">
        <v>1060</v>
      </c>
      <c r="E2131" s="64" t="s">
        <v>4390</v>
      </c>
    </row>
    <row r="2132" spans="1:5" x14ac:dyDescent="0.25">
      <c r="A2132">
        <v>2024</v>
      </c>
      <c r="B2132">
        <v>1</v>
      </c>
      <c r="C2132" t="s">
        <v>3169</v>
      </c>
      <c r="D2132" t="s">
        <v>1049</v>
      </c>
      <c r="E2132" s="64" t="s">
        <v>3912</v>
      </c>
    </row>
    <row r="2133" spans="1:5" x14ac:dyDescent="0.25">
      <c r="A2133">
        <v>2024</v>
      </c>
      <c r="B2133">
        <v>1</v>
      </c>
      <c r="C2133" t="s">
        <v>3169</v>
      </c>
      <c r="D2133" t="s">
        <v>1055</v>
      </c>
      <c r="E2133" s="64" t="s">
        <v>30</v>
      </c>
    </row>
    <row r="2134" spans="1:5" x14ac:dyDescent="0.25">
      <c r="A2134">
        <v>2024</v>
      </c>
      <c r="B2134">
        <v>1</v>
      </c>
      <c r="C2134" t="s">
        <v>3169</v>
      </c>
      <c r="D2134" t="s">
        <v>1055</v>
      </c>
      <c r="E2134" s="64" t="s">
        <v>30</v>
      </c>
    </row>
    <row r="2135" spans="1:5" x14ac:dyDescent="0.25">
      <c r="A2135">
        <v>2024</v>
      </c>
      <c r="B2135">
        <v>1</v>
      </c>
      <c r="C2135" t="s">
        <v>3169</v>
      </c>
      <c r="D2135" t="s">
        <v>1049</v>
      </c>
      <c r="E2135" s="64" t="s">
        <v>30</v>
      </c>
    </row>
    <row r="2136" spans="1:5" x14ac:dyDescent="0.25">
      <c r="A2136">
        <v>2024</v>
      </c>
      <c r="B2136">
        <v>1</v>
      </c>
      <c r="C2136" t="s">
        <v>3169</v>
      </c>
      <c r="D2136" t="s">
        <v>1055</v>
      </c>
      <c r="E2136" s="64" t="s">
        <v>4391</v>
      </c>
    </row>
    <row r="2137" spans="1:5" x14ac:dyDescent="0.25">
      <c r="A2137">
        <v>2024</v>
      </c>
      <c r="B2137">
        <v>1</v>
      </c>
      <c r="C2137" t="s">
        <v>3169</v>
      </c>
      <c r="D2137" t="s">
        <v>1055</v>
      </c>
      <c r="E2137" s="64" t="s">
        <v>30</v>
      </c>
    </row>
    <row r="2138" spans="1:5" x14ac:dyDescent="0.25">
      <c r="A2138">
        <v>2024</v>
      </c>
      <c r="B2138">
        <v>1</v>
      </c>
      <c r="C2138" t="s">
        <v>3169</v>
      </c>
      <c r="D2138" t="s">
        <v>1049</v>
      </c>
      <c r="E2138" s="64" t="s">
        <v>4392</v>
      </c>
    </row>
    <row r="2139" spans="1:5" x14ac:dyDescent="0.25">
      <c r="A2139">
        <v>2024</v>
      </c>
      <c r="B2139">
        <v>1</v>
      </c>
      <c r="C2139" t="s">
        <v>3169</v>
      </c>
      <c r="D2139" t="s">
        <v>1060</v>
      </c>
      <c r="E2139" s="64" t="s">
        <v>30</v>
      </c>
    </row>
    <row r="2140" spans="1:5" x14ac:dyDescent="0.25">
      <c r="A2140">
        <v>2024</v>
      </c>
      <c r="B2140">
        <v>1</v>
      </c>
      <c r="C2140" t="s">
        <v>3169</v>
      </c>
      <c r="D2140" t="s">
        <v>1060</v>
      </c>
      <c r="E2140" s="64" t="s">
        <v>30</v>
      </c>
    </row>
    <row r="2141" spans="1:5" x14ac:dyDescent="0.25">
      <c r="A2141">
        <v>2024</v>
      </c>
      <c r="B2141">
        <v>1</v>
      </c>
      <c r="C2141" t="s">
        <v>3169</v>
      </c>
      <c r="D2141" t="s">
        <v>1052</v>
      </c>
      <c r="E2141" s="64" t="s">
        <v>30</v>
      </c>
    </row>
    <row r="2142" spans="1:5" x14ac:dyDescent="0.25">
      <c r="A2142">
        <v>2024</v>
      </c>
      <c r="B2142">
        <v>1</v>
      </c>
      <c r="C2142" t="s">
        <v>3169</v>
      </c>
      <c r="D2142" t="s">
        <v>1052</v>
      </c>
      <c r="E2142" s="64" t="s">
        <v>30</v>
      </c>
    </row>
    <row r="2143" spans="1:5" x14ac:dyDescent="0.25">
      <c r="A2143">
        <v>2024</v>
      </c>
      <c r="B2143">
        <v>1</v>
      </c>
      <c r="C2143" t="s">
        <v>3169</v>
      </c>
      <c r="D2143" t="s">
        <v>1052</v>
      </c>
      <c r="E2143" s="64" t="s">
        <v>4393</v>
      </c>
    </row>
    <row r="2144" spans="1:5" x14ac:dyDescent="0.25">
      <c r="A2144">
        <v>2024</v>
      </c>
      <c r="B2144">
        <v>1</v>
      </c>
      <c r="C2144" t="s">
        <v>3169</v>
      </c>
      <c r="D2144" t="s">
        <v>1038</v>
      </c>
      <c r="E2144" s="64" t="s">
        <v>4394</v>
      </c>
    </row>
    <row r="2145" spans="1:5" x14ac:dyDescent="0.25">
      <c r="A2145">
        <v>2024</v>
      </c>
      <c r="B2145">
        <v>1</v>
      </c>
      <c r="C2145" t="s">
        <v>3169</v>
      </c>
      <c r="D2145" t="s">
        <v>1038</v>
      </c>
      <c r="E2145" s="64" t="s">
        <v>4395</v>
      </c>
    </row>
    <row r="2146" spans="1:5" x14ac:dyDescent="0.25">
      <c r="A2146">
        <v>2024</v>
      </c>
      <c r="B2146">
        <v>1</v>
      </c>
      <c r="C2146" t="s">
        <v>3169</v>
      </c>
      <c r="D2146" t="s">
        <v>1038</v>
      </c>
      <c r="E2146" s="64" t="s">
        <v>4396</v>
      </c>
    </row>
    <row r="2147" spans="1:5" x14ac:dyDescent="0.25">
      <c r="A2147">
        <v>2024</v>
      </c>
      <c r="B2147">
        <v>1</v>
      </c>
      <c r="C2147" t="s">
        <v>3169</v>
      </c>
      <c r="D2147" t="s">
        <v>1038</v>
      </c>
      <c r="E2147" s="64" t="s">
        <v>30</v>
      </c>
    </row>
    <row r="2148" spans="1:5" x14ac:dyDescent="0.25">
      <c r="A2148">
        <v>2024</v>
      </c>
      <c r="B2148">
        <v>1</v>
      </c>
      <c r="C2148" t="s">
        <v>3169</v>
      </c>
      <c r="D2148" t="s">
        <v>1038</v>
      </c>
      <c r="E2148" s="64" t="s">
        <v>4397</v>
      </c>
    </row>
    <row r="2149" spans="1:5" x14ac:dyDescent="0.25">
      <c r="A2149">
        <v>2024</v>
      </c>
      <c r="B2149">
        <v>1</v>
      </c>
      <c r="C2149" t="s">
        <v>3169</v>
      </c>
      <c r="D2149" t="s">
        <v>1052</v>
      </c>
      <c r="E2149" s="64" t="s">
        <v>4398</v>
      </c>
    </row>
    <row r="2150" spans="1:5" x14ac:dyDescent="0.25">
      <c r="A2150">
        <v>2024</v>
      </c>
      <c r="B2150">
        <v>1</v>
      </c>
      <c r="C2150" t="s">
        <v>3169</v>
      </c>
      <c r="D2150" t="s">
        <v>1043</v>
      </c>
      <c r="E2150" s="64" t="s">
        <v>30</v>
      </c>
    </row>
    <row r="2151" spans="1:5" x14ac:dyDescent="0.25">
      <c r="A2151">
        <v>2024</v>
      </c>
      <c r="B2151">
        <v>1</v>
      </c>
      <c r="C2151" t="s">
        <v>3169</v>
      </c>
      <c r="D2151" t="s">
        <v>1043</v>
      </c>
      <c r="E2151" s="64" t="s">
        <v>4399</v>
      </c>
    </row>
    <row r="2152" spans="1:5" x14ac:dyDescent="0.25">
      <c r="A2152">
        <v>2024</v>
      </c>
      <c r="B2152">
        <v>1</v>
      </c>
      <c r="C2152" t="s">
        <v>3169</v>
      </c>
      <c r="D2152" t="s">
        <v>1043</v>
      </c>
      <c r="E2152" s="64" t="s">
        <v>30</v>
      </c>
    </row>
    <row r="2153" spans="1:5" x14ac:dyDescent="0.25">
      <c r="A2153">
        <v>2024</v>
      </c>
      <c r="B2153">
        <v>1</v>
      </c>
      <c r="C2153" t="s">
        <v>3169</v>
      </c>
      <c r="D2153" t="s">
        <v>1043</v>
      </c>
      <c r="E2153" s="64" t="s">
        <v>4400</v>
      </c>
    </row>
    <row r="2154" spans="1:5" x14ac:dyDescent="0.25">
      <c r="A2154">
        <v>2024</v>
      </c>
      <c r="B2154">
        <v>1</v>
      </c>
      <c r="C2154" t="s">
        <v>3169</v>
      </c>
      <c r="D2154" t="s">
        <v>1043</v>
      </c>
      <c r="E2154" s="64" t="s">
        <v>4401</v>
      </c>
    </row>
    <row r="2155" spans="1:5" x14ac:dyDescent="0.25">
      <c r="A2155">
        <v>2024</v>
      </c>
      <c r="B2155">
        <v>1</v>
      </c>
      <c r="C2155" t="s">
        <v>3169</v>
      </c>
      <c r="D2155" t="s">
        <v>1043</v>
      </c>
      <c r="E2155" s="64" t="s">
        <v>4402</v>
      </c>
    </row>
    <row r="2156" spans="1:5" x14ac:dyDescent="0.25">
      <c r="A2156">
        <v>2024</v>
      </c>
      <c r="B2156">
        <v>1</v>
      </c>
      <c r="C2156" t="s">
        <v>3169</v>
      </c>
      <c r="D2156" t="s">
        <v>1043</v>
      </c>
      <c r="E2156" s="64" t="s">
        <v>4403</v>
      </c>
    </row>
    <row r="2157" spans="1:5" x14ac:dyDescent="0.25">
      <c r="A2157">
        <v>2024</v>
      </c>
      <c r="B2157">
        <v>1</v>
      </c>
      <c r="C2157" t="s">
        <v>3169</v>
      </c>
      <c r="D2157" t="s">
        <v>1062</v>
      </c>
      <c r="E2157" s="64" t="s">
        <v>4404</v>
      </c>
    </row>
    <row r="2158" spans="1:5" x14ac:dyDescent="0.25">
      <c r="A2158">
        <v>2024</v>
      </c>
      <c r="B2158">
        <v>1</v>
      </c>
      <c r="C2158" t="s">
        <v>3169</v>
      </c>
      <c r="D2158" t="s">
        <v>1062</v>
      </c>
      <c r="E2158" s="64" t="s">
        <v>3005</v>
      </c>
    </row>
    <row r="2159" spans="1:5" x14ac:dyDescent="0.25">
      <c r="A2159">
        <v>2024</v>
      </c>
      <c r="B2159">
        <v>1</v>
      </c>
      <c r="C2159" t="s">
        <v>3169</v>
      </c>
      <c r="D2159" t="s">
        <v>1062</v>
      </c>
      <c r="E2159" s="64" t="s">
        <v>4405</v>
      </c>
    </row>
    <row r="2160" spans="1:5" x14ac:dyDescent="0.25">
      <c r="A2160">
        <v>2024</v>
      </c>
      <c r="B2160">
        <v>1</v>
      </c>
      <c r="C2160" t="s">
        <v>3169</v>
      </c>
      <c r="D2160" t="s">
        <v>1062</v>
      </c>
      <c r="E2160" s="64" t="s">
        <v>4003</v>
      </c>
    </row>
    <row r="2161" spans="1:5" x14ac:dyDescent="0.25">
      <c r="A2161">
        <v>2024</v>
      </c>
      <c r="B2161">
        <v>1</v>
      </c>
      <c r="C2161" t="s">
        <v>3169</v>
      </c>
      <c r="D2161" t="s">
        <v>1046</v>
      </c>
      <c r="E2161" s="64" t="s">
        <v>4406</v>
      </c>
    </row>
    <row r="2162" spans="1:5" x14ac:dyDescent="0.25">
      <c r="A2162">
        <v>2024</v>
      </c>
      <c r="B2162">
        <v>1</v>
      </c>
      <c r="C2162" t="s">
        <v>3169</v>
      </c>
      <c r="D2162" t="s">
        <v>1046</v>
      </c>
      <c r="E2162" s="64" t="s">
        <v>4407</v>
      </c>
    </row>
    <row r="2163" spans="1:5" x14ac:dyDescent="0.25">
      <c r="A2163">
        <v>2024</v>
      </c>
      <c r="B2163">
        <v>1</v>
      </c>
      <c r="C2163" t="s">
        <v>3184</v>
      </c>
      <c r="D2163" t="s">
        <v>1057</v>
      </c>
      <c r="E2163" s="64" t="s">
        <v>30</v>
      </c>
    </row>
    <row r="2164" spans="1:5" x14ac:dyDescent="0.25">
      <c r="A2164">
        <v>2024</v>
      </c>
      <c r="B2164">
        <v>1</v>
      </c>
      <c r="C2164" t="s">
        <v>3184</v>
      </c>
      <c r="D2164" t="s">
        <v>1057</v>
      </c>
      <c r="E2164" s="64" t="s">
        <v>30</v>
      </c>
    </row>
    <row r="2165" spans="1:5" x14ac:dyDescent="0.25">
      <c r="A2165">
        <v>2024</v>
      </c>
      <c r="B2165">
        <v>1</v>
      </c>
      <c r="C2165" t="s">
        <v>3184</v>
      </c>
      <c r="D2165" t="s">
        <v>1057</v>
      </c>
      <c r="E2165" s="64" t="s">
        <v>30</v>
      </c>
    </row>
    <row r="2166" spans="1:5" x14ac:dyDescent="0.25">
      <c r="A2166">
        <v>2024</v>
      </c>
      <c r="B2166">
        <v>1</v>
      </c>
      <c r="C2166" t="s">
        <v>3169</v>
      </c>
      <c r="D2166" t="s">
        <v>1049</v>
      </c>
      <c r="E2166" s="64" t="s">
        <v>4408</v>
      </c>
    </row>
    <row r="2167" spans="1:5" x14ac:dyDescent="0.25">
      <c r="A2167">
        <v>2024</v>
      </c>
      <c r="B2167">
        <v>1</v>
      </c>
      <c r="C2167" t="s">
        <v>3169</v>
      </c>
      <c r="D2167" t="s">
        <v>1049</v>
      </c>
      <c r="E2167" s="64" t="s">
        <v>4409</v>
      </c>
    </row>
    <row r="2168" spans="1:5" x14ac:dyDescent="0.25">
      <c r="A2168">
        <v>2024</v>
      </c>
      <c r="B2168">
        <v>1</v>
      </c>
      <c r="C2168" t="s">
        <v>3169</v>
      </c>
      <c r="D2168" t="s">
        <v>1041</v>
      </c>
      <c r="E2168" s="64" t="s">
        <v>4410</v>
      </c>
    </row>
    <row r="2169" spans="1:5" x14ac:dyDescent="0.25">
      <c r="A2169">
        <v>2024</v>
      </c>
      <c r="B2169">
        <v>1</v>
      </c>
      <c r="C2169" t="s">
        <v>3169</v>
      </c>
      <c r="D2169" t="s">
        <v>1041</v>
      </c>
      <c r="E2169" s="64" t="s">
        <v>3069</v>
      </c>
    </row>
    <row r="2170" spans="1:5" x14ac:dyDescent="0.25">
      <c r="A2170">
        <v>2024</v>
      </c>
      <c r="B2170">
        <v>1</v>
      </c>
      <c r="C2170" t="s">
        <v>3169</v>
      </c>
      <c r="D2170" t="s">
        <v>1041</v>
      </c>
      <c r="E2170" s="64" t="s">
        <v>4411</v>
      </c>
    </row>
    <row r="2171" spans="1:5" x14ac:dyDescent="0.25">
      <c r="A2171">
        <v>2024</v>
      </c>
      <c r="B2171">
        <v>1</v>
      </c>
      <c r="C2171" t="s">
        <v>3169</v>
      </c>
      <c r="D2171" t="s">
        <v>1041</v>
      </c>
      <c r="E2171" s="64" t="s">
        <v>4412</v>
      </c>
    </row>
    <row r="2172" spans="1:5" x14ac:dyDescent="0.25">
      <c r="A2172">
        <v>2024</v>
      </c>
      <c r="B2172">
        <v>1</v>
      </c>
      <c r="C2172" t="s">
        <v>3169</v>
      </c>
      <c r="D2172" t="s">
        <v>1049</v>
      </c>
      <c r="E2172" s="64" t="s">
        <v>4413</v>
      </c>
    </row>
    <row r="2173" spans="1:5" x14ac:dyDescent="0.25">
      <c r="A2173">
        <v>2024</v>
      </c>
      <c r="B2173">
        <v>1</v>
      </c>
      <c r="C2173" t="s">
        <v>3169</v>
      </c>
      <c r="D2173" t="s">
        <v>1049</v>
      </c>
      <c r="E2173" s="64" t="s">
        <v>4414</v>
      </c>
    </row>
    <row r="2174" spans="1:5" x14ac:dyDescent="0.25">
      <c r="A2174">
        <v>2024</v>
      </c>
      <c r="B2174">
        <v>1</v>
      </c>
      <c r="C2174" t="s">
        <v>3169</v>
      </c>
      <c r="D2174" t="s">
        <v>1049</v>
      </c>
      <c r="E2174" s="64" t="s">
        <v>4149</v>
      </c>
    </row>
    <row r="2175" spans="1:5" x14ac:dyDescent="0.25">
      <c r="A2175">
        <v>2024</v>
      </c>
      <c r="B2175">
        <v>1</v>
      </c>
      <c r="C2175" t="s">
        <v>3169</v>
      </c>
      <c r="D2175" t="s">
        <v>1046</v>
      </c>
      <c r="E2175" s="64" t="s">
        <v>4415</v>
      </c>
    </row>
    <row r="2176" spans="1:5" x14ac:dyDescent="0.25">
      <c r="A2176">
        <v>2024</v>
      </c>
      <c r="B2176">
        <v>1</v>
      </c>
      <c r="C2176" t="s">
        <v>3169</v>
      </c>
      <c r="D2176" t="s">
        <v>1046</v>
      </c>
      <c r="E2176" s="64" t="s">
        <v>4416</v>
      </c>
    </row>
    <row r="2177" spans="1:5" x14ac:dyDescent="0.25">
      <c r="A2177">
        <v>2024</v>
      </c>
      <c r="B2177">
        <v>1</v>
      </c>
      <c r="C2177" t="s">
        <v>3169</v>
      </c>
      <c r="D2177" t="s">
        <v>1038</v>
      </c>
      <c r="E2177" s="64" t="s">
        <v>4417</v>
      </c>
    </row>
    <row r="2178" spans="1:5" x14ac:dyDescent="0.25">
      <c r="A2178">
        <v>2024</v>
      </c>
      <c r="B2178">
        <v>1</v>
      </c>
      <c r="C2178" t="s">
        <v>3169</v>
      </c>
      <c r="D2178" t="s">
        <v>1038</v>
      </c>
      <c r="E2178" s="64" t="s">
        <v>4418</v>
      </c>
    </row>
    <row r="2179" spans="1:5" x14ac:dyDescent="0.25">
      <c r="A2179">
        <v>2024</v>
      </c>
      <c r="B2179">
        <v>1</v>
      </c>
      <c r="C2179" t="s">
        <v>3169</v>
      </c>
      <c r="D2179" t="s">
        <v>1038</v>
      </c>
      <c r="E2179" s="64" t="s">
        <v>4419</v>
      </c>
    </row>
    <row r="2180" spans="1:5" x14ac:dyDescent="0.25">
      <c r="A2180">
        <v>2024</v>
      </c>
      <c r="B2180">
        <v>1</v>
      </c>
      <c r="C2180" t="s">
        <v>3169</v>
      </c>
      <c r="D2180" t="s">
        <v>1038</v>
      </c>
      <c r="E2180" s="64" t="s">
        <v>4420</v>
      </c>
    </row>
    <row r="2181" spans="1:5" x14ac:dyDescent="0.25">
      <c r="A2181">
        <v>2024</v>
      </c>
      <c r="B2181">
        <v>1</v>
      </c>
      <c r="C2181" t="s">
        <v>3169</v>
      </c>
      <c r="D2181" t="s">
        <v>1038</v>
      </c>
      <c r="E2181" s="64" t="s">
        <v>4421</v>
      </c>
    </row>
    <row r="2182" spans="1:5" x14ac:dyDescent="0.25">
      <c r="A2182">
        <v>2024</v>
      </c>
      <c r="B2182">
        <v>1</v>
      </c>
      <c r="C2182" t="s">
        <v>3169</v>
      </c>
      <c r="D2182" t="s">
        <v>1043</v>
      </c>
      <c r="E2182" s="64" t="s">
        <v>4146</v>
      </c>
    </row>
    <row r="2183" spans="1:5" x14ac:dyDescent="0.25">
      <c r="A2183">
        <v>2024</v>
      </c>
      <c r="B2183">
        <v>1</v>
      </c>
      <c r="C2183" t="s">
        <v>3169</v>
      </c>
      <c r="D2183" t="s">
        <v>1043</v>
      </c>
      <c r="E2183" s="64" t="s">
        <v>4422</v>
      </c>
    </row>
    <row r="2184" spans="1:5" x14ac:dyDescent="0.25">
      <c r="A2184">
        <v>2024</v>
      </c>
      <c r="B2184">
        <v>1</v>
      </c>
      <c r="C2184" t="s">
        <v>3169</v>
      </c>
      <c r="D2184" t="s">
        <v>1043</v>
      </c>
      <c r="E2184" s="64" t="s">
        <v>4423</v>
      </c>
    </row>
    <row r="2185" spans="1:5" x14ac:dyDescent="0.25">
      <c r="A2185">
        <v>2024</v>
      </c>
      <c r="B2185">
        <v>1</v>
      </c>
      <c r="C2185" t="s">
        <v>3169</v>
      </c>
      <c r="D2185" t="s">
        <v>1043</v>
      </c>
      <c r="E2185" s="64" t="s">
        <v>4424</v>
      </c>
    </row>
    <row r="2186" spans="1:5" x14ac:dyDescent="0.25">
      <c r="A2186">
        <v>2024</v>
      </c>
      <c r="B2186">
        <v>1</v>
      </c>
      <c r="C2186" t="s">
        <v>3169</v>
      </c>
      <c r="D2186" t="s">
        <v>1043</v>
      </c>
      <c r="E2186" s="64" t="s">
        <v>4425</v>
      </c>
    </row>
    <row r="2187" spans="1:5" x14ac:dyDescent="0.25">
      <c r="A2187">
        <v>2024</v>
      </c>
      <c r="B2187">
        <v>1</v>
      </c>
      <c r="C2187" t="s">
        <v>3169</v>
      </c>
      <c r="D2187" t="s">
        <v>1043</v>
      </c>
      <c r="E2187" s="64" t="s">
        <v>4426</v>
      </c>
    </row>
    <row r="2188" spans="1:5" x14ac:dyDescent="0.25">
      <c r="A2188">
        <v>2024</v>
      </c>
      <c r="B2188">
        <v>1</v>
      </c>
      <c r="C2188" t="s">
        <v>3169</v>
      </c>
      <c r="D2188" t="s">
        <v>1049</v>
      </c>
      <c r="E2188" s="64" t="s">
        <v>4427</v>
      </c>
    </row>
    <row r="2189" spans="1:5" x14ac:dyDescent="0.25">
      <c r="A2189">
        <v>2024</v>
      </c>
      <c r="B2189">
        <v>1</v>
      </c>
      <c r="C2189" t="s">
        <v>3169</v>
      </c>
      <c r="D2189" t="s">
        <v>1062</v>
      </c>
      <c r="E2189" s="64" t="s">
        <v>3570</v>
      </c>
    </row>
    <row r="2190" spans="1:5" x14ac:dyDescent="0.25">
      <c r="A2190">
        <v>2024</v>
      </c>
      <c r="B2190">
        <v>1</v>
      </c>
      <c r="C2190" t="s">
        <v>3169</v>
      </c>
      <c r="D2190" t="s">
        <v>1062</v>
      </c>
      <c r="E2190" s="64" t="s">
        <v>4428</v>
      </c>
    </row>
    <row r="2191" spans="1:5" x14ac:dyDescent="0.25">
      <c r="A2191">
        <v>2024</v>
      </c>
      <c r="B2191">
        <v>1</v>
      </c>
      <c r="C2191" t="s">
        <v>3169</v>
      </c>
      <c r="D2191" t="s">
        <v>1062</v>
      </c>
      <c r="E2191" s="64" t="s">
        <v>4429</v>
      </c>
    </row>
    <row r="2192" spans="1:5" x14ac:dyDescent="0.25">
      <c r="A2192">
        <v>2024</v>
      </c>
      <c r="B2192">
        <v>1</v>
      </c>
      <c r="C2192" t="s">
        <v>3169</v>
      </c>
      <c r="D2192" t="s">
        <v>1062</v>
      </c>
      <c r="E2192" s="64" t="s">
        <v>3379</v>
      </c>
    </row>
    <row r="2193" spans="1:5" x14ac:dyDescent="0.25">
      <c r="A2193">
        <v>2024</v>
      </c>
      <c r="B2193">
        <v>1</v>
      </c>
      <c r="C2193" t="s">
        <v>3169</v>
      </c>
      <c r="D2193" t="s">
        <v>1055</v>
      </c>
      <c r="E2193" s="64" t="s">
        <v>4430</v>
      </c>
    </row>
    <row r="2194" spans="1:5" x14ac:dyDescent="0.25">
      <c r="A2194">
        <v>2024</v>
      </c>
      <c r="B2194">
        <v>1</v>
      </c>
      <c r="C2194" t="s">
        <v>3169</v>
      </c>
      <c r="D2194" t="s">
        <v>1055</v>
      </c>
      <c r="E2194" s="64" t="s">
        <v>4431</v>
      </c>
    </row>
    <row r="2195" spans="1:5" x14ac:dyDescent="0.25">
      <c r="A2195">
        <v>2024</v>
      </c>
      <c r="B2195">
        <v>1</v>
      </c>
      <c r="C2195" t="s">
        <v>3169</v>
      </c>
      <c r="D2195" t="s">
        <v>1055</v>
      </c>
      <c r="E2195" s="64" t="s">
        <v>4432</v>
      </c>
    </row>
    <row r="2196" spans="1:5" x14ac:dyDescent="0.25">
      <c r="A2196">
        <v>2024</v>
      </c>
      <c r="B2196">
        <v>1</v>
      </c>
      <c r="C2196" t="s">
        <v>3169</v>
      </c>
      <c r="D2196" t="s">
        <v>1055</v>
      </c>
      <c r="E2196" s="64" t="s">
        <v>4433</v>
      </c>
    </row>
    <row r="2197" spans="1:5" x14ac:dyDescent="0.25">
      <c r="A2197">
        <v>2024</v>
      </c>
      <c r="B2197">
        <v>1</v>
      </c>
      <c r="C2197" t="s">
        <v>3169</v>
      </c>
      <c r="D2197" t="s">
        <v>1055</v>
      </c>
      <c r="E2197" s="64" t="s">
        <v>4434</v>
      </c>
    </row>
    <row r="2198" spans="1:5" x14ac:dyDescent="0.25">
      <c r="A2198">
        <v>2024</v>
      </c>
      <c r="B2198">
        <v>1</v>
      </c>
      <c r="C2198" t="s">
        <v>3169</v>
      </c>
      <c r="D2198" t="s">
        <v>1055</v>
      </c>
      <c r="E2198" s="64" t="s">
        <v>4435</v>
      </c>
    </row>
    <row r="2199" spans="1:5" x14ac:dyDescent="0.25">
      <c r="A2199">
        <v>2024</v>
      </c>
      <c r="B2199">
        <v>1</v>
      </c>
      <c r="C2199" t="s">
        <v>3169</v>
      </c>
      <c r="D2199" t="s">
        <v>1055</v>
      </c>
      <c r="E2199" s="64" t="s">
        <v>4436</v>
      </c>
    </row>
    <row r="2200" spans="1:5" x14ac:dyDescent="0.25">
      <c r="A2200">
        <v>2024</v>
      </c>
      <c r="B2200">
        <v>1</v>
      </c>
      <c r="C2200" t="s">
        <v>3169</v>
      </c>
      <c r="D2200" t="s">
        <v>1055</v>
      </c>
      <c r="E2200" s="64" t="s">
        <v>4437</v>
      </c>
    </row>
    <row r="2201" spans="1:5" x14ac:dyDescent="0.25">
      <c r="A2201">
        <v>2024</v>
      </c>
      <c r="B2201">
        <v>1</v>
      </c>
      <c r="C2201" t="s">
        <v>3169</v>
      </c>
      <c r="D2201" t="s">
        <v>1060</v>
      </c>
      <c r="E2201" s="64" t="s">
        <v>3095</v>
      </c>
    </row>
    <row r="2202" spans="1:5" x14ac:dyDescent="0.25">
      <c r="A2202">
        <v>2024</v>
      </c>
      <c r="B2202">
        <v>1</v>
      </c>
      <c r="C2202" t="s">
        <v>3169</v>
      </c>
      <c r="D2202" t="s">
        <v>1060</v>
      </c>
      <c r="E2202" s="64" t="s">
        <v>4438</v>
      </c>
    </row>
    <row r="2203" spans="1:5" x14ac:dyDescent="0.25">
      <c r="A2203">
        <v>2024</v>
      </c>
      <c r="B2203">
        <v>1</v>
      </c>
      <c r="C2203" t="s">
        <v>3169</v>
      </c>
      <c r="D2203" t="s">
        <v>1060</v>
      </c>
      <c r="E2203" s="64" t="s">
        <v>4439</v>
      </c>
    </row>
    <row r="2204" spans="1:5" x14ac:dyDescent="0.25">
      <c r="A2204">
        <v>2024</v>
      </c>
      <c r="B2204">
        <v>1</v>
      </c>
      <c r="C2204" t="s">
        <v>3169</v>
      </c>
      <c r="D2204" t="s">
        <v>1060</v>
      </c>
      <c r="E2204" s="64" t="s">
        <v>4440</v>
      </c>
    </row>
    <row r="2205" spans="1:5" x14ac:dyDescent="0.25">
      <c r="A2205">
        <v>2024</v>
      </c>
      <c r="B2205">
        <v>1</v>
      </c>
      <c r="C2205" t="s">
        <v>3169</v>
      </c>
      <c r="D2205" t="s">
        <v>1060</v>
      </c>
      <c r="E2205" s="64" t="s">
        <v>4441</v>
      </c>
    </row>
    <row r="2206" spans="1:5" x14ac:dyDescent="0.25">
      <c r="A2206">
        <v>2024</v>
      </c>
      <c r="B2206">
        <v>1</v>
      </c>
      <c r="C2206" t="s">
        <v>3169</v>
      </c>
      <c r="D2206" t="s">
        <v>1060</v>
      </c>
      <c r="E2206" s="64" t="s">
        <v>4442</v>
      </c>
    </row>
    <row r="2207" spans="1:5" x14ac:dyDescent="0.25">
      <c r="A2207">
        <v>2024</v>
      </c>
      <c r="B2207">
        <v>1</v>
      </c>
      <c r="C2207" t="s">
        <v>3169</v>
      </c>
      <c r="D2207" t="s">
        <v>1060</v>
      </c>
      <c r="E2207" s="64" t="s">
        <v>4443</v>
      </c>
    </row>
    <row r="2208" spans="1:5" x14ac:dyDescent="0.25">
      <c r="A2208">
        <v>2024</v>
      </c>
      <c r="B2208">
        <v>1</v>
      </c>
      <c r="C2208" t="s">
        <v>3169</v>
      </c>
      <c r="D2208" t="s">
        <v>1060</v>
      </c>
      <c r="E2208" s="64" t="s">
        <v>4444</v>
      </c>
    </row>
    <row r="2209" spans="1:5" x14ac:dyDescent="0.25">
      <c r="A2209">
        <v>2024</v>
      </c>
      <c r="B2209">
        <v>1</v>
      </c>
      <c r="C2209" t="s">
        <v>3169</v>
      </c>
      <c r="D2209" t="s">
        <v>1060</v>
      </c>
      <c r="E2209" s="64" t="s">
        <v>4054</v>
      </c>
    </row>
    <row r="2210" spans="1:5" x14ac:dyDescent="0.25">
      <c r="A2210">
        <v>2024</v>
      </c>
      <c r="B2210">
        <v>1</v>
      </c>
      <c r="C2210" t="s">
        <v>3169</v>
      </c>
      <c r="D2210" t="s">
        <v>1055</v>
      </c>
      <c r="E2210" s="64" t="s">
        <v>4445</v>
      </c>
    </row>
    <row r="2211" spans="1:5" x14ac:dyDescent="0.25">
      <c r="A2211">
        <v>2024</v>
      </c>
      <c r="B2211">
        <v>1</v>
      </c>
      <c r="C2211" t="s">
        <v>3169</v>
      </c>
      <c r="D2211" t="s">
        <v>1038</v>
      </c>
      <c r="E2211" s="64" t="s">
        <v>3135</v>
      </c>
    </row>
    <row r="2212" spans="1:5" x14ac:dyDescent="0.25">
      <c r="A2212">
        <v>2024</v>
      </c>
      <c r="B2212">
        <v>1</v>
      </c>
      <c r="C2212" t="s">
        <v>3169</v>
      </c>
      <c r="D2212" t="s">
        <v>1038</v>
      </c>
      <c r="E2212" s="64" t="s">
        <v>4446</v>
      </c>
    </row>
    <row r="2213" spans="1:5" x14ac:dyDescent="0.25">
      <c r="A2213">
        <v>2024</v>
      </c>
      <c r="B2213">
        <v>1</v>
      </c>
      <c r="C2213" t="s">
        <v>3169</v>
      </c>
      <c r="D2213" t="s">
        <v>1062</v>
      </c>
      <c r="E2213" s="64" t="s">
        <v>4447</v>
      </c>
    </row>
    <row r="2214" spans="1:5" x14ac:dyDescent="0.25">
      <c r="A2214">
        <v>2024</v>
      </c>
      <c r="B2214">
        <v>1</v>
      </c>
      <c r="C2214" t="s">
        <v>3169</v>
      </c>
      <c r="D2214" t="s">
        <v>1062</v>
      </c>
      <c r="E2214" s="64" t="s">
        <v>4131</v>
      </c>
    </row>
    <row r="2215" spans="1:5" x14ac:dyDescent="0.25">
      <c r="A2215">
        <v>2024</v>
      </c>
      <c r="B2215">
        <v>1</v>
      </c>
      <c r="C2215" t="s">
        <v>3169</v>
      </c>
      <c r="D2215" t="s">
        <v>1057</v>
      </c>
      <c r="E2215" s="64" t="s">
        <v>4448</v>
      </c>
    </row>
    <row r="2216" spans="1:5" x14ac:dyDescent="0.25">
      <c r="A2216">
        <v>2024</v>
      </c>
      <c r="B2216">
        <v>1</v>
      </c>
      <c r="C2216" t="s">
        <v>3169</v>
      </c>
      <c r="D2216" t="s">
        <v>1057</v>
      </c>
      <c r="E2216" s="64" t="s">
        <v>4449</v>
      </c>
    </row>
    <row r="2217" spans="1:5" x14ac:dyDescent="0.25">
      <c r="A2217">
        <v>2024</v>
      </c>
      <c r="B2217">
        <v>1</v>
      </c>
      <c r="C2217" t="s">
        <v>3169</v>
      </c>
      <c r="D2217" t="s">
        <v>1057</v>
      </c>
      <c r="E2217" s="64" t="s">
        <v>4450</v>
      </c>
    </row>
    <row r="2218" spans="1:5" x14ac:dyDescent="0.25">
      <c r="A2218">
        <v>2024</v>
      </c>
      <c r="B2218">
        <v>1</v>
      </c>
      <c r="C2218" t="s">
        <v>3169</v>
      </c>
      <c r="D2218" t="s">
        <v>1057</v>
      </c>
      <c r="E2218" s="64" t="s">
        <v>4451</v>
      </c>
    </row>
    <row r="2219" spans="1:5" x14ac:dyDescent="0.25">
      <c r="A2219">
        <v>2024</v>
      </c>
      <c r="B2219">
        <v>1</v>
      </c>
      <c r="C2219" t="s">
        <v>3169</v>
      </c>
      <c r="D2219" t="s">
        <v>1057</v>
      </c>
      <c r="E2219" s="64" t="s">
        <v>4452</v>
      </c>
    </row>
    <row r="2220" spans="1:5" x14ac:dyDescent="0.25">
      <c r="A2220">
        <v>2024</v>
      </c>
      <c r="B2220">
        <v>1</v>
      </c>
      <c r="C2220" t="s">
        <v>3169</v>
      </c>
      <c r="D2220" t="s">
        <v>1057</v>
      </c>
      <c r="E2220" s="64" t="s">
        <v>4453</v>
      </c>
    </row>
    <row r="2221" spans="1:5" x14ac:dyDescent="0.25">
      <c r="A2221">
        <v>2024</v>
      </c>
      <c r="B2221">
        <v>1</v>
      </c>
      <c r="C2221" t="s">
        <v>3169</v>
      </c>
      <c r="D2221" t="s">
        <v>1057</v>
      </c>
      <c r="E2221" s="64" t="s">
        <v>4454</v>
      </c>
    </row>
    <row r="2222" spans="1:5" x14ac:dyDescent="0.25">
      <c r="A2222">
        <v>2024</v>
      </c>
      <c r="B2222">
        <v>1</v>
      </c>
      <c r="C2222" t="s">
        <v>3169</v>
      </c>
      <c r="D2222" t="s">
        <v>1057</v>
      </c>
      <c r="E2222" s="64" t="s">
        <v>4455</v>
      </c>
    </row>
    <row r="2223" spans="1:5" x14ac:dyDescent="0.25">
      <c r="A2223">
        <v>2024</v>
      </c>
      <c r="B2223">
        <v>1</v>
      </c>
      <c r="C2223" t="s">
        <v>3169</v>
      </c>
      <c r="D2223" t="s">
        <v>1057</v>
      </c>
      <c r="E2223" s="64" t="s">
        <v>4456</v>
      </c>
    </row>
    <row r="2224" spans="1:5" x14ac:dyDescent="0.25">
      <c r="A2224">
        <v>2024</v>
      </c>
      <c r="B2224">
        <v>1</v>
      </c>
      <c r="C2224" t="s">
        <v>3169</v>
      </c>
      <c r="D2224" t="s">
        <v>1057</v>
      </c>
      <c r="E2224" s="64" t="s">
        <v>4457</v>
      </c>
    </row>
    <row r="2225" spans="1:5" x14ac:dyDescent="0.25">
      <c r="A2225">
        <v>2024</v>
      </c>
      <c r="B2225">
        <v>1</v>
      </c>
      <c r="C2225" t="s">
        <v>3169</v>
      </c>
      <c r="D2225" t="s">
        <v>1057</v>
      </c>
      <c r="E2225" s="64" t="s">
        <v>4458</v>
      </c>
    </row>
    <row r="2226" spans="1:5" x14ac:dyDescent="0.25">
      <c r="A2226">
        <v>2024</v>
      </c>
      <c r="B2226">
        <v>1</v>
      </c>
      <c r="C2226" t="s">
        <v>3169</v>
      </c>
      <c r="D2226" t="s">
        <v>1057</v>
      </c>
      <c r="E2226" s="64" t="s">
        <v>4459</v>
      </c>
    </row>
    <row r="2227" spans="1:5" x14ac:dyDescent="0.25">
      <c r="A2227">
        <v>2024</v>
      </c>
      <c r="B2227">
        <v>1</v>
      </c>
      <c r="C2227" t="s">
        <v>3169</v>
      </c>
      <c r="D2227" t="s">
        <v>1052</v>
      </c>
      <c r="E2227" s="64" t="s">
        <v>4460</v>
      </c>
    </row>
    <row r="2228" spans="1:5" x14ac:dyDescent="0.25">
      <c r="A2228">
        <v>2024</v>
      </c>
      <c r="B2228">
        <v>1</v>
      </c>
      <c r="C2228" t="s">
        <v>3169</v>
      </c>
      <c r="D2228" t="s">
        <v>1052</v>
      </c>
      <c r="E2228" s="64" t="s">
        <v>4461</v>
      </c>
    </row>
    <row r="2229" spans="1:5" x14ac:dyDescent="0.25">
      <c r="A2229">
        <v>2024</v>
      </c>
      <c r="B2229">
        <v>1</v>
      </c>
      <c r="C2229" t="s">
        <v>3169</v>
      </c>
      <c r="D2229" t="s">
        <v>1052</v>
      </c>
      <c r="E2229" s="64" t="s">
        <v>4462</v>
      </c>
    </row>
    <row r="2230" spans="1:5" x14ac:dyDescent="0.25">
      <c r="A2230">
        <v>2024</v>
      </c>
      <c r="B2230">
        <v>1</v>
      </c>
      <c r="C2230" t="s">
        <v>3169</v>
      </c>
      <c r="D2230" t="s">
        <v>1052</v>
      </c>
      <c r="E2230" s="64" t="s">
        <v>4463</v>
      </c>
    </row>
    <row r="2231" spans="1:5" x14ac:dyDescent="0.25">
      <c r="A2231">
        <v>2024</v>
      </c>
      <c r="B2231">
        <v>1</v>
      </c>
      <c r="C2231" t="s">
        <v>3169</v>
      </c>
      <c r="D2231" t="s">
        <v>1052</v>
      </c>
      <c r="E2231" s="64" t="s">
        <v>4464</v>
      </c>
    </row>
    <row r="2232" spans="1:5" x14ac:dyDescent="0.25">
      <c r="A2232">
        <v>2024</v>
      </c>
      <c r="B2232">
        <v>1</v>
      </c>
      <c r="C2232" t="s">
        <v>3169</v>
      </c>
      <c r="D2232" t="s">
        <v>1052</v>
      </c>
      <c r="E2232" s="64" t="s">
        <v>4465</v>
      </c>
    </row>
    <row r="2233" spans="1:5" x14ac:dyDescent="0.25">
      <c r="A2233">
        <v>2024</v>
      </c>
      <c r="B2233">
        <v>1</v>
      </c>
      <c r="C2233" t="s">
        <v>3169</v>
      </c>
      <c r="D2233" t="s">
        <v>1052</v>
      </c>
      <c r="E2233" s="64" t="s">
        <v>4466</v>
      </c>
    </row>
    <row r="2234" spans="1:5" x14ac:dyDescent="0.25">
      <c r="A2234">
        <v>2024</v>
      </c>
      <c r="B2234">
        <v>1</v>
      </c>
      <c r="C2234" t="s">
        <v>3169</v>
      </c>
      <c r="D2234" t="s">
        <v>1052</v>
      </c>
      <c r="E2234" s="64" t="s">
        <v>4467</v>
      </c>
    </row>
    <row r="2235" spans="1:5" x14ac:dyDescent="0.25">
      <c r="A2235">
        <v>2024</v>
      </c>
      <c r="B2235">
        <v>1</v>
      </c>
      <c r="C2235" t="s">
        <v>3184</v>
      </c>
      <c r="D2235" t="s">
        <v>1062</v>
      </c>
      <c r="E2235" s="64" t="s">
        <v>26668</v>
      </c>
    </row>
    <row r="2236" spans="1:5" x14ac:dyDescent="0.25">
      <c r="A2236">
        <v>2024</v>
      </c>
      <c r="B2236">
        <v>1</v>
      </c>
      <c r="C2236" t="s">
        <v>3169</v>
      </c>
      <c r="D2236" t="s">
        <v>1055</v>
      </c>
      <c r="E2236" s="64" t="s">
        <v>30</v>
      </c>
    </row>
    <row r="2237" spans="1:5" x14ac:dyDescent="0.25">
      <c r="A2237">
        <v>2024</v>
      </c>
      <c r="B2237">
        <v>1</v>
      </c>
      <c r="C2237" t="s">
        <v>3169</v>
      </c>
      <c r="D2237" t="s">
        <v>1046</v>
      </c>
      <c r="E2237" s="64" t="s">
        <v>30</v>
      </c>
    </row>
    <row r="2238" spans="1:5" x14ac:dyDescent="0.25">
      <c r="A2238">
        <v>2024</v>
      </c>
      <c r="B2238">
        <v>1</v>
      </c>
      <c r="C2238" t="s">
        <v>3169</v>
      </c>
      <c r="D2238" t="s">
        <v>1055</v>
      </c>
      <c r="E2238" s="64" t="s">
        <v>30</v>
      </c>
    </row>
    <row r="2239" spans="1:5" x14ac:dyDescent="0.25">
      <c r="A2239">
        <v>2024</v>
      </c>
      <c r="B2239">
        <v>1</v>
      </c>
      <c r="C2239" t="s">
        <v>3169</v>
      </c>
      <c r="D2239" t="s">
        <v>1046</v>
      </c>
      <c r="E2239" s="64" t="s">
        <v>30</v>
      </c>
    </row>
    <row r="2240" spans="1:5" x14ac:dyDescent="0.25">
      <c r="A2240">
        <v>2024</v>
      </c>
      <c r="B2240">
        <v>1</v>
      </c>
      <c r="C2240" t="s">
        <v>3169</v>
      </c>
      <c r="D2240" t="s">
        <v>1055</v>
      </c>
      <c r="E2240" s="64" t="s">
        <v>30</v>
      </c>
    </row>
    <row r="2241" spans="1:5" x14ac:dyDescent="0.25">
      <c r="A2241">
        <v>2024</v>
      </c>
      <c r="B2241">
        <v>1</v>
      </c>
      <c r="C2241" t="s">
        <v>3169</v>
      </c>
      <c r="D2241" t="s">
        <v>1046</v>
      </c>
      <c r="E2241" s="64" t="s">
        <v>30</v>
      </c>
    </row>
    <row r="2242" spans="1:5" x14ac:dyDescent="0.25">
      <c r="A2242">
        <v>2024</v>
      </c>
      <c r="B2242">
        <v>1</v>
      </c>
      <c r="C2242" t="s">
        <v>3169</v>
      </c>
      <c r="D2242" t="s">
        <v>1046</v>
      </c>
      <c r="E2242" s="64" t="s">
        <v>30</v>
      </c>
    </row>
    <row r="2243" spans="1:5" x14ac:dyDescent="0.25">
      <c r="A2243">
        <v>2024</v>
      </c>
      <c r="B2243">
        <v>1</v>
      </c>
      <c r="C2243" t="s">
        <v>3169</v>
      </c>
      <c r="D2243" t="s">
        <v>1046</v>
      </c>
      <c r="E2243" s="64" t="s">
        <v>30</v>
      </c>
    </row>
    <row r="2244" spans="1:5" x14ac:dyDescent="0.25">
      <c r="A2244">
        <v>2024</v>
      </c>
      <c r="B2244">
        <v>1</v>
      </c>
      <c r="C2244" t="s">
        <v>3169</v>
      </c>
      <c r="D2244" t="s">
        <v>1046</v>
      </c>
      <c r="E2244" s="64" t="s">
        <v>30</v>
      </c>
    </row>
    <row r="2245" spans="1:5" x14ac:dyDescent="0.25">
      <c r="A2245">
        <v>2024</v>
      </c>
      <c r="B2245">
        <v>1</v>
      </c>
      <c r="C2245" t="s">
        <v>3169</v>
      </c>
      <c r="D2245" t="s">
        <v>1049</v>
      </c>
      <c r="E2245" s="64" t="s">
        <v>30</v>
      </c>
    </row>
    <row r="2246" spans="1:5" x14ac:dyDescent="0.25">
      <c r="A2246">
        <v>2024</v>
      </c>
      <c r="B2246">
        <v>1</v>
      </c>
      <c r="C2246" t="s">
        <v>3169</v>
      </c>
      <c r="D2246" t="s">
        <v>1041</v>
      </c>
      <c r="E2246" s="64" t="s">
        <v>30</v>
      </c>
    </row>
    <row r="2247" spans="1:5" x14ac:dyDescent="0.25">
      <c r="A2247">
        <v>2024</v>
      </c>
      <c r="B2247">
        <v>1</v>
      </c>
      <c r="C2247" t="s">
        <v>3169</v>
      </c>
      <c r="D2247" t="s">
        <v>1049</v>
      </c>
      <c r="E2247" s="64" t="s">
        <v>30</v>
      </c>
    </row>
    <row r="2248" spans="1:5" x14ac:dyDescent="0.25">
      <c r="A2248">
        <v>2024</v>
      </c>
      <c r="B2248">
        <v>1</v>
      </c>
      <c r="C2248" t="s">
        <v>3169</v>
      </c>
      <c r="D2248" t="s">
        <v>1041</v>
      </c>
      <c r="E2248" s="64" t="s">
        <v>30</v>
      </c>
    </row>
    <row r="2249" spans="1:5" x14ac:dyDescent="0.25">
      <c r="A2249">
        <v>2024</v>
      </c>
      <c r="B2249">
        <v>1</v>
      </c>
      <c r="C2249" t="s">
        <v>3169</v>
      </c>
      <c r="D2249" t="s">
        <v>1041</v>
      </c>
      <c r="E2249" s="64" t="s">
        <v>30</v>
      </c>
    </row>
    <row r="2250" spans="1:5" x14ac:dyDescent="0.25">
      <c r="A2250">
        <v>2024</v>
      </c>
      <c r="B2250">
        <v>1</v>
      </c>
      <c r="C2250" t="s">
        <v>3169</v>
      </c>
      <c r="D2250" t="s">
        <v>1049</v>
      </c>
      <c r="E2250" s="64" t="s">
        <v>30</v>
      </c>
    </row>
    <row r="2251" spans="1:5" x14ac:dyDescent="0.25">
      <c r="A2251">
        <v>2024</v>
      </c>
      <c r="B2251">
        <v>1</v>
      </c>
      <c r="C2251" t="s">
        <v>3169</v>
      </c>
      <c r="D2251" t="s">
        <v>1049</v>
      </c>
      <c r="E2251" s="64" t="s">
        <v>30</v>
      </c>
    </row>
    <row r="2252" spans="1:5" x14ac:dyDescent="0.25">
      <c r="A2252">
        <v>2024</v>
      </c>
      <c r="B2252">
        <v>1</v>
      </c>
      <c r="C2252" t="s">
        <v>3169</v>
      </c>
      <c r="D2252" t="s">
        <v>1049</v>
      </c>
      <c r="E2252" s="64" t="s">
        <v>30</v>
      </c>
    </row>
    <row r="2253" spans="1:5" x14ac:dyDescent="0.25">
      <c r="A2253">
        <v>2024</v>
      </c>
      <c r="B2253">
        <v>1</v>
      </c>
      <c r="C2253" t="s">
        <v>3169</v>
      </c>
      <c r="D2253" t="s">
        <v>1055</v>
      </c>
      <c r="E2253" s="64" t="s">
        <v>30</v>
      </c>
    </row>
    <row r="2254" spans="1:5" x14ac:dyDescent="0.25">
      <c r="A2254">
        <v>2024</v>
      </c>
      <c r="B2254">
        <v>1</v>
      </c>
      <c r="C2254" t="s">
        <v>3169</v>
      </c>
      <c r="D2254" t="s">
        <v>1043</v>
      </c>
      <c r="E2254" s="64" t="s">
        <v>30</v>
      </c>
    </row>
    <row r="2255" spans="1:5" x14ac:dyDescent="0.25">
      <c r="A2255">
        <v>2024</v>
      </c>
      <c r="B2255">
        <v>1</v>
      </c>
      <c r="C2255" t="s">
        <v>3169</v>
      </c>
      <c r="D2255" t="s">
        <v>1043</v>
      </c>
      <c r="E2255" s="64" t="s">
        <v>30</v>
      </c>
    </row>
    <row r="2256" spans="1:5" x14ac:dyDescent="0.25">
      <c r="A2256">
        <v>2024</v>
      </c>
      <c r="B2256">
        <v>1</v>
      </c>
      <c r="C2256" t="s">
        <v>3169</v>
      </c>
      <c r="D2256" t="s">
        <v>1043</v>
      </c>
      <c r="E2256" s="64" t="s">
        <v>30</v>
      </c>
    </row>
    <row r="2257" spans="1:6" x14ac:dyDescent="0.25">
      <c r="A2257">
        <v>2024</v>
      </c>
      <c r="B2257">
        <v>1</v>
      </c>
      <c r="C2257" t="s">
        <v>3169</v>
      </c>
      <c r="D2257" t="s">
        <v>1057</v>
      </c>
      <c r="E2257" s="64" t="s">
        <v>30</v>
      </c>
    </row>
    <row r="2258" spans="1:6" x14ac:dyDescent="0.25">
      <c r="A2258">
        <v>2024</v>
      </c>
      <c r="B2258">
        <v>1</v>
      </c>
      <c r="C2258" t="s">
        <v>3169</v>
      </c>
      <c r="D2258" t="s">
        <v>1038</v>
      </c>
      <c r="E2258" s="64" t="s">
        <v>30</v>
      </c>
    </row>
    <row r="2259" spans="1:6" x14ac:dyDescent="0.25">
      <c r="A2259">
        <v>2024</v>
      </c>
      <c r="B2259">
        <v>1</v>
      </c>
      <c r="C2259" t="s">
        <v>3169</v>
      </c>
      <c r="D2259" t="s">
        <v>1038</v>
      </c>
      <c r="E2259" s="64" t="s">
        <v>30</v>
      </c>
    </row>
    <row r="2260" spans="1:6" x14ac:dyDescent="0.25">
      <c r="A2260">
        <v>2024</v>
      </c>
      <c r="B2260">
        <v>1</v>
      </c>
      <c r="C2260" t="s">
        <v>3169</v>
      </c>
      <c r="D2260" t="s">
        <v>1046</v>
      </c>
      <c r="F2260" s="64" t="s">
        <v>4468</v>
      </c>
    </row>
    <row r="2261" spans="1:6" x14ac:dyDescent="0.25">
      <c r="A2261">
        <v>2024</v>
      </c>
      <c r="B2261">
        <v>1</v>
      </c>
      <c r="C2261" t="s">
        <v>3169</v>
      </c>
      <c r="D2261" t="s">
        <v>1055</v>
      </c>
      <c r="F2261" s="64" t="s">
        <v>4469</v>
      </c>
    </row>
    <row r="2262" spans="1:6" x14ac:dyDescent="0.25">
      <c r="A2262">
        <v>2024</v>
      </c>
      <c r="B2262">
        <v>1</v>
      </c>
      <c r="C2262" t="s">
        <v>3169</v>
      </c>
      <c r="D2262" t="s">
        <v>1057</v>
      </c>
      <c r="F2262" s="64" t="s">
        <v>3079</v>
      </c>
    </row>
    <row r="2263" spans="1:6" x14ac:dyDescent="0.25">
      <c r="A2263">
        <v>2024</v>
      </c>
      <c r="B2263">
        <v>1</v>
      </c>
      <c r="C2263" t="s">
        <v>3169</v>
      </c>
      <c r="D2263" t="s">
        <v>1049</v>
      </c>
      <c r="F2263" s="64" t="s">
        <v>4470</v>
      </c>
    </row>
    <row r="2264" spans="1:6" x14ac:dyDescent="0.25">
      <c r="A2264">
        <v>2024</v>
      </c>
      <c r="B2264">
        <v>1</v>
      </c>
      <c r="C2264" t="s">
        <v>3169</v>
      </c>
      <c r="D2264" t="s">
        <v>1057</v>
      </c>
      <c r="F2264" s="64" t="s">
        <v>4471</v>
      </c>
    </row>
    <row r="2265" spans="1:6" x14ac:dyDescent="0.25">
      <c r="A2265">
        <v>2024</v>
      </c>
      <c r="B2265">
        <v>1</v>
      </c>
      <c r="C2265" t="s">
        <v>3169</v>
      </c>
      <c r="D2265" t="s">
        <v>1052</v>
      </c>
      <c r="E2265" s="64" t="s">
        <v>30</v>
      </c>
    </row>
    <row r="2266" spans="1:6" x14ac:dyDescent="0.25">
      <c r="A2266">
        <v>2024</v>
      </c>
      <c r="B2266">
        <v>1</v>
      </c>
      <c r="C2266" t="s">
        <v>3169</v>
      </c>
      <c r="D2266" t="s">
        <v>1052</v>
      </c>
      <c r="E2266" s="64" t="s">
        <v>30</v>
      </c>
    </row>
    <row r="2267" spans="1:6" x14ac:dyDescent="0.25">
      <c r="A2267">
        <v>2024</v>
      </c>
      <c r="B2267">
        <v>1</v>
      </c>
      <c r="C2267" t="s">
        <v>3169</v>
      </c>
      <c r="D2267" t="s">
        <v>1057</v>
      </c>
      <c r="F2267" s="64" t="s">
        <v>4472</v>
      </c>
    </row>
    <row r="2268" spans="1:6" x14ac:dyDescent="0.25">
      <c r="A2268">
        <v>2024</v>
      </c>
      <c r="B2268">
        <v>1</v>
      </c>
      <c r="C2268" t="s">
        <v>3169</v>
      </c>
      <c r="D2268" t="s">
        <v>1046</v>
      </c>
      <c r="E2268" s="64" t="s">
        <v>30</v>
      </c>
    </row>
    <row r="2269" spans="1:6" x14ac:dyDescent="0.25">
      <c r="A2269">
        <v>2024</v>
      </c>
      <c r="B2269">
        <v>1</v>
      </c>
      <c r="C2269" t="s">
        <v>3169</v>
      </c>
      <c r="D2269" t="s">
        <v>1049</v>
      </c>
      <c r="E2269" s="64" t="s">
        <v>4470</v>
      </c>
    </row>
    <row r="2270" spans="1:6" x14ac:dyDescent="0.25">
      <c r="A2270">
        <v>2024</v>
      </c>
      <c r="B2270">
        <v>1</v>
      </c>
      <c r="C2270" t="s">
        <v>3184</v>
      </c>
      <c r="D2270" t="s">
        <v>1046</v>
      </c>
      <c r="E2270" s="64" t="s">
        <v>4468</v>
      </c>
    </row>
    <row r="2271" spans="1:6" x14ac:dyDescent="0.25">
      <c r="A2271">
        <v>2024</v>
      </c>
      <c r="B2271">
        <v>1</v>
      </c>
      <c r="C2271" t="s">
        <v>3184</v>
      </c>
      <c r="D2271" t="s">
        <v>1055</v>
      </c>
      <c r="E2271" s="64" t="s">
        <v>4469</v>
      </c>
    </row>
    <row r="2272" spans="1:6" x14ac:dyDescent="0.25">
      <c r="A2272">
        <v>2024</v>
      </c>
      <c r="B2272">
        <v>1</v>
      </c>
      <c r="C2272" t="s">
        <v>3184</v>
      </c>
      <c r="D2272" t="s">
        <v>1057</v>
      </c>
      <c r="E2272" s="64" t="s">
        <v>4471</v>
      </c>
    </row>
    <row r="2273" spans="1:6" x14ac:dyDescent="0.25">
      <c r="A2273">
        <v>2024</v>
      </c>
      <c r="B2273">
        <v>1</v>
      </c>
      <c r="C2273" t="s">
        <v>3184</v>
      </c>
      <c r="D2273" t="s">
        <v>1057</v>
      </c>
      <c r="E2273" s="64" t="s">
        <v>3079</v>
      </c>
    </row>
    <row r="2274" spans="1:6" x14ac:dyDescent="0.25">
      <c r="A2274">
        <v>2024</v>
      </c>
      <c r="B2274">
        <v>1</v>
      </c>
      <c r="C2274" t="s">
        <v>3184</v>
      </c>
      <c r="D2274" t="s">
        <v>1057</v>
      </c>
      <c r="E2274" s="64" t="s">
        <v>4472</v>
      </c>
    </row>
    <row r="2275" spans="1:6" x14ac:dyDescent="0.25">
      <c r="A2275">
        <v>2024</v>
      </c>
      <c r="B2275">
        <v>1</v>
      </c>
      <c r="C2275" t="s">
        <v>3184</v>
      </c>
      <c r="D2275" t="s">
        <v>1062</v>
      </c>
      <c r="E2275" s="64" t="s">
        <v>30</v>
      </c>
    </row>
    <row r="2276" spans="1:6" x14ac:dyDescent="0.25">
      <c r="A2276">
        <v>2024</v>
      </c>
      <c r="B2276">
        <v>1</v>
      </c>
      <c r="C2276" t="s">
        <v>3184</v>
      </c>
      <c r="D2276" t="s">
        <v>1062</v>
      </c>
      <c r="E2276" s="64" t="s">
        <v>30</v>
      </c>
    </row>
    <row r="2277" spans="1:6" x14ac:dyDescent="0.25">
      <c r="A2277">
        <v>2024</v>
      </c>
      <c r="B2277">
        <v>1</v>
      </c>
      <c r="C2277" t="s">
        <v>3184</v>
      </c>
      <c r="D2277" t="s">
        <v>1062</v>
      </c>
      <c r="E2277" s="64" t="s">
        <v>30</v>
      </c>
    </row>
    <row r="2278" spans="1:6" x14ac:dyDescent="0.25">
      <c r="A2278">
        <v>2024</v>
      </c>
      <c r="B2278">
        <v>1</v>
      </c>
      <c r="C2278" t="s">
        <v>3325</v>
      </c>
      <c r="D2278" t="s">
        <v>1052</v>
      </c>
      <c r="F2278" s="64" t="s">
        <v>4473</v>
      </c>
    </row>
    <row r="2279" spans="1:6" x14ac:dyDescent="0.25">
      <c r="A2279">
        <v>2024</v>
      </c>
      <c r="B2279">
        <v>1</v>
      </c>
      <c r="C2279" t="s">
        <v>3325</v>
      </c>
      <c r="D2279" t="s">
        <v>1041</v>
      </c>
      <c r="E2279" s="64" t="s">
        <v>4474</v>
      </c>
      <c r="F2279" s="64" t="s">
        <v>4475</v>
      </c>
    </row>
    <row r="2280" spans="1:6" x14ac:dyDescent="0.25">
      <c r="A2280">
        <v>2024</v>
      </c>
      <c r="B2280">
        <v>1</v>
      </c>
      <c r="C2280" t="s">
        <v>3325</v>
      </c>
      <c r="D2280" t="s">
        <v>1046</v>
      </c>
      <c r="F2280" s="64" t="s">
        <v>4468</v>
      </c>
    </row>
    <row r="2281" spans="1:6" x14ac:dyDescent="0.25">
      <c r="A2281">
        <v>2024</v>
      </c>
      <c r="B2281">
        <v>1</v>
      </c>
      <c r="C2281" t="s">
        <v>3325</v>
      </c>
      <c r="D2281" t="s">
        <v>1060</v>
      </c>
      <c r="F2281" s="64" t="s">
        <v>3080</v>
      </c>
    </row>
    <row r="2282" spans="1:6" x14ac:dyDescent="0.25">
      <c r="A2282">
        <v>2024</v>
      </c>
      <c r="B2282">
        <v>1</v>
      </c>
      <c r="C2282" t="s">
        <v>3325</v>
      </c>
      <c r="D2282" t="s">
        <v>1049</v>
      </c>
      <c r="E2282" s="64" t="s">
        <v>3054</v>
      </c>
      <c r="F2282" s="64" t="s">
        <v>4476</v>
      </c>
    </row>
    <row r="2283" spans="1:6" x14ac:dyDescent="0.25">
      <c r="A2283">
        <v>2024</v>
      </c>
      <c r="B2283">
        <v>1</v>
      </c>
      <c r="C2283" t="s">
        <v>3325</v>
      </c>
      <c r="D2283" t="s">
        <v>1057</v>
      </c>
      <c r="F2283" s="64" t="s">
        <v>4477</v>
      </c>
    </row>
    <row r="2284" spans="1:6" x14ac:dyDescent="0.25">
      <c r="A2284">
        <v>2024</v>
      </c>
      <c r="B2284">
        <v>1</v>
      </c>
      <c r="C2284" t="s">
        <v>3325</v>
      </c>
      <c r="D2284" t="s">
        <v>1060</v>
      </c>
      <c r="F2284" s="64" t="s">
        <v>4478</v>
      </c>
    </row>
    <row r="2285" spans="1:6" x14ac:dyDescent="0.25">
      <c r="A2285">
        <v>2024</v>
      </c>
      <c r="B2285">
        <v>1</v>
      </c>
      <c r="C2285" t="s">
        <v>3325</v>
      </c>
      <c r="D2285" t="s">
        <v>1041</v>
      </c>
      <c r="E2285" s="64" t="s">
        <v>4479</v>
      </c>
      <c r="F2285" s="64" t="s">
        <v>3134</v>
      </c>
    </row>
    <row r="2286" spans="1:6" x14ac:dyDescent="0.25">
      <c r="A2286">
        <v>2024</v>
      </c>
      <c r="B2286">
        <v>1</v>
      </c>
      <c r="C2286" t="s">
        <v>3325</v>
      </c>
      <c r="D2286" t="s">
        <v>1041</v>
      </c>
      <c r="E2286" s="64" t="s">
        <v>4480</v>
      </c>
      <c r="F2286" s="64" t="s">
        <v>4481</v>
      </c>
    </row>
    <row r="2287" spans="1:6" x14ac:dyDescent="0.25">
      <c r="A2287">
        <v>2024</v>
      </c>
      <c r="B2287">
        <v>1</v>
      </c>
      <c r="C2287" t="s">
        <v>3325</v>
      </c>
      <c r="D2287" t="s">
        <v>1052</v>
      </c>
      <c r="F2287" s="64" t="s">
        <v>4482</v>
      </c>
    </row>
    <row r="2288" spans="1:6" x14ac:dyDescent="0.25">
      <c r="A2288">
        <v>2024</v>
      </c>
      <c r="B2288">
        <v>1</v>
      </c>
      <c r="C2288" t="s">
        <v>3325</v>
      </c>
      <c r="D2288" t="s">
        <v>1041</v>
      </c>
      <c r="E2288" s="64" t="s">
        <v>4483</v>
      </c>
      <c r="F2288" s="64" t="s">
        <v>4484</v>
      </c>
    </row>
    <row r="2289" spans="1:6" x14ac:dyDescent="0.25">
      <c r="A2289">
        <v>2024</v>
      </c>
      <c r="B2289">
        <v>1</v>
      </c>
      <c r="C2289" t="s">
        <v>3325</v>
      </c>
      <c r="D2289" t="s">
        <v>1046</v>
      </c>
      <c r="F2289" s="64" t="s">
        <v>4485</v>
      </c>
    </row>
    <row r="2290" spans="1:6" x14ac:dyDescent="0.25">
      <c r="A2290">
        <v>2024</v>
      </c>
      <c r="B2290">
        <v>1</v>
      </c>
      <c r="C2290" t="s">
        <v>3325</v>
      </c>
      <c r="D2290" t="s">
        <v>1038</v>
      </c>
      <c r="E2290" s="64" t="s">
        <v>4486</v>
      </c>
      <c r="F2290" s="64" t="s">
        <v>3853</v>
      </c>
    </row>
    <row r="2291" spans="1:6" x14ac:dyDescent="0.25">
      <c r="A2291">
        <v>2024</v>
      </c>
      <c r="B2291">
        <v>1</v>
      </c>
      <c r="C2291" t="s">
        <v>3169</v>
      </c>
      <c r="D2291" t="s">
        <v>1038</v>
      </c>
      <c r="E2291" s="64" t="s">
        <v>4487</v>
      </c>
      <c r="F2291" s="64" t="s">
        <v>4488</v>
      </c>
    </row>
    <row r="2292" spans="1:6" x14ac:dyDescent="0.25">
      <c r="A2292">
        <v>2024</v>
      </c>
      <c r="B2292">
        <v>1</v>
      </c>
      <c r="C2292" t="s">
        <v>3169</v>
      </c>
      <c r="D2292" t="s">
        <v>1049</v>
      </c>
      <c r="F2292" s="64" t="s">
        <v>3825</v>
      </c>
    </row>
    <row r="2293" spans="1:6" x14ac:dyDescent="0.25">
      <c r="A2293">
        <v>2024</v>
      </c>
      <c r="B2293">
        <v>1</v>
      </c>
      <c r="C2293" t="s">
        <v>3169</v>
      </c>
      <c r="D2293" t="s">
        <v>1038</v>
      </c>
      <c r="F2293" s="64" t="s">
        <v>4489</v>
      </c>
    </row>
    <row r="2294" spans="1:6" x14ac:dyDescent="0.25">
      <c r="A2294">
        <v>2024</v>
      </c>
      <c r="B2294">
        <v>1</v>
      </c>
      <c r="C2294" t="s">
        <v>3169</v>
      </c>
      <c r="D2294" t="s">
        <v>1049</v>
      </c>
      <c r="F2294" s="64" t="s">
        <v>4490</v>
      </c>
    </row>
    <row r="2295" spans="1:6" x14ac:dyDescent="0.25">
      <c r="A2295">
        <v>2024</v>
      </c>
      <c r="B2295">
        <v>1</v>
      </c>
      <c r="C2295" t="s">
        <v>3169</v>
      </c>
      <c r="D2295" t="s">
        <v>1041</v>
      </c>
      <c r="F2295" s="64" t="s">
        <v>4070</v>
      </c>
    </row>
    <row r="2296" spans="1:6" x14ac:dyDescent="0.25">
      <c r="A2296">
        <v>2024</v>
      </c>
      <c r="B2296">
        <v>1</v>
      </c>
      <c r="C2296" t="s">
        <v>3169</v>
      </c>
      <c r="D2296" t="s">
        <v>1049</v>
      </c>
      <c r="F2296" s="64" t="s">
        <v>3912</v>
      </c>
    </row>
    <row r="2297" spans="1:6" x14ac:dyDescent="0.25">
      <c r="A2297">
        <v>2024</v>
      </c>
      <c r="B2297">
        <v>1</v>
      </c>
      <c r="C2297" t="s">
        <v>3169</v>
      </c>
      <c r="D2297" t="s">
        <v>1041</v>
      </c>
      <c r="F2297" s="64" t="s">
        <v>4491</v>
      </c>
    </row>
    <row r="2298" spans="1:6" x14ac:dyDescent="0.25">
      <c r="A2298">
        <v>2024</v>
      </c>
      <c r="B2298">
        <v>1</v>
      </c>
      <c r="C2298" t="s">
        <v>3169</v>
      </c>
      <c r="D2298" t="s">
        <v>1041</v>
      </c>
      <c r="F2298" s="64" t="s">
        <v>4371</v>
      </c>
    </row>
    <row r="2299" spans="1:6" x14ac:dyDescent="0.25">
      <c r="A2299">
        <v>2024</v>
      </c>
      <c r="B2299">
        <v>1</v>
      </c>
      <c r="C2299" t="s">
        <v>3169</v>
      </c>
      <c r="D2299" t="s">
        <v>1055</v>
      </c>
      <c r="F2299" s="64" t="s">
        <v>3423</v>
      </c>
    </row>
    <row r="2300" spans="1:6" x14ac:dyDescent="0.25">
      <c r="A2300">
        <v>2024</v>
      </c>
      <c r="B2300">
        <v>1</v>
      </c>
      <c r="C2300" t="s">
        <v>3169</v>
      </c>
      <c r="D2300" t="s">
        <v>1055</v>
      </c>
      <c r="F2300" s="64" t="s">
        <v>3108</v>
      </c>
    </row>
    <row r="2301" spans="1:6" x14ac:dyDescent="0.25">
      <c r="A2301">
        <v>2024</v>
      </c>
      <c r="B2301">
        <v>1</v>
      </c>
      <c r="C2301" t="s">
        <v>3325</v>
      </c>
      <c r="D2301" t="s">
        <v>1041</v>
      </c>
      <c r="F2301" s="64" t="s">
        <v>4492</v>
      </c>
    </row>
    <row r="2302" spans="1:6" x14ac:dyDescent="0.25">
      <c r="A2302">
        <v>2024</v>
      </c>
      <c r="B2302">
        <v>1</v>
      </c>
      <c r="C2302" t="s">
        <v>3325</v>
      </c>
      <c r="D2302" t="s">
        <v>1046</v>
      </c>
      <c r="F2302" s="64" t="s">
        <v>4493</v>
      </c>
    </row>
    <row r="2303" spans="1:6" x14ac:dyDescent="0.25">
      <c r="A2303">
        <v>2024</v>
      </c>
      <c r="B2303">
        <v>1</v>
      </c>
      <c r="C2303" t="s">
        <v>3325</v>
      </c>
      <c r="D2303" t="s">
        <v>1046</v>
      </c>
      <c r="F2303" s="64" t="s">
        <v>4494</v>
      </c>
    </row>
    <row r="2304" spans="1:6" x14ac:dyDescent="0.25">
      <c r="A2304">
        <v>2024</v>
      </c>
      <c r="B2304">
        <v>1</v>
      </c>
      <c r="C2304" t="s">
        <v>3325</v>
      </c>
      <c r="D2304" t="s">
        <v>1046</v>
      </c>
      <c r="F2304" s="64" t="s">
        <v>3304</v>
      </c>
    </row>
    <row r="2305" spans="1:6" x14ac:dyDescent="0.25">
      <c r="A2305">
        <v>2024</v>
      </c>
      <c r="B2305">
        <v>1</v>
      </c>
      <c r="C2305" t="s">
        <v>3325</v>
      </c>
      <c r="D2305" t="s">
        <v>1049</v>
      </c>
      <c r="E2305" s="64" t="s">
        <v>3825</v>
      </c>
      <c r="F2305" s="64" t="s">
        <v>4495</v>
      </c>
    </row>
    <row r="2306" spans="1:6" x14ac:dyDescent="0.25">
      <c r="A2306">
        <v>2024</v>
      </c>
      <c r="B2306">
        <v>1</v>
      </c>
      <c r="C2306" t="s">
        <v>3325</v>
      </c>
      <c r="D2306" t="s">
        <v>1052</v>
      </c>
      <c r="E2306" s="64" t="s">
        <v>4496</v>
      </c>
      <c r="F2306" s="64" t="s">
        <v>3986</v>
      </c>
    </row>
    <row r="2307" spans="1:6" x14ac:dyDescent="0.25">
      <c r="A2307">
        <v>2024</v>
      </c>
      <c r="B2307">
        <v>1</v>
      </c>
      <c r="C2307" t="s">
        <v>3325</v>
      </c>
      <c r="D2307" t="s">
        <v>1062</v>
      </c>
      <c r="E2307" s="64" t="s">
        <v>4497</v>
      </c>
      <c r="F2307" s="64" t="s">
        <v>4429</v>
      </c>
    </row>
    <row r="2308" spans="1:6" x14ac:dyDescent="0.25">
      <c r="A2308">
        <v>2024</v>
      </c>
      <c r="B2308">
        <v>1</v>
      </c>
      <c r="C2308" t="s">
        <v>3325</v>
      </c>
      <c r="D2308" t="s">
        <v>1060</v>
      </c>
      <c r="F2308" s="64" t="s">
        <v>4498</v>
      </c>
    </row>
    <row r="2309" spans="1:6" x14ac:dyDescent="0.25">
      <c r="A2309">
        <v>2024</v>
      </c>
      <c r="B2309">
        <v>2</v>
      </c>
      <c r="C2309" t="s">
        <v>3169</v>
      </c>
      <c r="D2309" t="s">
        <v>1060</v>
      </c>
      <c r="E2309" s="64" t="s">
        <v>4478</v>
      </c>
    </row>
    <row r="2310" spans="1:6" x14ac:dyDescent="0.25">
      <c r="A2310">
        <v>2024</v>
      </c>
      <c r="B2310">
        <v>2</v>
      </c>
      <c r="C2310" t="s">
        <v>3169</v>
      </c>
      <c r="D2310" t="s">
        <v>1052</v>
      </c>
      <c r="F2310" s="64" t="s">
        <v>3660</v>
      </c>
    </row>
    <row r="2311" spans="1:6" x14ac:dyDescent="0.25">
      <c r="A2311">
        <v>2024</v>
      </c>
      <c r="B2311">
        <v>2</v>
      </c>
      <c r="C2311" t="s">
        <v>3169</v>
      </c>
      <c r="D2311" t="s">
        <v>1041</v>
      </c>
      <c r="E2311" s="64" t="s">
        <v>4371</v>
      </c>
    </row>
    <row r="2312" spans="1:6" x14ac:dyDescent="0.25">
      <c r="A2312">
        <v>2024</v>
      </c>
      <c r="B2312">
        <v>2</v>
      </c>
      <c r="C2312" t="s">
        <v>3169</v>
      </c>
      <c r="D2312" t="s">
        <v>1055</v>
      </c>
      <c r="E2312" s="64" t="s">
        <v>4499</v>
      </c>
    </row>
    <row r="2313" spans="1:6" x14ac:dyDescent="0.25">
      <c r="A2313">
        <v>2024</v>
      </c>
      <c r="B2313">
        <v>2</v>
      </c>
      <c r="C2313" t="s">
        <v>3169</v>
      </c>
      <c r="D2313" t="s">
        <v>1038</v>
      </c>
      <c r="E2313" s="64" t="s">
        <v>3853</v>
      </c>
    </row>
    <row r="2314" spans="1:6" x14ac:dyDescent="0.25">
      <c r="A2314">
        <v>2024</v>
      </c>
      <c r="B2314">
        <v>2</v>
      </c>
      <c r="C2314" t="s">
        <v>3325</v>
      </c>
      <c r="D2314" t="s">
        <v>1060</v>
      </c>
      <c r="E2314" s="64" t="s">
        <v>4500</v>
      </c>
      <c r="F2314" s="64" t="s">
        <v>4501</v>
      </c>
    </row>
    <row r="2315" spans="1:6" x14ac:dyDescent="0.25">
      <c r="A2315">
        <v>2024</v>
      </c>
      <c r="B2315">
        <v>2</v>
      </c>
      <c r="C2315" t="s">
        <v>3169</v>
      </c>
      <c r="D2315" t="s">
        <v>1055</v>
      </c>
      <c r="F2315" s="64" t="s">
        <v>4502</v>
      </c>
    </row>
    <row r="2316" spans="1:6" x14ac:dyDescent="0.25">
      <c r="A2316">
        <v>2024</v>
      </c>
      <c r="B2316">
        <v>2</v>
      </c>
      <c r="C2316" t="s">
        <v>3169</v>
      </c>
      <c r="D2316" t="s">
        <v>1049</v>
      </c>
      <c r="F2316" s="64" t="s">
        <v>4503</v>
      </c>
    </row>
    <row r="2317" spans="1:6" x14ac:dyDescent="0.25">
      <c r="A2317">
        <v>2024</v>
      </c>
      <c r="B2317">
        <v>2</v>
      </c>
      <c r="C2317" t="s">
        <v>3169</v>
      </c>
      <c r="D2317" t="s">
        <v>1046</v>
      </c>
      <c r="E2317" s="64" t="s">
        <v>4494</v>
      </c>
    </row>
    <row r="2318" spans="1:6" x14ac:dyDescent="0.25">
      <c r="A2318">
        <v>2024</v>
      </c>
      <c r="B2318">
        <v>2</v>
      </c>
      <c r="C2318" t="s">
        <v>3169</v>
      </c>
      <c r="D2318" t="s">
        <v>1052</v>
      </c>
      <c r="F2318" s="64" t="s">
        <v>4504</v>
      </c>
    </row>
    <row r="2319" spans="1:6" x14ac:dyDescent="0.25">
      <c r="A2319">
        <v>2024</v>
      </c>
      <c r="B2319">
        <v>2</v>
      </c>
      <c r="C2319" t="s">
        <v>3169</v>
      </c>
      <c r="D2319" t="s">
        <v>1052</v>
      </c>
      <c r="F2319" s="64" t="s">
        <v>4505</v>
      </c>
    </row>
    <row r="2320" spans="1:6" x14ac:dyDescent="0.25">
      <c r="A2320">
        <v>2024</v>
      </c>
      <c r="B2320">
        <v>2</v>
      </c>
      <c r="C2320" t="s">
        <v>3169</v>
      </c>
      <c r="D2320" t="s">
        <v>1038</v>
      </c>
      <c r="F2320" s="64" t="s">
        <v>4506</v>
      </c>
    </row>
    <row r="2321" spans="1:6" x14ac:dyDescent="0.25">
      <c r="A2321">
        <v>2024</v>
      </c>
      <c r="B2321">
        <v>2</v>
      </c>
      <c r="C2321" t="s">
        <v>3169</v>
      </c>
      <c r="D2321" t="s">
        <v>1038</v>
      </c>
      <c r="F2321" s="64" t="s">
        <v>4507</v>
      </c>
    </row>
    <row r="2322" spans="1:6" x14ac:dyDescent="0.25">
      <c r="A2322">
        <v>2024</v>
      </c>
      <c r="B2322">
        <v>2</v>
      </c>
      <c r="C2322" t="s">
        <v>3169</v>
      </c>
      <c r="D2322" t="s">
        <v>1046</v>
      </c>
      <c r="F2322" s="64" t="s">
        <v>4006</v>
      </c>
    </row>
    <row r="2323" spans="1:6" x14ac:dyDescent="0.25">
      <c r="A2323">
        <v>2024</v>
      </c>
      <c r="B2323">
        <v>2</v>
      </c>
      <c r="C2323" t="s">
        <v>3169</v>
      </c>
      <c r="D2323" t="s">
        <v>1041</v>
      </c>
      <c r="F2323" s="64" t="s">
        <v>4508</v>
      </c>
    </row>
    <row r="2324" spans="1:6" x14ac:dyDescent="0.25">
      <c r="A2324">
        <v>2024</v>
      </c>
      <c r="B2324">
        <v>2</v>
      </c>
      <c r="C2324" t="s">
        <v>3169</v>
      </c>
      <c r="D2324" t="s">
        <v>1049</v>
      </c>
      <c r="F2324" s="64" t="s">
        <v>3791</v>
      </c>
    </row>
    <row r="2325" spans="1:6" x14ac:dyDescent="0.25">
      <c r="A2325">
        <v>2024</v>
      </c>
      <c r="B2325">
        <v>2</v>
      </c>
      <c r="C2325" t="s">
        <v>3169</v>
      </c>
      <c r="D2325" t="s">
        <v>1055</v>
      </c>
      <c r="E2325" s="64" t="s">
        <v>4391</v>
      </c>
      <c r="F2325" s="64" t="s">
        <v>3114</v>
      </c>
    </row>
    <row r="2326" spans="1:6" x14ac:dyDescent="0.25">
      <c r="A2326">
        <v>2024</v>
      </c>
      <c r="B2326">
        <v>2</v>
      </c>
      <c r="C2326" t="s">
        <v>3325</v>
      </c>
      <c r="D2326" t="s">
        <v>1041</v>
      </c>
      <c r="E2326" s="64" t="s">
        <v>4484</v>
      </c>
      <c r="F2326" s="64" t="s">
        <v>4370</v>
      </c>
    </row>
    <row r="2327" spans="1:6" x14ac:dyDescent="0.25">
      <c r="A2327">
        <v>2024</v>
      </c>
      <c r="B2327">
        <v>2</v>
      </c>
      <c r="C2327" t="s">
        <v>3325</v>
      </c>
      <c r="D2327" t="s">
        <v>1055</v>
      </c>
      <c r="F2327" s="64" t="s">
        <v>4509</v>
      </c>
    </row>
    <row r="2328" spans="1:6" x14ac:dyDescent="0.25">
      <c r="A2328">
        <v>2024</v>
      </c>
      <c r="B2328">
        <v>2</v>
      </c>
      <c r="C2328" t="s">
        <v>3325</v>
      </c>
      <c r="D2328" t="s">
        <v>1049</v>
      </c>
      <c r="E2328" s="64" t="s">
        <v>3791</v>
      </c>
      <c r="F2328" s="64" t="s">
        <v>4510</v>
      </c>
    </row>
    <row r="2329" spans="1:6" x14ac:dyDescent="0.25">
      <c r="A2329">
        <v>2024</v>
      </c>
      <c r="B2329">
        <v>2</v>
      </c>
      <c r="C2329" t="s">
        <v>3325</v>
      </c>
      <c r="D2329" t="s">
        <v>1055</v>
      </c>
      <c r="E2329" s="64" t="s">
        <v>3423</v>
      </c>
      <c r="F2329" s="64" t="s">
        <v>4391</v>
      </c>
    </row>
    <row r="2330" spans="1:6" x14ac:dyDescent="0.25">
      <c r="A2330">
        <v>2024</v>
      </c>
      <c r="B2330">
        <v>3</v>
      </c>
      <c r="C2330" t="s">
        <v>3169</v>
      </c>
      <c r="D2330" t="s">
        <v>1049</v>
      </c>
      <c r="E2330" s="64" t="s">
        <v>4490</v>
      </c>
    </row>
    <row r="2331" spans="1:6" x14ac:dyDescent="0.25">
      <c r="A2331">
        <v>2024</v>
      </c>
      <c r="B2331">
        <v>3</v>
      </c>
      <c r="C2331" t="s">
        <v>3169</v>
      </c>
      <c r="D2331" t="s">
        <v>1049</v>
      </c>
      <c r="E2331" s="64" t="s">
        <v>3912</v>
      </c>
    </row>
    <row r="2332" spans="1:6" x14ac:dyDescent="0.25">
      <c r="A2332">
        <v>2024</v>
      </c>
      <c r="B2332">
        <v>3</v>
      </c>
      <c r="C2332" t="s">
        <v>3169</v>
      </c>
      <c r="D2332" t="s">
        <v>1041</v>
      </c>
      <c r="E2332" s="64" t="s">
        <v>4481</v>
      </c>
    </row>
    <row r="2333" spans="1:6" x14ac:dyDescent="0.25">
      <c r="A2333">
        <v>2024</v>
      </c>
      <c r="B2333">
        <v>3</v>
      </c>
      <c r="C2333" t="s">
        <v>3169</v>
      </c>
      <c r="D2333" t="s">
        <v>1049</v>
      </c>
      <c r="E2333" s="64" t="s">
        <v>4503</v>
      </c>
    </row>
    <row r="2334" spans="1:6" x14ac:dyDescent="0.25">
      <c r="A2334">
        <v>2024</v>
      </c>
      <c r="B2334">
        <v>3</v>
      </c>
      <c r="C2334" t="s">
        <v>3169</v>
      </c>
      <c r="D2334" t="s">
        <v>1049</v>
      </c>
      <c r="E2334" s="64" t="s">
        <v>4510</v>
      </c>
    </row>
    <row r="2335" spans="1:6" x14ac:dyDescent="0.25">
      <c r="A2335">
        <v>2024</v>
      </c>
      <c r="B2335">
        <v>3</v>
      </c>
      <c r="C2335" t="s">
        <v>3169</v>
      </c>
      <c r="D2335" t="s">
        <v>1041</v>
      </c>
      <c r="E2335" s="64" t="s">
        <v>4070</v>
      </c>
    </row>
    <row r="2336" spans="1:6" x14ac:dyDescent="0.25">
      <c r="A2336">
        <v>2024</v>
      </c>
      <c r="B2336">
        <v>3</v>
      </c>
      <c r="C2336" t="s">
        <v>3169</v>
      </c>
      <c r="D2336" t="s">
        <v>1046</v>
      </c>
      <c r="E2336" s="64" t="s">
        <v>4511</v>
      </c>
    </row>
    <row r="2337" spans="1:6" x14ac:dyDescent="0.25">
      <c r="A2337">
        <v>2024</v>
      </c>
      <c r="B2337">
        <v>3</v>
      </c>
      <c r="C2337" t="s">
        <v>3325</v>
      </c>
      <c r="D2337" t="s">
        <v>1060</v>
      </c>
      <c r="F2337" s="64" t="s">
        <v>4512</v>
      </c>
    </row>
    <row r="2338" spans="1:6" x14ac:dyDescent="0.25">
      <c r="A2338">
        <v>2024</v>
      </c>
      <c r="B2338">
        <v>3</v>
      </c>
      <c r="C2338" t="s">
        <v>3169</v>
      </c>
      <c r="D2338" t="s">
        <v>1060</v>
      </c>
      <c r="F2338" s="64" t="s">
        <v>4513</v>
      </c>
    </row>
    <row r="2339" spans="1:6" x14ac:dyDescent="0.25">
      <c r="A2339">
        <v>2024</v>
      </c>
      <c r="B2339">
        <v>3</v>
      </c>
      <c r="C2339" t="s">
        <v>3169</v>
      </c>
      <c r="D2339" t="s">
        <v>1060</v>
      </c>
      <c r="F2339" s="64" t="s">
        <v>3016</v>
      </c>
    </row>
    <row r="2340" spans="1:6" x14ac:dyDescent="0.25">
      <c r="A2340">
        <v>2024</v>
      </c>
      <c r="B2340">
        <v>3</v>
      </c>
      <c r="C2340" t="s">
        <v>3169</v>
      </c>
      <c r="D2340" t="s">
        <v>1060</v>
      </c>
      <c r="F2340" s="64" t="s">
        <v>4514</v>
      </c>
    </row>
    <row r="2341" spans="1:6" x14ac:dyDescent="0.25">
      <c r="A2341">
        <v>2024</v>
      </c>
      <c r="B2341">
        <v>3</v>
      </c>
      <c r="C2341" t="s">
        <v>3169</v>
      </c>
      <c r="D2341" t="s">
        <v>1041</v>
      </c>
      <c r="E2341" s="64" t="s">
        <v>4475</v>
      </c>
      <c r="F2341" s="64" t="s">
        <v>4515</v>
      </c>
    </row>
    <row r="2342" spans="1:6" x14ac:dyDescent="0.25">
      <c r="A2342">
        <v>2024</v>
      </c>
      <c r="B2342">
        <v>3</v>
      </c>
      <c r="C2342" t="s">
        <v>3169</v>
      </c>
      <c r="D2342" t="s">
        <v>1062</v>
      </c>
      <c r="F2342" s="64" t="s">
        <v>4516</v>
      </c>
    </row>
    <row r="2343" spans="1:6" x14ac:dyDescent="0.25">
      <c r="A2343">
        <v>2024</v>
      </c>
      <c r="B2343">
        <v>3</v>
      </c>
      <c r="C2343" t="s">
        <v>3169</v>
      </c>
      <c r="D2343" t="s">
        <v>1062</v>
      </c>
      <c r="F2343" s="64" t="s">
        <v>4517</v>
      </c>
    </row>
    <row r="2344" spans="1:6" x14ac:dyDescent="0.25">
      <c r="A2344">
        <v>2024</v>
      </c>
      <c r="B2344">
        <v>3</v>
      </c>
      <c r="C2344" t="s">
        <v>3169</v>
      </c>
      <c r="D2344" t="s">
        <v>1046</v>
      </c>
      <c r="E2344" s="64" t="s">
        <v>4006</v>
      </c>
    </row>
    <row r="2345" spans="1:6" x14ac:dyDescent="0.25">
      <c r="A2345">
        <v>2024</v>
      </c>
      <c r="B2345">
        <v>3</v>
      </c>
      <c r="C2345" t="s">
        <v>3169</v>
      </c>
      <c r="D2345" t="s">
        <v>1046</v>
      </c>
      <c r="F2345" s="64" t="s">
        <v>3340</v>
      </c>
    </row>
    <row r="2346" spans="1:6" x14ac:dyDescent="0.25">
      <c r="A2346">
        <v>2024</v>
      </c>
      <c r="B2346">
        <v>3</v>
      </c>
      <c r="C2346" t="s">
        <v>3169</v>
      </c>
      <c r="D2346" t="s">
        <v>1041</v>
      </c>
      <c r="F2346" s="64" t="s">
        <v>4518</v>
      </c>
    </row>
    <row r="2347" spans="1:6" x14ac:dyDescent="0.25">
      <c r="A2347">
        <v>2024</v>
      </c>
      <c r="B2347">
        <v>3</v>
      </c>
      <c r="C2347" t="s">
        <v>3169</v>
      </c>
      <c r="D2347" t="s">
        <v>1041</v>
      </c>
      <c r="F2347" s="64" t="s">
        <v>4519</v>
      </c>
    </row>
    <row r="2348" spans="1:6" x14ac:dyDescent="0.25">
      <c r="A2348">
        <v>2024</v>
      </c>
      <c r="B2348">
        <v>3</v>
      </c>
      <c r="C2348" t="s">
        <v>3169</v>
      </c>
      <c r="D2348" t="s">
        <v>1041</v>
      </c>
      <c r="F2348" s="64" t="s">
        <v>4520</v>
      </c>
    </row>
    <row r="2349" spans="1:6" x14ac:dyDescent="0.25">
      <c r="A2349">
        <v>2024</v>
      </c>
      <c r="B2349">
        <v>3</v>
      </c>
      <c r="C2349" t="s">
        <v>3169</v>
      </c>
      <c r="D2349" t="s">
        <v>1041</v>
      </c>
      <c r="F2349" s="64" t="s">
        <v>3530</v>
      </c>
    </row>
    <row r="2350" spans="1:6" x14ac:dyDescent="0.25">
      <c r="A2350">
        <v>2024</v>
      </c>
      <c r="B2350">
        <v>3</v>
      </c>
      <c r="C2350" t="s">
        <v>3169</v>
      </c>
      <c r="D2350" t="s">
        <v>1052</v>
      </c>
      <c r="E2350" s="64" t="s">
        <v>4504</v>
      </c>
      <c r="F2350" s="64" t="s">
        <v>3850</v>
      </c>
    </row>
    <row r="2351" spans="1:6" x14ac:dyDescent="0.25">
      <c r="A2351">
        <v>2024</v>
      </c>
      <c r="B2351">
        <v>3</v>
      </c>
      <c r="C2351" t="s">
        <v>3169</v>
      </c>
      <c r="D2351" t="s">
        <v>1046</v>
      </c>
      <c r="E2351" s="64" t="s">
        <v>3026</v>
      </c>
    </row>
    <row r="2352" spans="1:6" x14ac:dyDescent="0.25">
      <c r="A2352">
        <v>2024</v>
      </c>
      <c r="B2352">
        <v>3</v>
      </c>
      <c r="C2352" t="s">
        <v>3325</v>
      </c>
      <c r="D2352" t="s">
        <v>1038</v>
      </c>
      <c r="E2352" s="64" t="s">
        <v>4507</v>
      </c>
      <c r="F2352" s="64" t="s">
        <v>4521</v>
      </c>
    </row>
    <row r="2353" spans="1:6" x14ac:dyDescent="0.25">
      <c r="A2353">
        <v>2024</v>
      </c>
      <c r="B2353">
        <v>3</v>
      </c>
      <c r="C2353" t="s">
        <v>3325</v>
      </c>
      <c r="D2353" t="s">
        <v>1052</v>
      </c>
      <c r="E2353" s="64" t="s">
        <v>3660</v>
      </c>
      <c r="F2353" s="64" t="s">
        <v>4522</v>
      </c>
    </row>
    <row r="2354" spans="1:6" x14ac:dyDescent="0.25">
      <c r="A2354">
        <v>2024</v>
      </c>
      <c r="B2354">
        <v>3</v>
      </c>
      <c r="C2354" t="s">
        <v>3325</v>
      </c>
      <c r="D2354" t="s">
        <v>1052</v>
      </c>
      <c r="E2354" s="64" t="s">
        <v>3850</v>
      </c>
      <c r="F2354" s="64" t="s">
        <v>4523</v>
      </c>
    </row>
    <row r="2355" spans="1:6" x14ac:dyDescent="0.25">
      <c r="A2355">
        <v>2024</v>
      </c>
      <c r="B2355">
        <v>3</v>
      </c>
      <c r="C2355" t="s">
        <v>3325</v>
      </c>
      <c r="D2355" t="s">
        <v>1041</v>
      </c>
      <c r="E2355" s="64" t="s">
        <v>4515</v>
      </c>
      <c r="F2355" s="64" t="s">
        <v>3179</v>
      </c>
    </row>
    <row r="2356" spans="1:6" x14ac:dyDescent="0.25">
      <c r="A2356">
        <v>2024</v>
      </c>
      <c r="B2356">
        <v>3</v>
      </c>
      <c r="C2356" t="s">
        <v>3325</v>
      </c>
      <c r="D2356" t="s">
        <v>1041</v>
      </c>
      <c r="E2356" s="64" t="s">
        <v>4491</v>
      </c>
      <c r="F2356" s="64" t="s">
        <v>4479</v>
      </c>
    </row>
    <row r="2357" spans="1:6" x14ac:dyDescent="0.25">
      <c r="A2357">
        <v>2024</v>
      </c>
      <c r="B2357">
        <v>3</v>
      </c>
      <c r="C2357" t="s">
        <v>3325</v>
      </c>
      <c r="D2357" t="s">
        <v>1046</v>
      </c>
      <c r="E2357" s="64" t="s">
        <v>3304</v>
      </c>
      <c r="F2357" s="64" t="s">
        <v>4524</v>
      </c>
    </row>
    <row r="2358" spans="1:6" x14ac:dyDescent="0.25">
      <c r="A2358">
        <v>2024</v>
      </c>
      <c r="B2358">
        <v>4</v>
      </c>
      <c r="C2358" t="s">
        <v>3169</v>
      </c>
      <c r="D2358" t="s">
        <v>1041</v>
      </c>
      <c r="E2358" s="64" t="s">
        <v>3530</v>
      </c>
    </row>
    <row r="2359" spans="1:6" x14ac:dyDescent="0.25">
      <c r="A2359">
        <v>2024</v>
      </c>
      <c r="B2359">
        <v>4</v>
      </c>
      <c r="C2359" t="s">
        <v>3325</v>
      </c>
      <c r="D2359" t="s">
        <v>1049</v>
      </c>
      <c r="E2359" s="64" t="s">
        <v>4495</v>
      </c>
      <c r="F2359" s="64" t="s">
        <v>4525</v>
      </c>
    </row>
    <row r="2360" spans="1:6" x14ac:dyDescent="0.25">
      <c r="A2360">
        <v>2024</v>
      </c>
      <c r="B2360">
        <v>4</v>
      </c>
      <c r="C2360" t="s">
        <v>3169</v>
      </c>
      <c r="D2360" t="s">
        <v>1060</v>
      </c>
      <c r="E2360" s="64" t="s">
        <v>4526</v>
      </c>
    </row>
    <row r="2361" spans="1:6" x14ac:dyDescent="0.25">
      <c r="A2361">
        <v>2024</v>
      </c>
      <c r="B2361">
        <v>4</v>
      </c>
      <c r="C2361" t="s">
        <v>3169</v>
      </c>
      <c r="D2361" t="s">
        <v>1060</v>
      </c>
      <c r="E2361" s="64" t="s">
        <v>4527</v>
      </c>
    </row>
    <row r="2362" spans="1:6" x14ac:dyDescent="0.25">
      <c r="A2362">
        <v>2024</v>
      </c>
      <c r="B2362">
        <v>4</v>
      </c>
      <c r="C2362" t="s">
        <v>3169</v>
      </c>
      <c r="D2362" t="s">
        <v>1049</v>
      </c>
      <c r="E2362" s="64" t="s">
        <v>4528</v>
      </c>
      <c r="F2362" s="64" t="s">
        <v>4529</v>
      </c>
    </row>
    <row r="2363" spans="1:6" x14ac:dyDescent="0.25">
      <c r="A2363">
        <v>2024</v>
      </c>
      <c r="B2363">
        <v>4</v>
      </c>
      <c r="C2363" t="s">
        <v>3169</v>
      </c>
      <c r="D2363" t="s">
        <v>1038</v>
      </c>
      <c r="F2363" s="64" t="s">
        <v>4487</v>
      </c>
    </row>
    <row r="2364" spans="1:6" x14ac:dyDescent="0.25">
      <c r="A2364">
        <v>2024</v>
      </c>
      <c r="B2364">
        <v>4</v>
      </c>
      <c r="C2364" t="s">
        <v>3169</v>
      </c>
      <c r="D2364" t="s">
        <v>1060</v>
      </c>
      <c r="E2364" s="64" t="s">
        <v>4530</v>
      </c>
      <c r="F2364" s="64" t="s">
        <v>3658</v>
      </c>
    </row>
    <row r="2365" spans="1:6" x14ac:dyDescent="0.25">
      <c r="A2365">
        <v>2024</v>
      </c>
      <c r="B2365">
        <v>4</v>
      </c>
      <c r="C2365" t="s">
        <v>3169</v>
      </c>
      <c r="D2365" t="s">
        <v>1049</v>
      </c>
      <c r="F2365" s="64" t="s">
        <v>4531</v>
      </c>
    </row>
    <row r="2366" spans="1:6" x14ac:dyDescent="0.25">
      <c r="A2366">
        <v>2024</v>
      </c>
      <c r="B2366">
        <v>4</v>
      </c>
      <c r="C2366" t="s">
        <v>3169</v>
      </c>
      <c r="D2366" t="s">
        <v>1049</v>
      </c>
      <c r="F2366" s="64" t="s">
        <v>4532</v>
      </c>
    </row>
    <row r="2367" spans="1:6" x14ac:dyDescent="0.25">
      <c r="A2367">
        <v>2024</v>
      </c>
      <c r="B2367">
        <v>4</v>
      </c>
      <c r="C2367" t="s">
        <v>3169</v>
      </c>
      <c r="D2367" t="s">
        <v>1062</v>
      </c>
      <c r="E2367" s="64" t="s">
        <v>4517</v>
      </c>
    </row>
    <row r="2368" spans="1:6" x14ac:dyDescent="0.25">
      <c r="A2368">
        <v>2024</v>
      </c>
      <c r="B2368">
        <v>4</v>
      </c>
      <c r="C2368" t="s">
        <v>3169</v>
      </c>
      <c r="D2368" t="s">
        <v>1049</v>
      </c>
      <c r="E2368" s="64" t="s">
        <v>4532</v>
      </c>
      <c r="F2368" s="64" t="s">
        <v>4533</v>
      </c>
    </row>
    <row r="2369" spans="1:6" x14ac:dyDescent="0.25">
      <c r="A2369">
        <v>2024</v>
      </c>
      <c r="B2369">
        <v>4</v>
      </c>
      <c r="C2369" t="s">
        <v>3169</v>
      </c>
      <c r="D2369" t="s">
        <v>1052</v>
      </c>
      <c r="E2369" s="64" t="s">
        <v>3986</v>
      </c>
    </row>
    <row r="2370" spans="1:6" x14ac:dyDescent="0.25">
      <c r="A2370">
        <v>2024</v>
      </c>
      <c r="B2370">
        <v>4</v>
      </c>
      <c r="C2370" t="s">
        <v>3169</v>
      </c>
      <c r="D2370" t="s">
        <v>1049</v>
      </c>
      <c r="E2370" s="64" t="s">
        <v>4531</v>
      </c>
      <c r="F2370" s="64" t="s">
        <v>4534</v>
      </c>
    </row>
    <row r="2371" spans="1:6" x14ac:dyDescent="0.25">
      <c r="A2371">
        <v>2024</v>
      </c>
      <c r="B2371">
        <v>4</v>
      </c>
      <c r="C2371" t="s">
        <v>3169</v>
      </c>
      <c r="D2371" t="s">
        <v>1041</v>
      </c>
      <c r="F2371" s="64" t="s">
        <v>4535</v>
      </c>
    </row>
    <row r="2372" spans="1:6" x14ac:dyDescent="0.25">
      <c r="A2372">
        <v>2024</v>
      </c>
      <c r="B2372">
        <v>4</v>
      </c>
      <c r="C2372" t="s">
        <v>3169</v>
      </c>
      <c r="D2372" t="s">
        <v>1046</v>
      </c>
      <c r="F2372" s="64" t="s">
        <v>4536</v>
      </c>
    </row>
    <row r="2373" spans="1:6" x14ac:dyDescent="0.25">
      <c r="A2373">
        <v>2024</v>
      </c>
      <c r="B2373">
        <v>4</v>
      </c>
      <c r="C2373" t="s">
        <v>3169</v>
      </c>
      <c r="D2373" t="s">
        <v>1049</v>
      </c>
      <c r="F2373" s="64" t="s">
        <v>4287</v>
      </c>
    </row>
    <row r="2374" spans="1:6" x14ac:dyDescent="0.25">
      <c r="A2374">
        <v>2024</v>
      </c>
      <c r="B2374">
        <v>4</v>
      </c>
      <c r="C2374" t="s">
        <v>3325</v>
      </c>
      <c r="D2374" t="s">
        <v>1046</v>
      </c>
      <c r="E2374" s="64" t="s">
        <v>4536</v>
      </c>
      <c r="F2374" s="64" t="s">
        <v>4537</v>
      </c>
    </row>
    <row r="2375" spans="1:6" x14ac:dyDescent="0.25">
      <c r="A2375">
        <v>2024</v>
      </c>
      <c r="B2375">
        <v>4</v>
      </c>
      <c r="C2375" t="s">
        <v>3325</v>
      </c>
      <c r="D2375" t="s">
        <v>1046</v>
      </c>
      <c r="E2375" s="64" t="s">
        <v>4524</v>
      </c>
      <c r="F2375" s="64" t="s">
        <v>4538</v>
      </c>
    </row>
    <row r="2376" spans="1:6" x14ac:dyDescent="0.25">
      <c r="A2376">
        <v>2024</v>
      </c>
      <c r="B2376">
        <v>4</v>
      </c>
      <c r="C2376" t="s">
        <v>3325</v>
      </c>
      <c r="D2376" t="s">
        <v>1062</v>
      </c>
      <c r="F2376" s="64" t="s">
        <v>4539</v>
      </c>
    </row>
    <row r="2377" spans="1:6" x14ac:dyDescent="0.25">
      <c r="A2377">
        <v>2024</v>
      </c>
      <c r="B2377">
        <v>5</v>
      </c>
      <c r="C2377" t="s">
        <v>3169</v>
      </c>
      <c r="D2377" t="s">
        <v>1049</v>
      </c>
      <c r="E2377" s="64" t="s">
        <v>4533</v>
      </c>
    </row>
    <row r="2378" spans="1:6" x14ac:dyDescent="0.25">
      <c r="A2378">
        <v>2024</v>
      </c>
      <c r="B2378">
        <v>5</v>
      </c>
      <c r="C2378" t="s">
        <v>3169</v>
      </c>
      <c r="D2378" t="s">
        <v>1049</v>
      </c>
      <c r="E2378" s="64" t="s">
        <v>4534</v>
      </c>
    </row>
    <row r="2379" spans="1:6" x14ac:dyDescent="0.25">
      <c r="A2379">
        <v>2024</v>
      </c>
      <c r="B2379">
        <v>5</v>
      </c>
      <c r="C2379" t="s">
        <v>3169</v>
      </c>
      <c r="D2379" t="s">
        <v>1041</v>
      </c>
      <c r="E2379" s="64" t="s">
        <v>4535</v>
      </c>
    </row>
    <row r="2380" spans="1:6" x14ac:dyDescent="0.25">
      <c r="A2380">
        <v>2024</v>
      </c>
      <c r="B2380">
        <v>5</v>
      </c>
      <c r="C2380" t="s">
        <v>3169</v>
      </c>
      <c r="D2380" t="s">
        <v>1049</v>
      </c>
      <c r="F2380" s="64" t="s">
        <v>4281</v>
      </c>
    </row>
    <row r="2381" spans="1:6" x14ac:dyDescent="0.25">
      <c r="A2381">
        <v>2024</v>
      </c>
      <c r="B2381">
        <v>5</v>
      </c>
      <c r="C2381" t="s">
        <v>3169</v>
      </c>
      <c r="D2381" t="s">
        <v>1060</v>
      </c>
      <c r="E2381" s="64" t="s">
        <v>4513</v>
      </c>
    </row>
    <row r="2382" spans="1:6" x14ac:dyDescent="0.25">
      <c r="A2382">
        <v>2024</v>
      </c>
      <c r="B2382">
        <v>5</v>
      </c>
      <c r="C2382" t="s">
        <v>3169</v>
      </c>
      <c r="D2382" t="s">
        <v>1049</v>
      </c>
      <c r="E2382" s="64" t="s">
        <v>4529</v>
      </c>
      <c r="F2382" s="64" t="s">
        <v>3988</v>
      </c>
    </row>
    <row r="2383" spans="1:6" x14ac:dyDescent="0.25">
      <c r="A2383">
        <v>2024</v>
      </c>
      <c r="B2383">
        <v>5</v>
      </c>
      <c r="C2383" t="s">
        <v>3169</v>
      </c>
      <c r="D2383" t="s">
        <v>1062</v>
      </c>
      <c r="F2383" s="64" t="s">
        <v>4540</v>
      </c>
    </row>
    <row r="2384" spans="1:6" x14ac:dyDescent="0.25">
      <c r="A2384">
        <v>2024</v>
      </c>
      <c r="B2384">
        <v>5</v>
      </c>
      <c r="C2384" t="s">
        <v>3169</v>
      </c>
      <c r="D2384" t="s">
        <v>1060</v>
      </c>
      <c r="E2384" s="64" t="s">
        <v>3016</v>
      </c>
      <c r="F2384" s="64" t="s">
        <v>4541</v>
      </c>
    </row>
    <row r="2385" spans="1:6" x14ac:dyDescent="0.25">
      <c r="A2385">
        <v>2024</v>
      </c>
      <c r="B2385">
        <v>5</v>
      </c>
      <c r="C2385" t="s">
        <v>3169</v>
      </c>
      <c r="D2385" t="s">
        <v>1041</v>
      </c>
      <c r="F2385" s="64" t="s">
        <v>4491</v>
      </c>
    </row>
    <row r="2386" spans="1:6" x14ac:dyDescent="0.25">
      <c r="A2386">
        <v>2024</v>
      </c>
      <c r="B2386">
        <v>5</v>
      </c>
      <c r="C2386" t="s">
        <v>3169</v>
      </c>
      <c r="D2386" t="s">
        <v>1049</v>
      </c>
      <c r="F2386" s="64" t="s">
        <v>4051</v>
      </c>
    </row>
    <row r="2387" spans="1:6" x14ac:dyDescent="0.25">
      <c r="A2387">
        <v>2024</v>
      </c>
      <c r="B2387">
        <v>5</v>
      </c>
      <c r="C2387" t="s">
        <v>3169</v>
      </c>
      <c r="D2387" t="s">
        <v>1062</v>
      </c>
      <c r="F2387" s="64" t="s">
        <v>4542</v>
      </c>
    </row>
    <row r="2388" spans="1:6" x14ac:dyDescent="0.25">
      <c r="A2388">
        <v>2024</v>
      </c>
      <c r="B2388">
        <v>5</v>
      </c>
      <c r="C2388" t="s">
        <v>3169</v>
      </c>
      <c r="D2388" t="s">
        <v>1060</v>
      </c>
      <c r="F2388" s="64" t="s">
        <v>4543</v>
      </c>
    </row>
    <row r="2389" spans="1:6" x14ac:dyDescent="0.25">
      <c r="A2389">
        <v>2024</v>
      </c>
      <c r="B2389">
        <v>5</v>
      </c>
      <c r="C2389" t="s">
        <v>3169</v>
      </c>
      <c r="D2389" t="s">
        <v>1049</v>
      </c>
      <c r="E2389" s="64" t="s">
        <v>4051</v>
      </c>
      <c r="F2389" s="64" t="s">
        <v>26669</v>
      </c>
    </row>
    <row r="2390" spans="1:6" x14ac:dyDescent="0.25">
      <c r="A2390">
        <v>2024</v>
      </c>
      <c r="B2390">
        <v>5</v>
      </c>
      <c r="C2390" t="s">
        <v>3169</v>
      </c>
      <c r="D2390" t="s">
        <v>1052</v>
      </c>
      <c r="E2390" s="64" t="s">
        <v>4505</v>
      </c>
    </row>
    <row r="2391" spans="1:6" x14ac:dyDescent="0.25">
      <c r="A2391">
        <v>2024</v>
      </c>
      <c r="B2391">
        <v>5</v>
      </c>
      <c r="C2391" t="s">
        <v>3169</v>
      </c>
      <c r="D2391" t="s">
        <v>1046</v>
      </c>
      <c r="F2391" s="64" t="s">
        <v>4544</v>
      </c>
    </row>
    <row r="2392" spans="1:6" x14ac:dyDescent="0.25">
      <c r="A2392">
        <v>2024</v>
      </c>
      <c r="B2392">
        <v>5</v>
      </c>
      <c r="C2392" t="s">
        <v>3169</v>
      </c>
      <c r="D2392" t="s">
        <v>1046</v>
      </c>
      <c r="E2392" s="64" t="s">
        <v>4544</v>
      </c>
      <c r="F2392" s="64" t="s">
        <v>4545</v>
      </c>
    </row>
    <row r="2393" spans="1:6" x14ac:dyDescent="0.25">
      <c r="A2393">
        <v>2024</v>
      </c>
      <c r="B2393">
        <v>5</v>
      </c>
      <c r="C2393" t="s">
        <v>3169</v>
      </c>
      <c r="D2393" t="s">
        <v>1049</v>
      </c>
      <c r="E2393" s="64" t="s">
        <v>26669</v>
      </c>
    </row>
    <row r="2394" spans="1:6" x14ac:dyDescent="0.25">
      <c r="A2394">
        <v>2024</v>
      </c>
      <c r="B2394">
        <v>5</v>
      </c>
      <c r="C2394" t="s">
        <v>3169</v>
      </c>
      <c r="D2394" t="s">
        <v>1041</v>
      </c>
      <c r="E2394" s="64" t="s">
        <v>3179</v>
      </c>
    </row>
    <row r="2395" spans="1:6" x14ac:dyDescent="0.25">
      <c r="A2395">
        <v>2024</v>
      </c>
      <c r="B2395">
        <v>5</v>
      </c>
      <c r="C2395" t="s">
        <v>3325</v>
      </c>
      <c r="D2395" t="s">
        <v>1060</v>
      </c>
      <c r="F2395" s="64" t="s">
        <v>4546</v>
      </c>
    </row>
    <row r="2396" spans="1:6" x14ac:dyDescent="0.25">
      <c r="A2396">
        <v>2024</v>
      </c>
      <c r="B2396">
        <v>5</v>
      </c>
      <c r="C2396" t="s">
        <v>3325</v>
      </c>
      <c r="D2396" t="s">
        <v>1062</v>
      </c>
      <c r="F2396" s="64" t="s">
        <v>4547</v>
      </c>
    </row>
    <row r="2397" spans="1:6" x14ac:dyDescent="0.25">
      <c r="A2397">
        <v>2024</v>
      </c>
      <c r="B2397">
        <v>5</v>
      </c>
      <c r="C2397" t="s">
        <v>3325</v>
      </c>
      <c r="D2397" t="s">
        <v>1062</v>
      </c>
      <c r="F2397" s="64" t="s">
        <v>3391</v>
      </c>
    </row>
    <row r="2398" spans="1:6" x14ac:dyDescent="0.25">
      <c r="A2398">
        <v>2024</v>
      </c>
      <c r="B2398">
        <v>5</v>
      </c>
      <c r="C2398" t="s">
        <v>3325</v>
      </c>
      <c r="D2398" t="s">
        <v>1041</v>
      </c>
      <c r="F2398" s="64" t="s">
        <v>3530</v>
      </c>
    </row>
    <row r="2399" spans="1:6" x14ac:dyDescent="0.25">
      <c r="A2399">
        <v>2024</v>
      </c>
      <c r="B2399">
        <v>6</v>
      </c>
      <c r="C2399" t="s">
        <v>3169</v>
      </c>
      <c r="D2399" t="s">
        <v>1049</v>
      </c>
      <c r="E2399" s="64" t="s">
        <v>4287</v>
      </c>
    </row>
    <row r="2400" spans="1:6" x14ac:dyDescent="0.25">
      <c r="A2400">
        <v>2024</v>
      </c>
      <c r="B2400">
        <v>6</v>
      </c>
      <c r="C2400" t="s">
        <v>3169</v>
      </c>
      <c r="D2400" t="s">
        <v>1049</v>
      </c>
      <c r="E2400" s="64" t="s">
        <v>3988</v>
      </c>
    </row>
    <row r="2401" spans="1:6" x14ac:dyDescent="0.25">
      <c r="A2401">
        <v>2024</v>
      </c>
      <c r="B2401">
        <v>6</v>
      </c>
      <c r="C2401" t="s">
        <v>3169</v>
      </c>
      <c r="D2401" t="s">
        <v>1062</v>
      </c>
      <c r="E2401" s="64" t="s">
        <v>4548</v>
      </c>
    </row>
    <row r="2402" spans="1:6" x14ac:dyDescent="0.25">
      <c r="A2402">
        <v>2024</v>
      </c>
      <c r="B2402">
        <v>6</v>
      </c>
      <c r="C2402" t="s">
        <v>3169</v>
      </c>
      <c r="D2402" t="s">
        <v>1060</v>
      </c>
      <c r="E2402" s="64" t="s">
        <v>3658</v>
      </c>
      <c r="F2402" s="64" t="s">
        <v>4549</v>
      </c>
    </row>
    <row r="2403" spans="1:6" x14ac:dyDescent="0.25">
      <c r="A2403">
        <v>2024</v>
      </c>
      <c r="B2403">
        <v>6</v>
      </c>
      <c r="C2403" t="s">
        <v>3169</v>
      </c>
      <c r="D2403" t="s">
        <v>1049</v>
      </c>
      <c r="E2403" s="64" t="s">
        <v>4281</v>
      </c>
      <c r="F2403" s="64" t="s">
        <v>4533</v>
      </c>
    </row>
    <row r="2404" spans="1:6" x14ac:dyDescent="0.25">
      <c r="A2404">
        <v>2024</v>
      </c>
      <c r="B2404">
        <v>6</v>
      </c>
      <c r="C2404" t="s">
        <v>3169</v>
      </c>
      <c r="D2404" t="s">
        <v>1060</v>
      </c>
      <c r="E2404" s="64" t="s">
        <v>4541</v>
      </c>
      <c r="F2404" s="64" t="s">
        <v>4550</v>
      </c>
    </row>
    <row r="2405" spans="1:6" x14ac:dyDescent="0.25">
      <c r="A2405">
        <v>2024</v>
      </c>
      <c r="B2405">
        <v>6</v>
      </c>
      <c r="C2405" t="s">
        <v>3169</v>
      </c>
      <c r="D2405" t="s">
        <v>1062</v>
      </c>
      <c r="E2405" s="64" t="s">
        <v>3391</v>
      </c>
    </row>
    <row r="2406" spans="1:6" x14ac:dyDescent="0.25">
      <c r="A2406">
        <v>2024</v>
      </c>
      <c r="B2406">
        <v>6</v>
      </c>
      <c r="C2406" t="s">
        <v>3169</v>
      </c>
      <c r="D2406" t="s">
        <v>1062</v>
      </c>
      <c r="F2406" s="64" t="s">
        <v>4551</v>
      </c>
    </row>
    <row r="2407" spans="1:6" x14ac:dyDescent="0.25">
      <c r="A2407">
        <v>2024</v>
      </c>
      <c r="B2407">
        <v>6</v>
      </c>
      <c r="C2407" t="s">
        <v>3169</v>
      </c>
      <c r="D2407" t="s">
        <v>1052</v>
      </c>
      <c r="E2407" s="64" t="s">
        <v>4286</v>
      </c>
      <c r="F2407" s="64" t="s">
        <v>3958</v>
      </c>
    </row>
    <row r="2408" spans="1:6" x14ac:dyDescent="0.25">
      <c r="A2408">
        <v>2024</v>
      </c>
      <c r="B2408">
        <v>6</v>
      </c>
      <c r="C2408" t="s">
        <v>3169</v>
      </c>
      <c r="D2408" t="s">
        <v>1062</v>
      </c>
      <c r="F2408" s="64" t="s">
        <v>4552</v>
      </c>
    </row>
    <row r="2409" spans="1:6" x14ac:dyDescent="0.25">
      <c r="A2409">
        <v>2024</v>
      </c>
      <c r="B2409">
        <v>6</v>
      </c>
      <c r="C2409" t="s">
        <v>3169</v>
      </c>
      <c r="D2409" t="s">
        <v>1055</v>
      </c>
      <c r="F2409" s="64" t="s">
        <v>4553</v>
      </c>
    </row>
    <row r="2410" spans="1:6" x14ac:dyDescent="0.25">
      <c r="A2410">
        <v>2024</v>
      </c>
      <c r="B2410">
        <v>6</v>
      </c>
      <c r="C2410" t="s">
        <v>3169</v>
      </c>
      <c r="D2410" t="s">
        <v>1055</v>
      </c>
      <c r="F2410" s="64" t="s">
        <v>4554</v>
      </c>
    </row>
    <row r="2411" spans="1:6" x14ac:dyDescent="0.25">
      <c r="A2411">
        <v>2024</v>
      </c>
      <c r="B2411">
        <v>6</v>
      </c>
      <c r="C2411" t="s">
        <v>3169</v>
      </c>
      <c r="D2411" t="s">
        <v>1041</v>
      </c>
      <c r="E2411" s="64" t="s">
        <v>4520</v>
      </c>
      <c r="F2411" s="64" t="s">
        <v>4555</v>
      </c>
    </row>
    <row r="2412" spans="1:6" x14ac:dyDescent="0.25">
      <c r="A2412">
        <v>2024</v>
      </c>
      <c r="B2412">
        <v>6</v>
      </c>
      <c r="C2412" t="s">
        <v>3169</v>
      </c>
      <c r="D2412" t="s">
        <v>1046</v>
      </c>
      <c r="E2412" s="64" t="s">
        <v>3340</v>
      </c>
    </row>
    <row r="2413" spans="1:6" x14ac:dyDescent="0.25">
      <c r="A2413">
        <v>2024</v>
      </c>
      <c r="B2413">
        <v>6</v>
      </c>
      <c r="C2413" t="s">
        <v>3169</v>
      </c>
      <c r="D2413" t="s">
        <v>1038</v>
      </c>
      <c r="E2413" s="64" t="s">
        <v>4556</v>
      </c>
    </row>
    <row r="2414" spans="1:6" x14ac:dyDescent="0.25">
      <c r="A2414">
        <v>2024</v>
      </c>
      <c r="B2414">
        <v>6</v>
      </c>
      <c r="C2414" t="s">
        <v>3169</v>
      </c>
      <c r="D2414" t="s">
        <v>1038</v>
      </c>
      <c r="F2414" s="64" t="s">
        <v>4557</v>
      </c>
    </row>
    <row r="2415" spans="1:6" x14ac:dyDescent="0.25">
      <c r="A2415">
        <v>2024</v>
      </c>
      <c r="B2415">
        <v>6</v>
      </c>
      <c r="C2415" t="s">
        <v>3169</v>
      </c>
      <c r="D2415" t="s">
        <v>1055</v>
      </c>
      <c r="F2415" s="64" t="s">
        <v>4558</v>
      </c>
    </row>
    <row r="2416" spans="1:6" x14ac:dyDescent="0.25">
      <c r="A2416">
        <v>2024</v>
      </c>
      <c r="B2416">
        <v>6</v>
      </c>
      <c r="C2416" t="s">
        <v>3169</v>
      </c>
      <c r="D2416" t="s">
        <v>1049</v>
      </c>
      <c r="F2416" s="64" t="s">
        <v>4559</v>
      </c>
    </row>
    <row r="2417" spans="1:6" x14ac:dyDescent="0.25">
      <c r="A2417">
        <v>2024</v>
      </c>
      <c r="B2417">
        <v>6</v>
      </c>
      <c r="C2417" t="s">
        <v>3169</v>
      </c>
      <c r="D2417" t="s">
        <v>1046</v>
      </c>
      <c r="E2417" s="64" t="s">
        <v>4538</v>
      </c>
    </row>
    <row r="2418" spans="1:6" x14ac:dyDescent="0.25">
      <c r="A2418">
        <v>2024</v>
      </c>
      <c r="B2418">
        <v>6</v>
      </c>
      <c r="C2418" t="s">
        <v>3169</v>
      </c>
      <c r="D2418" t="s">
        <v>1062</v>
      </c>
      <c r="E2418" s="64" t="s">
        <v>4552</v>
      </c>
    </row>
    <row r="2419" spans="1:6" x14ac:dyDescent="0.25">
      <c r="A2419">
        <v>2024</v>
      </c>
      <c r="B2419">
        <v>6</v>
      </c>
      <c r="C2419" t="s">
        <v>3325</v>
      </c>
      <c r="D2419" t="s">
        <v>1049</v>
      </c>
      <c r="F2419" s="64" t="s">
        <v>4490</v>
      </c>
    </row>
    <row r="2420" spans="1:6" x14ac:dyDescent="0.25">
      <c r="A2420">
        <v>2024</v>
      </c>
      <c r="B2420">
        <v>6</v>
      </c>
      <c r="C2420" t="s">
        <v>3325</v>
      </c>
      <c r="D2420" t="s">
        <v>1052</v>
      </c>
      <c r="E2420" s="64" t="s">
        <v>3958</v>
      </c>
      <c r="F2420" s="64" t="s">
        <v>4560</v>
      </c>
    </row>
    <row r="2421" spans="1:6" x14ac:dyDescent="0.25">
      <c r="A2421">
        <v>2024</v>
      </c>
      <c r="B2421">
        <v>6</v>
      </c>
      <c r="C2421" t="s">
        <v>3325</v>
      </c>
      <c r="D2421" t="s">
        <v>1041</v>
      </c>
      <c r="E2421" s="64" t="s">
        <v>3134</v>
      </c>
      <c r="F2421" s="64" t="s">
        <v>4561</v>
      </c>
    </row>
    <row r="2422" spans="1:6" x14ac:dyDescent="0.25">
      <c r="A2422">
        <v>2024</v>
      </c>
      <c r="B2422">
        <v>7</v>
      </c>
      <c r="C2422" t="s">
        <v>3169</v>
      </c>
      <c r="D2422" t="s">
        <v>1049</v>
      </c>
      <c r="E2422" s="64" t="s">
        <v>4533</v>
      </c>
    </row>
    <row r="2423" spans="1:6" x14ac:dyDescent="0.25">
      <c r="A2423">
        <v>2024</v>
      </c>
      <c r="B2423">
        <v>7</v>
      </c>
      <c r="C2423" t="s">
        <v>3169</v>
      </c>
      <c r="D2423" t="s">
        <v>1049</v>
      </c>
      <c r="E2423" s="64" t="s">
        <v>4559</v>
      </c>
    </row>
    <row r="2424" spans="1:6" x14ac:dyDescent="0.25">
      <c r="A2424">
        <v>2024</v>
      </c>
      <c r="B2424">
        <v>7</v>
      </c>
      <c r="C2424" t="s">
        <v>3169</v>
      </c>
      <c r="D2424" t="s">
        <v>1060</v>
      </c>
      <c r="E2424" s="64" t="s">
        <v>4562</v>
      </c>
    </row>
    <row r="2425" spans="1:6" x14ac:dyDescent="0.25">
      <c r="A2425">
        <v>2024</v>
      </c>
      <c r="B2425">
        <v>7</v>
      </c>
      <c r="C2425" t="s">
        <v>3169</v>
      </c>
      <c r="D2425" t="s">
        <v>1060</v>
      </c>
      <c r="E2425" s="64" t="s">
        <v>4563</v>
      </c>
    </row>
    <row r="2426" spans="1:6" x14ac:dyDescent="0.25">
      <c r="A2426">
        <v>2024</v>
      </c>
      <c r="B2426">
        <v>7</v>
      </c>
      <c r="C2426" t="s">
        <v>3169</v>
      </c>
      <c r="D2426" t="s">
        <v>1060</v>
      </c>
      <c r="E2426" s="64" t="s">
        <v>4564</v>
      </c>
      <c r="F2426" s="64" t="s">
        <v>4565</v>
      </c>
    </row>
    <row r="2427" spans="1:6" x14ac:dyDescent="0.25">
      <c r="A2427">
        <v>2024</v>
      </c>
      <c r="B2427">
        <v>7</v>
      </c>
      <c r="C2427" t="s">
        <v>3169</v>
      </c>
      <c r="D2427" t="s">
        <v>1041</v>
      </c>
      <c r="E2427" s="64" t="s">
        <v>4555</v>
      </c>
    </row>
    <row r="2428" spans="1:6" x14ac:dyDescent="0.25">
      <c r="A2428">
        <v>2024</v>
      </c>
      <c r="B2428">
        <v>7</v>
      </c>
      <c r="C2428" t="s">
        <v>3169</v>
      </c>
      <c r="D2428" t="s">
        <v>1049</v>
      </c>
      <c r="F2428" s="64" t="s">
        <v>4252</v>
      </c>
    </row>
    <row r="2429" spans="1:6" x14ac:dyDescent="0.25">
      <c r="A2429">
        <v>2024</v>
      </c>
      <c r="B2429">
        <v>7</v>
      </c>
      <c r="C2429" t="s">
        <v>3169</v>
      </c>
      <c r="D2429" t="s">
        <v>1046</v>
      </c>
      <c r="F2429" s="64" t="s">
        <v>4566</v>
      </c>
    </row>
    <row r="2430" spans="1:6" x14ac:dyDescent="0.25">
      <c r="A2430">
        <v>2024</v>
      </c>
      <c r="B2430">
        <v>7</v>
      </c>
      <c r="C2430" t="s">
        <v>3169</v>
      </c>
      <c r="D2430" t="s">
        <v>1049</v>
      </c>
      <c r="E2430" s="64" t="s">
        <v>4252</v>
      </c>
      <c r="F2430" s="64" t="s">
        <v>4567</v>
      </c>
    </row>
    <row r="2431" spans="1:6" x14ac:dyDescent="0.25">
      <c r="A2431">
        <v>2024</v>
      </c>
      <c r="B2431">
        <v>7</v>
      </c>
      <c r="C2431" t="s">
        <v>3169</v>
      </c>
      <c r="D2431" t="s">
        <v>1062</v>
      </c>
      <c r="E2431" s="64" t="s">
        <v>4551</v>
      </c>
    </row>
    <row r="2432" spans="1:6" x14ac:dyDescent="0.25">
      <c r="A2432">
        <v>2024</v>
      </c>
      <c r="B2432">
        <v>7</v>
      </c>
      <c r="C2432" t="s">
        <v>3169</v>
      </c>
      <c r="D2432" t="s">
        <v>1049</v>
      </c>
      <c r="F2432" s="64" t="s">
        <v>4252</v>
      </c>
    </row>
    <row r="2433" spans="1:6" x14ac:dyDescent="0.25">
      <c r="A2433">
        <v>2024</v>
      </c>
      <c r="B2433">
        <v>7</v>
      </c>
      <c r="C2433" t="s">
        <v>3169</v>
      </c>
      <c r="D2433" t="s">
        <v>1046</v>
      </c>
      <c r="E2433" s="64" t="s">
        <v>4545</v>
      </c>
    </row>
    <row r="2434" spans="1:6" x14ac:dyDescent="0.25">
      <c r="A2434">
        <v>2024</v>
      </c>
      <c r="B2434">
        <v>7</v>
      </c>
      <c r="C2434" t="s">
        <v>3169</v>
      </c>
      <c r="D2434" t="s">
        <v>1041</v>
      </c>
      <c r="E2434" s="64" t="s">
        <v>4492</v>
      </c>
      <c r="F2434" s="64" t="s">
        <v>4568</v>
      </c>
    </row>
    <row r="2435" spans="1:6" x14ac:dyDescent="0.25">
      <c r="A2435">
        <v>2024</v>
      </c>
      <c r="B2435">
        <v>7</v>
      </c>
      <c r="C2435" t="s">
        <v>3169</v>
      </c>
      <c r="D2435" t="s">
        <v>1038</v>
      </c>
      <c r="F2435" s="64" t="s">
        <v>3511</v>
      </c>
    </row>
    <row r="2436" spans="1:6" x14ac:dyDescent="0.25">
      <c r="A2436">
        <v>2024</v>
      </c>
      <c r="B2436">
        <v>7</v>
      </c>
      <c r="C2436" t="s">
        <v>3169</v>
      </c>
      <c r="D2436" t="s">
        <v>1038</v>
      </c>
      <c r="E2436" s="64" t="s">
        <v>4569</v>
      </c>
      <c r="F2436" s="64" t="s">
        <v>4570</v>
      </c>
    </row>
    <row r="2437" spans="1:6" x14ac:dyDescent="0.25">
      <c r="A2437">
        <v>2024</v>
      </c>
      <c r="B2437">
        <v>7</v>
      </c>
      <c r="C2437" t="s">
        <v>3169</v>
      </c>
      <c r="D2437" t="s">
        <v>1052</v>
      </c>
      <c r="E2437" s="64" t="s">
        <v>4571</v>
      </c>
    </row>
    <row r="2438" spans="1:6" x14ac:dyDescent="0.25">
      <c r="A2438">
        <v>2024</v>
      </c>
      <c r="B2438">
        <v>7</v>
      </c>
      <c r="C2438" t="s">
        <v>3169</v>
      </c>
      <c r="D2438" t="s">
        <v>1062</v>
      </c>
      <c r="F2438" s="64" t="s">
        <v>4572</v>
      </c>
    </row>
    <row r="2439" spans="1:6" x14ac:dyDescent="0.25">
      <c r="A2439">
        <v>2024</v>
      </c>
      <c r="B2439">
        <v>7</v>
      </c>
      <c r="C2439" t="s">
        <v>3169</v>
      </c>
      <c r="D2439" t="s">
        <v>1057</v>
      </c>
      <c r="E2439" s="64" t="s">
        <v>4573</v>
      </c>
    </row>
    <row r="2440" spans="1:6" x14ac:dyDescent="0.25">
      <c r="A2440">
        <v>2024</v>
      </c>
      <c r="B2440">
        <v>7</v>
      </c>
      <c r="C2440" t="s">
        <v>3169</v>
      </c>
      <c r="D2440" t="s">
        <v>1062</v>
      </c>
      <c r="F2440" s="64" t="s">
        <v>4574</v>
      </c>
    </row>
    <row r="2441" spans="1:6" x14ac:dyDescent="0.25">
      <c r="A2441">
        <v>2024</v>
      </c>
      <c r="B2441">
        <v>7</v>
      </c>
      <c r="C2441" t="s">
        <v>3169</v>
      </c>
      <c r="D2441" t="s">
        <v>1038</v>
      </c>
      <c r="F2441" s="64" t="s">
        <v>4575</v>
      </c>
    </row>
    <row r="2442" spans="1:6" x14ac:dyDescent="0.25">
      <c r="A2442">
        <v>2024</v>
      </c>
      <c r="B2442">
        <v>7</v>
      </c>
      <c r="C2442" t="s">
        <v>3325</v>
      </c>
      <c r="D2442" t="s">
        <v>1046</v>
      </c>
      <c r="F2442" s="64" t="s">
        <v>4347</v>
      </c>
    </row>
    <row r="2443" spans="1:6" x14ac:dyDescent="0.25">
      <c r="A2443">
        <v>2024</v>
      </c>
      <c r="B2443">
        <v>7</v>
      </c>
      <c r="C2443" t="s">
        <v>3325</v>
      </c>
      <c r="D2443" t="s">
        <v>1041</v>
      </c>
      <c r="E2443" s="64" t="s">
        <v>4561</v>
      </c>
      <c r="F2443" s="64" t="s">
        <v>4576</v>
      </c>
    </row>
    <row r="2444" spans="1:6" x14ac:dyDescent="0.25">
      <c r="A2444">
        <v>2024</v>
      </c>
      <c r="B2444">
        <v>7</v>
      </c>
      <c r="C2444" t="s">
        <v>3325</v>
      </c>
      <c r="D2444" t="s">
        <v>1046</v>
      </c>
      <c r="F2444" s="64" t="s">
        <v>4360</v>
      </c>
    </row>
    <row r="2445" spans="1:6" x14ac:dyDescent="0.25">
      <c r="A2445">
        <v>2024</v>
      </c>
      <c r="B2445">
        <v>7</v>
      </c>
      <c r="C2445" t="s">
        <v>3325</v>
      </c>
      <c r="D2445" t="s">
        <v>1043</v>
      </c>
      <c r="F2445" s="64" t="s">
        <v>4577</v>
      </c>
    </row>
    <row r="2446" spans="1:6" x14ac:dyDescent="0.25">
      <c r="A2446">
        <v>2024</v>
      </c>
      <c r="B2446">
        <v>7</v>
      </c>
      <c r="C2446" t="s">
        <v>3325</v>
      </c>
      <c r="D2446" t="s">
        <v>1038</v>
      </c>
      <c r="E2446" s="64" t="s">
        <v>3511</v>
      </c>
      <c r="F2446" s="64" t="s">
        <v>4578</v>
      </c>
    </row>
    <row r="2447" spans="1:6" x14ac:dyDescent="0.25">
      <c r="A2447">
        <v>2024</v>
      </c>
      <c r="B2447">
        <v>8</v>
      </c>
      <c r="C2447" t="s">
        <v>3169</v>
      </c>
      <c r="D2447" t="s">
        <v>1052</v>
      </c>
      <c r="F2447" s="64" t="s">
        <v>4579</v>
      </c>
    </row>
    <row r="2448" spans="1:6" x14ac:dyDescent="0.25">
      <c r="A2448">
        <v>2024</v>
      </c>
      <c r="B2448">
        <v>8</v>
      </c>
      <c r="C2448" t="s">
        <v>3169</v>
      </c>
      <c r="D2448" t="s">
        <v>1049</v>
      </c>
      <c r="E2448" s="64" t="s">
        <v>4567</v>
      </c>
    </row>
    <row r="2449" spans="1:6" x14ac:dyDescent="0.25">
      <c r="A2449">
        <v>2024</v>
      </c>
      <c r="B2449">
        <v>8</v>
      </c>
      <c r="C2449" t="s">
        <v>3169</v>
      </c>
      <c r="D2449" t="s">
        <v>1049</v>
      </c>
      <c r="E2449" s="64" t="s">
        <v>4252</v>
      </c>
      <c r="F2449" s="64" t="s">
        <v>4580</v>
      </c>
    </row>
    <row r="2450" spans="1:6" x14ac:dyDescent="0.25">
      <c r="A2450">
        <v>2024</v>
      </c>
      <c r="B2450">
        <v>8</v>
      </c>
      <c r="C2450" t="s">
        <v>3169</v>
      </c>
      <c r="D2450" t="s">
        <v>1049</v>
      </c>
      <c r="F2450" s="64" t="s">
        <v>3346</v>
      </c>
    </row>
    <row r="2451" spans="1:6" x14ac:dyDescent="0.25">
      <c r="A2451">
        <v>2024</v>
      </c>
      <c r="B2451">
        <v>8</v>
      </c>
      <c r="C2451" t="s">
        <v>3169</v>
      </c>
      <c r="D2451" t="s">
        <v>1038</v>
      </c>
      <c r="E2451" s="64" t="s">
        <v>4570</v>
      </c>
    </row>
    <row r="2452" spans="1:6" x14ac:dyDescent="0.25">
      <c r="A2452">
        <v>2024</v>
      </c>
      <c r="B2452">
        <v>8</v>
      </c>
      <c r="C2452" t="s">
        <v>3169</v>
      </c>
      <c r="D2452" t="s">
        <v>1038</v>
      </c>
      <c r="E2452" s="64" t="s">
        <v>4575</v>
      </c>
    </row>
    <row r="2453" spans="1:6" x14ac:dyDescent="0.25">
      <c r="A2453">
        <v>2024</v>
      </c>
      <c r="B2453">
        <v>8</v>
      </c>
      <c r="C2453" t="s">
        <v>3169</v>
      </c>
      <c r="D2453" t="s">
        <v>1038</v>
      </c>
      <c r="E2453" s="64" t="s">
        <v>4581</v>
      </c>
    </row>
    <row r="2454" spans="1:6" x14ac:dyDescent="0.25">
      <c r="A2454">
        <v>2024</v>
      </c>
      <c r="B2454">
        <v>8</v>
      </c>
      <c r="C2454" t="s">
        <v>3169</v>
      </c>
      <c r="D2454" t="s">
        <v>1046</v>
      </c>
      <c r="E2454" s="64" t="s">
        <v>4347</v>
      </c>
    </row>
    <row r="2455" spans="1:6" x14ac:dyDescent="0.25">
      <c r="A2455">
        <v>2024</v>
      </c>
      <c r="B2455">
        <v>8</v>
      </c>
      <c r="C2455" t="s">
        <v>3169</v>
      </c>
      <c r="D2455" t="s">
        <v>1062</v>
      </c>
      <c r="E2455" s="64" t="s">
        <v>4582</v>
      </c>
    </row>
    <row r="2456" spans="1:6" x14ac:dyDescent="0.25">
      <c r="A2456">
        <v>2024</v>
      </c>
      <c r="B2456">
        <v>8</v>
      </c>
      <c r="C2456" t="s">
        <v>3169</v>
      </c>
      <c r="D2456" t="s">
        <v>1062</v>
      </c>
      <c r="E2456" s="64" t="s">
        <v>4547</v>
      </c>
    </row>
    <row r="2457" spans="1:6" x14ac:dyDescent="0.25">
      <c r="A2457">
        <v>2024</v>
      </c>
      <c r="B2457">
        <v>8</v>
      </c>
      <c r="C2457" t="s">
        <v>3169</v>
      </c>
      <c r="D2457" t="s">
        <v>1062</v>
      </c>
      <c r="E2457" s="64" t="s">
        <v>4572</v>
      </c>
    </row>
    <row r="2458" spans="1:6" x14ac:dyDescent="0.25">
      <c r="A2458">
        <v>2024</v>
      </c>
      <c r="B2458">
        <v>8</v>
      </c>
      <c r="C2458" t="s">
        <v>3169</v>
      </c>
      <c r="D2458" t="s">
        <v>1055</v>
      </c>
      <c r="E2458" s="64" t="s">
        <v>4502</v>
      </c>
    </row>
    <row r="2459" spans="1:6" x14ac:dyDescent="0.25">
      <c r="A2459">
        <v>2024</v>
      </c>
      <c r="B2459">
        <v>8</v>
      </c>
      <c r="C2459" t="s">
        <v>3169</v>
      </c>
      <c r="D2459" t="s">
        <v>1055</v>
      </c>
      <c r="E2459" s="64" t="s">
        <v>4558</v>
      </c>
    </row>
    <row r="2460" spans="1:6" x14ac:dyDescent="0.25">
      <c r="A2460">
        <v>2024</v>
      </c>
      <c r="B2460">
        <v>8</v>
      </c>
      <c r="C2460" t="s">
        <v>3169</v>
      </c>
      <c r="D2460" t="s">
        <v>1041</v>
      </c>
      <c r="E2460" s="64" t="s">
        <v>4508</v>
      </c>
    </row>
    <row r="2461" spans="1:6" x14ac:dyDescent="0.25">
      <c r="A2461">
        <v>2024</v>
      </c>
      <c r="B2461">
        <v>8</v>
      </c>
      <c r="C2461" t="s">
        <v>3169</v>
      </c>
      <c r="D2461" t="s">
        <v>1041</v>
      </c>
      <c r="E2461" s="64" t="s">
        <v>4491</v>
      </c>
    </row>
    <row r="2462" spans="1:6" x14ac:dyDescent="0.25">
      <c r="A2462">
        <v>2024</v>
      </c>
      <c r="B2462">
        <v>8</v>
      </c>
      <c r="C2462" t="s">
        <v>3169</v>
      </c>
      <c r="D2462" t="s">
        <v>1052</v>
      </c>
      <c r="F2462" s="64" t="s">
        <v>4583</v>
      </c>
    </row>
    <row r="2463" spans="1:6" x14ac:dyDescent="0.25">
      <c r="A2463">
        <v>2024</v>
      </c>
      <c r="B2463">
        <v>8</v>
      </c>
      <c r="C2463" t="s">
        <v>3169</v>
      </c>
      <c r="D2463" t="s">
        <v>1049</v>
      </c>
      <c r="F2463" s="64" t="s">
        <v>4584</v>
      </c>
    </row>
    <row r="2464" spans="1:6" x14ac:dyDescent="0.25">
      <c r="A2464">
        <v>2024</v>
      </c>
      <c r="B2464">
        <v>8</v>
      </c>
      <c r="C2464" t="s">
        <v>3169</v>
      </c>
      <c r="D2464" t="s">
        <v>1049</v>
      </c>
      <c r="F2464" s="64" t="s">
        <v>4585</v>
      </c>
    </row>
    <row r="2465" spans="1:6" x14ac:dyDescent="0.25">
      <c r="A2465">
        <v>2024</v>
      </c>
      <c r="B2465">
        <v>8</v>
      </c>
      <c r="C2465" t="s">
        <v>3169</v>
      </c>
      <c r="D2465" t="s">
        <v>1046</v>
      </c>
      <c r="F2465" s="64" t="s">
        <v>4347</v>
      </c>
    </row>
    <row r="2466" spans="1:6" x14ac:dyDescent="0.25">
      <c r="A2466">
        <v>2024</v>
      </c>
      <c r="B2466">
        <v>8</v>
      </c>
      <c r="C2466" t="s">
        <v>3169</v>
      </c>
      <c r="D2466" t="s">
        <v>1052</v>
      </c>
      <c r="F2466" s="64" t="s">
        <v>4586</v>
      </c>
    </row>
    <row r="2467" spans="1:6" x14ac:dyDescent="0.25">
      <c r="A2467">
        <v>2024</v>
      </c>
      <c r="B2467">
        <v>8</v>
      </c>
      <c r="C2467" t="s">
        <v>3169</v>
      </c>
      <c r="D2467" t="s">
        <v>1049</v>
      </c>
      <c r="E2467" s="64" t="s">
        <v>3346</v>
      </c>
      <c r="F2467" s="64" t="s">
        <v>4587</v>
      </c>
    </row>
    <row r="2468" spans="1:6" x14ac:dyDescent="0.25">
      <c r="A2468">
        <v>2024</v>
      </c>
      <c r="B2468">
        <v>8</v>
      </c>
      <c r="C2468" t="s">
        <v>3169</v>
      </c>
      <c r="D2468" t="s">
        <v>1046</v>
      </c>
      <c r="F2468" s="64" t="s">
        <v>4588</v>
      </c>
    </row>
    <row r="2469" spans="1:6" x14ac:dyDescent="0.25">
      <c r="A2469">
        <v>2024</v>
      </c>
      <c r="B2469">
        <v>8</v>
      </c>
      <c r="C2469" t="s">
        <v>3169</v>
      </c>
      <c r="D2469" t="s">
        <v>1043</v>
      </c>
      <c r="E2469" s="64" t="s">
        <v>4589</v>
      </c>
    </row>
    <row r="2470" spans="1:6" x14ac:dyDescent="0.25">
      <c r="A2470">
        <v>2024</v>
      </c>
      <c r="B2470">
        <v>8</v>
      </c>
      <c r="C2470" t="s">
        <v>3169</v>
      </c>
      <c r="D2470" t="s">
        <v>1062</v>
      </c>
      <c r="F2470" s="64" t="s">
        <v>4031</v>
      </c>
    </row>
    <row r="2471" spans="1:6" x14ac:dyDescent="0.25">
      <c r="A2471">
        <v>2024</v>
      </c>
      <c r="B2471">
        <v>8</v>
      </c>
      <c r="C2471" t="s">
        <v>3169</v>
      </c>
      <c r="D2471" t="s">
        <v>1055</v>
      </c>
      <c r="F2471" s="64" t="s">
        <v>4590</v>
      </c>
    </row>
    <row r="2472" spans="1:6" x14ac:dyDescent="0.25">
      <c r="A2472">
        <v>2024</v>
      </c>
      <c r="B2472">
        <v>8</v>
      </c>
      <c r="C2472" t="s">
        <v>3169</v>
      </c>
      <c r="D2472" t="s">
        <v>1055</v>
      </c>
      <c r="F2472" s="64" t="s">
        <v>4591</v>
      </c>
    </row>
    <row r="2473" spans="1:6" x14ac:dyDescent="0.25">
      <c r="A2473">
        <v>2024</v>
      </c>
      <c r="B2473">
        <v>8</v>
      </c>
      <c r="C2473" t="s">
        <v>3169</v>
      </c>
      <c r="D2473" t="s">
        <v>1062</v>
      </c>
      <c r="F2473" s="64" t="s">
        <v>4592</v>
      </c>
    </row>
    <row r="2474" spans="1:6" x14ac:dyDescent="0.25">
      <c r="A2474">
        <v>2024</v>
      </c>
      <c r="B2474">
        <v>8</v>
      </c>
      <c r="C2474" t="s">
        <v>3169</v>
      </c>
      <c r="D2474" t="s">
        <v>1062</v>
      </c>
      <c r="F2474" s="64" t="s">
        <v>4593</v>
      </c>
    </row>
    <row r="2475" spans="1:6" x14ac:dyDescent="0.25">
      <c r="A2475">
        <v>2024</v>
      </c>
      <c r="B2475">
        <v>8</v>
      </c>
      <c r="C2475" t="s">
        <v>3169</v>
      </c>
      <c r="D2475" t="s">
        <v>1049</v>
      </c>
      <c r="F2475" s="64" t="s">
        <v>4051</v>
      </c>
    </row>
    <row r="2476" spans="1:6" x14ac:dyDescent="0.25">
      <c r="A2476">
        <v>2024</v>
      </c>
      <c r="B2476">
        <v>8</v>
      </c>
      <c r="C2476" t="s">
        <v>3325</v>
      </c>
      <c r="D2476" t="s">
        <v>1049</v>
      </c>
      <c r="E2476" s="64" t="s">
        <v>4587</v>
      </c>
      <c r="F2476" s="64" t="s">
        <v>4357</v>
      </c>
    </row>
    <row r="2477" spans="1:6" x14ac:dyDescent="0.25">
      <c r="A2477">
        <v>2024</v>
      </c>
      <c r="B2477">
        <v>8</v>
      </c>
      <c r="C2477" t="s">
        <v>3325</v>
      </c>
      <c r="D2477" t="s">
        <v>1052</v>
      </c>
      <c r="E2477" s="64" t="s">
        <v>4586</v>
      </c>
      <c r="F2477" s="64" t="s">
        <v>4594</v>
      </c>
    </row>
    <row r="2478" spans="1:6" x14ac:dyDescent="0.25">
      <c r="A2478">
        <v>2024</v>
      </c>
      <c r="B2478">
        <v>9</v>
      </c>
      <c r="C2478" t="s">
        <v>3169</v>
      </c>
      <c r="D2478" t="s">
        <v>1049</v>
      </c>
      <c r="E2478" s="64" t="s">
        <v>4580</v>
      </c>
    </row>
    <row r="2479" spans="1:6" x14ac:dyDescent="0.25">
      <c r="A2479">
        <v>2024</v>
      </c>
      <c r="B2479">
        <v>9</v>
      </c>
      <c r="C2479" t="s">
        <v>3169</v>
      </c>
      <c r="D2479" t="s">
        <v>1046</v>
      </c>
      <c r="E2479" s="64" t="s">
        <v>4468</v>
      </c>
    </row>
    <row r="2480" spans="1:6" x14ac:dyDescent="0.25">
      <c r="A2480">
        <v>2024</v>
      </c>
      <c r="B2480">
        <v>9</v>
      </c>
      <c r="C2480" t="s">
        <v>3169</v>
      </c>
      <c r="D2480" t="s">
        <v>1046</v>
      </c>
      <c r="E2480" s="64" t="s">
        <v>4347</v>
      </c>
    </row>
    <row r="2481" spans="1:6" x14ac:dyDescent="0.25">
      <c r="A2481">
        <v>2024</v>
      </c>
      <c r="B2481">
        <v>9</v>
      </c>
      <c r="C2481" t="s">
        <v>3169</v>
      </c>
      <c r="D2481" t="s">
        <v>1041</v>
      </c>
      <c r="E2481" s="64" t="s">
        <v>4568</v>
      </c>
      <c r="F2481" s="64" t="s">
        <v>4352</v>
      </c>
    </row>
    <row r="2482" spans="1:6" x14ac:dyDescent="0.25">
      <c r="A2482">
        <v>2024</v>
      </c>
      <c r="B2482">
        <v>9</v>
      </c>
      <c r="C2482" t="s">
        <v>3169</v>
      </c>
      <c r="D2482" t="s">
        <v>1041</v>
      </c>
      <c r="E2482" s="64" t="s">
        <v>4518</v>
      </c>
    </row>
    <row r="2483" spans="1:6" x14ac:dyDescent="0.25">
      <c r="A2483">
        <v>2024</v>
      </c>
      <c r="B2483">
        <v>9</v>
      </c>
      <c r="C2483" t="s">
        <v>3169</v>
      </c>
      <c r="D2483" t="s">
        <v>1055</v>
      </c>
      <c r="E2483" s="64" t="s">
        <v>4591</v>
      </c>
    </row>
    <row r="2484" spans="1:6" x14ac:dyDescent="0.25">
      <c r="A2484">
        <v>2024</v>
      </c>
      <c r="B2484">
        <v>9</v>
      </c>
      <c r="C2484" t="s">
        <v>3169</v>
      </c>
      <c r="D2484" t="s">
        <v>1049</v>
      </c>
      <c r="F2484" s="64" t="s">
        <v>4595</v>
      </c>
    </row>
    <row r="2485" spans="1:6" x14ac:dyDescent="0.25">
      <c r="A2485">
        <v>2024</v>
      </c>
      <c r="B2485">
        <v>9</v>
      </c>
      <c r="C2485" t="s">
        <v>3169</v>
      </c>
      <c r="D2485" t="s">
        <v>1060</v>
      </c>
      <c r="E2485" s="64" t="s">
        <v>4596</v>
      </c>
      <c r="F2485" s="64" t="s">
        <v>3658</v>
      </c>
    </row>
    <row r="2486" spans="1:6" x14ac:dyDescent="0.25">
      <c r="A2486">
        <v>2024</v>
      </c>
      <c r="B2486">
        <v>9</v>
      </c>
      <c r="C2486" t="s">
        <v>3169</v>
      </c>
      <c r="D2486" t="s">
        <v>1060</v>
      </c>
      <c r="F2486" s="64" t="s">
        <v>4597</v>
      </c>
    </row>
    <row r="2487" spans="1:6" x14ac:dyDescent="0.25">
      <c r="A2487">
        <v>2024</v>
      </c>
      <c r="B2487">
        <v>9</v>
      </c>
      <c r="C2487" t="s">
        <v>3169</v>
      </c>
      <c r="D2487" t="s">
        <v>1046</v>
      </c>
      <c r="F2487" s="64" t="s">
        <v>4598</v>
      </c>
    </row>
    <row r="2488" spans="1:6" x14ac:dyDescent="0.25">
      <c r="A2488">
        <v>2024</v>
      </c>
      <c r="B2488">
        <v>9</v>
      </c>
      <c r="C2488" t="s">
        <v>3169</v>
      </c>
      <c r="D2488" t="s">
        <v>1046</v>
      </c>
      <c r="F2488" s="64" t="s">
        <v>4524</v>
      </c>
    </row>
    <row r="2489" spans="1:6" x14ac:dyDescent="0.25">
      <c r="A2489">
        <v>2024</v>
      </c>
      <c r="B2489">
        <v>9</v>
      </c>
      <c r="C2489" t="s">
        <v>3169</v>
      </c>
      <c r="D2489" t="s">
        <v>1046</v>
      </c>
      <c r="E2489" s="64" t="s">
        <v>4598</v>
      </c>
      <c r="F2489" s="64" t="s">
        <v>4468</v>
      </c>
    </row>
    <row r="2490" spans="1:6" x14ac:dyDescent="0.25">
      <c r="A2490">
        <v>2024</v>
      </c>
      <c r="B2490">
        <v>9</v>
      </c>
      <c r="C2490" t="s">
        <v>3169</v>
      </c>
      <c r="D2490" t="s">
        <v>1046</v>
      </c>
      <c r="F2490" s="64" t="s">
        <v>4599</v>
      </c>
    </row>
    <row r="2491" spans="1:6" x14ac:dyDescent="0.25">
      <c r="A2491">
        <v>2024</v>
      </c>
      <c r="B2491">
        <v>9</v>
      </c>
      <c r="C2491" t="s">
        <v>3169</v>
      </c>
      <c r="D2491" t="s">
        <v>1060</v>
      </c>
      <c r="E2491" s="64" t="s">
        <v>4600</v>
      </c>
    </row>
    <row r="2492" spans="1:6" x14ac:dyDescent="0.25">
      <c r="A2492">
        <v>2024</v>
      </c>
      <c r="B2492">
        <v>9</v>
      </c>
      <c r="C2492" t="s">
        <v>3169</v>
      </c>
      <c r="D2492" t="s">
        <v>1041</v>
      </c>
      <c r="F2492" s="64" t="s">
        <v>4555</v>
      </c>
    </row>
    <row r="2493" spans="1:6" x14ac:dyDescent="0.25">
      <c r="A2493">
        <v>2024</v>
      </c>
      <c r="B2493">
        <v>9</v>
      </c>
      <c r="C2493" t="s">
        <v>3169</v>
      </c>
      <c r="D2493" t="s">
        <v>1043</v>
      </c>
      <c r="F2493" s="64" t="s">
        <v>4601</v>
      </c>
    </row>
    <row r="2494" spans="1:6" x14ac:dyDescent="0.25">
      <c r="A2494">
        <v>2024</v>
      </c>
      <c r="B2494">
        <v>9</v>
      </c>
      <c r="C2494" t="s">
        <v>3169</v>
      </c>
      <c r="D2494" t="s">
        <v>1038</v>
      </c>
      <c r="F2494" s="64" t="s">
        <v>4602</v>
      </c>
    </row>
    <row r="2495" spans="1:6" x14ac:dyDescent="0.25">
      <c r="A2495">
        <v>2024</v>
      </c>
      <c r="B2495">
        <v>9</v>
      </c>
      <c r="C2495" t="s">
        <v>3169</v>
      </c>
      <c r="D2495" t="s">
        <v>1052</v>
      </c>
      <c r="E2495" s="64" t="s">
        <v>4603</v>
      </c>
    </row>
    <row r="2496" spans="1:6" x14ac:dyDescent="0.25">
      <c r="A2496">
        <v>2024</v>
      </c>
      <c r="B2496">
        <v>9</v>
      </c>
      <c r="C2496" t="s">
        <v>3169</v>
      </c>
      <c r="D2496" t="s">
        <v>1038</v>
      </c>
      <c r="F2496" s="64" t="s">
        <v>4604</v>
      </c>
    </row>
    <row r="2497" spans="1:6" x14ac:dyDescent="0.25">
      <c r="A2497">
        <v>2024</v>
      </c>
      <c r="B2497">
        <v>9</v>
      </c>
      <c r="C2497" t="s">
        <v>3169</v>
      </c>
      <c r="D2497" t="s">
        <v>1038</v>
      </c>
      <c r="F2497" s="64" t="s">
        <v>4605</v>
      </c>
    </row>
    <row r="2498" spans="1:6" x14ac:dyDescent="0.25">
      <c r="A2498">
        <v>2024</v>
      </c>
      <c r="B2498">
        <v>9</v>
      </c>
      <c r="C2498" t="s">
        <v>3169</v>
      </c>
      <c r="D2498" t="s">
        <v>1038</v>
      </c>
      <c r="F2498" s="64" t="s">
        <v>4606</v>
      </c>
    </row>
    <row r="2499" spans="1:6" x14ac:dyDescent="0.25">
      <c r="A2499">
        <v>2024</v>
      </c>
      <c r="B2499">
        <v>9</v>
      </c>
      <c r="C2499" t="s">
        <v>3169</v>
      </c>
      <c r="D2499" t="s">
        <v>1060</v>
      </c>
      <c r="E2499" s="64" t="s">
        <v>4565</v>
      </c>
    </row>
    <row r="2500" spans="1:6" x14ac:dyDescent="0.25">
      <c r="A2500">
        <v>2024</v>
      </c>
      <c r="B2500">
        <v>9</v>
      </c>
      <c r="C2500" t="s">
        <v>3169</v>
      </c>
      <c r="D2500" t="s">
        <v>1038</v>
      </c>
      <c r="E2500" s="64" t="s">
        <v>4604</v>
      </c>
    </row>
    <row r="2501" spans="1:6" x14ac:dyDescent="0.25">
      <c r="A2501">
        <v>2024</v>
      </c>
      <c r="B2501">
        <v>9</v>
      </c>
      <c r="C2501" t="s">
        <v>3169</v>
      </c>
      <c r="D2501" t="s">
        <v>1062</v>
      </c>
      <c r="E2501" s="64" t="s">
        <v>4574</v>
      </c>
    </row>
    <row r="2502" spans="1:6" x14ac:dyDescent="0.25">
      <c r="A2502">
        <v>2024</v>
      </c>
      <c r="B2502">
        <v>9</v>
      </c>
      <c r="C2502" t="s">
        <v>3325</v>
      </c>
      <c r="D2502" t="s">
        <v>1046</v>
      </c>
      <c r="E2502" s="64" t="s">
        <v>4524</v>
      </c>
      <c r="F2502" s="64" t="s">
        <v>4607</v>
      </c>
    </row>
    <row r="2503" spans="1:6" x14ac:dyDescent="0.25">
      <c r="A2503">
        <v>2024</v>
      </c>
      <c r="B2503">
        <v>9</v>
      </c>
      <c r="C2503" t="s">
        <v>3325</v>
      </c>
      <c r="D2503" t="s">
        <v>1049</v>
      </c>
      <c r="E2503" s="64" t="s">
        <v>4595</v>
      </c>
      <c r="F2503" s="64" t="s">
        <v>4608</v>
      </c>
    </row>
    <row r="2504" spans="1:6" x14ac:dyDescent="0.25">
      <c r="A2504">
        <v>2024</v>
      </c>
      <c r="B2504">
        <v>10</v>
      </c>
      <c r="C2504" t="s">
        <v>3169</v>
      </c>
      <c r="D2504" t="s">
        <v>1060</v>
      </c>
      <c r="E2504" s="64" t="s">
        <v>4550</v>
      </c>
    </row>
    <row r="2505" spans="1:6" x14ac:dyDescent="0.25">
      <c r="A2505">
        <v>2024</v>
      </c>
      <c r="B2505">
        <v>10</v>
      </c>
      <c r="C2505" t="s">
        <v>3169</v>
      </c>
      <c r="D2505" t="s">
        <v>1038</v>
      </c>
      <c r="E2505" s="64" t="s">
        <v>4605</v>
      </c>
    </row>
    <row r="2506" spans="1:6" x14ac:dyDescent="0.25">
      <c r="A2506">
        <v>2024</v>
      </c>
      <c r="B2506">
        <v>10</v>
      </c>
      <c r="C2506" t="s">
        <v>3169</v>
      </c>
      <c r="D2506" t="s">
        <v>1049</v>
      </c>
      <c r="E2506" s="64" t="s">
        <v>4051</v>
      </c>
    </row>
    <row r="2507" spans="1:6" x14ac:dyDescent="0.25">
      <c r="A2507">
        <v>2024</v>
      </c>
      <c r="B2507">
        <v>10</v>
      </c>
      <c r="C2507" t="s">
        <v>3169</v>
      </c>
      <c r="D2507" t="s">
        <v>1038</v>
      </c>
      <c r="F2507" s="64" t="s">
        <v>4609</v>
      </c>
    </row>
    <row r="2508" spans="1:6" x14ac:dyDescent="0.25">
      <c r="A2508">
        <v>2024</v>
      </c>
      <c r="B2508">
        <v>10</v>
      </c>
      <c r="C2508" t="s">
        <v>3169</v>
      </c>
      <c r="D2508" t="s">
        <v>1038</v>
      </c>
      <c r="E2508" s="64" t="s">
        <v>4602</v>
      </c>
      <c r="F2508" s="64" t="s">
        <v>4570</v>
      </c>
    </row>
    <row r="2509" spans="1:6" x14ac:dyDescent="0.25">
      <c r="A2509">
        <v>2024</v>
      </c>
      <c r="B2509">
        <v>10</v>
      </c>
      <c r="C2509" t="s">
        <v>3169</v>
      </c>
      <c r="D2509" t="s">
        <v>1046</v>
      </c>
      <c r="E2509" s="64" t="s">
        <v>4588</v>
      </c>
    </row>
    <row r="2510" spans="1:6" x14ac:dyDescent="0.25">
      <c r="A2510">
        <v>2024</v>
      </c>
      <c r="B2510">
        <v>10</v>
      </c>
      <c r="C2510" t="s">
        <v>3169</v>
      </c>
      <c r="D2510" t="s">
        <v>1046</v>
      </c>
      <c r="E2510" s="64" t="s">
        <v>4610</v>
      </c>
      <c r="F2510" s="64" t="s">
        <v>4611</v>
      </c>
    </row>
    <row r="2511" spans="1:6" x14ac:dyDescent="0.25">
      <c r="A2511">
        <v>2024</v>
      </c>
      <c r="B2511">
        <v>10</v>
      </c>
      <c r="C2511" t="s">
        <v>3169</v>
      </c>
      <c r="D2511" t="s">
        <v>1057</v>
      </c>
      <c r="F2511" s="64" t="s">
        <v>4612</v>
      </c>
    </row>
    <row r="2512" spans="1:6" x14ac:dyDescent="0.25">
      <c r="A2512">
        <v>2024</v>
      </c>
      <c r="B2512">
        <v>10</v>
      </c>
      <c r="C2512" t="s">
        <v>3169</v>
      </c>
      <c r="D2512" t="s">
        <v>1049</v>
      </c>
      <c r="E2512" s="64" t="s">
        <v>4490</v>
      </c>
      <c r="F2512" s="64" t="s">
        <v>4613</v>
      </c>
    </row>
    <row r="2513" spans="1:6" x14ac:dyDescent="0.25">
      <c r="A2513">
        <v>2024</v>
      </c>
      <c r="B2513">
        <v>10</v>
      </c>
      <c r="C2513" t="s">
        <v>3169</v>
      </c>
      <c r="D2513" t="s">
        <v>1062</v>
      </c>
      <c r="E2513" s="64" t="s">
        <v>4516</v>
      </c>
    </row>
    <row r="2514" spans="1:6" x14ac:dyDescent="0.25">
      <c r="A2514">
        <v>2024</v>
      </c>
      <c r="B2514">
        <v>10</v>
      </c>
      <c r="C2514" t="s">
        <v>3169</v>
      </c>
      <c r="D2514" t="s">
        <v>1046</v>
      </c>
      <c r="F2514" s="64" t="s">
        <v>4614</v>
      </c>
    </row>
    <row r="2515" spans="1:6" x14ac:dyDescent="0.25">
      <c r="A2515">
        <v>2024</v>
      </c>
      <c r="B2515">
        <v>10</v>
      </c>
      <c r="C2515" t="s">
        <v>3169</v>
      </c>
      <c r="D2515" t="s">
        <v>1041</v>
      </c>
      <c r="F2515" s="64" t="s">
        <v>4615</v>
      </c>
    </row>
    <row r="2516" spans="1:6" x14ac:dyDescent="0.25">
      <c r="A2516">
        <v>2024</v>
      </c>
      <c r="B2516">
        <v>10</v>
      </c>
      <c r="C2516" t="s">
        <v>3169</v>
      </c>
      <c r="D2516" t="s">
        <v>1038</v>
      </c>
      <c r="E2516" s="64" t="s">
        <v>4521</v>
      </c>
    </row>
    <row r="2517" spans="1:6" x14ac:dyDescent="0.25">
      <c r="A2517">
        <v>2024</v>
      </c>
      <c r="B2517">
        <v>10</v>
      </c>
      <c r="C2517" t="s">
        <v>3169</v>
      </c>
      <c r="D2517" t="s">
        <v>1038</v>
      </c>
      <c r="F2517" s="64" t="s">
        <v>4616</v>
      </c>
    </row>
    <row r="2518" spans="1:6" x14ac:dyDescent="0.25">
      <c r="A2518">
        <v>2024</v>
      </c>
      <c r="B2518">
        <v>10</v>
      </c>
      <c r="C2518" t="s">
        <v>3169</v>
      </c>
      <c r="D2518" t="s">
        <v>1041</v>
      </c>
      <c r="F2518" s="64" t="s">
        <v>4617</v>
      </c>
    </row>
    <row r="2519" spans="1:6" x14ac:dyDescent="0.25">
      <c r="A2519">
        <v>2024</v>
      </c>
      <c r="B2519">
        <v>10</v>
      </c>
      <c r="C2519" t="s">
        <v>3169</v>
      </c>
      <c r="D2519" t="s">
        <v>1049</v>
      </c>
      <c r="F2519" s="64" t="s">
        <v>4510</v>
      </c>
    </row>
    <row r="2520" spans="1:6" x14ac:dyDescent="0.25">
      <c r="A2520">
        <v>2024</v>
      </c>
      <c r="B2520">
        <v>10</v>
      </c>
      <c r="C2520" t="s">
        <v>3169</v>
      </c>
      <c r="D2520" t="s">
        <v>1043</v>
      </c>
      <c r="E2520" s="64" t="s">
        <v>4601</v>
      </c>
    </row>
    <row r="2521" spans="1:6" x14ac:dyDescent="0.25">
      <c r="A2521">
        <v>2024</v>
      </c>
      <c r="B2521">
        <v>10</v>
      </c>
      <c r="C2521" t="s">
        <v>3169</v>
      </c>
      <c r="D2521" t="s">
        <v>1062</v>
      </c>
      <c r="F2521" s="64" t="s">
        <v>4618</v>
      </c>
    </row>
    <row r="2522" spans="1:6" x14ac:dyDescent="0.25">
      <c r="A2522">
        <v>2024</v>
      </c>
      <c r="B2522">
        <v>10</v>
      </c>
      <c r="C2522" t="s">
        <v>3169</v>
      </c>
      <c r="D2522" t="s">
        <v>1049</v>
      </c>
      <c r="E2522" s="64" t="s">
        <v>4613</v>
      </c>
      <c r="F2522" s="64" t="s">
        <v>4619</v>
      </c>
    </row>
    <row r="2523" spans="1:6" x14ac:dyDescent="0.25">
      <c r="A2523">
        <v>2024</v>
      </c>
      <c r="B2523">
        <v>10</v>
      </c>
      <c r="C2523" t="s">
        <v>3169</v>
      </c>
      <c r="D2523" t="s">
        <v>1038</v>
      </c>
      <c r="E2523" s="64" t="s">
        <v>4616</v>
      </c>
    </row>
    <row r="2524" spans="1:6" x14ac:dyDescent="0.25">
      <c r="A2524">
        <v>2024</v>
      </c>
      <c r="B2524">
        <v>10</v>
      </c>
      <c r="C2524" t="s">
        <v>3169</v>
      </c>
      <c r="D2524" t="s">
        <v>1038</v>
      </c>
      <c r="E2524" s="64" t="s">
        <v>4609</v>
      </c>
    </row>
    <row r="2525" spans="1:6" x14ac:dyDescent="0.25">
      <c r="A2525">
        <v>2024</v>
      </c>
      <c r="B2525">
        <v>10</v>
      </c>
      <c r="C2525" t="s">
        <v>3169</v>
      </c>
      <c r="D2525" t="s">
        <v>1046</v>
      </c>
      <c r="E2525" s="64" t="s">
        <v>4599</v>
      </c>
    </row>
    <row r="2526" spans="1:6" x14ac:dyDescent="0.25">
      <c r="A2526">
        <v>2024</v>
      </c>
      <c r="B2526">
        <v>10</v>
      </c>
      <c r="C2526" t="s">
        <v>3169</v>
      </c>
      <c r="D2526" t="s">
        <v>1046</v>
      </c>
      <c r="E2526" s="64" t="s">
        <v>4611</v>
      </c>
    </row>
    <row r="2527" spans="1:6" x14ac:dyDescent="0.25">
      <c r="A2527">
        <v>2024</v>
      </c>
      <c r="B2527">
        <v>10</v>
      </c>
      <c r="C2527" t="s">
        <v>3169</v>
      </c>
      <c r="D2527" t="s">
        <v>1062</v>
      </c>
      <c r="E2527" s="64" t="s">
        <v>4618</v>
      </c>
    </row>
    <row r="2528" spans="1:6" x14ac:dyDescent="0.25">
      <c r="A2528">
        <v>2024</v>
      </c>
      <c r="B2528">
        <v>10</v>
      </c>
      <c r="C2528" t="s">
        <v>3325</v>
      </c>
      <c r="D2528" t="s">
        <v>1049</v>
      </c>
      <c r="E2528" s="64" t="s">
        <v>4619</v>
      </c>
      <c r="F2528" s="64" t="s">
        <v>4620</v>
      </c>
    </row>
    <row r="2529" spans="1:6" x14ac:dyDescent="0.25">
      <c r="A2529">
        <v>2024</v>
      </c>
      <c r="B2529">
        <v>10</v>
      </c>
      <c r="C2529" t="s">
        <v>3325</v>
      </c>
      <c r="D2529" t="s">
        <v>1052</v>
      </c>
      <c r="E2529" s="64" t="s">
        <v>4560</v>
      </c>
      <c r="F2529" s="64" t="s">
        <v>4621</v>
      </c>
    </row>
    <row r="2530" spans="1:6" x14ac:dyDescent="0.25">
      <c r="A2530">
        <v>2024</v>
      </c>
      <c r="B2530">
        <v>10</v>
      </c>
      <c r="C2530" t="s">
        <v>3325</v>
      </c>
      <c r="D2530" t="s">
        <v>1046</v>
      </c>
      <c r="F2530" s="64" t="s">
        <v>4544</v>
      </c>
    </row>
    <row r="2531" spans="1:6" x14ac:dyDescent="0.25">
      <c r="A2531">
        <v>2024</v>
      </c>
      <c r="B2531">
        <v>10</v>
      </c>
      <c r="C2531" t="s">
        <v>3325</v>
      </c>
      <c r="D2531" t="s">
        <v>1046</v>
      </c>
      <c r="F2531" s="64" t="s">
        <v>4588</v>
      </c>
    </row>
    <row r="2532" spans="1:6" x14ac:dyDescent="0.25">
      <c r="A2532">
        <v>2024</v>
      </c>
      <c r="B2532">
        <v>10</v>
      </c>
      <c r="C2532" t="s">
        <v>3325</v>
      </c>
      <c r="D2532" t="s">
        <v>1041</v>
      </c>
      <c r="E2532" s="64" t="s">
        <v>4617</v>
      </c>
      <c r="F2532" s="64" t="s">
        <v>4508</v>
      </c>
    </row>
    <row r="2533" spans="1:6" x14ac:dyDescent="0.25">
      <c r="A2533">
        <v>2024</v>
      </c>
      <c r="B2533">
        <v>11</v>
      </c>
      <c r="C2533" t="s">
        <v>3169</v>
      </c>
      <c r="D2533" t="s">
        <v>1049</v>
      </c>
      <c r="E2533" s="64" t="s">
        <v>4357</v>
      </c>
    </row>
    <row r="2534" spans="1:6" x14ac:dyDescent="0.25">
      <c r="A2534">
        <v>2024</v>
      </c>
      <c r="B2534">
        <v>11</v>
      </c>
      <c r="C2534" t="s">
        <v>3169</v>
      </c>
      <c r="D2534" t="s">
        <v>1049</v>
      </c>
      <c r="E2534" s="64" t="s">
        <v>4510</v>
      </c>
    </row>
    <row r="2535" spans="1:6" x14ac:dyDescent="0.25">
      <c r="A2535">
        <v>2024</v>
      </c>
      <c r="B2535">
        <v>11</v>
      </c>
      <c r="C2535" t="s">
        <v>3169</v>
      </c>
      <c r="D2535" t="s">
        <v>1041</v>
      </c>
      <c r="F2535" s="64" t="s">
        <v>4622</v>
      </c>
    </row>
    <row r="2536" spans="1:6" x14ac:dyDescent="0.25">
      <c r="A2536">
        <v>2024</v>
      </c>
      <c r="B2536">
        <v>11</v>
      </c>
      <c r="C2536" t="s">
        <v>3169</v>
      </c>
      <c r="D2536" t="s">
        <v>1041</v>
      </c>
      <c r="F2536" s="64" t="s">
        <v>4623</v>
      </c>
    </row>
    <row r="2537" spans="1:6" x14ac:dyDescent="0.25">
      <c r="A2537">
        <v>2024</v>
      </c>
      <c r="B2537">
        <v>11</v>
      </c>
      <c r="C2537" t="s">
        <v>3169</v>
      </c>
      <c r="D2537" t="s">
        <v>1041</v>
      </c>
      <c r="F2537" s="64" t="s">
        <v>4624</v>
      </c>
    </row>
    <row r="2538" spans="1:6" x14ac:dyDescent="0.25">
      <c r="A2538">
        <v>2024</v>
      </c>
      <c r="B2538">
        <v>11</v>
      </c>
      <c r="C2538" t="s">
        <v>3169</v>
      </c>
      <c r="D2538" t="s">
        <v>1041</v>
      </c>
      <c r="F2538" s="64" t="s">
        <v>4625</v>
      </c>
    </row>
    <row r="2539" spans="1:6" x14ac:dyDescent="0.25">
      <c r="A2539">
        <v>2024</v>
      </c>
      <c r="B2539">
        <v>11</v>
      </c>
      <c r="C2539" t="s">
        <v>3169</v>
      </c>
      <c r="D2539" t="s">
        <v>1052</v>
      </c>
      <c r="E2539" s="64" t="s">
        <v>4594</v>
      </c>
    </row>
    <row r="2540" spans="1:6" x14ac:dyDescent="0.25">
      <c r="A2540">
        <v>2024</v>
      </c>
      <c r="B2540">
        <v>11</v>
      </c>
      <c r="C2540" t="s">
        <v>3169</v>
      </c>
      <c r="D2540" t="s">
        <v>1038</v>
      </c>
      <c r="E2540" s="64" t="s">
        <v>4626</v>
      </c>
    </row>
    <row r="2541" spans="1:6" x14ac:dyDescent="0.25">
      <c r="A2541">
        <v>2024</v>
      </c>
      <c r="B2541">
        <v>11</v>
      </c>
      <c r="C2541" t="s">
        <v>3169</v>
      </c>
      <c r="D2541" t="s">
        <v>1038</v>
      </c>
      <c r="E2541" s="64" t="s">
        <v>4606</v>
      </c>
    </row>
    <row r="2542" spans="1:6" x14ac:dyDescent="0.25">
      <c r="A2542">
        <v>2024</v>
      </c>
      <c r="B2542">
        <v>11</v>
      </c>
      <c r="C2542" t="s">
        <v>3169</v>
      </c>
      <c r="D2542" t="s">
        <v>1038</v>
      </c>
      <c r="E2542" s="64" t="s">
        <v>4578</v>
      </c>
    </row>
    <row r="2543" spans="1:6" x14ac:dyDescent="0.25">
      <c r="A2543">
        <v>2024</v>
      </c>
      <c r="B2543">
        <v>11</v>
      </c>
      <c r="C2543" t="s">
        <v>3169</v>
      </c>
      <c r="D2543" t="s">
        <v>1046</v>
      </c>
      <c r="E2543" s="64" t="s">
        <v>4537</v>
      </c>
    </row>
    <row r="2544" spans="1:6" x14ac:dyDescent="0.25">
      <c r="A2544">
        <v>2024</v>
      </c>
      <c r="B2544">
        <v>11</v>
      </c>
      <c r="C2544" t="s">
        <v>3169</v>
      </c>
      <c r="D2544" t="s">
        <v>1052</v>
      </c>
      <c r="F2544" s="64" t="s">
        <v>4627</v>
      </c>
    </row>
    <row r="2545" spans="1:6" x14ac:dyDescent="0.25">
      <c r="A2545">
        <v>2024</v>
      </c>
      <c r="B2545">
        <v>11</v>
      </c>
      <c r="C2545" t="s">
        <v>3169</v>
      </c>
      <c r="D2545" t="s">
        <v>1062</v>
      </c>
      <c r="E2545" s="64" t="s">
        <v>4592</v>
      </c>
    </row>
    <row r="2546" spans="1:6" x14ac:dyDescent="0.25">
      <c r="A2546">
        <v>2024</v>
      </c>
      <c r="B2546">
        <v>11</v>
      </c>
      <c r="C2546" t="s">
        <v>3169</v>
      </c>
      <c r="D2546" t="s">
        <v>1060</v>
      </c>
      <c r="F2546" s="64" t="s">
        <v>4628</v>
      </c>
    </row>
    <row r="2547" spans="1:6" x14ac:dyDescent="0.25">
      <c r="A2547">
        <v>2024</v>
      </c>
      <c r="B2547">
        <v>11</v>
      </c>
      <c r="C2547" t="s">
        <v>3169</v>
      </c>
      <c r="D2547" t="s">
        <v>1062</v>
      </c>
      <c r="E2547" s="64" t="s">
        <v>4540</v>
      </c>
    </row>
    <row r="2548" spans="1:6" x14ac:dyDescent="0.25">
      <c r="A2548">
        <v>2024</v>
      </c>
      <c r="B2548">
        <v>11</v>
      </c>
      <c r="C2548" t="s">
        <v>3169</v>
      </c>
      <c r="D2548" t="s">
        <v>1038</v>
      </c>
      <c r="E2548" s="64" t="s">
        <v>3930</v>
      </c>
    </row>
    <row r="2549" spans="1:6" x14ac:dyDescent="0.25">
      <c r="A2549">
        <v>2024</v>
      </c>
      <c r="B2549">
        <v>11</v>
      </c>
      <c r="C2549" t="s">
        <v>3169</v>
      </c>
      <c r="D2549" t="s">
        <v>1055</v>
      </c>
      <c r="F2549" s="64" t="s">
        <v>4629</v>
      </c>
    </row>
    <row r="2550" spans="1:6" x14ac:dyDescent="0.25">
      <c r="A2550">
        <v>2024</v>
      </c>
      <c r="B2550">
        <v>11</v>
      </c>
      <c r="C2550" t="s">
        <v>3169</v>
      </c>
      <c r="D2550" t="s">
        <v>1046</v>
      </c>
      <c r="F2550" s="64" t="s">
        <v>4347</v>
      </c>
    </row>
    <row r="2551" spans="1:6" x14ac:dyDescent="0.25">
      <c r="A2551">
        <v>2024</v>
      </c>
      <c r="B2551">
        <v>11</v>
      </c>
      <c r="C2551" t="s">
        <v>3325</v>
      </c>
      <c r="D2551" t="s">
        <v>1052</v>
      </c>
      <c r="E2551" s="64" t="s">
        <v>4630</v>
      </c>
      <c r="F2551" s="64" t="s">
        <v>4631</v>
      </c>
    </row>
    <row r="2552" spans="1:6" x14ac:dyDescent="0.25">
      <c r="A2552">
        <v>2024</v>
      </c>
      <c r="B2552">
        <v>11</v>
      </c>
      <c r="C2552" t="s">
        <v>3325</v>
      </c>
      <c r="D2552" t="s">
        <v>1041</v>
      </c>
      <c r="E2552" s="64" t="s">
        <v>4625</v>
      </c>
      <c r="F2552" s="64" t="s">
        <v>4632</v>
      </c>
    </row>
    <row r="2553" spans="1:6" x14ac:dyDescent="0.25">
      <c r="A2553">
        <v>2024</v>
      </c>
      <c r="B2553">
        <v>11</v>
      </c>
      <c r="C2553" t="s">
        <v>3325</v>
      </c>
      <c r="D2553" t="s">
        <v>1038</v>
      </c>
      <c r="F2553" s="64" t="s">
        <v>4633</v>
      </c>
    </row>
    <row r="2554" spans="1:6" x14ac:dyDescent="0.25">
      <c r="A2554">
        <v>2024</v>
      </c>
      <c r="B2554">
        <v>12</v>
      </c>
      <c r="C2554" t="s">
        <v>3169</v>
      </c>
      <c r="D2554" t="s">
        <v>1041</v>
      </c>
      <c r="E2554" s="64" t="s">
        <v>4352</v>
      </c>
    </row>
    <row r="2555" spans="1:6" x14ac:dyDescent="0.25">
      <c r="A2555">
        <v>2024</v>
      </c>
      <c r="B2555">
        <v>12</v>
      </c>
      <c r="C2555" t="s">
        <v>3169</v>
      </c>
      <c r="D2555" t="s">
        <v>1046</v>
      </c>
      <c r="E2555" s="64" t="s">
        <v>4347</v>
      </c>
    </row>
    <row r="2556" spans="1:6" x14ac:dyDescent="0.25">
      <c r="A2556">
        <v>2024</v>
      </c>
      <c r="B2556">
        <v>12</v>
      </c>
      <c r="C2556" t="s">
        <v>3169</v>
      </c>
      <c r="D2556" t="s">
        <v>1057</v>
      </c>
      <c r="E2556" s="64" t="s">
        <v>4634</v>
      </c>
      <c r="F2556" s="64" t="s">
        <v>4635</v>
      </c>
    </row>
    <row r="2557" spans="1:6" x14ac:dyDescent="0.25">
      <c r="A2557">
        <v>2024</v>
      </c>
      <c r="B2557">
        <v>12</v>
      </c>
      <c r="C2557" t="s">
        <v>3169</v>
      </c>
      <c r="D2557" t="s">
        <v>1049</v>
      </c>
      <c r="E2557" s="64" t="s">
        <v>4608</v>
      </c>
    </row>
    <row r="2558" spans="1:6" x14ac:dyDescent="0.25">
      <c r="A2558">
        <v>2024</v>
      </c>
      <c r="B2558">
        <v>12</v>
      </c>
      <c r="C2558" t="s">
        <v>3169</v>
      </c>
      <c r="D2558" t="s">
        <v>1038</v>
      </c>
      <c r="E2558" s="64" t="s">
        <v>4570</v>
      </c>
    </row>
    <row r="2559" spans="1:6" x14ac:dyDescent="0.25">
      <c r="A2559">
        <v>2024</v>
      </c>
      <c r="B2559">
        <v>12</v>
      </c>
      <c r="C2559" t="s">
        <v>3169</v>
      </c>
      <c r="D2559" t="s">
        <v>1046</v>
      </c>
      <c r="E2559" s="64" t="s">
        <v>4607</v>
      </c>
      <c r="F2559" s="64" t="s">
        <v>4538</v>
      </c>
    </row>
    <row r="2560" spans="1:6" x14ac:dyDescent="0.25">
      <c r="A2560">
        <v>2024</v>
      </c>
      <c r="B2560">
        <v>12</v>
      </c>
      <c r="C2560" t="s">
        <v>3169</v>
      </c>
      <c r="D2560" t="s">
        <v>1049</v>
      </c>
      <c r="F2560" s="64" t="s">
        <v>4414</v>
      </c>
    </row>
    <row r="2561" spans="1:6" x14ac:dyDescent="0.25">
      <c r="A2561">
        <v>2024</v>
      </c>
      <c r="B2561">
        <v>12</v>
      </c>
      <c r="C2561" t="s">
        <v>3169</v>
      </c>
      <c r="D2561" t="s">
        <v>1049</v>
      </c>
      <c r="F2561" s="64" t="s">
        <v>4470</v>
      </c>
    </row>
    <row r="2562" spans="1:6" x14ac:dyDescent="0.25">
      <c r="A2562">
        <v>2024</v>
      </c>
      <c r="B2562">
        <v>12</v>
      </c>
      <c r="C2562" t="s">
        <v>3169</v>
      </c>
      <c r="D2562" t="s">
        <v>1046</v>
      </c>
      <c r="F2562" s="64" t="s">
        <v>4636</v>
      </c>
    </row>
    <row r="2563" spans="1:6" x14ac:dyDescent="0.25">
      <c r="A2563">
        <v>2024</v>
      </c>
      <c r="B2563">
        <v>12</v>
      </c>
      <c r="C2563" t="s">
        <v>3169</v>
      </c>
      <c r="D2563" t="s">
        <v>1062</v>
      </c>
      <c r="F2563" s="64" t="s">
        <v>4637</v>
      </c>
    </row>
    <row r="2564" spans="1:6" x14ac:dyDescent="0.25">
      <c r="A2564">
        <v>2024</v>
      </c>
      <c r="B2564">
        <v>12</v>
      </c>
      <c r="C2564" t="s">
        <v>3169</v>
      </c>
      <c r="D2564" t="s">
        <v>1038</v>
      </c>
      <c r="E2564" s="64" t="s">
        <v>4487</v>
      </c>
    </row>
    <row r="2565" spans="1:6" x14ac:dyDescent="0.25">
      <c r="A2565">
        <v>2024</v>
      </c>
      <c r="B2565">
        <v>12</v>
      </c>
      <c r="C2565" t="s">
        <v>3169</v>
      </c>
      <c r="D2565" t="s">
        <v>1041</v>
      </c>
      <c r="F2565" s="64" t="s">
        <v>4638</v>
      </c>
    </row>
    <row r="2566" spans="1:6" x14ac:dyDescent="0.25">
      <c r="A2566">
        <v>2024</v>
      </c>
      <c r="B2566">
        <v>12</v>
      </c>
      <c r="C2566" t="s">
        <v>3325</v>
      </c>
      <c r="D2566" t="s">
        <v>1055</v>
      </c>
      <c r="E2566" s="64" t="s">
        <v>4590</v>
      </c>
      <c r="F2566" s="64" t="s">
        <v>4639</v>
      </c>
    </row>
    <row r="2567" spans="1:6" x14ac:dyDescent="0.25">
      <c r="A2567">
        <v>2024</v>
      </c>
      <c r="B2567">
        <v>12</v>
      </c>
      <c r="C2567" t="s">
        <v>3325</v>
      </c>
      <c r="D2567" t="s">
        <v>1062</v>
      </c>
      <c r="F2567" s="64" t="s">
        <v>4517</v>
      </c>
    </row>
    <row r="2568" spans="1:6" x14ac:dyDescent="0.25">
      <c r="A2568">
        <v>2024</v>
      </c>
      <c r="B2568">
        <v>12</v>
      </c>
      <c r="C2568" t="s">
        <v>3325</v>
      </c>
      <c r="D2568" t="s">
        <v>1062</v>
      </c>
      <c r="E2568" s="64" t="s">
        <v>4593</v>
      </c>
      <c r="F2568" s="64" t="s">
        <v>4640</v>
      </c>
    </row>
    <row r="2569" spans="1:6" x14ac:dyDescent="0.25">
      <c r="A2569">
        <v>2024</v>
      </c>
      <c r="B2569">
        <v>13</v>
      </c>
      <c r="C2569" t="s">
        <v>3169</v>
      </c>
      <c r="D2569" t="s">
        <v>1049</v>
      </c>
      <c r="E2569" s="64" t="s">
        <v>4414</v>
      </c>
    </row>
    <row r="2570" spans="1:6" x14ac:dyDescent="0.25">
      <c r="A2570">
        <v>2024</v>
      </c>
      <c r="B2570">
        <v>13</v>
      </c>
      <c r="C2570" t="s">
        <v>3169</v>
      </c>
      <c r="D2570" t="s">
        <v>1049</v>
      </c>
      <c r="E2570" s="64" t="s">
        <v>4470</v>
      </c>
    </row>
    <row r="2571" spans="1:6" x14ac:dyDescent="0.25">
      <c r="A2571">
        <v>2024</v>
      </c>
      <c r="B2571">
        <v>13</v>
      </c>
      <c r="C2571" t="s">
        <v>3169</v>
      </c>
      <c r="D2571" t="s">
        <v>1060</v>
      </c>
      <c r="E2571" s="64" t="s">
        <v>4628</v>
      </c>
    </row>
    <row r="2572" spans="1:6" x14ac:dyDescent="0.25">
      <c r="A2572">
        <v>2024</v>
      </c>
      <c r="B2572">
        <v>13</v>
      </c>
      <c r="C2572" t="s">
        <v>3169</v>
      </c>
      <c r="D2572" t="s">
        <v>1060</v>
      </c>
      <c r="E2572" s="64" t="s">
        <v>4546</v>
      </c>
    </row>
    <row r="2573" spans="1:6" x14ac:dyDescent="0.25">
      <c r="A2573">
        <v>2024</v>
      </c>
      <c r="B2573">
        <v>13</v>
      </c>
      <c r="C2573" t="s">
        <v>3169</v>
      </c>
      <c r="D2573" t="s">
        <v>1046</v>
      </c>
      <c r="E2573" s="64" t="s">
        <v>4636</v>
      </c>
    </row>
    <row r="2574" spans="1:6" x14ac:dyDescent="0.25">
      <c r="A2574">
        <v>2024</v>
      </c>
      <c r="B2574">
        <v>13</v>
      </c>
      <c r="C2574" t="s">
        <v>3169</v>
      </c>
      <c r="D2574" t="s">
        <v>1049</v>
      </c>
      <c r="F2574" s="64" t="s">
        <v>4641</v>
      </c>
    </row>
    <row r="2575" spans="1:6" x14ac:dyDescent="0.25">
      <c r="A2575">
        <v>2024</v>
      </c>
      <c r="B2575">
        <v>13</v>
      </c>
      <c r="C2575" t="s">
        <v>3169</v>
      </c>
      <c r="D2575" t="s">
        <v>1062</v>
      </c>
      <c r="E2575" s="64" t="s">
        <v>4642</v>
      </c>
    </row>
    <row r="2576" spans="1:6" x14ac:dyDescent="0.25">
      <c r="A2576">
        <v>2024</v>
      </c>
      <c r="B2576">
        <v>13</v>
      </c>
      <c r="C2576" t="s">
        <v>3169</v>
      </c>
      <c r="D2576" t="s">
        <v>1062</v>
      </c>
      <c r="E2576" s="64" t="s">
        <v>4643</v>
      </c>
    </row>
    <row r="2577" spans="1:6" x14ac:dyDescent="0.25">
      <c r="A2577">
        <v>2024</v>
      </c>
      <c r="B2577">
        <v>13</v>
      </c>
      <c r="C2577" t="s">
        <v>3169</v>
      </c>
      <c r="D2577" t="s">
        <v>1062</v>
      </c>
      <c r="E2577" s="64" t="s">
        <v>4644</v>
      </c>
    </row>
    <row r="2578" spans="1:6" x14ac:dyDescent="0.25">
      <c r="A2578">
        <v>2024</v>
      </c>
      <c r="B2578">
        <v>13</v>
      </c>
      <c r="C2578" t="s">
        <v>3169</v>
      </c>
      <c r="D2578" t="s">
        <v>1052</v>
      </c>
      <c r="F2578" s="64" t="s">
        <v>4645</v>
      </c>
    </row>
    <row r="2579" spans="1:6" x14ac:dyDescent="0.25">
      <c r="A2579">
        <v>2024</v>
      </c>
      <c r="B2579">
        <v>13</v>
      </c>
      <c r="C2579" t="s">
        <v>3169</v>
      </c>
      <c r="D2579" t="s">
        <v>1052</v>
      </c>
      <c r="E2579" s="64" t="s">
        <v>4645</v>
      </c>
    </row>
    <row r="2580" spans="1:6" x14ac:dyDescent="0.25">
      <c r="A2580">
        <v>2024</v>
      </c>
      <c r="B2580">
        <v>13</v>
      </c>
      <c r="C2580" t="s">
        <v>3169</v>
      </c>
      <c r="D2580" t="s">
        <v>1062</v>
      </c>
      <c r="F2580" s="64" t="s">
        <v>4643</v>
      </c>
    </row>
    <row r="2581" spans="1:6" x14ac:dyDescent="0.25">
      <c r="A2581">
        <v>2024</v>
      </c>
      <c r="B2581">
        <v>13</v>
      </c>
      <c r="C2581" t="s">
        <v>3169</v>
      </c>
      <c r="D2581" t="s">
        <v>1062</v>
      </c>
      <c r="F2581" s="64" t="s">
        <v>4646</v>
      </c>
    </row>
    <row r="2582" spans="1:6" x14ac:dyDescent="0.25">
      <c r="A2582">
        <v>2024</v>
      </c>
      <c r="B2582">
        <v>13</v>
      </c>
      <c r="C2582" t="s">
        <v>3169</v>
      </c>
      <c r="D2582" t="s">
        <v>1049</v>
      </c>
      <c r="F2582" s="64" t="s">
        <v>4647</v>
      </c>
    </row>
    <row r="2583" spans="1:6" x14ac:dyDescent="0.25">
      <c r="A2583">
        <v>2024</v>
      </c>
      <c r="B2583">
        <v>13</v>
      </c>
      <c r="C2583" t="s">
        <v>3325</v>
      </c>
      <c r="D2583" t="s">
        <v>1062</v>
      </c>
      <c r="F2583" s="64" t="s">
        <v>4648</v>
      </c>
    </row>
    <row r="2584" spans="1:6" x14ac:dyDescent="0.25">
      <c r="A2584">
        <v>2024</v>
      </c>
      <c r="B2584">
        <v>13</v>
      </c>
      <c r="C2584" t="s">
        <v>3325</v>
      </c>
      <c r="D2584" t="s">
        <v>1062</v>
      </c>
      <c r="F2584" s="64" t="s">
        <v>4649</v>
      </c>
    </row>
    <row r="2585" spans="1:6" x14ac:dyDescent="0.25">
      <c r="A2585">
        <v>2024</v>
      </c>
      <c r="B2585">
        <v>13</v>
      </c>
      <c r="C2585" t="s">
        <v>3325</v>
      </c>
      <c r="D2585" t="s">
        <v>1038</v>
      </c>
      <c r="F2585" s="64" t="s">
        <v>4487</v>
      </c>
    </row>
    <row r="2586" spans="1:6" x14ac:dyDescent="0.25">
      <c r="A2586">
        <v>2024</v>
      </c>
      <c r="B2586">
        <v>13</v>
      </c>
      <c r="C2586" t="s">
        <v>3325</v>
      </c>
      <c r="D2586" t="s">
        <v>1041</v>
      </c>
      <c r="E2586" s="64" t="s">
        <v>4638</v>
      </c>
      <c r="F2586" s="64" t="s">
        <v>4650</v>
      </c>
    </row>
    <row r="2587" spans="1:6" x14ac:dyDescent="0.25">
      <c r="A2587">
        <v>2024</v>
      </c>
      <c r="B2587">
        <v>13</v>
      </c>
      <c r="C2587" t="s">
        <v>3325</v>
      </c>
      <c r="D2587" t="s">
        <v>1060</v>
      </c>
      <c r="F2587" s="64" t="s">
        <v>4651</v>
      </c>
    </row>
    <row r="2588" spans="1:6" x14ac:dyDescent="0.25">
      <c r="A2588">
        <v>2024</v>
      </c>
      <c r="B2588">
        <v>13</v>
      </c>
      <c r="C2588" t="s">
        <v>3325</v>
      </c>
      <c r="D2588" t="s">
        <v>1060</v>
      </c>
      <c r="F2588" s="64" t="s">
        <v>4652</v>
      </c>
    </row>
    <row r="2589" spans="1:6" x14ac:dyDescent="0.25">
      <c r="A2589">
        <v>2024</v>
      </c>
      <c r="B2589">
        <v>13</v>
      </c>
      <c r="C2589" t="s">
        <v>3325</v>
      </c>
      <c r="D2589" t="s">
        <v>1038</v>
      </c>
      <c r="F2589" s="64" t="s">
        <v>3135</v>
      </c>
    </row>
    <row r="2590" spans="1:6" x14ac:dyDescent="0.25">
      <c r="A2590">
        <v>2024</v>
      </c>
      <c r="B2590">
        <v>14</v>
      </c>
      <c r="C2590" t="s">
        <v>3169</v>
      </c>
      <c r="D2590" t="s">
        <v>1049</v>
      </c>
      <c r="E2590" s="64" t="s">
        <v>4641</v>
      </c>
    </row>
    <row r="2591" spans="1:6" x14ac:dyDescent="0.25">
      <c r="A2591">
        <v>2024</v>
      </c>
      <c r="B2591">
        <v>14</v>
      </c>
      <c r="C2591" t="s">
        <v>3169</v>
      </c>
      <c r="D2591" t="s">
        <v>1049</v>
      </c>
      <c r="E2591" s="64" t="s">
        <v>4647</v>
      </c>
    </row>
    <row r="2592" spans="1:6" x14ac:dyDescent="0.25">
      <c r="A2592">
        <v>2024</v>
      </c>
      <c r="B2592">
        <v>14</v>
      </c>
      <c r="C2592" t="s">
        <v>3169</v>
      </c>
      <c r="D2592" t="s">
        <v>1038</v>
      </c>
      <c r="E2592" s="64" t="s">
        <v>4633</v>
      </c>
    </row>
    <row r="2593" spans="1:6" x14ac:dyDescent="0.25">
      <c r="A2593">
        <v>2024</v>
      </c>
      <c r="B2593">
        <v>14</v>
      </c>
      <c r="C2593" t="s">
        <v>3169</v>
      </c>
      <c r="D2593" t="s">
        <v>1049</v>
      </c>
      <c r="E2593" s="64" t="s">
        <v>4620</v>
      </c>
      <c r="F2593" s="64" t="s">
        <v>4653</v>
      </c>
    </row>
    <row r="2594" spans="1:6" x14ac:dyDescent="0.25">
      <c r="A2594">
        <v>2024</v>
      </c>
      <c r="B2594">
        <v>14</v>
      </c>
      <c r="C2594" t="s">
        <v>3169</v>
      </c>
      <c r="D2594" t="s">
        <v>1062</v>
      </c>
      <c r="E2594" s="64" t="s">
        <v>4640</v>
      </c>
    </row>
    <row r="2595" spans="1:6" x14ac:dyDescent="0.25">
      <c r="A2595">
        <v>2024</v>
      </c>
      <c r="B2595">
        <v>14</v>
      </c>
      <c r="C2595" t="s">
        <v>3169</v>
      </c>
      <c r="D2595" t="s">
        <v>1062</v>
      </c>
      <c r="E2595" s="64" t="s">
        <v>4646</v>
      </c>
    </row>
    <row r="2596" spans="1:6" x14ac:dyDescent="0.25">
      <c r="A2596">
        <v>2024</v>
      </c>
      <c r="B2596">
        <v>14</v>
      </c>
      <c r="C2596" t="s">
        <v>3169</v>
      </c>
      <c r="D2596" t="s">
        <v>1046</v>
      </c>
      <c r="E2596" s="64" t="s">
        <v>4468</v>
      </c>
      <c r="F2596" s="64" t="s">
        <v>4654</v>
      </c>
    </row>
    <row r="2597" spans="1:6" x14ac:dyDescent="0.25">
      <c r="A2597">
        <v>2024</v>
      </c>
      <c r="B2597">
        <v>14</v>
      </c>
      <c r="C2597" t="s">
        <v>3325</v>
      </c>
      <c r="D2597" t="s">
        <v>1062</v>
      </c>
      <c r="E2597" s="64" t="s">
        <v>4655</v>
      </c>
      <c r="F2597" s="64" t="s">
        <v>4656</v>
      </c>
    </row>
    <row r="2598" spans="1:6" x14ac:dyDescent="0.25">
      <c r="A2598">
        <v>2024</v>
      </c>
      <c r="B2598">
        <v>14</v>
      </c>
      <c r="C2598" t="s">
        <v>3169</v>
      </c>
      <c r="D2598" t="s">
        <v>1049</v>
      </c>
      <c r="E2598" s="64" t="s">
        <v>4653</v>
      </c>
    </row>
    <row r="2599" spans="1:6" x14ac:dyDescent="0.25">
      <c r="A2599">
        <v>2024</v>
      </c>
      <c r="B2599">
        <v>14</v>
      </c>
      <c r="C2599" t="s">
        <v>3169</v>
      </c>
      <c r="D2599" t="s">
        <v>1041</v>
      </c>
      <c r="E2599" s="64" t="s">
        <v>4623</v>
      </c>
      <c r="F2599" s="64" t="s">
        <v>4657</v>
      </c>
    </row>
    <row r="2600" spans="1:6" x14ac:dyDescent="0.25">
      <c r="A2600">
        <v>2024</v>
      </c>
      <c r="B2600">
        <v>14</v>
      </c>
      <c r="C2600" t="s">
        <v>3169</v>
      </c>
      <c r="D2600" t="s">
        <v>1046</v>
      </c>
      <c r="F2600" s="64" t="s">
        <v>4658</v>
      </c>
    </row>
    <row r="2601" spans="1:6" x14ac:dyDescent="0.25">
      <c r="A2601">
        <v>2024</v>
      </c>
      <c r="B2601">
        <v>14</v>
      </c>
      <c r="C2601" t="s">
        <v>3169</v>
      </c>
      <c r="D2601" t="s">
        <v>1049</v>
      </c>
      <c r="F2601" s="64" t="s">
        <v>3683</v>
      </c>
    </row>
    <row r="2602" spans="1:6" x14ac:dyDescent="0.25">
      <c r="A2602">
        <v>2024</v>
      </c>
      <c r="B2602">
        <v>14</v>
      </c>
      <c r="C2602" t="s">
        <v>3169</v>
      </c>
      <c r="D2602" t="s">
        <v>1046</v>
      </c>
      <c r="E2602" s="64" t="s">
        <v>4614</v>
      </c>
      <c r="F2602" s="64" t="s">
        <v>4659</v>
      </c>
    </row>
    <row r="2603" spans="1:6" x14ac:dyDescent="0.25">
      <c r="A2603">
        <v>2024</v>
      </c>
      <c r="B2603">
        <v>14</v>
      </c>
      <c r="C2603" t="s">
        <v>3169</v>
      </c>
      <c r="D2603" t="s">
        <v>1046</v>
      </c>
      <c r="E2603" s="64" t="s">
        <v>4654</v>
      </c>
      <c r="F2603" s="64" t="s">
        <v>4660</v>
      </c>
    </row>
    <row r="2604" spans="1:6" x14ac:dyDescent="0.25">
      <c r="A2604">
        <v>2024</v>
      </c>
      <c r="B2604">
        <v>14</v>
      </c>
      <c r="C2604" t="s">
        <v>3169</v>
      </c>
      <c r="D2604" t="s">
        <v>1049</v>
      </c>
      <c r="E2604" s="64" t="s">
        <v>3683</v>
      </c>
      <c r="F2604" s="64" t="s">
        <v>4661</v>
      </c>
    </row>
    <row r="2605" spans="1:6" x14ac:dyDescent="0.25">
      <c r="A2605">
        <v>2024</v>
      </c>
      <c r="B2605">
        <v>14</v>
      </c>
      <c r="C2605" t="s">
        <v>3169</v>
      </c>
      <c r="D2605" t="s">
        <v>1041</v>
      </c>
      <c r="E2605" s="64" t="s">
        <v>4624</v>
      </c>
      <c r="F2605" s="64" t="s">
        <v>4021</v>
      </c>
    </row>
    <row r="2606" spans="1:6" x14ac:dyDescent="0.25">
      <c r="A2606">
        <v>2024</v>
      </c>
      <c r="B2606">
        <v>14</v>
      </c>
      <c r="C2606" t="s">
        <v>3169</v>
      </c>
      <c r="D2606" t="s">
        <v>1062</v>
      </c>
      <c r="E2606" s="64" t="s">
        <v>4649</v>
      </c>
    </row>
    <row r="2607" spans="1:6" x14ac:dyDescent="0.25">
      <c r="A2607">
        <v>2024</v>
      </c>
      <c r="B2607">
        <v>14</v>
      </c>
      <c r="C2607" t="s">
        <v>3169</v>
      </c>
      <c r="D2607" t="s">
        <v>1049</v>
      </c>
      <c r="F2607" s="64" t="s">
        <v>4662</v>
      </c>
    </row>
    <row r="2608" spans="1:6" x14ac:dyDescent="0.25">
      <c r="A2608">
        <v>2024</v>
      </c>
      <c r="B2608">
        <v>14</v>
      </c>
      <c r="C2608" t="s">
        <v>3325</v>
      </c>
      <c r="D2608" t="s">
        <v>1060</v>
      </c>
      <c r="F2608" s="64" t="s">
        <v>4663</v>
      </c>
    </row>
    <row r="2609" spans="1:6" x14ac:dyDescent="0.25">
      <c r="A2609">
        <v>2024</v>
      </c>
      <c r="B2609">
        <v>15</v>
      </c>
      <c r="C2609" t="s">
        <v>3169</v>
      </c>
      <c r="D2609" t="s">
        <v>1049</v>
      </c>
      <c r="E2609" s="64" t="s">
        <v>4661</v>
      </c>
    </row>
    <row r="2610" spans="1:6" x14ac:dyDescent="0.25">
      <c r="A2610">
        <v>2024</v>
      </c>
      <c r="B2610">
        <v>15</v>
      </c>
      <c r="C2610" t="s">
        <v>3169</v>
      </c>
      <c r="D2610" t="s">
        <v>1049</v>
      </c>
      <c r="E2610" s="64" t="s">
        <v>4662</v>
      </c>
      <c r="F2610" s="64" t="s">
        <v>4664</v>
      </c>
    </row>
    <row r="2611" spans="1:6" x14ac:dyDescent="0.25">
      <c r="A2611">
        <v>2024</v>
      </c>
      <c r="B2611">
        <v>15</v>
      </c>
      <c r="C2611" t="s">
        <v>3169</v>
      </c>
      <c r="D2611" t="s">
        <v>1041</v>
      </c>
      <c r="E2611" s="64" t="s">
        <v>4021</v>
      </c>
    </row>
    <row r="2612" spans="1:6" x14ac:dyDescent="0.25">
      <c r="A2612">
        <v>2024</v>
      </c>
      <c r="B2612">
        <v>15</v>
      </c>
      <c r="C2612" t="s">
        <v>3169</v>
      </c>
      <c r="D2612" t="s">
        <v>1052</v>
      </c>
      <c r="E2612" s="64" t="s">
        <v>4621</v>
      </c>
    </row>
    <row r="2613" spans="1:6" x14ac:dyDescent="0.25">
      <c r="A2613">
        <v>2024</v>
      </c>
      <c r="B2613">
        <v>15</v>
      </c>
      <c r="C2613" t="s">
        <v>3169</v>
      </c>
      <c r="D2613" t="s">
        <v>1046</v>
      </c>
      <c r="E2613" s="64" t="s">
        <v>4665</v>
      </c>
    </row>
    <row r="2614" spans="1:6" x14ac:dyDescent="0.25">
      <c r="A2614">
        <v>2024</v>
      </c>
      <c r="B2614">
        <v>15</v>
      </c>
      <c r="C2614" t="s">
        <v>3169</v>
      </c>
      <c r="D2614" t="s">
        <v>1046</v>
      </c>
      <c r="F2614" s="64" t="s">
        <v>4666</v>
      </c>
    </row>
    <row r="2615" spans="1:6" x14ac:dyDescent="0.25">
      <c r="A2615">
        <v>2024</v>
      </c>
      <c r="B2615">
        <v>15</v>
      </c>
      <c r="C2615" t="s">
        <v>3169</v>
      </c>
      <c r="D2615" t="s">
        <v>1041</v>
      </c>
      <c r="F2615" s="64" t="s">
        <v>4623</v>
      </c>
    </row>
    <row r="2616" spans="1:6" x14ac:dyDescent="0.25">
      <c r="A2616">
        <v>2024</v>
      </c>
      <c r="B2616">
        <v>15</v>
      </c>
      <c r="C2616" t="s">
        <v>3169</v>
      </c>
      <c r="D2616" t="s">
        <v>1057</v>
      </c>
      <c r="E2616" s="64" t="s">
        <v>4667</v>
      </c>
    </row>
    <row r="2617" spans="1:6" x14ac:dyDescent="0.25">
      <c r="A2617">
        <v>2024</v>
      </c>
      <c r="B2617">
        <v>15</v>
      </c>
      <c r="C2617" t="s">
        <v>3169</v>
      </c>
      <c r="D2617" t="s">
        <v>1052</v>
      </c>
      <c r="F2617" s="64" t="s">
        <v>3773</v>
      </c>
    </row>
    <row r="2618" spans="1:6" x14ac:dyDescent="0.25">
      <c r="A2618">
        <v>2024</v>
      </c>
      <c r="B2618">
        <v>15</v>
      </c>
      <c r="C2618" t="s">
        <v>3169</v>
      </c>
      <c r="D2618" t="s">
        <v>1052</v>
      </c>
      <c r="F2618" s="64" t="s">
        <v>4668</v>
      </c>
    </row>
    <row r="2619" spans="1:6" x14ac:dyDescent="0.25">
      <c r="A2619">
        <v>2024</v>
      </c>
      <c r="B2619">
        <v>15</v>
      </c>
      <c r="C2619" t="s">
        <v>3325</v>
      </c>
      <c r="D2619" t="s">
        <v>1052</v>
      </c>
      <c r="E2619" s="64" t="s">
        <v>3773</v>
      </c>
      <c r="F2619" s="64" t="s">
        <v>4669</v>
      </c>
    </row>
    <row r="2620" spans="1:6" x14ac:dyDescent="0.25">
      <c r="A2620">
        <v>2024</v>
      </c>
      <c r="B2620">
        <v>15</v>
      </c>
      <c r="C2620" t="s">
        <v>3325</v>
      </c>
      <c r="D2620" t="s">
        <v>1062</v>
      </c>
      <c r="E2620" s="64" t="s">
        <v>4637</v>
      </c>
      <c r="F2620" s="64" t="s">
        <v>4670</v>
      </c>
    </row>
    <row r="2621" spans="1:6" x14ac:dyDescent="0.25">
      <c r="A2621">
        <v>2024</v>
      </c>
      <c r="B2621">
        <v>16</v>
      </c>
      <c r="C2621" t="s">
        <v>3169</v>
      </c>
      <c r="D2621" t="s">
        <v>1041</v>
      </c>
      <c r="E2621" s="64" t="s">
        <v>3530</v>
      </c>
      <c r="F2621" s="64" t="s">
        <v>4671</v>
      </c>
    </row>
    <row r="2622" spans="1:6" x14ac:dyDescent="0.25">
      <c r="A2622">
        <v>2024</v>
      </c>
      <c r="B2622">
        <v>16</v>
      </c>
      <c r="C2622" t="s">
        <v>3169</v>
      </c>
      <c r="D2622" t="s">
        <v>1049</v>
      </c>
      <c r="F2622" s="64" t="s">
        <v>3286</v>
      </c>
    </row>
    <row r="2623" spans="1:6" x14ac:dyDescent="0.25">
      <c r="A2623">
        <v>2024</v>
      </c>
      <c r="B2623">
        <v>16</v>
      </c>
      <c r="C2623" t="s">
        <v>3169</v>
      </c>
      <c r="D2623" t="s">
        <v>1049</v>
      </c>
      <c r="E2623" s="64" t="s">
        <v>4664</v>
      </c>
      <c r="F2623" s="64" t="s">
        <v>4672</v>
      </c>
    </row>
    <row r="2624" spans="1:6" x14ac:dyDescent="0.25">
      <c r="A2624">
        <v>2024</v>
      </c>
      <c r="B2624">
        <v>16</v>
      </c>
      <c r="C2624" t="s">
        <v>3169</v>
      </c>
      <c r="D2624" t="s">
        <v>1049</v>
      </c>
      <c r="F2624" s="64" t="s">
        <v>4673</v>
      </c>
    </row>
    <row r="2625" spans="1:6" x14ac:dyDescent="0.25">
      <c r="A2625">
        <v>2024</v>
      </c>
      <c r="B2625">
        <v>16</v>
      </c>
      <c r="C2625" t="s">
        <v>3169</v>
      </c>
      <c r="D2625" t="s">
        <v>1046</v>
      </c>
      <c r="E2625" s="64" t="s">
        <v>4360</v>
      </c>
    </row>
    <row r="2626" spans="1:6" x14ac:dyDescent="0.25">
      <c r="A2626">
        <v>2024</v>
      </c>
      <c r="B2626">
        <v>16</v>
      </c>
      <c r="C2626" t="s">
        <v>3169</v>
      </c>
      <c r="D2626" t="s">
        <v>1041</v>
      </c>
      <c r="E2626" s="64" t="s">
        <v>4622</v>
      </c>
    </row>
    <row r="2627" spans="1:6" x14ac:dyDescent="0.25">
      <c r="A2627">
        <v>2024</v>
      </c>
      <c r="B2627">
        <v>16</v>
      </c>
      <c r="C2627" t="s">
        <v>3169</v>
      </c>
      <c r="D2627" t="s">
        <v>1062</v>
      </c>
      <c r="F2627" s="64" t="s">
        <v>4674</v>
      </c>
    </row>
    <row r="2628" spans="1:6" x14ac:dyDescent="0.25">
      <c r="A2628">
        <v>2024</v>
      </c>
      <c r="B2628">
        <v>16</v>
      </c>
      <c r="C2628" t="s">
        <v>3169</v>
      </c>
      <c r="D2628" t="s">
        <v>1062</v>
      </c>
      <c r="F2628" s="64" t="s">
        <v>4675</v>
      </c>
    </row>
    <row r="2629" spans="1:6" x14ac:dyDescent="0.25">
      <c r="A2629">
        <v>2024</v>
      </c>
      <c r="B2629">
        <v>16</v>
      </c>
      <c r="C2629" t="s">
        <v>3169</v>
      </c>
      <c r="D2629" t="s">
        <v>1046</v>
      </c>
      <c r="F2629" s="64" t="s">
        <v>4676</v>
      </c>
    </row>
    <row r="2630" spans="1:6" x14ac:dyDescent="0.25">
      <c r="A2630">
        <v>2024</v>
      </c>
      <c r="B2630">
        <v>16</v>
      </c>
      <c r="C2630" t="s">
        <v>3325</v>
      </c>
      <c r="D2630" t="s">
        <v>1049</v>
      </c>
      <c r="E2630" s="64" t="s">
        <v>4673</v>
      </c>
      <c r="F2630" s="64" t="s">
        <v>4677</v>
      </c>
    </row>
    <row r="2631" spans="1:6" x14ac:dyDescent="0.25">
      <c r="A2631">
        <v>2024</v>
      </c>
      <c r="B2631">
        <v>16</v>
      </c>
      <c r="C2631" t="s">
        <v>3325</v>
      </c>
      <c r="D2631" t="s">
        <v>1038</v>
      </c>
      <c r="F2631" s="64" t="s">
        <v>4633</v>
      </c>
    </row>
    <row r="2632" spans="1:6" x14ac:dyDescent="0.25">
      <c r="A2632">
        <v>2024</v>
      </c>
      <c r="B2632">
        <v>16</v>
      </c>
      <c r="C2632" t="s">
        <v>3325</v>
      </c>
      <c r="D2632" t="s">
        <v>1049</v>
      </c>
      <c r="E2632" s="64" t="s">
        <v>4672</v>
      </c>
      <c r="F2632" s="64" t="s">
        <v>4678</v>
      </c>
    </row>
    <row r="2633" spans="1:6" x14ac:dyDescent="0.25">
      <c r="A2633">
        <v>2024</v>
      </c>
      <c r="B2633">
        <v>17</v>
      </c>
      <c r="C2633" t="s">
        <v>3169</v>
      </c>
      <c r="D2633" t="s">
        <v>1049</v>
      </c>
      <c r="E2633" s="64" t="s">
        <v>4678</v>
      </c>
    </row>
    <row r="2634" spans="1:6" x14ac:dyDescent="0.25">
      <c r="A2634">
        <v>2024</v>
      </c>
      <c r="B2634">
        <v>17</v>
      </c>
      <c r="C2634" t="s">
        <v>3169</v>
      </c>
      <c r="D2634" t="s">
        <v>1049</v>
      </c>
      <c r="E2634" s="64" t="s">
        <v>3286</v>
      </c>
    </row>
    <row r="2635" spans="1:6" x14ac:dyDescent="0.25">
      <c r="A2635">
        <v>2024</v>
      </c>
      <c r="B2635">
        <v>17</v>
      </c>
      <c r="C2635" t="s">
        <v>3169</v>
      </c>
      <c r="D2635" t="s">
        <v>1049</v>
      </c>
      <c r="E2635" s="64" t="s">
        <v>4149</v>
      </c>
    </row>
    <row r="2636" spans="1:6" x14ac:dyDescent="0.25">
      <c r="A2636">
        <v>2024</v>
      </c>
      <c r="B2636">
        <v>17</v>
      </c>
      <c r="C2636" t="s">
        <v>3169</v>
      </c>
      <c r="D2636" t="s">
        <v>1049</v>
      </c>
      <c r="F2636" s="64" t="s">
        <v>4679</v>
      </c>
    </row>
    <row r="2637" spans="1:6" x14ac:dyDescent="0.25">
      <c r="A2637">
        <v>2024</v>
      </c>
      <c r="B2637">
        <v>17</v>
      </c>
      <c r="C2637" t="s">
        <v>3169</v>
      </c>
      <c r="D2637" t="s">
        <v>1038</v>
      </c>
      <c r="E2637" s="64" t="s">
        <v>4488</v>
      </c>
    </row>
    <row r="2638" spans="1:6" x14ac:dyDescent="0.25">
      <c r="A2638">
        <v>2024</v>
      </c>
      <c r="B2638">
        <v>17</v>
      </c>
      <c r="C2638" t="s">
        <v>3169</v>
      </c>
      <c r="D2638" t="s">
        <v>1049</v>
      </c>
      <c r="F2638" s="64" t="s">
        <v>4680</v>
      </c>
    </row>
    <row r="2639" spans="1:6" x14ac:dyDescent="0.25">
      <c r="A2639">
        <v>2024</v>
      </c>
      <c r="B2639">
        <v>17</v>
      </c>
      <c r="C2639" t="s">
        <v>3169</v>
      </c>
      <c r="D2639" t="s">
        <v>1049</v>
      </c>
      <c r="F2639" s="64" t="s">
        <v>4681</v>
      </c>
    </row>
    <row r="2640" spans="1:6" x14ac:dyDescent="0.25">
      <c r="A2640">
        <v>2024</v>
      </c>
      <c r="B2640">
        <v>17</v>
      </c>
      <c r="C2640" t="s">
        <v>3169</v>
      </c>
      <c r="D2640" t="s">
        <v>1038</v>
      </c>
      <c r="E2640" s="64" t="s">
        <v>4487</v>
      </c>
      <c r="F2640" s="64" t="s">
        <v>4682</v>
      </c>
    </row>
    <row r="2641" spans="1:6" x14ac:dyDescent="0.25">
      <c r="A2641">
        <v>2024</v>
      </c>
      <c r="B2641">
        <v>17</v>
      </c>
      <c r="C2641" t="s">
        <v>3325</v>
      </c>
      <c r="D2641" t="s">
        <v>1046</v>
      </c>
      <c r="E2641" s="64" t="s">
        <v>4666</v>
      </c>
      <c r="F2641" s="64" t="s">
        <v>4251</v>
      </c>
    </row>
    <row r="2642" spans="1:6" x14ac:dyDescent="0.25">
      <c r="A2642">
        <v>2025</v>
      </c>
      <c r="B2642">
        <v>1</v>
      </c>
      <c r="C2642" t="s">
        <v>3169</v>
      </c>
      <c r="D2642" t="s">
        <v>1049</v>
      </c>
      <c r="E2642" s="64" t="s">
        <v>4677</v>
      </c>
    </row>
    <row r="2643" spans="1:6" x14ac:dyDescent="0.25">
      <c r="A2643">
        <v>2025</v>
      </c>
      <c r="B2643">
        <v>1</v>
      </c>
      <c r="C2643" t="s">
        <v>3169</v>
      </c>
      <c r="D2643" t="s">
        <v>1049</v>
      </c>
      <c r="E2643" s="64" t="s">
        <v>4680</v>
      </c>
    </row>
    <row r="2644" spans="1:6" x14ac:dyDescent="0.25">
      <c r="A2644">
        <v>2025</v>
      </c>
      <c r="B2644">
        <v>1</v>
      </c>
      <c r="C2644" t="s">
        <v>3169</v>
      </c>
      <c r="D2644" t="s">
        <v>1049</v>
      </c>
      <c r="E2644" s="64" t="s">
        <v>4681</v>
      </c>
    </row>
    <row r="2645" spans="1:6" x14ac:dyDescent="0.25">
      <c r="A2645">
        <v>2025</v>
      </c>
      <c r="B2645">
        <v>1</v>
      </c>
      <c r="C2645" t="s">
        <v>3169</v>
      </c>
      <c r="D2645" t="s">
        <v>1046</v>
      </c>
      <c r="E2645" s="64" t="s">
        <v>4683</v>
      </c>
    </row>
    <row r="2646" spans="1:6" x14ac:dyDescent="0.25">
      <c r="A2646">
        <v>2025</v>
      </c>
      <c r="B2646">
        <v>1</v>
      </c>
      <c r="C2646" t="s">
        <v>3169</v>
      </c>
      <c r="D2646" t="s">
        <v>1041</v>
      </c>
      <c r="E2646" s="64" t="s">
        <v>4684</v>
      </c>
    </row>
    <row r="2647" spans="1:6" x14ac:dyDescent="0.25">
      <c r="A2647">
        <v>2025</v>
      </c>
      <c r="B2647">
        <v>1</v>
      </c>
      <c r="C2647" t="s">
        <v>3169</v>
      </c>
      <c r="D2647" t="s">
        <v>1041</v>
      </c>
      <c r="E2647" s="64" t="s">
        <v>4650</v>
      </c>
    </row>
    <row r="2648" spans="1:6" x14ac:dyDescent="0.25">
      <c r="A2648">
        <v>2025</v>
      </c>
      <c r="B2648">
        <v>1</v>
      </c>
      <c r="C2648" t="s">
        <v>3169</v>
      </c>
      <c r="D2648" t="s">
        <v>1041</v>
      </c>
      <c r="E2648" s="64" t="s">
        <v>4671</v>
      </c>
    </row>
    <row r="2649" spans="1:6" x14ac:dyDescent="0.25">
      <c r="A2649">
        <v>2025</v>
      </c>
      <c r="B2649">
        <v>1</v>
      </c>
      <c r="C2649" t="s">
        <v>3169</v>
      </c>
      <c r="D2649" t="s">
        <v>1041</v>
      </c>
      <c r="E2649" s="64" t="s">
        <v>4615</v>
      </c>
    </row>
    <row r="2650" spans="1:6" x14ac:dyDescent="0.25">
      <c r="A2650">
        <v>2025</v>
      </c>
      <c r="B2650">
        <v>1</v>
      </c>
      <c r="C2650" t="s">
        <v>3169</v>
      </c>
      <c r="D2650" t="s">
        <v>1041</v>
      </c>
      <c r="E2650" s="64" t="s">
        <v>4623</v>
      </c>
    </row>
    <row r="2651" spans="1:6" x14ac:dyDescent="0.25">
      <c r="A2651">
        <v>2025</v>
      </c>
      <c r="B2651">
        <v>1</v>
      </c>
      <c r="C2651" t="s">
        <v>3169</v>
      </c>
      <c r="D2651" t="s">
        <v>1060</v>
      </c>
      <c r="E2651" s="64" t="s">
        <v>3658</v>
      </c>
    </row>
    <row r="2652" spans="1:6" x14ac:dyDescent="0.25">
      <c r="A2652">
        <v>2025</v>
      </c>
      <c r="B2652">
        <v>1</v>
      </c>
      <c r="C2652" t="s">
        <v>3169</v>
      </c>
      <c r="D2652" t="s">
        <v>1060</v>
      </c>
      <c r="E2652" s="64" t="s">
        <v>4549</v>
      </c>
    </row>
    <row r="2653" spans="1:6" x14ac:dyDescent="0.25">
      <c r="A2653">
        <v>2025</v>
      </c>
      <c r="B2653">
        <v>1</v>
      </c>
      <c r="C2653" t="s">
        <v>3169</v>
      </c>
      <c r="D2653" t="s">
        <v>1060</v>
      </c>
      <c r="E2653" s="64" t="s">
        <v>4501</v>
      </c>
    </row>
    <row r="2654" spans="1:6" x14ac:dyDescent="0.25">
      <c r="A2654">
        <v>2025</v>
      </c>
      <c r="B2654">
        <v>1</v>
      </c>
      <c r="C2654" t="s">
        <v>3169</v>
      </c>
      <c r="D2654" t="s">
        <v>1038</v>
      </c>
      <c r="E2654" s="64" t="s">
        <v>4685</v>
      </c>
    </row>
    <row r="2655" spans="1:6" x14ac:dyDescent="0.25">
      <c r="A2655">
        <v>2025</v>
      </c>
      <c r="B2655">
        <v>1</v>
      </c>
      <c r="C2655" t="s">
        <v>3169</v>
      </c>
      <c r="D2655" t="s">
        <v>1038</v>
      </c>
      <c r="E2655" s="64" t="s">
        <v>4682</v>
      </c>
    </row>
    <row r="2656" spans="1:6" x14ac:dyDescent="0.25">
      <c r="A2656">
        <v>2025</v>
      </c>
      <c r="B2656">
        <v>1</v>
      </c>
      <c r="C2656" t="s">
        <v>3169</v>
      </c>
      <c r="D2656" t="s">
        <v>1062</v>
      </c>
      <c r="E2656" s="64" t="s">
        <v>3119</v>
      </c>
    </row>
    <row r="2657" spans="1:5" x14ac:dyDescent="0.25">
      <c r="A2657">
        <v>2025</v>
      </c>
      <c r="B2657">
        <v>1</v>
      </c>
      <c r="C2657" t="s">
        <v>3169</v>
      </c>
      <c r="D2657" t="s">
        <v>1062</v>
      </c>
      <c r="E2657" s="64" t="s">
        <v>4675</v>
      </c>
    </row>
    <row r="2658" spans="1:5" x14ac:dyDescent="0.25">
      <c r="A2658">
        <v>2025</v>
      </c>
      <c r="B2658">
        <v>1</v>
      </c>
      <c r="C2658" t="s">
        <v>3169</v>
      </c>
      <c r="D2658" t="s">
        <v>1062</v>
      </c>
      <c r="E2658" s="64" t="s">
        <v>4670</v>
      </c>
    </row>
    <row r="2659" spans="1:5" x14ac:dyDescent="0.25">
      <c r="A2659">
        <v>2025</v>
      </c>
      <c r="B2659">
        <v>1</v>
      </c>
      <c r="C2659" t="s">
        <v>3169</v>
      </c>
      <c r="D2659" t="s">
        <v>1062</v>
      </c>
      <c r="E2659" s="64" t="s">
        <v>4648</v>
      </c>
    </row>
    <row r="2660" spans="1:5" x14ac:dyDescent="0.25">
      <c r="A2660">
        <v>2025</v>
      </c>
      <c r="B2660">
        <v>1</v>
      </c>
      <c r="C2660" t="s">
        <v>3169</v>
      </c>
      <c r="D2660" t="s">
        <v>1062</v>
      </c>
      <c r="E2660" s="64" t="s">
        <v>4517</v>
      </c>
    </row>
    <row r="2661" spans="1:5" x14ac:dyDescent="0.25">
      <c r="A2661">
        <v>2025</v>
      </c>
      <c r="B2661">
        <v>1</v>
      </c>
      <c r="C2661" t="s">
        <v>3169</v>
      </c>
      <c r="D2661" t="s">
        <v>1049</v>
      </c>
      <c r="E2661" s="64" t="s">
        <v>4584</v>
      </c>
    </row>
    <row r="2662" spans="1:5" x14ac:dyDescent="0.25">
      <c r="A2662">
        <v>2025</v>
      </c>
      <c r="B2662">
        <v>1</v>
      </c>
      <c r="C2662" t="s">
        <v>3169</v>
      </c>
      <c r="D2662" t="s">
        <v>1049</v>
      </c>
      <c r="E2662" s="64" t="s">
        <v>4585</v>
      </c>
    </row>
    <row r="2663" spans="1:5" x14ac:dyDescent="0.25">
      <c r="A2663">
        <v>2025</v>
      </c>
      <c r="B2663">
        <v>1</v>
      </c>
      <c r="C2663" t="s">
        <v>3169</v>
      </c>
      <c r="D2663" t="s">
        <v>1049</v>
      </c>
      <c r="E2663" s="64" t="s">
        <v>3116</v>
      </c>
    </row>
    <row r="2664" spans="1:5" x14ac:dyDescent="0.25">
      <c r="A2664">
        <v>2025</v>
      </c>
      <c r="B2664">
        <v>1</v>
      </c>
      <c r="C2664" t="s">
        <v>3169</v>
      </c>
      <c r="D2664" t="s">
        <v>1049</v>
      </c>
      <c r="E2664" s="64" t="s">
        <v>4679</v>
      </c>
    </row>
    <row r="2665" spans="1:5" x14ac:dyDescent="0.25">
      <c r="A2665">
        <v>2025</v>
      </c>
      <c r="B2665">
        <v>1</v>
      </c>
      <c r="C2665" t="s">
        <v>3169</v>
      </c>
      <c r="D2665" t="s">
        <v>1046</v>
      </c>
      <c r="E2665" s="64" t="s">
        <v>4659</v>
      </c>
    </row>
    <row r="2666" spans="1:5" x14ac:dyDescent="0.25">
      <c r="A2666">
        <v>2025</v>
      </c>
      <c r="B2666">
        <v>1</v>
      </c>
      <c r="C2666" t="s">
        <v>3169</v>
      </c>
      <c r="D2666" t="s">
        <v>1055</v>
      </c>
      <c r="E2666" s="64" t="s">
        <v>4686</v>
      </c>
    </row>
    <row r="2667" spans="1:5" x14ac:dyDescent="0.25">
      <c r="A2667">
        <v>2025</v>
      </c>
      <c r="B2667">
        <v>1</v>
      </c>
      <c r="C2667" t="s">
        <v>3169</v>
      </c>
      <c r="D2667" t="s">
        <v>1055</v>
      </c>
      <c r="E2667" s="64" t="s">
        <v>4554</v>
      </c>
    </row>
    <row r="2668" spans="1:5" x14ac:dyDescent="0.25">
      <c r="A2668">
        <v>2025</v>
      </c>
      <c r="B2668">
        <v>1</v>
      </c>
      <c r="C2668" t="s">
        <v>3169</v>
      </c>
      <c r="D2668" t="s">
        <v>1055</v>
      </c>
      <c r="E2668" s="64" t="s">
        <v>4509</v>
      </c>
    </row>
    <row r="2669" spans="1:5" x14ac:dyDescent="0.25">
      <c r="A2669">
        <v>2025</v>
      </c>
      <c r="B2669">
        <v>1</v>
      </c>
      <c r="C2669" t="s">
        <v>3169</v>
      </c>
      <c r="D2669" t="s">
        <v>1055</v>
      </c>
      <c r="E2669" s="64" t="s">
        <v>4629</v>
      </c>
    </row>
    <row r="2670" spans="1:5" x14ac:dyDescent="0.25">
      <c r="A2670">
        <v>2025</v>
      </c>
      <c r="B2670">
        <v>1</v>
      </c>
      <c r="C2670" t="s">
        <v>3169</v>
      </c>
      <c r="D2670" t="s">
        <v>1055</v>
      </c>
      <c r="E2670" s="64" t="s">
        <v>4553</v>
      </c>
    </row>
    <row r="2671" spans="1:5" x14ac:dyDescent="0.25">
      <c r="A2671">
        <v>2025</v>
      </c>
      <c r="B2671">
        <v>1</v>
      </c>
      <c r="C2671" t="s">
        <v>3169</v>
      </c>
      <c r="D2671" t="s">
        <v>1041</v>
      </c>
      <c r="E2671" s="64" t="s">
        <v>4687</v>
      </c>
    </row>
    <row r="2672" spans="1:5" x14ac:dyDescent="0.25">
      <c r="A2672">
        <v>2025</v>
      </c>
      <c r="B2672">
        <v>1</v>
      </c>
      <c r="C2672" t="s">
        <v>3169</v>
      </c>
      <c r="D2672" t="s">
        <v>1052</v>
      </c>
      <c r="E2672" s="64" t="s">
        <v>4631</v>
      </c>
    </row>
    <row r="2673" spans="1:5" x14ac:dyDescent="0.25">
      <c r="A2673">
        <v>2025</v>
      </c>
      <c r="B2673">
        <v>1</v>
      </c>
      <c r="C2673" t="s">
        <v>3169</v>
      </c>
      <c r="D2673" t="s">
        <v>1052</v>
      </c>
      <c r="E2673" s="64" t="s">
        <v>26670</v>
      </c>
    </row>
    <row r="2674" spans="1:5" x14ac:dyDescent="0.25">
      <c r="A2674">
        <v>2025</v>
      </c>
      <c r="B2674">
        <v>1</v>
      </c>
      <c r="C2674" t="s">
        <v>3169</v>
      </c>
      <c r="D2674" t="s">
        <v>1052</v>
      </c>
      <c r="E2674" s="64" t="s">
        <v>4668</v>
      </c>
    </row>
    <row r="2675" spans="1:5" x14ac:dyDescent="0.25">
      <c r="A2675">
        <v>2025</v>
      </c>
      <c r="B2675">
        <v>1</v>
      </c>
      <c r="C2675" t="s">
        <v>3169</v>
      </c>
      <c r="D2675" t="s">
        <v>1052</v>
      </c>
      <c r="E2675" s="64" t="s">
        <v>4627</v>
      </c>
    </row>
    <row r="2676" spans="1:5" x14ac:dyDescent="0.25">
      <c r="A2676">
        <v>2025</v>
      </c>
      <c r="B2676">
        <v>1</v>
      </c>
      <c r="C2676" t="s">
        <v>3169</v>
      </c>
      <c r="D2676" t="s">
        <v>1052</v>
      </c>
      <c r="E2676" s="64" t="s">
        <v>4583</v>
      </c>
    </row>
    <row r="2677" spans="1:5" x14ac:dyDescent="0.25">
      <c r="A2677">
        <v>2025</v>
      </c>
      <c r="B2677">
        <v>1</v>
      </c>
      <c r="C2677" t="s">
        <v>3169</v>
      </c>
      <c r="D2677" t="s">
        <v>1041</v>
      </c>
      <c r="E2677" s="64" t="s">
        <v>4688</v>
      </c>
    </row>
    <row r="2678" spans="1:5" x14ac:dyDescent="0.25">
      <c r="A2678">
        <v>2025</v>
      </c>
      <c r="B2678">
        <v>1</v>
      </c>
      <c r="C2678" t="s">
        <v>3169</v>
      </c>
      <c r="D2678" t="s">
        <v>1038</v>
      </c>
      <c r="E2678" s="64" t="s">
        <v>4397</v>
      </c>
    </row>
    <row r="2679" spans="1:5" x14ac:dyDescent="0.25">
      <c r="A2679">
        <v>2025</v>
      </c>
      <c r="B2679">
        <v>1</v>
      </c>
      <c r="C2679" t="s">
        <v>3169</v>
      </c>
      <c r="D2679" t="s">
        <v>1046</v>
      </c>
      <c r="E2679" s="64" t="s">
        <v>4676</v>
      </c>
    </row>
    <row r="2680" spans="1:5" x14ac:dyDescent="0.25">
      <c r="A2680">
        <v>2025</v>
      </c>
      <c r="B2680">
        <v>1</v>
      </c>
      <c r="C2680" t="s">
        <v>3169</v>
      </c>
      <c r="D2680" t="s">
        <v>1046</v>
      </c>
      <c r="E2680" s="64" t="s">
        <v>4658</v>
      </c>
    </row>
    <row r="2681" spans="1:5" x14ac:dyDescent="0.25">
      <c r="A2681">
        <v>2025</v>
      </c>
      <c r="B2681">
        <v>1</v>
      </c>
      <c r="C2681" t="s">
        <v>3169</v>
      </c>
      <c r="D2681" t="s">
        <v>1046</v>
      </c>
      <c r="E2681" s="64" t="s">
        <v>4544</v>
      </c>
    </row>
    <row r="2682" spans="1:5" x14ac:dyDescent="0.25">
      <c r="A2682">
        <v>2025</v>
      </c>
      <c r="B2682">
        <v>1</v>
      </c>
      <c r="C2682" t="s">
        <v>3169</v>
      </c>
      <c r="D2682" t="s">
        <v>1046</v>
      </c>
      <c r="E2682" s="64" t="s">
        <v>4660</v>
      </c>
    </row>
    <row r="2683" spans="1:5" x14ac:dyDescent="0.25">
      <c r="A2683">
        <v>2025</v>
      </c>
      <c r="B2683">
        <v>1</v>
      </c>
      <c r="C2683" t="s">
        <v>3169</v>
      </c>
      <c r="D2683" t="s">
        <v>1062</v>
      </c>
      <c r="E2683" s="64" t="s">
        <v>4031</v>
      </c>
    </row>
    <row r="2684" spans="1:5" x14ac:dyDescent="0.25">
      <c r="A2684">
        <v>2025</v>
      </c>
      <c r="B2684">
        <v>1</v>
      </c>
      <c r="C2684" t="s">
        <v>3169</v>
      </c>
      <c r="D2684" t="s">
        <v>1062</v>
      </c>
      <c r="E2684" s="64" t="s">
        <v>3570</v>
      </c>
    </row>
    <row r="2685" spans="1:5" x14ac:dyDescent="0.25">
      <c r="A2685">
        <v>2025</v>
      </c>
      <c r="B2685">
        <v>1</v>
      </c>
      <c r="C2685" t="s">
        <v>3169</v>
      </c>
      <c r="D2685" t="s">
        <v>1038</v>
      </c>
      <c r="E2685" s="64" t="s">
        <v>30</v>
      </c>
    </row>
    <row r="2686" spans="1:5" x14ac:dyDescent="0.25">
      <c r="A2686">
        <v>2025</v>
      </c>
      <c r="B2686">
        <v>1</v>
      </c>
      <c r="C2686" t="s">
        <v>3169</v>
      </c>
      <c r="D2686" t="s">
        <v>1038</v>
      </c>
      <c r="E2686" s="64" t="s">
        <v>30</v>
      </c>
    </row>
    <row r="2687" spans="1:5" x14ac:dyDescent="0.25">
      <c r="A2687">
        <v>2025</v>
      </c>
      <c r="B2687">
        <v>1</v>
      </c>
      <c r="C2687" t="s">
        <v>3169</v>
      </c>
      <c r="D2687" t="s">
        <v>1060</v>
      </c>
      <c r="E2687" s="64" t="s">
        <v>30</v>
      </c>
    </row>
    <row r="2688" spans="1:5" x14ac:dyDescent="0.25">
      <c r="A2688">
        <v>2025</v>
      </c>
      <c r="B2688">
        <v>1</v>
      </c>
      <c r="C2688" t="s">
        <v>3169</v>
      </c>
      <c r="D2688" t="s">
        <v>1060</v>
      </c>
      <c r="E2688" s="64" t="s">
        <v>30</v>
      </c>
    </row>
    <row r="2689" spans="1:6" x14ac:dyDescent="0.25">
      <c r="A2689">
        <v>2025</v>
      </c>
      <c r="B2689">
        <v>1</v>
      </c>
      <c r="C2689" t="s">
        <v>3169</v>
      </c>
      <c r="D2689" t="s">
        <v>1055</v>
      </c>
      <c r="E2689" s="64" t="s">
        <v>30</v>
      </c>
    </row>
    <row r="2690" spans="1:6" x14ac:dyDescent="0.25">
      <c r="A2690">
        <v>2025</v>
      </c>
      <c r="B2690">
        <v>1</v>
      </c>
      <c r="C2690" t="s">
        <v>3169</v>
      </c>
      <c r="D2690" t="s">
        <v>1055</v>
      </c>
      <c r="E2690" s="64" t="s">
        <v>30</v>
      </c>
    </row>
    <row r="2691" spans="1:6" x14ac:dyDescent="0.25">
      <c r="A2691">
        <v>2025</v>
      </c>
      <c r="B2691">
        <v>1</v>
      </c>
      <c r="C2691" t="s">
        <v>3184</v>
      </c>
      <c r="D2691" t="s">
        <v>1057</v>
      </c>
      <c r="E2691" s="64" t="s">
        <v>30</v>
      </c>
    </row>
    <row r="2692" spans="1:6" x14ac:dyDescent="0.25">
      <c r="A2692">
        <v>2025</v>
      </c>
      <c r="B2692">
        <v>1</v>
      </c>
      <c r="C2692" t="s">
        <v>3184</v>
      </c>
      <c r="D2692" t="s">
        <v>1057</v>
      </c>
      <c r="E2692" s="64" t="s">
        <v>30</v>
      </c>
    </row>
    <row r="2693" spans="1:6" x14ac:dyDescent="0.25">
      <c r="A2693">
        <v>2025</v>
      </c>
      <c r="B2693">
        <v>1</v>
      </c>
      <c r="C2693" t="s">
        <v>3184</v>
      </c>
      <c r="D2693" t="s">
        <v>1043</v>
      </c>
      <c r="E2693" s="64" t="s">
        <v>30</v>
      </c>
    </row>
    <row r="2694" spans="1:6" x14ac:dyDescent="0.25">
      <c r="A2694">
        <v>2025</v>
      </c>
      <c r="B2694">
        <v>1</v>
      </c>
      <c r="C2694" t="s">
        <v>3184</v>
      </c>
      <c r="D2694" t="s">
        <v>1043</v>
      </c>
      <c r="E2694" s="64" t="s">
        <v>30</v>
      </c>
    </row>
    <row r="2695" spans="1:6" x14ac:dyDescent="0.25">
      <c r="A2695">
        <v>2025</v>
      </c>
      <c r="B2695">
        <v>1</v>
      </c>
      <c r="C2695" t="s">
        <v>3169</v>
      </c>
      <c r="D2695" t="s">
        <v>1038</v>
      </c>
      <c r="E2695" s="64" t="s">
        <v>4689</v>
      </c>
    </row>
    <row r="2696" spans="1:6" x14ac:dyDescent="0.25">
      <c r="A2696">
        <v>2025</v>
      </c>
      <c r="B2696">
        <v>1</v>
      </c>
      <c r="C2696" t="s">
        <v>3169</v>
      </c>
      <c r="D2696" t="s">
        <v>1041</v>
      </c>
      <c r="E2696" s="64" t="s">
        <v>4657</v>
      </c>
    </row>
    <row r="2697" spans="1:6" x14ac:dyDescent="0.25">
      <c r="A2697">
        <v>2025</v>
      </c>
      <c r="B2697">
        <v>1</v>
      </c>
      <c r="C2697" t="s">
        <v>3169</v>
      </c>
      <c r="D2697" t="s">
        <v>1041</v>
      </c>
      <c r="E2697" s="64" t="s">
        <v>4370</v>
      </c>
    </row>
    <row r="2698" spans="1:6" x14ac:dyDescent="0.25">
      <c r="A2698">
        <v>2025</v>
      </c>
      <c r="B2698">
        <v>1</v>
      </c>
      <c r="C2698" t="s">
        <v>3169</v>
      </c>
      <c r="D2698" t="s">
        <v>1038</v>
      </c>
      <c r="E2698" s="64" t="s">
        <v>4418</v>
      </c>
    </row>
    <row r="2699" spans="1:6" x14ac:dyDescent="0.25">
      <c r="A2699">
        <v>2025</v>
      </c>
      <c r="B2699">
        <v>1</v>
      </c>
      <c r="C2699" t="s">
        <v>3169</v>
      </c>
      <c r="D2699" t="s">
        <v>1038</v>
      </c>
      <c r="E2699" s="64" t="s">
        <v>4690</v>
      </c>
    </row>
    <row r="2700" spans="1:6" x14ac:dyDescent="0.25">
      <c r="A2700">
        <v>2025</v>
      </c>
      <c r="B2700">
        <v>1</v>
      </c>
      <c r="C2700" t="s">
        <v>3169</v>
      </c>
      <c r="D2700" t="s">
        <v>1038</v>
      </c>
      <c r="E2700" s="64" t="s">
        <v>4691</v>
      </c>
    </row>
    <row r="2701" spans="1:6" x14ac:dyDescent="0.25">
      <c r="A2701">
        <v>2025</v>
      </c>
      <c r="B2701">
        <v>1</v>
      </c>
      <c r="C2701" t="s">
        <v>3169</v>
      </c>
      <c r="D2701" t="s">
        <v>1038</v>
      </c>
      <c r="F2701" s="64" t="s">
        <v>30</v>
      </c>
    </row>
    <row r="2702" spans="1:6" x14ac:dyDescent="0.25">
      <c r="A2702">
        <v>2025</v>
      </c>
      <c r="B2702">
        <v>1</v>
      </c>
      <c r="C2702" t="s">
        <v>3169</v>
      </c>
      <c r="D2702" t="s">
        <v>1038</v>
      </c>
      <c r="E2702" s="64" t="s">
        <v>30</v>
      </c>
    </row>
    <row r="2703" spans="1:6" x14ac:dyDescent="0.25">
      <c r="A2703">
        <v>2025</v>
      </c>
      <c r="B2703">
        <v>1</v>
      </c>
      <c r="C2703" t="s">
        <v>3169</v>
      </c>
      <c r="D2703" t="s">
        <v>1043</v>
      </c>
      <c r="E2703" s="64" t="s">
        <v>3339</v>
      </c>
    </row>
    <row r="2704" spans="1:6" x14ac:dyDescent="0.25">
      <c r="A2704">
        <v>2025</v>
      </c>
      <c r="B2704">
        <v>1</v>
      </c>
      <c r="C2704" t="s">
        <v>3169</v>
      </c>
      <c r="D2704" t="s">
        <v>1043</v>
      </c>
      <c r="E2704" s="64" t="s">
        <v>4692</v>
      </c>
    </row>
    <row r="2705" spans="1:5" x14ac:dyDescent="0.25">
      <c r="A2705">
        <v>2025</v>
      </c>
      <c r="B2705">
        <v>1</v>
      </c>
      <c r="C2705" t="s">
        <v>3169</v>
      </c>
      <c r="D2705" t="s">
        <v>1043</v>
      </c>
      <c r="E2705" s="64" t="s">
        <v>4693</v>
      </c>
    </row>
    <row r="2706" spans="1:5" x14ac:dyDescent="0.25">
      <c r="A2706">
        <v>2025</v>
      </c>
      <c r="B2706">
        <v>1</v>
      </c>
      <c r="C2706" t="s">
        <v>3169</v>
      </c>
      <c r="D2706" t="s">
        <v>1043</v>
      </c>
      <c r="E2706" s="64" t="s">
        <v>4694</v>
      </c>
    </row>
    <row r="2707" spans="1:5" x14ac:dyDescent="0.25">
      <c r="A2707">
        <v>2025</v>
      </c>
      <c r="B2707">
        <v>1</v>
      </c>
      <c r="C2707" t="s">
        <v>3169</v>
      </c>
      <c r="D2707" t="s">
        <v>1038</v>
      </c>
      <c r="E2707" s="64" t="s">
        <v>4633</v>
      </c>
    </row>
    <row r="2708" spans="1:5" x14ac:dyDescent="0.25">
      <c r="A2708">
        <v>2025</v>
      </c>
      <c r="B2708">
        <v>1</v>
      </c>
      <c r="C2708" t="s">
        <v>3169</v>
      </c>
      <c r="D2708" t="s">
        <v>1046</v>
      </c>
      <c r="E2708" s="64" t="s">
        <v>4695</v>
      </c>
    </row>
    <row r="2709" spans="1:5" x14ac:dyDescent="0.25">
      <c r="A2709">
        <v>2025</v>
      </c>
      <c r="B2709">
        <v>1</v>
      </c>
      <c r="C2709" t="s">
        <v>3169</v>
      </c>
      <c r="D2709" t="s">
        <v>1046</v>
      </c>
      <c r="E2709" s="64" t="s">
        <v>4267</v>
      </c>
    </row>
    <row r="2710" spans="1:5" x14ac:dyDescent="0.25">
      <c r="A2710">
        <v>2025</v>
      </c>
      <c r="B2710">
        <v>1</v>
      </c>
      <c r="C2710" t="s">
        <v>3169</v>
      </c>
      <c r="D2710" t="s">
        <v>1046</v>
      </c>
      <c r="E2710" s="64" t="s">
        <v>4696</v>
      </c>
    </row>
    <row r="2711" spans="1:5" x14ac:dyDescent="0.25">
      <c r="A2711">
        <v>2025</v>
      </c>
      <c r="B2711">
        <v>1</v>
      </c>
      <c r="C2711" t="s">
        <v>3169</v>
      </c>
      <c r="D2711" t="s">
        <v>1049</v>
      </c>
      <c r="E2711" s="64" t="s">
        <v>3598</v>
      </c>
    </row>
    <row r="2712" spans="1:5" x14ac:dyDescent="0.25">
      <c r="A2712">
        <v>2025</v>
      </c>
      <c r="B2712">
        <v>1</v>
      </c>
      <c r="C2712" t="s">
        <v>3169</v>
      </c>
      <c r="D2712" t="s">
        <v>1049</v>
      </c>
      <c r="E2712" s="64" t="s">
        <v>4697</v>
      </c>
    </row>
    <row r="2713" spans="1:5" x14ac:dyDescent="0.25">
      <c r="A2713">
        <v>2025</v>
      </c>
      <c r="B2713">
        <v>1</v>
      </c>
      <c r="C2713" t="s">
        <v>3169</v>
      </c>
      <c r="D2713" t="s">
        <v>1049</v>
      </c>
      <c r="E2713" s="64" t="s">
        <v>4698</v>
      </c>
    </row>
    <row r="2714" spans="1:5" x14ac:dyDescent="0.25">
      <c r="A2714">
        <v>2025</v>
      </c>
      <c r="B2714">
        <v>1</v>
      </c>
      <c r="C2714" t="s">
        <v>3169</v>
      </c>
      <c r="D2714" t="s">
        <v>1049</v>
      </c>
      <c r="E2714" s="64" t="s">
        <v>4699</v>
      </c>
    </row>
    <row r="2715" spans="1:5" x14ac:dyDescent="0.25">
      <c r="A2715">
        <v>2025</v>
      </c>
      <c r="B2715">
        <v>1</v>
      </c>
      <c r="C2715" t="s">
        <v>3169</v>
      </c>
      <c r="D2715" t="s">
        <v>1049</v>
      </c>
      <c r="E2715" s="64" t="s">
        <v>4700</v>
      </c>
    </row>
    <row r="2716" spans="1:5" x14ac:dyDescent="0.25">
      <c r="A2716">
        <v>2025</v>
      </c>
      <c r="B2716">
        <v>1</v>
      </c>
      <c r="C2716" t="s">
        <v>3169</v>
      </c>
      <c r="D2716" t="s">
        <v>1046</v>
      </c>
      <c r="E2716" s="64" t="s">
        <v>4701</v>
      </c>
    </row>
    <row r="2717" spans="1:5" x14ac:dyDescent="0.25">
      <c r="A2717">
        <v>2025</v>
      </c>
      <c r="B2717">
        <v>1</v>
      </c>
      <c r="C2717" t="s">
        <v>3169</v>
      </c>
      <c r="D2717" t="s">
        <v>1052</v>
      </c>
      <c r="E2717" s="64" t="s">
        <v>4702</v>
      </c>
    </row>
    <row r="2718" spans="1:5" x14ac:dyDescent="0.25">
      <c r="A2718">
        <v>2025</v>
      </c>
      <c r="B2718">
        <v>1</v>
      </c>
      <c r="C2718" t="s">
        <v>3169</v>
      </c>
      <c r="D2718" t="s">
        <v>1052</v>
      </c>
      <c r="E2718" s="64" t="s">
        <v>4669</v>
      </c>
    </row>
    <row r="2719" spans="1:5" x14ac:dyDescent="0.25">
      <c r="A2719">
        <v>2025</v>
      </c>
      <c r="B2719">
        <v>1</v>
      </c>
      <c r="C2719" t="s">
        <v>3169</v>
      </c>
      <c r="D2719" t="s">
        <v>1052</v>
      </c>
      <c r="E2719" s="64" t="s">
        <v>4473</v>
      </c>
    </row>
    <row r="2720" spans="1:5" x14ac:dyDescent="0.25">
      <c r="A2720">
        <v>2025</v>
      </c>
      <c r="B2720">
        <v>1</v>
      </c>
      <c r="C2720" t="s">
        <v>3169</v>
      </c>
      <c r="D2720" t="s">
        <v>1052</v>
      </c>
      <c r="E2720" s="64" t="s">
        <v>4703</v>
      </c>
    </row>
    <row r="2721" spans="1:5" x14ac:dyDescent="0.25">
      <c r="A2721">
        <v>2025</v>
      </c>
      <c r="B2721">
        <v>1</v>
      </c>
      <c r="C2721" t="s">
        <v>3169</v>
      </c>
      <c r="D2721" t="s">
        <v>1052</v>
      </c>
      <c r="E2721" s="64" t="s">
        <v>4704</v>
      </c>
    </row>
    <row r="2722" spans="1:5" x14ac:dyDescent="0.25">
      <c r="A2722">
        <v>2025</v>
      </c>
      <c r="B2722">
        <v>1</v>
      </c>
      <c r="C2722" t="s">
        <v>3169</v>
      </c>
      <c r="D2722" t="s">
        <v>1052</v>
      </c>
      <c r="E2722" s="64" t="s">
        <v>4705</v>
      </c>
    </row>
    <row r="2723" spans="1:5" x14ac:dyDescent="0.25">
      <c r="A2723">
        <v>2025</v>
      </c>
      <c r="B2723">
        <v>1</v>
      </c>
      <c r="C2723" t="s">
        <v>3169</v>
      </c>
      <c r="D2723" t="s">
        <v>1052</v>
      </c>
      <c r="E2723" s="64" t="s">
        <v>4706</v>
      </c>
    </row>
    <row r="2724" spans="1:5" x14ac:dyDescent="0.25">
      <c r="A2724">
        <v>2025</v>
      </c>
      <c r="B2724">
        <v>1</v>
      </c>
      <c r="C2724" t="s">
        <v>3169</v>
      </c>
      <c r="D2724" t="s">
        <v>1057</v>
      </c>
      <c r="E2724" s="64" t="s">
        <v>4477</v>
      </c>
    </row>
    <row r="2725" spans="1:5" x14ac:dyDescent="0.25">
      <c r="A2725">
        <v>2025</v>
      </c>
      <c r="B2725">
        <v>1</v>
      </c>
      <c r="C2725" t="s">
        <v>3169</v>
      </c>
      <c r="D2725" t="s">
        <v>1046</v>
      </c>
      <c r="E2725" s="64" t="s">
        <v>4538</v>
      </c>
    </row>
    <row r="2726" spans="1:5" x14ac:dyDescent="0.25">
      <c r="A2726">
        <v>2025</v>
      </c>
      <c r="B2726">
        <v>1</v>
      </c>
      <c r="C2726" t="s">
        <v>3169</v>
      </c>
      <c r="D2726" t="s">
        <v>1046</v>
      </c>
      <c r="E2726" s="64" t="s">
        <v>4588</v>
      </c>
    </row>
    <row r="2727" spans="1:5" x14ac:dyDescent="0.25">
      <c r="A2727">
        <v>2025</v>
      </c>
      <c r="B2727">
        <v>1</v>
      </c>
      <c r="C2727" t="s">
        <v>3169</v>
      </c>
      <c r="D2727" t="s">
        <v>1046</v>
      </c>
      <c r="E2727" s="64" t="s">
        <v>4707</v>
      </c>
    </row>
    <row r="2728" spans="1:5" x14ac:dyDescent="0.25">
      <c r="A2728">
        <v>2025</v>
      </c>
      <c r="B2728">
        <v>1</v>
      </c>
      <c r="C2728" t="s">
        <v>3169</v>
      </c>
      <c r="D2728" t="s">
        <v>1046</v>
      </c>
      <c r="E2728" s="64" t="s">
        <v>4708</v>
      </c>
    </row>
    <row r="2729" spans="1:5" x14ac:dyDescent="0.25">
      <c r="A2729">
        <v>2025</v>
      </c>
      <c r="B2729">
        <v>1</v>
      </c>
      <c r="C2729" t="s">
        <v>3169</v>
      </c>
      <c r="D2729" t="s">
        <v>1046</v>
      </c>
      <c r="E2729" s="64" t="s">
        <v>4251</v>
      </c>
    </row>
    <row r="2730" spans="1:5" x14ac:dyDescent="0.25">
      <c r="A2730">
        <v>2025</v>
      </c>
      <c r="B2730">
        <v>1</v>
      </c>
      <c r="C2730" t="s">
        <v>3169</v>
      </c>
      <c r="D2730" t="s">
        <v>1049</v>
      </c>
      <c r="E2730" s="64" t="s">
        <v>4709</v>
      </c>
    </row>
    <row r="2731" spans="1:5" x14ac:dyDescent="0.25">
      <c r="A2731">
        <v>2025</v>
      </c>
      <c r="B2731">
        <v>1</v>
      </c>
      <c r="C2731" t="s">
        <v>3169</v>
      </c>
      <c r="D2731" t="s">
        <v>1060</v>
      </c>
      <c r="E2731" s="64" t="s">
        <v>3095</v>
      </c>
    </row>
    <row r="2732" spans="1:5" x14ac:dyDescent="0.25">
      <c r="A2732">
        <v>2025</v>
      </c>
      <c r="B2732">
        <v>1</v>
      </c>
      <c r="C2732" t="s">
        <v>3169</v>
      </c>
      <c r="D2732" t="s">
        <v>1060</v>
      </c>
      <c r="E2732" s="64" t="s">
        <v>4710</v>
      </c>
    </row>
    <row r="2733" spans="1:5" x14ac:dyDescent="0.25">
      <c r="A2733">
        <v>2025</v>
      </c>
      <c r="B2733">
        <v>1</v>
      </c>
      <c r="C2733" t="s">
        <v>3169</v>
      </c>
      <c r="D2733" t="s">
        <v>1060</v>
      </c>
      <c r="E2733" s="64" t="s">
        <v>4711</v>
      </c>
    </row>
    <row r="2734" spans="1:5" x14ac:dyDescent="0.25">
      <c r="A2734">
        <v>2025</v>
      </c>
      <c r="B2734">
        <v>1</v>
      </c>
      <c r="C2734" t="s">
        <v>3169</v>
      </c>
      <c r="D2734" t="s">
        <v>1060</v>
      </c>
      <c r="E2734" s="64" t="s">
        <v>4438</v>
      </c>
    </row>
    <row r="2735" spans="1:5" x14ac:dyDescent="0.25">
      <c r="A2735">
        <v>2025</v>
      </c>
      <c r="B2735">
        <v>1</v>
      </c>
      <c r="C2735" t="s">
        <v>3169</v>
      </c>
      <c r="D2735" t="s">
        <v>1060</v>
      </c>
      <c r="E2735" s="64" t="s">
        <v>4712</v>
      </c>
    </row>
    <row r="2736" spans="1:5" x14ac:dyDescent="0.25">
      <c r="A2736">
        <v>2025</v>
      </c>
      <c r="B2736">
        <v>1</v>
      </c>
      <c r="C2736" t="s">
        <v>3169</v>
      </c>
      <c r="D2736" t="s">
        <v>1060</v>
      </c>
      <c r="E2736" s="64" t="s">
        <v>4652</v>
      </c>
    </row>
    <row r="2737" spans="1:5" x14ac:dyDescent="0.25">
      <c r="A2737">
        <v>2025</v>
      </c>
      <c r="B2737">
        <v>1</v>
      </c>
      <c r="C2737" t="s">
        <v>3169</v>
      </c>
      <c r="D2737" t="s">
        <v>1060</v>
      </c>
      <c r="E2737" s="64" t="s">
        <v>4713</v>
      </c>
    </row>
    <row r="2738" spans="1:5" x14ac:dyDescent="0.25">
      <c r="A2738">
        <v>2025</v>
      </c>
      <c r="B2738">
        <v>1</v>
      </c>
      <c r="C2738" t="s">
        <v>3169</v>
      </c>
      <c r="D2738" t="s">
        <v>1060</v>
      </c>
      <c r="E2738" s="64" t="s">
        <v>4597</v>
      </c>
    </row>
    <row r="2739" spans="1:5" x14ac:dyDescent="0.25">
      <c r="A2739">
        <v>2025</v>
      </c>
      <c r="B2739">
        <v>1</v>
      </c>
      <c r="C2739" t="s">
        <v>3169</v>
      </c>
      <c r="D2739" t="s">
        <v>1060</v>
      </c>
      <c r="E2739" s="64" t="s">
        <v>4663</v>
      </c>
    </row>
    <row r="2740" spans="1:5" x14ac:dyDescent="0.25">
      <c r="A2740">
        <v>2025</v>
      </c>
      <c r="B2740">
        <v>1</v>
      </c>
      <c r="C2740" t="s">
        <v>3169</v>
      </c>
      <c r="D2740" t="s">
        <v>1060</v>
      </c>
      <c r="E2740" s="64" t="s">
        <v>4714</v>
      </c>
    </row>
    <row r="2741" spans="1:5" x14ac:dyDescent="0.25">
      <c r="A2741">
        <v>2025</v>
      </c>
      <c r="B2741">
        <v>1</v>
      </c>
      <c r="C2741" t="s">
        <v>3169</v>
      </c>
      <c r="D2741" t="s">
        <v>1060</v>
      </c>
      <c r="E2741" s="64" t="s">
        <v>4543</v>
      </c>
    </row>
    <row r="2742" spans="1:5" x14ac:dyDescent="0.25">
      <c r="A2742">
        <v>2025</v>
      </c>
      <c r="B2742">
        <v>1</v>
      </c>
      <c r="C2742" t="s">
        <v>3169</v>
      </c>
      <c r="D2742" t="s">
        <v>1060</v>
      </c>
      <c r="E2742" s="64" t="s">
        <v>4514</v>
      </c>
    </row>
    <row r="2743" spans="1:5" x14ac:dyDescent="0.25">
      <c r="A2743">
        <v>2025</v>
      </c>
      <c r="B2743">
        <v>1</v>
      </c>
      <c r="C2743" t="s">
        <v>3169</v>
      </c>
      <c r="D2743" t="s">
        <v>1041</v>
      </c>
      <c r="E2743" s="64" t="s">
        <v>4411</v>
      </c>
    </row>
    <row r="2744" spans="1:5" x14ac:dyDescent="0.25">
      <c r="A2744">
        <v>2025</v>
      </c>
      <c r="B2744">
        <v>1</v>
      </c>
      <c r="C2744" t="s">
        <v>3169</v>
      </c>
      <c r="D2744" t="s">
        <v>1041</v>
      </c>
      <c r="E2744" s="64" t="s">
        <v>4715</v>
      </c>
    </row>
    <row r="2745" spans="1:5" x14ac:dyDescent="0.25">
      <c r="A2745">
        <v>2025</v>
      </c>
      <c r="B2745">
        <v>1</v>
      </c>
      <c r="C2745" t="s">
        <v>3169</v>
      </c>
      <c r="D2745" t="s">
        <v>1052</v>
      </c>
      <c r="E2745" s="64" t="s">
        <v>3043</v>
      </c>
    </row>
    <row r="2746" spans="1:5" x14ac:dyDescent="0.25">
      <c r="A2746">
        <v>2025</v>
      </c>
      <c r="B2746">
        <v>1</v>
      </c>
      <c r="C2746" t="s">
        <v>3169</v>
      </c>
      <c r="D2746" t="s">
        <v>1052</v>
      </c>
      <c r="E2746" s="64" t="s">
        <v>4716</v>
      </c>
    </row>
    <row r="2747" spans="1:5" x14ac:dyDescent="0.25">
      <c r="A2747">
        <v>2025</v>
      </c>
      <c r="B2747">
        <v>1</v>
      </c>
      <c r="C2747" t="s">
        <v>3169</v>
      </c>
      <c r="D2747" t="s">
        <v>1052</v>
      </c>
      <c r="E2747" s="64" t="s">
        <v>4285</v>
      </c>
    </row>
    <row r="2748" spans="1:5" x14ac:dyDescent="0.25">
      <c r="A2748">
        <v>2025</v>
      </c>
      <c r="B2748">
        <v>1</v>
      </c>
      <c r="C2748" t="s">
        <v>3169</v>
      </c>
      <c r="D2748" t="s">
        <v>1052</v>
      </c>
      <c r="E2748" s="64" t="s">
        <v>4717</v>
      </c>
    </row>
    <row r="2749" spans="1:5" x14ac:dyDescent="0.25">
      <c r="A2749">
        <v>2025</v>
      </c>
      <c r="B2749">
        <v>1</v>
      </c>
      <c r="C2749" t="s">
        <v>3169</v>
      </c>
      <c r="D2749" t="s">
        <v>1055</v>
      </c>
      <c r="E2749" s="64" t="s">
        <v>4718</v>
      </c>
    </row>
    <row r="2750" spans="1:5" x14ac:dyDescent="0.25">
      <c r="A2750">
        <v>2025</v>
      </c>
      <c r="B2750">
        <v>1</v>
      </c>
      <c r="C2750" t="s">
        <v>3169</v>
      </c>
      <c r="D2750" t="s">
        <v>1055</v>
      </c>
      <c r="E2750" s="64" t="s">
        <v>4719</v>
      </c>
    </row>
    <row r="2751" spans="1:5" x14ac:dyDescent="0.25">
      <c r="A2751">
        <v>2025</v>
      </c>
      <c r="B2751">
        <v>1</v>
      </c>
      <c r="C2751" t="s">
        <v>3169</v>
      </c>
      <c r="D2751" t="s">
        <v>1055</v>
      </c>
      <c r="E2751" s="64" t="s">
        <v>4720</v>
      </c>
    </row>
    <row r="2752" spans="1:5" x14ac:dyDescent="0.25">
      <c r="A2752">
        <v>2025</v>
      </c>
      <c r="B2752">
        <v>1</v>
      </c>
      <c r="C2752" t="s">
        <v>3169</v>
      </c>
      <c r="D2752" t="s">
        <v>1055</v>
      </c>
      <c r="E2752" s="64" t="s">
        <v>4721</v>
      </c>
    </row>
    <row r="2753" spans="1:5" x14ac:dyDescent="0.25">
      <c r="A2753">
        <v>2025</v>
      </c>
      <c r="B2753">
        <v>1</v>
      </c>
      <c r="C2753" t="s">
        <v>3169</v>
      </c>
      <c r="D2753" t="s">
        <v>1055</v>
      </c>
      <c r="E2753" s="64" t="s">
        <v>4722</v>
      </c>
    </row>
    <row r="2754" spans="1:5" x14ac:dyDescent="0.25">
      <c r="A2754">
        <v>2025</v>
      </c>
      <c r="B2754">
        <v>1</v>
      </c>
      <c r="C2754" t="s">
        <v>3169</v>
      </c>
      <c r="D2754" t="s">
        <v>1055</v>
      </c>
      <c r="E2754" s="64" t="s">
        <v>4639</v>
      </c>
    </row>
    <row r="2755" spans="1:5" x14ac:dyDescent="0.25">
      <c r="A2755">
        <v>2025</v>
      </c>
      <c r="B2755">
        <v>1</v>
      </c>
      <c r="C2755" t="s">
        <v>3169</v>
      </c>
      <c r="D2755" t="s">
        <v>1038</v>
      </c>
      <c r="E2755" s="64" t="s">
        <v>4208</v>
      </c>
    </row>
    <row r="2756" spans="1:5" x14ac:dyDescent="0.25">
      <c r="A2756">
        <v>2025</v>
      </c>
      <c r="B2756">
        <v>1</v>
      </c>
      <c r="C2756" t="s">
        <v>3169</v>
      </c>
      <c r="D2756" t="s">
        <v>1038</v>
      </c>
      <c r="E2756" s="64" t="s">
        <v>4723</v>
      </c>
    </row>
    <row r="2757" spans="1:5" x14ac:dyDescent="0.25">
      <c r="A2757">
        <v>2025</v>
      </c>
      <c r="B2757">
        <v>1</v>
      </c>
      <c r="C2757" t="s">
        <v>3169</v>
      </c>
      <c r="D2757" t="s">
        <v>1038</v>
      </c>
      <c r="E2757" s="64" t="s">
        <v>4724</v>
      </c>
    </row>
    <row r="2758" spans="1:5" x14ac:dyDescent="0.25">
      <c r="A2758">
        <v>2025</v>
      </c>
      <c r="B2758">
        <v>1</v>
      </c>
      <c r="C2758" t="s">
        <v>3169</v>
      </c>
      <c r="D2758" t="s">
        <v>1038</v>
      </c>
      <c r="E2758" s="64" t="s">
        <v>4150</v>
      </c>
    </row>
    <row r="2759" spans="1:5" x14ac:dyDescent="0.25">
      <c r="A2759">
        <v>2025</v>
      </c>
      <c r="B2759">
        <v>1</v>
      </c>
      <c r="C2759" t="s">
        <v>3169</v>
      </c>
      <c r="D2759" t="s">
        <v>1038</v>
      </c>
      <c r="E2759" s="64" t="s">
        <v>4725</v>
      </c>
    </row>
    <row r="2760" spans="1:5" x14ac:dyDescent="0.25">
      <c r="A2760">
        <v>2025</v>
      </c>
      <c r="B2760">
        <v>1</v>
      </c>
      <c r="C2760" t="s">
        <v>3169</v>
      </c>
      <c r="D2760" t="s">
        <v>1038</v>
      </c>
      <c r="E2760" s="64" t="s">
        <v>4726</v>
      </c>
    </row>
    <row r="2761" spans="1:5" x14ac:dyDescent="0.25">
      <c r="A2761">
        <v>2025</v>
      </c>
      <c r="B2761">
        <v>1</v>
      </c>
      <c r="C2761" t="s">
        <v>3169</v>
      </c>
      <c r="D2761" t="s">
        <v>1049</v>
      </c>
      <c r="E2761" s="64" t="s">
        <v>4727</v>
      </c>
    </row>
    <row r="2762" spans="1:5" x14ac:dyDescent="0.25">
      <c r="A2762">
        <v>2025</v>
      </c>
      <c r="B2762">
        <v>1</v>
      </c>
      <c r="C2762" t="s">
        <v>3169</v>
      </c>
      <c r="D2762" t="s">
        <v>1043</v>
      </c>
      <c r="E2762" s="64" t="s">
        <v>4728</v>
      </c>
    </row>
    <row r="2763" spans="1:5" x14ac:dyDescent="0.25">
      <c r="A2763">
        <v>2025</v>
      </c>
      <c r="B2763">
        <v>1</v>
      </c>
      <c r="C2763" t="s">
        <v>3169</v>
      </c>
      <c r="D2763" t="s">
        <v>1043</v>
      </c>
      <c r="E2763" s="64" t="s">
        <v>4729</v>
      </c>
    </row>
    <row r="2764" spans="1:5" x14ac:dyDescent="0.25">
      <c r="A2764">
        <v>2025</v>
      </c>
      <c r="B2764">
        <v>1</v>
      </c>
      <c r="C2764" t="s">
        <v>3169</v>
      </c>
      <c r="D2764" t="s">
        <v>1043</v>
      </c>
      <c r="E2764" s="64" t="s">
        <v>4730</v>
      </c>
    </row>
    <row r="2765" spans="1:5" x14ac:dyDescent="0.25">
      <c r="A2765">
        <v>2025</v>
      </c>
      <c r="B2765">
        <v>1</v>
      </c>
      <c r="C2765" t="s">
        <v>3169</v>
      </c>
      <c r="D2765" t="s">
        <v>1049</v>
      </c>
      <c r="E2765" s="64" t="s">
        <v>4731</v>
      </c>
    </row>
    <row r="2766" spans="1:5" x14ac:dyDescent="0.25">
      <c r="A2766">
        <v>2025</v>
      </c>
      <c r="B2766">
        <v>1</v>
      </c>
      <c r="C2766" t="s">
        <v>3169</v>
      </c>
      <c r="D2766" t="s">
        <v>1046</v>
      </c>
      <c r="E2766" s="64" t="s">
        <v>4732</v>
      </c>
    </row>
    <row r="2767" spans="1:5" x14ac:dyDescent="0.25">
      <c r="A2767">
        <v>2025</v>
      </c>
      <c r="B2767">
        <v>1</v>
      </c>
      <c r="C2767" t="s">
        <v>3169</v>
      </c>
      <c r="D2767" t="s">
        <v>1041</v>
      </c>
      <c r="E2767" s="64" t="s">
        <v>4733</v>
      </c>
    </row>
    <row r="2768" spans="1:5" x14ac:dyDescent="0.25">
      <c r="A2768">
        <v>2025</v>
      </c>
      <c r="B2768">
        <v>1</v>
      </c>
      <c r="C2768" t="s">
        <v>3169</v>
      </c>
      <c r="D2768" t="s">
        <v>1057</v>
      </c>
      <c r="E2768" s="64" t="s">
        <v>4456</v>
      </c>
    </row>
    <row r="2769" spans="1:5" x14ac:dyDescent="0.25">
      <c r="A2769">
        <v>2025</v>
      </c>
      <c r="B2769">
        <v>1</v>
      </c>
      <c r="C2769" t="s">
        <v>3169</v>
      </c>
      <c r="D2769" t="s">
        <v>1057</v>
      </c>
      <c r="E2769" s="64" t="s">
        <v>4734</v>
      </c>
    </row>
    <row r="2770" spans="1:5" x14ac:dyDescent="0.25">
      <c r="A2770">
        <v>2025</v>
      </c>
      <c r="B2770">
        <v>1</v>
      </c>
      <c r="C2770" t="s">
        <v>3169</v>
      </c>
      <c r="D2770" t="s">
        <v>1057</v>
      </c>
      <c r="E2770" s="64" t="s">
        <v>4735</v>
      </c>
    </row>
    <row r="2771" spans="1:5" x14ac:dyDescent="0.25">
      <c r="A2771">
        <v>2025</v>
      </c>
      <c r="B2771">
        <v>1</v>
      </c>
      <c r="C2771" t="s">
        <v>3169</v>
      </c>
      <c r="D2771" t="s">
        <v>1057</v>
      </c>
      <c r="E2771" s="64" t="s">
        <v>4736</v>
      </c>
    </row>
    <row r="2772" spans="1:5" x14ac:dyDescent="0.25">
      <c r="A2772">
        <v>2025</v>
      </c>
      <c r="B2772">
        <v>1</v>
      </c>
      <c r="C2772" t="s">
        <v>3169</v>
      </c>
      <c r="D2772" t="s">
        <v>1057</v>
      </c>
      <c r="E2772" s="64" t="s">
        <v>4635</v>
      </c>
    </row>
    <row r="2773" spans="1:5" x14ac:dyDescent="0.25">
      <c r="A2773">
        <v>2025</v>
      </c>
      <c r="B2773">
        <v>1</v>
      </c>
      <c r="C2773" t="s">
        <v>3169</v>
      </c>
      <c r="D2773" t="s">
        <v>1057</v>
      </c>
      <c r="E2773" s="64" t="s">
        <v>4737</v>
      </c>
    </row>
    <row r="2774" spans="1:5" x14ac:dyDescent="0.25">
      <c r="A2774">
        <v>2025</v>
      </c>
      <c r="B2774">
        <v>1</v>
      </c>
      <c r="C2774" t="s">
        <v>3169</v>
      </c>
      <c r="D2774" t="s">
        <v>1057</v>
      </c>
      <c r="E2774" s="64" t="s">
        <v>4738</v>
      </c>
    </row>
    <row r="2775" spans="1:5" x14ac:dyDescent="0.25">
      <c r="A2775">
        <v>2025</v>
      </c>
      <c r="B2775">
        <v>1</v>
      </c>
      <c r="C2775" t="s">
        <v>3169</v>
      </c>
      <c r="D2775" t="s">
        <v>1057</v>
      </c>
      <c r="E2775" s="64" t="s">
        <v>4739</v>
      </c>
    </row>
    <row r="2776" spans="1:5" x14ac:dyDescent="0.25">
      <c r="A2776">
        <v>2025</v>
      </c>
      <c r="B2776">
        <v>1</v>
      </c>
      <c r="C2776" t="s">
        <v>3169</v>
      </c>
      <c r="D2776" t="s">
        <v>1049</v>
      </c>
      <c r="E2776" s="64" t="s">
        <v>4525</v>
      </c>
    </row>
    <row r="2777" spans="1:5" x14ac:dyDescent="0.25">
      <c r="A2777">
        <v>2025</v>
      </c>
      <c r="B2777">
        <v>1</v>
      </c>
      <c r="C2777" t="s">
        <v>3169</v>
      </c>
      <c r="D2777" t="s">
        <v>1062</v>
      </c>
      <c r="E2777" s="64" t="s">
        <v>4656</v>
      </c>
    </row>
    <row r="2778" spans="1:5" x14ac:dyDescent="0.25">
      <c r="A2778">
        <v>2025</v>
      </c>
      <c r="B2778">
        <v>1</v>
      </c>
      <c r="C2778" t="s">
        <v>3169</v>
      </c>
      <c r="D2778" t="s">
        <v>1062</v>
      </c>
      <c r="E2778" s="64" t="s">
        <v>4740</v>
      </c>
    </row>
    <row r="2779" spans="1:5" x14ac:dyDescent="0.25">
      <c r="A2779">
        <v>2025</v>
      </c>
      <c r="B2779">
        <v>1</v>
      </c>
      <c r="C2779" t="s">
        <v>3169</v>
      </c>
      <c r="D2779" t="s">
        <v>1062</v>
      </c>
      <c r="E2779" s="64" t="s">
        <v>4674</v>
      </c>
    </row>
    <row r="2780" spans="1:5" x14ac:dyDescent="0.25">
      <c r="A2780">
        <v>2025</v>
      </c>
      <c r="B2780">
        <v>1</v>
      </c>
      <c r="C2780" t="s">
        <v>3169</v>
      </c>
      <c r="D2780" t="s">
        <v>1062</v>
      </c>
      <c r="E2780" s="64" t="s">
        <v>4539</v>
      </c>
    </row>
    <row r="2781" spans="1:5" x14ac:dyDescent="0.25">
      <c r="A2781">
        <v>2025</v>
      </c>
      <c r="B2781">
        <v>1</v>
      </c>
      <c r="C2781" t="s">
        <v>3169</v>
      </c>
      <c r="D2781" t="s">
        <v>1057</v>
      </c>
      <c r="E2781" s="64" t="s">
        <v>4741</v>
      </c>
    </row>
    <row r="2782" spans="1:5" x14ac:dyDescent="0.25">
      <c r="A2782">
        <v>2025</v>
      </c>
      <c r="B2782">
        <v>1</v>
      </c>
      <c r="C2782" t="s">
        <v>3169</v>
      </c>
      <c r="D2782" t="s">
        <v>1062</v>
      </c>
      <c r="E2782" s="64" t="s">
        <v>4742</v>
      </c>
    </row>
    <row r="2783" spans="1:5" x14ac:dyDescent="0.25">
      <c r="A2783">
        <v>2025</v>
      </c>
      <c r="B2783">
        <v>1</v>
      </c>
      <c r="C2783" t="s">
        <v>3169</v>
      </c>
      <c r="D2783" t="s">
        <v>1062</v>
      </c>
      <c r="E2783" s="64" t="s">
        <v>4743</v>
      </c>
    </row>
    <row r="2784" spans="1:5" x14ac:dyDescent="0.25">
      <c r="A2784">
        <v>2025</v>
      </c>
      <c r="B2784">
        <v>1</v>
      </c>
      <c r="C2784" t="s">
        <v>3169</v>
      </c>
      <c r="D2784" t="s">
        <v>1062</v>
      </c>
      <c r="E2784" s="64" t="s">
        <v>4744</v>
      </c>
    </row>
    <row r="2785" spans="1:6" x14ac:dyDescent="0.25">
      <c r="A2785">
        <v>2025</v>
      </c>
      <c r="B2785">
        <v>1</v>
      </c>
      <c r="C2785" t="s">
        <v>3169</v>
      </c>
      <c r="D2785" t="s">
        <v>1062</v>
      </c>
      <c r="E2785" s="64" t="s">
        <v>4643</v>
      </c>
    </row>
    <row r="2786" spans="1:6" x14ac:dyDescent="0.25">
      <c r="A2786">
        <v>2025</v>
      </c>
      <c r="B2786">
        <v>1</v>
      </c>
      <c r="C2786" t="s">
        <v>3169</v>
      </c>
      <c r="D2786" t="s">
        <v>1062</v>
      </c>
      <c r="E2786" s="64" t="s">
        <v>4745</v>
      </c>
    </row>
    <row r="2787" spans="1:6" x14ac:dyDescent="0.25">
      <c r="A2787">
        <v>2025</v>
      </c>
      <c r="B2787">
        <v>1</v>
      </c>
      <c r="C2787" t="s">
        <v>3169</v>
      </c>
      <c r="D2787" t="s">
        <v>1062</v>
      </c>
      <c r="E2787" s="64" t="s">
        <v>4746</v>
      </c>
    </row>
    <row r="2788" spans="1:6" x14ac:dyDescent="0.25">
      <c r="A2788">
        <v>2025</v>
      </c>
      <c r="B2788">
        <v>1</v>
      </c>
      <c r="C2788" t="s">
        <v>3169</v>
      </c>
      <c r="D2788" t="s">
        <v>1057</v>
      </c>
      <c r="E2788" s="64" t="s">
        <v>3079</v>
      </c>
    </row>
    <row r="2789" spans="1:6" x14ac:dyDescent="0.25">
      <c r="A2789">
        <v>2025</v>
      </c>
      <c r="B2789">
        <v>1</v>
      </c>
      <c r="C2789" t="s">
        <v>3169</v>
      </c>
      <c r="D2789" t="s">
        <v>1062</v>
      </c>
      <c r="E2789" s="64" t="s">
        <v>4429</v>
      </c>
    </row>
    <row r="2790" spans="1:6" x14ac:dyDescent="0.25">
      <c r="A2790">
        <v>2025</v>
      </c>
      <c r="B2790">
        <v>1</v>
      </c>
      <c r="C2790" t="s">
        <v>3169</v>
      </c>
      <c r="D2790" t="s">
        <v>1062</v>
      </c>
      <c r="E2790" s="64" t="s">
        <v>4747</v>
      </c>
    </row>
    <row r="2791" spans="1:6" x14ac:dyDescent="0.25">
      <c r="A2791">
        <v>2025</v>
      </c>
      <c r="B2791">
        <v>1</v>
      </c>
      <c r="C2791" t="s">
        <v>3169</v>
      </c>
      <c r="D2791" t="s">
        <v>1062</v>
      </c>
      <c r="E2791" s="64" t="s">
        <v>4748</v>
      </c>
    </row>
    <row r="2792" spans="1:6" x14ac:dyDescent="0.25">
      <c r="A2792">
        <v>2025</v>
      </c>
      <c r="B2792">
        <v>1</v>
      </c>
      <c r="C2792" t="s">
        <v>3169</v>
      </c>
      <c r="D2792" t="s">
        <v>1057</v>
      </c>
      <c r="E2792" s="64" t="s">
        <v>4749</v>
      </c>
    </row>
    <row r="2793" spans="1:6" x14ac:dyDescent="0.25">
      <c r="A2793">
        <v>2025</v>
      </c>
      <c r="B2793">
        <v>1</v>
      </c>
      <c r="C2793" t="s">
        <v>3169</v>
      </c>
      <c r="D2793" t="s">
        <v>1057</v>
      </c>
      <c r="E2793" s="64" t="s">
        <v>4750</v>
      </c>
    </row>
    <row r="2794" spans="1:6" x14ac:dyDescent="0.25">
      <c r="A2794">
        <v>2025</v>
      </c>
      <c r="B2794">
        <v>1</v>
      </c>
      <c r="C2794" t="s">
        <v>3169</v>
      </c>
      <c r="D2794" t="s">
        <v>1062</v>
      </c>
      <c r="E2794" s="64" t="s">
        <v>4234</v>
      </c>
    </row>
    <row r="2795" spans="1:6" x14ac:dyDescent="0.25">
      <c r="A2795">
        <v>2025</v>
      </c>
      <c r="B2795">
        <v>1</v>
      </c>
      <c r="C2795" t="s">
        <v>3169</v>
      </c>
      <c r="D2795" t="s">
        <v>1052</v>
      </c>
      <c r="E2795" s="64" t="s">
        <v>4751</v>
      </c>
    </row>
    <row r="2796" spans="1:6" x14ac:dyDescent="0.25">
      <c r="A2796">
        <v>2025</v>
      </c>
      <c r="B2796">
        <v>1</v>
      </c>
      <c r="C2796" t="s">
        <v>3169</v>
      </c>
      <c r="D2796" t="s">
        <v>1049</v>
      </c>
      <c r="E2796" s="64" t="s">
        <v>4752</v>
      </c>
    </row>
    <row r="2797" spans="1:6" x14ac:dyDescent="0.25">
      <c r="A2797">
        <v>2025</v>
      </c>
      <c r="B2797">
        <v>1</v>
      </c>
      <c r="C2797" t="s">
        <v>3169</v>
      </c>
      <c r="D2797" t="s">
        <v>1046</v>
      </c>
      <c r="E2797" s="64" t="s">
        <v>4753</v>
      </c>
    </row>
    <row r="2798" spans="1:6" x14ac:dyDescent="0.25">
      <c r="A2798">
        <v>2025</v>
      </c>
      <c r="B2798">
        <v>1</v>
      </c>
      <c r="C2798" t="s">
        <v>3184</v>
      </c>
      <c r="D2798" t="s">
        <v>1060</v>
      </c>
      <c r="F2798" s="64" t="s">
        <v>4754</v>
      </c>
    </row>
    <row r="2799" spans="1:6" x14ac:dyDescent="0.25">
      <c r="A2799">
        <v>2025</v>
      </c>
      <c r="B2799">
        <v>1</v>
      </c>
      <c r="C2799" t="s">
        <v>3169</v>
      </c>
      <c r="D2799" t="s">
        <v>1038</v>
      </c>
      <c r="E2799" s="64" t="s">
        <v>30</v>
      </c>
    </row>
    <row r="2800" spans="1:6" x14ac:dyDescent="0.25">
      <c r="A2800">
        <v>2025</v>
      </c>
      <c r="B2800">
        <v>1</v>
      </c>
      <c r="C2800" t="s">
        <v>3169</v>
      </c>
      <c r="D2800" t="s">
        <v>1046</v>
      </c>
      <c r="E2800" s="64" t="s">
        <v>30</v>
      </c>
    </row>
    <row r="2801" spans="1:6" x14ac:dyDescent="0.25">
      <c r="A2801">
        <v>2025</v>
      </c>
      <c r="B2801">
        <v>1</v>
      </c>
      <c r="C2801" t="s">
        <v>3169</v>
      </c>
      <c r="D2801" t="s">
        <v>1046</v>
      </c>
      <c r="E2801" s="64" t="s">
        <v>30</v>
      </c>
    </row>
    <row r="2802" spans="1:6" x14ac:dyDescent="0.25">
      <c r="A2802">
        <v>2025</v>
      </c>
      <c r="B2802">
        <v>1</v>
      </c>
      <c r="C2802" t="s">
        <v>3169</v>
      </c>
      <c r="D2802" t="s">
        <v>1046</v>
      </c>
      <c r="E2802" s="64" t="s">
        <v>30</v>
      </c>
    </row>
    <row r="2803" spans="1:6" x14ac:dyDescent="0.25">
      <c r="A2803">
        <v>2025</v>
      </c>
      <c r="B2803">
        <v>1</v>
      </c>
      <c r="C2803" t="s">
        <v>3169</v>
      </c>
      <c r="D2803" t="s">
        <v>1043</v>
      </c>
      <c r="E2803" s="64" t="s">
        <v>30</v>
      </c>
    </row>
    <row r="2804" spans="1:6" x14ac:dyDescent="0.25">
      <c r="A2804">
        <v>2025</v>
      </c>
      <c r="B2804">
        <v>1</v>
      </c>
      <c r="C2804" t="s">
        <v>3169</v>
      </c>
      <c r="D2804" t="s">
        <v>1043</v>
      </c>
      <c r="E2804" s="64" t="s">
        <v>30</v>
      </c>
    </row>
    <row r="2805" spans="1:6" x14ac:dyDescent="0.25">
      <c r="A2805">
        <v>2025</v>
      </c>
      <c r="B2805">
        <v>1</v>
      </c>
      <c r="C2805" t="s">
        <v>3169</v>
      </c>
      <c r="D2805" t="s">
        <v>1043</v>
      </c>
      <c r="E2805" s="64" t="s">
        <v>30</v>
      </c>
    </row>
    <row r="2806" spans="1:6" x14ac:dyDescent="0.25">
      <c r="A2806">
        <v>2025</v>
      </c>
      <c r="B2806">
        <v>1</v>
      </c>
      <c r="C2806" t="s">
        <v>3169</v>
      </c>
      <c r="D2806" t="s">
        <v>1043</v>
      </c>
      <c r="E2806" s="64" t="s">
        <v>30</v>
      </c>
    </row>
    <row r="2807" spans="1:6" x14ac:dyDescent="0.25">
      <c r="A2807">
        <v>2025</v>
      </c>
      <c r="B2807">
        <v>1</v>
      </c>
      <c r="C2807" t="s">
        <v>3169</v>
      </c>
      <c r="D2807" t="s">
        <v>1043</v>
      </c>
      <c r="E2807" s="64" t="s">
        <v>30</v>
      </c>
    </row>
    <row r="2808" spans="1:6" x14ac:dyDescent="0.25">
      <c r="A2808">
        <v>2025</v>
      </c>
      <c r="B2808">
        <v>1</v>
      </c>
      <c r="C2808" t="s">
        <v>3169</v>
      </c>
      <c r="D2808" t="s">
        <v>1043</v>
      </c>
      <c r="E2808" s="64" t="s">
        <v>30</v>
      </c>
    </row>
    <row r="2809" spans="1:6" x14ac:dyDescent="0.25">
      <c r="A2809">
        <v>2025</v>
      </c>
      <c r="B2809">
        <v>1</v>
      </c>
      <c r="C2809" t="s">
        <v>3169</v>
      </c>
      <c r="D2809" t="s">
        <v>1046</v>
      </c>
      <c r="E2809" s="64" t="s">
        <v>30</v>
      </c>
    </row>
    <row r="2810" spans="1:6" x14ac:dyDescent="0.25">
      <c r="A2810">
        <v>2025</v>
      </c>
      <c r="B2810">
        <v>1</v>
      </c>
      <c r="C2810" t="s">
        <v>3169</v>
      </c>
      <c r="D2810" t="s">
        <v>1046</v>
      </c>
      <c r="F2810" s="64" t="s">
        <v>4755</v>
      </c>
    </row>
    <row r="2811" spans="1:6" x14ac:dyDescent="0.25">
      <c r="A2811">
        <v>2025</v>
      </c>
      <c r="B2811">
        <v>1</v>
      </c>
      <c r="C2811" t="s">
        <v>3169</v>
      </c>
      <c r="D2811" t="s">
        <v>1046</v>
      </c>
      <c r="E2811" s="64" t="s">
        <v>4755</v>
      </c>
    </row>
    <row r="2812" spans="1:6" x14ac:dyDescent="0.25">
      <c r="A2812">
        <v>2025</v>
      </c>
      <c r="B2812">
        <v>1</v>
      </c>
      <c r="C2812" t="s">
        <v>3169</v>
      </c>
      <c r="D2812" t="s">
        <v>1046</v>
      </c>
      <c r="E2812" s="64" t="s">
        <v>30</v>
      </c>
    </row>
    <row r="2813" spans="1:6" x14ac:dyDescent="0.25">
      <c r="A2813">
        <v>2025</v>
      </c>
      <c r="B2813">
        <v>1</v>
      </c>
      <c r="C2813" t="s">
        <v>3169</v>
      </c>
      <c r="D2813" t="s">
        <v>1057</v>
      </c>
      <c r="E2813" s="64" t="s">
        <v>30</v>
      </c>
    </row>
    <row r="2814" spans="1:6" x14ac:dyDescent="0.25">
      <c r="A2814">
        <v>2025</v>
      </c>
      <c r="B2814">
        <v>1</v>
      </c>
      <c r="C2814" t="s">
        <v>3169</v>
      </c>
      <c r="D2814" t="s">
        <v>1057</v>
      </c>
      <c r="E2814" s="64" t="s">
        <v>30</v>
      </c>
    </row>
    <row r="2815" spans="1:6" x14ac:dyDescent="0.25">
      <c r="A2815">
        <v>2025</v>
      </c>
      <c r="B2815">
        <v>1</v>
      </c>
      <c r="C2815" t="s">
        <v>3169</v>
      </c>
      <c r="D2815" t="s">
        <v>1049</v>
      </c>
      <c r="E2815" s="64" t="s">
        <v>30</v>
      </c>
    </row>
    <row r="2816" spans="1:6" x14ac:dyDescent="0.25">
      <c r="A2816">
        <v>2025</v>
      </c>
      <c r="B2816">
        <v>1</v>
      </c>
      <c r="C2816" t="s">
        <v>3169</v>
      </c>
      <c r="D2816" t="s">
        <v>1049</v>
      </c>
      <c r="E2816" s="64" t="s">
        <v>30</v>
      </c>
    </row>
    <row r="2817" spans="1:5" x14ac:dyDescent="0.25">
      <c r="A2817">
        <v>2025</v>
      </c>
      <c r="B2817">
        <v>1</v>
      </c>
      <c r="C2817" t="s">
        <v>3169</v>
      </c>
      <c r="D2817" t="s">
        <v>1049</v>
      </c>
      <c r="E2817" s="64" t="s">
        <v>30</v>
      </c>
    </row>
    <row r="2818" spans="1:5" x14ac:dyDescent="0.25">
      <c r="A2818">
        <v>2025</v>
      </c>
      <c r="B2818">
        <v>1</v>
      </c>
      <c r="C2818" t="s">
        <v>3169</v>
      </c>
      <c r="D2818" t="s">
        <v>1049</v>
      </c>
      <c r="E2818" s="64" t="s">
        <v>30</v>
      </c>
    </row>
    <row r="2819" spans="1:5" x14ac:dyDescent="0.25">
      <c r="A2819">
        <v>2025</v>
      </c>
      <c r="B2819">
        <v>1</v>
      </c>
      <c r="C2819" t="s">
        <v>3169</v>
      </c>
      <c r="D2819" t="s">
        <v>1055</v>
      </c>
      <c r="E2819" s="64" t="s">
        <v>30</v>
      </c>
    </row>
    <row r="2820" spans="1:5" x14ac:dyDescent="0.25">
      <c r="A2820">
        <v>2025</v>
      </c>
      <c r="B2820">
        <v>1</v>
      </c>
      <c r="C2820" t="s">
        <v>3169</v>
      </c>
      <c r="D2820" t="s">
        <v>1055</v>
      </c>
      <c r="E2820" s="64" t="s">
        <v>30</v>
      </c>
    </row>
    <row r="2821" spans="1:5" x14ac:dyDescent="0.25">
      <c r="A2821">
        <v>2025</v>
      </c>
      <c r="B2821">
        <v>1</v>
      </c>
      <c r="C2821" t="s">
        <v>3169</v>
      </c>
      <c r="D2821" t="s">
        <v>1055</v>
      </c>
      <c r="E2821" s="64" t="s">
        <v>30</v>
      </c>
    </row>
    <row r="2822" spans="1:5" x14ac:dyDescent="0.25">
      <c r="A2822">
        <v>2025</v>
      </c>
      <c r="B2822">
        <v>1</v>
      </c>
      <c r="C2822" t="s">
        <v>3169</v>
      </c>
      <c r="D2822" t="s">
        <v>1055</v>
      </c>
      <c r="E2822" s="64" t="s">
        <v>30</v>
      </c>
    </row>
    <row r="2823" spans="1:5" x14ac:dyDescent="0.25">
      <c r="A2823">
        <v>2025</v>
      </c>
      <c r="B2823">
        <v>1</v>
      </c>
      <c r="C2823" t="s">
        <v>3169</v>
      </c>
      <c r="D2823" t="s">
        <v>1055</v>
      </c>
      <c r="E2823" s="64" t="s">
        <v>30</v>
      </c>
    </row>
    <row r="2824" spans="1:5" x14ac:dyDescent="0.25">
      <c r="A2824">
        <v>2025</v>
      </c>
      <c r="B2824">
        <v>1</v>
      </c>
      <c r="C2824" t="s">
        <v>3169</v>
      </c>
      <c r="D2824" t="s">
        <v>1041</v>
      </c>
      <c r="E2824" s="64" t="s">
        <v>30</v>
      </c>
    </row>
    <row r="2825" spans="1:5" x14ac:dyDescent="0.25">
      <c r="A2825">
        <v>2025</v>
      </c>
      <c r="B2825">
        <v>1</v>
      </c>
      <c r="C2825" t="s">
        <v>3169</v>
      </c>
      <c r="D2825" t="s">
        <v>1041</v>
      </c>
      <c r="E2825" s="64" t="s">
        <v>30</v>
      </c>
    </row>
    <row r="2826" spans="1:5" x14ac:dyDescent="0.25">
      <c r="A2826">
        <v>2025</v>
      </c>
      <c r="B2826">
        <v>1</v>
      </c>
      <c r="C2826" t="s">
        <v>3169</v>
      </c>
      <c r="D2826" t="s">
        <v>1041</v>
      </c>
      <c r="E2826" s="64" t="s">
        <v>30</v>
      </c>
    </row>
    <row r="2827" spans="1:5" x14ac:dyDescent="0.25">
      <c r="A2827">
        <v>2025</v>
      </c>
      <c r="B2827">
        <v>1</v>
      </c>
      <c r="C2827" t="s">
        <v>3169</v>
      </c>
      <c r="D2827" t="s">
        <v>1041</v>
      </c>
      <c r="E2827" s="64" t="s">
        <v>30</v>
      </c>
    </row>
    <row r="2828" spans="1:5" x14ac:dyDescent="0.25">
      <c r="A2828">
        <v>2025</v>
      </c>
      <c r="B2828">
        <v>1</v>
      </c>
      <c r="C2828" t="s">
        <v>3169</v>
      </c>
      <c r="D2828" t="s">
        <v>1041</v>
      </c>
      <c r="E2828" s="64" t="s">
        <v>30</v>
      </c>
    </row>
    <row r="2829" spans="1:5" x14ac:dyDescent="0.25">
      <c r="A2829">
        <v>2025</v>
      </c>
      <c r="B2829">
        <v>1</v>
      </c>
      <c r="C2829" t="s">
        <v>3169</v>
      </c>
      <c r="D2829" t="s">
        <v>1041</v>
      </c>
      <c r="E2829" s="64" t="s">
        <v>30</v>
      </c>
    </row>
    <row r="2830" spans="1:5" x14ac:dyDescent="0.25">
      <c r="A2830">
        <v>2025</v>
      </c>
      <c r="B2830">
        <v>1</v>
      </c>
      <c r="C2830" t="s">
        <v>3169</v>
      </c>
      <c r="D2830" t="s">
        <v>1052</v>
      </c>
      <c r="E2830" s="64" t="s">
        <v>30</v>
      </c>
    </row>
    <row r="2831" spans="1:5" x14ac:dyDescent="0.25">
      <c r="A2831">
        <v>2025</v>
      </c>
      <c r="B2831">
        <v>1</v>
      </c>
      <c r="C2831" t="s">
        <v>3169</v>
      </c>
      <c r="D2831" t="s">
        <v>1052</v>
      </c>
      <c r="E2831" s="64" t="s">
        <v>30</v>
      </c>
    </row>
    <row r="2832" spans="1:5" x14ac:dyDescent="0.25">
      <c r="A2832">
        <v>2025</v>
      </c>
      <c r="B2832">
        <v>1</v>
      </c>
      <c r="C2832" t="s">
        <v>3169</v>
      </c>
      <c r="D2832" t="s">
        <v>1052</v>
      </c>
      <c r="E2832" s="64" t="s">
        <v>30</v>
      </c>
    </row>
    <row r="2833" spans="1:6" x14ac:dyDescent="0.25">
      <c r="A2833">
        <v>2025</v>
      </c>
      <c r="B2833">
        <v>1</v>
      </c>
      <c r="C2833" t="s">
        <v>3169</v>
      </c>
      <c r="D2833" t="s">
        <v>1052</v>
      </c>
      <c r="E2833" s="64" t="s">
        <v>30</v>
      </c>
    </row>
    <row r="2834" spans="1:6" x14ac:dyDescent="0.25">
      <c r="A2834">
        <v>2025</v>
      </c>
      <c r="B2834">
        <v>1</v>
      </c>
      <c r="C2834" t="s">
        <v>3325</v>
      </c>
      <c r="D2834" t="s">
        <v>1055</v>
      </c>
      <c r="F2834" s="64" t="s">
        <v>4721</v>
      </c>
    </row>
    <row r="2835" spans="1:6" x14ac:dyDescent="0.25">
      <c r="A2835">
        <v>2025</v>
      </c>
      <c r="B2835">
        <v>1</v>
      </c>
      <c r="C2835" t="s">
        <v>3325</v>
      </c>
      <c r="D2835" t="s">
        <v>1060</v>
      </c>
      <c r="E2835" s="64" t="s">
        <v>4756</v>
      </c>
      <c r="F2835" s="64" t="s">
        <v>4652</v>
      </c>
    </row>
    <row r="2836" spans="1:6" x14ac:dyDescent="0.25">
      <c r="A2836">
        <v>2025</v>
      </c>
      <c r="B2836">
        <v>1</v>
      </c>
      <c r="C2836" t="s">
        <v>3325</v>
      </c>
      <c r="D2836" t="s">
        <v>1043</v>
      </c>
      <c r="F2836" s="64" t="s">
        <v>4757</v>
      </c>
    </row>
    <row r="2837" spans="1:6" x14ac:dyDescent="0.25">
      <c r="A2837">
        <v>2025</v>
      </c>
      <c r="B2837">
        <v>1</v>
      </c>
      <c r="C2837" t="s">
        <v>3325</v>
      </c>
      <c r="D2837" t="s">
        <v>1046</v>
      </c>
      <c r="F2837" s="64" t="s">
        <v>4755</v>
      </c>
    </row>
    <row r="2838" spans="1:6" x14ac:dyDescent="0.25">
      <c r="A2838">
        <v>2025</v>
      </c>
      <c r="B2838">
        <v>1</v>
      </c>
      <c r="C2838" t="s">
        <v>3325</v>
      </c>
      <c r="D2838" t="s">
        <v>1060</v>
      </c>
      <c r="E2838" s="64" t="s">
        <v>4651</v>
      </c>
      <c r="F2838" s="64" t="s">
        <v>4758</v>
      </c>
    </row>
    <row r="2839" spans="1:6" x14ac:dyDescent="0.25">
      <c r="A2839">
        <v>2025</v>
      </c>
      <c r="B2839">
        <v>1</v>
      </c>
      <c r="C2839" t="s">
        <v>3325</v>
      </c>
      <c r="D2839" t="s">
        <v>1052</v>
      </c>
      <c r="F2839" s="64" t="s">
        <v>4349</v>
      </c>
    </row>
    <row r="2840" spans="1:6" x14ac:dyDescent="0.25">
      <c r="A2840">
        <v>2025</v>
      </c>
      <c r="B2840">
        <v>1</v>
      </c>
      <c r="C2840" t="s">
        <v>3325</v>
      </c>
      <c r="D2840" t="s">
        <v>1041</v>
      </c>
      <c r="E2840" s="64" t="s">
        <v>4576</v>
      </c>
      <c r="F2840" s="64" t="s">
        <v>4759</v>
      </c>
    </row>
    <row r="2841" spans="1:6" x14ac:dyDescent="0.25">
      <c r="A2841">
        <v>2025</v>
      </c>
      <c r="B2841">
        <v>1</v>
      </c>
      <c r="C2841" t="s">
        <v>3325</v>
      </c>
      <c r="D2841" t="s">
        <v>1041</v>
      </c>
      <c r="F2841" s="64" t="s">
        <v>4760</v>
      </c>
    </row>
    <row r="2842" spans="1:6" x14ac:dyDescent="0.25">
      <c r="A2842">
        <v>2025</v>
      </c>
      <c r="B2842">
        <v>1</v>
      </c>
      <c r="C2842" t="s">
        <v>3325</v>
      </c>
      <c r="D2842" t="s">
        <v>1052</v>
      </c>
      <c r="F2842" s="64" t="s">
        <v>4761</v>
      </c>
    </row>
    <row r="2843" spans="1:6" x14ac:dyDescent="0.25">
      <c r="A2843">
        <v>2025</v>
      </c>
      <c r="B2843">
        <v>1</v>
      </c>
      <c r="C2843" t="s">
        <v>3325</v>
      </c>
      <c r="D2843" t="s">
        <v>1041</v>
      </c>
      <c r="F2843" s="64" t="s">
        <v>4762</v>
      </c>
    </row>
    <row r="2844" spans="1:6" x14ac:dyDescent="0.25">
      <c r="A2844">
        <v>2025</v>
      </c>
      <c r="B2844">
        <v>1</v>
      </c>
      <c r="C2844" t="s">
        <v>3325</v>
      </c>
      <c r="D2844" t="s">
        <v>1046</v>
      </c>
      <c r="F2844" s="64" t="s">
        <v>4763</v>
      </c>
    </row>
    <row r="2845" spans="1:6" x14ac:dyDescent="0.25">
      <c r="A2845">
        <v>2025</v>
      </c>
      <c r="B2845">
        <v>1</v>
      </c>
      <c r="C2845" t="s">
        <v>3325</v>
      </c>
      <c r="D2845" t="s">
        <v>1052</v>
      </c>
      <c r="F2845" s="64" t="s">
        <v>4764</v>
      </c>
    </row>
    <row r="2846" spans="1:6" x14ac:dyDescent="0.25">
      <c r="A2846">
        <v>2025</v>
      </c>
      <c r="B2846">
        <v>1</v>
      </c>
      <c r="C2846" t="s">
        <v>3325</v>
      </c>
      <c r="D2846" t="s">
        <v>1049</v>
      </c>
      <c r="E2846" s="64" t="s">
        <v>4679</v>
      </c>
      <c r="F2846" s="64" t="s">
        <v>4765</v>
      </c>
    </row>
    <row r="2847" spans="1:6" x14ac:dyDescent="0.25">
      <c r="A2847">
        <v>2025</v>
      </c>
      <c r="B2847">
        <v>1</v>
      </c>
      <c r="C2847" t="s">
        <v>3325</v>
      </c>
      <c r="D2847" t="s">
        <v>1052</v>
      </c>
      <c r="F2847" s="64" t="s">
        <v>4286</v>
      </c>
    </row>
    <row r="2848" spans="1:6" x14ac:dyDescent="0.25">
      <c r="A2848">
        <v>2025</v>
      </c>
      <c r="B2848">
        <v>1</v>
      </c>
      <c r="C2848" t="s">
        <v>3325</v>
      </c>
      <c r="D2848" t="s">
        <v>1041</v>
      </c>
      <c r="F2848" s="64" t="s">
        <v>4766</v>
      </c>
    </row>
    <row r="2849" spans="1:6" x14ac:dyDescent="0.25">
      <c r="A2849">
        <v>2025</v>
      </c>
      <c r="B2849">
        <v>1</v>
      </c>
      <c r="C2849" t="s">
        <v>3325</v>
      </c>
      <c r="D2849" t="s">
        <v>1046</v>
      </c>
      <c r="E2849" s="64" t="s">
        <v>4763</v>
      </c>
      <c r="F2849" s="64" t="s">
        <v>4767</v>
      </c>
    </row>
    <row r="2850" spans="1:6" x14ac:dyDescent="0.25">
      <c r="A2850">
        <v>2025</v>
      </c>
      <c r="B2850">
        <v>1</v>
      </c>
      <c r="C2850" t="s">
        <v>3325</v>
      </c>
      <c r="D2850" t="s">
        <v>1060</v>
      </c>
      <c r="F2850" s="64" t="s">
        <v>4768</v>
      </c>
    </row>
    <row r="2851" spans="1:6" x14ac:dyDescent="0.25">
      <c r="A2851">
        <v>2025</v>
      </c>
      <c r="B2851">
        <v>1</v>
      </c>
      <c r="C2851" t="s">
        <v>3169</v>
      </c>
      <c r="D2851" t="s">
        <v>1060</v>
      </c>
      <c r="F2851" s="64" t="s">
        <v>4769</v>
      </c>
    </row>
    <row r="2852" spans="1:6" x14ac:dyDescent="0.25">
      <c r="A2852">
        <v>2025</v>
      </c>
      <c r="B2852">
        <v>1</v>
      </c>
      <c r="C2852" t="s">
        <v>3169</v>
      </c>
      <c r="D2852" t="s">
        <v>1046</v>
      </c>
      <c r="E2852" s="64" t="s">
        <v>4755</v>
      </c>
      <c r="F2852" s="64" t="s">
        <v>3923</v>
      </c>
    </row>
    <row r="2853" spans="1:6" x14ac:dyDescent="0.25">
      <c r="A2853">
        <v>2025</v>
      </c>
      <c r="B2853">
        <v>1</v>
      </c>
      <c r="C2853" t="s">
        <v>3169</v>
      </c>
      <c r="D2853" t="s">
        <v>1060</v>
      </c>
      <c r="E2853" s="64" t="s">
        <v>4758</v>
      </c>
    </row>
    <row r="2854" spans="1:6" x14ac:dyDescent="0.25">
      <c r="A2854">
        <v>2025</v>
      </c>
      <c r="B2854">
        <v>1</v>
      </c>
      <c r="C2854" t="s">
        <v>3169</v>
      </c>
      <c r="D2854" t="s">
        <v>1060</v>
      </c>
      <c r="F2854" s="64" t="s">
        <v>4770</v>
      </c>
    </row>
    <row r="2855" spans="1:6" x14ac:dyDescent="0.25">
      <c r="A2855">
        <v>2025</v>
      </c>
      <c r="B2855">
        <v>1</v>
      </c>
      <c r="C2855" t="s">
        <v>3169</v>
      </c>
      <c r="D2855" t="s">
        <v>1062</v>
      </c>
      <c r="F2855" s="64" t="s">
        <v>4771</v>
      </c>
    </row>
    <row r="2856" spans="1:6" x14ac:dyDescent="0.25">
      <c r="A2856">
        <v>2025</v>
      </c>
      <c r="B2856">
        <v>1</v>
      </c>
      <c r="C2856" t="s">
        <v>3169</v>
      </c>
      <c r="D2856" t="s">
        <v>1062</v>
      </c>
      <c r="F2856" s="64" t="s">
        <v>4646</v>
      </c>
    </row>
    <row r="2857" spans="1:6" x14ac:dyDescent="0.25">
      <c r="A2857">
        <v>2025</v>
      </c>
      <c r="B2857">
        <v>1</v>
      </c>
      <c r="C2857" t="s">
        <v>3169</v>
      </c>
      <c r="D2857" t="s">
        <v>1062</v>
      </c>
      <c r="F2857" s="64" t="s">
        <v>4547</v>
      </c>
    </row>
    <row r="2858" spans="1:6" x14ac:dyDescent="0.25">
      <c r="A2858">
        <v>2025</v>
      </c>
      <c r="B2858">
        <v>1</v>
      </c>
      <c r="C2858" t="s">
        <v>3169</v>
      </c>
      <c r="D2858" t="s">
        <v>1041</v>
      </c>
      <c r="F2858" s="64" t="s">
        <v>4772</v>
      </c>
    </row>
    <row r="2859" spans="1:6" x14ac:dyDescent="0.25">
      <c r="A2859">
        <v>2025</v>
      </c>
      <c r="B2859">
        <v>1</v>
      </c>
      <c r="C2859" t="s">
        <v>3325</v>
      </c>
      <c r="D2859" t="s">
        <v>1062</v>
      </c>
      <c r="F2859" s="64" t="s">
        <v>4404</v>
      </c>
    </row>
    <row r="2860" spans="1:6" x14ac:dyDescent="0.25">
      <c r="A2860">
        <v>2025</v>
      </c>
      <c r="B2860">
        <v>1</v>
      </c>
      <c r="C2860" t="s">
        <v>3325</v>
      </c>
      <c r="D2860" t="s">
        <v>1041</v>
      </c>
      <c r="E2860" s="64" t="s">
        <v>4773</v>
      </c>
      <c r="F2860" s="64" t="s">
        <v>4774</v>
      </c>
    </row>
    <row r="2861" spans="1:6" x14ac:dyDescent="0.25">
      <c r="A2861">
        <v>2025</v>
      </c>
      <c r="B2861">
        <v>1</v>
      </c>
      <c r="C2861" t="s">
        <v>3325</v>
      </c>
      <c r="D2861" t="s">
        <v>1038</v>
      </c>
      <c r="E2861" s="64" t="s">
        <v>4489</v>
      </c>
      <c r="F2861" s="64" t="s">
        <v>4775</v>
      </c>
    </row>
    <row r="2862" spans="1:6" x14ac:dyDescent="0.25">
      <c r="A2862">
        <v>2025</v>
      </c>
      <c r="B2862">
        <v>1</v>
      </c>
      <c r="C2862" t="s">
        <v>3325</v>
      </c>
      <c r="D2862" t="s">
        <v>1046</v>
      </c>
      <c r="E2862" s="64" t="s">
        <v>3923</v>
      </c>
      <c r="F2862" s="64" t="s">
        <v>4755</v>
      </c>
    </row>
    <row r="2863" spans="1:6" x14ac:dyDescent="0.25">
      <c r="A2863">
        <v>2025</v>
      </c>
      <c r="B2863">
        <v>1</v>
      </c>
      <c r="C2863" t="s">
        <v>3325</v>
      </c>
      <c r="D2863" t="s">
        <v>1046</v>
      </c>
      <c r="F2863" s="64" t="s">
        <v>4776</v>
      </c>
    </row>
    <row r="2864" spans="1:6" x14ac:dyDescent="0.25">
      <c r="A2864">
        <v>2025</v>
      </c>
      <c r="B2864">
        <v>1</v>
      </c>
      <c r="C2864" t="s">
        <v>3325</v>
      </c>
      <c r="D2864" t="s">
        <v>1046</v>
      </c>
      <c r="E2864" s="64" t="s">
        <v>4493</v>
      </c>
      <c r="F2864" s="64" t="s">
        <v>4588</v>
      </c>
    </row>
    <row r="2865" spans="1:6" x14ac:dyDescent="0.25">
      <c r="A2865">
        <v>2025</v>
      </c>
      <c r="B2865">
        <v>2</v>
      </c>
      <c r="C2865" t="s">
        <v>3169</v>
      </c>
      <c r="D2865" t="s">
        <v>1060</v>
      </c>
      <c r="E2865" s="64" t="s">
        <v>4443</v>
      </c>
    </row>
    <row r="2866" spans="1:6" x14ac:dyDescent="0.25">
      <c r="A2866">
        <v>2025</v>
      </c>
      <c r="B2866">
        <v>2</v>
      </c>
      <c r="C2866" t="s">
        <v>3169</v>
      </c>
      <c r="D2866" t="s">
        <v>1041</v>
      </c>
      <c r="E2866" s="64" t="s">
        <v>4772</v>
      </c>
    </row>
    <row r="2867" spans="1:6" x14ac:dyDescent="0.25">
      <c r="A2867">
        <v>2025</v>
      </c>
      <c r="B2867">
        <v>2</v>
      </c>
      <c r="C2867" t="s">
        <v>3169</v>
      </c>
      <c r="D2867" t="s">
        <v>1052</v>
      </c>
      <c r="F2867" s="64" t="s">
        <v>4777</v>
      </c>
    </row>
    <row r="2868" spans="1:6" x14ac:dyDescent="0.25">
      <c r="A2868">
        <v>2025</v>
      </c>
      <c r="B2868">
        <v>2</v>
      </c>
      <c r="C2868" t="s">
        <v>3169</v>
      </c>
      <c r="D2868" t="s">
        <v>1038</v>
      </c>
      <c r="F2868" s="64" t="s">
        <v>4487</v>
      </c>
    </row>
    <row r="2869" spans="1:6" x14ac:dyDescent="0.25">
      <c r="A2869">
        <v>2025</v>
      </c>
      <c r="B2869">
        <v>2</v>
      </c>
      <c r="C2869" t="s">
        <v>3169</v>
      </c>
      <c r="D2869" t="s">
        <v>1041</v>
      </c>
      <c r="E2869" s="64" t="s">
        <v>4766</v>
      </c>
      <c r="F2869" s="64" t="s">
        <v>26671</v>
      </c>
    </row>
    <row r="2870" spans="1:6" x14ac:dyDescent="0.25">
      <c r="A2870">
        <v>2025</v>
      </c>
      <c r="B2870">
        <v>2</v>
      </c>
      <c r="C2870" t="s">
        <v>3169</v>
      </c>
      <c r="D2870" t="s">
        <v>1041</v>
      </c>
      <c r="F2870" s="64" t="s">
        <v>4778</v>
      </c>
    </row>
    <row r="2871" spans="1:6" x14ac:dyDescent="0.25">
      <c r="A2871">
        <v>2025</v>
      </c>
      <c r="B2871">
        <v>2</v>
      </c>
      <c r="C2871" t="s">
        <v>3169</v>
      </c>
      <c r="D2871" t="s">
        <v>1041</v>
      </c>
      <c r="F2871" s="64" t="s">
        <v>4772</v>
      </c>
    </row>
    <row r="2872" spans="1:6" x14ac:dyDescent="0.25">
      <c r="A2872">
        <v>2025</v>
      </c>
      <c r="B2872">
        <v>2</v>
      </c>
      <c r="C2872" t="s">
        <v>3169</v>
      </c>
      <c r="D2872" t="s">
        <v>1049</v>
      </c>
      <c r="F2872" s="64" t="s">
        <v>4779</v>
      </c>
    </row>
    <row r="2873" spans="1:6" x14ac:dyDescent="0.25">
      <c r="A2873">
        <v>2025</v>
      </c>
      <c r="B2873">
        <v>2</v>
      </c>
      <c r="C2873" t="s">
        <v>3169</v>
      </c>
      <c r="D2873" t="s">
        <v>1052</v>
      </c>
      <c r="F2873" s="64" t="s">
        <v>4716</v>
      </c>
    </row>
    <row r="2874" spans="1:6" x14ac:dyDescent="0.25">
      <c r="A2874">
        <v>2025</v>
      </c>
      <c r="B2874">
        <v>2</v>
      </c>
      <c r="C2874" t="s">
        <v>3169</v>
      </c>
      <c r="D2874" t="s">
        <v>1062</v>
      </c>
      <c r="E2874" s="64" t="s">
        <v>4780</v>
      </c>
    </row>
    <row r="2875" spans="1:6" x14ac:dyDescent="0.25">
      <c r="A2875">
        <v>2025</v>
      </c>
      <c r="B2875">
        <v>2</v>
      </c>
      <c r="C2875" t="s">
        <v>3169</v>
      </c>
      <c r="D2875" t="s">
        <v>1046</v>
      </c>
      <c r="E2875" s="64" t="s">
        <v>4755</v>
      </c>
    </row>
    <row r="2876" spans="1:6" x14ac:dyDescent="0.25">
      <c r="A2876">
        <v>2025</v>
      </c>
      <c r="B2876">
        <v>2</v>
      </c>
      <c r="C2876" t="s">
        <v>3325</v>
      </c>
      <c r="D2876" t="s">
        <v>1060</v>
      </c>
      <c r="F2876" s="64" t="s">
        <v>4781</v>
      </c>
    </row>
    <row r="2877" spans="1:6" x14ac:dyDescent="0.25">
      <c r="A2877">
        <v>2025</v>
      </c>
      <c r="B2877">
        <v>2</v>
      </c>
      <c r="C2877" t="s">
        <v>3325</v>
      </c>
      <c r="D2877" t="s">
        <v>1055</v>
      </c>
      <c r="F2877" s="64" t="s">
        <v>4782</v>
      </c>
    </row>
    <row r="2878" spans="1:6" x14ac:dyDescent="0.25">
      <c r="A2878">
        <v>2025</v>
      </c>
      <c r="B2878">
        <v>2</v>
      </c>
      <c r="C2878" t="s">
        <v>3325</v>
      </c>
      <c r="D2878" t="s">
        <v>1055</v>
      </c>
      <c r="F2878" s="64" t="s">
        <v>4783</v>
      </c>
    </row>
    <row r="2879" spans="1:6" x14ac:dyDescent="0.25">
      <c r="A2879">
        <v>2025</v>
      </c>
      <c r="B2879">
        <v>2</v>
      </c>
      <c r="C2879" t="s">
        <v>3325</v>
      </c>
      <c r="D2879" t="s">
        <v>1055</v>
      </c>
      <c r="F2879" s="64" t="s">
        <v>4784</v>
      </c>
    </row>
    <row r="2880" spans="1:6" x14ac:dyDescent="0.25">
      <c r="A2880">
        <v>2025</v>
      </c>
      <c r="B2880">
        <v>2</v>
      </c>
      <c r="C2880" t="s">
        <v>3325</v>
      </c>
      <c r="D2880" t="s">
        <v>1055</v>
      </c>
      <c r="F2880" s="64" t="s">
        <v>4785</v>
      </c>
    </row>
    <row r="2881" spans="1:6" x14ac:dyDescent="0.25">
      <c r="A2881">
        <v>2025</v>
      </c>
      <c r="B2881">
        <v>2</v>
      </c>
      <c r="C2881" t="s">
        <v>3325</v>
      </c>
      <c r="D2881" t="s">
        <v>1041</v>
      </c>
      <c r="E2881" s="64" t="s">
        <v>4762</v>
      </c>
      <c r="F2881" s="64" t="s">
        <v>4786</v>
      </c>
    </row>
    <row r="2882" spans="1:6" x14ac:dyDescent="0.25">
      <c r="A2882">
        <v>2025</v>
      </c>
      <c r="B2882">
        <v>2</v>
      </c>
      <c r="C2882" t="s">
        <v>3325</v>
      </c>
      <c r="D2882" t="s">
        <v>1060</v>
      </c>
      <c r="F2882" s="64" t="s">
        <v>4787</v>
      </c>
    </row>
    <row r="2883" spans="1:6" x14ac:dyDescent="0.25">
      <c r="A2883">
        <v>2025</v>
      </c>
      <c r="B2883">
        <v>3</v>
      </c>
      <c r="C2883" t="s">
        <v>3169</v>
      </c>
      <c r="D2883" t="s">
        <v>1049</v>
      </c>
      <c r="E2883" s="64" t="s">
        <v>4779</v>
      </c>
    </row>
    <row r="2884" spans="1:6" x14ac:dyDescent="0.25">
      <c r="A2884">
        <v>2025</v>
      </c>
      <c r="B2884">
        <v>3</v>
      </c>
      <c r="C2884" t="s">
        <v>3169</v>
      </c>
      <c r="D2884" t="s">
        <v>1060</v>
      </c>
      <c r="E2884" s="64" t="s">
        <v>4788</v>
      </c>
    </row>
    <row r="2885" spans="1:6" x14ac:dyDescent="0.25">
      <c r="A2885">
        <v>2025</v>
      </c>
      <c r="B2885">
        <v>3</v>
      </c>
      <c r="C2885" t="s">
        <v>3169</v>
      </c>
      <c r="D2885" t="s">
        <v>1041</v>
      </c>
      <c r="E2885" s="64" t="s">
        <v>4759</v>
      </c>
      <c r="F2885" s="64" t="s">
        <v>4789</v>
      </c>
    </row>
    <row r="2886" spans="1:6" x14ac:dyDescent="0.25">
      <c r="A2886">
        <v>2025</v>
      </c>
      <c r="B2886">
        <v>3</v>
      </c>
      <c r="C2886" t="s">
        <v>3169</v>
      </c>
      <c r="D2886" t="s">
        <v>1055</v>
      </c>
      <c r="E2886" s="64" t="s">
        <v>4784</v>
      </c>
    </row>
    <row r="2887" spans="1:6" x14ac:dyDescent="0.25">
      <c r="A2887">
        <v>2025</v>
      </c>
      <c r="B2887">
        <v>3</v>
      </c>
      <c r="C2887" t="s">
        <v>3169</v>
      </c>
      <c r="D2887" t="s">
        <v>1055</v>
      </c>
      <c r="E2887" s="64" t="s">
        <v>4721</v>
      </c>
    </row>
    <row r="2888" spans="1:6" x14ac:dyDescent="0.25">
      <c r="A2888">
        <v>2025</v>
      </c>
      <c r="B2888">
        <v>3</v>
      </c>
      <c r="C2888" t="s">
        <v>3169</v>
      </c>
      <c r="D2888" t="s">
        <v>1049</v>
      </c>
      <c r="F2888" s="64" t="s">
        <v>3346</v>
      </c>
    </row>
    <row r="2889" spans="1:6" x14ac:dyDescent="0.25">
      <c r="A2889">
        <v>2025</v>
      </c>
      <c r="B2889">
        <v>3</v>
      </c>
      <c r="C2889" t="s">
        <v>3169</v>
      </c>
      <c r="D2889" t="s">
        <v>1041</v>
      </c>
      <c r="E2889" s="64" t="s">
        <v>4772</v>
      </c>
      <c r="F2889" s="64" t="s">
        <v>4790</v>
      </c>
    </row>
    <row r="2890" spans="1:6" x14ac:dyDescent="0.25">
      <c r="A2890">
        <v>2025</v>
      </c>
      <c r="B2890">
        <v>3</v>
      </c>
      <c r="C2890" t="s">
        <v>3169</v>
      </c>
      <c r="D2890" t="s">
        <v>1057</v>
      </c>
      <c r="F2890" s="64" t="s">
        <v>4791</v>
      </c>
    </row>
    <row r="2891" spans="1:6" x14ac:dyDescent="0.25">
      <c r="A2891">
        <v>2025</v>
      </c>
      <c r="B2891">
        <v>3</v>
      </c>
      <c r="C2891" t="s">
        <v>3169</v>
      </c>
      <c r="D2891" t="s">
        <v>1041</v>
      </c>
      <c r="E2891" s="64" t="s">
        <v>4774</v>
      </c>
      <c r="F2891" s="64" t="s">
        <v>4715</v>
      </c>
    </row>
    <row r="2892" spans="1:6" x14ac:dyDescent="0.25">
      <c r="A2892">
        <v>2025</v>
      </c>
      <c r="B2892">
        <v>3</v>
      </c>
      <c r="C2892" t="s">
        <v>3169</v>
      </c>
      <c r="D2892" t="s">
        <v>1046</v>
      </c>
      <c r="E2892" s="64" t="s">
        <v>4776</v>
      </c>
      <c r="F2892" s="64" t="s">
        <v>4763</v>
      </c>
    </row>
    <row r="2893" spans="1:6" x14ac:dyDescent="0.25">
      <c r="A2893">
        <v>2025</v>
      </c>
      <c r="B2893">
        <v>3</v>
      </c>
      <c r="C2893" t="s">
        <v>3169</v>
      </c>
      <c r="D2893" t="s">
        <v>1046</v>
      </c>
      <c r="F2893" s="64" t="s">
        <v>4792</v>
      </c>
    </row>
    <row r="2894" spans="1:6" x14ac:dyDescent="0.25">
      <c r="A2894">
        <v>2025</v>
      </c>
      <c r="B2894">
        <v>3</v>
      </c>
      <c r="C2894" t="s">
        <v>3169</v>
      </c>
      <c r="D2894" t="s">
        <v>1060</v>
      </c>
      <c r="E2894" s="64" t="s">
        <v>4770</v>
      </c>
      <c r="F2894" s="64" t="s">
        <v>4793</v>
      </c>
    </row>
    <row r="2895" spans="1:6" x14ac:dyDescent="0.25">
      <c r="A2895">
        <v>2025</v>
      </c>
      <c r="B2895">
        <v>3</v>
      </c>
      <c r="C2895" t="s">
        <v>3169</v>
      </c>
      <c r="D2895" t="s">
        <v>1049</v>
      </c>
      <c r="F2895" s="64" t="s">
        <v>4525</v>
      </c>
    </row>
    <row r="2896" spans="1:6" x14ac:dyDescent="0.25">
      <c r="A2896">
        <v>2025</v>
      </c>
      <c r="B2896">
        <v>3</v>
      </c>
      <c r="C2896" t="s">
        <v>3169</v>
      </c>
      <c r="D2896" t="s">
        <v>1062</v>
      </c>
      <c r="E2896" s="64" t="s">
        <v>4547</v>
      </c>
    </row>
    <row r="2897" spans="1:6" x14ac:dyDescent="0.25">
      <c r="A2897">
        <v>2025</v>
      </c>
      <c r="B2897">
        <v>3</v>
      </c>
      <c r="C2897" t="s">
        <v>3169</v>
      </c>
      <c r="D2897" t="s">
        <v>1062</v>
      </c>
      <c r="E2897" s="64" t="s">
        <v>4646</v>
      </c>
      <c r="F2897" s="64" t="s">
        <v>4385</v>
      </c>
    </row>
    <row r="2898" spans="1:6" x14ac:dyDescent="0.25">
      <c r="A2898">
        <v>2025</v>
      </c>
      <c r="B2898">
        <v>3</v>
      </c>
      <c r="C2898" t="s">
        <v>3169</v>
      </c>
      <c r="D2898" t="s">
        <v>1038</v>
      </c>
      <c r="F2898" s="64" t="s">
        <v>4794</v>
      </c>
    </row>
    <row r="2899" spans="1:6" x14ac:dyDescent="0.25">
      <c r="A2899">
        <v>2025</v>
      </c>
      <c r="B2899">
        <v>3</v>
      </c>
      <c r="C2899" t="s">
        <v>3169</v>
      </c>
      <c r="D2899" t="s">
        <v>1046</v>
      </c>
      <c r="F2899" s="64" t="s">
        <v>3923</v>
      </c>
    </row>
    <row r="2900" spans="1:6" x14ac:dyDescent="0.25">
      <c r="A2900">
        <v>2025</v>
      </c>
      <c r="B2900">
        <v>3</v>
      </c>
      <c r="C2900" t="s">
        <v>3169</v>
      </c>
      <c r="D2900" t="s">
        <v>1062</v>
      </c>
      <c r="F2900" s="64" t="s">
        <v>3391</v>
      </c>
    </row>
    <row r="2901" spans="1:6" x14ac:dyDescent="0.25">
      <c r="A2901">
        <v>2025</v>
      </c>
      <c r="B2901">
        <v>3</v>
      </c>
      <c r="C2901" t="s">
        <v>3169</v>
      </c>
      <c r="D2901" t="s">
        <v>1046</v>
      </c>
      <c r="F2901" s="64" t="s">
        <v>4347</v>
      </c>
    </row>
    <row r="2902" spans="1:6" x14ac:dyDescent="0.25">
      <c r="A2902">
        <v>2025</v>
      </c>
      <c r="B2902">
        <v>3</v>
      </c>
      <c r="C2902" t="s">
        <v>3169</v>
      </c>
      <c r="D2902" t="s">
        <v>1049</v>
      </c>
      <c r="F2902" s="64" t="s">
        <v>4795</v>
      </c>
    </row>
    <row r="2903" spans="1:6" x14ac:dyDescent="0.25">
      <c r="A2903">
        <v>2025</v>
      </c>
      <c r="B2903">
        <v>3</v>
      </c>
      <c r="C2903" t="s">
        <v>3169</v>
      </c>
      <c r="D2903" t="s">
        <v>1046</v>
      </c>
      <c r="E2903" s="64" t="s">
        <v>4347</v>
      </c>
    </row>
    <row r="2904" spans="1:6" x14ac:dyDescent="0.25">
      <c r="A2904">
        <v>2025</v>
      </c>
      <c r="B2904">
        <v>3</v>
      </c>
      <c r="C2904" t="s">
        <v>3325</v>
      </c>
      <c r="D2904" t="s">
        <v>1062</v>
      </c>
      <c r="F2904" s="64" t="s">
        <v>4646</v>
      </c>
    </row>
    <row r="2905" spans="1:6" x14ac:dyDescent="0.25">
      <c r="A2905">
        <v>2025</v>
      </c>
      <c r="B2905">
        <v>3</v>
      </c>
      <c r="C2905" t="s">
        <v>3325</v>
      </c>
      <c r="D2905" t="s">
        <v>1052</v>
      </c>
      <c r="E2905" s="64" t="s">
        <v>4349</v>
      </c>
      <c r="F2905" s="64" t="s">
        <v>4668</v>
      </c>
    </row>
    <row r="2906" spans="1:6" x14ac:dyDescent="0.25">
      <c r="A2906">
        <v>2025</v>
      </c>
      <c r="B2906">
        <v>3</v>
      </c>
      <c r="C2906" t="s">
        <v>3325</v>
      </c>
      <c r="D2906" t="s">
        <v>1052</v>
      </c>
      <c r="E2906" s="64" t="s">
        <v>4796</v>
      </c>
      <c r="F2906" s="64" t="s">
        <v>4797</v>
      </c>
    </row>
    <row r="2907" spans="1:6" x14ac:dyDescent="0.25">
      <c r="A2907">
        <v>2025</v>
      </c>
      <c r="B2907">
        <v>3</v>
      </c>
      <c r="C2907" t="s">
        <v>3325</v>
      </c>
      <c r="D2907" t="s">
        <v>1062</v>
      </c>
      <c r="F2907" s="64" t="s">
        <v>4798</v>
      </c>
    </row>
    <row r="2908" spans="1:6" x14ac:dyDescent="0.25">
      <c r="A2908">
        <v>2025</v>
      </c>
      <c r="B2908">
        <v>3</v>
      </c>
      <c r="C2908" t="s">
        <v>3325</v>
      </c>
      <c r="D2908" t="s">
        <v>1062</v>
      </c>
      <c r="F2908" s="64" t="s">
        <v>4799</v>
      </c>
    </row>
    <row r="2909" spans="1:6" x14ac:dyDescent="0.25">
      <c r="A2909">
        <v>2025</v>
      </c>
      <c r="B2909">
        <v>3</v>
      </c>
      <c r="C2909" t="s">
        <v>3325</v>
      </c>
      <c r="D2909" t="s">
        <v>1060</v>
      </c>
      <c r="F2909" s="64" t="s">
        <v>4800</v>
      </c>
    </row>
    <row r="2910" spans="1:6" x14ac:dyDescent="0.25">
      <c r="A2910">
        <v>2025</v>
      </c>
      <c r="B2910">
        <v>4</v>
      </c>
      <c r="C2910" t="s">
        <v>3169</v>
      </c>
      <c r="D2910" t="s">
        <v>1049</v>
      </c>
      <c r="E2910" s="64" t="s">
        <v>4795</v>
      </c>
    </row>
    <row r="2911" spans="1:6" x14ac:dyDescent="0.25">
      <c r="A2911">
        <v>2025</v>
      </c>
      <c r="B2911">
        <v>4</v>
      </c>
      <c r="C2911" t="s">
        <v>3169</v>
      </c>
      <c r="D2911" t="s">
        <v>1060</v>
      </c>
      <c r="E2911" s="64" t="s">
        <v>4787</v>
      </c>
    </row>
    <row r="2912" spans="1:6" x14ac:dyDescent="0.25">
      <c r="A2912">
        <v>2025</v>
      </c>
      <c r="B2912">
        <v>4</v>
      </c>
      <c r="C2912" t="s">
        <v>3169</v>
      </c>
      <c r="D2912" t="s">
        <v>1060</v>
      </c>
      <c r="E2912" s="64" t="s">
        <v>4800</v>
      </c>
      <c r="F2912" s="64" t="s">
        <v>4801</v>
      </c>
    </row>
    <row r="2913" spans="1:6" x14ac:dyDescent="0.25">
      <c r="A2913">
        <v>2025</v>
      </c>
      <c r="B2913">
        <v>4</v>
      </c>
      <c r="C2913" t="s">
        <v>3169</v>
      </c>
      <c r="D2913" t="s">
        <v>1046</v>
      </c>
      <c r="E2913" s="64" t="s">
        <v>4763</v>
      </c>
    </row>
    <row r="2914" spans="1:6" x14ac:dyDescent="0.25">
      <c r="A2914">
        <v>2025</v>
      </c>
      <c r="B2914">
        <v>4</v>
      </c>
      <c r="C2914" t="s">
        <v>3169</v>
      </c>
      <c r="D2914" t="s">
        <v>1046</v>
      </c>
      <c r="E2914" s="64" t="s">
        <v>3923</v>
      </c>
    </row>
    <row r="2915" spans="1:6" x14ac:dyDescent="0.25">
      <c r="A2915">
        <v>2025</v>
      </c>
      <c r="B2915">
        <v>4</v>
      </c>
      <c r="C2915" t="s">
        <v>3169</v>
      </c>
      <c r="D2915" t="s">
        <v>1046</v>
      </c>
      <c r="E2915" s="64" t="s">
        <v>4792</v>
      </c>
    </row>
    <row r="2916" spans="1:6" x14ac:dyDescent="0.25">
      <c r="A2916">
        <v>2025</v>
      </c>
      <c r="B2916">
        <v>4</v>
      </c>
      <c r="C2916" t="s">
        <v>3169</v>
      </c>
      <c r="D2916" t="s">
        <v>1049</v>
      </c>
      <c r="F2916" s="64" t="s">
        <v>4357</v>
      </c>
    </row>
    <row r="2917" spans="1:6" x14ac:dyDescent="0.25">
      <c r="A2917">
        <v>2025</v>
      </c>
      <c r="B2917">
        <v>4</v>
      </c>
      <c r="C2917" t="s">
        <v>3169</v>
      </c>
      <c r="D2917" t="s">
        <v>1041</v>
      </c>
      <c r="E2917" s="64" t="s">
        <v>4790</v>
      </c>
      <c r="F2917" s="64" t="s">
        <v>4773</v>
      </c>
    </row>
    <row r="2918" spans="1:6" x14ac:dyDescent="0.25">
      <c r="A2918">
        <v>2025</v>
      </c>
      <c r="B2918">
        <v>4</v>
      </c>
      <c r="C2918" t="s">
        <v>3169</v>
      </c>
      <c r="D2918" t="s">
        <v>1055</v>
      </c>
      <c r="E2918" s="64" t="s">
        <v>4783</v>
      </c>
    </row>
    <row r="2919" spans="1:6" x14ac:dyDescent="0.25">
      <c r="A2919">
        <v>2025</v>
      </c>
      <c r="B2919">
        <v>4</v>
      </c>
      <c r="C2919" t="s">
        <v>3169</v>
      </c>
      <c r="D2919" t="s">
        <v>1038</v>
      </c>
      <c r="E2919" s="64" t="s">
        <v>4794</v>
      </c>
    </row>
    <row r="2920" spans="1:6" x14ac:dyDescent="0.25">
      <c r="A2920">
        <v>2025</v>
      </c>
      <c r="B2920">
        <v>4</v>
      </c>
      <c r="C2920" t="s">
        <v>3169</v>
      </c>
      <c r="D2920" t="s">
        <v>1038</v>
      </c>
      <c r="E2920" s="64" t="s">
        <v>4802</v>
      </c>
    </row>
    <row r="2921" spans="1:6" x14ac:dyDescent="0.25">
      <c r="A2921">
        <v>2025</v>
      </c>
      <c r="B2921">
        <v>4</v>
      </c>
      <c r="C2921" t="s">
        <v>3169</v>
      </c>
      <c r="D2921" t="s">
        <v>1057</v>
      </c>
      <c r="F2921" s="64" t="s">
        <v>3079</v>
      </c>
    </row>
    <row r="2922" spans="1:6" x14ac:dyDescent="0.25">
      <c r="A2922">
        <v>2025</v>
      </c>
      <c r="B2922">
        <v>4</v>
      </c>
      <c r="C2922" t="s">
        <v>3169</v>
      </c>
      <c r="D2922" t="s">
        <v>1060</v>
      </c>
      <c r="E2922" s="64" t="s">
        <v>4803</v>
      </c>
    </row>
    <row r="2923" spans="1:6" x14ac:dyDescent="0.25">
      <c r="A2923">
        <v>2025</v>
      </c>
      <c r="B2923">
        <v>4</v>
      </c>
      <c r="C2923" t="s">
        <v>3325</v>
      </c>
      <c r="D2923" t="s">
        <v>1046</v>
      </c>
      <c r="E2923" s="64" t="s">
        <v>4804</v>
      </c>
      <c r="F2923" s="64" t="s">
        <v>4776</v>
      </c>
    </row>
    <row r="2924" spans="1:6" x14ac:dyDescent="0.25">
      <c r="A2924">
        <v>2025</v>
      </c>
      <c r="B2924">
        <v>4</v>
      </c>
      <c r="C2924" t="s">
        <v>3325</v>
      </c>
      <c r="D2924" t="s">
        <v>1062</v>
      </c>
      <c r="E2924" s="64" t="s">
        <v>3391</v>
      </c>
      <c r="F2924" s="64" t="s">
        <v>4805</v>
      </c>
    </row>
    <row r="2925" spans="1:6" x14ac:dyDescent="0.25">
      <c r="A2925">
        <v>2025</v>
      </c>
      <c r="B2925">
        <v>4</v>
      </c>
      <c r="C2925" t="s">
        <v>3325</v>
      </c>
      <c r="D2925" t="s">
        <v>1052</v>
      </c>
      <c r="E2925" s="64" t="s">
        <v>4668</v>
      </c>
      <c r="F2925" s="64" t="s">
        <v>4806</v>
      </c>
    </row>
    <row r="2926" spans="1:6" x14ac:dyDescent="0.25">
      <c r="A2926">
        <v>2025</v>
      </c>
      <c r="B2926">
        <v>4</v>
      </c>
      <c r="C2926" t="s">
        <v>3325</v>
      </c>
      <c r="D2926" t="s">
        <v>1060</v>
      </c>
      <c r="F2926" s="64" t="s">
        <v>3952</v>
      </c>
    </row>
    <row r="2927" spans="1:6" x14ac:dyDescent="0.25">
      <c r="A2927">
        <v>2025</v>
      </c>
      <c r="B2927">
        <v>4</v>
      </c>
      <c r="C2927" t="s">
        <v>3325</v>
      </c>
      <c r="D2927" t="s">
        <v>1060</v>
      </c>
      <c r="F2927" s="64" t="s">
        <v>4807</v>
      </c>
    </row>
    <row r="2928" spans="1:6" x14ac:dyDescent="0.25">
      <c r="A2928">
        <v>2025</v>
      </c>
      <c r="B2928">
        <v>4</v>
      </c>
      <c r="C2928" t="s">
        <v>3325</v>
      </c>
      <c r="D2928" t="s">
        <v>1062</v>
      </c>
      <c r="E2928" s="64" t="s">
        <v>4385</v>
      </c>
      <c r="F2928" s="64" t="s">
        <v>4808</v>
      </c>
    </row>
    <row r="2929" spans="1:6" x14ac:dyDescent="0.25">
      <c r="A2929">
        <v>2025</v>
      </c>
      <c r="B2929">
        <v>5</v>
      </c>
      <c r="C2929" t="s">
        <v>3169</v>
      </c>
      <c r="D2929" t="s">
        <v>1062</v>
      </c>
      <c r="E2929" s="64" t="s">
        <v>4771</v>
      </c>
    </row>
    <row r="2930" spans="1:6" x14ac:dyDescent="0.25">
      <c r="A2930">
        <v>2025</v>
      </c>
      <c r="B2930">
        <v>5</v>
      </c>
      <c r="C2930" t="s">
        <v>3169</v>
      </c>
      <c r="D2930" t="s">
        <v>1062</v>
      </c>
      <c r="E2930" s="64" t="s">
        <v>4404</v>
      </c>
    </row>
    <row r="2931" spans="1:6" x14ac:dyDescent="0.25">
      <c r="A2931">
        <v>2025</v>
      </c>
      <c r="B2931">
        <v>5</v>
      </c>
      <c r="C2931" t="s">
        <v>3169</v>
      </c>
      <c r="D2931" t="s">
        <v>1060</v>
      </c>
      <c r="E2931" s="64" t="s">
        <v>3952</v>
      </c>
    </row>
    <row r="2932" spans="1:6" x14ac:dyDescent="0.25">
      <c r="A2932">
        <v>2025</v>
      </c>
      <c r="B2932">
        <v>5</v>
      </c>
      <c r="C2932" t="s">
        <v>3169</v>
      </c>
      <c r="D2932" t="s">
        <v>1049</v>
      </c>
      <c r="E2932" s="64" t="s">
        <v>4357</v>
      </c>
    </row>
    <row r="2933" spans="1:6" x14ac:dyDescent="0.25">
      <c r="A2933">
        <v>2025</v>
      </c>
      <c r="B2933">
        <v>5</v>
      </c>
      <c r="C2933" t="s">
        <v>3169</v>
      </c>
      <c r="D2933" t="s">
        <v>1041</v>
      </c>
      <c r="E2933" s="64" t="s">
        <v>4715</v>
      </c>
      <c r="F2933" s="64" t="s">
        <v>4809</v>
      </c>
    </row>
    <row r="2934" spans="1:6" x14ac:dyDescent="0.25">
      <c r="A2934">
        <v>2025</v>
      </c>
      <c r="B2934">
        <v>5</v>
      </c>
      <c r="C2934" t="s">
        <v>3169</v>
      </c>
      <c r="D2934" t="s">
        <v>1049</v>
      </c>
      <c r="E2934" s="64" t="s">
        <v>3346</v>
      </c>
    </row>
    <row r="2935" spans="1:6" x14ac:dyDescent="0.25">
      <c r="A2935">
        <v>2025</v>
      </c>
      <c r="B2935">
        <v>5</v>
      </c>
      <c r="C2935" t="s">
        <v>3169</v>
      </c>
      <c r="D2935" t="s">
        <v>1049</v>
      </c>
      <c r="E2935" s="64" t="s">
        <v>4525</v>
      </c>
    </row>
    <row r="2936" spans="1:6" x14ac:dyDescent="0.25">
      <c r="A2936">
        <v>2025</v>
      </c>
      <c r="B2936">
        <v>5</v>
      </c>
      <c r="C2936" t="s">
        <v>3169</v>
      </c>
      <c r="D2936" t="s">
        <v>1046</v>
      </c>
      <c r="F2936" s="64" t="s">
        <v>4538</v>
      </c>
    </row>
    <row r="2937" spans="1:6" x14ac:dyDescent="0.25">
      <c r="A2937">
        <v>2025</v>
      </c>
      <c r="B2937">
        <v>5</v>
      </c>
      <c r="C2937" t="s">
        <v>3169</v>
      </c>
      <c r="D2937" t="s">
        <v>1038</v>
      </c>
      <c r="F2937" s="64" t="s">
        <v>4810</v>
      </c>
    </row>
    <row r="2938" spans="1:6" x14ac:dyDescent="0.25">
      <c r="A2938">
        <v>2025</v>
      </c>
      <c r="B2938">
        <v>5</v>
      </c>
      <c r="C2938" t="s">
        <v>3169</v>
      </c>
      <c r="D2938" t="s">
        <v>1043</v>
      </c>
      <c r="F2938" s="64" t="s">
        <v>4811</v>
      </c>
    </row>
    <row r="2939" spans="1:6" x14ac:dyDescent="0.25">
      <c r="A2939">
        <v>2025</v>
      </c>
      <c r="B2939">
        <v>5</v>
      </c>
      <c r="C2939" t="s">
        <v>3325</v>
      </c>
      <c r="D2939" t="s">
        <v>1057</v>
      </c>
      <c r="F2939" s="64" t="s">
        <v>4812</v>
      </c>
    </row>
    <row r="2940" spans="1:6" x14ac:dyDescent="0.25">
      <c r="A2940">
        <v>2025</v>
      </c>
      <c r="B2940">
        <v>5</v>
      </c>
      <c r="C2940" t="s">
        <v>3169</v>
      </c>
      <c r="D2940" t="s">
        <v>1055</v>
      </c>
      <c r="F2940" s="64" t="s">
        <v>4722</v>
      </c>
    </row>
    <row r="2941" spans="1:6" x14ac:dyDescent="0.25">
      <c r="A2941">
        <v>2025</v>
      </c>
      <c r="B2941">
        <v>5</v>
      </c>
      <c r="C2941" t="s">
        <v>3169</v>
      </c>
      <c r="D2941" t="s">
        <v>1049</v>
      </c>
      <c r="F2941" s="64" t="s">
        <v>4813</v>
      </c>
    </row>
    <row r="2942" spans="1:6" x14ac:dyDescent="0.25">
      <c r="A2942">
        <v>2025</v>
      </c>
      <c r="B2942">
        <v>5</v>
      </c>
      <c r="C2942" t="s">
        <v>3169</v>
      </c>
      <c r="D2942" t="s">
        <v>1049</v>
      </c>
      <c r="F2942" s="64" t="s">
        <v>4814</v>
      </c>
    </row>
    <row r="2943" spans="1:6" x14ac:dyDescent="0.25">
      <c r="A2943">
        <v>2025</v>
      </c>
      <c r="B2943">
        <v>5</v>
      </c>
      <c r="C2943" t="s">
        <v>3169</v>
      </c>
      <c r="D2943" t="s">
        <v>1057</v>
      </c>
      <c r="F2943" s="64" t="s">
        <v>4815</v>
      </c>
    </row>
    <row r="2944" spans="1:6" x14ac:dyDescent="0.25">
      <c r="A2944">
        <v>2025</v>
      </c>
      <c r="B2944">
        <v>5</v>
      </c>
      <c r="C2944" t="s">
        <v>3169</v>
      </c>
      <c r="D2944" t="s">
        <v>1049</v>
      </c>
      <c r="F2944" s="64" t="s">
        <v>3203</v>
      </c>
    </row>
    <row r="2945" spans="1:6" x14ac:dyDescent="0.25">
      <c r="A2945">
        <v>2025</v>
      </c>
      <c r="B2945">
        <v>5</v>
      </c>
      <c r="C2945" t="s">
        <v>3169</v>
      </c>
      <c r="D2945" t="s">
        <v>1049</v>
      </c>
      <c r="F2945" s="64" t="s">
        <v>4816</v>
      </c>
    </row>
    <row r="2946" spans="1:6" x14ac:dyDescent="0.25">
      <c r="A2946">
        <v>2025</v>
      </c>
      <c r="B2946">
        <v>5</v>
      </c>
      <c r="C2946" t="s">
        <v>3169</v>
      </c>
      <c r="D2946" t="s">
        <v>1038</v>
      </c>
      <c r="F2946" s="64" t="s">
        <v>4817</v>
      </c>
    </row>
    <row r="2947" spans="1:6" x14ac:dyDescent="0.25">
      <c r="A2947">
        <v>2025</v>
      </c>
      <c r="B2947">
        <v>5</v>
      </c>
      <c r="C2947" t="s">
        <v>3169</v>
      </c>
      <c r="D2947" t="s">
        <v>1046</v>
      </c>
      <c r="E2947" s="64" t="s">
        <v>4818</v>
      </c>
    </row>
    <row r="2948" spans="1:6" x14ac:dyDescent="0.25">
      <c r="A2948">
        <v>2025</v>
      </c>
      <c r="B2948">
        <v>5</v>
      </c>
      <c r="C2948" t="s">
        <v>3169</v>
      </c>
      <c r="D2948" t="s">
        <v>1041</v>
      </c>
      <c r="E2948" s="64" t="s">
        <v>4819</v>
      </c>
      <c r="F2948" s="64" t="s">
        <v>4820</v>
      </c>
    </row>
    <row r="2949" spans="1:6" x14ac:dyDescent="0.25">
      <c r="A2949">
        <v>2025</v>
      </c>
      <c r="B2949">
        <v>5</v>
      </c>
      <c r="C2949" t="s">
        <v>3169</v>
      </c>
      <c r="D2949" t="s">
        <v>1062</v>
      </c>
      <c r="F2949" s="64" t="s">
        <v>4821</v>
      </c>
    </row>
    <row r="2950" spans="1:6" x14ac:dyDescent="0.25">
      <c r="A2950">
        <v>2025</v>
      </c>
      <c r="B2950">
        <v>5</v>
      </c>
      <c r="C2950" t="s">
        <v>3169</v>
      </c>
      <c r="D2950" t="s">
        <v>1041</v>
      </c>
      <c r="F2950" s="64" t="s">
        <v>4822</v>
      </c>
    </row>
    <row r="2951" spans="1:6" x14ac:dyDescent="0.25">
      <c r="A2951">
        <v>2025</v>
      </c>
      <c r="B2951">
        <v>5</v>
      </c>
      <c r="C2951" t="s">
        <v>3325</v>
      </c>
      <c r="D2951" t="s">
        <v>1062</v>
      </c>
      <c r="F2951" s="64" t="s">
        <v>4823</v>
      </c>
    </row>
    <row r="2952" spans="1:6" x14ac:dyDescent="0.25">
      <c r="A2952">
        <v>2025</v>
      </c>
      <c r="B2952">
        <v>5</v>
      </c>
      <c r="C2952" t="s">
        <v>3325</v>
      </c>
      <c r="D2952" t="s">
        <v>1062</v>
      </c>
      <c r="E2952" s="64" t="s">
        <v>4821</v>
      </c>
      <c r="F2952" s="64" t="s">
        <v>4824</v>
      </c>
    </row>
    <row r="2953" spans="1:6" x14ac:dyDescent="0.25">
      <c r="A2953">
        <v>2025</v>
      </c>
      <c r="B2953">
        <v>6</v>
      </c>
      <c r="C2953" t="s">
        <v>3169</v>
      </c>
      <c r="D2953" t="s">
        <v>1060</v>
      </c>
      <c r="E2953" s="64" t="s">
        <v>4807</v>
      </c>
    </row>
    <row r="2954" spans="1:6" x14ac:dyDescent="0.25">
      <c r="A2954">
        <v>2025</v>
      </c>
      <c r="B2954">
        <v>6</v>
      </c>
      <c r="C2954" t="s">
        <v>3169</v>
      </c>
      <c r="D2954" t="s">
        <v>1049</v>
      </c>
      <c r="E2954" s="64" t="s">
        <v>4814</v>
      </c>
    </row>
    <row r="2955" spans="1:6" x14ac:dyDescent="0.25">
      <c r="A2955">
        <v>2025</v>
      </c>
      <c r="B2955">
        <v>6</v>
      </c>
      <c r="C2955" t="s">
        <v>3169</v>
      </c>
      <c r="D2955" t="s">
        <v>1049</v>
      </c>
      <c r="E2955" s="64" t="s">
        <v>3203</v>
      </c>
    </row>
    <row r="2956" spans="1:6" x14ac:dyDescent="0.25">
      <c r="A2956">
        <v>2025</v>
      </c>
      <c r="B2956">
        <v>6</v>
      </c>
      <c r="C2956" t="s">
        <v>3169</v>
      </c>
      <c r="D2956" t="s">
        <v>1049</v>
      </c>
      <c r="E2956" s="64" t="s">
        <v>4816</v>
      </c>
    </row>
    <row r="2957" spans="1:6" x14ac:dyDescent="0.25">
      <c r="A2957">
        <v>2025</v>
      </c>
      <c r="B2957">
        <v>6</v>
      </c>
      <c r="C2957" t="s">
        <v>3169</v>
      </c>
      <c r="D2957" t="s">
        <v>1038</v>
      </c>
      <c r="E2957" s="64" t="s">
        <v>4817</v>
      </c>
    </row>
    <row r="2958" spans="1:6" x14ac:dyDescent="0.25">
      <c r="A2958">
        <v>2025</v>
      </c>
      <c r="B2958">
        <v>6</v>
      </c>
      <c r="C2958" t="s">
        <v>3169</v>
      </c>
      <c r="D2958" t="s">
        <v>1038</v>
      </c>
      <c r="E2958" s="64" t="s">
        <v>4810</v>
      </c>
    </row>
    <row r="2959" spans="1:6" x14ac:dyDescent="0.25">
      <c r="A2959">
        <v>2025</v>
      </c>
      <c r="B2959">
        <v>6</v>
      </c>
      <c r="C2959" t="s">
        <v>3169</v>
      </c>
      <c r="D2959" t="s">
        <v>1041</v>
      </c>
      <c r="E2959" s="64" t="s">
        <v>4773</v>
      </c>
    </row>
    <row r="2960" spans="1:6" x14ac:dyDescent="0.25">
      <c r="A2960">
        <v>2025</v>
      </c>
      <c r="B2960">
        <v>6</v>
      </c>
      <c r="C2960" t="s">
        <v>3169</v>
      </c>
      <c r="D2960" t="s">
        <v>1046</v>
      </c>
      <c r="F2960" s="64" t="s">
        <v>4825</v>
      </c>
    </row>
    <row r="2961" spans="1:6" x14ac:dyDescent="0.25">
      <c r="A2961">
        <v>2025</v>
      </c>
      <c r="B2961">
        <v>6</v>
      </c>
      <c r="C2961" t="s">
        <v>3169</v>
      </c>
      <c r="D2961" t="s">
        <v>1046</v>
      </c>
      <c r="F2961" s="64" t="s">
        <v>4826</v>
      </c>
    </row>
    <row r="2962" spans="1:6" x14ac:dyDescent="0.25">
      <c r="A2962">
        <v>2025</v>
      </c>
      <c r="B2962">
        <v>6</v>
      </c>
      <c r="C2962" t="s">
        <v>3169</v>
      </c>
      <c r="D2962" t="s">
        <v>1049</v>
      </c>
      <c r="F2962" s="64" t="s">
        <v>4525</v>
      </c>
    </row>
    <row r="2963" spans="1:6" x14ac:dyDescent="0.25">
      <c r="A2963">
        <v>2025</v>
      </c>
      <c r="B2963">
        <v>6</v>
      </c>
      <c r="C2963" t="s">
        <v>3169</v>
      </c>
      <c r="D2963" t="s">
        <v>1062</v>
      </c>
      <c r="E2963" s="64" t="s">
        <v>4823</v>
      </c>
    </row>
    <row r="2964" spans="1:6" x14ac:dyDescent="0.25">
      <c r="A2964">
        <v>2025</v>
      </c>
      <c r="B2964">
        <v>6</v>
      </c>
      <c r="C2964" t="s">
        <v>3169</v>
      </c>
      <c r="D2964" t="s">
        <v>1060</v>
      </c>
      <c r="F2964" s="64" t="s">
        <v>4827</v>
      </c>
    </row>
    <row r="2965" spans="1:6" x14ac:dyDescent="0.25">
      <c r="A2965">
        <v>2025</v>
      </c>
      <c r="B2965">
        <v>6</v>
      </c>
      <c r="C2965" t="s">
        <v>3169</v>
      </c>
      <c r="D2965" t="s">
        <v>1057</v>
      </c>
      <c r="F2965" s="64" t="s">
        <v>4828</v>
      </c>
    </row>
    <row r="2966" spans="1:6" x14ac:dyDescent="0.25">
      <c r="A2966">
        <v>2025</v>
      </c>
      <c r="B2966">
        <v>6</v>
      </c>
      <c r="C2966" t="s">
        <v>3169</v>
      </c>
      <c r="D2966" t="s">
        <v>1049</v>
      </c>
      <c r="E2966" s="64" t="s">
        <v>4525</v>
      </c>
      <c r="F2966" s="64" t="s">
        <v>4829</v>
      </c>
    </row>
    <row r="2967" spans="1:6" x14ac:dyDescent="0.25">
      <c r="A2967">
        <v>2025</v>
      </c>
      <c r="B2967">
        <v>6</v>
      </c>
      <c r="C2967" t="s">
        <v>3169</v>
      </c>
      <c r="D2967" t="s">
        <v>1041</v>
      </c>
      <c r="E2967" s="64" t="s">
        <v>4809</v>
      </c>
      <c r="F2967" s="64" t="s">
        <v>4759</v>
      </c>
    </row>
    <row r="2968" spans="1:6" x14ac:dyDescent="0.25">
      <c r="A2968">
        <v>2025</v>
      </c>
      <c r="B2968">
        <v>6</v>
      </c>
      <c r="C2968" t="s">
        <v>3169</v>
      </c>
      <c r="D2968" t="s">
        <v>1060</v>
      </c>
      <c r="F2968" s="64" t="s">
        <v>4830</v>
      </c>
    </row>
    <row r="2969" spans="1:6" x14ac:dyDescent="0.25">
      <c r="A2969">
        <v>2025</v>
      </c>
      <c r="B2969">
        <v>6</v>
      </c>
      <c r="C2969" t="s">
        <v>3169</v>
      </c>
      <c r="D2969" t="s">
        <v>1049</v>
      </c>
      <c r="F2969" s="64" t="s">
        <v>4525</v>
      </c>
    </row>
    <row r="2970" spans="1:6" x14ac:dyDescent="0.25">
      <c r="A2970">
        <v>2025</v>
      </c>
      <c r="B2970">
        <v>6</v>
      </c>
      <c r="C2970" t="s">
        <v>3169</v>
      </c>
      <c r="D2970" t="s">
        <v>1038</v>
      </c>
      <c r="F2970" s="64" t="s">
        <v>4831</v>
      </c>
    </row>
    <row r="2971" spans="1:6" x14ac:dyDescent="0.25">
      <c r="A2971">
        <v>2025</v>
      </c>
      <c r="B2971">
        <v>6</v>
      </c>
      <c r="C2971" t="s">
        <v>3325</v>
      </c>
      <c r="D2971" t="s">
        <v>1046</v>
      </c>
      <c r="F2971" s="64" t="s">
        <v>4123</v>
      </c>
    </row>
    <row r="2972" spans="1:6" x14ac:dyDescent="0.25">
      <c r="A2972">
        <v>2025</v>
      </c>
      <c r="B2972">
        <v>6</v>
      </c>
      <c r="C2972" t="s">
        <v>3325</v>
      </c>
      <c r="D2972" t="s">
        <v>1060</v>
      </c>
      <c r="E2972" s="64" t="s">
        <v>4827</v>
      </c>
      <c r="F2972" s="64" t="s">
        <v>4596</v>
      </c>
    </row>
    <row r="2973" spans="1:6" x14ac:dyDescent="0.25">
      <c r="A2973">
        <v>2025</v>
      </c>
      <c r="B2973">
        <v>6</v>
      </c>
      <c r="C2973" t="s">
        <v>3325</v>
      </c>
      <c r="D2973" t="s">
        <v>1041</v>
      </c>
      <c r="E2973" s="64" t="s">
        <v>4822</v>
      </c>
      <c r="F2973" s="64" t="s">
        <v>4832</v>
      </c>
    </row>
    <row r="2974" spans="1:6" x14ac:dyDescent="0.25">
      <c r="A2974">
        <v>2025</v>
      </c>
      <c r="B2974">
        <v>6</v>
      </c>
      <c r="C2974" t="s">
        <v>3325</v>
      </c>
      <c r="D2974" t="s">
        <v>1052</v>
      </c>
      <c r="E2974" s="64" t="s">
        <v>4833</v>
      </c>
      <c r="F2974" s="64" t="s">
        <v>4834</v>
      </c>
    </row>
    <row r="2975" spans="1:6" x14ac:dyDescent="0.25">
      <c r="A2975">
        <v>2025</v>
      </c>
      <c r="B2975">
        <v>6</v>
      </c>
      <c r="C2975" t="s">
        <v>3325</v>
      </c>
      <c r="D2975" t="s">
        <v>1038</v>
      </c>
      <c r="F2975" s="64" t="s">
        <v>4835</v>
      </c>
    </row>
    <row r="2976" spans="1:6" x14ac:dyDescent="0.25">
      <c r="A2976">
        <v>2025</v>
      </c>
      <c r="B2976">
        <v>6</v>
      </c>
      <c r="C2976" t="s">
        <v>3325</v>
      </c>
      <c r="D2976" t="s">
        <v>1038</v>
      </c>
      <c r="F2976" s="64" t="s">
        <v>4836</v>
      </c>
    </row>
    <row r="2977" spans="1:6" x14ac:dyDescent="0.25">
      <c r="A2977">
        <v>2025</v>
      </c>
      <c r="B2977">
        <v>7</v>
      </c>
      <c r="C2977" t="s">
        <v>3169</v>
      </c>
      <c r="D2977" t="s">
        <v>1062</v>
      </c>
      <c r="E2977" s="64" t="s">
        <v>4798</v>
      </c>
    </row>
    <row r="2978" spans="1:6" x14ac:dyDescent="0.25">
      <c r="A2978">
        <v>2025</v>
      </c>
      <c r="B2978">
        <v>7</v>
      </c>
      <c r="C2978" t="s">
        <v>3169</v>
      </c>
      <c r="D2978" t="s">
        <v>1062</v>
      </c>
      <c r="E2978" s="64" t="s">
        <v>4824</v>
      </c>
    </row>
    <row r="2979" spans="1:6" x14ac:dyDescent="0.25">
      <c r="A2979">
        <v>2025</v>
      </c>
      <c r="B2979">
        <v>7</v>
      </c>
      <c r="C2979" t="s">
        <v>3169</v>
      </c>
      <c r="D2979" t="s">
        <v>1060</v>
      </c>
      <c r="E2979" s="64" t="s">
        <v>4781</v>
      </c>
    </row>
    <row r="2980" spans="1:6" x14ac:dyDescent="0.25">
      <c r="A2980">
        <v>2025</v>
      </c>
      <c r="B2980">
        <v>7</v>
      </c>
      <c r="C2980" t="s">
        <v>3169</v>
      </c>
      <c r="D2980" t="s">
        <v>1060</v>
      </c>
      <c r="E2980" s="64" t="s">
        <v>4652</v>
      </c>
    </row>
    <row r="2981" spans="1:6" x14ac:dyDescent="0.25">
      <c r="A2981">
        <v>2025</v>
      </c>
      <c r="B2981">
        <v>7</v>
      </c>
      <c r="C2981" t="s">
        <v>3169</v>
      </c>
      <c r="D2981" t="s">
        <v>1049</v>
      </c>
      <c r="E2981" s="64" t="s">
        <v>4837</v>
      </c>
    </row>
    <row r="2982" spans="1:6" x14ac:dyDescent="0.25">
      <c r="A2982">
        <v>2025</v>
      </c>
      <c r="B2982">
        <v>7</v>
      </c>
      <c r="C2982" t="s">
        <v>3169</v>
      </c>
      <c r="D2982" t="s">
        <v>1049</v>
      </c>
      <c r="E2982" s="64" t="s">
        <v>4765</v>
      </c>
    </row>
    <row r="2983" spans="1:6" x14ac:dyDescent="0.25">
      <c r="A2983">
        <v>2025</v>
      </c>
      <c r="B2983">
        <v>7</v>
      </c>
      <c r="C2983" t="s">
        <v>3169</v>
      </c>
      <c r="D2983" t="s">
        <v>1038</v>
      </c>
      <c r="E2983" s="64" t="s">
        <v>4835</v>
      </c>
    </row>
    <row r="2984" spans="1:6" x14ac:dyDescent="0.25">
      <c r="A2984">
        <v>2025</v>
      </c>
      <c r="B2984">
        <v>7</v>
      </c>
      <c r="C2984" t="s">
        <v>3169</v>
      </c>
      <c r="D2984" t="s">
        <v>1046</v>
      </c>
      <c r="E2984" s="64" t="s">
        <v>4838</v>
      </c>
    </row>
    <row r="2985" spans="1:6" x14ac:dyDescent="0.25">
      <c r="A2985">
        <v>2025</v>
      </c>
      <c r="B2985">
        <v>7</v>
      </c>
      <c r="C2985" t="s">
        <v>3325</v>
      </c>
      <c r="D2985" t="s">
        <v>1052</v>
      </c>
      <c r="E2985" s="64" t="s">
        <v>4797</v>
      </c>
      <c r="F2985" s="64" t="s">
        <v>4839</v>
      </c>
    </row>
    <row r="2986" spans="1:6" x14ac:dyDescent="0.25">
      <c r="A2986">
        <v>2025</v>
      </c>
      <c r="B2986">
        <v>7</v>
      </c>
      <c r="C2986" t="s">
        <v>3325</v>
      </c>
      <c r="D2986" t="s">
        <v>1049</v>
      </c>
      <c r="F2986" s="64" t="s">
        <v>4840</v>
      </c>
    </row>
    <row r="2987" spans="1:6" x14ac:dyDescent="0.25">
      <c r="A2987">
        <v>2025</v>
      </c>
      <c r="B2987">
        <v>7</v>
      </c>
      <c r="C2987" t="s">
        <v>3169</v>
      </c>
      <c r="D2987" t="s">
        <v>1046</v>
      </c>
      <c r="F2987" s="64" t="s">
        <v>4511</v>
      </c>
    </row>
    <row r="2988" spans="1:6" x14ac:dyDescent="0.25">
      <c r="A2988">
        <v>2025</v>
      </c>
      <c r="B2988">
        <v>7</v>
      </c>
      <c r="C2988" t="s">
        <v>3169</v>
      </c>
      <c r="D2988" t="s">
        <v>1046</v>
      </c>
      <c r="F2988" s="64" t="s">
        <v>4841</v>
      </c>
    </row>
    <row r="2989" spans="1:6" x14ac:dyDescent="0.25">
      <c r="A2989">
        <v>2025</v>
      </c>
      <c r="B2989">
        <v>7</v>
      </c>
      <c r="C2989" t="s">
        <v>3169</v>
      </c>
      <c r="D2989" t="s">
        <v>1043</v>
      </c>
      <c r="F2989" s="64" t="s">
        <v>4842</v>
      </c>
    </row>
    <row r="2990" spans="1:6" x14ac:dyDescent="0.25">
      <c r="A2990">
        <v>2025</v>
      </c>
      <c r="B2990">
        <v>7</v>
      </c>
      <c r="C2990" t="s">
        <v>3169</v>
      </c>
      <c r="D2990" t="s">
        <v>1049</v>
      </c>
      <c r="F2990" s="64" t="s">
        <v>4843</v>
      </c>
    </row>
    <row r="2991" spans="1:6" x14ac:dyDescent="0.25">
      <c r="A2991">
        <v>2025</v>
      </c>
      <c r="B2991">
        <v>7</v>
      </c>
      <c r="C2991" t="s">
        <v>3169</v>
      </c>
      <c r="D2991" t="s">
        <v>1060</v>
      </c>
      <c r="F2991" s="64" t="s">
        <v>4800</v>
      </c>
    </row>
    <row r="2992" spans="1:6" x14ac:dyDescent="0.25">
      <c r="A2992">
        <v>2025</v>
      </c>
      <c r="B2992">
        <v>7</v>
      </c>
      <c r="C2992" t="s">
        <v>3169</v>
      </c>
      <c r="D2992" t="s">
        <v>1038</v>
      </c>
      <c r="F2992" s="64" t="s">
        <v>4802</v>
      </c>
    </row>
    <row r="2993" spans="1:6" x14ac:dyDescent="0.25">
      <c r="A2993">
        <v>2025</v>
      </c>
      <c r="B2993">
        <v>7</v>
      </c>
      <c r="C2993" t="s">
        <v>3325</v>
      </c>
      <c r="D2993" t="s">
        <v>1049</v>
      </c>
      <c r="E2993" s="64" t="s">
        <v>4843</v>
      </c>
      <c r="F2993" s="64" t="s">
        <v>4844</v>
      </c>
    </row>
    <row r="2994" spans="1:6" x14ac:dyDescent="0.25">
      <c r="A2994">
        <v>2025</v>
      </c>
      <c r="B2994">
        <v>7</v>
      </c>
      <c r="C2994" t="s">
        <v>3325</v>
      </c>
      <c r="D2994" t="s">
        <v>1049</v>
      </c>
      <c r="F2994" s="64" t="s">
        <v>3346</v>
      </c>
    </row>
    <row r="2995" spans="1:6" x14ac:dyDescent="0.25">
      <c r="A2995">
        <v>2025</v>
      </c>
      <c r="B2995">
        <v>7</v>
      </c>
      <c r="C2995" t="s">
        <v>3325</v>
      </c>
      <c r="D2995" t="s">
        <v>1062</v>
      </c>
      <c r="F2995" s="64" t="s">
        <v>4845</v>
      </c>
    </row>
    <row r="2996" spans="1:6" x14ac:dyDescent="0.25">
      <c r="A2996">
        <v>2025</v>
      </c>
      <c r="B2996">
        <v>8</v>
      </c>
      <c r="C2996" t="s">
        <v>3169</v>
      </c>
      <c r="D2996" t="s">
        <v>1049</v>
      </c>
      <c r="E2996" s="64" t="s">
        <v>4840</v>
      </c>
    </row>
    <row r="2997" spans="1:6" x14ac:dyDescent="0.25">
      <c r="A2997">
        <v>2025</v>
      </c>
      <c r="B2997">
        <v>8</v>
      </c>
      <c r="C2997" t="s">
        <v>3169</v>
      </c>
      <c r="D2997" t="s">
        <v>1049</v>
      </c>
      <c r="E2997" s="64" t="s">
        <v>4698</v>
      </c>
    </row>
    <row r="2998" spans="1:6" x14ac:dyDescent="0.25">
      <c r="A2998">
        <v>2025</v>
      </c>
      <c r="B2998">
        <v>8</v>
      </c>
      <c r="C2998" t="s">
        <v>3169</v>
      </c>
      <c r="D2998" t="s">
        <v>1038</v>
      </c>
      <c r="E2998" s="64" t="s">
        <v>4836</v>
      </c>
    </row>
    <row r="2999" spans="1:6" x14ac:dyDescent="0.25">
      <c r="A2999">
        <v>2025</v>
      </c>
      <c r="B2999">
        <v>8</v>
      </c>
      <c r="C2999" t="s">
        <v>3169</v>
      </c>
      <c r="D2999" t="s">
        <v>1038</v>
      </c>
      <c r="E2999" s="64" t="s">
        <v>4802</v>
      </c>
    </row>
    <row r="3000" spans="1:6" x14ac:dyDescent="0.25">
      <c r="A3000">
        <v>2025</v>
      </c>
      <c r="B3000">
        <v>8</v>
      </c>
      <c r="C3000" t="s">
        <v>3169</v>
      </c>
      <c r="D3000" t="s">
        <v>1060</v>
      </c>
      <c r="E3000" s="64" t="s">
        <v>4596</v>
      </c>
    </row>
    <row r="3001" spans="1:6" x14ac:dyDescent="0.25">
      <c r="A3001">
        <v>2025</v>
      </c>
      <c r="B3001">
        <v>8</v>
      </c>
      <c r="C3001" t="s">
        <v>3169</v>
      </c>
      <c r="D3001" t="s">
        <v>1049</v>
      </c>
      <c r="F3001" s="64" t="s">
        <v>4846</v>
      </c>
    </row>
    <row r="3002" spans="1:6" x14ac:dyDescent="0.25">
      <c r="A3002">
        <v>2025</v>
      </c>
      <c r="B3002">
        <v>8</v>
      </c>
      <c r="C3002" t="s">
        <v>3325</v>
      </c>
      <c r="D3002" t="s">
        <v>1062</v>
      </c>
      <c r="E3002" s="64" t="s">
        <v>4805</v>
      </c>
      <c r="F3002" s="64" t="s">
        <v>4847</v>
      </c>
    </row>
    <row r="3003" spans="1:6" x14ac:dyDescent="0.25">
      <c r="A3003">
        <v>2025</v>
      </c>
      <c r="B3003">
        <v>8</v>
      </c>
      <c r="C3003" t="s">
        <v>3169</v>
      </c>
      <c r="D3003" t="s">
        <v>1046</v>
      </c>
      <c r="E3003" s="64" t="s">
        <v>4826</v>
      </c>
    </row>
    <row r="3004" spans="1:6" x14ac:dyDescent="0.25">
      <c r="A3004">
        <v>2025</v>
      </c>
      <c r="B3004">
        <v>8</v>
      </c>
      <c r="C3004" t="s">
        <v>3169</v>
      </c>
      <c r="D3004" t="s">
        <v>1046</v>
      </c>
      <c r="E3004" s="64" t="s">
        <v>4123</v>
      </c>
    </row>
    <row r="3005" spans="1:6" x14ac:dyDescent="0.25">
      <c r="A3005">
        <v>2025</v>
      </c>
      <c r="B3005">
        <v>8</v>
      </c>
      <c r="C3005" t="s">
        <v>3169</v>
      </c>
      <c r="D3005" t="s">
        <v>1046</v>
      </c>
      <c r="E3005" s="64" t="s">
        <v>4841</v>
      </c>
    </row>
    <row r="3006" spans="1:6" x14ac:dyDescent="0.25">
      <c r="A3006">
        <v>2025</v>
      </c>
      <c r="B3006">
        <v>8</v>
      </c>
      <c r="C3006" t="s">
        <v>3169</v>
      </c>
      <c r="D3006" t="s">
        <v>1046</v>
      </c>
      <c r="E3006" s="64" t="s">
        <v>4511</v>
      </c>
    </row>
    <row r="3007" spans="1:6" x14ac:dyDescent="0.25">
      <c r="A3007">
        <v>2025</v>
      </c>
      <c r="B3007">
        <v>8</v>
      </c>
      <c r="C3007" t="s">
        <v>3169</v>
      </c>
      <c r="D3007" t="s">
        <v>1038</v>
      </c>
      <c r="F3007" s="64" t="s">
        <v>3853</v>
      </c>
    </row>
    <row r="3008" spans="1:6" x14ac:dyDescent="0.25">
      <c r="A3008">
        <v>2025</v>
      </c>
      <c r="B3008">
        <v>8</v>
      </c>
      <c r="C3008" t="s">
        <v>3325</v>
      </c>
      <c r="D3008" t="s">
        <v>1041</v>
      </c>
      <c r="E3008" s="64" t="s">
        <v>4832</v>
      </c>
      <c r="F3008" s="64" t="s">
        <v>4623</v>
      </c>
    </row>
    <row r="3009" spans="1:6" x14ac:dyDescent="0.25">
      <c r="A3009">
        <v>2025</v>
      </c>
      <c r="B3009">
        <v>8</v>
      </c>
      <c r="C3009" t="s">
        <v>3169</v>
      </c>
      <c r="D3009" t="s">
        <v>1046</v>
      </c>
      <c r="F3009" s="64" t="s">
        <v>4848</v>
      </c>
    </row>
    <row r="3010" spans="1:6" x14ac:dyDescent="0.25">
      <c r="A3010">
        <v>2025</v>
      </c>
      <c r="B3010">
        <v>8</v>
      </c>
      <c r="C3010" t="s">
        <v>3169</v>
      </c>
      <c r="D3010" t="s">
        <v>1062</v>
      </c>
      <c r="F3010" s="64" t="s">
        <v>4849</v>
      </c>
    </row>
    <row r="3011" spans="1:6" x14ac:dyDescent="0.25">
      <c r="A3011">
        <v>2025</v>
      </c>
      <c r="B3011">
        <v>8</v>
      </c>
      <c r="C3011" t="s">
        <v>3169</v>
      </c>
      <c r="D3011" t="s">
        <v>1062</v>
      </c>
      <c r="F3011" s="64" t="s">
        <v>4547</v>
      </c>
    </row>
    <row r="3012" spans="1:6" x14ac:dyDescent="0.25">
      <c r="A3012">
        <v>2025</v>
      </c>
      <c r="B3012">
        <v>8</v>
      </c>
      <c r="C3012" t="s">
        <v>3169</v>
      </c>
      <c r="D3012" t="s">
        <v>1049</v>
      </c>
      <c r="E3012" s="64" t="s">
        <v>4844</v>
      </c>
      <c r="F3012" s="64" t="s">
        <v>4427</v>
      </c>
    </row>
    <row r="3013" spans="1:6" x14ac:dyDescent="0.25">
      <c r="A3013">
        <v>2025</v>
      </c>
      <c r="B3013">
        <v>8</v>
      </c>
      <c r="C3013" t="s">
        <v>3169</v>
      </c>
      <c r="D3013" t="s">
        <v>1049</v>
      </c>
      <c r="E3013" s="64" t="s">
        <v>4846</v>
      </c>
      <c r="F3013" s="64" t="s">
        <v>4850</v>
      </c>
    </row>
    <row r="3014" spans="1:6" x14ac:dyDescent="0.25">
      <c r="A3014">
        <v>2025</v>
      </c>
      <c r="B3014">
        <v>8</v>
      </c>
      <c r="C3014" t="s">
        <v>3325</v>
      </c>
      <c r="D3014" t="s">
        <v>1043</v>
      </c>
      <c r="F3014" s="64" t="s">
        <v>4851</v>
      </c>
    </row>
    <row r="3015" spans="1:6" x14ac:dyDescent="0.25">
      <c r="A3015">
        <v>2025</v>
      </c>
      <c r="B3015">
        <v>8</v>
      </c>
      <c r="C3015" t="s">
        <v>3325</v>
      </c>
      <c r="D3015" t="s">
        <v>1060</v>
      </c>
      <c r="F3015" s="64" t="s">
        <v>4770</v>
      </c>
    </row>
    <row r="3016" spans="1:6" x14ac:dyDescent="0.25">
      <c r="A3016">
        <v>2025</v>
      </c>
      <c r="B3016">
        <v>8</v>
      </c>
      <c r="C3016" t="s">
        <v>3325</v>
      </c>
      <c r="D3016" t="s">
        <v>1052</v>
      </c>
      <c r="F3016" s="64" t="s">
        <v>4852</v>
      </c>
    </row>
    <row r="3017" spans="1:6" x14ac:dyDescent="0.25">
      <c r="A3017">
        <v>2025</v>
      </c>
      <c r="B3017">
        <v>9</v>
      </c>
      <c r="C3017" t="s">
        <v>3169</v>
      </c>
      <c r="D3017" t="s">
        <v>1041</v>
      </c>
      <c r="E3017" s="64" t="s">
        <v>4820</v>
      </c>
    </row>
    <row r="3018" spans="1:6" x14ac:dyDescent="0.25">
      <c r="A3018">
        <v>2025</v>
      </c>
      <c r="B3018">
        <v>9</v>
      </c>
      <c r="C3018" t="s">
        <v>3169</v>
      </c>
      <c r="D3018" t="s">
        <v>1049</v>
      </c>
      <c r="E3018" s="64" t="s">
        <v>4850</v>
      </c>
    </row>
    <row r="3019" spans="1:6" x14ac:dyDescent="0.25">
      <c r="A3019">
        <v>2025</v>
      </c>
      <c r="B3019">
        <v>9</v>
      </c>
      <c r="C3019" t="s">
        <v>3169</v>
      </c>
      <c r="D3019" t="s">
        <v>1049</v>
      </c>
      <c r="E3019" s="64" t="s">
        <v>4427</v>
      </c>
    </row>
    <row r="3020" spans="1:6" x14ac:dyDescent="0.25">
      <c r="A3020">
        <v>2025</v>
      </c>
      <c r="B3020">
        <v>9</v>
      </c>
      <c r="C3020" t="s">
        <v>3169</v>
      </c>
      <c r="D3020" t="s">
        <v>1046</v>
      </c>
      <c r="E3020" s="64" t="s">
        <v>4848</v>
      </c>
    </row>
    <row r="3021" spans="1:6" x14ac:dyDescent="0.25">
      <c r="A3021">
        <v>2025</v>
      </c>
      <c r="B3021">
        <v>9</v>
      </c>
      <c r="C3021" t="s">
        <v>3169</v>
      </c>
      <c r="D3021" t="s">
        <v>1060</v>
      </c>
      <c r="E3021" s="64" t="s">
        <v>4768</v>
      </c>
    </row>
    <row r="3022" spans="1:6" x14ac:dyDescent="0.25">
      <c r="A3022">
        <v>2025</v>
      </c>
      <c r="B3022">
        <v>9</v>
      </c>
      <c r="C3022" t="s">
        <v>3169</v>
      </c>
      <c r="D3022" t="s">
        <v>1055</v>
      </c>
      <c r="E3022" s="64" t="s">
        <v>4722</v>
      </c>
    </row>
    <row r="3023" spans="1:6" x14ac:dyDescent="0.25">
      <c r="A3023">
        <v>2025</v>
      </c>
      <c r="B3023">
        <v>9</v>
      </c>
      <c r="C3023" t="s">
        <v>3325</v>
      </c>
      <c r="D3023" t="s">
        <v>1057</v>
      </c>
      <c r="F3023" s="64" t="s">
        <v>4749</v>
      </c>
    </row>
    <row r="3024" spans="1:6" x14ac:dyDescent="0.25">
      <c r="A3024">
        <v>2025</v>
      </c>
      <c r="B3024">
        <v>9</v>
      </c>
      <c r="C3024" t="s">
        <v>3169</v>
      </c>
      <c r="D3024" t="s">
        <v>1049</v>
      </c>
      <c r="F3024" s="64" t="s">
        <v>4853</v>
      </c>
    </row>
    <row r="3025" spans="1:6" x14ac:dyDescent="0.25">
      <c r="A3025">
        <v>2025</v>
      </c>
      <c r="B3025">
        <v>9</v>
      </c>
      <c r="C3025" t="s">
        <v>3169</v>
      </c>
      <c r="D3025" t="s">
        <v>1049</v>
      </c>
      <c r="F3025" s="64" t="s">
        <v>4357</v>
      </c>
    </row>
    <row r="3026" spans="1:6" x14ac:dyDescent="0.25">
      <c r="A3026">
        <v>2025</v>
      </c>
      <c r="B3026">
        <v>9</v>
      </c>
      <c r="C3026" t="s">
        <v>3169</v>
      </c>
      <c r="D3026" t="s">
        <v>1060</v>
      </c>
      <c r="F3026" s="64" t="s">
        <v>4854</v>
      </c>
    </row>
    <row r="3027" spans="1:6" x14ac:dyDescent="0.25">
      <c r="A3027">
        <v>2025</v>
      </c>
      <c r="B3027">
        <v>9</v>
      </c>
      <c r="C3027" t="s">
        <v>3169</v>
      </c>
      <c r="D3027" t="s">
        <v>1049</v>
      </c>
      <c r="E3027" s="64" t="s">
        <v>3346</v>
      </c>
      <c r="F3027" s="64" t="s">
        <v>4855</v>
      </c>
    </row>
    <row r="3028" spans="1:6" x14ac:dyDescent="0.25">
      <c r="A3028">
        <v>2025</v>
      </c>
      <c r="B3028">
        <v>9</v>
      </c>
      <c r="C3028" t="s">
        <v>3169</v>
      </c>
      <c r="D3028" t="s">
        <v>1049</v>
      </c>
      <c r="F3028" s="64" t="s">
        <v>3988</v>
      </c>
    </row>
    <row r="3029" spans="1:6" x14ac:dyDescent="0.25">
      <c r="A3029">
        <v>2025</v>
      </c>
      <c r="B3029">
        <v>9</v>
      </c>
      <c r="C3029" t="s">
        <v>3169</v>
      </c>
      <c r="D3029" t="s">
        <v>1052</v>
      </c>
      <c r="E3029" s="64" t="s">
        <v>4856</v>
      </c>
      <c r="F3029" s="64" t="s">
        <v>4857</v>
      </c>
    </row>
    <row r="3030" spans="1:6" x14ac:dyDescent="0.25">
      <c r="A3030">
        <v>2025</v>
      </c>
      <c r="B3030">
        <v>9</v>
      </c>
      <c r="C3030" t="s">
        <v>3169</v>
      </c>
      <c r="D3030" t="s">
        <v>1046</v>
      </c>
      <c r="F3030" s="64" t="s">
        <v>4123</v>
      </c>
    </row>
    <row r="3031" spans="1:6" x14ac:dyDescent="0.25">
      <c r="A3031">
        <v>2025</v>
      </c>
      <c r="B3031">
        <v>9</v>
      </c>
      <c r="C3031" t="s">
        <v>3169</v>
      </c>
      <c r="D3031" t="s">
        <v>1055</v>
      </c>
      <c r="E3031" s="64" t="s">
        <v>4782</v>
      </c>
    </row>
    <row r="3032" spans="1:6" x14ac:dyDescent="0.25">
      <c r="A3032">
        <v>2025</v>
      </c>
      <c r="B3032">
        <v>9</v>
      </c>
      <c r="C3032" t="s">
        <v>3169</v>
      </c>
      <c r="D3032" t="s">
        <v>1055</v>
      </c>
      <c r="F3032" s="64" t="s">
        <v>3984</v>
      </c>
    </row>
    <row r="3033" spans="1:6" x14ac:dyDescent="0.25">
      <c r="A3033">
        <v>2025</v>
      </c>
      <c r="B3033">
        <v>9</v>
      </c>
      <c r="C3033" t="s">
        <v>3169</v>
      </c>
      <c r="D3033" t="s">
        <v>1049</v>
      </c>
      <c r="E3033" s="64" t="s">
        <v>3988</v>
      </c>
      <c r="F3033" s="64" t="s">
        <v>4858</v>
      </c>
    </row>
    <row r="3034" spans="1:6" x14ac:dyDescent="0.25">
      <c r="A3034">
        <v>2025</v>
      </c>
      <c r="B3034">
        <v>9</v>
      </c>
      <c r="C3034" t="s">
        <v>3169</v>
      </c>
      <c r="D3034" t="s">
        <v>1062</v>
      </c>
      <c r="E3034" s="64" t="s">
        <v>4547</v>
      </c>
    </row>
    <row r="3035" spans="1:6" x14ac:dyDescent="0.25">
      <c r="A3035">
        <v>2025</v>
      </c>
      <c r="B3035">
        <v>9</v>
      </c>
      <c r="C3035" t="s">
        <v>3325</v>
      </c>
      <c r="D3035" t="s">
        <v>1049</v>
      </c>
      <c r="F3035" s="64" t="s">
        <v>3346</v>
      </c>
    </row>
    <row r="3036" spans="1:6" x14ac:dyDescent="0.25">
      <c r="A3036">
        <v>2025</v>
      </c>
      <c r="B3036">
        <v>9</v>
      </c>
      <c r="C3036" t="s">
        <v>3325</v>
      </c>
      <c r="D3036" t="s">
        <v>1041</v>
      </c>
      <c r="E3036" s="64" t="s">
        <v>4789</v>
      </c>
      <c r="F3036" s="64" t="s">
        <v>4819</v>
      </c>
    </row>
    <row r="3037" spans="1:6" x14ac:dyDescent="0.25">
      <c r="A3037">
        <v>2025</v>
      </c>
      <c r="B3037">
        <v>9</v>
      </c>
      <c r="C3037" t="s">
        <v>3325</v>
      </c>
      <c r="D3037" t="s">
        <v>1052</v>
      </c>
      <c r="E3037" s="64" t="s">
        <v>4852</v>
      </c>
      <c r="F3037" s="64" t="s">
        <v>4669</v>
      </c>
    </row>
    <row r="3038" spans="1:6" x14ac:dyDescent="0.25">
      <c r="A3038">
        <v>2025</v>
      </c>
      <c r="B3038">
        <v>9</v>
      </c>
      <c r="C3038" t="s">
        <v>3325</v>
      </c>
      <c r="D3038" t="s">
        <v>1052</v>
      </c>
      <c r="E3038" s="64" t="s">
        <v>4834</v>
      </c>
      <c r="F3038" s="64" t="s">
        <v>4859</v>
      </c>
    </row>
    <row r="3039" spans="1:6" x14ac:dyDescent="0.25">
      <c r="A3039">
        <v>2025</v>
      </c>
      <c r="B3039">
        <v>10</v>
      </c>
      <c r="C3039" t="s">
        <v>3169</v>
      </c>
      <c r="D3039" t="s">
        <v>1049</v>
      </c>
      <c r="E3039" s="64" t="s">
        <v>4853</v>
      </c>
    </row>
    <row r="3040" spans="1:6" x14ac:dyDescent="0.25">
      <c r="A3040">
        <v>2025</v>
      </c>
      <c r="B3040">
        <v>10</v>
      </c>
      <c r="C3040" t="s">
        <v>3169</v>
      </c>
      <c r="D3040" t="s">
        <v>1049</v>
      </c>
      <c r="E3040" s="64" t="s">
        <v>4858</v>
      </c>
    </row>
    <row r="3041" spans="1:6" x14ac:dyDescent="0.25">
      <c r="A3041">
        <v>2025</v>
      </c>
      <c r="B3041">
        <v>10</v>
      </c>
      <c r="C3041" t="s">
        <v>3169</v>
      </c>
      <c r="D3041" t="s">
        <v>1060</v>
      </c>
      <c r="E3041" s="64" t="s">
        <v>4854</v>
      </c>
    </row>
    <row r="3042" spans="1:6" x14ac:dyDescent="0.25">
      <c r="A3042">
        <v>2025</v>
      </c>
      <c r="B3042">
        <v>10</v>
      </c>
      <c r="C3042" t="s">
        <v>3169</v>
      </c>
      <c r="D3042" t="s">
        <v>1060</v>
      </c>
      <c r="E3042" s="64" t="s">
        <v>4754</v>
      </c>
    </row>
    <row r="3043" spans="1:6" x14ac:dyDescent="0.25">
      <c r="A3043">
        <v>2025</v>
      </c>
      <c r="B3043">
        <v>10</v>
      </c>
      <c r="C3043" t="s">
        <v>3325</v>
      </c>
      <c r="D3043" t="s">
        <v>1038</v>
      </c>
      <c r="F3043" s="64" t="s">
        <v>4860</v>
      </c>
    </row>
    <row r="3044" spans="1:6" x14ac:dyDescent="0.25">
      <c r="A3044">
        <v>2025</v>
      </c>
      <c r="B3044">
        <v>10</v>
      </c>
      <c r="C3044" t="s">
        <v>3169</v>
      </c>
      <c r="D3044" t="s">
        <v>1041</v>
      </c>
      <c r="E3044" s="64" t="s">
        <v>4759</v>
      </c>
    </row>
    <row r="3045" spans="1:6" x14ac:dyDescent="0.25">
      <c r="A3045">
        <v>2025</v>
      </c>
      <c r="B3045">
        <v>10</v>
      </c>
      <c r="C3045" t="s">
        <v>3169</v>
      </c>
      <c r="D3045" t="s">
        <v>1046</v>
      </c>
      <c r="F3045" s="64" t="s">
        <v>4660</v>
      </c>
    </row>
    <row r="3046" spans="1:6" x14ac:dyDescent="0.25">
      <c r="A3046">
        <v>2025</v>
      </c>
      <c r="B3046">
        <v>10</v>
      </c>
      <c r="C3046" t="s">
        <v>3169</v>
      </c>
      <c r="D3046" t="s">
        <v>1046</v>
      </c>
      <c r="F3046" s="64" t="s">
        <v>4861</v>
      </c>
    </row>
    <row r="3047" spans="1:6" x14ac:dyDescent="0.25">
      <c r="A3047">
        <v>2025</v>
      </c>
      <c r="B3047">
        <v>10</v>
      </c>
      <c r="C3047" t="s">
        <v>3169</v>
      </c>
      <c r="D3047" t="s">
        <v>1046</v>
      </c>
      <c r="F3047" s="64" t="s">
        <v>4862</v>
      </c>
    </row>
    <row r="3048" spans="1:6" x14ac:dyDescent="0.25">
      <c r="A3048">
        <v>2025</v>
      </c>
      <c r="B3048">
        <v>10</v>
      </c>
      <c r="C3048" t="s">
        <v>3169</v>
      </c>
      <c r="D3048" t="s">
        <v>1049</v>
      </c>
      <c r="F3048" s="64" t="s">
        <v>4863</v>
      </c>
    </row>
    <row r="3049" spans="1:6" x14ac:dyDescent="0.25">
      <c r="A3049">
        <v>2025</v>
      </c>
      <c r="B3049">
        <v>10</v>
      </c>
      <c r="C3049" t="s">
        <v>3169</v>
      </c>
      <c r="D3049" t="s">
        <v>1060</v>
      </c>
      <c r="F3049" s="64" t="s">
        <v>4864</v>
      </c>
    </row>
    <row r="3050" spans="1:6" x14ac:dyDescent="0.25">
      <c r="A3050">
        <v>2025</v>
      </c>
      <c r="B3050">
        <v>10</v>
      </c>
      <c r="C3050" t="s">
        <v>3169</v>
      </c>
      <c r="D3050" t="s">
        <v>1038</v>
      </c>
      <c r="F3050" s="64" t="s">
        <v>3502</v>
      </c>
    </row>
    <row r="3051" spans="1:6" x14ac:dyDescent="0.25">
      <c r="A3051">
        <v>2025</v>
      </c>
      <c r="B3051">
        <v>10</v>
      </c>
      <c r="C3051" t="s">
        <v>3169</v>
      </c>
      <c r="D3051" t="s">
        <v>1038</v>
      </c>
      <c r="F3051" s="64" t="s">
        <v>4802</v>
      </c>
    </row>
    <row r="3052" spans="1:6" x14ac:dyDescent="0.25">
      <c r="A3052">
        <v>2025</v>
      </c>
      <c r="B3052">
        <v>10</v>
      </c>
      <c r="C3052" t="s">
        <v>3169</v>
      </c>
      <c r="D3052" t="s">
        <v>1038</v>
      </c>
      <c r="F3052" s="64" t="s">
        <v>4865</v>
      </c>
    </row>
    <row r="3053" spans="1:6" x14ac:dyDescent="0.25">
      <c r="A3053">
        <v>2025</v>
      </c>
      <c r="B3053">
        <v>10</v>
      </c>
      <c r="C3053" t="s">
        <v>3169</v>
      </c>
      <c r="D3053" t="s">
        <v>1041</v>
      </c>
      <c r="E3053" s="64" t="s">
        <v>4819</v>
      </c>
    </row>
    <row r="3054" spans="1:6" x14ac:dyDescent="0.25">
      <c r="A3054">
        <v>2025</v>
      </c>
      <c r="B3054">
        <v>10</v>
      </c>
      <c r="C3054" t="s">
        <v>3169</v>
      </c>
      <c r="D3054" t="s">
        <v>1041</v>
      </c>
      <c r="F3054" s="64" t="s">
        <v>4624</v>
      </c>
    </row>
    <row r="3055" spans="1:6" x14ac:dyDescent="0.25">
      <c r="A3055">
        <v>2025</v>
      </c>
      <c r="B3055">
        <v>10</v>
      </c>
      <c r="C3055" t="s">
        <v>3169</v>
      </c>
      <c r="D3055" t="s">
        <v>1046</v>
      </c>
      <c r="F3055" s="64" t="s">
        <v>4866</v>
      </c>
    </row>
    <row r="3056" spans="1:6" x14ac:dyDescent="0.25">
      <c r="A3056">
        <v>2025</v>
      </c>
      <c r="B3056">
        <v>10</v>
      </c>
      <c r="C3056" t="s">
        <v>3169</v>
      </c>
      <c r="D3056" t="s">
        <v>1049</v>
      </c>
      <c r="F3056" s="64" t="s">
        <v>4846</v>
      </c>
    </row>
    <row r="3057" spans="1:6" x14ac:dyDescent="0.25">
      <c r="A3057">
        <v>2025</v>
      </c>
      <c r="B3057">
        <v>10</v>
      </c>
      <c r="C3057" t="s">
        <v>3325</v>
      </c>
      <c r="D3057" t="s">
        <v>1049</v>
      </c>
      <c r="F3057" s="64" t="s">
        <v>4867</v>
      </c>
    </row>
    <row r="3058" spans="1:6" x14ac:dyDescent="0.25">
      <c r="A3058">
        <v>2025</v>
      </c>
      <c r="B3058">
        <v>10</v>
      </c>
      <c r="C3058" t="s">
        <v>3325</v>
      </c>
      <c r="D3058" t="s">
        <v>1062</v>
      </c>
      <c r="F3058" s="64" t="s">
        <v>4868</v>
      </c>
    </row>
    <row r="3059" spans="1:6" x14ac:dyDescent="0.25">
      <c r="A3059">
        <v>2025</v>
      </c>
      <c r="B3059">
        <v>11</v>
      </c>
      <c r="C3059" t="s">
        <v>3169</v>
      </c>
      <c r="D3059" t="s">
        <v>1062</v>
      </c>
      <c r="E3059" s="64" t="s">
        <v>4849</v>
      </c>
    </row>
    <row r="3060" spans="1:6" x14ac:dyDescent="0.25">
      <c r="A3060">
        <v>2025</v>
      </c>
      <c r="B3060">
        <v>11</v>
      </c>
      <c r="C3060" t="s">
        <v>3169</v>
      </c>
      <c r="D3060" t="s">
        <v>1055</v>
      </c>
      <c r="E3060" s="64" t="s">
        <v>3984</v>
      </c>
      <c r="F3060" s="64" t="s">
        <v>4869</v>
      </c>
    </row>
    <row r="3061" spans="1:6" x14ac:dyDescent="0.25">
      <c r="A3061">
        <v>2025</v>
      </c>
      <c r="B3061">
        <v>11</v>
      </c>
      <c r="C3061" t="s">
        <v>3169</v>
      </c>
      <c r="D3061" t="s">
        <v>1049</v>
      </c>
      <c r="E3061" s="64" t="s">
        <v>4846</v>
      </c>
    </row>
    <row r="3062" spans="1:6" x14ac:dyDescent="0.25">
      <c r="A3062">
        <v>2025</v>
      </c>
      <c r="B3062">
        <v>11</v>
      </c>
      <c r="C3062" t="s">
        <v>3169</v>
      </c>
      <c r="D3062" t="s">
        <v>1049</v>
      </c>
      <c r="E3062" s="64" t="s">
        <v>4863</v>
      </c>
    </row>
    <row r="3063" spans="1:6" x14ac:dyDescent="0.25">
      <c r="A3063">
        <v>2025</v>
      </c>
      <c r="B3063">
        <v>11</v>
      </c>
      <c r="C3063" t="s">
        <v>3169</v>
      </c>
      <c r="D3063" t="s">
        <v>1049</v>
      </c>
      <c r="E3063" s="64" t="s">
        <v>4855</v>
      </c>
      <c r="F3063" s="64" t="s">
        <v>4529</v>
      </c>
    </row>
    <row r="3064" spans="1:6" x14ac:dyDescent="0.25">
      <c r="A3064">
        <v>2025</v>
      </c>
      <c r="B3064">
        <v>11</v>
      </c>
      <c r="C3064" t="s">
        <v>3169</v>
      </c>
      <c r="D3064" t="s">
        <v>1046</v>
      </c>
      <c r="E3064" s="64" t="s">
        <v>4866</v>
      </c>
    </row>
    <row r="3065" spans="1:6" x14ac:dyDescent="0.25">
      <c r="A3065">
        <v>2025</v>
      </c>
      <c r="B3065">
        <v>11</v>
      </c>
      <c r="C3065" t="s">
        <v>3169</v>
      </c>
      <c r="D3065" t="s">
        <v>1046</v>
      </c>
      <c r="E3065" s="64" t="s">
        <v>4862</v>
      </c>
    </row>
    <row r="3066" spans="1:6" x14ac:dyDescent="0.25">
      <c r="A3066">
        <v>2025</v>
      </c>
      <c r="B3066">
        <v>11</v>
      </c>
      <c r="C3066" t="s">
        <v>3169</v>
      </c>
      <c r="D3066" t="s">
        <v>1046</v>
      </c>
      <c r="E3066" s="64" t="s">
        <v>4861</v>
      </c>
    </row>
    <row r="3067" spans="1:6" x14ac:dyDescent="0.25">
      <c r="A3067">
        <v>2025</v>
      </c>
      <c r="B3067">
        <v>11</v>
      </c>
      <c r="C3067" t="s">
        <v>3169</v>
      </c>
      <c r="D3067" t="s">
        <v>1038</v>
      </c>
      <c r="E3067" s="64" t="s">
        <v>4865</v>
      </c>
    </row>
    <row r="3068" spans="1:6" x14ac:dyDescent="0.25">
      <c r="A3068">
        <v>2025</v>
      </c>
      <c r="B3068">
        <v>11</v>
      </c>
      <c r="C3068" t="s">
        <v>3169</v>
      </c>
      <c r="D3068" t="s">
        <v>1038</v>
      </c>
      <c r="E3068" s="64" t="s">
        <v>3502</v>
      </c>
    </row>
    <row r="3069" spans="1:6" x14ac:dyDescent="0.25">
      <c r="A3069">
        <v>2025</v>
      </c>
      <c r="B3069">
        <v>11</v>
      </c>
      <c r="C3069" t="s">
        <v>3169</v>
      </c>
      <c r="D3069" t="s">
        <v>1038</v>
      </c>
      <c r="E3069" s="64" t="s">
        <v>4802</v>
      </c>
    </row>
    <row r="3070" spans="1:6" x14ac:dyDescent="0.25">
      <c r="A3070">
        <v>2025</v>
      </c>
      <c r="B3070">
        <v>11</v>
      </c>
      <c r="C3070" t="s">
        <v>3169</v>
      </c>
      <c r="D3070" t="s">
        <v>1060</v>
      </c>
      <c r="F3070" s="64" t="s">
        <v>4870</v>
      </c>
    </row>
    <row r="3071" spans="1:6" x14ac:dyDescent="0.25">
      <c r="A3071">
        <v>2025</v>
      </c>
      <c r="B3071">
        <v>11</v>
      </c>
      <c r="C3071" t="s">
        <v>3169</v>
      </c>
      <c r="D3071" t="s">
        <v>1043</v>
      </c>
      <c r="E3071" s="64" t="s">
        <v>4757</v>
      </c>
    </row>
    <row r="3072" spans="1:6" x14ac:dyDescent="0.25">
      <c r="A3072">
        <v>2025</v>
      </c>
      <c r="B3072">
        <v>11</v>
      </c>
      <c r="C3072" t="s">
        <v>3169</v>
      </c>
      <c r="D3072" t="s">
        <v>1057</v>
      </c>
      <c r="F3072" s="64" t="s">
        <v>4871</v>
      </c>
    </row>
    <row r="3073" spans="1:6" x14ac:dyDescent="0.25">
      <c r="A3073">
        <v>2025</v>
      </c>
      <c r="B3073">
        <v>11</v>
      </c>
      <c r="C3073" t="s">
        <v>3169</v>
      </c>
      <c r="D3073" t="s">
        <v>1060</v>
      </c>
      <c r="F3073" s="64" t="s">
        <v>4872</v>
      </c>
    </row>
    <row r="3074" spans="1:6" x14ac:dyDescent="0.25">
      <c r="A3074">
        <v>2025</v>
      </c>
      <c r="B3074">
        <v>11</v>
      </c>
      <c r="C3074" t="s">
        <v>3169</v>
      </c>
      <c r="D3074" t="s">
        <v>1046</v>
      </c>
      <c r="F3074" s="64" t="s">
        <v>3399</v>
      </c>
    </row>
    <row r="3075" spans="1:6" x14ac:dyDescent="0.25">
      <c r="A3075">
        <v>2025</v>
      </c>
      <c r="B3075">
        <v>11</v>
      </c>
      <c r="C3075" t="s">
        <v>3169</v>
      </c>
      <c r="D3075" t="s">
        <v>1038</v>
      </c>
      <c r="E3075" s="64" t="s">
        <v>4860</v>
      </c>
    </row>
    <row r="3076" spans="1:6" x14ac:dyDescent="0.25">
      <c r="A3076">
        <v>2025</v>
      </c>
      <c r="B3076">
        <v>11</v>
      </c>
      <c r="C3076" t="s">
        <v>3169</v>
      </c>
      <c r="D3076" t="s">
        <v>1046</v>
      </c>
      <c r="F3076" s="64" t="s">
        <v>4873</v>
      </c>
    </row>
    <row r="3077" spans="1:6" x14ac:dyDescent="0.25">
      <c r="A3077">
        <v>2025</v>
      </c>
      <c r="B3077">
        <v>11</v>
      </c>
      <c r="C3077" t="s">
        <v>3169</v>
      </c>
      <c r="D3077" t="s">
        <v>1043</v>
      </c>
      <c r="F3077" s="64" t="s">
        <v>4874</v>
      </c>
    </row>
    <row r="3078" spans="1:6" x14ac:dyDescent="0.25">
      <c r="A3078">
        <v>2025</v>
      </c>
      <c r="B3078">
        <v>11</v>
      </c>
      <c r="C3078" t="s">
        <v>3169</v>
      </c>
      <c r="D3078" t="s">
        <v>1043</v>
      </c>
      <c r="F3078" s="64" t="s">
        <v>4875</v>
      </c>
    </row>
    <row r="3079" spans="1:6" x14ac:dyDescent="0.25">
      <c r="A3079">
        <v>2025</v>
      </c>
      <c r="B3079">
        <v>11</v>
      </c>
      <c r="C3079" t="s">
        <v>3169</v>
      </c>
      <c r="D3079" t="s">
        <v>1049</v>
      </c>
      <c r="E3079" s="64" t="s">
        <v>4876</v>
      </c>
      <c r="F3079" s="64" t="s">
        <v>4532</v>
      </c>
    </row>
    <row r="3080" spans="1:6" x14ac:dyDescent="0.25">
      <c r="A3080">
        <v>2025</v>
      </c>
      <c r="B3080">
        <v>11</v>
      </c>
      <c r="C3080" t="s">
        <v>3169</v>
      </c>
      <c r="D3080" t="s">
        <v>1062</v>
      </c>
      <c r="F3080" s="64" t="s">
        <v>4877</v>
      </c>
    </row>
    <row r="3081" spans="1:6" x14ac:dyDescent="0.25">
      <c r="A3081">
        <v>2025</v>
      </c>
      <c r="B3081">
        <v>11</v>
      </c>
      <c r="C3081" t="s">
        <v>3169</v>
      </c>
      <c r="D3081" t="s">
        <v>1046</v>
      </c>
      <c r="F3081" s="64" t="s">
        <v>4707</v>
      </c>
    </row>
    <row r="3082" spans="1:6" x14ac:dyDescent="0.25">
      <c r="A3082">
        <v>2025</v>
      </c>
      <c r="B3082">
        <v>11</v>
      </c>
      <c r="C3082" t="s">
        <v>3169</v>
      </c>
      <c r="D3082" t="s">
        <v>1041</v>
      </c>
      <c r="E3082" s="64" t="s">
        <v>4632</v>
      </c>
    </row>
    <row r="3083" spans="1:6" x14ac:dyDescent="0.25">
      <c r="A3083">
        <v>2025</v>
      </c>
      <c r="B3083">
        <v>11</v>
      </c>
      <c r="C3083" t="s">
        <v>3169</v>
      </c>
      <c r="D3083" t="s">
        <v>1046</v>
      </c>
      <c r="E3083" s="64" t="s">
        <v>3399</v>
      </c>
    </row>
    <row r="3084" spans="1:6" x14ac:dyDescent="0.25">
      <c r="A3084">
        <v>2025</v>
      </c>
      <c r="B3084">
        <v>11</v>
      </c>
      <c r="C3084" t="s">
        <v>3325</v>
      </c>
      <c r="D3084" t="s">
        <v>1049</v>
      </c>
      <c r="E3084" s="64" t="s">
        <v>4529</v>
      </c>
      <c r="F3084" s="64" t="s">
        <v>4878</v>
      </c>
    </row>
    <row r="3085" spans="1:6" x14ac:dyDescent="0.25">
      <c r="A3085">
        <v>2025</v>
      </c>
      <c r="B3085">
        <v>11</v>
      </c>
      <c r="C3085" t="s">
        <v>3325</v>
      </c>
      <c r="D3085" t="s">
        <v>1049</v>
      </c>
      <c r="E3085" s="64" t="s">
        <v>4867</v>
      </c>
      <c r="F3085" s="64" t="s">
        <v>4287</v>
      </c>
    </row>
    <row r="3086" spans="1:6" x14ac:dyDescent="0.25">
      <c r="A3086">
        <v>2025</v>
      </c>
      <c r="B3086">
        <v>11</v>
      </c>
      <c r="C3086" t="s">
        <v>3325</v>
      </c>
      <c r="D3086" t="s">
        <v>1043</v>
      </c>
      <c r="E3086" s="64" t="s">
        <v>4851</v>
      </c>
      <c r="F3086" s="64" t="s">
        <v>4879</v>
      </c>
    </row>
    <row r="3087" spans="1:6" x14ac:dyDescent="0.25">
      <c r="A3087">
        <v>2025</v>
      </c>
      <c r="B3087">
        <v>12</v>
      </c>
      <c r="C3087" t="s">
        <v>3169</v>
      </c>
      <c r="D3087" t="s">
        <v>1046</v>
      </c>
      <c r="E3087" s="64" t="s">
        <v>4123</v>
      </c>
    </row>
    <row r="3088" spans="1:6" x14ac:dyDescent="0.25">
      <c r="A3088">
        <v>2025</v>
      </c>
      <c r="B3088">
        <v>12</v>
      </c>
      <c r="C3088" t="s">
        <v>3169</v>
      </c>
      <c r="D3088" t="s">
        <v>1060</v>
      </c>
      <c r="E3088" s="64" t="s">
        <v>4864</v>
      </c>
    </row>
    <row r="3089" spans="1:6" x14ac:dyDescent="0.25">
      <c r="A3089">
        <v>2025</v>
      </c>
      <c r="B3089">
        <v>12</v>
      </c>
      <c r="C3089" t="s">
        <v>3169</v>
      </c>
      <c r="D3089" t="s">
        <v>1060</v>
      </c>
      <c r="E3089" s="64" t="s">
        <v>4870</v>
      </c>
    </row>
    <row r="3090" spans="1:6" x14ac:dyDescent="0.25">
      <c r="A3090">
        <v>2025</v>
      </c>
      <c r="B3090">
        <v>12</v>
      </c>
      <c r="C3090" t="s">
        <v>3169</v>
      </c>
      <c r="D3090" t="s">
        <v>1046</v>
      </c>
      <c r="E3090" s="64" t="s">
        <v>4767</v>
      </c>
    </row>
    <row r="3091" spans="1:6" x14ac:dyDescent="0.25">
      <c r="A3091">
        <v>2025</v>
      </c>
      <c r="B3091">
        <v>12</v>
      </c>
      <c r="C3091" t="s">
        <v>3169</v>
      </c>
      <c r="D3091" t="s">
        <v>1046</v>
      </c>
      <c r="E3091" s="64" t="s">
        <v>4707</v>
      </c>
    </row>
    <row r="3092" spans="1:6" x14ac:dyDescent="0.25">
      <c r="A3092">
        <v>2025</v>
      </c>
      <c r="B3092">
        <v>12</v>
      </c>
      <c r="C3092" t="s">
        <v>3169</v>
      </c>
      <c r="D3092" t="s">
        <v>1060</v>
      </c>
      <c r="E3092" s="64" t="s">
        <v>4872</v>
      </c>
      <c r="F3092" s="64" t="s">
        <v>4880</v>
      </c>
    </row>
    <row r="3093" spans="1:6" x14ac:dyDescent="0.25">
      <c r="A3093">
        <v>2025</v>
      </c>
      <c r="B3093">
        <v>12</v>
      </c>
      <c r="C3093" t="s">
        <v>3169</v>
      </c>
      <c r="D3093" t="s">
        <v>1060</v>
      </c>
      <c r="F3093" s="64" t="s">
        <v>4881</v>
      </c>
    </row>
    <row r="3094" spans="1:6" x14ac:dyDescent="0.25">
      <c r="A3094">
        <v>2025</v>
      </c>
      <c r="B3094">
        <v>12</v>
      </c>
      <c r="C3094" t="s">
        <v>3169</v>
      </c>
      <c r="D3094" t="s">
        <v>1046</v>
      </c>
      <c r="F3094" s="64" t="s">
        <v>4882</v>
      </c>
    </row>
    <row r="3095" spans="1:6" x14ac:dyDescent="0.25">
      <c r="A3095">
        <v>2025</v>
      </c>
      <c r="B3095">
        <v>12</v>
      </c>
      <c r="C3095" t="s">
        <v>3169</v>
      </c>
      <c r="D3095" t="s">
        <v>1046</v>
      </c>
      <c r="F3095" s="64" t="s">
        <v>4883</v>
      </c>
    </row>
    <row r="3096" spans="1:6" x14ac:dyDescent="0.25">
      <c r="A3096">
        <v>2025</v>
      </c>
      <c r="B3096">
        <v>12</v>
      </c>
      <c r="C3096" t="s">
        <v>3169</v>
      </c>
      <c r="D3096" t="s">
        <v>1049</v>
      </c>
      <c r="F3096" s="64" t="s">
        <v>4884</v>
      </c>
    </row>
    <row r="3097" spans="1:6" x14ac:dyDescent="0.25">
      <c r="A3097">
        <v>2025</v>
      </c>
      <c r="B3097">
        <v>12</v>
      </c>
      <c r="C3097" t="s">
        <v>3169</v>
      </c>
      <c r="D3097" t="s">
        <v>1049</v>
      </c>
      <c r="F3097" s="64" t="s">
        <v>4885</v>
      </c>
    </row>
    <row r="3098" spans="1:6" x14ac:dyDescent="0.25">
      <c r="A3098">
        <v>2025</v>
      </c>
      <c r="B3098">
        <v>12</v>
      </c>
      <c r="C3098" t="s">
        <v>3169</v>
      </c>
      <c r="D3098" t="s">
        <v>1041</v>
      </c>
      <c r="E3098" s="64" t="s">
        <v>4886</v>
      </c>
    </row>
    <row r="3099" spans="1:6" x14ac:dyDescent="0.25">
      <c r="A3099">
        <v>2025</v>
      </c>
      <c r="B3099">
        <v>12</v>
      </c>
      <c r="C3099" t="s">
        <v>3169</v>
      </c>
      <c r="D3099" t="s">
        <v>1046</v>
      </c>
      <c r="E3099" s="64" t="s">
        <v>4883</v>
      </c>
    </row>
    <row r="3100" spans="1:6" x14ac:dyDescent="0.25">
      <c r="A3100">
        <v>2025</v>
      </c>
      <c r="B3100">
        <v>12</v>
      </c>
      <c r="C3100" t="s">
        <v>3325</v>
      </c>
      <c r="D3100" t="s">
        <v>1043</v>
      </c>
      <c r="E3100" s="64" t="s">
        <v>4842</v>
      </c>
      <c r="F3100" s="64" t="s">
        <v>4887</v>
      </c>
    </row>
    <row r="3101" spans="1:6" x14ac:dyDescent="0.25">
      <c r="A3101">
        <v>2025</v>
      </c>
      <c r="B3101">
        <v>12</v>
      </c>
      <c r="C3101" t="s">
        <v>3325</v>
      </c>
      <c r="D3101" t="s">
        <v>1041</v>
      </c>
      <c r="E3101" s="64" t="s">
        <v>4778</v>
      </c>
      <c r="F3101" s="64" t="s">
        <v>4888</v>
      </c>
    </row>
    <row r="3102" spans="1:6" x14ac:dyDescent="0.25">
      <c r="A3102">
        <v>2025</v>
      </c>
      <c r="B3102">
        <v>12</v>
      </c>
      <c r="C3102" t="s">
        <v>3325</v>
      </c>
      <c r="D3102" t="s">
        <v>1038</v>
      </c>
      <c r="F3102" s="64" t="s">
        <v>4889</v>
      </c>
    </row>
    <row r="3103" spans="1:6" x14ac:dyDescent="0.25">
      <c r="A3103">
        <v>2025</v>
      </c>
      <c r="B3103">
        <v>13</v>
      </c>
      <c r="C3103" t="s">
        <v>3169</v>
      </c>
      <c r="D3103" t="s">
        <v>1060</v>
      </c>
      <c r="E3103" s="64" t="s">
        <v>4881</v>
      </c>
    </row>
    <row r="3104" spans="1:6" x14ac:dyDescent="0.25">
      <c r="A3104">
        <v>2025</v>
      </c>
      <c r="B3104">
        <v>13</v>
      </c>
      <c r="C3104" t="s">
        <v>3169</v>
      </c>
      <c r="D3104" t="s">
        <v>1046</v>
      </c>
      <c r="E3104" s="64" t="s">
        <v>4776</v>
      </c>
    </row>
    <row r="3105" spans="1:6" x14ac:dyDescent="0.25">
      <c r="A3105">
        <v>2025</v>
      </c>
      <c r="B3105">
        <v>13</v>
      </c>
      <c r="C3105" t="s">
        <v>3169</v>
      </c>
      <c r="D3105" t="s">
        <v>1062</v>
      </c>
      <c r="E3105" s="64" t="s">
        <v>4877</v>
      </c>
    </row>
    <row r="3106" spans="1:6" x14ac:dyDescent="0.25">
      <c r="A3106">
        <v>2025</v>
      </c>
      <c r="B3106">
        <v>13</v>
      </c>
      <c r="C3106" t="s">
        <v>3169</v>
      </c>
      <c r="D3106" t="s">
        <v>1049</v>
      </c>
      <c r="E3106" s="64" t="s">
        <v>4878</v>
      </c>
    </row>
    <row r="3107" spans="1:6" x14ac:dyDescent="0.25">
      <c r="A3107">
        <v>2025</v>
      </c>
      <c r="B3107">
        <v>13</v>
      </c>
      <c r="C3107" t="s">
        <v>3169</v>
      </c>
      <c r="D3107" t="s">
        <v>1049</v>
      </c>
      <c r="F3107" s="64" t="s">
        <v>4890</v>
      </c>
    </row>
    <row r="3108" spans="1:6" x14ac:dyDescent="0.25">
      <c r="A3108">
        <v>2025</v>
      </c>
      <c r="B3108">
        <v>13</v>
      </c>
      <c r="C3108" t="s">
        <v>3169</v>
      </c>
      <c r="D3108" t="s">
        <v>1046</v>
      </c>
      <c r="F3108" s="64" t="s">
        <v>4891</v>
      </c>
    </row>
    <row r="3109" spans="1:6" x14ac:dyDescent="0.25">
      <c r="A3109">
        <v>2025</v>
      </c>
      <c r="B3109">
        <v>13</v>
      </c>
      <c r="C3109" t="s">
        <v>3169</v>
      </c>
      <c r="D3109" t="s">
        <v>1046</v>
      </c>
      <c r="F3109" s="64" t="s">
        <v>4861</v>
      </c>
    </row>
    <row r="3110" spans="1:6" x14ac:dyDescent="0.25">
      <c r="A3110">
        <v>2025</v>
      </c>
      <c r="B3110">
        <v>13</v>
      </c>
      <c r="C3110" t="s">
        <v>3169</v>
      </c>
      <c r="D3110" t="s">
        <v>1046</v>
      </c>
      <c r="E3110" s="64" t="s">
        <v>4861</v>
      </c>
    </row>
    <row r="3111" spans="1:6" x14ac:dyDescent="0.25">
      <c r="A3111">
        <v>2025</v>
      </c>
      <c r="B3111">
        <v>13</v>
      </c>
      <c r="C3111" t="s">
        <v>3169</v>
      </c>
      <c r="D3111" t="s">
        <v>1046</v>
      </c>
      <c r="E3111" s="64" t="s">
        <v>4891</v>
      </c>
    </row>
    <row r="3112" spans="1:6" x14ac:dyDescent="0.25">
      <c r="A3112">
        <v>2025</v>
      </c>
      <c r="B3112">
        <v>13</v>
      </c>
      <c r="C3112" t="s">
        <v>3325</v>
      </c>
      <c r="D3112" t="s">
        <v>1038</v>
      </c>
      <c r="E3112" s="64" t="s">
        <v>4892</v>
      </c>
      <c r="F3112" s="64" t="s">
        <v>4893</v>
      </c>
    </row>
    <row r="3113" spans="1:6" x14ac:dyDescent="0.25">
      <c r="A3113">
        <v>2025</v>
      </c>
      <c r="B3113">
        <v>14</v>
      </c>
      <c r="C3113" t="s">
        <v>3169</v>
      </c>
      <c r="D3113" t="s">
        <v>1062</v>
      </c>
      <c r="E3113" s="64" t="s">
        <v>4868</v>
      </c>
    </row>
    <row r="3114" spans="1:6" x14ac:dyDescent="0.25">
      <c r="A3114">
        <v>2025</v>
      </c>
      <c r="B3114">
        <v>14</v>
      </c>
      <c r="C3114" t="s">
        <v>3169</v>
      </c>
      <c r="D3114" t="s">
        <v>1062</v>
      </c>
      <c r="E3114" s="64" t="s">
        <v>4894</v>
      </c>
    </row>
    <row r="3115" spans="1:6" x14ac:dyDescent="0.25">
      <c r="A3115">
        <v>2025</v>
      </c>
      <c r="B3115">
        <v>14</v>
      </c>
      <c r="C3115" t="s">
        <v>3169</v>
      </c>
      <c r="D3115" t="s">
        <v>1041</v>
      </c>
      <c r="E3115" s="64" t="s">
        <v>4888</v>
      </c>
    </row>
    <row r="3116" spans="1:6" x14ac:dyDescent="0.25">
      <c r="A3116">
        <v>2025</v>
      </c>
      <c r="B3116">
        <v>14</v>
      </c>
      <c r="C3116" t="s">
        <v>3169</v>
      </c>
      <c r="D3116" t="s">
        <v>1049</v>
      </c>
      <c r="E3116" s="64" t="s">
        <v>3346</v>
      </c>
    </row>
    <row r="3117" spans="1:6" x14ac:dyDescent="0.25">
      <c r="A3117">
        <v>2025</v>
      </c>
      <c r="B3117">
        <v>14</v>
      </c>
      <c r="C3117" t="s">
        <v>3169</v>
      </c>
      <c r="D3117" t="s">
        <v>1049</v>
      </c>
      <c r="E3117" s="64" t="s">
        <v>3286</v>
      </c>
    </row>
    <row r="3118" spans="1:6" x14ac:dyDescent="0.25">
      <c r="A3118">
        <v>2025</v>
      </c>
      <c r="B3118">
        <v>14</v>
      </c>
      <c r="C3118" t="s">
        <v>3169</v>
      </c>
      <c r="D3118" t="s">
        <v>1049</v>
      </c>
      <c r="F3118" s="64" t="s">
        <v>4895</v>
      </c>
    </row>
    <row r="3119" spans="1:6" x14ac:dyDescent="0.25">
      <c r="A3119">
        <v>2025</v>
      </c>
      <c r="B3119">
        <v>14</v>
      </c>
      <c r="C3119" t="s">
        <v>3169</v>
      </c>
      <c r="D3119" t="s">
        <v>1052</v>
      </c>
      <c r="E3119" s="64" t="s">
        <v>4859</v>
      </c>
      <c r="F3119" s="64" t="s">
        <v>4896</v>
      </c>
    </row>
    <row r="3120" spans="1:6" x14ac:dyDescent="0.25">
      <c r="A3120">
        <v>2025</v>
      </c>
      <c r="B3120">
        <v>14</v>
      </c>
      <c r="C3120" t="s">
        <v>3169</v>
      </c>
      <c r="D3120" t="s">
        <v>1060</v>
      </c>
      <c r="E3120" s="64" t="s">
        <v>4801</v>
      </c>
    </row>
    <row r="3121" spans="1:6" x14ac:dyDescent="0.25">
      <c r="A3121">
        <v>2025</v>
      </c>
      <c r="B3121">
        <v>14</v>
      </c>
      <c r="C3121" t="s">
        <v>3169</v>
      </c>
      <c r="D3121" t="s">
        <v>1049</v>
      </c>
      <c r="F3121" s="64" t="s">
        <v>26669</v>
      </c>
    </row>
    <row r="3122" spans="1:6" x14ac:dyDescent="0.25">
      <c r="A3122">
        <v>2025</v>
      </c>
      <c r="B3122">
        <v>14</v>
      </c>
      <c r="C3122" t="s">
        <v>3325</v>
      </c>
      <c r="D3122" t="s">
        <v>1038</v>
      </c>
      <c r="F3122" s="64" t="s">
        <v>4897</v>
      </c>
    </row>
    <row r="3123" spans="1:6" x14ac:dyDescent="0.25">
      <c r="A3123">
        <v>2025</v>
      </c>
      <c r="B3123">
        <v>14</v>
      </c>
      <c r="C3123" t="s">
        <v>3325</v>
      </c>
      <c r="D3123" t="s">
        <v>1046</v>
      </c>
      <c r="F3123" s="64" t="s">
        <v>4898</v>
      </c>
    </row>
    <row r="3124" spans="1:6" x14ac:dyDescent="0.25">
      <c r="A3124">
        <v>2025</v>
      </c>
      <c r="B3124">
        <v>14</v>
      </c>
      <c r="C3124" t="s">
        <v>3325</v>
      </c>
      <c r="D3124" t="s">
        <v>1046</v>
      </c>
      <c r="F3124" s="64" t="s">
        <v>4899</v>
      </c>
    </row>
    <row r="3125" spans="1:6" x14ac:dyDescent="0.25">
      <c r="A3125">
        <v>2025</v>
      </c>
      <c r="B3125">
        <v>14</v>
      </c>
      <c r="C3125" t="s">
        <v>3325</v>
      </c>
      <c r="D3125" t="s">
        <v>1046</v>
      </c>
      <c r="F3125" s="64" t="s">
        <v>4900</v>
      </c>
    </row>
    <row r="3126" spans="1:6" x14ac:dyDescent="0.25">
      <c r="A3126">
        <v>2025</v>
      </c>
      <c r="B3126">
        <v>14</v>
      </c>
      <c r="C3126" t="s">
        <v>3325</v>
      </c>
      <c r="D3126" t="s">
        <v>1041</v>
      </c>
      <c r="E3126" s="64" t="s">
        <v>4624</v>
      </c>
      <c r="F3126" s="64" t="s">
        <v>4901</v>
      </c>
    </row>
    <row r="3127" spans="1:6" x14ac:dyDescent="0.25">
      <c r="A3127">
        <v>2025</v>
      </c>
      <c r="B3127">
        <v>15</v>
      </c>
      <c r="C3127" t="s">
        <v>3169</v>
      </c>
      <c r="D3127" t="s">
        <v>1049</v>
      </c>
      <c r="E3127" s="64" t="s">
        <v>4890</v>
      </c>
    </row>
    <row r="3128" spans="1:6" x14ac:dyDescent="0.25">
      <c r="A3128">
        <v>2025</v>
      </c>
      <c r="B3128">
        <v>15</v>
      </c>
      <c r="C3128" t="s">
        <v>3169</v>
      </c>
      <c r="D3128" t="s">
        <v>1049</v>
      </c>
      <c r="E3128" s="64" t="s">
        <v>26669</v>
      </c>
    </row>
    <row r="3129" spans="1:6" x14ac:dyDescent="0.25">
      <c r="A3129">
        <v>2025</v>
      </c>
      <c r="B3129">
        <v>15</v>
      </c>
      <c r="C3129" t="s">
        <v>3169</v>
      </c>
      <c r="D3129" t="s">
        <v>1041</v>
      </c>
      <c r="E3129" s="64" t="s">
        <v>4901</v>
      </c>
      <c r="F3129" s="64" t="s">
        <v>4902</v>
      </c>
    </row>
    <row r="3130" spans="1:6" x14ac:dyDescent="0.25">
      <c r="A3130">
        <v>2025</v>
      </c>
      <c r="B3130">
        <v>15</v>
      </c>
      <c r="C3130" t="s">
        <v>3169</v>
      </c>
      <c r="D3130" t="s">
        <v>1049</v>
      </c>
      <c r="F3130" s="64" t="s">
        <v>3346</v>
      </c>
    </row>
    <row r="3131" spans="1:6" x14ac:dyDescent="0.25">
      <c r="A3131">
        <v>2025</v>
      </c>
      <c r="B3131">
        <v>15</v>
      </c>
      <c r="C3131" t="s">
        <v>3169</v>
      </c>
      <c r="D3131" t="s">
        <v>1062</v>
      </c>
      <c r="E3131" s="64" t="s">
        <v>4542</v>
      </c>
    </row>
    <row r="3132" spans="1:6" x14ac:dyDescent="0.25">
      <c r="A3132">
        <v>2025</v>
      </c>
      <c r="B3132">
        <v>15</v>
      </c>
      <c r="C3132" t="s">
        <v>3169</v>
      </c>
      <c r="D3132" t="s">
        <v>1052</v>
      </c>
      <c r="E3132" s="64" t="s">
        <v>4896</v>
      </c>
    </row>
    <row r="3133" spans="1:6" x14ac:dyDescent="0.25">
      <c r="A3133">
        <v>2025</v>
      </c>
      <c r="B3133">
        <v>15</v>
      </c>
      <c r="C3133" t="s">
        <v>3169</v>
      </c>
      <c r="D3133" t="s">
        <v>1046</v>
      </c>
      <c r="E3133" s="64" t="s">
        <v>4898</v>
      </c>
    </row>
    <row r="3134" spans="1:6" x14ac:dyDescent="0.25">
      <c r="A3134">
        <v>2025</v>
      </c>
      <c r="B3134">
        <v>15</v>
      </c>
      <c r="C3134" t="s">
        <v>3169</v>
      </c>
      <c r="D3134" t="s">
        <v>1046</v>
      </c>
      <c r="E3134" s="64" t="s">
        <v>4873</v>
      </c>
    </row>
    <row r="3135" spans="1:6" x14ac:dyDescent="0.25">
      <c r="A3135">
        <v>2025</v>
      </c>
      <c r="B3135">
        <v>15</v>
      </c>
      <c r="C3135" t="s">
        <v>3169</v>
      </c>
      <c r="D3135" t="s">
        <v>1052</v>
      </c>
      <c r="F3135" s="64" t="s">
        <v>3183</v>
      </c>
    </row>
    <row r="3136" spans="1:6" x14ac:dyDescent="0.25">
      <c r="A3136">
        <v>2025</v>
      </c>
      <c r="B3136">
        <v>15</v>
      </c>
      <c r="C3136" t="s">
        <v>3169</v>
      </c>
      <c r="D3136" t="s">
        <v>1062</v>
      </c>
      <c r="E3136" s="64" t="s">
        <v>4646</v>
      </c>
    </row>
    <row r="3137" spans="1:6" x14ac:dyDescent="0.25">
      <c r="A3137">
        <v>2025</v>
      </c>
      <c r="B3137">
        <v>15</v>
      </c>
      <c r="C3137" t="s">
        <v>3169</v>
      </c>
      <c r="D3137" t="s">
        <v>1041</v>
      </c>
      <c r="E3137" s="64" t="s">
        <v>4623</v>
      </c>
      <c r="F3137" s="64" t="s">
        <v>4759</v>
      </c>
    </row>
    <row r="3138" spans="1:6" x14ac:dyDescent="0.25">
      <c r="A3138">
        <v>2025</v>
      </c>
      <c r="B3138">
        <v>15</v>
      </c>
      <c r="C3138" t="s">
        <v>3169</v>
      </c>
      <c r="D3138" t="s">
        <v>1049</v>
      </c>
      <c r="E3138" s="64" t="s">
        <v>4532</v>
      </c>
    </row>
    <row r="3139" spans="1:6" x14ac:dyDescent="0.25">
      <c r="A3139">
        <v>2025</v>
      </c>
      <c r="B3139">
        <v>15</v>
      </c>
      <c r="C3139" t="s">
        <v>3169</v>
      </c>
      <c r="D3139" t="s">
        <v>1049</v>
      </c>
      <c r="F3139" s="64" t="s">
        <v>4903</v>
      </c>
    </row>
    <row r="3140" spans="1:6" x14ac:dyDescent="0.25">
      <c r="A3140">
        <v>2025</v>
      </c>
      <c r="B3140">
        <v>15</v>
      </c>
      <c r="C3140" t="s">
        <v>3169</v>
      </c>
      <c r="D3140" t="s">
        <v>1049</v>
      </c>
      <c r="F3140" s="64" t="s">
        <v>4904</v>
      </c>
    </row>
    <row r="3141" spans="1:6" x14ac:dyDescent="0.25">
      <c r="A3141">
        <v>2025</v>
      </c>
      <c r="B3141">
        <v>15</v>
      </c>
      <c r="C3141" t="s">
        <v>3169</v>
      </c>
      <c r="D3141" t="s">
        <v>1060</v>
      </c>
      <c r="F3141" s="64" t="s">
        <v>4905</v>
      </c>
    </row>
    <row r="3142" spans="1:6" x14ac:dyDescent="0.25">
      <c r="A3142">
        <v>2025</v>
      </c>
      <c r="B3142">
        <v>15</v>
      </c>
      <c r="C3142" t="s">
        <v>3169</v>
      </c>
      <c r="D3142" t="s">
        <v>1060</v>
      </c>
      <c r="F3142" s="64" t="s">
        <v>4906</v>
      </c>
    </row>
    <row r="3143" spans="1:6" x14ac:dyDescent="0.25">
      <c r="A3143">
        <v>2025</v>
      </c>
      <c r="B3143">
        <v>15</v>
      </c>
      <c r="C3143" t="s">
        <v>3325</v>
      </c>
      <c r="D3143" t="s">
        <v>1052</v>
      </c>
      <c r="E3143" s="64" t="s">
        <v>4180</v>
      </c>
      <c r="F3143" s="64" t="s">
        <v>4907</v>
      </c>
    </row>
    <row r="3144" spans="1:6" x14ac:dyDescent="0.25">
      <c r="A3144">
        <v>2025</v>
      </c>
      <c r="B3144">
        <v>15</v>
      </c>
      <c r="C3144" t="s">
        <v>3169</v>
      </c>
      <c r="D3144" t="s">
        <v>1052</v>
      </c>
      <c r="E3144" s="64" t="s">
        <v>4908</v>
      </c>
      <c r="F3144" s="64" t="s">
        <v>4909</v>
      </c>
    </row>
    <row r="3145" spans="1:6" x14ac:dyDescent="0.25">
      <c r="A3145">
        <v>2025</v>
      </c>
      <c r="B3145">
        <v>15</v>
      </c>
      <c r="C3145" t="s">
        <v>3169</v>
      </c>
      <c r="D3145" t="s">
        <v>1046</v>
      </c>
      <c r="F3145" s="64" t="s">
        <v>4910</v>
      </c>
    </row>
    <row r="3146" spans="1:6" x14ac:dyDescent="0.25">
      <c r="A3146">
        <v>2025</v>
      </c>
      <c r="B3146">
        <v>15</v>
      </c>
      <c r="C3146" t="s">
        <v>3325</v>
      </c>
      <c r="D3146" t="s">
        <v>1046</v>
      </c>
      <c r="F3146" s="64" t="s">
        <v>4911</v>
      </c>
    </row>
    <row r="3147" spans="1:6" x14ac:dyDescent="0.25">
      <c r="A3147">
        <v>2025</v>
      </c>
      <c r="B3147">
        <v>15</v>
      </c>
      <c r="C3147" t="s">
        <v>3325</v>
      </c>
      <c r="D3147" t="s">
        <v>1041</v>
      </c>
      <c r="F3147" s="64" t="s">
        <v>4809</v>
      </c>
    </row>
    <row r="3148" spans="1:6" x14ac:dyDescent="0.25">
      <c r="A3148">
        <v>2025</v>
      </c>
      <c r="B3148">
        <v>15</v>
      </c>
      <c r="C3148" t="s">
        <v>3325</v>
      </c>
      <c r="D3148" t="s">
        <v>1060</v>
      </c>
      <c r="E3148" s="64" t="s">
        <v>4906</v>
      </c>
      <c r="F3148" s="64" t="s">
        <v>4912</v>
      </c>
    </row>
    <row r="3149" spans="1:6" x14ac:dyDescent="0.25">
      <c r="A3149">
        <v>2025</v>
      </c>
      <c r="B3149">
        <v>15</v>
      </c>
      <c r="C3149" t="s">
        <v>3325</v>
      </c>
      <c r="D3149" t="s">
        <v>1046</v>
      </c>
      <c r="E3149" s="64" t="s">
        <v>4910</v>
      </c>
      <c r="F3149" s="64" t="s">
        <v>4913</v>
      </c>
    </row>
    <row r="3150" spans="1:6" x14ac:dyDescent="0.25">
      <c r="A3150">
        <v>2025</v>
      </c>
      <c r="B3150">
        <v>16</v>
      </c>
      <c r="C3150" t="s">
        <v>3169</v>
      </c>
      <c r="D3150" t="s">
        <v>1060</v>
      </c>
      <c r="E3150" s="64" t="s">
        <v>4800</v>
      </c>
    </row>
    <row r="3151" spans="1:6" x14ac:dyDescent="0.25">
      <c r="A3151">
        <v>2025</v>
      </c>
      <c r="B3151">
        <v>16</v>
      </c>
      <c r="C3151" t="s">
        <v>3169</v>
      </c>
      <c r="D3151" t="s">
        <v>1060</v>
      </c>
      <c r="E3151" s="64" t="s">
        <v>4914</v>
      </c>
    </row>
    <row r="3152" spans="1:6" x14ac:dyDescent="0.25">
      <c r="A3152">
        <v>2025</v>
      </c>
      <c r="B3152">
        <v>16</v>
      </c>
      <c r="C3152" t="s">
        <v>3169</v>
      </c>
      <c r="D3152" t="s">
        <v>1060</v>
      </c>
      <c r="F3152" s="64" t="s">
        <v>4915</v>
      </c>
    </row>
    <row r="3153" spans="1:6" x14ac:dyDescent="0.25">
      <c r="A3153">
        <v>2025</v>
      </c>
      <c r="B3153">
        <v>16</v>
      </c>
      <c r="C3153" t="s">
        <v>3169</v>
      </c>
      <c r="D3153" t="s">
        <v>1038</v>
      </c>
      <c r="F3153" s="64" t="s">
        <v>26672</v>
      </c>
    </row>
    <row r="3154" spans="1:6" x14ac:dyDescent="0.25">
      <c r="A3154">
        <v>2025</v>
      </c>
      <c r="B3154">
        <v>16</v>
      </c>
      <c r="C3154" t="s">
        <v>3169</v>
      </c>
      <c r="D3154" t="s">
        <v>1043</v>
      </c>
      <c r="E3154" s="64" t="s">
        <v>4811</v>
      </c>
    </row>
    <row r="3155" spans="1:6" x14ac:dyDescent="0.25">
      <c r="A3155">
        <v>2025</v>
      </c>
      <c r="B3155">
        <v>16</v>
      </c>
      <c r="C3155" t="s">
        <v>3169</v>
      </c>
      <c r="D3155" t="s">
        <v>1049</v>
      </c>
      <c r="E3155" s="64" t="s">
        <v>4287</v>
      </c>
    </row>
    <row r="3156" spans="1:6" x14ac:dyDescent="0.25">
      <c r="A3156">
        <v>2025</v>
      </c>
      <c r="B3156">
        <v>16</v>
      </c>
      <c r="C3156" t="s">
        <v>3169</v>
      </c>
      <c r="D3156" t="s">
        <v>1049</v>
      </c>
      <c r="F3156" s="64" t="s">
        <v>4916</v>
      </c>
    </row>
    <row r="3157" spans="1:6" x14ac:dyDescent="0.25">
      <c r="A3157">
        <v>2025</v>
      </c>
      <c r="B3157">
        <v>16</v>
      </c>
      <c r="C3157" t="s">
        <v>3169</v>
      </c>
      <c r="D3157" t="s">
        <v>1049</v>
      </c>
      <c r="E3157" s="64" t="s">
        <v>3346</v>
      </c>
      <c r="F3157" s="64" t="s">
        <v>4917</v>
      </c>
    </row>
    <row r="3158" spans="1:6" x14ac:dyDescent="0.25">
      <c r="A3158">
        <v>2025</v>
      </c>
      <c r="B3158">
        <v>16</v>
      </c>
      <c r="C3158" t="s">
        <v>3169</v>
      </c>
      <c r="D3158" t="s">
        <v>1046</v>
      </c>
      <c r="F3158" s="64" t="s">
        <v>4708</v>
      </c>
    </row>
    <row r="3159" spans="1:6" x14ac:dyDescent="0.25">
      <c r="A3159">
        <v>2025</v>
      </c>
      <c r="B3159">
        <v>16</v>
      </c>
      <c r="C3159" t="s">
        <v>3169</v>
      </c>
      <c r="D3159" t="s">
        <v>1062</v>
      </c>
      <c r="F3159" s="64" t="s">
        <v>3391</v>
      </c>
    </row>
    <row r="3160" spans="1:6" x14ac:dyDescent="0.25">
      <c r="A3160">
        <v>2025</v>
      </c>
      <c r="B3160">
        <v>16</v>
      </c>
      <c r="C3160" t="s">
        <v>3169</v>
      </c>
      <c r="D3160" t="s">
        <v>1062</v>
      </c>
      <c r="F3160" s="64" t="s">
        <v>4918</v>
      </c>
    </row>
    <row r="3161" spans="1:6" x14ac:dyDescent="0.25">
      <c r="A3161">
        <v>2025</v>
      </c>
      <c r="B3161">
        <v>16</v>
      </c>
      <c r="C3161" t="s">
        <v>3325</v>
      </c>
      <c r="D3161" t="s">
        <v>1046</v>
      </c>
      <c r="E3161" s="64" t="s">
        <v>4911</v>
      </c>
      <c r="F3161" s="64" t="s">
        <v>4776</v>
      </c>
    </row>
    <row r="3162" spans="1:6" x14ac:dyDescent="0.25">
      <c r="A3162">
        <v>2025</v>
      </c>
      <c r="B3162">
        <v>16</v>
      </c>
      <c r="C3162" t="s">
        <v>3325</v>
      </c>
      <c r="D3162" t="s">
        <v>1041</v>
      </c>
      <c r="F3162" s="64" t="s">
        <v>4766</v>
      </c>
    </row>
    <row r="3163" spans="1:6" x14ac:dyDescent="0.25">
      <c r="A3163">
        <v>2025</v>
      </c>
      <c r="B3163">
        <v>17</v>
      </c>
      <c r="C3163" t="s">
        <v>3169</v>
      </c>
      <c r="D3163" t="s">
        <v>1041</v>
      </c>
      <c r="E3163" s="64" t="s">
        <v>4902</v>
      </c>
    </row>
    <row r="3164" spans="1:6" x14ac:dyDescent="0.25">
      <c r="A3164">
        <v>2025</v>
      </c>
      <c r="B3164">
        <v>17</v>
      </c>
      <c r="C3164" t="s">
        <v>3169</v>
      </c>
      <c r="D3164" t="s">
        <v>1062</v>
      </c>
      <c r="E3164" s="64" t="s">
        <v>3391</v>
      </c>
    </row>
    <row r="3165" spans="1:6" x14ac:dyDescent="0.25">
      <c r="A3165">
        <v>2025</v>
      </c>
      <c r="B3165">
        <v>17</v>
      </c>
      <c r="C3165" t="s">
        <v>3169</v>
      </c>
      <c r="D3165" t="s">
        <v>1062</v>
      </c>
      <c r="E3165" s="64" t="s">
        <v>4918</v>
      </c>
    </row>
    <row r="3166" spans="1:6" x14ac:dyDescent="0.25">
      <c r="A3166">
        <v>2025</v>
      </c>
      <c r="B3166">
        <v>17</v>
      </c>
      <c r="C3166" t="s">
        <v>3169</v>
      </c>
      <c r="D3166" t="s">
        <v>1055</v>
      </c>
      <c r="F3166" s="64" t="s">
        <v>4919</v>
      </c>
    </row>
    <row r="3167" spans="1:6" x14ac:dyDescent="0.25">
      <c r="A3167">
        <v>2025</v>
      </c>
      <c r="B3167">
        <v>17</v>
      </c>
      <c r="C3167" t="s">
        <v>3169</v>
      </c>
      <c r="D3167" t="s">
        <v>1055</v>
      </c>
      <c r="F3167" s="64" t="s">
        <v>4920</v>
      </c>
    </row>
    <row r="3168" spans="1:6" x14ac:dyDescent="0.25">
      <c r="A3168">
        <v>2025</v>
      </c>
      <c r="B3168">
        <v>17</v>
      </c>
      <c r="C3168" t="s">
        <v>3169</v>
      </c>
      <c r="D3168" t="s">
        <v>1052</v>
      </c>
      <c r="E3168" s="64" t="s">
        <v>4909</v>
      </c>
    </row>
    <row r="3169" spans="1:6" x14ac:dyDescent="0.25">
      <c r="A3169">
        <v>2025</v>
      </c>
      <c r="B3169">
        <v>17</v>
      </c>
      <c r="C3169" t="s">
        <v>3169</v>
      </c>
      <c r="D3169" t="s">
        <v>1041</v>
      </c>
      <c r="F3169" s="64" t="s">
        <v>4921</v>
      </c>
    </row>
    <row r="3170" spans="1:6" x14ac:dyDescent="0.25">
      <c r="A3170">
        <v>2025</v>
      </c>
      <c r="B3170">
        <v>17</v>
      </c>
      <c r="C3170" t="s">
        <v>3169</v>
      </c>
      <c r="D3170" t="s">
        <v>1041</v>
      </c>
      <c r="E3170" s="64" t="s">
        <v>4921</v>
      </c>
      <c r="F3170" s="64" t="s">
        <v>4220</v>
      </c>
    </row>
    <row r="3171" spans="1:6" x14ac:dyDescent="0.25">
      <c r="A3171">
        <v>2025</v>
      </c>
      <c r="B3171">
        <v>17</v>
      </c>
      <c r="C3171" t="s">
        <v>3169</v>
      </c>
      <c r="D3171" t="s">
        <v>1041</v>
      </c>
      <c r="E3171" s="64" t="s">
        <v>4220</v>
      </c>
    </row>
    <row r="3172" spans="1:6" x14ac:dyDescent="0.25">
      <c r="A3172">
        <v>2025</v>
      </c>
      <c r="B3172">
        <v>17</v>
      </c>
      <c r="C3172" t="s">
        <v>3169</v>
      </c>
      <c r="D3172" t="s">
        <v>1062</v>
      </c>
      <c r="F3172" s="64" t="s">
        <v>4922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975-1EAF-491C-B716-0B5D3F900F36}">
  <dimension ref="A1:N71"/>
  <sheetViews>
    <sheetView topLeftCell="A7" workbookViewId="0">
      <selection activeCell="N26" sqref="N26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85546875" bestFit="1" customWidth="1"/>
    <col min="4" max="4" width="9.5703125" bestFit="1" customWidth="1"/>
    <col min="5" max="5" width="18.140625" bestFit="1" customWidth="1"/>
    <col min="6" max="7" width="17.5703125" bestFit="1" customWidth="1"/>
    <col min="8" max="8" width="12.85546875" bestFit="1" customWidth="1"/>
    <col min="9" max="9" width="32.140625" bestFit="1" customWidth="1"/>
    <col min="10" max="10" width="8.42578125" bestFit="1" customWidth="1"/>
    <col min="11" max="11" width="11.5703125" bestFit="1" customWidth="1"/>
    <col min="12" max="12" width="7.85546875" bestFit="1" customWidth="1"/>
    <col min="13" max="13" width="10.5703125" bestFit="1" customWidth="1"/>
    <col min="14" max="14" width="19" bestFit="1" customWidth="1"/>
  </cols>
  <sheetData>
    <row r="1" spans="1:14" x14ac:dyDescent="0.25">
      <c r="A1" t="s">
        <v>2869</v>
      </c>
      <c r="B1" t="s">
        <v>4923</v>
      </c>
      <c r="C1" t="s">
        <v>4924</v>
      </c>
      <c r="D1" t="s">
        <v>4925</v>
      </c>
      <c r="E1" t="s">
        <v>4926</v>
      </c>
      <c r="F1" t="s">
        <v>4927</v>
      </c>
      <c r="G1" t="s">
        <v>4928</v>
      </c>
      <c r="H1" t="s">
        <v>4929</v>
      </c>
      <c r="I1" t="s">
        <v>4930</v>
      </c>
      <c r="J1" t="s">
        <v>4931</v>
      </c>
      <c r="K1" t="s">
        <v>1063</v>
      </c>
      <c r="L1" t="s">
        <v>4932</v>
      </c>
      <c r="M1" t="s">
        <v>4933</v>
      </c>
      <c r="N1" t="s">
        <v>2557</v>
      </c>
    </row>
    <row r="2" spans="1:14" x14ac:dyDescent="0.25">
      <c r="A2">
        <v>2023</v>
      </c>
      <c r="B2">
        <v>1</v>
      </c>
      <c r="C2">
        <v>1</v>
      </c>
      <c r="D2">
        <v>1</v>
      </c>
      <c r="E2">
        <v>3</v>
      </c>
      <c r="F2" t="s">
        <v>1057</v>
      </c>
      <c r="G2" t="s">
        <v>30</v>
      </c>
      <c r="H2" t="s">
        <v>4934</v>
      </c>
      <c r="I2" t="s">
        <v>4935</v>
      </c>
      <c r="J2">
        <v>6</v>
      </c>
      <c r="K2" t="s">
        <v>1246</v>
      </c>
      <c r="L2" t="s">
        <v>2244</v>
      </c>
      <c r="M2" t="s">
        <v>64</v>
      </c>
      <c r="N2" t="s">
        <v>1247</v>
      </c>
    </row>
    <row r="3" spans="1:14" x14ac:dyDescent="0.25">
      <c r="A3">
        <v>2023</v>
      </c>
      <c r="B3">
        <v>1</v>
      </c>
      <c r="C3">
        <v>2</v>
      </c>
      <c r="D3">
        <v>2</v>
      </c>
      <c r="E3">
        <v>1</v>
      </c>
      <c r="F3" t="s">
        <v>1038</v>
      </c>
      <c r="G3" t="s">
        <v>30</v>
      </c>
      <c r="H3" t="s">
        <v>4936</v>
      </c>
      <c r="I3" t="s">
        <v>4937</v>
      </c>
      <c r="J3">
        <v>6</v>
      </c>
      <c r="K3" t="s">
        <v>1315</v>
      </c>
      <c r="L3" t="s">
        <v>2213</v>
      </c>
      <c r="M3" t="s">
        <v>64</v>
      </c>
      <c r="N3" t="s">
        <v>1316</v>
      </c>
    </row>
    <row r="4" spans="1:14" x14ac:dyDescent="0.25">
      <c r="A4">
        <v>2023</v>
      </c>
      <c r="B4">
        <v>1</v>
      </c>
      <c r="C4">
        <v>3</v>
      </c>
      <c r="D4">
        <v>3</v>
      </c>
      <c r="E4">
        <v>6</v>
      </c>
      <c r="F4" t="s">
        <v>1052</v>
      </c>
      <c r="G4" t="s">
        <v>30</v>
      </c>
      <c r="H4" t="s">
        <v>4938</v>
      </c>
      <c r="I4" t="s">
        <v>4939</v>
      </c>
      <c r="J4">
        <v>6</v>
      </c>
      <c r="K4" t="s">
        <v>1364</v>
      </c>
      <c r="L4" t="s">
        <v>2278</v>
      </c>
      <c r="M4" t="s">
        <v>102</v>
      </c>
      <c r="N4" t="s">
        <v>1365</v>
      </c>
    </row>
    <row r="5" spans="1:14" x14ac:dyDescent="0.25">
      <c r="A5">
        <v>2023</v>
      </c>
      <c r="B5">
        <v>1</v>
      </c>
      <c r="C5">
        <v>4</v>
      </c>
      <c r="D5">
        <v>4</v>
      </c>
      <c r="G5" t="s">
        <v>30</v>
      </c>
      <c r="H5" t="s">
        <v>4940</v>
      </c>
      <c r="I5" t="s">
        <v>4941</v>
      </c>
      <c r="J5">
        <v>6</v>
      </c>
      <c r="K5" t="s">
        <v>1181</v>
      </c>
      <c r="L5" t="s">
        <v>70</v>
      </c>
      <c r="M5" t="s">
        <v>102</v>
      </c>
      <c r="N5" t="s">
        <v>1182</v>
      </c>
    </row>
    <row r="6" spans="1:14" x14ac:dyDescent="0.25">
      <c r="A6">
        <v>2023</v>
      </c>
      <c r="B6">
        <v>1</v>
      </c>
      <c r="C6">
        <v>5</v>
      </c>
      <c r="D6">
        <v>5</v>
      </c>
      <c r="E6">
        <v>10</v>
      </c>
      <c r="F6" t="s">
        <v>1041</v>
      </c>
      <c r="G6" t="s">
        <v>1046</v>
      </c>
      <c r="H6" t="s">
        <v>4942</v>
      </c>
      <c r="I6" t="s">
        <v>4943</v>
      </c>
      <c r="J6">
        <v>6</v>
      </c>
      <c r="K6" t="s">
        <v>1135</v>
      </c>
      <c r="L6" t="s">
        <v>2278</v>
      </c>
      <c r="M6" t="s">
        <v>64</v>
      </c>
      <c r="N6" t="s">
        <v>1136</v>
      </c>
    </row>
    <row r="7" spans="1:14" x14ac:dyDescent="0.25">
      <c r="A7">
        <v>2023</v>
      </c>
      <c r="B7">
        <v>1</v>
      </c>
      <c r="C7">
        <v>6</v>
      </c>
      <c r="D7">
        <v>6</v>
      </c>
      <c r="G7" t="s">
        <v>30</v>
      </c>
      <c r="H7" t="s">
        <v>4944</v>
      </c>
      <c r="I7" t="s">
        <v>4945</v>
      </c>
      <c r="J7">
        <v>5</v>
      </c>
      <c r="K7" t="s">
        <v>1571</v>
      </c>
      <c r="L7" t="s">
        <v>2209</v>
      </c>
      <c r="M7" t="s">
        <v>102</v>
      </c>
      <c r="N7" t="s">
        <v>1572</v>
      </c>
    </row>
    <row r="8" spans="1:14" x14ac:dyDescent="0.25">
      <c r="A8">
        <v>2023</v>
      </c>
      <c r="B8">
        <v>1</v>
      </c>
      <c r="C8">
        <v>7</v>
      </c>
      <c r="D8">
        <v>7</v>
      </c>
      <c r="E8">
        <v>2</v>
      </c>
      <c r="F8" t="s">
        <v>1046</v>
      </c>
      <c r="G8" t="s">
        <v>1049</v>
      </c>
      <c r="H8" t="s">
        <v>4946</v>
      </c>
      <c r="I8" t="s">
        <v>4947</v>
      </c>
      <c r="J8">
        <v>5</v>
      </c>
      <c r="K8" t="s">
        <v>1106</v>
      </c>
      <c r="L8" t="s">
        <v>2233</v>
      </c>
      <c r="M8" t="s">
        <v>126</v>
      </c>
      <c r="N8" t="s">
        <v>1107</v>
      </c>
    </row>
    <row r="9" spans="1:14" x14ac:dyDescent="0.25">
      <c r="A9">
        <v>2023</v>
      </c>
      <c r="B9">
        <v>1</v>
      </c>
      <c r="C9">
        <v>8</v>
      </c>
      <c r="D9">
        <v>8</v>
      </c>
      <c r="E9">
        <v>8</v>
      </c>
      <c r="F9" t="s">
        <v>1043</v>
      </c>
      <c r="G9" t="s">
        <v>30</v>
      </c>
      <c r="H9" t="s">
        <v>4948</v>
      </c>
      <c r="I9" t="s">
        <v>4949</v>
      </c>
      <c r="J9">
        <v>5</v>
      </c>
      <c r="K9" t="s">
        <v>1384</v>
      </c>
      <c r="L9" t="s">
        <v>2221</v>
      </c>
      <c r="M9" t="s">
        <v>102</v>
      </c>
      <c r="N9" t="s">
        <v>1385</v>
      </c>
    </row>
    <row r="10" spans="1:14" x14ac:dyDescent="0.25">
      <c r="A10">
        <v>2023</v>
      </c>
      <c r="B10">
        <v>1</v>
      </c>
      <c r="C10">
        <v>9</v>
      </c>
      <c r="D10">
        <v>9</v>
      </c>
      <c r="E10">
        <v>3</v>
      </c>
      <c r="F10" t="s">
        <v>1057</v>
      </c>
      <c r="G10" t="s">
        <v>1055</v>
      </c>
      <c r="H10" t="s">
        <v>4950</v>
      </c>
      <c r="I10" t="s">
        <v>4951</v>
      </c>
      <c r="J10">
        <v>5</v>
      </c>
      <c r="K10" t="s">
        <v>1244</v>
      </c>
      <c r="L10" t="s">
        <v>2246</v>
      </c>
      <c r="M10" t="s">
        <v>29</v>
      </c>
      <c r="N10" t="s">
        <v>1245</v>
      </c>
    </row>
    <row r="11" spans="1:14" x14ac:dyDescent="0.25">
      <c r="A11">
        <v>2023</v>
      </c>
      <c r="B11">
        <v>1</v>
      </c>
      <c r="C11">
        <v>10</v>
      </c>
      <c r="D11">
        <v>10</v>
      </c>
      <c r="E11">
        <v>8</v>
      </c>
      <c r="F11" t="s">
        <v>1043</v>
      </c>
      <c r="G11" t="s">
        <v>1041</v>
      </c>
      <c r="H11" t="s">
        <v>4952</v>
      </c>
      <c r="I11" t="s">
        <v>4953</v>
      </c>
      <c r="J11">
        <v>5</v>
      </c>
      <c r="K11" t="s">
        <v>1231</v>
      </c>
      <c r="L11" t="s">
        <v>2213</v>
      </c>
      <c r="M11" t="s">
        <v>126</v>
      </c>
      <c r="N11" t="s">
        <v>1232</v>
      </c>
    </row>
    <row r="12" spans="1:14" x14ac:dyDescent="0.25">
      <c r="A12">
        <v>2023</v>
      </c>
      <c r="B12">
        <v>2</v>
      </c>
      <c r="C12">
        <v>1</v>
      </c>
      <c r="D12">
        <v>11</v>
      </c>
      <c r="E12">
        <v>3</v>
      </c>
      <c r="F12" t="s">
        <v>1057</v>
      </c>
      <c r="G12" t="s">
        <v>30</v>
      </c>
      <c r="H12" t="s">
        <v>4954</v>
      </c>
      <c r="I12" t="s">
        <v>4955</v>
      </c>
      <c r="J12">
        <v>4</v>
      </c>
      <c r="K12" t="s">
        <v>1270</v>
      </c>
      <c r="L12" t="s">
        <v>54</v>
      </c>
      <c r="M12" t="s">
        <v>64</v>
      </c>
      <c r="N12" t="s">
        <v>1271</v>
      </c>
    </row>
    <row r="13" spans="1:14" x14ac:dyDescent="0.25">
      <c r="A13">
        <v>2023</v>
      </c>
      <c r="B13">
        <v>2</v>
      </c>
      <c r="C13">
        <v>2</v>
      </c>
      <c r="D13">
        <v>12</v>
      </c>
      <c r="E13">
        <v>6</v>
      </c>
      <c r="F13" t="s">
        <v>1052</v>
      </c>
      <c r="G13" t="s">
        <v>1038</v>
      </c>
      <c r="H13" t="s">
        <v>4956</v>
      </c>
      <c r="I13" t="s">
        <v>4957</v>
      </c>
      <c r="J13">
        <v>4</v>
      </c>
      <c r="K13" t="s">
        <v>1464</v>
      </c>
      <c r="L13" t="s">
        <v>2210</v>
      </c>
      <c r="M13" t="s">
        <v>64</v>
      </c>
      <c r="N13" t="s">
        <v>1465</v>
      </c>
    </row>
    <row r="14" spans="1:14" x14ac:dyDescent="0.25">
      <c r="A14">
        <v>2023</v>
      </c>
      <c r="B14">
        <v>2</v>
      </c>
      <c r="C14">
        <v>3</v>
      </c>
      <c r="D14">
        <v>13</v>
      </c>
      <c r="E14">
        <v>5</v>
      </c>
      <c r="F14" t="s">
        <v>1060</v>
      </c>
      <c r="G14" t="s">
        <v>1052</v>
      </c>
      <c r="H14" t="s">
        <v>4958</v>
      </c>
      <c r="I14" t="s">
        <v>4959</v>
      </c>
      <c r="J14">
        <v>4</v>
      </c>
      <c r="K14" t="s">
        <v>1248</v>
      </c>
      <c r="L14" t="s">
        <v>2224</v>
      </c>
      <c r="M14" t="s">
        <v>29</v>
      </c>
      <c r="N14" t="s">
        <v>1249</v>
      </c>
    </row>
    <row r="15" spans="1:14" x14ac:dyDescent="0.25">
      <c r="A15">
        <v>2023</v>
      </c>
      <c r="B15">
        <v>2</v>
      </c>
      <c r="C15">
        <v>4</v>
      </c>
      <c r="D15">
        <v>14</v>
      </c>
      <c r="G15" t="s">
        <v>30</v>
      </c>
      <c r="H15" t="s">
        <v>4960</v>
      </c>
      <c r="I15" t="s">
        <v>4961</v>
      </c>
      <c r="J15">
        <v>4</v>
      </c>
      <c r="K15" t="s">
        <v>1185</v>
      </c>
      <c r="L15" t="s">
        <v>2322</v>
      </c>
      <c r="M15" t="s">
        <v>64</v>
      </c>
      <c r="N15" t="s">
        <v>1186</v>
      </c>
    </row>
    <row r="16" spans="1:14" x14ac:dyDescent="0.25">
      <c r="A16">
        <v>2023</v>
      </c>
      <c r="B16">
        <v>2</v>
      </c>
      <c r="C16">
        <v>5</v>
      </c>
      <c r="D16">
        <v>15</v>
      </c>
      <c r="E16">
        <v>1</v>
      </c>
      <c r="F16" t="s">
        <v>1038</v>
      </c>
      <c r="G16" t="s">
        <v>1046</v>
      </c>
      <c r="H16" t="s">
        <v>4962</v>
      </c>
      <c r="I16" t="s">
        <v>4963</v>
      </c>
      <c r="J16">
        <v>4</v>
      </c>
      <c r="K16" t="s">
        <v>2615</v>
      </c>
      <c r="L16" t="s">
        <v>2248</v>
      </c>
      <c r="M16" t="s">
        <v>102</v>
      </c>
      <c r="N16" t="s">
        <v>1934</v>
      </c>
    </row>
    <row r="17" spans="1:14" x14ac:dyDescent="0.25">
      <c r="A17">
        <v>2023</v>
      </c>
      <c r="B17">
        <v>2</v>
      </c>
      <c r="C17">
        <v>6</v>
      </c>
      <c r="D17">
        <v>16</v>
      </c>
      <c r="G17" t="s">
        <v>30</v>
      </c>
      <c r="H17" t="s">
        <v>4964</v>
      </c>
      <c r="I17" t="s">
        <v>4965</v>
      </c>
      <c r="J17">
        <v>4</v>
      </c>
      <c r="K17" t="s">
        <v>1376</v>
      </c>
      <c r="L17" t="s">
        <v>62</v>
      </c>
      <c r="M17" t="s">
        <v>102</v>
      </c>
      <c r="N17" t="s">
        <v>1377</v>
      </c>
    </row>
    <row r="18" spans="1:14" x14ac:dyDescent="0.25">
      <c r="A18">
        <v>2023</v>
      </c>
      <c r="B18">
        <v>2</v>
      </c>
      <c r="C18">
        <v>7</v>
      </c>
      <c r="D18">
        <v>17</v>
      </c>
      <c r="E18">
        <v>9</v>
      </c>
      <c r="F18" t="s">
        <v>1049</v>
      </c>
      <c r="G18" t="s">
        <v>1049</v>
      </c>
      <c r="H18" t="s">
        <v>4966</v>
      </c>
      <c r="I18" t="s">
        <v>4967</v>
      </c>
      <c r="J18">
        <v>4</v>
      </c>
      <c r="K18" t="s">
        <v>2755</v>
      </c>
      <c r="L18" t="s">
        <v>2224</v>
      </c>
      <c r="M18" t="s">
        <v>102</v>
      </c>
      <c r="N18" t="s">
        <v>1807</v>
      </c>
    </row>
    <row r="19" spans="1:14" x14ac:dyDescent="0.25">
      <c r="A19">
        <v>2023</v>
      </c>
      <c r="B19">
        <v>2</v>
      </c>
      <c r="C19">
        <v>8</v>
      </c>
      <c r="D19">
        <v>18</v>
      </c>
      <c r="E19">
        <v>10</v>
      </c>
      <c r="F19" t="s">
        <v>1041</v>
      </c>
      <c r="G19" t="s">
        <v>1043</v>
      </c>
      <c r="H19" t="s">
        <v>4968</v>
      </c>
      <c r="I19" t="s">
        <v>4969</v>
      </c>
      <c r="J19">
        <v>4</v>
      </c>
      <c r="K19" t="s">
        <v>2607</v>
      </c>
      <c r="L19" t="s">
        <v>28</v>
      </c>
      <c r="M19" t="s">
        <v>126</v>
      </c>
      <c r="N19" t="s">
        <v>1837</v>
      </c>
    </row>
    <row r="20" spans="1:14" x14ac:dyDescent="0.25">
      <c r="A20">
        <v>2023</v>
      </c>
      <c r="B20">
        <v>2</v>
      </c>
      <c r="C20">
        <v>9</v>
      </c>
      <c r="D20">
        <v>19</v>
      </c>
      <c r="E20">
        <v>4</v>
      </c>
      <c r="F20" t="s">
        <v>1055</v>
      </c>
      <c r="G20" t="s">
        <v>30</v>
      </c>
      <c r="H20" t="s">
        <v>4970</v>
      </c>
      <c r="I20" t="s">
        <v>4971</v>
      </c>
      <c r="J20">
        <v>4</v>
      </c>
      <c r="K20" t="s">
        <v>1493</v>
      </c>
      <c r="L20" t="s">
        <v>2219</v>
      </c>
      <c r="M20" t="s">
        <v>29</v>
      </c>
      <c r="N20" t="s">
        <v>1494</v>
      </c>
    </row>
    <row r="21" spans="1:14" x14ac:dyDescent="0.25">
      <c r="A21">
        <v>2023</v>
      </c>
      <c r="B21">
        <v>2</v>
      </c>
      <c r="C21">
        <v>10</v>
      </c>
      <c r="D21">
        <v>20</v>
      </c>
      <c r="E21">
        <v>10</v>
      </c>
      <c r="F21" t="s">
        <v>1041</v>
      </c>
      <c r="G21" t="s">
        <v>1041</v>
      </c>
      <c r="H21" t="s">
        <v>4972</v>
      </c>
      <c r="I21" t="s">
        <v>4973</v>
      </c>
      <c r="J21">
        <v>4</v>
      </c>
      <c r="K21" t="s">
        <v>1372</v>
      </c>
      <c r="L21" t="s">
        <v>72</v>
      </c>
      <c r="M21" t="s">
        <v>102</v>
      </c>
      <c r="N21" t="s">
        <v>1373</v>
      </c>
    </row>
    <row r="22" spans="1:14" x14ac:dyDescent="0.25">
      <c r="A22">
        <v>2023</v>
      </c>
      <c r="B22">
        <v>3</v>
      </c>
      <c r="C22">
        <v>1</v>
      </c>
      <c r="D22">
        <v>21</v>
      </c>
      <c r="E22">
        <v>3</v>
      </c>
      <c r="F22" t="s">
        <v>1057</v>
      </c>
      <c r="G22" t="s">
        <v>30</v>
      </c>
      <c r="H22" t="s">
        <v>4974</v>
      </c>
      <c r="I22" t="s">
        <v>4975</v>
      </c>
      <c r="J22">
        <v>3</v>
      </c>
      <c r="K22" t="s">
        <v>1278</v>
      </c>
      <c r="L22" t="s">
        <v>2217</v>
      </c>
      <c r="M22" t="s">
        <v>126</v>
      </c>
      <c r="N22" t="s">
        <v>1279</v>
      </c>
    </row>
    <row r="23" spans="1:14" x14ac:dyDescent="0.25">
      <c r="A23">
        <v>2023</v>
      </c>
      <c r="B23">
        <v>3</v>
      </c>
      <c r="C23">
        <v>2</v>
      </c>
      <c r="D23">
        <v>22</v>
      </c>
      <c r="E23">
        <v>9</v>
      </c>
      <c r="F23" t="s">
        <v>1049</v>
      </c>
      <c r="G23" t="s">
        <v>1038</v>
      </c>
      <c r="H23" t="s">
        <v>4976</v>
      </c>
      <c r="I23" t="s">
        <v>4977</v>
      </c>
      <c r="J23">
        <v>3</v>
      </c>
      <c r="K23" t="s">
        <v>1133</v>
      </c>
      <c r="L23" t="s">
        <v>2241</v>
      </c>
      <c r="M23" t="s">
        <v>64</v>
      </c>
      <c r="N23" t="s">
        <v>1134</v>
      </c>
    </row>
    <row r="24" spans="1:14" x14ac:dyDescent="0.25">
      <c r="A24">
        <v>2023</v>
      </c>
      <c r="B24">
        <v>3</v>
      </c>
      <c r="C24">
        <v>3</v>
      </c>
      <c r="D24">
        <v>23</v>
      </c>
      <c r="E24">
        <v>2</v>
      </c>
      <c r="F24" t="s">
        <v>1046</v>
      </c>
      <c r="G24" t="s">
        <v>1052</v>
      </c>
      <c r="H24" t="s">
        <v>4978</v>
      </c>
      <c r="I24" t="s">
        <v>4979</v>
      </c>
      <c r="J24">
        <v>3</v>
      </c>
      <c r="K24" t="s">
        <v>2679</v>
      </c>
      <c r="L24" t="s">
        <v>2229</v>
      </c>
      <c r="M24" t="s">
        <v>64</v>
      </c>
      <c r="N24" t="s">
        <v>1949</v>
      </c>
    </row>
    <row r="25" spans="1:14" x14ac:dyDescent="0.25">
      <c r="A25">
        <v>2023</v>
      </c>
      <c r="B25">
        <v>3</v>
      </c>
      <c r="C25">
        <v>4</v>
      </c>
      <c r="D25">
        <v>24</v>
      </c>
      <c r="G25" t="s">
        <v>30</v>
      </c>
      <c r="H25" t="s">
        <v>4980</v>
      </c>
      <c r="I25" t="s">
        <v>4981</v>
      </c>
      <c r="J25">
        <v>3</v>
      </c>
      <c r="K25" t="s">
        <v>1169</v>
      </c>
      <c r="L25" t="s">
        <v>28</v>
      </c>
      <c r="M25" t="s">
        <v>102</v>
      </c>
      <c r="N25" t="s">
        <v>1170</v>
      </c>
    </row>
    <row r="26" spans="1:14" x14ac:dyDescent="0.25">
      <c r="A26">
        <v>2023</v>
      </c>
      <c r="B26">
        <v>3</v>
      </c>
      <c r="C26">
        <v>5</v>
      </c>
      <c r="D26">
        <v>25</v>
      </c>
      <c r="E26">
        <v>2</v>
      </c>
      <c r="F26" t="s">
        <v>1046</v>
      </c>
      <c r="G26" t="s">
        <v>30</v>
      </c>
      <c r="H26" t="s">
        <v>4982</v>
      </c>
      <c r="I26" t="s">
        <v>4983</v>
      </c>
      <c r="J26">
        <v>3</v>
      </c>
      <c r="K26" t="s">
        <v>2653</v>
      </c>
      <c r="L26" t="s">
        <v>2268</v>
      </c>
      <c r="M26" t="s">
        <v>102</v>
      </c>
      <c r="N26" t="s">
        <v>1952</v>
      </c>
    </row>
    <row r="27" spans="1:14" x14ac:dyDescent="0.25">
      <c r="A27">
        <v>2023</v>
      </c>
      <c r="B27">
        <v>3</v>
      </c>
      <c r="C27">
        <v>6</v>
      </c>
      <c r="D27">
        <v>26</v>
      </c>
      <c r="G27" t="s">
        <v>30</v>
      </c>
      <c r="H27" t="s">
        <v>4984</v>
      </c>
      <c r="I27" t="s">
        <v>4985</v>
      </c>
      <c r="J27">
        <v>3</v>
      </c>
      <c r="K27" t="s">
        <v>1268</v>
      </c>
      <c r="L27" t="s">
        <v>2246</v>
      </c>
      <c r="M27" t="s">
        <v>102</v>
      </c>
      <c r="N27" t="s">
        <v>1269</v>
      </c>
    </row>
    <row r="28" spans="1:14" x14ac:dyDescent="0.25">
      <c r="A28">
        <v>2023</v>
      </c>
      <c r="B28">
        <v>3</v>
      </c>
      <c r="C28">
        <v>7</v>
      </c>
      <c r="D28">
        <v>27</v>
      </c>
      <c r="E28">
        <v>9</v>
      </c>
      <c r="F28" t="s">
        <v>1049</v>
      </c>
      <c r="G28" t="s">
        <v>1049</v>
      </c>
      <c r="H28" t="s">
        <v>4986</v>
      </c>
      <c r="I28" t="s">
        <v>4987</v>
      </c>
      <c r="J28">
        <v>3</v>
      </c>
      <c r="K28" t="s">
        <v>1399</v>
      </c>
      <c r="L28" t="s">
        <v>2231</v>
      </c>
      <c r="M28" t="s">
        <v>64</v>
      </c>
      <c r="N28" t="s">
        <v>1400</v>
      </c>
    </row>
    <row r="29" spans="1:14" x14ac:dyDescent="0.25">
      <c r="A29">
        <v>2023</v>
      </c>
      <c r="B29">
        <v>3</v>
      </c>
      <c r="C29">
        <v>8</v>
      </c>
      <c r="D29">
        <v>28</v>
      </c>
      <c r="E29">
        <v>6</v>
      </c>
      <c r="F29" t="s">
        <v>1052</v>
      </c>
      <c r="G29" t="s">
        <v>1043</v>
      </c>
      <c r="H29" t="s">
        <v>4988</v>
      </c>
      <c r="I29" t="s">
        <v>4989</v>
      </c>
      <c r="J29">
        <v>3</v>
      </c>
      <c r="K29" t="s">
        <v>1280</v>
      </c>
      <c r="L29" t="s">
        <v>2251</v>
      </c>
      <c r="M29" t="s">
        <v>102</v>
      </c>
      <c r="N29" t="s">
        <v>1281</v>
      </c>
    </row>
    <row r="30" spans="1:14" x14ac:dyDescent="0.25">
      <c r="A30">
        <v>2023</v>
      </c>
      <c r="B30">
        <v>3</v>
      </c>
      <c r="C30">
        <v>9</v>
      </c>
      <c r="D30">
        <v>29</v>
      </c>
      <c r="E30">
        <v>4</v>
      </c>
      <c r="F30" t="s">
        <v>1055</v>
      </c>
      <c r="G30" t="s">
        <v>30</v>
      </c>
      <c r="H30" t="s">
        <v>4990</v>
      </c>
      <c r="I30" t="s">
        <v>4991</v>
      </c>
      <c r="J30">
        <v>3</v>
      </c>
      <c r="K30" t="s">
        <v>4992</v>
      </c>
      <c r="L30" t="s">
        <v>92</v>
      </c>
      <c r="M30" t="s">
        <v>102</v>
      </c>
      <c r="N30" t="s">
        <v>1900</v>
      </c>
    </row>
    <row r="31" spans="1:14" x14ac:dyDescent="0.25">
      <c r="A31">
        <v>2023</v>
      </c>
      <c r="B31">
        <v>3</v>
      </c>
      <c r="C31">
        <v>10</v>
      </c>
      <c r="D31">
        <v>30</v>
      </c>
      <c r="E31">
        <v>5</v>
      </c>
      <c r="F31" t="s">
        <v>1060</v>
      </c>
      <c r="G31" t="s">
        <v>1041</v>
      </c>
      <c r="H31" t="s">
        <v>4993</v>
      </c>
      <c r="I31" t="s">
        <v>4994</v>
      </c>
      <c r="J31">
        <v>3</v>
      </c>
      <c r="K31" t="s">
        <v>2692</v>
      </c>
      <c r="L31" t="s">
        <v>159</v>
      </c>
      <c r="M31" t="s">
        <v>64</v>
      </c>
      <c r="N31" t="s">
        <v>1947</v>
      </c>
    </row>
    <row r="32" spans="1:14" x14ac:dyDescent="0.25">
      <c r="A32">
        <v>2023</v>
      </c>
      <c r="B32">
        <v>4</v>
      </c>
      <c r="C32">
        <v>1</v>
      </c>
      <c r="D32">
        <v>31</v>
      </c>
      <c r="E32">
        <v>3</v>
      </c>
      <c r="F32" t="s">
        <v>1057</v>
      </c>
      <c r="G32" t="s">
        <v>30</v>
      </c>
      <c r="H32" t="s">
        <v>4995</v>
      </c>
      <c r="I32" t="s">
        <v>4996</v>
      </c>
      <c r="J32">
        <v>2</v>
      </c>
      <c r="K32" t="s">
        <v>4997</v>
      </c>
      <c r="L32" t="s">
        <v>72</v>
      </c>
      <c r="M32" t="s">
        <v>64</v>
      </c>
      <c r="N32" t="s">
        <v>1994</v>
      </c>
    </row>
    <row r="33" spans="1:14" x14ac:dyDescent="0.25">
      <c r="A33">
        <v>2023</v>
      </c>
      <c r="B33">
        <v>4</v>
      </c>
      <c r="C33">
        <v>2</v>
      </c>
      <c r="D33">
        <v>32</v>
      </c>
      <c r="E33">
        <v>1</v>
      </c>
      <c r="F33" t="s">
        <v>1038</v>
      </c>
      <c r="G33" t="s">
        <v>30</v>
      </c>
      <c r="H33" t="s">
        <v>4998</v>
      </c>
      <c r="I33" t="s">
        <v>4999</v>
      </c>
      <c r="J33">
        <v>2</v>
      </c>
      <c r="K33" t="s">
        <v>1332</v>
      </c>
      <c r="L33" t="s">
        <v>94</v>
      </c>
      <c r="M33" t="s">
        <v>64</v>
      </c>
      <c r="N33" t="s">
        <v>1333</v>
      </c>
    </row>
    <row r="34" spans="1:14" x14ac:dyDescent="0.25">
      <c r="A34">
        <v>2023</v>
      </c>
      <c r="B34">
        <v>4</v>
      </c>
      <c r="C34">
        <v>3</v>
      </c>
      <c r="D34">
        <v>33</v>
      </c>
      <c r="E34">
        <v>6</v>
      </c>
      <c r="F34" t="s">
        <v>1052</v>
      </c>
      <c r="G34" t="s">
        <v>30</v>
      </c>
      <c r="H34" t="s">
        <v>5000</v>
      </c>
      <c r="I34" t="s">
        <v>5001</v>
      </c>
      <c r="J34">
        <v>2</v>
      </c>
      <c r="K34" t="s">
        <v>5002</v>
      </c>
      <c r="L34" t="s">
        <v>62</v>
      </c>
      <c r="M34" t="s">
        <v>64</v>
      </c>
      <c r="N34" t="s">
        <v>2126</v>
      </c>
    </row>
    <row r="35" spans="1:14" x14ac:dyDescent="0.25">
      <c r="A35">
        <v>2023</v>
      </c>
      <c r="B35">
        <v>4</v>
      </c>
      <c r="C35">
        <v>4</v>
      </c>
      <c r="D35">
        <v>34</v>
      </c>
      <c r="G35" t="s">
        <v>30</v>
      </c>
      <c r="H35" t="s">
        <v>5003</v>
      </c>
      <c r="I35" t="s">
        <v>5004</v>
      </c>
      <c r="J35">
        <v>2</v>
      </c>
      <c r="K35" t="s">
        <v>5005</v>
      </c>
      <c r="L35" t="s">
        <v>2209</v>
      </c>
      <c r="M35" t="s">
        <v>64</v>
      </c>
      <c r="N35" t="s">
        <v>2071</v>
      </c>
    </row>
    <row r="36" spans="1:14" x14ac:dyDescent="0.25">
      <c r="A36">
        <v>2023</v>
      </c>
      <c r="B36">
        <v>4</v>
      </c>
      <c r="C36">
        <v>5</v>
      </c>
      <c r="D36">
        <v>35</v>
      </c>
      <c r="E36">
        <v>2</v>
      </c>
      <c r="F36" t="s">
        <v>1046</v>
      </c>
      <c r="G36" t="s">
        <v>1046</v>
      </c>
      <c r="H36" t="s">
        <v>5006</v>
      </c>
      <c r="I36" t="s">
        <v>5007</v>
      </c>
      <c r="J36">
        <v>2</v>
      </c>
      <c r="K36" t="s">
        <v>2632</v>
      </c>
      <c r="L36" t="s">
        <v>2219</v>
      </c>
      <c r="M36" t="s">
        <v>102</v>
      </c>
      <c r="N36" t="s">
        <v>2030</v>
      </c>
    </row>
    <row r="37" spans="1:14" x14ac:dyDescent="0.25">
      <c r="A37">
        <v>2023</v>
      </c>
      <c r="B37">
        <v>4</v>
      </c>
      <c r="C37">
        <v>6</v>
      </c>
      <c r="D37">
        <v>36</v>
      </c>
      <c r="G37" t="s">
        <v>30</v>
      </c>
      <c r="H37" t="s">
        <v>5008</v>
      </c>
      <c r="I37" t="s">
        <v>5009</v>
      </c>
      <c r="J37">
        <v>2</v>
      </c>
      <c r="K37" t="s">
        <v>2578</v>
      </c>
      <c r="L37" t="s">
        <v>2219</v>
      </c>
      <c r="M37" t="s">
        <v>102</v>
      </c>
      <c r="N37" t="s">
        <v>1975</v>
      </c>
    </row>
    <row r="38" spans="1:14" x14ac:dyDescent="0.25">
      <c r="A38">
        <v>2023</v>
      </c>
      <c r="B38">
        <v>4</v>
      </c>
      <c r="C38">
        <v>7</v>
      </c>
      <c r="D38">
        <v>37</v>
      </c>
      <c r="E38">
        <v>10</v>
      </c>
      <c r="F38" t="s">
        <v>1041</v>
      </c>
      <c r="G38" t="s">
        <v>1049</v>
      </c>
      <c r="H38" t="s">
        <v>5010</v>
      </c>
      <c r="I38" t="s">
        <v>5011</v>
      </c>
      <c r="J38">
        <v>2</v>
      </c>
      <c r="K38" t="s">
        <v>5012</v>
      </c>
      <c r="L38" t="s">
        <v>2213</v>
      </c>
      <c r="M38" t="s">
        <v>29</v>
      </c>
      <c r="N38" t="s">
        <v>2171</v>
      </c>
    </row>
    <row r="39" spans="1:14" x14ac:dyDescent="0.25">
      <c r="A39">
        <v>2023</v>
      </c>
      <c r="B39">
        <v>4</v>
      </c>
      <c r="C39">
        <v>8</v>
      </c>
      <c r="D39">
        <v>38</v>
      </c>
      <c r="E39">
        <v>8</v>
      </c>
      <c r="F39" t="s">
        <v>1043</v>
      </c>
      <c r="G39" t="s">
        <v>30</v>
      </c>
      <c r="H39" t="s">
        <v>5013</v>
      </c>
      <c r="I39" t="s">
        <v>5014</v>
      </c>
      <c r="J39">
        <v>2</v>
      </c>
      <c r="K39" t="s">
        <v>5015</v>
      </c>
      <c r="L39" t="s">
        <v>2228</v>
      </c>
      <c r="M39" t="s">
        <v>64</v>
      </c>
      <c r="N39" t="s">
        <v>2040</v>
      </c>
    </row>
    <row r="40" spans="1:14" x14ac:dyDescent="0.25">
      <c r="A40">
        <v>2023</v>
      </c>
      <c r="B40">
        <v>4</v>
      </c>
      <c r="C40">
        <v>9</v>
      </c>
      <c r="D40">
        <v>39</v>
      </c>
      <c r="E40">
        <v>4</v>
      </c>
      <c r="F40" t="s">
        <v>1055</v>
      </c>
      <c r="G40" t="s">
        <v>30</v>
      </c>
      <c r="H40" t="s">
        <v>5016</v>
      </c>
      <c r="I40" t="s">
        <v>5017</v>
      </c>
      <c r="J40">
        <v>2</v>
      </c>
      <c r="K40" t="s">
        <v>5018</v>
      </c>
      <c r="L40" t="s">
        <v>34</v>
      </c>
      <c r="M40" t="s">
        <v>5019</v>
      </c>
      <c r="N40" t="s">
        <v>5020</v>
      </c>
    </row>
    <row r="41" spans="1:14" x14ac:dyDescent="0.25">
      <c r="A41">
        <v>2023</v>
      </c>
      <c r="B41">
        <v>4</v>
      </c>
      <c r="C41">
        <v>10</v>
      </c>
      <c r="D41">
        <v>40</v>
      </c>
      <c r="E41">
        <v>5</v>
      </c>
      <c r="F41" t="s">
        <v>1060</v>
      </c>
      <c r="G41" t="s">
        <v>1041</v>
      </c>
      <c r="H41" t="s">
        <v>5021</v>
      </c>
      <c r="I41" t="s">
        <v>5022</v>
      </c>
      <c r="J41">
        <v>2</v>
      </c>
      <c r="K41" t="s">
        <v>2660</v>
      </c>
      <c r="L41" t="s">
        <v>2228</v>
      </c>
      <c r="M41" t="s">
        <v>126</v>
      </c>
      <c r="N41" t="s">
        <v>1869</v>
      </c>
    </row>
    <row r="42" spans="1:14" x14ac:dyDescent="0.25">
      <c r="A42">
        <v>2023</v>
      </c>
      <c r="B42">
        <v>5</v>
      </c>
      <c r="C42">
        <v>1</v>
      </c>
      <c r="D42">
        <v>41</v>
      </c>
      <c r="E42">
        <v>2</v>
      </c>
      <c r="F42" t="s">
        <v>1046</v>
      </c>
      <c r="G42" t="s">
        <v>1057</v>
      </c>
      <c r="H42" t="s">
        <v>5023</v>
      </c>
      <c r="I42" t="s">
        <v>5024</v>
      </c>
      <c r="J42">
        <v>1</v>
      </c>
      <c r="K42" t="s">
        <v>2596</v>
      </c>
      <c r="L42" t="s">
        <v>2236</v>
      </c>
      <c r="M42" t="s">
        <v>126</v>
      </c>
      <c r="N42" t="s">
        <v>1878</v>
      </c>
    </row>
    <row r="43" spans="1:14" x14ac:dyDescent="0.25">
      <c r="A43">
        <v>2023</v>
      </c>
      <c r="B43">
        <v>5</v>
      </c>
      <c r="C43">
        <v>2</v>
      </c>
      <c r="D43">
        <v>42</v>
      </c>
      <c r="E43">
        <v>1</v>
      </c>
      <c r="F43" t="s">
        <v>1038</v>
      </c>
      <c r="G43" t="s">
        <v>30</v>
      </c>
      <c r="H43" t="s">
        <v>5025</v>
      </c>
      <c r="I43" t="s">
        <v>5026</v>
      </c>
      <c r="J43">
        <v>1</v>
      </c>
      <c r="K43" t="s">
        <v>5027</v>
      </c>
      <c r="L43" t="s">
        <v>70</v>
      </c>
      <c r="M43" t="s">
        <v>5019</v>
      </c>
      <c r="N43" t="s">
        <v>5028</v>
      </c>
    </row>
    <row r="44" spans="1:14" x14ac:dyDescent="0.25">
      <c r="A44">
        <v>2023</v>
      </c>
      <c r="B44">
        <v>5</v>
      </c>
      <c r="C44">
        <v>3</v>
      </c>
      <c r="D44">
        <v>43</v>
      </c>
      <c r="E44">
        <v>9</v>
      </c>
      <c r="F44" t="s">
        <v>1049</v>
      </c>
      <c r="G44" t="s">
        <v>1052</v>
      </c>
      <c r="H44" t="s">
        <v>5029</v>
      </c>
      <c r="I44" t="s">
        <v>5030</v>
      </c>
      <c r="J44">
        <v>1</v>
      </c>
      <c r="K44" t="s">
        <v>5031</v>
      </c>
      <c r="L44" t="s">
        <v>2246</v>
      </c>
      <c r="M44" t="s">
        <v>64</v>
      </c>
      <c r="N44" t="s">
        <v>2080</v>
      </c>
    </row>
    <row r="45" spans="1:14" x14ac:dyDescent="0.25">
      <c r="A45">
        <v>2023</v>
      </c>
      <c r="B45">
        <v>5</v>
      </c>
      <c r="C45">
        <v>4</v>
      </c>
      <c r="D45">
        <v>44</v>
      </c>
      <c r="G45" t="s">
        <v>30</v>
      </c>
      <c r="H45" t="s">
        <v>5032</v>
      </c>
      <c r="I45" t="s">
        <v>5033</v>
      </c>
      <c r="J45">
        <v>1</v>
      </c>
      <c r="K45" t="s">
        <v>5034</v>
      </c>
      <c r="L45" t="s">
        <v>2228</v>
      </c>
      <c r="M45" t="s">
        <v>5019</v>
      </c>
      <c r="N45" t="s">
        <v>5035</v>
      </c>
    </row>
    <row r="46" spans="1:14" x14ac:dyDescent="0.25">
      <c r="A46">
        <v>2023</v>
      </c>
      <c r="B46">
        <v>5</v>
      </c>
      <c r="C46">
        <v>5</v>
      </c>
      <c r="D46">
        <v>45</v>
      </c>
      <c r="E46">
        <v>2</v>
      </c>
      <c r="F46" t="s">
        <v>1046</v>
      </c>
      <c r="G46" t="s">
        <v>30</v>
      </c>
      <c r="H46" t="s">
        <v>5036</v>
      </c>
      <c r="I46" t="s">
        <v>5037</v>
      </c>
      <c r="J46">
        <v>1</v>
      </c>
      <c r="K46" t="s">
        <v>2600</v>
      </c>
      <c r="L46" t="s">
        <v>34</v>
      </c>
      <c r="M46" t="s">
        <v>102</v>
      </c>
      <c r="N46" t="s">
        <v>2239</v>
      </c>
    </row>
    <row r="47" spans="1:14" x14ac:dyDescent="0.25">
      <c r="A47">
        <v>2023</v>
      </c>
      <c r="B47">
        <v>5</v>
      </c>
      <c r="C47">
        <v>6</v>
      </c>
      <c r="D47">
        <v>46</v>
      </c>
      <c r="G47" t="s">
        <v>30</v>
      </c>
      <c r="H47" t="s">
        <v>5038</v>
      </c>
      <c r="I47" t="s">
        <v>5039</v>
      </c>
      <c r="J47">
        <v>1</v>
      </c>
      <c r="K47" t="s">
        <v>2830</v>
      </c>
      <c r="L47" t="s">
        <v>2241</v>
      </c>
      <c r="M47" t="s">
        <v>29</v>
      </c>
      <c r="N47" t="s">
        <v>2139</v>
      </c>
    </row>
    <row r="48" spans="1:14" x14ac:dyDescent="0.25">
      <c r="A48">
        <v>2023</v>
      </c>
      <c r="B48">
        <v>5</v>
      </c>
      <c r="C48">
        <v>7</v>
      </c>
      <c r="D48">
        <v>47</v>
      </c>
      <c r="E48">
        <v>10</v>
      </c>
      <c r="F48" t="s">
        <v>1041</v>
      </c>
      <c r="G48" t="s">
        <v>1049</v>
      </c>
      <c r="H48" t="s">
        <v>5040</v>
      </c>
      <c r="I48" t="s">
        <v>5041</v>
      </c>
      <c r="J48">
        <v>1</v>
      </c>
      <c r="K48" t="s">
        <v>5042</v>
      </c>
      <c r="L48" t="s">
        <v>54</v>
      </c>
      <c r="M48" t="s">
        <v>102</v>
      </c>
      <c r="N48" t="s">
        <v>2045</v>
      </c>
    </row>
    <row r="49" spans="1:14" x14ac:dyDescent="0.25">
      <c r="A49">
        <v>2023</v>
      </c>
      <c r="B49">
        <v>5</v>
      </c>
      <c r="C49">
        <v>8</v>
      </c>
      <c r="D49">
        <v>48</v>
      </c>
      <c r="E49">
        <v>8</v>
      </c>
      <c r="F49" t="s">
        <v>1043</v>
      </c>
      <c r="G49" t="s">
        <v>30</v>
      </c>
      <c r="H49" t="s">
        <v>5043</v>
      </c>
      <c r="I49" t="s">
        <v>5044</v>
      </c>
      <c r="J49">
        <v>1</v>
      </c>
      <c r="K49" t="s">
        <v>2786</v>
      </c>
      <c r="L49" t="s">
        <v>2231</v>
      </c>
      <c r="M49" t="s">
        <v>102</v>
      </c>
      <c r="N49" t="s">
        <v>2006</v>
      </c>
    </row>
    <row r="50" spans="1:14" x14ac:dyDescent="0.25">
      <c r="A50">
        <v>2023</v>
      </c>
      <c r="B50">
        <v>5</v>
      </c>
      <c r="C50">
        <v>9</v>
      </c>
      <c r="D50">
        <v>49</v>
      </c>
      <c r="E50">
        <v>4</v>
      </c>
      <c r="F50" t="s">
        <v>1055</v>
      </c>
      <c r="G50" t="s">
        <v>30</v>
      </c>
      <c r="H50" t="s">
        <v>5045</v>
      </c>
      <c r="I50" t="s">
        <v>5046</v>
      </c>
      <c r="J50">
        <v>1</v>
      </c>
      <c r="K50" t="s">
        <v>5047</v>
      </c>
      <c r="L50" t="s">
        <v>2208</v>
      </c>
      <c r="M50" t="s">
        <v>5019</v>
      </c>
      <c r="N50" t="s">
        <v>5048</v>
      </c>
    </row>
    <row r="51" spans="1:14" x14ac:dyDescent="0.25">
      <c r="A51">
        <v>2023</v>
      </c>
      <c r="B51">
        <v>5</v>
      </c>
      <c r="C51">
        <v>10</v>
      </c>
      <c r="D51">
        <v>50</v>
      </c>
      <c r="E51">
        <v>10</v>
      </c>
      <c r="F51" t="s">
        <v>1041</v>
      </c>
      <c r="G51" t="s">
        <v>30</v>
      </c>
      <c r="H51" t="s">
        <v>5049</v>
      </c>
      <c r="I51" t="s">
        <v>5050</v>
      </c>
      <c r="J51">
        <v>1</v>
      </c>
      <c r="K51" t="s">
        <v>2867</v>
      </c>
      <c r="L51" t="s">
        <v>72</v>
      </c>
      <c r="M51" t="s">
        <v>29</v>
      </c>
      <c r="N51" t="s">
        <v>2156</v>
      </c>
    </row>
    <row r="52" spans="1:14" x14ac:dyDescent="0.25">
      <c r="A52">
        <v>2023</v>
      </c>
      <c r="B52">
        <v>6</v>
      </c>
      <c r="C52">
        <v>1</v>
      </c>
      <c r="D52">
        <v>51</v>
      </c>
      <c r="E52">
        <v>3</v>
      </c>
      <c r="F52" t="s">
        <v>1057</v>
      </c>
      <c r="G52" t="s">
        <v>30</v>
      </c>
      <c r="H52" t="s">
        <v>5051</v>
      </c>
      <c r="I52" t="s">
        <v>5052</v>
      </c>
      <c r="J52">
        <v>1</v>
      </c>
      <c r="K52" t="s">
        <v>5053</v>
      </c>
      <c r="L52" t="s">
        <v>30</v>
      </c>
      <c r="M52" t="s">
        <v>5019</v>
      </c>
      <c r="N52" t="s">
        <v>5054</v>
      </c>
    </row>
    <row r="53" spans="1:14" x14ac:dyDescent="0.25">
      <c r="A53">
        <v>2023</v>
      </c>
      <c r="B53">
        <v>6</v>
      </c>
      <c r="C53">
        <v>2</v>
      </c>
      <c r="D53">
        <v>52</v>
      </c>
      <c r="E53">
        <v>1</v>
      </c>
      <c r="F53" t="s">
        <v>1038</v>
      </c>
      <c r="G53" t="s">
        <v>30</v>
      </c>
      <c r="H53" t="s">
        <v>5055</v>
      </c>
      <c r="I53" t="s">
        <v>5056</v>
      </c>
      <c r="J53">
        <v>1</v>
      </c>
      <c r="K53" t="s">
        <v>5057</v>
      </c>
      <c r="L53" t="s">
        <v>2221</v>
      </c>
      <c r="M53" t="s">
        <v>5019</v>
      </c>
      <c r="N53" t="s">
        <v>5058</v>
      </c>
    </row>
    <row r="54" spans="1:14" x14ac:dyDescent="0.25">
      <c r="A54">
        <v>2023</v>
      </c>
      <c r="B54">
        <v>6</v>
      </c>
      <c r="C54">
        <v>3</v>
      </c>
      <c r="D54">
        <v>53</v>
      </c>
      <c r="E54">
        <v>9</v>
      </c>
      <c r="F54" t="s">
        <v>1049</v>
      </c>
      <c r="G54" t="s">
        <v>1052</v>
      </c>
      <c r="H54" t="s">
        <v>5059</v>
      </c>
      <c r="I54" t="s">
        <v>5060</v>
      </c>
      <c r="J54">
        <v>1</v>
      </c>
      <c r="K54" t="s">
        <v>5061</v>
      </c>
      <c r="L54" t="s">
        <v>92</v>
      </c>
      <c r="M54" t="s">
        <v>64</v>
      </c>
      <c r="N54" t="s">
        <v>1996</v>
      </c>
    </row>
    <row r="55" spans="1:14" x14ac:dyDescent="0.25">
      <c r="A55">
        <v>2023</v>
      </c>
      <c r="B55">
        <v>6</v>
      </c>
      <c r="C55">
        <v>4</v>
      </c>
      <c r="D55">
        <v>54</v>
      </c>
      <c r="G55" t="s">
        <v>30</v>
      </c>
      <c r="H55" t="s">
        <v>5062</v>
      </c>
      <c r="I55" t="s">
        <v>5063</v>
      </c>
      <c r="J55">
        <v>1</v>
      </c>
      <c r="K55" t="s">
        <v>5064</v>
      </c>
      <c r="L55" t="s">
        <v>2228</v>
      </c>
      <c r="M55" t="s">
        <v>5019</v>
      </c>
      <c r="N55" t="s">
        <v>5065</v>
      </c>
    </row>
    <row r="56" spans="1:14" x14ac:dyDescent="0.25">
      <c r="A56">
        <v>2023</v>
      </c>
      <c r="B56">
        <v>6</v>
      </c>
      <c r="C56">
        <v>5</v>
      </c>
      <c r="D56">
        <v>55</v>
      </c>
      <c r="E56">
        <v>10</v>
      </c>
      <c r="F56" t="s">
        <v>1041</v>
      </c>
      <c r="G56" t="s">
        <v>1046</v>
      </c>
      <c r="H56" t="s">
        <v>5066</v>
      </c>
      <c r="I56" t="s">
        <v>5067</v>
      </c>
      <c r="J56">
        <v>1</v>
      </c>
      <c r="K56" t="s">
        <v>5068</v>
      </c>
      <c r="L56" t="s">
        <v>2278</v>
      </c>
      <c r="M56" t="s">
        <v>5019</v>
      </c>
      <c r="N56" t="s">
        <v>5069</v>
      </c>
    </row>
    <row r="57" spans="1:14" x14ac:dyDescent="0.25">
      <c r="A57">
        <v>2023</v>
      </c>
      <c r="B57">
        <v>6</v>
      </c>
      <c r="C57">
        <v>6</v>
      </c>
      <c r="D57">
        <v>56</v>
      </c>
      <c r="G57" t="s">
        <v>30</v>
      </c>
      <c r="H57" t="s">
        <v>5070</v>
      </c>
      <c r="I57" t="s">
        <v>5071</v>
      </c>
      <c r="J57">
        <v>1</v>
      </c>
      <c r="K57" t="s">
        <v>5072</v>
      </c>
      <c r="L57" t="s">
        <v>2228</v>
      </c>
      <c r="M57" t="s">
        <v>5019</v>
      </c>
      <c r="N57" t="s">
        <v>5073</v>
      </c>
    </row>
    <row r="58" spans="1:14" x14ac:dyDescent="0.25">
      <c r="A58">
        <v>2023</v>
      </c>
      <c r="B58">
        <v>6</v>
      </c>
      <c r="C58">
        <v>7</v>
      </c>
      <c r="D58">
        <v>57</v>
      </c>
      <c r="E58">
        <v>9</v>
      </c>
      <c r="F58" t="s">
        <v>1049</v>
      </c>
      <c r="G58" t="s">
        <v>30</v>
      </c>
      <c r="H58" t="s">
        <v>5074</v>
      </c>
      <c r="I58" t="s">
        <v>5075</v>
      </c>
      <c r="J58">
        <v>1</v>
      </c>
      <c r="K58" t="s">
        <v>5076</v>
      </c>
      <c r="L58" t="s">
        <v>2229</v>
      </c>
      <c r="M58" t="s">
        <v>102</v>
      </c>
      <c r="N58" t="s">
        <v>5077</v>
      </c>
    </row>
    <row r="59" spans="1:14" x14ac:dyDescent="0.25">
      <c r="A59">
        <v>2023</v>
      </c>
      <c r="B59">
        <v>6</v>
      </c>
      <c r="C59">
        <v>8</v>
      </c>
      <c r="D59">
        <v>58</v>
      </c>
      <c r="E59">
        <v>8</v>
      </c>
      <c r="F59" t="s">
        <v>1043</v>
      </c>
      <c r="G59" t="s">
        <v>30</v>
      </c>
      <c r="H59" t="s">
        <v>5078</v>
      </c>
      <c r="I59" t="s">
        <v>5079</v>
      </c>
      <c r="J59">
        <v>1</v>
      </c>
      <c r="K59" t="s">
        <v>5080</v>
      </c>
      <c r="L59" t="s">
        <v>2311</v>
      </c>
      <c r="M59" t="s">
        <v>5019</v>
      </c>
      <c r="N59" t="s">
        <v>5081</v>
      </c>
    </row>
    <row r="60" spans="1:14" x14ac:dyDescent="0.25">
      <c r="A60">
        <v>2023</v>
      </c>
      <c r="B60">
        <v>6</v>
      </c>
      <c r="C60">
        <v>9</v>
      </c>
      <c r="D60">
        <v>59</v>
      </c>
      <c r="E60">
        <v>4</v>
      </c>
      <c r="F60" t="s">
        <v>1055</v>
      </c>
      <c r="G60" t="s">
        <v>30</v>
      </c>
      <c r="H60" t="s">
        <v>5082</v>
      </c>
      <c r="I60" t="s">
        <v>5083</v>
      </c>
      <c r="J60">
        <v>1</v>
      </c>
      <c r="K60" t="s">
        <v>5084</v>
      </c>
      <c r="L60" t="s">
        <v>34</v>
      </c>
      <c r="M60" t="s">
        <v>5019</v>
      </c>
      <c r="N60" t="s">
        <v>5085</v>
      </c>
    </row>
    <row r="61" spans="1:14" x14ac:dyDescent="0.25">
      <c r="A61">
        <v>2023</v>
      </c>
      <c r="B61">
        <v>6</v>
      </c>
      <c r="C61">
        <v>10</v>
      </c>
      <c r="D61">
        <v>60</v>
      </c>
      <c r="E61">
        <v>10</v>
      </c>
      <c r="F61" t="s">
        <v>1041</v>
      </c>
      <c r="G61" t="s">
        <v>30</v>
      </c>
      <c r="H61" t="s">
        <v>5086</v>
      </c>
      <c r="I61" t="s">
        <v>5087</v>
      </c>
      <c r="J61">
        <v>1</v>
      </c>
      <c r="K61" t="s">
        <v>5088</v>
      </c>
      <c r="L61" t="s">
        <v>2231</v>
      </c>
      <c r="M61" t="s">
        <v>5019</v>
      </c>
      <c r="N61" t="s">
        <v>5089</v>
      </c>
    </row>
    <row r="62" spans="1:14" x14ac:dyDescent="0.25">
      <c r="A62">
        <v>2023</v>
      </c>
      <c r="B62">
        <v>7</v>
      </c>
      <c r="C62">
        <v>1</v>
      </c>
      <c r="D62">
        <v>61</v>
      </c>
      <c r="E62">
        <v>3</v>
      </c>
      <c r="F62" t="s">
        <v>1057</v>
      </c>
      <c r="G62" t="s">
        <v>30</v>
      </c>
      <c r="H62" t="s">
        <v>5090</v>
      </c>
      <c r="I62" t="s">
        <v>5091</v>
      </c>
      <c r="J62">
        <v>1</v>
      </c>
      <c r="K62" t="s">
        <v>5092</v>
      </c>
      <c r="L62" t="s">
        <v>2278</v>
      </c>
      <c r="M62" t="s">
        <v>5019</v>
      </c>
      <c r="N62" t="s">
        <v>5093</v>
      </c>
    </row>
    <row r="63" spans="1:14" x14ac:dyDescent="0.25">
      <c r="A63">
        <v>2023</v>
      </c>
      <c r="B63">
        <v>7</v>
      </c>
      <c r="C63">
        <v>2</v>
      </c>
      <c r="D63">
        <v>62</v>
      </c>
      <c r="E63">
        <v>1</v>
      </c>
      <c r="F63" t="s">
        <v>1038</v>
      </c>
      <c r="G63" t="s">
        <v>30</v>
      </c>
      <c r="H63" t="s">
        <v>5094</v>
      </c>
      <c r="I63" t="s">
        <v>5095</v>
      </c>
      <c r="J63">
        <v>1</v>
      </c>
      <c r="K63" t="s">
        <v>5096</v>
      </c>
      <c r="L63" t="s">
        <v>68</v>
      </c>
      <c r="M63" t="s">
        <v>5019</v>
      </c>
      <c r="N63" t="s">
        <v>5097</v>
      </c>
    </row>
    <row r="64" spans="1:14" x14ac:dyDescent="0.25">
      <c r="A64">
        <v>2023</v>
      </c>
      <c r="B64">
        <v>7</v>
      </c>
      <c r="C64">
        <v>3</v>
      </c>
      <c r="D64">
        <v>63</v>
      </c>
      <c r="E64">
        <v>9</v>
      </c>
      <c r="F64" t="s">
        <v>1049</v>
      </c>
      <c r="G64" t="s">
        <v>1052</v>
      </c>
      <c r="H64" t="s">
        <v>5098</v>
      </c>
      <c r="I64" t="s">
        <v>5099</v>
      </c>
      <c r="J64">
        <v>1</v>
      </c>
      <c r="K64" t="s">
        <v>5100</v>
      </c>
      <c r="L64" t="s">
        <v>2233</v>
      </c>
      <c r="M64" t="s">
        <v>102</v>
      </c>
      <c r="N64" t="s">
        <v>5101</v>
      </c>
    </row>
    <row r="65" spans="1:14" x14ac:dyDescent="0.25">
      <c r="A65">
        <v>2023</v>
      </c>
      <c r="B65">
        <v>7</v>
      </c>
      <c r="C65">
        <v>4</v>
      </c>
      <c r="D65">
        <v>64</v>
      </c>
      <c r="G65" t="s">
        <v>30</v>
      </c>
      <c r="H65" t="s">
        <v>5102</v>
      </c>
      <c r="I65" t="s">
        <v>5103</v>
      </c>
      <c r="J65">
        <v>1</v>
      </c>
      <c r="K65" t="s">
        <v>5104</v>
      </c>
      <c r="L65" t="s">
        <v>2241</v>
      </c>
      <c r="M65" t="s">
        <v>5019</v>
      </c>
      <c r="N65" t="s">
        <v>5105</v>
      </c>
    </row>
    <row r="66" spans="1:14" x14ac:dyDescent="0.25">
      <c r="A66">
        <v>2023</v>
      </c>
      <c r="B66">
        <v>7</v>
      </c>
      <c r="C66">
        <v>5</v>
      </c>
      <c r="D66">
        <v>65</v>
      </c>
      <c r="E66">
        <v>2</v>
      </c>
      <c r="F66" t="s">
        <v>1046</v>
      </c>
      <c r="G66" t="s">
        <v>30</v>
      </c>
      <c r="H66" t="s">
        <v>5106</v>
      </c>
      <c r="I66" t="s">
        <v>5107</v>
      </c>
      <c r="J66">
        <v>1</v>
      </c>
      <c r="K66" t="s">
        <v>5108</v>
      </c>
      <c r="L66" t="s">
        <v>2251</v>
      </c>
      <c r="M66" t="s">
        <v>29</v>
      </c>
      <c r="N66" t="s">
        <v>2150</v>
      </c>
    </row>
    <row r="67" spans="1:14" x14ac:dyDescent="0.25">
      <c r="A67">
        <v>2023</v>
      </c>
      <c r="B67">
        <v>7</v>
      </c>
      <c r="C67">
        <v>6</v>
      </c>
      <c r="D67">
        <v>66</v>
      </c>
      <c r="G67" t="s">
        <v>30</v>
      </c>
      <c r="H67" t="s">
        <v>5109</v>
      </c>
      <c r="I67" t="s">
        <v>5110</v>
      </c>
      <c r="J67">
        <v>1</v>
      </c>
      <c r="K67" t="s">
        <v>5111</v>
      </c>
      <c r="L67" t="s">
        <v>2229</v>
      </c>
      <c r="M67" t="s">
        <v>5019</v>
      </c>
      <c r="N67" t="s">
        <v>5112</v>
      </c>
    </row>
    <row r="68" spans="1:14" x14ac:dyDescent="0.25">
      <c r="A68">
        <v>2023</v>
      </c>
      <c r="B68">
        <v>7</v>
      </c>
      <c r="C68">
        <v>7</v>
      </c>
      <c r="D68">
        <v>67</v>
      </c>
      <c r="E68">
        <v>10</v>
      </c>
      <c r="F68" t="s">
        <v>1041</v>
      </c>
      <c r="G68" t="s">
        <v>1049</v>
      </c>
      <c r="H68" t="s">
        <v>5113</v>
      </c>
      <c r="I68" t="s">
        <v>5114</v>
      </c>
      <c r="J68">
        <v>1</v>
      </c>
      <c r="K68" t="s">
        <v>5115</v>
      </c>
      <c r="L68" t="s">
        <v>92</v>
      </c>
      <c r="M68" t="s">
        <v>5019</v>
      </c>
      <c r="N68" t="s">
        <v>5116</v>
      </c>
    </row>
    <row r="69" spans="1:14" x14ac:dyDescent="0.25">
      <c r="A69">
        <v>2023</v>
      </c>
      <c r="B69">
        <v>7</v>
      </c>
      <c r="C69">
        <v>8</v>
      </c>
      <c r="D69">
        <v>68</v>
      </c>
      <c r="E69">
        <v>8</v>
      </c>
      <c r="F69" t="s">
        <v>1043</v>
      </c>
      <c r="G69" t="s">
        <v>30</v>
      </c>
      <c r="H69" t="s">
        <v>5117</v>
      </c>
      <c r="I69" t="s">
        <v>5118</v>
      </c>
      <c r="J69">
        <v>1</v>
      </c>
      <c r="K69" t="s">
        <v>5119</v>
      </c>
      <c r="L69" t="s">
        <v>2208</v>
      </c>
      <c r="M69" t="s">
        <v>5019</v>
      </c>
      <c r="N69" t="s">
        <v>5120</v>
      </c>
    </row>
    <row r="70" spans="1:14" x14ac:dyDescent="0.25">
      <c r="A70">
        <v>2023</v>
      </c>
      <c r="B70">
        <v>7</v>
      </c>
      <c r="C70">
        <v>9</v>
      </c>
      <c r="D70">
        <v>69</v>
      </c>
      <c r="E70">
        <v>4</v>
      </c>
      <c r="F70" t="s">
        <v>1055</v>
      </c>
      <c r="G70" t="s">
        <v>30</v>
      </c>
      <c r="H70" t="s">
        <v>5121</v>
      </c>
      <c r="I70" t="s">
        <v>5122</v>
      </c>
      <c r="J70">
        <v>1</v>
      </c>
      <c r="K70" t="s">
        <v>5123</v>
      </c>
      <c r="L70" t="s">
        <v>2213</v>
      </c>
      <c r="M70" t="s">
        <v>5019</v>
      </c>
      <c r="N70" t="s">
        <v>5124</v>
      </c>
    </row>
    <row r="71" spans="1:14" x14ac:dyDescent="0.25">
      <c r="A71">
        <v>2023</v>
      </c>
      <c r="B71">
        <v>7</v>
      </c>
      <c r="C71">
        <v>10</v>
      </c>
      <c r="D71">
        <v>70</v>
      </c>
      <c r="E71">
        <v>5</v>
      </c>
      <c r="F71" t="s">
        <v>1060</v>
      </c>
      <c r="G71" t="s">
        <v>1041</v>
      </c>
      <c r="H71" t="s">
        <v>5125</v>
      </c>
      <c r="I71" t="s">
        <v>5126</v>
      </c>
      <c r="J71">
        <v>1</v>
      </c>
      <c r="K71" t="s">
        <v>5127</v>
      </c>
      <c r="L71" t="s">
        <v>2236</v>
      </c>
      <c r="M71" t="s">
        <v>5019</v>
      </c>
      <c r="N71" t="s">
        <v>5128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ADEC-3A5D-471C-AB96-7969DDCD027D}">
  <dimension ref="C2:N242"/>
  <sheetViews>
    <sheetView workbookViewId="0">
      <selection activeCell="M32" sqref="M32"/>
    </sheetView>
  </sheetViews>
  <sheetFormatPr defaultColWidth="8.85546875" defaultRowHeight="15" x14ac:dyDescent="0.25"/>
  <cols>
    <col min="4" max="4" width="26.42578125" customWidth="1"/>
    <col min="5" max="5" width="24.28515625" bestFit="1" customWidth="1"/>
    <col min="6" max="6" width="12.5703125" customWidth="1"/>
    <col min="10" max="10" width="11.5703125" customWidth="1"/>
    <col min="11" max="11" width="15.5703125" customWidth="1"/>
    <col min="12" max="12" width="19.5703125" customWidth="1"/>
    <col min="13" max="13" width="16.5703125" customWidth="1"/>
    <col min="14" max="14" width="23.85546875" customWidth="1"/>
    <col min="18" max="18" width="9.42578125" customWidth="1"/>
  </cols>
  <sheetData>
    <row r="2" spans="3:14" x14ac:dyDescent="0.25">
      <c r="C2" t="s">
        <v>5129</v>
      </c>
      <c r="D2" t="s">
        <v>1064</v>
      </c>
      <c r="E2" t="s">
        <v>1</v>
      </c>
      <c r="F2" t="s">
        <v>2558</v>
      </c>
      <c r="G2" t="s">
        <v>2</v>
      </c>
      <c r="H2" t="s">
        <v>3</v>
      </c>
      <c r="I2" t="s">
        <v>5130</v>
      </c>
      <c r="J2" t="s">
        <v>5131</v>
      </c>
      <c r="K2" t="s">
        <v>5132</v>
      </c>
      <c r="L2" t="s">
        <v>5133</v>
      </c>
      <c r="M2" t="s">
        <v>1070</v>
      </c>
      <c r="N2" t="s">
        <v>1077</v>
      </c>
    </row>
    <row r="3" spans="3:14" x14ac:dyDescent="0.25">
      <c r="D3" t="s">
        <v>1046</v>
      </c>
      <c r="E3" t="s">
        <v>242</v>
      </c>
      <c r="F3">
        <v>4663</v>
      </c>
      <c r="G3" t="s">
        <v>70</v>
      </c>
      <c r="H3" t="s">
        <v>64</v>
      </c>
      <c r="I3">
        <v>108</v>
      </c>
      <c r="J3" t="s">
        <v>31</v>
      </c>
      <c r="K3" t="str">
        <f>IF(Draft2023[[#This Row],[KEEPER]]="K",_xlfn.IFNA(INDEX(Draft2022[Current Contract],MATCH(Draft2023[[#This Row],[sleeper_id]],Draft2022[sleeper_id],0)),"Undrafted"),"")</f>
        <v>Undrafted</v>
      </c>
      <c r="L3" t="str">
        <f>IF(Draft2023[[#This Row],[KEEPER]]="K",Draft2023[[#This Row],[Last Contract]],IF(ISNA(VLOOKUP(Draft2023[[#This Row],[sleeper_id]],Rookies2023[player_id],1,FALSE)),"Auction","Rookie"))</f>
        <v>Undrafted</v>
      </c>
      <c r="M3">
        <f>2023-Draft2023[[#This Row],[Net Keeper Count]]</f>
        <v>2022</v>
      </c>
      <c r="N3">
        <f>IF(Draft2023[[#This Row],[KEEPER]]="K",1+_xlfn.IFNA(INDEX(Draft2022[Net Keeper Count],MATCH(Draft2023[[#This Row],[PLAYER]],Draft2022[PLAYER],0)),0),0)</f>
        <v>1</v>
      </c>
    </row>
    <row r="4" spans="3:14" x14ac:dyDescent="0.25">
      <c r="D4" t="s">
        <v>1046</v>
      </c>
      <c r="E4" t="s">
        <v>1454</v>
      </c>
      <c r="F4" t="s">
        <v>1453</v>
      </c>
      <c r="G4" t="s">
        <v>94</v>
      </c>
      <c r="H4" t="s">
        <v>126</v>
      </c>
      <c r="I4">
        <v>1</v>
      </c>
      <c r="J4" t="s">
        <v>31</v>
      </c>
      <c r="K4" t="str">
        <f>IF(Draft2023[[#This Row],[KEEPER]]="K",_xlfn.IFNA(INDEX(Draft2022[Current Contract],MATCH(Draft2023[[#This Row],[sleeper_id]],Draft2022[sleeper_id],0)),"Undrafted"),"")</f>
        <v>Rookie</v>
      </c>
      <c r="L4" t="str">
        <f>IF(Draft2023[[#This Row],[KEEPER]]="K",Draft2023[[#This Row],[Last Contract]],IF(ISNA(VLOOKUP(Draft2023[[#This Row],[sleeper_id]],Rookies2023[player_id],1,FALSE)),"Auction","Rookie"))</f>
        <v>Rookie</v>
      </c>
      <c r="M4">
        <f>2023-Draft2023[[#This Row],[Net Keeper Count]]</f>
        <v>2022</v>
      </c>
      <c r="N4">
        <f>IF(Draft2023[[#This Row],[KEEPER]]="K",1+_xlfn.IFNA(INDEX(Draft2022[Net Keeper Count],MATCH(Draft2023[[#This Row],[PLAYER]],Draft2022[PLAYER],0)),0),0)</f>
        <v>1</v>
      </c>
    </row>
    <row r="5" spans="3:14" x14ac:dyDescent="0.25">
      <c r="D5" t="s">
        <v>1046</v>
      </c>
      <c r="E5" t="s">
        <v>318</v>
      </c>
      <c r="F5" t="s">
        <v>1311</v>
      </c>
      <c r="G5" t="s">
        <v>2248</v>
      </c>
      <c r="H5" t="s">
        <v>102</v>
      </c>
      <c r="I5">
        <v>16</v>
      </c>
      <c r="J5" t="s">
        <v>31</v>
      </c>
      <c r="K5" t="str">
        <f>IF(Draft2023[[#This Row],[KEEPER]]="K",_xlfn.IFNA(INDEX(Draft2022[Current Contract],MATCH(Draft2023[[#This Row],[sleeper_id]],Draft2022[sleeper_id],0)),"Undrafted"),"")</f>
        <v>Rookie</v>
      </c>
      <c r="L5" t="str">
        <f>IF(Draft2023[[#This Row],[KEEPER]]="K",Draft2023[[#This Row],[Last Contract]],IF(ISNA(VLOOKUP(Draft2023[[#This Row],[sleeper_id]],Rookies2023[player_id],1,FALSE)),"Auction","Rookie"))</f>
        <v>Rookie</v>
      </c>
      <c r="M5">
        <f>2023-Draft2023[[#This Row],[Net Keeper Count]]</f>
        <v>2018</v>
      </c>
      <c r="N5">
        <f>IF(Draft2023[[#This Row],[KEEPER]]="K",1+_xlfn.IFNA(INDEX(Draft2022[Net Keeper Count],MATCH(Draft2023[[#This Row],[PLAYER]],Draft2022[PLAYER],0)),0),0)</f>
        <v>5</v>
      </c>
    </row>
    <row r="6" spans="3:14" x14ac:dyDescent="0.25">
      <c r="D6" t="s">
        <v>1046</v>
      </c>
      <c r="E6" t="s">
        <v>1109</v>
      </c>
      <c r="F6" t="s">
        <v>1108</v>
      </c>
      <c r="G6" t="s">
        <v>92</v>
      </c>
      <c r="H6" t="s">
        <v>29</v>
      </c>
      <c r="I6">
        <v>3</v>
      </c>
      <c r="J6" t="s">
        <v>31</v>
      </c>
      <c r="K6" t="str">
        <f>IF(Draft2023[[#This Row],[KEEPER]]="K",_xlfn.IFNA(INDEX(Draft2022[Current Contract],MATCH(Draft2023[[#This Row],[sleeper_id]],Draft2022[sleeper_id],0)),"Undrafted"),"")</f>
        <v>Rookie</v>
      </c>
      <c r="L6" t="str">
        <f>IF(Draft2023[[#This Row],[KEEPER]]="K",Draft2023[[#This Row],[Last Contract]],IF(ISNA(VLOOKUP(Draft2023[[#This Row],[sleeper_id]],Rookies2023[player_id],1,FALSE)),"Auction","Rookie"))</f>
        <v>Rookie</v>
      </c>
      <c r="M6">
        <f>2023-Draft2023[[#This Row],[Net Keeper Count]]</f>
        <v>2019</v>
      </c>
      <c r="N6">
        <f>IF(Draft2023[[#This Row],[KEEPER]]="K",1+_xlfn.IFNA(INDEX(Draft2022[Net Keeper Count],MATCH(Draft2023[[#This Row],[PLAYER]],Draft2022[PLAYER],0)),0),0)</f>
        <v>4</v>
      </c>
    </row>
    <row r="7" spans="3:14" x14ac:dyDescent="0.25">
      <c r="D7" t="s">
        <v>1046</v>
      </c>
      <c r="E7" t="s">
        <v>609</v>
      </c>
      <c r="F7" t="s">
        <v>5134</v>
      </c>
      <c r="G7" t="s">
        <v>92</v>
      </c>
      <c r="H7" t="s">
        <v>126</v>
      </c>
      <c r="I7">
        <v>32</v>
      </c>
      <c r="J7" t="s">
        <v>31</v>
      </c>
      <c r="K7" t="str">
        <f>IF(Draft2023[[#This Row],[KEEPER]]="K",_xlfn.IFNA(INDEX(Draft2022[Current Contract],MATCH(Draft2023[[#This Row],[sleeper_id]],Draft2022[sleeper_id],0)),"Undrafted"),"")</f>
        <v>Auction</v>
      </c>
      <c r="L7" t="str">
        <f>IF(Draft2023[[#This Row],[KEEPER]]="K",Draft2023[[#This Row],[Last Contract]],IF(ISNA(VLOOKUP(Draft2023[[#This Row],[sleeper_id]],Rookies2023[player_id],1,FALSE)),"Auction","Rookie"))</f>
        <v>Auction</v>
      </c>
      <c r="M7">
        <f>2023-Draft2023[[#This Row],[Net Keeper Count]]</f>
        <v>2022</v>
      </c>
      <c r="N7">
        <f>IF(Draft2023[[#This Row],[KEEPER]]="K",1+_xlfn.IFNA(INDEX(Draft2022[Net Keeper Count],MATCH(Draft2023[[#This Row],[PLAYER]],Draft2022[PLAYER],0)),0),0)</f>
        <v>1</v>
      </c>
    </row>
    <row r="8" spans="3:14" x14ac:dyDescent="0.25">
      <c r="D8" t="s">
        <v>1046</v>
      </c>
      <c r="E8" t="s">
        <v>1830</v>
      </c>
      <c r="F8" t="s">
        <v>2663</v>
      </c>
      <c r="G8" t="s">
        <v>2219</v>
      </c>
      <c r="H8" t="s">
        <v>64</v>
      </c>
      <c r="I8">
        <v>16</v>
      </c>
      <c r="J8" t="s">
        <v>31</v>
      </c>
      <c r="K8" t="str">
        <f>IF(Draft2023[[#This Row],[KEEPER]]="K",_xlfn.IFNA(INDEX(Draft2022[Current Contract],MATCH(Draft2023[[#This Row],[sleeper_id]],Draft2022[sleeper_id],0)),"Undrafted"),"")</f>
        <v>Rookie</v>
      </c>
      <c r="L8" t="str">
        <f>IF(Draft2023[[#This Row],[KEEPER]]="K",Draft2023[[#This Row],[Last Contract]],IF(ISNA(VLOOKUP(Draft2023[[#This Row],[sleeper_id]],Rookies2023[player_id],1,FALSE)),"Auction","Rookie"))</f>
        <v>Rookie</v>
      </c>
      <c r="M8">
        <f>2023-Draft2023[[#This Row],[Net Keeper Count]]</f>
        <v>2019</v>
      </c>
      <c r="N8">
        <f>IF(Draft2023[[#This Row],[KEEPER]]="K",1+_xlfn.IFNA(INDEX(Draft2022[Net Keeper Count],MATCH(Draft2023[[#This Row],[PLAYER]],Draft2022[PLAYER],0)),0),0)</f>
        <v>4</v>
      </c>
    </row>
    <row r="9" spans="3:14" x14ac:dyDescent="0.25">
      <c r="D9" t="s">
        <v>1046</v>
      </c>
      <c r="E9" t="s">
        <v>548</v>
      </c>
      <c r="F9" t="s">
        <v>2664</v>
      </c>
      <c r="G9" t="s">
        <v>2278</v>
      </c>
      <c r="H9" t="s">
        <v>29</v>
      </c>
      <c r="I9">
        <v>1</v>
      </c>
      <c r="J9" t="s">
        <v>31</v>
      </c>
      <c r="K9" t="str">
        <f>IF(Draft2023[[#This Row],[KEEPER]]="K",_xlfn.IFNA(INDEX(Draft2022[Current Contract],MATCH(Draft2023[[#This Row],[sleeper_id]],Draft2022[sleeper_id],0)),"Undrafted"),"")</f>
        <v>Undrafted</v>
      </c>
      <c r="L9" t="str">
        <f>IF(Draft2023[[#This Row],[KEEPER]]="K",Draft2023[[#This Row],[Last Contract]],IF(ISNA(VLOOKUP(Draft2023[[#This Row],[sleeper_id]],Rookies2023[player_id],1,FALSE)),"Auction","Rookie"))</f>
        <v>Undrafted</v>
      </c>
      <c r="M9">
        <f>2023-Draft2023[[#This Row],[Net Keeper Count]]</f>
        <v>2022</v>
      </c>
      <c r="N9">
        <f>IF(Draft2023[[#This Row],[KEEPER]]="K",1+_xlfn.IFNA(INDEX(Draft2022[Net Keeper Count],MATCH(Draft2023[[#This Row],[PLAYER]],Draft2022[PLAYER],0)),0),0)</f>
        <v>1</v>
      </c>
    </row>
    <row r="10" spans="3:14" x14ac:dyDescent="0.25">
      <c r="D10" t="s">
        <v>1046</v>
      </c>
      <c r="E10" t="s">
        <v>1512</v>
      </c>
      <c r="F10" t="s">
        <v>1511</v>
      </c>
      <c r="G10" t="s">
        <v>2221</v>
      </c>
      <c r="H10" t="s">
        <v>126</v>
      </c>
      <c r="I10">
        <v>1</v>
      </c>
      <c r="J10" t="s">
        <v>31</v>
      </c>
      <c r="K10" t="str">
        <f>IF(Draft2023[[#This Row],[KEEPER]]="K",_xlfn.IFNA(INDEX(Draft2022[Current Contract],MATCH(Draft2023[[#This Row],[sleeper_id]],Draft2022[sleeper_id],0)),"Undrafted"),"")</f>
        <v>Rookie</v>
      </c>
      <c r="L10" t="str">
        <f>IF(Draft2023[[#This Row],[KEEPER]]="K",Draft2023[[#This Row],[Last Contract]],IF(ISNA(VLOOKUP(Draft2023[[#This Row],[sleeper_id]],Rookies2023[player_id],1,FALSE)),"Auction","Rookie"))</f>
        <v>Rookie</v>
      </c>
      <c r="M10">
        <f>2023-Draft2023[[#This Row],[Net Keeper Count]]</f>
        <v>2022</v>
      </c>
      <c r="N10">
        <f>IF(Draft2023[[#This Row],[KEEPER]]="K",1+_xlfn.IFNA(INDEX(Draft2022[Net Keeper Count],MATCH(Draft2023[[#This Row],[PLAYER]],Draft2022[PLAYER],0)),0),0)</f>
        <v>1</v>
      </c>
    </row>
    <row r="11" spans="3:14" x14ac:dyDescent="0.25">
      <c r="D11" t="s">
        <v>1046</v>
      </c>
      <c r="E11" t="s">
        <v>1471</v>
      </c>
      <c r="F11" t="s">
        <v>1470</v>
      </c>
      <c r="G11" t="s">
        <v>2236</v>
      </c>
      <c r="H11" t="s">
        <v>64</v>
      </c>
      <c r="I11">
        <v>1</v>
      </c>
      <c r="J11" t="s">
        <v>31</v>
      </c>
      <c r="K11" t="str">
        <f>IF(Draft2023[[#This Row],[KEEPER]]="K",_xlfn.IFNA(INDEX(Draft2022[Current Contract],MATCH(Draft2023[[#This Row],[sleeper_id]],Draft2022[sleeper_id],0)),"Undrafted"),"")</f>
        <v>Undrafted</v>
      </c>
      <c r="L11" t="str">
        <f>IF(Draft2023[[#This Row],[KEEPER]]="K",Draft2023[[#This Row],[Last Contract]],IF(ISNA(VLOOKUP(Draft2023[[#This Row],[sleeper_id]],Rookies2023[player_id],1,FALSE)),"Auction","Rookie"))</f>
        <v>Undrafted</v>
      </c>
      <c r="M11">
        <f>2023-Draft2023[[#This Row],[Net Keeper Count]]</f>
        <v>2022</v>
      </c>
      <c r="N11">
        <f>IF(Draft2023[[#This Row],[KEEPER]]="K",1+_xlfn.IFNA(INDEX(Draft2022[Net Keeper Count],MATCH(Draft2023[[#This Row],[PLAYER]],Draft2022[PLAYER],0)),0),0)</f>
        <v>1</v>
      </c>
    </row>
    <row r="12" spans="3:14" x14ac:dyDescent="0.25">
      <c r="D12" t="s">
        <v>1046</v>
      </c>
      <c r="E12" t="s">
        <v>1942</v>
      </c>
      <c r="F12" t="s">
        <v>2667</v>
      </c>
      <c r="G12" t="s">
        <v>2268</v>
      </c>
      <c r="H12" t="s">
        <v>64</v>
      </c>
      <c r="I12">
        <v>1</v>
      </c>
      <c r="J12" t="s">
        <v>31</v>
      </c>
      <c r="K12" t="str">
        <f>IF(Draft2023[[#This Row],[KEEPER]]="K",_xlfn.IFNA(INDEX(Draft2022[Current Contract],MATCH(Draft2023[[#This Row],[sleeper_id]],Draft2022[sleeper_id],0)),"Undrafted"),"")</f>
        <v>Rookie</v>
      </c>
      <c r="L12" t="str">
        <f>IF(Draft2023[[#This Row],[KEEPER]]="K",Draft2023[[#This Row],[Last Contract]],IF(ISNA(VLOOKUP(Draft2023[[#This Row],[sleeper_id]],Rookies2023[player_id],1,FALSE)),"Auction","Rookie"))</f>
        <v>Rookie</v>
      </c>
      <c r="M12">
        <f>2023-Draft2023[[#This Row],[Net Keeper Count]]</f>
        <v>2022</v>
      </c>
      <c r="N12">
        <f>IF(Draft2023[[#This Row],[KEEPER]]="K",1+_xlfn.IFNA(INDEX(Draft2022[Net Keeper Count],MATCH(Draft2023[[#This Row],[PLAYER]],Draft2022[PLAYER],0)),0),0)</f>
        <v>1</v>
      </c>
    </row>
    <row r="13" spans="3:14" x14ac:dyDescent="0.25">
      <c r="D13" t="s">
        <v>1046</v>
      </c>
      <c r="E13" t="s">
        <v>1119</v>
      </c>
      <c r="F13" t="s">
        <v>1118</v>
      </c>
      <c r="G13" t="s">
        <v>2278</v>
      </c>
      <c r="H13" t="s">
        <v>64</v>
      </c>
      <c r="I13">
        <v>18</v>
      </c>
      <c r="J13" t="s">
        <v>31</v>
      </c>
      <c r="K13" t="str">
        <f>IF(Draft2023[[#This Row],[KEEPER]]="K",_xlfn.IFNA(INDEX(Draft2022[Current Contract],MATCH(Draft2023[[#This Row],[sleeper_id]],Draft2022[sleeper_id],0)),"Undrafted"),"")</f>
        <v>Rookie</v>
      </c>
      <c r="L13" t="str">
        <f>IF(Draft2023[[#This Row],[KEEPER]]="K",Draft2023[[#This Row],[Last Contract]],IF(ISNA(VLOOKUP(Draft2023[[#This Row],[sleeper_id]],Rookies2023[player_id],1,FALSE)),"Auction","Rookie"))</f>
        <v>Rookie</v>
      </c>
      <c r="M13">
        <f>2023-Draft2023[[#This Row],[Net Keeper Count]]</f>
        <v>2022</v>
      </c>
      <c r="N13">
        <f>IF(Draft2023[[#This Row],[KEEPER]]="K",1+_xlfn.IFNA(INDEX(Draft2022[Net Keeper Count],MATCH(Draft2023[[#This Row],[PLAYER]],Draft2022[PLAYER],0)),0),0)</f>
        <v>1</v>
      </c>
    </row>
    <row r="14" spans="3:14" x14ac:dyDescent="0.25">
      <c r="D14" t="s">
        <v>1046</v>
      </c>
      <c r="E14" t="s">
        <v>1328</v>
      </c>
      <c r="F14" t="s">
        <v>1327</v>
      </c>
      <c r="G14" t="s">
        <v>2246</v>
      </c>
      <c r="H14" t="s">
        <v>102</v>
      </c>
      <c r="I14">
        <v>11</v>
      </c>
      <c r="J14" t="s">
        <v>31</v>
      </c>
      <c r="K14" t="str">
        <f>IF(Draft2023[[#This Row],[KEEPER]]="K",_xlfn.IFNA(INDEX(Draft2022[Current Contract],MATCH(Draft2023[[#This Row],[sleeper_id]],Draft2022[sleeper_id],0)),"Undrafted"),"")</f>
        <v>Rookie</v>
      </c>
      <c r="L14" t="str">
        <f>IF(Draft2023[[#This Row],[KEEPER]]="K",Draft2023[[#This Row],[Last Contract]],IF(ISNA(VLOOKUP(Draft2023[[#This Row],[sleeper_id]],Rookies2023[player_id],1,FALSE)),"Auction","Rookie"))</f>
        <v>Rookie</v>
      </c>
      <c r="M14">
        <f>2023-Draft2023[[#This Row],[Net Keeper Count]]</f>
        <v>2020</v>
      </c>
      <c r="N14">
        <f>IF(Draft2023[[#This Row],[KEEPER]]="K",1+_xlfn.IFNA(INDEX(Draft2022[Net Keeper Count],MATCH(Draft2023[[#This Row],[PLAYER]],Draft2022[PLAYER],0)),0),0)</f>
        <v>3</v>
      </c>
    </row>
    <row r="15" spans="3:14" x14ac:dyDescent="0.25">
      <c r="D15" t="s">
        <v>1046</v>
      </c>
      <c r="E15" t="s">
        <v>134</v>
      </c>
      <c r="F15" t="s">
        <v>1521</v>
      </c>
      <c r="G15" t="s">
        <v>94</v>
      </c>
      <c r="H15" t="s">
        <v>102</v>
      </c>
      <c r="I15">
        <v>31</v>
      </c>
      <c r="J15" t="s">
        <v>31</v>
      </c>
      <c r="K15" t="str">
        <f>IF(Draft2023[[#This Row],[KEEPER]]="K",_xlfn.IFNA(INDEX(Draft2022[Current Contract],MATCH(Draft2023[[#This Row],[sleeper_id]],Draft2022[sleeper_id],0)),"Undrafted"),"")</f>
        <v>Auction</v>
      </c>
      <c r="L15" t="str">
        <f>IF(Draft2023[[#This Row],[KEEPER]]="K",Draft2023[[#This Row],[Last Contract]],IF(ISNA(VLOOKUP(Draft2023[[#This Row],[sleeper_id]],Rookies2023[player_id],1,FALSE)),"Auction","Rookie"))</f>
        <v>Auction</v>
      </c>
      <c r="M15">
        <f>2023-Draft2023[[#This Row],[Net Keeper Count]]</f>
        <v>2022</v>
      </c>
      <c r="N15">
        <f>IF(Draft2023[[#This Row],[KEEPER]]="K",1+_xlfn.IFNA(INDEX(Draft2022[Net Keeper Count],MATCH(Draft2023[[#This Row],[PLAYER]],Draft2022[PLAYER],0)),0),0)</f>
        <v>1</v>
      </c>
    </row>
    <row r="16" spans="3:14" x14ac:dyDescent="0.25">
      <c r="D16" t="s">
        <v>1046</v>
      </c>
      <c r="E16" t="s">
        <v>1881</v>
      </c>
      <c r="F16" t="s">
        <v>5135</v>
      </c>
      <c r="G16" t="s">
        <v>92</v>
      </c>
      <c r="H16" t="s">
        <v>102</v>
      </c>
      <c r="I16">
        <v>5</v>
      </c>
      <c r="J16" t="s">
        <v>31</v>
      </c>
      <c r="K16" t="str">
        <f>IF(Draft2023[[#This Row],[KEEPER]]="K",_xlfn.IFNA(INDEX(Draft2022[Current Contract],MATCH(Draft2023[[#This Row],[sleeper_id]],Draft2022[sleeper_id],0)),"Undrafted"),"")</f>
        <v>Rookie</v>
      </c>
      <c r="L16" t="str">
        <f>IF(Draft2023[[#This Row],[KEEPER]]="K",Draft2023[[#This Row],[Last Contract]],IF(ISNA(VLOOKUP(Draft2023[[#This Row],[sleeper_id]],Rookies2023[player_id],1,FALSE)),"Auction","Rookie"))</f>
        <v>Rookie</v>
      </c>
      <c r="M16">
        <f>2023-Draft2023[[#This Row],[Net Keeper Count]]</f>
        <v>2019</v>
      </c>
      <c r="N16">
        <f>IF(Draft2023[[#This Row],[KEEPER]]="K",1+_xlfn.IFNA(INDEX(Draft2022[Net Keeper Count],MATCH(Draft2023[[#This Row],[PLAYER]],Draft2022[PLAYER],0)),0),0)</f>
        <v>4</v>
      </c>
    </row>
    <row r="17" spans="4:14" x14ac:dyDescent="0.25">
      <c r="D17" t="s">
        <v>1046</v>
      </c>
      <c r="E17" t="s">
        <v>1475</v>
      </c>
      <c r="F17" t="s">
        <v>1474</v>
      </c>
      <c r="G17" t="s">
        <v>28</v>
      </c>
      <c r="H17" t="s">
        <v>102</v>
      </c>
      <c r="I17">
        <v>3</v>
      </c>
      <c r="J17" t="s">
        <v>31</v>
      </c>
      <c r="K17" t="str">
        <f>IF(Draft2023[[#This Row],[KEEPER]]="K",_xlfn.IFNA(INDEX(Draft2022[Current Contract],MATCH(Draft2023[[#This Row],[sleeper_id]],Draft2022[sleeper_id],0)),"Undrafted"),"")</f>
        <v>Rookie</v>
      </c>
      <c r="L17" t="str">
        <f>IF(Draft2023[[#This Row],[KEEPER]]="K",Draft2023[[#This Row],[Last Contract]],IF(ISNA(VLOOKUP(Draft2023[[#This Row],[sleeper_id]],Rookies2023[player_id],1,FALSE)),"Auction","Rookie"))</f>
        <v>Rookie</v>
      </c>
      <c r="M17">
        <f>2023-Draft2023[[#This Row],[Net Keeper Count]]</f>
        <v>2022</v>
      </c>
      <c r="N17">
        <f>IF(Draft2023[[#This Row],[KEEPER]]="K",1+_xlfn.IFNA(INDEX(Draft2022[Net Keeper Count],MATCH(Draft2023[[#This Row],[PLAYER]],Draft2022[PLAYER],0)),0),0)</f>
        <v>1</v>
      </c>
    </row>
    <row r="18" spans="4:14" x14ac:dyDescent="0.25">
      <c r="D18" t="s">
        <v>1046</v>
      </c>
      <c r="E18" t="s">
        <v>1132</v>
      </c>
      <c r="F18" t="s">
        <v>1131</v>
      </c>
      <c r="G18" t="s">
        <v>2322</v>
      </c>
      <c r="H18" t="s">
        <v>29</v>
      </c>
      <c r="I18">
        <v>7</v>
      </c>
      <c r="J18" t="s">
        <v>31</v>
      </c>
      <c r="K18" t="str">
        <f>IF(Draft2023[[#This Row],[KEEPER]]="K",_xlfn.IFNA(INDEX(Draft2022[Current Contract],MATCH(Draft2023[[#This Row],[sleeper_id]],Draft2022[sleeper_id],0)),"Undrafted"),"")</f>
        <v>Rookie</v>
      </c>
      <c r="L18" t="str">
        <f>IF(Draft2023[[#This Row],[KEEPER]]="K",Draft2023[[#This Row],[Last Contract]],IF(ISNA(VLOOKUP(Draft2023[[#This Row],[sleeper_id]],Rookies2023[player_id],1,FALSE)),"Auction","Rookie"))</f>
        <v>Rookie</v>
      </c>
      <c r="M18">
        <f>2023-Draft2023[[#This Row],[Net Keeper Count]]</f>
        <v>2021</v>
      </c>
      <c r="N18">
        <f>IF(Draft2023[[#This Row],[KEEPER]]="K",1+_xlfn.IFNA(INDEX(Draft2022[Net Keeper Count],MATCH(Draft2023[[#This Row],[PLAYER]],Draft2022[PLAYER],0)),0),0)</f>
        <v>2</v>
      </c>
    </row>
    <row r="19" spans="4:14" x14ac:dyDescent="0.25">
      <c r="D19" t="s">
        <v>1046</v>
      </c>
      <c r="E19" t="s">
        <v>1478</v>
      </c>
      <c r="F19" t="s">
        <v>1477</v>
      </c>
      <c r="G19" t="s">
        <v>2244</v>
      </c>
      <c r="H19" t="s">
        <v>64</v>
      </c>
      <c r="I19">
        <v>3</v>
      </c>
      <c r="J19" t="s">
        <v>31</v>
      </c>
      <c r="K19" t="str">
        <f>IF(Draft2023[[#This Row],[KEEPER]]="K",_xlfn.IFNA(INDEX(Draft2022[Current Contract],MATCH(Draft2023[[#This Row],[sleeper_id]],Draft2022[sleeper_id],0)),"Undrafted"),"")</f>
        <v>Rookie</v>
      </c>
      <c r="L19" t="str">
        <f>IF(Draft2023[[#This Row],[KEEPER]]="K",Draft2023[[#This Row],[Last Contract]],IF(ISNA(VLOOKUP(Draft2023[[#This Row],[sleeper_id]],Rookies2023[player_id],1,FALSE)),"Auction","Rookie"))</f>
        <v>Rookie</v>
      </c>
      <c r="M19">
        <f>2023-Draft2023[[#This Row],[Net Keeper Count]]</f>
        <v>2022</v>
      </c>
      <c r="N19">
        <f>IF(Draft2023[[#This Row],[KEEPER]]="K",1+_xlfn.IFNA(INDEX(Draft2022[Net Keeper Count],MATCH(Draft2023[[#This Row],[PLAYER]],Draft2022[PLAYER],0)),0),0)</f>
        <v>1</v>
      </c>
    </row>
    <row r="20" spans="4:14" x14ac:dyDescent="0.25">
      <c r="D20" t="s">
        <v>1046</v>
      </c>
      <c r="E20" t="s">
        <v>1952</v>
      </c>
      <c r="F20" t="s">
        <v>2653</v>
      </c>
      <c r="G20" t="s">
        <v>2268</v>
      </c>
      <c r="H20" t="s">
        <v>102</v>
      </c>
      <c r="I20">
        <v>3</v>
      </c>
      <c r="J20" t="s">
        <v>19</v>
      </c>
      <c r="K20" t="str">
        <f>IF(Draft2023[[#This Row],[KEEPER]]="K",_xlfn.IFNA(INDEX(Draft2022[Current Contract],MATCH(Draft2023[[#This Row],[sleeper_id]],Draft2022[sleeper_id],0)),"Undrafted"),"")</f>
        <v/>
      </c>
      <c r="L20" t="str">
        <f>IF(Draft2023[[#This Row],[KEEPER]]="K",Draft2023[[#This Row],[Last Contract]],IF(ISNA(VLOOKUP(Draft2023[[#This Row],[sleeper_id]],Rookies2023[player_id],1,FALSE)),"Auction","Rookie"))</f>
        <v>Rookie</v>
      </c>
      <c r="M20">
        <f>2023-Draft2023[[#This Row],[Net Keeper Count]]</f>
        <v>2023</v>
      </c>
      <c r="N20">
        <f>IF(Draft2023[[#This Row],[KEEPER]]="K",1+_xlfn.IFNA(INDEX(Draft2022[Net Keeper Count],MATCH(Draft2023[[#This Row],[PLAYER]],Draft2022[PLAYER],0)),0),0)</f>
        <v>0</v>
      </c>
    </row>
    <row r="21" spans="4:14" x14ac:dyDescent="0.25">
      <c r="D21" t="s">
        <v>1046</v>
      </c>
      <c r="E21" t="s">
        <v>1107</v>
      </c>
      <c r="F21" t="s">
        <v>1106</v>
      </c>
      <c r="G21" t="s">
        <v>2233</v>
      </c>
      <c r="H21" t="s">
        <v>126</v>
      </c>
      <c r="I21">
        <v>5</v>
      </c>
      <c r="J21" t="s">
        <v>19</v>
      </c>
      <c r="K21" t="str">
        <f>IF(Draft2023[[#This Row],[KEEPER]]="K",_xlfn.IFNA(INDEX(Draft2022[Current Contract],MATCH(Draft2023[[#This Row],[sleeper_id]],Draft2022[sleeper_id],0)),"Undrafted"),"")</f>
        <v/>
      </c>
      <c r="L21" t="str">
        <f>IF(Draft2023[[#This Row],[KEEPER]]="K",Draft2023[[#This Row],[Last Contract]],IF(ISNA(VLOOKUP(Draft2023[[#This Row],[sleeper_id]],Rookies2023[player_id],1,FALSE)),"Auction","Rookie"))</f>
        <v>Rookie</v>
      </c>
      <c r="M21">
        <f>2023-Draft2023[[#This Row],[Net Keeper Count]]</f>
        <v>2023</v>
      </c>
      <c r="N21">
        <f>IF(Draft2023[[#This Row],[KEEPER]]="K",1+_xlfn.IFNA(INDEX(Draft2022[Net Keeper Count],MATCH(Draft2023[[#This Row],[PLAYER]],Draft2022[PLAYER],0)),0),0)</f>
        <v>0</v>
      </c>
    </row>
    <row r="22" spans="4:14" x14ac:dyDescent="0.25">
      <c r="D22" t="s">
        <v>1046</v>
      </c>
      <c r="E22" t="s">
        <v>1949</v>
      </c>
      <c r="F22" t="s">
        <v>2679</v>
      </c>
      <c r="G22" t="s">
        <v>2229</v>
      </c>
      <c r="H22" t="s">
        <v>64</v>
      </c>
      <c r="I22">
        <v>3</v>
      </c>
      <c r="J22" t="s">
        <v>19</v>
      </c>
      <c r="K22" t="str">
        <f>IF(Draft2023[[#This Row],[KEEPER]]="K",_xlfn.IFNA(INDEX(Draft2022[Current Contract],MATCH(Draft2023[[#This Row],[sleeper_id]],Draft2022[sleeper_id],0)),"Undrafted"),"")</f>
        <v/>
      </c>
      <c r="L22" t="str">
        <f>IF(Draft2023[[#This Row],[KEEPER]]="K",Draft2023[[#This Row],[Last Contract]],IF(ISNA(VLOOKUP(Draft2023[[#This Row],[sleeper_id]],Rookies2023[player_id],1,FALSE)),"Auction","Rookie"))</f>
        <v>Rookie</v>
      </c>
      <c r="M22">
        <f>2023-Draft2023[[#This Row],[Net Keeper Count]]</f>
        <v>2023</v>
      </c>
      <c r="N22">
        <f>IF(Draft2023[[#This Row],[KEEPER]]="K",1+_xlfn.IFNA(INDEX(Draft2022[Net Keeper Count],MATCH(Draft2023[[#This Row],[PLAYER]],Draft2022[PLAYER],0)),0),0)</f>
        <v>0</v>
      </c>
    </row>
    <row r="23" spans="4:14" x14ac:dyDescent="0.25">
      <c r="D23" t="s">
        <v>1046</v>
      </c>
      <c r="E23" t="s">
        <v>2030</v>
      </c>
      <c r="F23" t="s">
        <v>2632</v>
      </c>
      <c r="G23" t="s">
        <v>2219</v>
      </c>
      <c r="H23" t="s">
        <v>102</v>
      </c>
      <c r="I23">
        <v>2</v>
      </c>
      <c r="J23" t="s">
        <v>19</v>
      </c>
      <c r="K23" t="str">
        <f>IF(Draft2023[[#This Row],[KEEPER]]="K",_xlfn.IFNA(INDEX(Draft2022[Current Contract],MATCH(Draft2023[[#This Row],[sleeper_id]],Draft2022[sleeper_id],0)),"Undrafted"),"")</f>
        <v/>
      </c>
      <c r="L23" t="str">
        <f>IF(Draft2023[[#This Row],[KEEPER]]="K",Draft2023[[#This Row],[Last Contract]],IF(ISNA(VLOOKUP(Draft2023[[#This Row],[sleeper_id]],Rookies2023[player_id],1,FALSE)),"Auction","Rookie"))</f>
        <v>Rookie</v>
      </c>
      <c r="M23">
        <f>2023-Draft2023[[#This Row],[Net Keeper Count]]</f>
        <v>2023</v>
      </c>
      <c r="N23">
        <f>IF(Draft2023[[#This Row],[KEEPER]]="K",1+_xlfn.IFNA(INDEX(Draft2022[Net Keeper Count],MATCH(Draft2023[[#This Row],[PLAYER]],Draft2022[PLAYER],0)),0),0)</f>
        <v>0</v>
      </c>
    </row>
    <row r="24" spans="4:14" x14ac:dyDescent="0.25">
      <c r="D24" t="s">
        <v>1043</v>
      </c>
      <c r="E24" t="s">
        <v>1848</v>
      </c>
      <c r="F24" t="s">
        <v>5136</v>
      </c>
      <c r="G24" t="s">
        <v>2229</v>
      </c>
      <c r="H24" t="s">
        <v>102</v>
      </c>
      <c r="I24">
        <v>3</v>
      </c>
      <c r="J24" t="s">
        <v>31</v>
      </c>
      <c r="K24" t="str">
        <f>IF(Draft2023[[#This Row],[KEEPER]]="K",_xlfn.IFNA(INDEX(Draft2022[Current Contract],MATCH(Draft2023[[#This Row],[sleeper_id]],Draft2022[sleeper_id],0)),"Undrafted"),"")</f>
        <v>Rookie</v>
      </c>
      <c r="L24" t="str">
        <f>IF(Draft2023[[#This Row],[KEEPER]]="K",Draft2023[[#This Row],[Last Contract]],IF(ISNA(VLOOKUP(Draft2023[[#This Row],[sleeper_id]],Rookies2023[player_id],1,FALSE)),"Auction","Rookie"))</f>
        <v>Rookie</v>
      </c>
      <c r="M24">
        <f>2023-Draft2023[[#This Row],[Net Keeper Count]]</f>
        <v>2020</v>
      </c>
      <c r="N24">
        <f>IF(Draft2023[[#This Row],[KEEPER]]="K",1+_xlfn.IFNA(INDEX(Draft2022[Net Keeper Count],MATCH(Draft2023[[#This Row],[PLAYER]],Draft2022[PLAYER],0)),0),0)</f>
        <v>3</v>
      </c>
    </row>
    <row r="25" spans="4:14" x14ac:dyDescent="0.25">
      <c r="D25" t="s">
        <v>1043</v>
      </c>
      <c r="E25" t="s">
        <v>1310</v>
      </c>
      <c r="F25" t="s">
        <v>1309</v>
      </c>
      <c r="G25" t="s">
        <v>2224</v>
      </c>
      <c r="H25" t="s">
        <v>64</v>
      </c>
      <c r="I25">
        <v>4</v>
      </c>
      <c r="J25" t="s">
        <v>31</v>
      </c>
      <c r="K25" t="str">
        <f>IF(Draft2023[[#This Row],[KEEPER]]="K",_xlfn.IFNA(INDEX(Draft2022[Current Contract],MATCH(Draft2023[[#This Row],[sleeper_id]],Draft2022[sleeper_id],0)),"Undrafted"),"")</f>
        <v>Rookie</v>
      </c>
      <c r="L25" t="str">
        <f>IF(Draft2023[[#This Row],[KEEPER]]="K",Draft2023[[#This Row],[Last Contract]],IF(ISNA(VLOOKUP(Draft2023[[#This Row],[sleeper_id]],Rookies2023[player_id],1,FALSE)),"Auction","Rookie"))</f>
        <v>Rookie</v>
      </c>
      <c r="M25">
        <f>2023-Draft2023[[#This Row],[Net Keeper Count]]</f>
        <v>2021</v>
      </c>
      <c r="N25">
        <f>IF(Draft2023[[#This Row],[KEEPER]]="K",1+_xlfn.IFNA(INDEX(Draft2022[Net Keeper Count],MATCH(Draft2023[[#This Row],[PLAYER]],Draft2022[PLAYER],0)),0),0)</f>
        <v>2</v>
      </c>
    </row>
    <row r="26" spans="4:14" x14ac:dyDescent="0.25">
      <c r="D26" t="s">
        <v>1043</v>
      </c>
      <c r="E26" t="s">
        <v>1747</v>
      </c>
      <c r="F26" t="s">
        <v>2589</v>
      </c>
      <c r="G26" t="s">
        <v>2229</v>
      </c>
      <c r="H26" t="s">
        <v>126</v>
      </c>
      <c r="I26">
        <v>2</v>
      </c>
      <c r="J26" t="s">
        <v>31</v>
      </c>
      <c r="K26" t="str">
        <f>IF(Draft2023[[#This Row],[KEEPER]]="K",_xlfn.IFNA(INDEX(Draft2022[Current Contract],MATCH(Draft2023[[#This Row],[sleeper_id]],Draft2022[sleeper_id],0)),"Undrafted"),"")</f>
        <v>Rookie</v>
      </c>
      <c r="L26" t="str">
        <f>IF(Draft2023[[#This Row],[KEEPER]]="K",Draft2023[[#This Row],[Last Contract]],IF(ISNA(VLOOKUP(Draft2023[[#This Row],[sleeper_id]],Rookies2023[player_id],1,FALSE)),"Auction","Rookie"))</f>
        <v>Rookie</v>
      </c>
      <c r="M26">
        <f>2023-Draft2023[[#This Row],[Net Keeper Count]]</f>
        <v>2020</v>
      </c>
      <c r="N26">
        <f>IF(Draft2023[[#This Row],[KEEPER]]="K",1+_xlfn.IFNA(INDEX(Draft2022[Net Keeper Count],MATCH(Draft2023[[#This Row],[PLAYER]],Draft2022[PLAYER],0)),0),0)</f>
        <v>3</v>
      </c>
    </row>
    <row r="27" spans="4:14" x14ac:dyDescent="0.25">
      <c r="D27" t="s">
        <v>1043</v>
      </c>
      <c r="E27" t="s">
        <v>1503</v>
      </c>
      <c r="F27" t="s">
        <v>1502</v>
      </c>
      <c r="G27" t="s">
        <v>2278</v>
      </c>
      <c r="H27" t="s">
        <v>102</v>
      </c>
      <c r="I27">
        <v>21</v>
      </c>
      <c r="J27" t="s">
        <v>31</v>
      </c>
      <c r="K27" t="str">
        <f>IF(Draft2023[[#This Row],[KEEPER]]="K",_xlfn.IFNA(INDEX(Draft2022[Current Contract],MATCH(Draft2023[[#This Row],[sleeper_id]],Draft2022[sleeper_id],0)),"Undrafted"),"")</f>
        <v>Rookie</v>
      </c>
      <c r="L27" t="str">
        <f>IF(Draft2023[[#This Row],[KEEPER]]="K",Draft2023[[#This Row],[Last Contract]],IF(ISNA(VLOOKUP(Draft2023[[#This Row],[sleeper_id]],Rookies2023[player_id],1,FALSE)),"Auction","Rookie"))</f>
        <v>Rookie</v>
      </c>
      <c r="M27">
        <f>2023-Draft2023[[#This Row],[Net Keeper Count]]</f>
        <v>2019</v>
      </c>
      <c r="N27">
        <f>IF(Draft2023[[#This Row],[KEEPER]]="K",1+_xlfn.IFNA(INDEX(Draft2022[Net Keeper Count],MATCH(Draft2023[[#This Row],[PLAYER]],Draft2022[PLAYER],0)),0),0)</f>
        <v>4</v>
      </c>
    </row>
    <row r="28" spans="4:14" x14ac:dyDescent="0.25">
      <c r="D28" t="s">
        <v>1043</v>
      </c>
      <c r="E28" t="s">
        <v>80</v>
      </c>
      <c r="F28" t="s">
        <v>1504</v>
      </c>
      <c r="G28" t="s">
        <v>2228</v>
      </c>
      <c r="H28" t="s">
        <v>29</v>
      </c>
      <c r="I28">
        <v>7</v>
      </c>
      <c r="J28" t="s">
        <v>31</v>
      </c>
      <c r="K28" t="str">
        <f>IF(Draft2023[[#This Row],[KEEPER]]="K",_xlfn.IFNA(INDEX(Draft2022[Current Contract],MATCH(Draft2023[[#This Row],[sleeper_id]],Draft2022[sleeper_id],0)),"Undrafted"),"")</f>
        <v>Auction</v>
      </c>
      <c r="L28" t="str">
        <f>IF(Draft2023[[#This Row],[KEEPER]]="K",Draft2023[[#This Row],[Last Contract]],IF(ISNA(VLOOKUP(Draft2023[[#This Row],[sleeper_id]],Rookies2023[player_id],1,FALSE)),"Auction","Rookie"))</f>
        <v>Auction</v>
      </c>
      <c r="M28">
        <f>2023-Draft2023[[#This Row],[Net Keeper Count]]</f>
        <v>2022</v>
      </c>
      <c r="N28">
        <f>IF(Draft2023[[#This Row],[KEEPER]]="K",1+_xlfn.IFNA(INDEX(Draft2022[Net Keeper Count],MATCH(Draft2023[[#This Row],[PLAYER]],Draft2022[PLAYER],0)),0),0)</f>
        <v>1</v>
      </c>
    </row>
    <row r="29" spans="4:14" x14ac:dyDescent="0.25">
      <c r="D29" t="s">
        <v>1043</v>
      </c>
      <c r="E29" t="s">
        <v>2252</v>
      </c>
      <c r="F29" t="s">
        <v>2622</v>
      </c>
      <c r="G29" t="s">
        <v>92</v>
      </c>
      <c r="H29" t="s">
        <v>126</v>
      </c>
      <c r="I29">
        <v>1</v>
      </c>
      <c r="J29" t="s">
        <v>31</v>
      </c>
      <c r="K29" t="str">
        <f>IF(Draft2023[[#This Row],[KEEPER]]="K",_xlfn.IFNA(INDEX(Draft2022[Current Contract],MATCH(Draft2023[[#This Row],[sleeper_id]],Draft2022[sleeper_id],0)),"Undrafted"),"")</f>
        <v>Rookie</v>
      </c>
      <c r="L29" t="str">
        <f>IF(Draft2023[[#This Row],[KEEPER]]="K",Draft2023[[#This Row],[Last Contract]],IF(ISNA(VLOOKUP(Draft2023[[#This Row],[sleeper_id]],Rookies2023[player_id],1,FALSE)),"Auction","Rookie"))</f>
        <v>Rookie</v>
      </c>
      <c r="M29">
        <f>2023-Draft2023[[#This Row],[Net Keeper Count]]</f>
        <v>2022</v>
      </c>
      <c r="N29">
        <f>IF(Draft2023[[#This Row],[KEEPER]]="K",1+_xlfn.IFNA(INDEX(Draft2022[Net Keeper Count],MATCH(Draft2023[[#This Row],[PLAYER]],Draft2022[PLAYER],0)),0),0)</f>
        <v>1</v>
      </c>
    </row>
    <row r="30" spans="4:14" x14ac:dyDescent="0.25">
      <c r="D30" t="s">
        <v>1043</v>
      </c>
      <c r="E30" t="s">
        <v>1207</v>
      </c>
      <c r="F30" t="s">
        <v>1206</v>
      </c>
      <c r="G30" t="s">
        <v>2236</v>
      </c>
      <c r="H30" t="s">
        <v>102</v>
      </c>
      <c r="I30">
        <v>4</v>
      </c>
      <c r="J30" t="s">
        <v>31</v>
      </c>
      <c r="K30" t="str">
        <f>IF(Draft2023[[#This Row],[KEEPER]]="K",_xlfn.IFNA(INDEX(Draft2022[Current Contract],MATCH(Draft2023[[#This Row],[sleeper_id]],Draft2022[sleeper_id],0)),"Undrafted"),"")</f>
        <v>Rookie</v>
      </c>
      <c r="L30" t="str">
        <f>IF(Draft2023[[#This Row],[KEEPER]]="K",Draft2023[[#This Row],[Last Contract]],IF(ISNA(VLOOKUP(Draft2023[[#This Row],[sleeper_id]],Rookies2023[player_id],1,FALSE)),"Auction","Rookie"))</f>
        <v>Rookie</v>
      </c>
      <c r="M30">
        <f>2023-Draft2023[[#This Row],[Net Keeper Count]]</f>
        <v>2022</v>
      </c>
      <c r="N30">
        <f>IF(Draft2023[[#This Row],[KEEPER]]="K",1+_xlfn.IFNA(INDEX(Draft2022[Net Keeper Count],MATCH(Draft2023[[#This Row],[PLAYER]],Draft2022[PLAYER],0)),0),0)</f>
        <v>1</v>
      </c>
    </row>
    <row r="31" spans="4:14" x14ac:dyDescent="0.25">
      <c r="D31" t="s">
        <v>1043</v>
      </c>
      <c r="E31" t="s">
        <v>195</v>
      </c>
      <c r="F31" t="s">
        <v>5137</v>
      </c>
      <c r="G31" t="s">
        <v>54</v>
      </c>
      <c r="H31" t="s">
        <v>64</v>
      </c>
      <c r="I31">
        <v>3</v>
      </c>
      <c r="J31" t="s">
        <v>31</v>
      </c>
      <c r="K31" t="str">
        <f>IF(Draft2023[[#This Row],[KEEPER]]="K",_xlfn.IFNA(INDEX(Draft2022[Current Contract],MATCH(Draft2023[[#This Row],[sleeper_id]],Draft2022[sleeper_id],0)),"Undrafted"),"")</f>
        <v>Auction</v>
      </c>
      <c r="L31" t="str">
        <f>IF(Draft2023[[#This Row],[KEEPER]]="K",Draft2023[[#This Row],[Last Contract]],IF(ISNA(VLOOKUP(Draft2023[[#This Row],[sleeper_id]],Rookies2023[player_id],1,FALSE)),"Auction","Rookie"))</f>
        <v>Auction</v>
      </c>
      <c r="M31">
        <f>2023-Draft2023[[#This Row],[Net Keeper Count]]</f>
        <v>2022</v>
      </c>
      <c r="N31">
        <f>IF(Draft2023[[#This Row],[KEEPER]]="K",1+_xlfn.IFNA(INDEX(Draft2022[Net Keeper Count],MATCH(Draft2023[[#This Row],[PLAYER]],Draft2022[PLAYER],0)),0),0)</f>
        <v>1</v>
      </c>
    </row>
    <row r="32" spans="4:14" x14ac:dyDescent="0.25">
      <c r="D32" t="s">
        <v>1043</v>
      </c>
      <c r="E32" t="s">
        <v>331</v>
      </c>
      <c r="F32" t="s">
        <v>2621</v>
      </c>
      <c r="G32" t="s">
        <v>2251</v>
      </c>
      <c r="H32" t="s">
        <v>64</v>
      </c>
      <c r="I32">
        <v>46</v>
      </c>
      <c r="J32" t="s">
        <v>31</v>
      </c>
      <c r="K32" t="str">
        <f>IF(Draft2023[[#This Row],[KEEPER]]="K",_xlfn.IFNA(INDEX(Draft2022[Current Contract],MATCH(Draft2023[[#This Row],[sleeper_id]],Draft2022[sleeper_id],0)),"Undrafted"),"")</f>
        <v>Auction</v>
      </c>
      <c r="L32" t="str">
        <f>IF(Draft2023[[#This Row],[KEEPER]]="K",Draft2023[[#This Row],[Last Contract]],IF(ISNA(VLOOKUP(Draft2023[[#This Row],[sleeper_id]],Rookies2023[player_id],1,FALSE)),"Auction","Rookie"))</f>
        <v>Auction</v>
      </c>
      <c r="M32">
        <f>2023-Draft2023[[#This Row],[Net Keeper Count]]</f>
        <v>2021</v>
      </c>
      <c r="N32">
        <f>IF(Draft2023[[#This Row],[KEEPER]]="K",1+_xlfn.IFNA(INDEX(Draft2022[Net Keeper Count],MATCH(Draft2023[[#This Row],[PLAYER]],Draft2022[PLAYER],0)),0),0)</f>
        <v>2</v>
      </c>
    </row>
    <row r="33" spans="4:14" x14ac:dyDescent="0.25">
      <c r="D33" t="s">
        <v>1043</v>
      </c>
      <c r="E33" t="s">
        <v>1840</v>
      </c>
      <c r="F33" t="s">
        <v>2584</v>
      </c>
      <c r="G33" t="s">
        <v>2219</v>
      </c>
      <c r="H33" t="s">
        <v>102</v>
      </c>
      <c r="I33">
        <v>2</v>
      </c>
      <c r="J33" t="s">
        <v>31</v>
      </c>
      <c r="K33" t="str">
        <f>IF(Draft2023[[#This Row],[KEEPER]]="K",_xlfn.IFNA(INDEX(Draft2022[Current Contract],MATCH(Draft2023[[#This Row],[sleeper_id]],Draft2022[sleeper_id],0)),"Undrafted"),"")</f>
        <v>Rookie</v>
      </c>
      <c r="L33" t="str">
        <f>IF(Draft2023[[#This Row],[KEEPER]]="K",Draft2023[[#This Row],[Last Contract]],IF(ISNA(VLOOKUP(Draft2023[[#This Row],[sleeper_id]],Rookies2023[player_id],1,FALSE)),"Auction","Rookie"))</f>
        <v>Rookie</v>
      </c>
      <c r="M33">
        <f>2023-Draft2023[[#This Row],[Net Keeper Count]]</f>
        <v>2022</v>
      </c>
      <c r="N33">
        <f>IF(Draft2023[[#This Row],[KEEPER]]="K",1+_xlfn.IFNA(INDEX(Draft2022[Net Keeper Count],MATCH(Draft2023[[#This Row],[PLAYER]],Draft2022[PLAYER],0)),0),0)</f>
        <v>1</v>
      </c>
    </row>
    <row r="34" spans="4:14" x14ac:dyDescent="0.25">
      <c r="D34" t="s">
        <v>1043</v>
      </c>
      <c r="E34" t="s">
        <v>1864</v>
      </c>
      <c r="F34" t="s">
        <v>2834</v>
      </c>
      <c r="G34" t="s">
        <v>2236</v>
      </c>
      <c r="H34" t="s">
        <v>29</v>
      </c>
      <c r="I34">
        <v>3</v>
      </c>
      <c r="J34" t="s">
        <v>31</v>
      </c>
      <c r="K34" t="str">
        <f>IF(Draft2023[[#This Row],[KEEPER]]="K",_xlfn.IFNA(INDEX(Draft2022[Current Contract],MATCH(Draft2023[[#This Row],[sleeper_id]],Draft2022[sleeper_id],0)),"Undrafted"),"")</f>
        <v>Rookie</v>
      </c>
      <c r="L34" t="str">
        <f>IF(Draft2023[[#This Row],[KEEPER]]="K",Draft2023[[#This Row],[Last Contract]],IF(ISNA(VLOOKUP(Draft2023[[#This Row],[sleeper_id]],Rookies2023[player_id],1,FALSE)),"Auction","Rookie"))</f>
        <v>Rookie</v>
      </c>
      <c r="M34">
        <f>2023-Draft2023[[#This Row],[Net Keeper Count]]</f>
        <v>2022</v>
      </c>
      <c r="N34">
        <f>IF(Draft2023[[#This Row],[KEEPER]]="K",1+_xlfn.IFNA(INDEX(Draft2022[Net Keeper Count],MATCH(Draft2023[[#This Row],[PLAYER]],Draft2022[PLAYER],0)),0),0)</f>
        <v>1</v>
      </c>
    </row>
    <row r="35" spans="4:14" x14ac:dyDescent="0.25">
      <c r="D35" t="s">
        <v>1043</v>
      </c>
      <c r="E35" t="s">
        <v>348</v>
      </c>
      <c r="F35" t="s">
        <v>1225</v>
      </c>
      <c r="G35" t="s">
        <v>2221</v>
      </c>
      <c r="H35" t="s">
        <v>29</v>
      </c>
      <c r="I35">
        <v>43</v>
      </c>
      <c r="J35" t="s">
        <v>31</v>
      </c>
      <c r="K35" t="str">
        <f>IF(Draft2023[[#This Row],[KEEPER]]="K",_xlfn.IFNA(INDEX(Draft2022[Current Contract],MATCH(Draft2023[[#This Row],[sleeper_id]],Draft2022[sleeper_id],0)),"Undrafted"),"")</f>
        <v>Rookie</v>
      </c>
      <c r="L35" t="str">
        <f>IF(Draft2023[[#This Row],[KEEPER]]="K",Draft2023[[#This Row],[Last Contract]],IF(ISNA(VLOOKUP(Draft2023[[#This Row],[sleeper_id]],Rookies2023[player_id],1,FALSE)),"Auction","Rookie"))</f>
        <v>Rookie</v>
      </c>
      <c r="M35">
        <f>2023-Draft2023[[#This Row],[Net Keeper Count]]</f>
        <v>2018</v>
      </c>
      <c r="N35">
        <f>IF(Draft2023[[#This Row],[KEEPER]]="K",1+_xlfn.IFNA(INDEX(Draft2022[Net Keeper Count],MATCH(Draft2023[[#This Row],[PLAYER]],Draft2022[PLAYER],0)),0),0)</f>
        <v>5</v>
      </c>
    </row>
    <row r="36" spans="4:14" x14ac:dyDescent="0.25">
      <c r="D36" t="s">
        <v>1043</v>
      </c>
      <c r="E36" t="s">
        <v>852</v>
      </c>
      <c r="F36" t="s">
        <v>5138</v>
      </c>
      <c r="G36" t="s">
        <v>2210</v>
      </c>
      <c r="H36" t="s">
        <v>64</v>
      </c>
      <c r="I36">
        <v>7</v>
      </c>
      <c r="J36" t="s">
        <v>31</v>
      </c>
      <c r="K36" t="str">
        <f>IF(Draft2023[[#This Row],[KEEPER]]="K",_xlfn.IFNA(INDEX(Draft2022[Current Contract],MATCH(Draft2023[[#This Row],[sleeper_id]],Draft2022[sleeper_id],0)),"Undrafted"),"")</f>
        <v>Auction</v>
      </c>
      <c r="L36" t="str">
        <f>IF(Draft2023[[#This Row],[KEEPER]]="K",Draft2023[[#This Row],[Last Contract]],IF(ISNA(VLOOKUP(Draft2023[[#This Row],[sleeper_id]],Rookies2023[player_id],1,FALSE)),"Auction","Rookie"))</f>
        <v>Auction</v>
      </c>
      <c r="M36">
        <f>2023-Draft2023[[#This Row],[Net Keeper Count]]</f>
        <v>2022</v>
      </c>
      <c r="N36">
        <f>IF(Draft2023[[#This Row],[KEEPER]]="K",1+_xlfn.IFNA(INDEX(Draft2022[Net Keeper Count],MATCH(Draft2023[[#This Row],[PLAYER]],Draft2022[PLAYER],0)),0),0)</f>
        <v>1</v>
      </c>
    </row>
    <row r="37" spans="4:14" x14ac:dyDescent="0.25">
      <c r="D37" t="s">
        <v>1043</v>
      </c>
      <c r="E37" t="s">
        <v>1944</v>
      </c>
      <c r="F37" t="s">
        <v>2637</v>
      </c>
      <c r="G37" t="s">
        <v>72</v>
      </c>
      <c r="H37" t="s">
        <v>102</v>
      </c>
      <c r="I37">
        <v>2</v>
      </c>
      <c r="J37" t="s">
        <v>31</v>
      </c>
      <c r="K37" t="str">
        <f>IF(Draft2023[[#This Row],[KEEPER]]="K",_xlfn.IFNA(INDEX(Draft2022[Current Contract],MATCH(Draft2023[[#This Row],[sleeper_id]],Draft2022[sleeper_id],0)),"Undrafted"),"")</f>
        <v>Rookie</v>
      </c>
      <c r="L37" t="str">
        <f>IF(Draft2023[[#This Row],[KEEPER]]="K",Draft2023[[#This Row],[Last Contract]],IF(ISNA(VLOOKUP(Draft2023[[#This Row],[sleeper_id]],Rookies2023[player_id],1,FALSE)),"Auction","Rookie"))</f>
        <v>Rookie</v>
      </c>
      <c r="M37">
        <f>2023-Draft2023[[#This Row],[Net Keeper Count]]</f>
        <v>2021</v>
      </c>
      <c r="N37">
        <f>IF(Draft2023[[#This Row],[KEEPER]]="K",1+_xlfn.IFNA(INDEX(Draft2022[Net Keeper Count],MATCH(Draft2023[[#This Row],[PLAYER]],Draft2022[PLAYER],0)),0),0)</f>
        <v>2</v>
      </c>
    </row>
    <row r="38" spans="4:14" x14ac:dyDescent="0.25">
      <c r="D38" t="s">
        <v>1043</v>
      </c>
      <c r="E38" t="s">
        <v>206</v>
      </c>
      <c r="F38" t="s">
        <v>5139</v>
      </c>
      <c r="G38" t="s">
        <v>2278</v>
      </c>
      <c r="H38" t="s">
        <v>102</v>
      </c>
      <c r="I38">
        <v>10</v>
      </c>
      <c r="J38" t="s">
        <v>31</v>
      </c>
      <c r="K38" t="str">
        <f>IF(Draft2023[[#This Row],[KEEPER]]="K",_xlfn.IFNA(INDEX(Draft2022[Current Contract],MATCH(Draft2023[[#This Row],[sleeper_id]],Draft2022[sleeper_id],0)),"Undrafted"),"")</f>
        <v>Auction</v>
      </c>
      <c r="L38" t="str">
        <f>IF(Draft2023[[#This Row],[KEEPER]]="K",Draft2023[[#This Row],[Last Contract]],IF(ISNA(VLOOKUP(Draft2023[[#This Row],[sleeper_id]],Rookies2023[player_id],1,FALSE)),"Auction","Rookie"))</f>
        <v>Auction</v>
      </c>
      <c r="M38">
        <f>2023-Draft2023[[#This Row],[Net Keeper Count]]</f>
        <v>2022</v>
      </c>
      <c r="N38">
        <f>IF(Draft2023[[#This Row],[KEEPER]]="K",1+_xlfn.IFNA(INDEX(Draft2022[Net Keeper Count],MATCH(Draft2023[[#This Row],[PLAYER]],Draft2022[PLAYER],0)),0),0)</f>
        <v>1</v>
      </c>
    </row>
    <row r="39" spans="4:14" x14ac:dyDescent="0.25">
      <c r="D39" t="s">
        <v>1043</v>
      </c>
      <c r="E39" t="s">
        <v>2006</v>
      </c>
      <c r="F39" t="s">
        <v>2786</v>
      </c>
      <c r="G39" t="s">
        <v>2231</v>
      </c>
      <c r="H39" t="s">
        <v>102</v>
      </c>
      <c r="I39">
        <v>1</v>
      </c>
      <c r="J39" t="s">
        <v>19</v>
      </c>
      <c r="K39" t="str">
        <f>IF(Draft2023[[#This Row],[KEEPER]]="K",_xlfn.IFNA(INDEX(Draft2022[Current Contract],MATCH(Draft2023[[#This Row],[sleeper_id]],Draft2022[sleeper_id],0)),"Undrafted"),"")</f>
        <v/>
      </c>
      <c r="L39" t="str">
        <f>IF(Draft2023[[#This Row],[KEEPER]]="K",Draft2023[[#This Row],[Last Contract]],IF(ISNA(VLOOKUP(Draft2023[[#This Row],[sleeper_id]],Rookies2023[player_id],1,FALSE)),"Auction","Rookie"))</f>
        <v>Rookie</v>
      </c>
      <c r="M39">
        <f>2023-Draft2023[[#This Row],[Net Keeper Count]]</f>
        <v>2023</v>
      </c>
      <c r="N39">
        <f>IF(Draft2023[[#This Row],[KEEPER]]="K",1+_xlfn.IFNA(INDEX(Draft2022[Net Keeper Count],MATCH(Draft2023[[#This Row],[PLAYER]],Draft2022[PLAYER],0)),0),0)</f>
        <v>0</v>
      </c>
    </row>
    <row r="40" spans="4:14" x14ac:dyDescent="0.25">
      <c r="D40" t="s">
        <v>1043</v>
      </c>
      <c r="E40" t="s">
        <v>2040</v>
      </c>
      <c r="F40" t="s">
        <v>5015</v>
      </c>
      <c r="G40" t="s">
        <v>2228</v>
      </c>
      <c r="H40" t="s">
        <v>64</v>
      </c>
      <c r="I40">
        <v>2</v>
      </c>
      <c r="J40" t="s">
        <v>19</v>
      </c>
      <c r="K40" t="str">
        <f>IF(Draft2023[[#This Row],[KEEPER]]="K",_xlfn.IFNA(INDEX(Draft2022[Current Contract],MATCH(Draft2023[[#This Row],[sleeper_id]],Draft2022[sleeper_id],0)),"Undrafted"),"")</f>
        <v/>
      </c>
      <c r="L40" t="str">
        <f>IF(Draft2023[[#This Row],[KEEPER]]="K",Draft2023[[#This Row],[Last Contract]],IF(ISNA(VLOOKUP(Draft2023[[#This Row],[sleeper_id]],Rookies2023[player_id],1,FALSE)),"Auction","Rookie"))</f>
        <v>Rookie</v>
      </c>
      <c r="M40">
        <f>2023-Draft2023[[#This Row],[Net Keeper Count]]</f>
        <v>2023</v>
      </c>
      <c r="N40">
        <f>IF(Draft2023[[#This Row],[KEEPER]]="K",1+_xlfn.IFNA(INDEX(Draft2022[Net Keeper Count],MATCH(Draft2023[[#This Row],[PLAYER]],Draft2022[PLAYER],0)),0),0)</f>
        <v>0</v>
      </c>
    </row>
    <row r="41" spans="4:14" x14ac:dyDescent="0.25">
      <c r="D41" t="s">
        <v>1043</v>
      </c>
      <c r="E41" t="s">
        <v>1232</v>
      </c>
      <c r="F41" t="s">
        <v>1231</v>
      </c>
      <c r="G41" t="s">
        <v>2213</v>
      </c>
      <c r="H41" t="s">
        <v>126</v>
      </c>
      <c r="I41">
        <v>5</v>
      </c>
      <c r="J41" t="s">
        <v>19</v>
      </c>
      <c r="K41" t="str">
        <f>IF(Draft2023[[#This Row],[KEEPER]]="K",_xlfn.IFNA(INDEX(Draft2022[Current Contract],MATCH(Draft2023[[#This Row],[sleeper_id]],Draft2022[sleeper_id],0)),"Undrafted"),"")</f>
        <v/>
      </c>
      <c r="L41" t="str">
        <f>IF(Draft2023[[#This Row],[KEEPER]]="K",Draft2023[[#This Row],[Last Contract]],IF(ISNA(VLOOKUP(Draft2023[[#This Row],[sleeper_id]],Rookies2023[player_id],1,FALSE)),"Auction","Rookie"))</f>
        <v>Rookie</v>
      </c>
      <c r="M41">
        <f>2023-Draft2023[[#This Row],[Net Keeper Count]]</f>
        <v>2023</v>
      </c>
      <c r="N41">
        <f>IF(Draft2023[[#This Row],[KEEPER]]="K",1+_xlfn.IFNA(INDEX(Draft2022[Net Keeper Count],MATCH(Draft2023[[#This Row],[PLAYER]],Draft2022[PLAYER],0)),0),0)</f>
        <v>0</v>
      </c>
    </row>
    <row r="42" spans="4:14" x14ac:dyDescent="0.25">
      <c r="D42" t="s">
        <v>1043</v>
      </c>
      <c r="E42" t="s">
        <v>1385</v>
      </c>
      <c r="F42" t="s">
        <v>1384</v>
      </c>
      <c r="G42" t="s">
        <v>2221</v>
      </c>
      <c r="H42" t="s">
        <v>102</v>
      </c>
      <c r="I42">
        <v>5</v>
      </c>
      <c r="J42" t="s">
        <v>19</v>
      </c>
      <c r="K42" t="str">
        <f>IF(Draft2023[[#This Row],[KEEPER]]="K",_xlfn.IFNA(INDEX(Draft2022[Current Contract],MATCH(Draft2023[[#This Row],[sleeper_id]],Draft2022[sleeper_id],0)),"Undrafted"),"")</f>
        <v/>
      </c>
      <c r="L42" t="str">
        <f>IF(Draft2023[[#This Row],[KEEPER]]="K",Draft2023[[#This Row],[Last Contract]],IF(ISNA(VLOOKUP(Draft2023[[#This Row],[sleeper_id]],Rookies2023[player_id],1,FALSE)),"Auction","Rookie"))</f>
        <v>Rookie</v>
      </c>
      <c r="M42">
        <f>2023-Draft2023[[#This Row],[Net Keeper Count]]</f>
        <v>2023</v>
      </c>
      <c r="N42">
        <f>IF(Draft2023[[#This Row],[KEEPER]]="K",1+_xlfn.IFNA(INDEX(Draft2022[Net Keeper Count],MATCH(Draft2023[[#This Row],[PLAYER]],Draft2022[PLAYER],0)),0),0)</f>
        <v>0</v>
      </c>
    </row>
    <row r="43" spans="4:14" x14ac:dyDescent="0.25">
      <c r="D43" t="s">
        <v>1057</v>
      </c>
      <c r="E43" t="s">
        <v>1492</v>
      </c>
      <c r="F43" t="s">
        <v>1491</v>
      </c>
      <c r="G43" t="s">
        <v>2246</v>
      </c>
      <c r="H43" t="s">
        <v>102</v>
      </c>
      <c r="I43">
        <v>4</v>
      </c>
      <c r="J43" t="s">
        <v>31</v>
      </c>
      <c r="K43" t="str">
        <f>IF(Draft2023[[#This Row],[KEEPER]]="K",_xlfn.IFNA(INDEX(Draft2022[Current Contract],MATCH(Draft2023[[#This Row],[sleeper_id]],Draft2022[sleeper_id],0)),"Undrafted"),"")</f>
        <v>Rookie</v>
      </c>
      <c r="L43" t="str">
        <f>IF(Draft2023[[#This Row],[KEEPER]]="K",Draft2023[[#This Row],[Last Contract]],IF(ISNA(VLOOKUP(Draft2023[[#This Row],[sleeper_id]],Rookies2023[player_id],1,FALSE)),"Auction","Rookie"))</f>
        <v>Rookie</v>
      </c>
      <c r="M43">
        <f>2023-Draft2023[[#This Row],[Net Keeper Count]]</f>
        <v>2022</v>
      </c>
      <c r="N43">
        <f>IF(Draft2023[[#This Row],[KEEPER]]="K",1+_xlfn.IFNA(INDEX(Draft2022[Net Keeper Count],MATCH(Draft2023[[#This Row],[PLAYER]],Draft2022[PLAYER],0)),0),0)</f>
        <v>1</v>
      </c>
    </row>
    <row r="44" spans="4:14" x14ac:dyDescent="0.25">
      <c r="D44" t="s">
        <v>1057</v>
      </c>
      <c r="E44" t="s">
        <v>243</v>
      </c>
      <c r="F44" t="s">
        <v>1201</v>
      </c>
      <c r="G44" t="s">
        <v>2322</v>
      </c>
      <c r="H44" t="s">
        <v>102</v>
      </c>
      <c r="I44">
        <v>8</v>
      </c>
      <c r="J44" t="s">
        <v>31</v>
      </c>
      <c r="K44" t="str">
        <f>IF(Draft2023[[#This Row],[KEEPER]]="K",_xlfn.IFNA(INDEX(Draft2022[Current Contract],MATCH(Draft2023[[#This Row],[sleeper_id]],Draft2022[sleeper_id],0)),"Undrafted"),"")</f>
        <v>Rookie</v>
      </c>
      <c r="L44" t="str">
        <f>IF(Draft2023[[#This Row],[KEEPER]]="K",Draft2023[[#This Row],[Last Contract]],IF(ISNA(VLOOKUP(Draft2023[[#This Row],[sleeper_id]],Rookies2023[player_id],1,FALSE)),"Auction","Rookie"))</f>
        <v>Rookie</v>
      </c>
      <c r="M44">
        <f>2023-Draft2023[[#This Row],[Net Keeper Count]]</f>
        <v>2018</v>
      </c>
      <c r="N44">
        <f>IF(Draft2023[[#This Row],[KEEPER]]="K",1+_xlfn.IFNA(INDEX(Draft2022[Net Keeper Count],MATCH(Draft2023[[#This Row],[PLAYER]],Draft2022[PLAYER],0)),0),0)</f>
        <v>5</v>
      </c>
    </row>
    <row r="45" spans="4:14" x14ac:dyDescent="0.25">
      <c r="D45" t="s">
        <v>1057</v>
      </c>
      <c r="E45" t="s">
        <v>48</v>
      </c>
      <c r="F45" t="s">
        <v>2823</v>
      </c>
      <c r="G45" t="s">
        <v>2268</v>
      </c>
      <c r="H45" t="s">
        <v>29</v>
      </c>
      <c r="I45">
        <v>24</v>
      </c>
      <c r="J45" t="s">
        <v>31</v>
      </c>
      <c r="K45" t="str">
        <f>IF(Draft2023[[#This Row],[KEEPER]]="K",_xlfn.IFNA(INDEX(Draft2022[Current Contract],MATCH(Draft2023[[#This Row],[sleeper_id]],Draft2022[sleeper_id],0)),"Undrafted"),"")</f>
        <v>Rookie</v>
      </c>
      <c r="L45" t="str">
        <f>IF(Draft2023[[#This Row],[KEEPER]]="K",Draft2023[[#This Row],[Last Contract]],IF(ISNA(VLOOKUP(Draft2023[[#This Row],[sleeper_id]],Rookies2023[player_id],1,FALSE)),"Auction","Rookie"))</f>
        <v>Rookie</v>
      </c>
      <c r="M45">
        <f>2023-Draft2023[[#This Row],[Net Keeper Count]]</f>
        <v>2017</v>
      </c>
      <c r="N45">
        <f>IF(Draft2023[[#This Row],[KEEPER]]="K",1+_xlfn.IFNA(INDEX(Draft2022[Net Keeper Count],MATCH(Draft2023[[#This Row],[PLAYER]],Draft2022[PLAYER],0)),0),0)</f>
        <v>6</v>
      </c>
    </row>
    <row r="46" spans="4:14" x14ac:dyDescent="0.25">
      <c r="D46" t="s">
        <v>1057</v>
      </c>
      <c r="E46" t="s">
        <v>1719</v>
      </c>
      <c r="F46" t="s">
        <v>5140</v>
      </c>
      <c r="G46" t="s">
        <v>2236</v>
      </c>
      <c r="H46" t="s">
        <v>102</v>
      </c>
      <c r="I46">
        <v>6</v>
      </c>
      <c r="J46" t="s">
        <v>31</v>
      </c>
      <c r="K46" t="str">
        <f>IF(Draft2023[[#This Row],[KEEPER]]="K",_xlfn.IFNA(INDEX(Draft2022[Current Contract],MATCH(Draft2023[[#This Row],[sleeper_id]],Draft2022[sleeper_id],0)),"Undrafted"),"")</f>
        <v>Rookie</v>
      </c>
      <c r="L46" t="str">
        <f>IF(Draft2023[[#This Row],[KEEPER]]="K",Draft2023[[#This Row],[Last Contract]],IF(ISNA(VLOOKUP(Draft2023[[#This Row],[sleeper_id]],Rookies2023[player_id],1,FALSE)),"Auction","Rookie"))</f>
        <v>Rookie</v>
      </c>
      <c r="M46">
        <f>2023-Draft2023[[#This Row],[Net Keeper Count]]</f>
        <v>2019</v>
      </c>
      <c r="N46">
        <f>IF(Draft2023[[#This Row],[KEEPER]]="K",1+_xlfn.IFNA(INDEX(Draft2022[Net Keeper Count],MATCH(Draft2023[[#This Row],[PLAYER]],Draft2022[PLAYER],0)),0),0)</f>
        <v>4</v>
      </c>
    </row>
    <row r="47" spans="4:14" x14ac:dyDescent="0.25">
      <c r="D47" t="s">
        <v>1057</v>
      </c>
      <c r="E47" t="s">
        <v>1703</v>
      </c>
      <c r="F47" t="s">
        <v>2608</v>
      </c>
      <c r="G47" t="s">
        <v>2208</v>
      </c>
      <c r="H47" t="s">
        <v>102</v>
      </c>
      <c r="I47">
        <v>4</v>
      </c>
      <c r="J47" t="s">
        <v>31</v>
      </c>
      <c r="K47" t="str">
        <f>IF(Draft2023[[#This Row],[KEEPER]]="K",_xlfn.IFNA(INDEX(Draft2022[Current Contract],MATCH(Draft2023[[#This Row],[sleeper_id]],Draft2022[sleeper_id],0)),"Undrafted"),"")</f>
        <v>Rookie</v>
      </c>
      <c r="L47" t="str">
        <f>IF(Draft2023[[#This Row],[KEEPER]]="K",Draft2023[[#This Row],[Last Contract]],IF(ISNA(VLOOKUP(Draft2023[[#This Row],[sleeper_id]],Rookies2023[player_id],1,FALSE)),"Auction","Rookie"))</f>
        <v>Rookie</v>
      </c>
      <c r="M47">
        <f>2023-Draft2023[[#This Row],[Net Keeper Count]]</f>
        <v>2022</v>
      </c>
      <c r="N47">
        <f>IF(Draft2023[[#This Row],[KEEPER]]="K",1+_xlfn.IFNA(INDEX(Draft2022[Net Keeper Count],MATCH(Draft2023[[#This Row],[PLAYER]],Draft2022[PLAYER],0)),0),0)</f>
        <v>1</v>
      </c>
    </row>
    <row r="48" spans="4:14" x14ac:dyDescent="0.25">
      <c r="D48" t="s">
        <v>1057</v>
      </c>
      <c r="E48" t="s">
        <v>1261</v>
      </c>
      <c r="F48" t="s">
        <v>1260</v>
      </c>
      <c r="G48" t="s">
        <v>2213</v>
      </c>
      <c r="H48" t="s">
        <v>102</v>
      </c>
      <c r="I48">
        <v>6</v>
      </c>
      <c r="J48" t="s">
        <v>31</v>
      </c>
      <c r="K48" t="str">
        <f>IF(Draft2023[[#This Row],[KEEPER]]="K",_xlfn.IFNA(INDEX(Draft2022[Current Contract],MATCH(Draft2023[[#This Row],[sleeper_id]],Draft2022[sleeper_id],0)),"Undrafted"),"")</f>
        <v>Rookie</v>
      </c>
      <c r="L48" t="str">
        <f>IF(Draft2023[[#This Row],[KEEPER]]="K",Draft2023[[#This Row],[Last Contract]],IF(ISNA(VLOOKUP(Draft2023[[#This Row],[sleeper_id]],Rookies2023[player_id],1,FALSE)),"Auction","Rookie"))</f>
        <v>Rookie</v>
      </c>
      <c r="M48">
        <f>2023-Draft2023[[#This Row],[Net Keeper Count]]</f>
        <v>2022</v>
      </c>
      <c r="N48">
        <f>IF(Draft2023[[#This Row],[KEEPER]]="K",1+_xlfn.IFNA(INDEX(Draft2022[Net Keeper Count],MATCH(Draft2023[[#This Row],[PLAYER]],Draft2022[PLAYER],0)),0),0)</f>
        <v>1</v>
      </c>
    </row>
    <row r="49" spans="4:14" x14ac:dyDescent="0.25">
      <c r="D49" t="s">
        <v>1057</v>
      </c>
      <c r="E49" t="s">
        <v>1265</v>
      </c>
      <c r="F49" t="s">
        <v>1264</v>
      </c>
      <c r="G49" t="s">
        <v>2248</v>
      </c>
      <c r="H49" t="s">
        <v>102</v>
      </c>
      <c r="I49">
        <v>12</v>
      </c>
      <c r="J49" t="s">
        <v>31</v>
      </c>
      <c r="K49" t="str">
        <f>IF(Draft2023[[#This Row],[KEEPER]]="K",_xlfn.IFNA(INDEX(Draft2022[Current Contract],MATCH(Draft2023[[#This Row],[sleeper_id]],Draft2022[sleeper_id],0)),"Undrafted"),"")</f>
        <v>Rookie</v>
      </c>
      <c r="L49" t="str">
        <f>IF(Draft2023[[#This Row],[KEEPER]]="K",Draft2023[[#This Row],[Last Contract]],IF(ISNA(VLOOKUP(Draft2023[[#This Row],[sleeper_id]],Rookies2023[player_id],1,FALSE)),"Auction","Rookie"))</f>
        <v>Rookie</v>
      </c>
      <c r="M49">
        <f>2023-Draft2023[[#This Row],[Net Keeper Count]]</f>
        <v>2020</v>
      </c>
      <c r="N49">
        <f>IF(Draft2023[[#This Row],[KEEPER]]="K",1+_xlfn.IFNA(INDEX(Draft2022[Net Keeper Count],MATCH(Draft2023[[#This Row],[PLAYER]],Draft2022[PLAYER],0)),0),0)</f>
        <v>3</v>
      </c>
    </row>
    <row r="50" spans="4:14" x14ac:dyDescent="0.25">
      <c r="D50" t="s">
        <v>1057</v>
      </c>
      <c r="E50" t="s">
        <v>1736</v>
      </c>
      <c r="F50" t="s">
        <v>5141</v>
      </c>
      <c r="G50" t="s">
        <v>2229</v>
      </c>
      <c r="H50" t="s">
        <v>64</v>
      </c>
      <c r="I50">
        <v>3</v>
      </c>
      <c r="J50" t="s">
        <v>31</v>
      </c>
      <c r="K50" t="str">
        <f>IF(Draft2023[[#This Row],[KEEPER]]="K",_xlfn.IFNA(INDEX(Draft2022[Current Contract],MATCH(Draft2023[[#This Row],[sleeper_id]],Draft2022[sleeper_id],0)),"Undrafted"),"")</f>
        <v>Rookie</v>
      </c>
      <c r="L50" t="str">
        <f>IF(Draft2023[[#This Row],[KEEPER]]="K",Draft2023[[#This Row],[Last Contract]],IF(ISNA(VLOOKUP(Draft2023[[#This Row],[sleeper_id]],Rookies2023[player_id],1,FALSE)),"Auction","Rookie"))</f>
        <v>Rookie</v>
      </c>
      <c r="M50">
        <f>2023-Draft2023[[#This Row],[Net Keeper Count]]</f>
        <v>2021</v>
      </c>
      <c r="N50">
        <f>IF(Draft2023[[#This Row],[KEEPER]]="K",1+_xlfn.IFNA(INDEX(Draft2022[Net Keeper Count],MATCH(Draft2023[[#This Row],[PLAYER]],Draft2022[PLAYER],0)),0),0)</f>
        <v>2</v>
      </c>
    </row>
    <row r="51" spans="4:14" x14ac:dyDescent="0.25">
      <c r="D51" t="s">
        <v>1057</v>
      </c>
      <c r="E51" t="s">
        <v>1274</v>
      </c>
      <c r="F51" t="s">
        <v>1273</v>
      </c>
      <c r="G51" t="s">
        <v>2244</v>
      </c>
      <c r="H51" t="s">
        <v>126</v>
      </c>
      <c r="I51">
        <v>18</v>
      </c>
      <c r="J51" t="s">
        <v>31</v>
      </c>
      <c r="K51" t="str">
        <f>IF(Draft2023[[#This Row],[KEEPER]]="K",_xlfn.IFNA(INDEX(Draft2022[Current Contract],MATCH(Draft2023[[#This Row],[sleeper_id]],Draft2022[sleeper_id],0)),"Undrafted"),"")</f>
        <v>Rookie</v>
      </c>
      <c r="L51" t="str">
        <f>IF(Draft2023[[#This Row],[KEEPER]]="K",Draft2023[[#This Row],[Last Contract]],IF(ISNA(VLOOKUP(Draft2023[[#This Row],[sleeper_id]],Rookies2023[player_id],1,FALSE)),"Auction","Rookie"))</f>
        <v>Rookie</v>
      </c>
      <c r="M51">
        <f>2023-Draft2023[[#This Row],[Net Keeper Count]]</f>
        <v>2021</v>
      </c>
      <c r="N51">
        <f>IF(Draft2023[[#This Row],[KEEPER]]="K",1+_xlfn.IFNA(INDEX(Draft2022[Net Keeper Count],MATCH(Draft2023[[#This Row],[PLAYER]],Draft2022[PLAYER],0)),0),0)</f>
        <v>2</v>
      </c>
    </row>
    <row r="52" spans="4:14" x14ac:dyDescent="0.25">
      <c r="D52" t="s">
        <v>1057</v>
      </c>
      <c r="E52" t="s">
        <v>1926</v>
      </c>
      <c r="F52" t="s">
        <v>5142</v>
      </c>
      <c r="G52" t="s">
        <v>159</v>
      </c>
      <c r="H52" t="s">
        <v>64</v>
      </c>
      <c r="I52">
        <v>4</v>
      </c>
      <c r="J52" t="s">
        <v>31</v>
      </c>
      <c r="K52" t="str">
        <f>IF(Draft2023[[#This Row],[KEEPER]]="K",_xlfn.IFNA(INDEX(Draft2022[Current Contract],MATCH(Draft2023[[#This Row],[sleeper_id]],Draft2022[sleeper_id],0)),"Undrafted"),"")</f>
        <v>Rookie</v>
      </c>
      <c r="L52" t="str">
        <f>IF(Draft2023[[#This Row],[KEEPER]]="K",Draft2023[[#This Row],[Last Contract]],IF(ISNA(VLOOKUP(Draft2023[[#This Row],[sleeper_id]],Rookies2023[player_id],1,FALSE)),"Auction","Rookie"))</f>
        <v>Rookie</v>
      </c>
      <c r="M52">
        <f>2023-Draft2023[[#This Row],[Net Keeper Count]]</f>
        <v>2021</v>
      </c>
      <c r="N52">
        <f>IF(Draft2023[[#This Row],[KEEPER]]="K",1+_xlfn.IFNA(INDEX(Draft2022[Net Keeper Count],MATCH(Draft2023[[#This Row],[PLAYER]],Draft2022[PLAYER],0)),0),0)</f>
        <v>2</v>
      </c>
    </row>
    <row r="53" spans="4:14" x14ac:dyDescent="0.25">
      <c r="D53" t="s">
        <v>1057</v>
      </c>
      <c r="E53" t="s">
        <v>1778</v>
      </c>
      <c r="F53" t="s">
        <v>5143</v>
      </c>
      <c r="G53" t="s">
        <v>2251</v>
      </c>
      <c r="H53" t="s">
        <v>102</v>
      </c>
      <c r="I53">
        <v>4</v>
      </c>
      <c r="J53" t="s">
        <v>31</v>
      </c>
      <c r="K53" t="str">
        <f>IF(Draft2023[[#This Row],[KEEPER]]="K",_xlfn.IFNA(INDEX(Draft2022[Current Contract],MATCH(Draft2023[[#This Row],[sleeper_id]],Draft2022[sleeper_id],0)),"Undrafted"),"")</f>
        <v>Rookie</v>
      </c>
      <c r="L53" t="str">
        <f>IF(Draft2023[[#This Row],[KEEPER]]="K",Draft2023[[#This Row],[Last Contract]],IF(ISNA(VLOOKUP(Draft2023[[#This Row],[sleeper_id]],Rookies2023[player_id],1,FALSE)),"Auction","Rookie"))</f>
        <v>Rookie</v>
      </c>
      <c r="M53">
        <f>2023-Draft2023[[#This Row],[Net Keeper Count]]</f>
        <v>2021</v>
      </c>
      <c r="N53">
        <f>IF(Draft2023[[#This Row],[KEEPER]]="K",1+_xlfn.IFNA(INDEX(Draft2022[Net Keeper Count],MATCH(Draft2023[[#This Row],[PLAYER]],Draft2022[PLAYER],0)),0),0)</f>
        <v>2</v>
      </c>
    </row>
    <row r="54" spans="4:14" x14ac:dyDescent="0.25">
      <c r="D54" t="s">
        <v>1057</v>
      </c>
      <c r="E54" t="s">
        <v>2084</v>
      </c>
      <c r="F54" t="s">
        <v>5144</v>
      </c>
      <c r="G54" t="s">
        <v>68</v>
      </c>
      <c r="H54" t="s">
        <v>64</v>
      </c>
      <c r="I54">
        <v>3</v>
      </c>
      <c r="J54" t="s">
        <v>31</v>
      </c>
      <c r="K54" t="str">
        <f>IF(Draft2023[[#This Row],[KEEPER]]="K",_xlfn.IFNA(INDEX(Draft2022[Current Contract],MATCH(Draft2023[[#This Row],[sleeper_id]],Draft2022[sleeper_id],0)),"Undrafted"),"")</f>
        <v>Rookie</v>
      </c>
      <c r="L54" t="str">
        <f>IF(Draft2023[[#This Row],[KEEPER]]="K",Draft2023[[#This Row],[Last Contract]],IF(ISNA(VLOOKUP(Draft2023[[#This Row],[sleeper_id]],Rookies2023[player_id],1,FALSE)),"Auction","Rookie"))</f>
        <v>Rookie</v>
      </c>
      <c r="M54">
        <f>2023-Draft2023[[#This Row],[Net Keeper Count]]</f>
        <v>2022</v>
      </c>
      <c r="N54">
        <f>IF(Draft2023[[#This Row],[KEEPER]]="K",1+_xlfn.IFNA(INDEX(Draft2022[Net Keeper Count],MATCH(Draft2023[[#This Row],[PLAYER]],Draft2022[PLAYER],0)),0),0)</f>
        <v>1</v>
      </c>
    </row>
    <row r="55" spans="4:14" x14ac:dyDescent="0.25">
      <c r="D55" t="s">
        <v>1057</v>
      </c>
      <c r="E55" t="s">
        <v>1245</v>
      </c>
      <c r="F55" t="s">
        <v>1244</v>
      </c>
      <c r="G55" t="s">
        <v>2246</v>
      </c>
      <c r="H55" t="s">
        <v>29</v>
      </c>
      <c r="I55">
        <v>5</v>
      </c>
      <c r="J55" t="s">
        <v>19</v>
      </c>
      <c r="K55" t="str">
        <f>IF(Draft2023[[#This Row],[KEEPER]]="K",_xlfn.IFNA(INDEX(Draft2022[Current Contract],MATCH(Draft2023[[#This Row],[sleeper_id]],Draft2022[sleeper_id],0)),"Undrafted"),"")</f>
        <v/>
      </c>
      <c r="L55" t="str">
        <f>IF(Draft2023[[#This Row],[KEEPER]]="K",Draft2023[[#This Row],[Last Contract]],IF(ISNA(VLOOKUP(Draft2023[[#This Row],[sleeper_id]],Rookies2023[player_id],1,FALSE)),"Auction","Rookie"))</f>
        <v>Rookie</v>
      </c>
      <c r="M55">
        <f>2023-Draft2023[[#This Row],[Net Keeper Count]]</f>
        <v>2023</v>
      </c>
      <c r="N55">
        <f>IF(Draft2023[[#This Row],[KEEPER]]="K",1+_xlfn.IFNA(INDEX(Draft2022[Net Keeper Count],MATCH(Draft2023[[#This Row],[PLAYER]],Draft2022[PLAYER],0)),0),0)</f>
        <v>0</v>
      </c>
    </row>
    <row r="56" spans="4:14" x14ac:dyDescent="0.25">
      <c r="D56" t="s">
        <v>1057</v>
      </c>
      <c r="E56" t="s">
        <v>1247</v>
      </c>
      <c r="F56" t="s">
        <v>1246</v>
      </c>
      <c r="G56" t="s">
        <v>2244</v>
      </c>
      <c r="H56" t="s">
        <v>64</v>
      </c>
      <c r="I56">
        <v>6</v>
      </c>
      <c r="J56" t="s">
        <v>19</v>
      </c>
      <c r="K56" t="str">
        <f>IF(Draft2023[[#This Row],[KEEPER]]="K",_xlfn.IFNA(INDEX(Draft2022[Current Contract],MATCH(Draft2023[[#This Row],[sleeper_id]],Draft2022[sleeper_id],0)),"Undrafted"),"")</f>
        <v/>
      </c>
      <c r="L56" t="str">
        <f>IF(Draft2023[[#This Row],[KEEPER]]="K",Draft2023[[#This Row],[Last Contract]],IF(ISNA(VLOOKUP(Draft2023[[#This Row],[sleeper_id]],Rookies2023[player_id],1,FALSE)),"Auction","Rookie"))</f>
        <v>Rookie</v>
      </c>
      <c r="M56">
        <f>2023-Draft2023[[#This Row],[Net Keeper Count]]</f>
        <v>2023</v>
      </c>
      <c r="N56">
        <f>IF(Draft2023[[#This Row],[KEEPER]]="K",1+_xlfn.IFNA(INDEX(Draft2022[Net Keeper Count],MATCH(Draft2023[[#This Row],[PLAYER]],Draft2022[PLAYER],0)),0),0)</f>
        <v>0</v>
      </c>
    </row>
    <row r="57" spans="4:14" x14ac:dyDescent="0.25">
      <c r="D57" t="s">
        <v>1057</v>
      </c>
      <c r="E57" t="s">
        <v>1271</v>
      </c>
      <c r="F57" t="s">
        <v>1270</v>
      </c>
      <c r="G57" t="s">
        <v>54</v>
      </c>
      <c r="H57" t="s">
        <v>64</v>
      </c>
      <c r="I57">
        <v>4</v>
      </c>
      <c r="J57" t="s">
        <v>19</v>
      </c>
      <c r="K57" t="str">
        <f>IF(Draft2023[[#This Row],[KEEPER]]="K",_xlfn.IFNA(INDEX(Draft2022[Current Contract],MATCH(Draft2023[[#This Row],[sleeper_id]],Draft2022[sleeper_id],0)),"Undrafted"),"")</f>
        <v/>
      </c>
      <c r="L57" t="str">
        <f>IF(Draft2023[[#This Row],[KEEPER]]="K",Draft2023[[#This Row],[Last Contract]],IF(ISNA(VLOOKUP(Draft2023[[#This Row],[sleeper_id]],Rookies2023[player_id],1,FALSE)),"Auction","Rookie"))</f>
        <v>Rookie</v>
      </c>
      <c r="M57">
        <f>2023-Draft2023[[#This Row],[Net Keeper Count]]</f>
        <v>2023</v>
      </c>
      <c r="N57">
        <f>IF(Draft2023[[#This Row],[KEEPER]]="K",1+_xlfn.IFNA(INDEX(Draft2022[Net Keeper Count],MATCH(Draft2023[[#This Row],[PLAYER]],Draft2022[PLAYER],0)),0),0)</f>
        <v>0</v>
      </c>
    </row>
    <row r="58" spans="4:14" x14ac:dyDescent="0.25">
      <c r="D58" t="s">
        <v>1057</v>
      </c>
      <c r="E58" t="s">
        <v>1279</v>
      </c>
      <c r="F58" t="s">
        <v>1278</v>
      </c>
      <c r="G58" t="s">
        <v>2217</v>
      </c>
      <c r="H58" t="s">
        <v>126</v>
      </c>
      <c r="I58">
        <v>3</v>
      </c>
      <c r="J58" t="s">
        <v>19</v>
      </c>
      <c r="K58" t="str">
        <f>IF(Draft2023[[#This Row],[KEEPER]]="K",_xlfn.IFNA(INDEX(Draft2022[Current Contract],MATCH(Draft2023[[#This Row],[sleeper_id]],Draft2022[sleeper_id],0)),"Undrafted"),"")</f>
        <v/>
      </c>
      <c r="L58" t="str">
        <f>IF(Draft2023[[#This Row],[KEEPER]]="K",Draft2023[[#This Row],[Last Contract]],IF(ISNA(VLOOKUP(Draft2023[[#This Row],[sleeper_id]],Rookies2023[player_id],1,FALSE)),"Auction","Rookie"))</f>
        <v>Rookie</v>
      </c>
      <c r="M58">
        <f>2023-Draft2023[[#This Row],[Net Keeper Count]]</f>
        <v>2023</v>
      </c>
      <c r="N58">
        <f>IF(Draft2023[[#This Row],[KEEPER]]="K",1+_xlfn.IFNA(INDEX(Draft2022[Net Keeper Count],MATCH(Draft2023[[#This Row],[PLAYER]],Draft2022[PLAYER],0)),0),0)</f>
        <v>0</v>
      </c>
    </row>
    <row r="59" spans="4:14" x14ac:dyDescent="0.25">
      <c r="D59" t="s">
        <v>1057</v>
      </c>
      <c r="E59" t="s">
        <v>1994</v>
      </c>
      <c r="F59" t="s">
        <v>4997</v>
      </c>
      <c r="G59" t="s">
        <v>72</v>
      </c>
      <c r="H59" t="s">
        <v>64</v>
      </c>
      <c r="I59">
        <v>2</v>
      </c>
      <c r="J59" t="s">
        <v>19</v>
      </c>
      <c r="K59" t="str">
        <f>IF(Draft2023[[#This Row],[KEEPER]]="K",_xlfn.IFNA(INDEX(Draft2022[Current Contract],MATCH(Draft2023[[#This Row],[sleeper_id]],Draft2022[sleeper_id],0)),"Undrafted"),"")</f>
        <v/>
      </c>
      <c r="L59" t="str">
        <f>IF(Draft2023[[#This Row],[KEEPER]]="K",Draft2023[[#This Row],[Last Contract]],IF(ISNA(VLOOKUP(Draft2023[[#This Row],[sleeper_id]],Rookies2023[player_id],1,FALSE)),"Auction","Rookie"))</f>
        <v>Rookie</v>
      </c>
      <c r="M59">
        <f>2023-Draft2023[[#This Row],[Net Keeper Count]]</f>
        <v>2023</v>
      </c>
      <c r="N59">
        <f>IF(Draft2023[[#This Row],[KEEPER]]="K",1+_xlfn.IFNA(INDEX(Draft2022[Net Keeper Count],MATCH(Draft2023[[#This Row],[PLAYER]],Draft2022[PLAYER],0)),0),0)</f>
        <v>0</v>
      </c>
    </row>
    <row r="60" spans="4:14" x14ac:dyDescent="0.25">
      <c r="D60" t="s">
        <v>1038</v>
      </c>
      <c r="E60" t="s">
        <v>144</v>
      </c>
      <c r="F60" t="s">
        <v>5145</v>
      </c>
      <c r="G60" t="s">
        <v>2268</v>
      </c>
      <c r="H60" t="s">
        <v>102</v>
      </c>
      <c r="I60">
        <v>19</v>
      </c>
      <c r="J60" t="s">
        <v>31</v>
      </c>
      <c r="K60" t="str">
        <f>IF(Draft2023[[#This Row],[KEEPER]]="K",_xlfn.IFNA(INDEX(Draft2022[Current Contract],MATCH(Draft2023[[#This Row],[sleeper_id]],Draft2022[sleeper_id],0)),"Undrafted"),"")</f>
        <v>Auction</v>
      </c>
      <c r="L60" t="str">
        <f>IF(Draft2023[[#This Row],[KEEPER]]="K",Draft2023[[#This Row],[Last Contract]],IF(ISNA(VLOOKUP(Draft2023[[#This Row],[sleeper_id]],Rookies2023[player_id],1,FALSE)),"Auction","Rookie"))</f>
        <v>Auction</v>
      </c>
      <c r="M60">
        <f>2023-Draft2023[[#This Row],[Net Keeper Count]]</f>
        <v>2022</v>
      </c>
      <c r="N60">
        <f>IF(Draft2023[[#This Row],[KEEPER]]="K",1+_xlfn.IFNA(INDEX(Draft2022[Net Keeper Count],MATCH(Draft2023[[#This Row],[PLAYER]],Draft2022[PLAYER],0)),0),0)</f>
        <v>1</v>
      </c>
    </row>
    <row r="61" spans="4:14" x14ac:dyDescent="0.25">
      <c r="D61" t="s">
        <v>1038</v>
      </c>
      <c r="E61" t="s">
        <v>222</v>
      </c>
      <c r="F61" t="s">
        <v>1308</v>
      </c>
      <c r="G61" t="s">
        <v>2322</v>
      </c>
      <c r="H61" t="s">
        <v>102</v>
      </c>
      <c r="I61">
        <v>2</v>
      </c>
      <c r="J61" t="s">
        <v>31</v>
      </c>
      <c r="K61" t="str">
        <f>IF(Draft2023[[#This Row],[KEEPER]]="K",_xlfn.IFNA(INDEX(Draft2022[Current Contract],MATCH(Draft2023[[#This Row],[sleeper_id]],Draft2022[sleeper_id],0)),"Undrafted"),"")</f>
        <v>Undrafted</v>
      </c>
      <c r="L61" t="str">
        <f>IF(Draft2023[[#This Row],[KEEPER]]="K",Draft2023[[#This Row],[Last Contract]],IF(ISNA(VLOOKUP(Draft2023[[#This Row],[sleeper_id]],Rookies2023[player_id],1,FALSE)),"Auction","Rookie"))</f>
        <v>Undrafted</v>
      </c>
      <c r="M61">
        <f>2023-Draft2023[[#This Row],[Net Keeper Count]]</f>
        <v>2022</v>
      </c>
      <c r="N61">
        <f>IF(Draft2023[[#This Row],[KEEPER]]="K",1+_xlfn.IFNA(INDEX(Draft2022[Net Keeper Count],MATCH(Draft2023[[#This Row],[PLAYER]],Draft2022[PLAYER],0)),0),0)</f>
        <v>1</v>
      </c>
    </row>
    <row r="62" spans="4:14" x14ac:dyDescent="0.25">
      <c r="D62" t="s">
        <v>1038</v>
      </c>
      <c r="E62" t="s">
        <v>1200</v>
      </c>
      <c r="F62" t="s">
        <v>1199</v>
      </c>
      <c r="G62" t="s">
        <v>54</v>
      </c>
      <c r="H62" t="s">
        <v>102</v>
      </c>
      <c r="I62">
        <v>12</v>
      </c>
      <c r="J62" t="s">
        <v>31</v>
      </c>
      <c r="K62" t="str">
        <f>IF(Draft2023[[#This Row],[KEEPER]]="K",_xlfn.IFNA(INDEX(Draft2022[Current Contract],MATCH(Draft2023[[#This Row],[sleeper_id]],Draft2022[sleeper_id],0)),"Undrafted"),"")</f>
        <v>Rookie</v>
      </c>
      <c r="L62" t="str">
        <f>IF(Draft2023[[#This Row],[KEEPER]]="K",Draft2023[[#This Row],[Last Contract]],IF(ISNA(VLOOKUP(Draft2023[[#This Row],[sleeper_id]],Rookies2023[player_id],1,FALSE)),"Auction","Rookie"))</f>
        <v>Rookie</v>
      </c>
      <c r="M62">
        <f>2023-Draft2023[[#This Row],[Net Keeper Count]]</f>
        <v>2022</v>
      </c>
      <c r="N62">
        <f>IF(Draft2023[[#This Row],[KEEPER]]="K",1+_xlfn.IFNA(INDEX(Draft2022[Net Keeper Count],MATCH(Draft2023[[#This Row],[PLAYER]],Draft2022[PLAYER],0)),0),0)</f>
        <v>1</v>
      </c>
    </row>
    <row r="63" spans="4:14" x14ac:dyDescent="0.25">
      <c r="D63" t="s">
        <v>1038</v>
      </c>
      <c r="E63" t="s">
        <v>169</v>
      </c>
      <c r="F63" t="s">
        <v>5146</v>
      </c>
      <c r="G63" t="s">
        <v>159</v>
      </c>
      <c r="H63" t="s">
        <v>102</v>
      </c>
      <c r="I63">
        <v>1</v>
      </c>
      <c r="J63" t="s">
        <v>31</v>
      </c>
      <c r="K63" t="str">
        <f>IF(Draft2023[[#This Row],[KEEPER]]="K",_xlfn.IFNA(INDEX(Draft2022[Current Contract],MATCH(Draft2023[[#This Row],[sleeper_id]],Draft2022[sleeper_id],0)),"Undrafted"),"")</f>
        <v>Undrafted</v>
      </c>
      <c r="L63" t="str">
        <f>IF(Draft2023[[#This Row],[KEEPER]]="K",Draft2023[[#This Row],[Last Contract]],IF(ISNA(VLOOKUP(Draft2023[[#This Row],[sleeper_id]],Rookies2023[player_id],1,FALSE)),"Auction","Rookie"))</f>
        <v>Undrafted</v>
      </c>
      <c r="M63">
        <f>2023-Draft2023[[#This Row],[Net Keeper Count]]</f>
        <v>2022</v>
      </c>
      <c r="N63">
        <f>IF(Draft2023[[#This Row],[KEEPER]]="K",1+_xlfn.IFNA(INDEX(Draft2022[Net Keeper Count],MATCH(Draft2023[[#This Row],[PLAYER]],Draft2022[PLAYER],0)),0),0)</f>
        <v>1</v>
      </c>
    </row>
    <row r="64" spans="4:14" x14ac:dyDescent="0.25">
      <c r="D64" t="s">
        <v>1038</v>
      </c>
      <c r="E64" t="s">
        <v>122</v>
      </c>
      <c r="F64" t="s">
        <v>1202</v>
      </c>
      <c r="G64" t="s">
        <v>2217</v>
      </c>
      <c r="H64" t="s">
        <v>102</v>
      </c>
      <c r="I64">
        <v>63</v>
      </c>
      <c r="J64" t="s">
        <v>31</v>
      </c>
      <c r="K64" t="str">
        <f>IF(Draft2023[[#This Row],[KEEPER]]="K",_xlfn.IFNA(INDEX(Draft2022[Current Contract],MATCH(Draft2023[[#This Row],[sleeper_id]],Draft2022[sleeper_id],0)),"Undrafted"),"")</f>
        <v>Auction</v>
      </c>
      <c r="L64" t="str">
        <f>IF(Draft2023[[#This Row],[KEEPER]]="K",Draft2023[[#This Row],[Last Contract]],IF(ISNA(VLOOKUP(Draft2023[[#This Row],[sleeper_id]],Rookies2023[player_id],1,FALSE)),"Auction","Rookie"))</f>
        <v>Auction</v>
      </c>
      <c r="M64">
        <f>2023-Draft2023[[#This Row],[Net Keeper Count]]</f>
        <v>2022</v>
      </c>
      <c r="N64">
        <f>IF(Draft2023[[#This Row],[KEEPER]]="K",1+_xlfn.IFNA(INDEX(Draft2022[Net Keeper Count],MATCH(Draft2023[[#This Row],[PLAYER]],Draft2022[PLAYER],0)),0),0)</f>
        <v>1</v>
      </c>
    </row>
    <row r="65" spans="4:14" x14ac:dyDescent="0.25">
      <c r="D65" t="s">
        <v>1038</v>
      </c>
      <c r="E65" t="s">
        <v>239</v>
      </c>
      <c r="F65" t="s">
        <v>1507</v>
      </c>
      <c r="G65" t="s">
        <v>68</v>
      </c>
      <c r="H65" t="s">
        <v>126</v>
      </c>
      <c r="I65">
        <v>39</v>
      </c>
      <c r="J65" t="s">
        <v>31</v>
      </c>
      <c r="K65" t="str">
        <f>IF(Draft2023[[#This Row],[KEEPER]]="K",_xlfn.IFNA(INDEX(Draft2022[Current Contract],MATCH(Draft2023[[#This Row],[sleeper_id]],Draft2022[sleeper_id],0)),"Undrafted"),"")</f>
        <v>Auction</v>
      </c>
      <c r="L65" t="str">
        <f>IF(Draft2023[[#This Row],[KEEPER]]="K",Draft2023[[#This Row],[Last Contract]],IF(ISNA(VLOOKUP(Draft2023[[#This Row],[sleeper_id]],Rookies2023[player_id],1,FALSE)),"Auction","Rookie"))</f>
        <v>Auction</v>
      </c>
      <c r="M65">
        <f>2023-Draft2023[[#This Row],[Net Keeper Count]]</f>
        <v>2022</v>
      </c>
      <c r="N65">
        <f>IF(Draft2023[[#This Row],[KEEPER]]="K",1+_xlfn.IFNA(INDEX(Draft2022[Net Keeper Count],MATCH(Draft2023[[#This Row],[PLAYER]],Draft2022[PLAYER],0)),0),0)</f>
        <v>1</v>
      </c>
    </row>
    <row r="66" spans="4:14" x14ac:dyDescent="0.25">
      <c r="D66" t="s">
        <v>1038</v>
      </c>
      <c r="E66" t="s">
        <v>1681</v>
      </c>
      <c r="F66" t="s">
        <v>2572</v>
      </c>
      <c r="G66" t="s">
        <v>62</v>
      </c>
      <c r="H66" t="s">
        <v>64</v>
      </c>
      <c r="I66">
        <v>10</v>
      </c>
      <c r="J66" t="s">
        <v>31</v>
      </c>
      <c r="K66" t="str">
        <f>IF(Draft2023[[#This Row],[KEEPER]]="K",_xlfn.IFNA(INDEX(Draft2022[Current Contract],MATCH(Draft2023[[#This Row],[sleeper_id]],Draft2022[sleeper_id],0)),"Undrafted"),"")</f>
        <v>Rookie</v>
      </c>
      <c r="L66" t="str">
        <f>IF(Draft2023[[#This Row],[KEEPER]]="K",Draft2023[[#This Row],[Last Contract]],IF(ISNA(VLOOKUP(Draft2023[[#This Row],[sleeper_id]],Rookies2023[player_id],1,FALSE)),"Auction","Rookie"))</f>
        <v>Rookie</v>
      </c>
      <c r="M66">
        <f>2023-Draft2023[[#This Row],[Net Keeper Count]]</f>
        <v>2022</v>
      </c>
      <c r="N66">
        <f>IF(Draft2023[[#This Row],[KEEPER]]="K",1+_xlfn.IFNA(INDEX(Draft2022[Net Keeper Count],MATCH(Draft2023[[#This Row],[PLAYER]],Draft2022[PLAYER],0)),0),0)</f>
        <v>1</v>
      </c>
    </row>
    <row r="67" spans="4:14" x14ac:dyDescent="0.25">
      <c r="D67" t="s">
        <v>1038</v>
      </c>
      <c r="E67" t="s">
        <v>75</v>
      </c>
      <c r="F67" t="s">
        <v>1317</v>
      </c>
      <c r="G67" t="s">
        <v>2213</v>
      </c>
      <c r="H67" t="s">
        <v>29</v>
      </c>
      <c r="I67">
        <v>1</v>
      </c>
      <c r="J67" t="s">
        <v>31</v>
      </c>
      <c r="K67" t="str">
        <f>IF(Draft2023[[#This Row],[KEEPER]]="K",_xlfn.IFNA(INDEX(Draft2022[Current Contract],MATCH(Draft2023[[#This Row],[sleeper_id]],Draft2022[sleeper_id],0)),"Undrafted"),"")</f>
        <v>Undrafted</v>
      </c>
      <c r="L67" t="str">
        <f>IF(Draft2023[[#This Row],[KEEPER]]="K",Draft2023[[#This Row],[Last Contract]],IF(ISNA(VLOOKUP(Draft2023[[#This Row],[sleeper_id]],Rookies2023[player_id],1,FALSE)),"Auction","Rookie"))</f>
        <v>Undrafted</v>
      </c>
      <c r="M67">
        <f>2023-Draft2023[[#This Row],[Net Keeper Count]]</f>
        <v>2022</v>
      </c>
      <c r="N67">
        <f>IF(Draft2023[[#This Row],[KEEPER]]="K",1+_xlfn.IFNA(INDEX(Draft2022[Net Keeper Count],MATCH(Draft2023[[#This Row],[PLAYER]],Draft2022[PLAYER],0)),0),0)</f>
        <v>1</v>
      </c>
    </row>
    <row r="68" spans="4:14" x14ac:dyDescent="0.25">
      <c r="D68" t="s">
        <v>1038</v>
      </c>
      <c r="E68" t="s">
        <v>1319</v>
      </c>
      <c r="F68" t="s">
        <v>1318</v>
      </c>
      <c r="G68" t="s">
        <v>2210</v>
      </c>
      <c r="H68" t="s">
        <v>102</v>
      </c>
      <c r="I68">
        <v>19</v>
      </c>
      <c r="J68" t="s">
        <v>31</v>
      </c>
      <c r="K68" t="str">
        <f>IF(Draft2023[[#This Row],[KEEPER]]="K",_xlfn.IFNA(INDEX(Draft2022[Current Contract],MATCH(Draft2023[[#This Row],[sleeper_id]],Draft2022[sleeper_id],0)),"Undrafted"),"")</f>
        <v>Rookie</v>
      </c>
      <c r="L68" t="str">
        <f>IF(Draft2023[[#This Row],[KEEPER]]="K",Draft2023[[#This Row],[Last Contract]],IF(ISNA(VLOOKUP(Draft2023[[#This Row],[sleeper_id]],Rookies2023[player_id],1,FALSE)),"Auction","Rookie"))</f>
        <v>Rookie</v>
      </c>
      <c r="M68">
        <f>2023-Draft2023[[#This Row],[Net Keeper Count]]</f>
        <v>2021</v>
      </c>
      <c r="N68">
        <f>IF(Draft2023[[#This Row],[KEEPER]]="K",1+_xlfn.IFNA(INDEX(Draft2022[Net Keeper Count],MATCH(Draft2023[[#This Row],[PLAYER]],Draft2022[PLAYER],0)),0),0)</f>
        <v>2</v>
      </c>
    </row>
    <row r="69" spans="4:14" x14ac:dyDescent="0.25">
      <c r="D69" t="s">
        <v>1038</v>
      </c>
      <c r="E69" t="s">
        <v>1985</v>
      </c>
      <c r="F69" t="s">
        <v>5147</v>
      </c>
      <c r="G69" t="s">
        <v>62</v>
      </c>
      <c r="H69" t="s">
        <v>102</v>
      </c>
      <c r="I69">
        <v>1</v>
      </c>
      <c r="J69" t="s">
        <v>31</v>
      </c>
      <c r="K69" t="str">
        <f>IF(Draft2023[[#This Row],[KEEPER]]="K",_xlfn.IFNA(INDEX(Draft2022[Current Contract],MATCH(Draft2023[[#This Row],[sleeper_id]],Draft2022[sleeper_id],0)),"Undrafted"),"")</f>
        <v>Undrafted</v>
      </c>
      <c r="L69" t="str">
        <f>IF(Draft2023[[#This Row],[KEEPER]]="K",Draft2023[[#This Row],[Last Contract]],IF(ISNA(VLOOKUP(Draft2023[[#This Row],[sleeper_id]],Rookies2023[player_id],1,FALSE)),"Auction","Rookie"))</f>
        <v>Undrafted</v>
      </c>
      <c r="M69">
        <f>2023-Draft2023[[#This Row],[Net Keeper Count]]</f>
        <v>2022</v>
      </c>
      <c r="N69">
        <f>IF(Draft2023[[#This Row],[KEEPER]]="K",1+_xlfn.IFNA(INDEX(Draft2022[Net Keeper Count],MATCH(Draft2023[[#This Row],[PLAYER]],Draft2022[PLAYER],0)),0),0)</f>
        <v>1</v>
      </c>
    </row>
    <row r="70" spans="4:14" x14ac:dyDescent="0.25">
      <c r="D70" t="s">
        <v>1038</v>
      </c>
      <c r="E70" t="s">
        <v>1709</v>
      </c>
      <c r="F70" t="s">
        <v>5148</v>
      </c>
      <c r="G70" t="s">
        <v>62</v>
      </c>
      <c r="H70" t="s">
        <v>102</v>
      </c>
      <c r="I70">
        <v>4</v>
      </c>
      <c r="J70" t="s">
        <v>31</v>
      </c>
      <c r="K70" t="str">
        <f>IF(Draft2023[[#This Row],[KEEPER]]="K",_xlfn.IFNA(INDEX(Draft2022[Current Contract],MATCH(Draft2023[[#This Row],[sleeper_id]],Draft2022[sleeper_id],0)),"Undrafted"),"")</f>
        <v>Rookie</v>
      </c>
      <c r="L70" t="str">
        <f>IF(Draft2023[[#This Row],[KEEPER]]="K",Draft2023[[#This Row],[Last Contract]],IF(ISNA(VLOOKUP(Draft2023[[#This Row],[sleeper_id]],Rookies2023[player_id],1,FALSE)),"Auction","Rookie"))</f>
        <v>Rookie</v>
      </c>
      <c r="M70">
        <f>2023-Draft2023[[#This Row],[Net Keeper Count]]</f>
        <v>2021</v>
      </c>
      <c r="N70">
        <f>IF(Draft2023[[#This Row],[KEEPER]]="K",1+_xlfn.IFNA(INDEX(Draft2022[Net Keeper Count],MATCH(Draft2023[[#This Row],[PLAYER]],Draft2022[PLAYER],0)),0),0)</f>
        <v>2</v>
      </c>
    </row>
    <row r="71" spans="4:14" x14ac:dyDescent="0.25">
      <c r="D71" t="s">
        <v>1038</v>
      </c>
      <c r="E71" t="s">
        <v>61</v>
      </c>
      <c r="F71" t="s">
        <v>2566</v>
      </c>
      <c r="G71" t="s">
        <v>62</v>
      </c>
      <c r="H71" t="s">
        <v>29</v>
      </c>
      <c r="I71">
        <v>64</v>
      </c>
      <c r="J71" t="s">
        <v>31</v>
      </c>
      <c r="K71" t="str">
        <f>IF(Draft2023[[#This Row],[KEEPER]]="K",_xlfn.IFNA(INDEX(Draft2022[Current Contract],MATCH(Draft2023[[#This Row],[sleeper_id]],Draft2022[sleeper_id],0)),"Undrafted"),"")</f>
        <v>Rookie</v>
      </c>
      <c r="L71" t="str">
        <f>IF(Draft2023[[#This Row],[KEEPER]]="K",Draft2023[[#This Row],[Last Contract]],IF(ISNA(VLOOKUP(Draft2023[[#This Row],[sleeper_id]],Rookies2023[player_id],1,FALSE)),"Auction","Rookie"))</f>
        <v>Rookie</v>
      </c>
      <c r="M71">
        <f>2023-Draft2023[[#This Row],[Net Keeper Count]]</f>
        <v>2017</v>
      </c>
      <c r="N71">
        <f>IF(Draft2023[[#This Row],[KEEPER]]="K",1+_xlfn.IFNA(INDEX(Draft2022[Net Keeper Count],MATCH(Draft2023[[#This Row],[PLAYER]],Draft2022[PLAYER],0)),0),0)</f>
        <v>6</v>
      </c>
    </row>
    <row r="72" spans="4:14" x14ac:dyDescent="0.25">
      <c r="D72" t="s">
        <v>1038</v>
      </c>
      <c r="E72" t="s">
        <v>1375</v>
      </c>
      <c r="F72" t="s">
        <v>1374</v>
      </c>
      <c r="G72" t="s">
        <v>94</v>
      </c>
      <c r="H72" t="s">
        <v>64</v>
      </c>
      <c r="I72">
        <v>13</v>
      </c>
      <c r="J72" t="s">
        <v>31</v>
      </c>
      <c r="K72" t="str">
        <f>IF(Draft2023[[#This Row],[KEEPER]]="K",_xlfn.IFNA(INDEX(Draft2022[Current Contract],MATCH(Draft2023[[#This Row],[sleeper_id]],Draft2022[sleeper_id],0)),"Undrafted"),"")</f>
        <v>Rookie</v>
      </c>
      <c r="L72" t="str">
        <f>IF(Draft2023[[#This Row],[KEEPER]]="K",Draft2023[[#This Row],[Last Contract]],IF(ISNA(VLOOKUP(Draft2023[[#This Row],[sleeper_id]],Rookies2023[player_id],1,FALSE)),"Auction","Rookie"))</f>
        <v>Rookie</v>
      </c>
      <c r="M72">
        <f>2023-Draft2023[[#This Row],[Net Keeper Count]]</f>
        <v>2022</v>
      </c>
      <c r="N72">
        <f>IF(Draft2023[[#This Row],[KEEPER]]="K",1+_xlfn.IFNA(INDEX(Draft2022[Net Keeper Count],MATCH(Draft2023[[#This Row],[PLAYER]],Draft2022[PLAYER],0)),0),0)</f>
        <v>1</v>
      </c>
    </row>
    <row r="73" spans="4:14" x14ac:dyDescent="0.25">
      <c r="D73" t="s">
        <v>1038</v>
      </c>
      <c r="E73" t="s">
        <v>1235</v>
      </c>
      <c r="F73" t="s">
        <v>1234</v>
      </c>
      <c r="G73" t="s">
        <v>2228</v>
      </c>
      <c r="H73" t="s">
        <v>64</v>
      </c>
      <c r="I73">
        <v>26</v>
      </c>
      <c r="J73" t="s">
        <v>31</v>
      </c>
      <c r="K73" t="str">
        <f>IF(Draft2023[[#This Row],[KEEPER]]="K",_xlfn.IFNA(INDEX(Draft2022[Current Contract],MATCH(Draft2023[[#This Row],[sleeper_id]],Draft2022[sleeper_id],0)),"Undrafted"),"")</f>
        <v>Rookie</v>
      </c>
      <c r="L73" t="str">
        <f>IF(Draft2023[[#This Row],[KEEPER]]="K",Draft2023[[#This Row],[Last Contract]],IF(ISNA(VLOOKUP(Draft2023[[#This Row],[sleeper_id]],Rookies2023[player_id],1,FALSE)),"Auction","Rookie"))</f>
        <v>Rookie</v>
      </c>
      <c r="M73">
        <f>2023-Draft2023[[#This Row],[Net Keeper Count]]</f>
        <v>2019</v>
      </c>
      <c r="N73">
        <f>IF(Draft2023[[#This Row],[KEEPER]]="K",1+_xlfn.IFNA(INDEX(Draft2022[Net Keeper Count],MATCH(Draft2023[[#This Row],[PLAYER]],Draft2022[PLAYER],0)),0),0)</f>
        <v>4</v>
      </c>
    </row>
    <row r="74" spans="4:14" x14ac:dyDescent="0.25">
      <c r="D74" t="s">
        <v>1038</v>
      </c>
      <c r="E74" t="s">
        <v>1977</v>
      </c>
      <c r="F74" t="s">
        <v>2677</v>
      </c>
      <c r="G74" t="s">
        <v>2209</v>
      </c>
      <c r="H74" t="s">
        <v>64</v>
      </c>
      <c r="I74">
        <v>1</v>
      </c>
      <c r="J74" t="s">
        <v>31</v>
      </c>
      <c r="K74" t="str">
        <f>IF(Draft2023[[#This Row],[KEEPER]]="K",_xlfn.IFNA(INDEX(Draft2022[Current Contract],MATCH(Draft2023[[#This Row],[sleeper_id]],Draft2022[sleeper_id],0)),"Undrafted"),"")</f>
        <v>Rookie</v>
      </c>
      <c r="L74" t="str">
        <f>IF(Draft2023[[#This Row],[KEEPER]]="K",Draft2023[[#This Row],[Last Contract]],IF(ISNA(VLOOKUP(Draft2023[[#This Row],[sleeper_id]],Rookies2023[player_id],1,FALSE)),"Auction","Rookie"))</f>
        <v>Rookie</v>
      </c>
      <c r="M74">
        <f>2023-Draft2023[[#This Row],[Net Keeper Count]]</f>
        <v>2022</v>
      </c>
      <c r="N74">
        <f>IF(Draft2023[[#This Row],[KEEPER]]="K",1+_xlfn.IFNA(INDEX(Draft2022[Net Keeper Count],MATCH(Draft2023[[#This Row],[PLAYER]],Draft2022[PLAYER],0)),0),0)</f>
        <v>1</v>
      </c>
    </row>
    <row r="75" spans="4:14" x14ac:dyDescent="0.25">
      <c r="D75" t="s">
        <v>1038</v>
      </c>
      <c r="E75" t="s">
        <v>465</v>
      </c>
      <c r="F75" t="s">
        <v>2753</v>
      </c>
      <c r="G75" t="s">
        <v>159</v>
      </c>
      <c r="H75" t="s">
        <v>126</v>
      </c>
      <c r="I75">
        <v>1</v>
      </c>
      <c r="J75" t="s">
        <v>31</v>
      </c>
      <c r="K75" t="str">
        <f>IF(Draft2023[[#This Row],[KEEPER]]="K",_xlfn.IFNA(INDEX(Draft2022[Current Contract],MATCH(Draft2023[[#This Row],[sleeper_id]],Draft2022[sleeper_id],0)),"Undrafted"),"")</f>
        <v>Undrafted</v>
      </c>
      <c r="L75" t="str">
        <f>IF(Draft2023[[#This Row],[KEEPER]]="K",Draft2023[[#This Row],[Last Contract]],IF(ISNA(VLOOKUP(Draft2023[[#This Row],[sleeper_id]],Rookies2023[player_id],1,FALSE)),"Auction","Rookie"))</f>
        <v>Undrafted</v>
      </c>
      <c r="M75">
        <f>2023-Draft2023[[#This Row],[Net Keeper Count]]</f>
        <v>2022</v>
      </c>
      <c r="N75">
        <f>IF(Draft2023[[#This Row],[KEEPER]]="K",1+_xlfn.IFNA(INDEX(Draft2022[Net Keeper Count],MATCH(Draft2023[[#This Row],[PLAYER]],Draft2022[PLAYER],0)),0),0)</f>
        <v>1</v>
      </c>
    </row>
    <row r="76" spans="4:14" x14ac:dyDescent="0.25">
      <c r="D76" t="s">
        <v>1038</v>
      </c>
      <c r="E76" t="s">
        <v>154</v>
      </c>
      <c r="F76" t="s">
        <v>5149</v>
      </c>
      <c r="G76" t="s">
        <v>2251</v>
      </c>
      <c r="H76" t="s">
        <v>126</v>
      </c>
      <c r="I76">
        <v>1</v>
      </c>
      <c r="J76" t="s">
        <v>31</v>
      </c>
      <c r="K76" t="str">
        <f>IF(Draft2023[[#This Row],[KEEPER]]="K",_xlfn.IFNA(INDEX(Draft2022[Current Contract],MATCH(Draft2023[[#This Row],[sleeper_id]],Draft2022[sleeper_id],0)),"Undrafted"),"")</f>
        <v>Auction</v>
      </c>
      <c r="L76" t="str">
        <f>IF(Draft2023[[#This Row],[KEEPER]]="K",Draft2023[[#This Row],[Last Contract]],IF(ISNA(VLOOKUP(Draft2023[[#This Row],[sleeper_id]],Rookies2023[player_id],1,FALSE)),"Auction","Rookie"))</f>
        <v>Auction</v>
      </c>
      <c r="M76">
        <f>2023-Draft2023[[#This Row],[Net Keeper Count]]</f>
        <v>2021</v>
      </c>
      <c r="N76">
        <f>IF(Draft2023[[#This Row],[KEEPER]]="K",1+_xlfn.IFNA(INDEX(Draft2022[Net Keeper Count],MATCH(Draft2023[[#This Row],[PLAYER]],Draft2022[PLAYER],0)),0),0)</f>
        <v>2</v>
      </c>
    </row>
    <row r="77" spans="4:14" x14ac:dyDescent="0.25">
      <c r="D77" t="s">
        <v>1038</v>
      </c>
      <c r="E77" t="s">
        <v>1316</v>
      </c>
      <c r="F77" t="s">
        <v>1315</v>
      </c>
      <c r="G77" t="s">
        <v>2213</v>
      </c>
      <c r="H77" t="s">
        <v>64</v>
      </c>
      <c r="I77">
        <v>6</v>
      </c>
      <c r="J77" t="s">
        <v>19</v>
      </c>
      <c r="K77" t="str">
        <f>IF(Draft2023[[#This Row],[KEEPER]]="K",_xlfn.IFNA(INDEX(Draft2022[Current Contract],MATCH(Draft2023[[#This Row],[sleeper_id]],Draft2022[sleeper_id],0)),"Undrafted"),"")</f>
        <v/>
      </c>
      <c r="L77" t="str">
        <f>IF(Draft2023[[#This Row],[KEEPER]]="K",Draft2023[[#This Row],[Last Contract]],IF(ISNA(VLOOKUP(Draft2023[[#This Row],[sleeper_id]],Rookies2023[player_id],1,FALSE)),"Auction","Rookie"))</f>
        <v>Rookie</v>
      </c>
      <c r="M77">
        <f>2023-Draft2023[[#This Row],[Net Keeper Count]]</f>
        <v>2023</v>
      </c>
      <c r="N77">
        <f>IF(Draft2023[[#This Row],[KEEPER]]="K",1+_xlfn.IFNA(INDEX(Draft2022[Net Keeper Count],MATCH(Draft2023[[#This Row],[PLAYER]],Draft2022[PLAYER],0)),0),0)</f>
        <v>0</v>
      </c>
    </row>
    <row r="78" spans="4:14" x14ac:dyDescent="0.25">
      <c r="D78" t="s">
        <v>1038</v>
      </c>
      <c r="E78" t="s">
        <v>1934</v>
      </c>
      <c r="F78" t="s">
        <v>2615</v>
      </c>
      <c r="G78" t="s">
        <v>2248</v>
      </c>
      <c r="H78" t="s">
        <v>102</v>
      </c>
      <c r="I78">
        <v>4</v>
      </c>
      <c r="J78" t="s">
        <v>19</v>
      </c>
      <c r="K78" t="str">
        <f>IF(Draft2023[[#This Row],[KEEPER]]="K",_xlfn.IFNA(INDEX(Draft2022[Current Contract],MATCH(Draft2023[[#This Row],[sleeper_id]],Draft2022[sleeper_id],0)),"Undrafted"),"")</f>
        <v/>
      </c>
      <c r="L78" t="str">
        <f>IF(Draft2023[[#This Row],[KEEPER]]="K",Draft2023[[#This Row],[Last Contract]],IF(ISNA(VLOOKUP(Draft2023[[#This Row],[sleeper_id]],Rookies2023[player_id],1,FALSE)),"Auction","Rookie"))</f>
        <v>Rookie</v>
      </c>
      <c r="M78">
        <f>2023-Draft2023[[#This Row],[Net Keeper Count]]</f>
        <v>2023</v>
      </c>
      <c r="N78">
        <f>IF(Draft2023[[#This Row],[KEEPER]]="K",1+_xlfn.IFNA(INDEX(Draft2022[Net Keeper Count],MATCH(Draft2023[[#This Row],[PLAYER]],Draft2022[PLAYER],0)),0),0)</f>
        <v>0</v>
      </c>
    </row>
    <row r="79" spans="4:14" x14ac:dyDescent="0.25">
      <c r="D79" t="s">
        <v>1038</v>
      </c>
      <c r="E79" t="s">
        <v>1333</v>
      </c>
      <c r="F79" t="s">
        <v>1332</v>
      </c>
      <c r="G79" t="s">
        <v>94</v>
      </c>
      <c r="H79" t="s">
        <v>64</v>
      </c>
      <c r="I79">
        <v>2</v>
      </c>
      <c r="J79" t="s">
        <v>19</v>
      </c>
      <c r="K79" t="str">
        <f>IF(Draft2023[[#This Row],[KEEPER]]="K",_xlfn.IFNA(INDEX(Draft2022[Current Contract],MATCH(Draft2023[[#This Row],[sleeper_id]],Draft2022[sleeper_id],0)),"Undrafted"),"")</f>
        <v/>
      </c>
      <c r="L79" t="str">
        <f>IF(Draft2023[[#This Row],[KEEPER]]="K",Draft2023[[#This Row],[Last Contract]],IF(ISNA(VLOOKUP(Draft2023[[#This Row],[sleeper_id]],Rookies2023[player_id],1,FALSE)),"Auction","Rookie"))</f>
        <v>Rookie</v>
      </c>
      <c r="M79">
        <f>2023-Draft2023[[#This Row],[Net Keeper Count]]</f>
        <v>2023</v>
      </c>
      <c r="N79">
        <f>IF(Draft2023[[#This Row],[KEEPER]]="K",1+_xlfn.IFNA(INDEX(Draft2022[Net Keeper Count],MATCH(Draft2023[[#This Row],[PLAYER]],Draft2022[PLAYER],0)),0),0)</f>
        <v>0</v>
      </c>
    </row>
    <row r="80" spans="4:14" x14ac:dyDescent="0.25">
      <c r="D80" t="s">
        <v>1035</v>
      </c>
      <c r="E80" t="s">
        <v>1452</v>
      </c>
      <c r="F80" t="s">
        <v>1451</v>
      </c>
      <c r="G80" t="s">
        <v>68</v>
      </c>
      <c r="H80" t="s">
        <v>29</v>
      </c>
      <c r="I80">
        <v>1</v>
      </c>
      <c r="J80" t="s">
        <v>31</v>
      </c>
      <c r="K80" t="str">
        <f>IF(Draft2023[[#This Row],[KEEPER]]="K",_xlfn.IFNA(INDEX(Draft2022[Current Contract],MATCH(Draft2023[[#This Row],[sleeper_id]],Draft2022[sleeper_id],0)),"Undrafted"),"")</f>
        <v>Undrafted</v>
      </c>
      <c r="L80" t="str">
        <f>IF(Draft2023[[#This Row],[KEEPER]]="K",Draft2023[[#This Row],[Last Contract]],IF(ISNA(VLOOKUP(Draft2023[[#This Row],[sleeper_id]],Rookies2023[player_id],1,FALSE)),"Auction","Rookie"))</f>
        <v>Undrafted</v>
      </c>
      <c r="M80">
        <f>2023-Draft2023[[#This Row],[Net Keeper Count]]</f>
        <v>2022</v>
      </c>
      <c r="N80">
        <f>IF(Draft2023[[#This Row],[KEEPER]]="K",1+_xlfn.IFNA(INDEX(Draft2022[Net Keeper Count],MATCH(Draft2023[[#This Row],[PLAYER]],Draft2022[PLAYER],0)),0),0)</f>
        <v>1</v>
      </c>
    </row>
    <row r="81" spans="4:14" x14ac:dyDescent="0.25">
      <c r="D81" t="s">
        <v>1035</v>
      </c>
      <c r="E81" t="s">
        <v>1672</v>
      </c>
      <c r="F81" t="s">
        <v>5150</v>
      </c>
      <c r="G81" t="s">
        <v>72</v>
      </c>
      <c r="H81" t="s">
        <v>64</v>
      </c>
      <c r="I81">
        <v>28</v>
      </c>
      <c r="J81" t="s">
        <v>31</v>
      </c>
      <c r="K81" t="str">
        <f>IF(Draft2023[[#This Row],[KEEPER]]="K",_xlfn.IFNA(INDEX(Draft2022[Current Contract],MATCH(Draft2023[[#This Row],[sleeper_id]],Draft2022[sleeper_id],0)),"Undrafted"),"")</f>
        <v>Rookie</v>
      </c>
      <c r="L81" t="str">
        <f>IF(Draft2023[[#This Row],[KEEPER]]="K",Draft2023[[#This Row],[Last Contract]],IF(ISNA(VLOOKUP(Draft2023[[#This Row],[sleeper_id]],Rookies2023[player_id],1,FALSE)),"Auction","Rookie"))</f>
        <v>Rookie</v>
      </c>
      <c r="M81">
        <f>2023-Draft2023[[#This Row],[Net Keeper Count]]</f>
        <v>2020</v>
      </c>
      <c r="N81">
        <f>IF(Draft2023[[#This Row],[KEEPER]]="K",1+_xlfn.IFNA(INDEX(Draft2022[Net Keeper Count],MATCH(Draft2023[[#This Row],[PLAYER]],Draft2022[PLAYER],0)),0),0)</f>
        <v>3</v>
      </c>
    </row>
    <row r="82" spans="4:14" x14ac:dyDescent="0.25">
      <c r="D82" t="s">
        <v>1035</v>
      </c>
      <c r="E82" t="s">
        <v>2061</v>
      </c>
      <c r="F82" t="s">
        <v>5151</v>
      </c>
      <c r="G82" t="s">
        <v>2322</v>
      </c>
      <c r="H82" t="s">
        <v>64</v>
      </c>
      <c r="I82">
        <v>1</v>
      </c>
      <c r="J82" t="s">
        <v>31</v>
      </c>
      <c r="K82" t="str">
        <f>IF(Draft2023[[#This Row],[KEEPER]]="K",_xlfn.IFNA(INDEX(Draft2022[Current Contract],MATCH(Draft2023[[#This Row],[sleeper_id]],Draft2022[sleeper_id],0)),"Undrafted"),"")</f>
        <v>Undrafted</v>
      </c>
      <c r="L82" t="str">
        <f>IF(Draft2023[[#This Row],[KEEPER]]="K",Draft2023[[#This Row],[Last Contract]],IF(ISNA(VLOOKUP(Draft2023[[#This Row],[sleeper_id]],Rookies2023[player_id],1,FALSE)),"Auction","Rookie"))</f>
        <v>Undrafted</v>
      </c>
      <c r="M82">
        <f>2023-Draft2023[[#This Row],[Net Keeper Count]]</f>
        <v>2021</v>
      </c>
      <c r="N82">
        <f>IF(Draft2023[[#This Row],[KEEPER]]="K",1+_xlfn.IFNA(INDEX(Draft2022[Net Keeper Count],MATCH(Draft2023[[#This Row],[PLAYER]],Draft2022[PLAYER],0)),0),0)</f>
        <v>2</v>
      </c>
    </row>
    <row r="83" spans="4:14" x14ac:dyDescent="0.25">
      <c r="D83" t="s">
        <v>1035</v>
      </c>
      <c r="E83" t="s">
        <v>1501</v>
      </c>
      <c r="F83" t="s">
        <v>1500</v>
      </c>
      <c r="G83" t="s">
        <v>2229</v>
      </c>
      <c r="H83" t="s">
        <v>102</v>
      </c>
      <c r="I83">
        <v>25</v>
      </c>
      <c r="J83" t="s">
        <v>31</v>
      </c>
      <c r="K83" t="str">
        <f>IF(Draft2023[[#This Row],[KEEPER]]="K",_xlfn.IFNA(INDEX(Draft2022[Current Contract],MATCH(Draft2023[[#This Row],[sleeper_id]],Draft2022[sleeper_id],0)),"Undrafted"),"")</f>
        <v>Rookie</v>
      </c>
      <c r="L83" t="str">
        <f>IF(Draft2023[[#This Row],[KEEPER]]="K",Draft2023[[#This Row],[Last Contract]],IF(ISNA(VLOOKUP(Draft2023[[#This Row],[sleeper_id]],Rookies2023[player_id],1,FALSE)),"Auction","Rookie"))</f>
        <v>Rookie</v>
      </c>
      <c r="M83">
        <f>2023-Draft2023[[#This Row],[Net Keeper Count]]</f>
        <v>2021</v>
      </c>
      <c r="N83">
        <f>IF(Draft2023[[#This Row],[KEEPER]]="K",1+_xlfn.IFNA(INDEX(Draft2022[Net Keeper Count],MATCH(Draft2023[[#This Row],[PLAYER]],Draft2022[PLAYER],0)),0),0)</f>
        <v>2</v>
      </c>
    </row>
    <row r="84" spans="4:14" x14ac:dyDescent="0.25">
      <c r="D84" t="s">
        <v>1035</v>
      </c>
      <c r="E84" t="s">
        <v>2104</v>
      </c>
      <c r="F84" t="s">
        <v>5152</v>
      </c>
      <c r="G84" t="s">
        <v>2244</v>
      </c>
      <c r="H84" t="s">
        <v>29</v>
      </c>
      <c r="I84">
        <v>2</v>
      </c>
      <c r="J84" t="s">
        <v>31</v>
      </c>
      <c r="K84" t="str">
        <f>IF(Draft2023[[#This Row],[KEEPER]]="K",_xlfn.IFNA(INDEX(Draft2022[Current Contract],MATCH(Draft2023[[#This Row],[sleeper_id]],Draft2022[sleeper_id],0)),"Undrafted"),"")</f>
        <v>Rookie</v>
      </c>
      <c r="L84" t="str">
        <f>IF(Draft2023[[#This Row],[KEEPER]]="K",Draft2023[[#This Row],[Last Contract]],IF(ISNA(VLOOKUP(Draft2023[[#This Row],[sleeper_id]],Rookies2023[player_id],1,FALSE)),"Auction","Rookie"))</f>
        <v>Rookie</v>
      </c>
      <c r="M84">
        <f>2023-Draft2023[[#This Row],[Net Keeper Count]]</f>
        <v>2022</v>
      </c>
      <c r="N84">
        <f>IF(Draft2023[[#This Row],[KEEPER]]="K",1+_xlfn.IFNA(INDEX(Draft2022[Net Keeper Count],MATCH(Draft2023[[#This Row],[PLAYER]],Draft2022[PLAYER],0)),0),0)</f>
        <v>1</v>
      </c>
    </row>
    <row r="85" spans="4:14" x14ac:dyDescent="0.25">
      <c r="D85" t="s">
        <v>1035</v>
      </c>
      <c r="E85" t="s">
        <v>1738</v>
      </c>
      <c r="F85" t="s">
        <v>2570</v>
      </c>
      <c r="G85" t="s">
        <v>2248</v>
      </c>
      <c r="H85" t="s">
        <v>126</v>
      </c>
      <c r="I85">
        <v>2</v>
      </c>
      <c r="J85" t="s">
        <v>31</v>
      </c>
      <c r="K85" t="str">
        <f>IF(Draft2023[[#This Row],[KEEPER]]="K",_xlfn.IFNA(INDEX(Draft2022[Current Contract],MATCH(Draft2023[[#This Row],[sleeper_id]],Draft2022[sleeper_id],0)),"Undrafted"),"")</f>
        <v>Rookie</v>
      </c>
      <c r="L85" t="str">
        <f>IF(Draft2023[[#This Row],[KEEPER]]="K",Draft2023[[#This Row],[Last Contract]],IF(ISNA(VLOOKUP(Draft2023[[#This Row],[sleeper_id]],Rookies2023[player_id],1,FALSE)),"Auction","Rookie"))</f>
        <v>Rookie</v>
      </c>
      <c r="M85">
        <f>2023-Draft2023[[#This Row],[Net Keeper Count]]</f>
        <v>2022</v>
      </c>
      <c r="N85">
        <f>IF(Draft2023[[#This Row],[KEEPER]]="K",1+_xlfn.IFNA(INDEX(Draft2022[Net Keeper Count],MATCH(Draft2023[[#This Row],[PLAYER]],Draft2022[PLAYER],0)),0),0)</f>
        <v>1</v>
      </c>
    </row>
    <row r="86" spans="4:14" x14ac:dyDescent="0.25">
      <c r="D86" t="s">
        <v>1035</v>
      </c>
      <c r="E86" t="s">
        <v>1412</v>
      </c>
      <c r="F86" t="s">
        <v>1411</v>
      </c>
      <c r="G86" t="s">
        <v>2228</v>
      </c>
      <c r="H86" t="s">
        <v>126</v>
      </c>
      <c r="I86">
        <v>1</v>
      </c>
      <c r="J86" t="s">
        <v>31</v>
      </c>
      <c r="K86" t="str">
        <f>IF(Draft2023[[#This Row],[KEEPER]]="K",_xlfn.IFNA(INDEX(Draft2022[Current Contract],MATCH(Draft2023[[#This Row],[sleeper_id]],Draft2022[sleeper_id],0)),"Undrafted"),"")</f>
        <v>Undrafted</v>
      </c>
      <c r="L86" t="str">
        <f>IF(Draft2023[[#This Row],[KEEPER]]="K",Draft2023[[#This Row],[Last Contract]],IF(ISNA(VLOOKUP(Draft2023[[#This Row],[sleeper_id]],Rookies2023[player_id],1,FALSE)),"Auction","Rookie"))</f>
        <v>Undrafted</v>
      </c>
      <c r="M86">
        <f>2023-Draft2023[[#This Row],[Net Keeper Count]]</f>
        <v>2022</v>
      </c>
      <c r="N86">
        <f>IF(Draft2023[[#This Row],[KEEPER]]="K",1+_xlfn.IFNA(INDEX(Draft2022[Net Keeper Count],MATCH(Draft2023[[#This Row],[PLAYER]],Draft2022[PLAYER],0)),0),0)</f>
        <v>1</v>
      </c>
    </row>
    <row r="87" spans="4:14" x14ac:dyDescent="0.25">
      <c r="D87" t="s">
        <v>1035</v>
      </c>
      <c r="E87" t="s">
        <v>1752</v>
      </c>
      <c r="F87" t="s">
        <v>5153</v>
      </c>
      <c r="G87" t="s">
        <v>2210</v>
      </c>
      <c r="H87" t="s">
        <v>64</v>
      </c>
      <c r="I87">
        <v>1</v>
      </c>
      <c r="J87" t="s">
        <v>31</v>
      </c>
      <c r="K87" t="str">
        <f>IF(Draft2023[[#This Row],[KEEPER]]="K",_xlfn.IFNA(INDEX(Draft2022[Current Contract],MATCH(Draft2023[[#This Row],[sleeper_id]],Draft2022[sleeper_id],0)),"Undrafted"),"")</f>
        <v>Undrafted</v>
      </c>
      <c r="L87" t="str">
        <f>IF(Draft2023[[#This Row],[KEEPER]]="K",Draft2023[[#This Row],[Last Contract]],IF(ISNA(VLOOKUP(Draft2023[[#This Row],[sleeper_id]],Rookies2023[player_id],1,FALSE)),"Auction","Rookie"))</f>
        <v>Undrafted</v>
      </c>
      <c r="M87">
        <f>2023-Draft2023[[#This Row],[Net Keeper Count]]</f>
        <v>2022</v>
      </c>
      <c r="N87">
        <f>IF(Draft2023[[#This Row],[KEEPER]]="K",1+_xlfn.IFNA(INDEX(Draft2022[Net Keeper Count],MATCH(Draft2023[[#This Row],[PLAYER]],Draft2022[PLAYER],0)),0),0)</f>
        <v>1</v>
      </c>
    </row>
    <row r="88" spans="4:14" x14ac:dyDescent="0.25">
      <c r="D88" t="s">
        <v>1035</v>
      </c>
      <c r="E88" t="s">
        <v>1516</v>
      </c>
      <c r="F88" t="s">
        <v>1515</v>
      </c>
      <c r="G88" t="s">
        <v>2246</v>
      </c>
      <c r="H88" t="s">
        <v>64</v>
      </c>
      <c r="I88">
        <v>58</v>
      </c>
      <c r="J88" t="s">
        <v>31</v>
      </c>
      <c r="K88" t="str">
        <f>IF(Draft2023[[#This Row],[KEEPER]]="K",_xlfn.IFNA(INDEX(Draft2022[Current Contract],MATCH(Draft2023[[#This Row],[sleeper_id]],Draft2022[sleeper_id],0)),"Undrafted"),"")</f>
        <v>Rookie</v>
      </c>
      <c r="L88" t="str">
        <f>IF(Draft2023[[#This Row],[KEEPER]]="K",Draft2023[[#This Row],[Last Contract]],IF(ISNA(VLOOKUP(Draft2023[[#This Row],[sleeper_id]],Rookies2023[player_id],1,FALSE)),"Auction","Rookie"))</f>
        <v>Rookie</v>
      </c>
      <c r="M88">
        <f>2023-Draft2023[[#This Row],[Net Keeper Count]]</f>
        <v>2020</v>
      </c>
      <c r="N88">
        <f>IF(Draft2023[[#This Row],[KEEPER]]="K",1+_xlfn.IFNA(INDEX(Draft2022[Net Keeper Count],MATCH(Draft2023[[#This Row],[PLAYER]],Draft2022[PLAYER],0)),0),0)</f>
        <v>3</v>
      </c>
    </row>
    <row r="89" spans="4:14" x14ac:dyDescent="0.25">
      <c r="D89" t="s">
        <v>1035</v>
      </c>
      <c r="E89" t="s">
        <v>1172</v>
      </c>
      <c r="F89" t="s">
        <v>1171</v>
      </c>
      <c r="G89" t="s">
        <v>68</v>
      </c>
      <c r="H89" t="s">
        <v>64</v>
      </c>
      <c r="I89">
        <v>1</v>
      </c>
      <c r="J89" t="s">
        <v>31</v>
      </c>
      <c r="K89" t="str">
        <f>IF(Draft2023[[#This Row],[KEEPER]]="K",_xlfn.IFNA(INDEX(Draft2022[Current Contract],MATCH(Draft2023[[#This Row],[sleeper_id]],Draft2022[sleeper_id],0)),"Undrafted"),"")</f>
        <v>Undrafted</v>
      </c>
      <c r="L89" t="str">
        <f>IF(Draft2023[[#This Row],[KEEPER]]="K",Draft2023[[#This Row],[Last Contract]],IF(ISNA(VLOOKUP(Draft2023[[#This Row],[sleeper_id]],Rookies2023[player_id],1,FALSE)),"Auction","Rookie"))</f>
        <v>Undrafted</v>
      </c>
      <c r="M89">
        <f>2023-Draft2023[[#This Row],[Net Keeper Count]]</f>
        <v>2022</v>
      </c>
      <c r="N89">
        <f>IF(Draft2023[[#This Row],[KEEPER]]="K",1+_xlfn.IFNA(INDEX(Draft2022[Net Keeper Count],MATCH(Draft2023[[#This Row],[PLAYER]],Draft2022[PLAYER],0)),0),0)</f>
        <v>1</v>
      </c>
    </row>
    <row r="90" spans="4:14" x14ac:dyDescent="0.25">
      <c r="D90" t="s">
        <v>1035</v>
      </c>
      <c r="E90" t="s">
        <v>1627</v>
      </c>
      <c r="F90" t="s">
        <v>2561</v>
      </c>
      <c r="G90" t="s">
        <v>2217</v>
      </c>
      <c r="H90" t="s">
        <v>64</v>
      </c>
      <c r="I90">
        <v>56</v>
      </c>
      <c r="J90" t="s">
        <v>31</v>
      </c>
      <c r="K90" t="str">
        <f>IF(Draft2023[[#This Row],[KEEPER]]="K",_xlfn.IFNA(INDEX(Draft2022[Current Contract],MATCH(Draft2023[[#This Row],[sleeper_id]],Draft2022[sleeper_id],0)),"Undrafted"),"")</f>
        <v>Rookie</v>
      </c>
      <c r="L90" t="str">
        <f>IF(Draft2023[[#This Row],[KEEPER]]="K",Draft2023[[#This Row],[Last Contract]],IF(ISNA(VLOOKUP(Draft2023[[#This Row],[sleeper_id]],Rookies2023[player_id],1,FALSE)),"Auction","Rookie"))</f>
        <v>Rookie</v>
      </c>
      <c r="M90">
        <f>2023-Draft2023[[#This Row],[Net Keeper Count]]</f>
        <v>2019</v>
      </c>
      <c r="N90">
        <f>IF(Draft2023[[#This Row],[KEEPER]]="K",1+_xlfn.IFNA(INDEX(Draft2022[Net Keeper Count],MATCH(Draft2023[[#This Row],[PLAYER]],Draft2022[PLAYER],0)),0),0)</f>
        <v>4</v>
      </c>
    </row>
    <row r="91" spans="4:14" x14ac:dyDescent="0.25">
      <c r="D91" t="s">
        <v>1035</v>
      </c>
      <c r="E91" t="s">
        <v>1674</v>
      </c>
      <c r="F91" t="s">
        <v>2826</v>
      </c>
      <c r="G91" t="s">
        <v>2229</v>
      </c>
      <c r="H91" t="s">
        <v>29</v>
      </c>
      <c r="I91">
        <v>11</v>
      </c>
      <c r="J91" t="s">
        <v>31</v>
      </c>
      <c r="K91" t="str">
        <f>IF(Draft2023[[#This Row],[KEEPER]]="K",_xlfn.IFNA(INDEX(Draft2022[Current Contract],MATCH(Draft2023[[#This Row],[sleeper_id]],Draft2022[sleeper_id],0)),"Undrafted"),"")</f>
        <v>Rookie</v>
      </c>
      <c r="L91" t="str">
        <f>IF(Draft2023[[#This Row],[KEEPER]]="K",Draft2023[[#This Row],[Last Contract]],IF(ISNA(VLOOKUP(Draft2023[[#This Row],[sleeper_id]],Rookies2023[player_id],1,FALSE)),"Auction","Rookie"))</f>
        <v>Rookie</v>
      </c>
      <c r="M91">
        <f>2023-Draft2023[[#This Row],[Net Keeper Count]]</f>
        <v>2021</v>
      </c>
      <c r="N91">
        <f>IF(Draft2023[[#This Row],[KEEPER]]="K",1+_xlfn.IFNA(INDEX(Draft2022[Net Keeper Count],MATCH(Draft2023[[#This Row],[PLAYER]],Draft2022[PLAYER],0)),0),0)</f>
        <v>2</v>
      </c>
    </row>
    <row r="92" spans="4:14" x14ac:dyDescent="0.25">
      <c r="D92" t="s">
        <v>1035</v>
      </c>
      <c r="E92" t="s">
        <v>1422</v>
      </c>
      <c r="F92" t="s">
        <v>1421</v>
      </c>
      <c r="G92" t="s">
        <v>72</v>
      </c>
      <c r="H92" t="s">
        <v>64</v>
      </c>
      <c r="I92">
        <v>2</v>
      </c>
      <c r="J92" t="s">
        <v>31</v>
      </c>
      <c r="K92" t="str">
        <f>IF(Draft2023[[#This Row],[KEEPER]]="K",_xlfn.IFNA(INDEX(Draft2022[Current Contract],MATCH(Draft2023[[#This Row],[sleeper_id]],Draft2022[sleeper_id],0)),"Undrafted"),"")</f>
        <v>Rookie</v>
      </c>
      <c r="L92" t="str">
        <f>IF(Draft2023[[#This Row],[KEEPER]]="K",Draft2023[[#This Row],[Last Contract]],IF(ISNA(VLOOKUP(Draft2023[[#This Row],[sleeper_id]],Rookies2023[player_id],1,FALSE)),"Auction","Rookie"))</f>
        <v>Rookie</v>
      </c>
      <c r="M92">
        <f>2023-Draft2023[[#This Row],[Net Keeper Count]]</f>
        <v>2022</v>
      </c>
      <c r="N92">
        <f>IF(Draft2023[[#This Row],[KEEPER]]="K",1+_xlfn.IFNA(INDEX(Draft2022[Net Keeper Count],MATCH(Draft2023[[#This Row],[PLAYER]],Draft2022[PLAYER],0)),0),0)</f>
        <v>1</v>
      </c>
    </row>
    <row r="93" spans="4:14" x14ac:dyDescent="0.25">
      <c r="D93" t="s">
        <v>1035</v>
      </c>
      <c r="E93" t="s">
        <v>1525</v>
      </c>
      <c r="F93" t="s">
        <v>1524</v>
      </c>
      <c r="G93" t="s">
        <v>2219</v>
      </c>
      <c r="H93" t="s">
        <v>102</v>
      </c>
      <c r="I93">
        <v>3</v>
      </c>
      <c r="J93" t="s">
        <v>31</v>
      </c>
      <c r="K93" t="str">
        <f>IF(Draft2023[[#This Row],[KEEPER]]="K",_xlfn.IFNA(INDEX(Draft2022[Current Contract],MATCH(Draft2023[[#This Row],[sleeper_id]],Draft2022[sleeper_id],0)),"Undrafted"),"")</f>
        <v>Rookie</v>
      </c>
      <c r="L93" t="str">
        <f>IF(Draft2023[[#This Row],[KEEPER]]="K",Draft2023[[#This Row],[Last Contract]],IF(ISNA(VLOOKUP(Draft2023[[#This Row],[sleeper_id]],Rookies2023[player_id],1,FALSE)),"Auction","Rookie"))</f>
        <v>Rookie</v>
      </c>
      <c r="M93">
        <f>2023-Draft2023[[#This Row],[Net Keeper Count]]</f>
        <v>2021</v>
      </c>
      <c r="N93">
        <f>IF(Draft2023[[#This Row],[KEEPER]]="K",1+_xlfn.IFNA(INDEX(Draft2022[Net Keeper Count],MATCH(Draft2023[[#This Row],[PLAYER]],Draft2022[PLAYER],0)),0),0)</f>
        <v>2</v>
      </c>
    </row>
    <row r="94" spans="4:14" x14ac:dyDescent="0.25">
      <c r="D94" t="s">
        <v>1035</v>
      </c>
      <c r="E94" t="s">
        <v>1184</v>
      </c>
      <c r="F94" t="s">
        <v>1183</v>
      </c>
      <c r="G94" t="s">
        <v>34</v>
      </c>
      <c r="H94" t="s">
        <v>64</v>
      </c>
      <c r="I94">
        <v>22</v>
      </c>
      <c r="J94" t="s">
        <v>31</v>
      </c>
      <c r="K94" t="str">
        <f>IF(Draft2023[[#This Row],[KEEPER]]="K",_xlfn.IFNA(INDEX(Draft2022[Current Contract],MATCH(Draft2023[[#This Row],[sleeper_id]],Draft2022[sleeper_id],0)),"Undrafted"),"")</f>
        <v>Rookie</v>
      </c>
      <c r="L94" t="str">
        <f>IF(Draft2023[[#This Row],[KEEPER]]="K",Draft2023[[#This Row],[Last Contract]],IF(ISNA(VLOOKUP(Draft2023[[#This Row],[sleeper_id]],Rookies2023[player_id],1,FALSE)),"Auction","Rookie"))</f>
        <v>Rookie</v>
      </c>
      <c r="M94">
        <f>2023-Draft2023[[#This Row],[Net Keeper Count]]</f>
        <v>2021</v>
      </c>
      <c r="N94">
        <f>IF(Draft2023[[#This Row],[KEEPER]]="K",1+_xlfn.IFNA(INDEX(Draft2022[Net Keeper Count],MATCH(Draft2023[[#This Row],[PLAYER]],Draft2022[PLAYER],0)),0),0)</f>
        <v>2</v>
      </c>
    </row>
    <row r="95" spans="4:14" x14ac:dyDescent="0.25">
      <c r="D95" t="s">
        <v>1035</v>
      </c>
      <c r="E95" t="s">
        <v>1803</v>
      </c>
      <c r="F95" t="s">
        <v>2636</v>
      </c>
      <c r="G95" t="s">
        <v>72</v>
      </c>
      <c r="H95" t="s">
        <v>102</v>
      </c>
      <c r="I95">
        <v>2</v>
      </c>
      <c r="J95" t="s">
        <v>31</v>
      </c>
      <c r="K95" t="str">
        <f>IF(Draft2023[[#This Row],[KEEPER]]="K",_xlfn.IFNA(INDEX(Draft2022[Current Contract],MATCH(Draft2023[[#This Row],[sleeper_id]],Draft2022[sleeper_id],0)),"Undrafted"),"")</f>
        <v>Rookie</v>
      </c>
      <c r="L95" t="str">
        <f>IF(Draft2023[[#This Row],[KEEPER]]="K",Draft2023[[#This Row],[Last Contract]],IF(ISNA(VLOOKUP(Draft2023[[#This Row],[sleeper_id]],Rookies2023[player_id],1,FALSE)),"Auction","Rookie"))</f>
        <v>Rookie</v>
      </c>
      <c r="M95">
        <f>2023-Draft2023[[#This Row],[Net Keeper Count]]</f>
        <v>2020</v>
      </c>
      <c r="N95">
        <f>IF(Draft2023[[#This Row],[KEEPER]]="K",1+_xlfn.IFNA(INDEX(Draft2022[Net Keeper Count],MATCH(Draft2023[[#This Row],[PLAYER]],Draft2022[PLAYER],0)),0),0)</f>
        <v>3</v>
      </c>
    </row>
    <row r="96" spans="4:14" x14ac:dyDescent="0.25">
      <c r="D96" t="s">
        <v>1035</v>
      </c>
      <c r="E96" t="s">
        <v>241</v>
      </c>
      <c r="F96" t="s">
        <v>5154</v>
      </c>
      <c r="G96" t="s">
        <v>2322</v>
      </c>
      <c r="H96" t="s">
        <v>102</v>
      </c>
      <c r="I96">
        <v>1</v>
      </c>
      <c r="J96" t="s">
        <v>31</v>
      </c>
      <c r="K96" t="str">
        <f>IF(Draft2023[[#This Row],[KEEPER]]="K",_xlfn.IFNA(INDEX(Draft2022[Current Contract],MATCH(Draft2023[[#This Row],[sleeper_id]],Draft2022[sleeper_id],0)),"Undrafted"),"")</f>
        <v>Undrafted</v>
      </c>
      <c r="L96" t="str">
        <f>IF(Draft2023[[#This Row],[KEEPER]]="K",Draft2023[[#This Row],[Last Contract]],IF(ISNA(VLOOKUP(Draft2023[[#This Row],[sleeper_id]],Rookies2023[player_id],1,FALSE)),"Auction","Rookie"))</f>
        <v>Undrafted</v>
      </c>
      <c r="M96">
        <f>2023-Draft2023[[#This Row],[Net Keeper Count]]</f>
        <v>2022</v>
      </c>
      <c r="N96">
        <f>IF(Draft2023[[#This Row],[KEEPER]]="K",1+_xlfn.IFNA(INDEX(Draft2022[Net Keeper Count],MATCH(Draft2023[[#This Row],[PLAYER]],Draft2022[PLAYER],0)),0),0)</f>
        <v>1</v>
      </c>
    </row>
    <row r="97" spans="4:14" x14ac:dyDescent="0.25">
      <c r="D97" t="s">
        <v>1035</v>
      </c>
      <c r="E97" t="s">
        <v>1269</v>
      </c>
      <c r="F97" t="s">
        <v>1268</v>
      </c>
      <c r="G97" t="s">
        <v>2246</v>
      </c>
      <c r="H97" t="s">
        <v>102</v>
      </c>
      <c r="I97">
        <v>3</v>
      </c>
      <c r="J97" t="s">
        <v>19</v>
      </c>
      <c r="K97" t="str">
        <f>IF(Draft2023[[#This Row],[KEEPER]]="K",_xlfn.IFNA(INDEX(Draft2022[Current Contract],MATCH(Draft2023[[#This Row],[sleeper_id]],Draft2022[sleeper_id],0)),"Undrafted"),"")</f>
        <v/>
      </c>
      <c r="L97" t="str">
        <f>IF(Draft2023[[#This Row],[KEEPER]]="K",Draft2023[[#This Row],[Last Contract]],IF(ISNA(VLOOKUP(Draft2023[[#This Row],[sleeper_id]],Rookies2023[player_id],1,FALSE)),"Auction","Rookie"))</f>
        <v>Rookie</v>
      </c>
      <c r="M97">
        <f>2023-Draft2023[[#This Row],[Net Keeper Count]]</f>
        <v>2023</v>
      </c>
      <c r="N97">
        <f>IF(Draft2023[[#This Row],[KEEPER]]="K",1+_xlfn.IFNA(INDEX(Draft2022[Net Keeper Count],MATCH(Draft2023[[#This Row],[PLAYER]],Draft2022[PLAYER],0)),0),0)</f>
        <v>0</v>
      </c>
    </row>
    <row r="98" spans="4:14" x14ac:dyDescent="0.25">
      <c r="D98" t="s">
        <v>1035</v>
      </c>
      <c r="E98" t="s">
        <v>1377</v>
      </c>
      <c r="F98" t="s">
        <v>1376</v>
      </c>
      <c r="G98" t="s">
        <v>62</v>
      </c>
      <c r="H98" t="s">
        <v>102</v>
      </c>
      <c r="I98">
        <v>4</v>
      </c>
      <c r="J98" t="s">
        <v>19</v>
      </c>
      <c r="K98" t="str">
        <f>IF(Draft2023[[#This Row],[KEEPER]]="K",_xlfn.IFNA(INDEX(Draft2022[Current Contract],MATCH(Draft2023[[#This Row],[sleeper_id]],Draft2022[sleeper_id],0)),"Undrafted"),"")</f>
        <v/>
      </c>
      <c r="L98" t="str">
        <f>IF(Draft2023[[#This Row],[KEEPER]]="K",Draft2023[[#This Row],[Last Contract]],IF(ISNA(VLOOKUP(Draft2023[[#This Row],[sleeper_id]],Rookies2023[player_id],1,FALSE)),"Auction","Rookie"))</f>
        <v>Rookie</v>
      </c>
      <c r="M98">
        <f>2023-Draft2023[[#This Row],[Net Keeper Count]]</f>
        <v>2023</v>
      </c>
      <c r="N98">
        <f>IF(Draft2023[[#This Row],[KEEPER]]="K",1+_xlfn.IFNA(INDEX(Draft2022[Net Keeper Count],MATCH(Draft2023[[#This Row],[PLAYER]],Draft2022[PLAYER],0)),0),0)</f>
        <v>0</v>
      </c>
    </row>
    <row r="99" spans="4:14" x14ac:dyDescent="0.25">
      <c r="D99" t="s">
        <v>1035</v>
      </c>
      <c r="E99" t="s">
        <v>1975</v>
      </c>
      <c r="F99" t="s">
        <v>2578</v>
      </c>
      <c r="G99" t="s">
        <v>2219</v>
      </c>
      <c r="H99" t="s">
        <v>102</v>
      </c>
      <c r="I99">
        <v>2</v>
      </c>
      <c r="J99" t="s">
        <v>19</v>
      </c>
      <c r="K99" t="str">
        <f>IF(Draft2023[[#This Row],[KEEPER]]="K",_xlfn.IFNA(INDEX(Draft2022[Current Contract],MATCH(Draft2023[[#This Row],[sleeper_id]],Draft2022[sleeper_id],0)),"Undrafted"),"")</f>
        <v/>
      </c>
      <c r="L99" t="str">
        <f>IF(Draft2023[[#This Row],[KEEPER]]="K",Draft2023[[#This Row],[Last Contract]],IF(ISNA(VLOOKUP(Draft2023[[#This Row],[sleeper_id]],Rookies2023[player_id],1,FALSE)),"Auction","Rookie"))</f>
        <v>Rookie</v>
      </c>
      <c r="M99">
        <f>2023-Draft2023[[#This Row],[Net Keeper Count]]</f>
        <v>2023</v>
      </c>
      <c r="N99">
        <f>IF(Draft2023[[#This Row],[KEEPER]]="K",1+_xlfn.IFNA(INDEX(Draft2022[Net Keeper Count],MATCH(Draft2023[[#This Row],[PLAYER]],Draft2022[PLAYER],0)),0),0)</f>
        <v>0</v>
      </c>
    </row>
    <row r="100" spans="4:14" x14ac:dyDescent="0.25">
      <c r="D100" t="s">
        <v>1035</v>
      </c>
      <c r="E100" t="s">
        <v>2139</v>
      </c>
      <c r="F100" t="s">
        <v>2830</v>
      </c>
      <c r="G100" t="s">
        <v>2241</v>
      </c>
      <c r="H100" t="s">
        <v>29</v>
      </c>
      <c r="I100">
        <v>1</v>
      </c>
      <c r="J100" t="s">
        <v>19</v>
      </c>
      <c r="K100" t="str">
        <f>IF(Draft2023[[#This Row],[KEEPER]]="K",_xlfn.IFNA(INDEX(Draft2022[Current Contract],MATCH(Draft2023[[#This Row],[sleeper_id]],Draft2022[sleeper_id],0)),"Undrafted"),"")</f>
        <v/>
      </c>
      <c r="L100" t="str">
        <f>IF(Draft2023[[#This Row],[KEEPER]]="K",Draft2023[[#This Row],[Last Contract]],IF(ISNA(VLOOKUP(Draft2023[[#This Row],[sleeper_id]],Rookies2023[player_id],1,FALSE)),"Auction","Rookie"))</f>
        <v>Rookie</v>
      </c>
      <c r="M100">
        <f>2023-Draft2023[[#This Row],[Net Keeper Count]]</f>
        <v>2023</v>
      </c>
      <c r="N100">
        <f>IF(Draft2023[[#This Row],[KEEPER]]="K",1+_xlfn.IFNA(INDEX(Draft2022[Net Keeper Count],MATCH(Draft2023[[#This Row],[PLAYER]],Draft2022[PLAYER],0)),0),0)</f>
        <v>0</v>
      </c>
    </row>
    <row r="101" spans="4:14" x14ac:dyDescent="0.25">
      <c r="D101" t="s">
        <v>1041</v>
      </c>
      <c r="E101" t="s">
        <v>1650</v>
      </c>
      <c r="F101" t="s">
        <v>5155</v>
      </c>
      <c r="G101" t="s">
        <v>2209</v>
      </c>
      <c r="H101" t="s">
        <v>64</v>
      </c>
      <c r="I101">
        <v>15</v>
      </c>
      <c r="J101" t="s">
        <v>31</v>
      </c>
      <c r="K101" t="str">
        <f>IF(Draft2023[[#This Row],[KEEPER]]="K",_xlfn.IFNA(INDEX(Draft2022[Current Contract],MATCH(Draft2023[[#This Row],[sleeper_id]],Draft2022[sleeper_id],0)),"Undrafted"),"")</f>
        <v>Rookie</v>
      </c>
      <c r="L101" t="str">
        <f>IF(Draft2023[[#This Row],[KEEPER]]="K",Draft2023[[#This Row],[Last Contract]],IF(ISNA(VLOOKUP(Draft2023[[#This Row],[sleeper_id]],Rookies2023[player_id],1,FALSE)),"Auction","Rookie"))</f>
        <v>Rookie</v>
      </c>
      <c r="M101">
        <f>2023-Draft2023[[#This Row],[Net Keeper Count]]</f>
        <v>2019</v>
      </c>
      <c r="N101">
        <f>IF(Draft2023[[#This Row],[KEEPER]]="K",1+_xlfn.IFNA(INDEX(Draft2022[Net Keeper Count],MATCH(Draft2023[[#This Row],[PLAYER]],Draft2022[PLAYER],0)),0),0)</f>
        <v>4</v>
      </c>
    </row>
    <row r="102" spans="4:14" x14ac:dyDescent="0.25">
      <c r="D102" t="s">
        <v>1041</v>
      </c>
      <c r="E102" t="s">
        <v>1353</v>
      </c>
      <c r="F102" t="s">
        <v>1352</v>
      </c>
      <c r="G102" t="s">
        <v>2213</v>
      </c>
      <c r="H102" t="s">
        <v>102</v>
      </c>
      <c r="I102">
        <v>14</v>
      </c>
      <c r="J102" t="s">
        <v>31</v>
      </c>
      <c r="K102" t="str">
        <f>IF(Draft2023[[#This Row],[KEEPER]]="K",_xlfn.IFNA(INDEX(Draft2022[Current Contract],MATCH(Draft2023[[#This Row],[sleeper_id]],Draft2022[sleeper_id],0)),"Undrafted"),"")</f>
        <v>Rookie</v>
      </c>
      <c r="L102" t="str">
        <f>IF(Draft2023[[#This Row],[KEEPER]]="K",Draft2023[[#This Row],[Last Contract]],IF(ISNA(VLOOKUP(Draft2023[[#This Row],[sleeper_id]],Rookies2023[player_id],1,FALSE)),"Auction","Rookie"))</f>
        <v>Rookie</v>
      </c>
      <c r="M102">
        <f>2023-Draft2023[[#This Row],[Net Keeper Count]]</f>
        <v>2021</v>
      </c>
      <c r="N102">
        <f>IF(Draft2023[[#This Row],[KEEPER]]="K",1+_xlfn.IFNA(INDEX(Draft2022[Net Keeper Count],MATCH(Draft2023[[#This Row],[PLAYER]],Draft2022[PLAYER],0)),0),0)</f>
        <v>2</v>
      </c>
    </row>
    <row r="103" spans="4:14" x14ac:dyDescent="0.25">
      <c r="D103" t="s">
        <v>1041</v>
      </c>
      <c r="E103" t="s">
        <v>1745</v>
      </c>
      <c r="F103" t="s">
        <v>5156</v>
      </c>
      <c r="G103" t="s">
        <v>2208</v>
      </c>
      <c r="H103" t="s">
        <v>64</v>
      </c>
      <c r="I103">
        <v>13</v>
      </c>
      <c r="J103" t="s">
        <v>31</v>
      </c>
      <c r="K103" t="str">
        <f>IF(Draft2023[[#This Row],[KEEPER]]="K",_xlfn.IFNA(INDEX(Draft2022[Current Contract],MATCH(Draft2023[[#This Row],[sleeper_id]],Draft2022[sleeper_id],0)),"Undrafted"),"")</f>
        <v>Rookie</v>
      </c>
      <c r="L103" t="str">
        <f>IF(Draft2023[[#This Row],[KEEPER]]="K",Draft2023[[#This Row],[Last Contract]],IF(ISNA(VLOOKUP(Draft2023[[#This Row],[sleeper_id]],Rookies2023[player_id],1,FALSE)),"Auction","Rookie"))</f>
        <v>Rookie</v>
      </c>
      <c r="M103">
        <f>2023-Draft2023[[#This Row],[Net Keeper Count]]</f>
        <v>2020</v>
      </c>
      <c r="N103">
        <f>IF(Draft2023[[#This Row],[KEEPER]]="K",1+_xlfn.IFNA(INDEX(Draft2022[Net Keeper Count],MATCH(Draft2023[[#This Row],[PLAYER]],Draft2022[PLAYER],0)),0),0)</f>
        <v>3</v>
      </c>
    </row>
    <row r="104" spans="4:14" x14ac:dyDescent="0.25">
      <c r="D104" t="s">
        <v>1041</v>
      </c>
      <c r="E104" t="s">
        <v>411</v>
      </c>
      <c r="F104" t="s">
        <v>1154</v>
      </c>
      <c r="G104" t="s">
        <v>2219</v>
      </c>
      <c r="H104" t="s">
        <v>126</v>
      </c>
      <c r="I104">
        <v>2</v>
      </c>
      <c r="J104" t="s">
        <v>31</v>
      </c>
      <c r="K104" t="str">
        <f>IF(Draft2023[[#This Row],[KEEPER]]="K",_xlfn.IFNA(INDEX(Draft2022[Current Contract],MATCH(Draft2023[[#This Row],[sleeper_id]],Draft2022[sleeper_id],0)),"Undrafted"),"")</f>
        <v>Undrafted</v>
      </c>
      <c r="L104" t="str">
        <f>IF(Draft2023[[#This Row],[KEEPER]]="K",Draft2023[[#This Row],[Last Contract]],IF(ISNA(VLOOKUP(Draft2023[[#This Row],[sleeper_id]],Rookies2023[player_id],1,FALSE)),"Auction","Rookie"))</f>
        <v>Undrafted</v>
      </c>
      <c r="M104">
        <f>2023-Draft2023[[#This Row],[Net Keeper Count]]</f>
        <v>2021</v>
      </c>
      <c r="N104">
        <f>IF(Draft2023[[#This Row],[KEEPER]]="K",1+_xlfn.IFNA(INDEX(Draft2022[Net Keeper Count],MATCH(Draft2023[[#This Row],[PLAYER]],Draft2022[PLAYER],0)),0),0)</f>
        <v>2</v>
      </c>
    </row>
    <row r="105" spans="4:14" x14ac:dyDescent="0.25">
      <c r="D105" t="s">
        <v>1041</v>
      </c>
      <c r="E105" t="s">
        <v>1404</v>
      </c>
      <c r="F105" t="s">
        <v>1403</v>
      </c>
      <c r="G105" t="s">
        <v>2311</v>
      </c>
      <c r="H105" t="s">
        <v>102</v>
      </c>
      <c r="I105">
        <v>11</v>
      </c>
      <c r="J105" t="s">
        <v>31</v>
      </c>
      <c r="K105" t="str">
        <f>IF(Draft2023[[#This Row],[KEEPER]]="K",_xlfn.IFNA(INDEX(Draft2022[Current Contract],MATCH(Draft2023[[#This Row],[sleeper_id]],Draft2022[sleeper_id],0)),"Undrafted"),"")</f>
        <v>Rookie</v>
      </c>
      <c r="L105" t="str">
        <f>IF(Draft2023[[#This Row],[KEEPER]]="K",Draft2023[[#This Row],[Last Contract]],IF(ISNA(VLOOKUP(Draft2023[[#This Row],[sleeper_id]],Rookies2023[player_id],1,FALSE)),"Auction","Rookie"))</f>
        <v>Rookie</v>
      </c>
      <c r="M105">
        <f>2023-Draft2023[[#This Row],[Net Keeper Count]]</f>
        <v>2021</v>
      </c>
      <c r="N105">
        <f>IF(Draft2023[[#This Row],[KEEPER]]="K",1+_xlfn.IFNA(INDEX(Draft2022[Net Keeper Count],MATCH(Draft2023[[#This Row],[PLAYER]],Draft2022[PLAYER],0)),0),0)</f>
        <v>2</v>
      </c>
    </row>
    <row r="106" spans="4:14" x14ac:dyDescent="0.25">
      <c r="D106" t="s">
        <v>1041</v>
      </c>
      <c r="E106" t="s">
        <v>1828</v>
      </c>
      <c r="F106" t="s">
        <v>2726</v>
      </c>
      <c r="G106" t="s">
        <v>2268</v>
      </c>
      <c r="H106" t="s">
        <v>102</v>
      </c>
      <c r="I106">
        <v>6</v>
      </c>
      <c r="J106" t="s">
        <v>31</v>
      </c>
      <c r="K106" t="str">
        <f>IF(Draft2023[[#This Row],[KEEPER]]="K",_xlfn.IFNA(INDEX(Draft2022[Current Contract],MATCH(Draft2023[[#This Row],[sleeper_id]],Draft2022[sleeper_id],0)),"Undrafted"),"")</f>
        <v>Rookie</v>
      </c>
      <c r="L106" t="str">
        <f>IF(Draft2023[[#This Row],[KEEPER]]="K",Draft2023[[#This Row],[Last Contract]],IF(ISNA(VLOOKUP(Draft2023[[#This Row],[sleeper_id]],Rookies2023[player_id],1,FALSE)),"Auction","Rookie"))</f>
        <v>Rookie</v>
      </c>
      <c r="M106">
        <f>2023-Draft2023[[#This Row],[Net Keeper Count]]</f>
        <v>2021</v>
      </c>
      <c r="N106">
        <f>IF(Draft2023[[#This Row],[KEEPER]]="K",1+_xlfn.IFNA(INDEX(Draft2022[Net Keeper Count],MATCH(Draft2023[[#This Row],[PLAYER]],Draft2022[PLAYER],0)),0),0)</f>
        <v>2</v>
      </c>
    </row>
    <row r="107" spans="4:14" x14ac:dyDescent="0.25">
      <c r="D107" t="s">
        <v>1041</v>
      </c>
      <c r="E107" t="s">
        <v>187</v>
      </c>
      <c r="F107" t="s">
        <v>1259</v>
      </c>
      <c r="G107" t="s">
        <v>2322</v>
      </c>
      <c r="H107" t="s">
        <v>126</v>
      </c>
      <c r="I107">
        <v>1</v>
      </c>
      <c r="J107" t="s">
        <v>31</v>
      </c>
      <c r="K107" t="str">
        <f>IF(Draft2023[[#This Row],[KEEPER]]="K",_xlfn.IFNA(INDEX(Draft2022[Current Contract],MATCH(Draft2023[[#This Row],[sleeper_id]],Draft2022[sleeper_id],0)),"Undrafted"),"")</f>
        <v>Auction</v>
      </c>
      <c r="L107" t="str">
        <f>IF(Draft2023[[#This Row],[KEEPER]]="K",Draft2023[[#This Row],[Last Contract]],IF(ISNA(VLOOKUP(Draft2023[[#This Row],[sleeper_id]],Rookies2023[player_id],1,FALSE)),"Auction","Rookie"))</f>
        <v>Auction</v>
      </c>
      <c r="M107">
        <f>2023-Draft2023[[#This Row],[Net Keeper Count]]</f>
        <v>2021</v>
      </c>
      <c r="N107">
        <f>IF(Draft2023[[#This Row],[KEEPER]]="K",1+_xlfn.IFNA(INDEX(Draft2022[Net Keeper Count],MATCH(Draft2023[[#This Row],[PLAYER]],Draft2022[PLAYER],0)),0),0)</f>
        <v>2</v>
      </c>
    </row>
    <row r="108" spans="4:14" x14ac:dyDescent="0.25">
      <c r="D108" t="s">
        <v>1041</v>
      </c>
      <c r="E108" t="s">
        <v>1772</v>
      </c>
      <c r="F108" t="s">
        <v>5157</v>
      </c>
      <c r="G108" t="s">
        <v>2231</v>
      </c>
      <c r="H108" t="s">
        <v>126</v>
      </c>
      <c r="I108">
        <v>3</v>
      </c>
      <c r="J108" t="s">
        <v>31</v>
      </c>
      <c r="K108" t="str">
        <f>IF(Draft2023[[#This Row],[KEEPER]]="K",_xlfn.IFNA(INDEX(Draft2022[Current Contract],MATCH(Draft2023[[#This Row],[sleeper_id]],Draft2022[sleeper_id],0)),"Undrafted"),"")</f>
        <v>Rookie</v>
      </c>
      <c r="L108" t="str">
        <f>IF(Draft2023[[#This Row],[KEEPER]]="K",Draft2023[[#This Row],[Last Contract]],IF(ISNA(VLOOKUP(Draft2023[[#This Row],[sleeper_id]],Rookies2023[player_id],1,FALSE)),"Auction","Rookie"))</f>
        <v>Rookie</v>
      </c>
      <c r="M108">
        <f>2023-Draft2023[[#This Row],[Net Keeper Count]]</f>
        <v>2019</v>
      </c>
      <c r="N108">
        <f>IF(Draft2023[[#This Row],[KEEPER]]="K",1+_xlfn.IFNA(INDEX(Draft2022[Net Keeper Count],MATCH(Draft2023[[#This Row],[PLAYER]],Draft2022[PLAYER],0)),0),0)</f>
        <v>4</v>
      </c>
    </row>
    <row r="109" spans="4:14" x14ac:dyDescent="0.25">
      <c r="D109" t="s">
        <v>1041</v>
      </c>
      <c r="E109" t="s">
        <v>1363</v>
      </c>
      <c r="F109" t="s">
        <v>1362</v>
      </c>
      <c r="G109" t="s">
        <v>2248</v>
      </c>
      <c r="H109" t="s">
        <v>64</v>
      </c>
      <c r="I109">
        <v>27</v>
      </c>
      <c r="J109" t="s">
        <v>31</v>
      </c>
      <c r="K109" t="str">
        <f>IF(Draft2023[[#This Row],[KEEPER]]="K",_xlfn.IFNA(INDEX(Draft2022[Current Contract],MATCH(Draft2023[[#This Row],[sleeper_id]],Draft2022[sleeper_id],0)),"Undrafted"),"")</f>
        <v>Rookie</v>
      </c>
      <c r="L109" t="str">
        <f>IF(Draft2023[[#This Row],[KEEPER]]="K",Draft2023[[#This Row],[Last Contract]],IF(ISNA(VLOOKUP(Draft2023[[#This Row],[sleeper_id]],Rookies2023[player_id],1,FALSE)),"Auction","Rookie"))</f>
        <v>Rookie</v>
      </c>
      <c r="M109">
        <f>2023-Draft2023[[#This Row],[Net Keeper Count]]</f>
        <v>2021</v>
      </c>
      <c r="N109">
        <f>IF(Draft2023[[#This Row],[KEEPER]]="K",1+_xlfn.IFNA(INDEX(Draft2022[Net Keeper Count],MATCH(Draft2023[[#This Row],[PLAYER]],Draft2022[PLAYER],0)),0),0)</f>
        <v>2</v>
      </c>
    </row>
    <row r="110" spans="4:14" x14ac:dyDescent="0.25">
      <c r="D110" t="s">
        <v>1041</v>
      </c>
      <c r="E110" t="s">
        <v>116</v>
      </c>
      <c r="F110" t="s">
        <v>5158</v>
      </c>
      <c r="G110" t="s">
        <v>62</v>
      </c>
      <c r="H110" t="s">
        <v>64</v>
      </c>
      <c r="I110">
        <v>1</v>
      </c>
      <c r="J110" t="s">
        <v>31</v>
      </c>
      <c r="K110" t="str">
        <f>IF(Draft2023[[#This Row],[KEEPER]]="K",_xlfn.IFNA(INDEX(Draft2022[Current Contract],MATCH(Draft2023[[#This Row],[sleeper_id]],Draft2022[sleeper_id],0)),"Undrafted"),"")</f>
        <v>Auction</v>
      </c>
      <c r="L110" t="str">
        <f>IF(Draft2023[[#This Row],[KEEPER]]="K",Draft2023[[#This Row],[Last Contract]],IF(ISNA(VLOOKUP(Draft2023[[#This Row],[sleeper_id]],Rookies2023[player_id],1,FALSE)),"Auction","Rookie"))</f>
        <v>Auction</v>
      </c>
      <c r="M110">
        <f>2023-Draft2023[[#This Row],[Net Keeper Count]]</f>
        <v>2022</v>
      </c>
      <c r="N110">
        <f>IF(Draft2023[[#This Row],[KEEPER]]="K",1+_xlfn.IFNA(INDEX(Draft2022[Net Keeper Count],MATCH(Draft2023[[#This Row],[PLAYER]],Draft2022[PLAYER],0)),0),0)</f>
        <v>1</v>
      </c>
    </row>
    <row r="111" spans="4:14" x14ac:dyDescent="0.25">
      <c r="D111" t="s">
        <v>1041</v>
      </c>
      <c r="E111" t="s">
        <v>1369</v>
      </c>
      <c r="F111" t="s">
        <v>1368</v>
      </c>
      <c r="G111" t="s">
        <v>70</v>
      </c>
      <c r="H111" t="s">
        <v>29</v>
      </c>
      <c r="I111">
        <v>14</v>
      </c>
      <c r="J111" t="s">
        <v>31</v>
      </c>
      <c r="K111" t="str">
        <f>IF(Draft2023[[#This Row],[KEEPER]]="K",_xlfn.IFNA(INDEX(Draft2022[Current Contract],MATCH(Draft2023[[#This Row],[sleeper_id]],Draft2022[sleeper_id],0)),"Undrafted"),"")</f>
        <v>Rookie</v>
      </c>
      <c r="L111" t="str">
        <f>IF(Draft2023[[#This Row],[KEEPER]]="K",Draft2023[[#This Row],[Last Contract]],IF(ISNA(VLOOKUP(Draft2023[[#This Row],[sleeper_id]],Rookies2023[player_id],1,FALSE)),"Auction","Rookie"))</f>
        <v>Rookie</v>
      </c>
      <c r="M111">
        <f>2023-Draft2023[[#This Row],[Net Keeper Count]]</f>
        <v>2020</v>
      </c>
      <c r="N111">
        <f>IF(Draft2023[[#This Row],[KEEPER]]="K",1+_xlfn.IFNA(INDEX(Draft2022[Net Keeper Count],MATCH(Draft2023[[#This Row],[PLAYER]],Draft2022[PLAYER],0)),0),0)</f>
        <v>3</v>
      </c>
    </row>
    <row r="112" spans="4:14" x14ac:dyDescent="0.25">
      <c r="D112" t="s">
        <v>1041</v>
      </c>
      <c r="E112" t="s">
        <v>263</v>
      </c>
      <c r="F112" t="s">
        <v>5159</v>
      </c>
      <c r="G112" t="s">
        <v>70</v>
      </c>
      <c r="H112" t="s">
        <v>102</v>
      </c>
      <c r="I112">
        <v>19</v>
      </c>
      <c r="J112" t="s">
        <v>31</v>
      </c>
      <c r="K112" t="str">
        <f>IF(Draft2023[[#This Row],[KEEPER]]="K",_xlfn.IFNA(INDEX(Draft2022[Current Contract],MATCH(Draft2023[[#This Row],[sleeper_id]],Draft2022[sleeper_id],0)),"Undrafted"),"")</f>
        <v>Rookie</v>
      </c>
      <c r="L112" t="str">
        <f>IF(Draft2023[[#This Row],[KEEPER]]="K",Draft2023[[#This Row],[Last Contract]],IF(ISNA(VLOOKUP(Draft2023[[#This Row],[sleeper_id]],Rookies2023[player_id],1,FALSE)),"Auction","Rookie"))</f>
        <v>Rookie</v>
      </c>
      <c r="M112">
        <f>2023-Draft2023[[#This Row],[Net Keeper Count]]</f>
        <v>2017</v>
      </c>
      <c r="N112">
        <f>IF(Draft2023[[#This Row],[KEEPER]]="K",1+_xlfn.IFNA(INDEX(Draft2022[Net Keeper Count],MATCH(Draft2023[[#This Row],[PLAYER]],Draft2022[PLAYER],0)),0),0)</f>
        <v>6</v>
      </c>
    </row>
    <row r="113" spans="4:14" x14ac:dyDescent="0.25">
      <c r="D113" t="s">
        <v>1041</v>
      </c>
      <c r="E113" t="s">
        <v>1381</v>
      </c>
      <c r="F113" t="s">
        <v>1380</v>
      </c>
      <c r="G113" t="s">
        <v>2251</v>
      </c>
      <c r="H113" t="s">
        <v>126</v>
      </c>
      <c r="I113">
        <v>3</v>
      </c>
      <c r="J113" t="s">
        <v>31</v>
      </c>
      <c r="K113" t="str">
        <f>IF(Draft2023[[#This Row],[KEEPER]]="K",_xlfn.IFNA(INDEX(Draft2022[Current Contract],MATCH(Draft2023[[#This Row],[sleeper_id]],Draft2022[sleeper_id],0)),"Undrafted"),"")</f>
        <v>Rookie</v>
      </c>
      <c r="L113" t="str">
        <f>IF(Draft2023[[#This Row],[KEEPER]]="K",Draft2023[[#This Row],[Last Contract]],IF(ISNA(VLOOKUP(Draft2023[[#This Row],[sleeper_id]],Rookies2023[player_id],1,FALSE)),"Auction","Rookie"))</f>
        <v>Rookie</v>
      </c>
      <c r="M113">
        <f>2023-Draft2023[[#This Row],[Net Keeper Count]]</f>
        <v>2022</v>
      </c>
      <c r="N113">
        <f>IF(Draft2023[[#This Row],[KEEPER]]="K",1+_xlfn.IFNA(INDEX(Draft2022[Net Keeper Count],MATCH(Draft2023[[#This Row],[PLAYER]],Draft2022[PLAYER],0)),0),0)</f>
        <v>1</v>
      </c>
    </row>
    <row r="114" spans="4:14" x14ac:dyDescent="0.25">
      <c r="D114" t="s">
        <v>1041</v>
      </c>
      <c r="E114" t="s">
        <v>2045</v>
      </c>
      <c r="F114" t="s">
        <v>5042</v>
      </c>
      <c r="G114" t="s">
        <v>54</v>
      </c>
      <c r="H114" t="s">
        <v>102</v>
      </c>
      <c r="I114">
        <v>1</v>
      </c>
      <c r="J114" t="s">
        <v>19</v>
      </c>
      <c r="K114" t="str">
        <f>IF(Draft2023[[#This Row],[KEEPER]]="K",_xlfn.IFNA(INDEX(Draft2022[Current Contract],MATCH(Draft2023[[#This Row],[sleeper_id]],Draft2022[sleeper_id],0)),"Undrafted"),"")</f>
        <v/>
      </c>
      <c r="L114" t="str">
        <f>IF(Draft2023[[#This Row],[KEEPER]]="K",Draft2023[[#This Row],[Last Contract]],IF(ISNA(VLOOKUP(Draft2023[[#This Row],[sleeper_id]],Rookies2023[player_id],1,FALSE)),"Auction","Rookie"))</f>
        <v>Rookie</v>
      </c>
      <c r="M114">
        <f>2023-Draft2023[[#This Row],[Net Keeper Count]]</f>
        <v>2023</v>
      </c>
      <c r="N114">
        <f>IF(Draft2023[[#This Row],[KEEPER]]="K",1+_xlfn.IFNA(INDEX(Draft2022[Net Keeper Count],MATCH(Draft2023[[#This Row],[PLAYER]],Draft2022[PLAYER],0)),0),0)</f>
        <v>0</v>
      </c>
    </row>
    <row r="115" spans="4:14" x14ac:dyDescent="0.25">
      <c r="D115" t="s">
        <v>1041</v>
      </c>
      <c r="E115" t="s">
        <v>2071</v>
      </c>
      <c r="F115" t="s">
        <v>5005</v>
      </c>
      <c r="G115" t="s">
        <v>2209</v>
      </c>
      <c r="H115" t="s">
        <v>64</v>
      </c>
      <c r="I115">
        <v>2</v>
      </c>
      <c r="J115" t="s">
        <v>19</v>
      </c>
      <c r="K115" t="str">
        <f>IF(Draft2023[[#This Row],[KEEPER]]="K",_xlfn.IFNA(INDEX(Draft2022[Current Contract],MATCH(Draft2023[[#This Row],[sleeper_id]],Draft2022[sleeper_id],0)),"Undrafted"),"")</f>
        <v/>
      </c>
      <c r="L115" t="str">
        <f>IF(Draft2023[[#This Row],[KEEPER]]="K",Draft2023[[#This Row],[Last Contract]],IF(ISNA(VLOOKUP(Draft2023[[#This Row],[sleeper_id]],Rookies2023[player_id],1,FALSE)),"Auction","Rookie"))</f>
        <v>Rookie</v>
      </c>
      <c r="M115">
        <f>2023-Draft2023[[#This Row],[Net Keeper Count]]</f>
        <v>2023</v>
      </c>
      <c r="N115">
        <f>IF(Draft2023[[#This Row],[KEEPER]]="K",1+_xlfn.IFNA(INDEX(Draft2022[Net Keeper Count],MATCH(Draft2023[[#This Row],[PLAYER]],Draft2022[PLAYER],0)),0),0)</f>
        <v>0</v>
      </c>
    </row>
    <row r="116" spans="4:14" x14ac:dyDescent="0.25">
      <c r="D116" t="s">
        <v>1041</v>
      </c>
      <c r="E116" t="s">
        <v>2171</v>
      </c>
      <c r="F116" t="s">
        <v>5012</v>
      </c>
      <c r="G116" t="s">
        <v>2213</v>
      </c>
      <c r="H116" t="s">
        <v>29</v>
      </c>
      <c r="I116">
        <v>2</v>
      </c>
      <c r="J116" t="s">
        <v>19</v>
      </c>
      <c r="K116" t="str">
        <f>IF(Draft2023[[#This Row],[KEEPER]]="K",_xlfn.IFNA(INDEX(Draft2022[Current Contract],MATCH(Draft2023[[#This Row],[sleeper_id]],Draft2022[sleeper_id],0)),"Undrafted"),"")</f>
        <v/>
      </c>
      <c r="L116" t="str">
        <f>IF(Draft2023[[#This Row],[KEEPER]]="K",Draft2023[[#This Row],[Last Contract]],IF(ISNA(VLOOKUP(Draft2023[[#This Row],[sleeper_id]],Rookies2023[player_id],1,FALSE)),"Auction","Rookie"))</f>
        <v>Rookie</v>
      </c>
      <c r="M116">
        <f>2023-Draft2023[[#This Row],[Net Keeper Count]]</f>
        <v>2023</v>
      </c>
      <c r="N116">
        <f>IF(Draft2023[[#This Row],[KEEPER]]="K",1+_xlfn.IFNA(INDEX(Draft2022[Net Keeper Count],MATCH(Draft2023[[#This Row],[PLAYER]],Draft2022[PLAYER],0)),0),0)</f>
        <v>0</v>
      </c>
    </row>
    <row r="117" spans="4:14" x14ac:dyDescent="0.25">
      <c r="D117" t="s">
        <v>1041</v>
      </c>
      <c r="E117" t="s">
        <v>1837</v>
      </c>
      <c r="F117" t="s">
        <v>2607</v>
      </c>
      <c r="G117" t="s">
        <v>28</v>
      </c>
      <c r="H117" t="s">
        <v>126</v>
      </c>
      <c r="I117">
        <v>4</v>
      </c>
      <c r="J117" t="s">
        <v>19</v>
      </c>
      <c r="K117" t="str">
        <f>IF(Draft2023[[#This Row],[KEEPER]]="K",_xlfn.IFNA(INDEX(Draft2022[Current Contract],MATCH(Draft2023[[#This Row],[sleeper_id]],Draft2022[sleeper_id],0)),"Undrafted"),"")</f>
        <v/>
      </c>
      <c r="L117" t="str">
        <f>IF(Draft2023[[#This Row],[KEEPER]]="K",Draft2023[[#This Row],[Last Contract]],IF(ISNA(VLOOKUP(Draft2023[[#This Row],[sleeper_id]],Rookies2023[player_id],1,FALSE)),"Auction","Rookie"))</f>
        <v>Rookie</v>
      </c>
      <c r="M117">
        <f>2023-Draft2023[[#This Row],[Net Keeper Count]]</f>
        <v>2023</v>
      </c>
      <c r="N117">
        <f>IF(Draft2023[[#This Row],[KEEPER]]="K",1+_xlfn.IFNA(INDEX(Draft2022[Net Keeper Count],MATCH(Draft2023[[#This Row],[PLAYER]],Draft2022[PLAYER],0)),0),0)</f>
        <v>0</v>
      </c>
    </row>
    <row r="118" spans="4:14" x14ac:dyDescent="0.25">
      <c r="D118" t="s">
        <v>1041</v>
      </c>
      <c r="E118" t="s">
        <v>1373</v>
      </c>
      <c r="F118" t="s">
        <v>1372</v>
      </c>
      <c r="G118" t="s">
        <v>72</v>
      </c>
      <c r="H118" t="s">
        <v>102</v>
      </c>
      <c r="I118">
        <v>4</v>
      </c>
      <c r="J118" t="s">
        <v>19</v>
      </c>
      <c r="K118" t="str">
        <f>IF(Draft2023[[#This Row],[KEEPER]]="K",_xlfn.IFNA(INDEX(Draft2022[Current Contract],MATCH(Draft2023[[#This Row],[sleeper_id]],Draft2022[sleeper_id],0)),"Undrafted"),"")</f>
        <v/>
      </c>
      <c r="L118" t="str">
        <f>IF(Draft2023[[#This Row],[KEEPER]]="K",Draft2023[[#This Row],[Last Contract]],IF(ISNA(VLOOKUP(Draft2023[[#This Row],[sleeper_id]],Rookies2023[player_id],1,FALSE)),"Auction","Rookie"))</f>
        <v>Rookie</v>
      </c>
      <c r="M118">
        <f>2023-Draft2023[[#This Row],[Net Keeper Count]]</f>
        <v>2023</v>
      </c>
      <c r="N118">
        <f>IF(Draft2023[[#This Row],[KEEPER]]="K",1+_xlfn.IFNA(INDEX(Draft2022[Net Keeper Count],MATCH(Draft2023[[#This Row],[PLAYER]],Draft2022[PLAYER],0)),0),0)</f>
        <v>0</v>
      </c>
    </row>
    <row r="119" spans="4:14" x14ac:dyDescent="0.25">
      <c r="D119" t="s">
        <v>1041</v>
      </c>
      <c r="E119" t="s">
        <v>1182</v>
      </c>
      <c r="F119" t="s">
        <v>1181</v>
      </c>
      <c r="G119" t="s">
        <v>70</v>
      </c>
      <c r="H119" t="s">
        <v>102</v>
      </c>
      <c r="I119">
        <v>6</v>
      </c>
      <c r="J119" t="s">
        <v>19</v>
      </c>
      <c r="K119" t="str">
        <f>IF(Draft2023[[#This Row],[KEEPER]]="K",_xlfn.IFNA(INDEX(Draft2022[Current Contract],MATCH(Draft2023[[#This Row],[sleeper_id]],Draft2022[sleeper_id],0)),"Undrafted"),"")</f>
        <v/>
      </c>
      <c r="L119" t="str">
        <f>IF(Draft2023[[#This Row],[KEEPER]]="K",Draft2023[[#This Row],[Last Contract]],IF(ISNA(VLOOKUP(Draft2023[[#This Row],[sleeper_id]],Rookies2023[player_id],1,FALSE)),"Auction","Rookie"))</f>
        <v>Rookie</v>
      </c>
      <c r="M119">
        <f>2023-Draft2023[[#This Row],[Net Keeper Count]]</f>
        <v>2023</v>
      </c>
      <c r="N119">
        <f>IF(Draft2023[[#This Row],[KEEPER]]="K",1+_xlfn.IFNA(INDEX(Draft2022[Net Keeper Count],MATCH(Draft2023[[#This Row],[PLAYER]],Draft2022[PLAYER],0)),0),0)</f>
        <v>0</v>
      </c>
    </row>
    <row r="120" spans="4:14" x14ac:dyDescent="0.25">
      <c r="D120" t="s">
        <v>1041</v>
      </c>
      <c r="E120" t="s">
        <v>2156</v>
      </c>
      <c r="F120" t="s">
        <v>2867</v>
      </c>
      <c r="G120" t="s">
        <v>72</v>
      </c>
      <c r="H120" t="s">
        <v>29</v>
      </c>
      <c r="I120">
        <v>1</v>
      </c>
      <c r="J120" t="s">
        <v>19</v>
      </c>
      <c r="K120" t="str">
        <f>IF(Draft2023[[#This Row],[KEEPER]]="K",_xlfn.IFNA(INDEX(Draft2022[Current Contract],MATCH(Draft2023[[#This Row],[sleeper_id]],Draft2022[sleeper_id],0)),"Undrafted"),"")</f>
        <v/>
      </c>
      <c r="L120" t="str">
        <f>IF(Draft2023[[#This Row],[KEEPER]]="K",Draft2023[[#This Row],[Last Contract]],IF(ISNA(VLOOKUP(Draft2023[[#This Row],[sleeper_id]],Rookies2023[player_id],1,FALSE)),"Auction","Rookie"))</f>
        <v>Rookie</v>
      </c>
      <c r="M120">
        <f>2023-Draft2023[[#This Row],[Net Keeper Count]]</f>
        <v>2023</v>
      </c>
      <c r="N120">
        <f>IF(Draft2023[[#This Row],[KEEPER]]="K",1+_xlfn.IFNA(INDEX(Draft2022[Net Keeper Count],MATCH(Draft2023[[#This Row],[PLAYER]],Draft2022[PLAYER],0)),0),0)</f>
        <v>0</v>
      </c>
    </row>
    <row r="121" spans="4:14" x14ac:dyDescent="0.25">
      <c r="D121" t="s">
        <v>1041</v>
      </c>
      <c r="E121" t="s">
        <v>1136</v>
      </c>
      <c r="F121" t="s">
        <v>1135</v>
      </c>
      <c r="G121" t="s">
        <v>2278</v>
      </c>
      <c r="H121" t="s">
        <v>64</v>
      </c>
      <c r="I121">
        <v>6</v>
      </c>
      <c r="J121" t="s">
        <v>19</v>
      </c>
      <c r="K121" t="str">
        <f>IF(Draft2023[[#This Row],[KEEPER]]="K",_xlfn.IFNA(INDEX(Draft2022[Current Contract],MATCH(Draft2023[[#This Row],[sleeper_id]],Draft2022[sleeper_id],0)),"Undrafted"),"")</f>
        <v/>
      </c>
      <c r="L121" t="str">
        <f>IF(Draft2023[[#This Row],[KEEPER]]="K",Draft2023[[#This Row],[Last Contract]],IF(ISNA(VLOOKUP(Draft2023[[#This Row],[sleeper_id]],Rookies2023[player_id],1,FALSE)),"Auction","Rookie"))</f>
        <v>Rookie</v>
      </c>
      <c r="M121">
        <f>2023-Draft2023[[#This Row],[Net Keeper Count]]</f>
        <v>2023</v>
      </c>
      <c r="N121">
        <f>IF(Draft2023[[#This Row],[KEEPER]]="K",1+_xlfn.IFNA(INDEX(Draft2022[Net Keeper Count],MATCH(Draft2023[[#This Row],[PLAYER]],Draft2022[PLAYER],0)),0),0)</f>
        <v>0</v>
      </c>
    </row>
    <row r="122" spans="4:14" x14ac:dyDescent="0.25">
      <c r="D122" t="s">
        <v>1049</v>
      </c>
      <c r="E122" t="s">
        <v>1462</v>
      </c>
      <c r="F122" t="s">
        <v>1461</v>
      </c>
      <c r="G122" t="s">
        <v>28</v>
      </c>
      <c r="H122" t="s">
        <v>102</v>
      </c>
      <c r="I122">
        <v>10</v>
      </c>
      <c r="J122" t="s">
        <v>31</v>
      </c>
      <c r="K122" t="str">
        <f>IF(Draft2023[[#This Row],[KEEPER]]="K",_xlfn.IFNA(INDEX(Draft2022[Current Contract],MATCH(Draft2023[[#This Row],[sleeper_id]],Draft2022[sleeper_id],0)),"Undrafted"),"")</f>
        <v>Rookie</v>
      </c>
      <c r="L122" t="str">
        <f>IF(Draft2023[[#This Row],[KEEPER]]="K",Draft2023[[#This Row],[Last Contract]],IF(ISNA(VLOOKUP(Draft2023[[#This Row],[sleeper_id]],Rookies2023[player_id],1,FALSE)),"Auction","Rookie"))</f>
        <v>Rookie</v>
      </c>
      <c r="M122">
        <f>2023-Draft2023[[#This Row],[Net Keeper Count]]</f>
        <v>2022</v>
      </c>
      <c r="N122">
        <f>IF(Draft2023[[#This Row],[KEEPER]]="K",1+_xlfn.IFNA(INDEX(Draft2022[Net Keeper Count],MATCH(Draft2023[[#This Row],[PLAYER]],Draft2022[PLAYER],0)),0),0)</f>
        <v>1</v>
      </c>
    </row>
    <row r="123" spans="4:14" x14ac:dyDescent="0.25">
      <c r="D123" t="s">
        <v>1049</v>
      </c>
      <c r="E123" t="s">
        <v>1715</v>
      </c>
      <c r="F123" t="s">
        <v>5160</v>
      </c>
      <c r="G123" t="s">
        <v>2233</v>
      </c>
      <c r="H123" t="s">
        <v>102</v>
      </c>
      <c r="I123">
        <v>6</v>
      </c>
      <c r="J123" t="s">
        <v>31</v>
      </c>
      <c r="K123" t="str">
        <f>IF(Draft2023[[#This Row],[KEEPER]]="K",_xlfn.IFNA(INDEX(Draft2022[Current Contract],MATCH(Draft2023[[#This Row],[sleeper_id]],Draft2022[sleeper_id],0)),"Undrafted"),"")</f>
        <v>Rookie</v>
      </c>
      <c r="L123" t="str">
        <f>IF(Draft2023[[#This Row],[KEEPER]]="K",Draft2023[[#This Row],[Last Contract]],IF(ISNA(VLOOKUP(Draft2023[[#This Row],[sleeper_id]],Rookies2023[player_id],1,FALSE)),"Auction","Rookie"))</f>
        <v>Rookie</v>
      </c>
      <c r="M123">
        <f>2023-Draft2023[[#This Row],[Net Keeper Count]]</f>
        <v>2021</v>
      </c>
      <c r="N123">
        <f>IF(Draft2023[[#This Row],[KEEPER]]="K",1+_xlfn.IFNA(INDEX(Draft2022[Net Keeper Count],MATCH(Draft2023[[#This Row],[PLAYER]],Draft2022[PLAYER],0)),0),0)</f>
        <v>2</v>
      </c>
    </row>
    <row r="124" spans="4:14" x14ac:dyDescent="0.25">
      <c r="D124" t="s">
        <v>1049</v>
      </c>
      <c r="E124" t="s">
        <v>1416</v>
      </c>
      <c r="F124" t="s">
        <v>1415</v>
      </c>
      <c r="G124" t="s">
        <v>2233</v>
      </c>
      <c r="H124" t="s">
        <v>64</v>
      </c>
      <c r="I124">
        <v>11</v>
      </c>
      <c r="J124" t="s">
        <v>31</v>
      </c>
      <c r="K124" t="str">
        <f>IF(Draft2023[[#This Row],[KEEPER]]="K",_xlfn.IFNA(INDEX(Draft2022[Current Contract],MATCH(Draft2023[[#This Row],[sleeper_id]],Draft2022[sleeper_id],0)),"Undrafted"),"")</f>
        <v>Rookie</v>
      </c>
      <c r="L124" t="str">
        <f>IF(Draft2023[[#This Row],[KEEPER]]="K",Draft2023[[#This Row],[Last Contract]],IF(ISNA(VLOOKUP(Draft2023[[#This Row],[sleeper_id]],Rookies2023[player_id],1,FALSE)),"Auction","Rookie"))</f>
        <v>Rookie</v>
      </c>
      <c r="M124">
        <f>2023-Draft2023[[#This Row],[Net Keeper Count]]</f>
        <v>2022</v>
      </c>
      <c r="N124">
        <f>IF(Draft2023[[#This Row],[KEEPER]]="K",1+_xlfn.IFNA(INDEX(Draft2022[Net Keeper Count],MATCH(Draft2023[[#This Row],[PLAYER]],Draft2022[PLAYER],0)),0),0)</f>
        <v>1</v>
      </c>
    </row>
    <row r="125" spans="4:14" x14ac:dyDescent="0.25">
      <c r="D125" t="s">
        <v>1049</v>
      </c>
      <c r="E125" t="s">
        <v>1895</v>
      </c>
      <c r="F125" t="s">
        <v>1174</v>
      </c>
      <c r="G125" t="s">
        <v>2311</v>
      </c>
      <c r="H125" t="s">
        <v>64</v>
      </c>
      <c r="I125">
        <v>4</v>
      </c>
      <c r="J125" t="s">
        <v>31</v>
      </c>
      <c r="K125" t="str">
        <f>IF(Draft2023[[#This Row],[KEEPER]]="K",_xlfn.IFNA(INDEX(Draft2022[Current Contract],MATCH(Draft2023[[#This Row],[sleeper_id]],Draft2022[sleeper_id],0)),"Undrafted"),"")</f>
        <v>Rookie</v>
      </c>
      <c r="L125" t="str">
        <f>IF(Draft2023[[#This Row],[KEEPER]]="K",Draft2023[[#This Row],[Last Contract]],IF(ISNA(VLOOKUP(Draft2023[[#This Row],[sleeper_id]],Rookies2023[player_id],1,FALSE)),"Auction","Rookie"))</f>
        <v>Rookie</v>
      </c>
      <c r="M125">
        <f>2023-Draft2023[[#This Row],[Net Keeper Count]]</f>
        <v>2021</v>
      </c>
      <c r="N125">
        <f>IF(Draft2023[[#This Row],[KEEPER]]="K",1+_xlfn.IFNA(INDEX(Draft2022[Net Keeper Count],MATCH(Draft2023[[#This Row],[PLAYER]],Draft2022[PLAYER],0)),0),0)</f>
        <v>2</v>
      </c>
    </row>
    <row r="126" spans="4:14" x14ac:dyDescent="0.25">
      <c r="D126" t="s">
        <v>1049</v>
      </c>
      <c r="E126" t="s">
        <v>1523</v>
      </c>
      <c r="F126" t="s">
        <v>1522</v>
      </c>
      <c r="G126" t="s">
        <v>2236</v>
      </c>
      <c r="H126" t="s">
        <v>64</v>
      </c>
      <c r="I126">
        <v>39</v>
      </c>
      <c r="J126" t="s">
        <v>31</v>
      </c>
      <c r="K126" t="str">
        <f>IF(Draft2023[[#This Row],[KEEPER]]="K",_xlfn.IFNA(INDEX(Draft2022[Current Contract],MATCH(Draft2023[[#This Row],[sleeper_id]],Draft2022[sleeper_id],0)),"Undrafted"),"")</f>
        <v>Rookie</v>
      </c>
      <c r="L126" t="str">
        <f>IF(Draft2023[[#This Row],[KEEPER]]="K",Draft2023[[#This Row],[Last Contract]],IF(ISNA(VLOOKUP(Draft2023[[#This Row],[sleeper_id]],Rookies2023[player_id],1,FALSE)),"Auction","Rookie"))</f>
        <v>Rookie</v>
      </c>
      <c r="M126">
        <f>2023-Draft2023[[#This Row],[Net Keeper Count]]</f>
        <v>2021</v>
      </c>
      <c r="N126">
        <f>IF(Draft2023[[#This Row],[KEEPER]]="K",1+_xlfn.IFNA(INDEX(Draft2022[Net Keeper Count],MATCH(Draft2023[[#This Row],[PLAYER]],Draft2022[PLAYER],0)),0),0)</f>
        <v>2</v>
      </c>
    </row>
    <row r="127" spans="4:14" x14ac:dyDescent="0.25">
      <c r="D127" t="s">
        <v>1049</v>
      </c>
      <c r="E127" t="s">
        <v>1800</v>
      </c>
      <c r="F127" t="s">
        <v>2678</v>
      </c>
      <c r="G127" t="s">
        <v>2221</v>
      </c>
      <c r="H127" t="s">
        <v>102</v>
      </c>
      <c r="I127">
        <v>1</v>
      </c>
      <c r="J127" t="s">
        <v>31</v>
      </c>
      <c r="K127" t="str">
        <f>IF(Draft2023[[#This Row],[KEEPER]]="K",_xlfn.IFNA(INDEX(Draft2022[Current Contract],MATCH(Draft2023[[#This Row],[sleeper_id]],Draft2022[sleeper_id],0)),"Undrafted"),"")</f>
        <v>Auction</v>
      </c>
      <c r="L127" t="str">
        <f>IF(Draft2023[[#This Row],[KEEPER]]="K",Draft2023[[#This Row],[Last Contract]],IF(ISNA(VLOOKUP(Draft2023[[#This Row],[sleeper_id]],Rookies2023[player_id],1,FALSE)),"Auction","Rookie"))</f>
        <v>Auction</v>
      </c>
      <c r="M127">
        <f>2023-Draft2023[[#This Row],[Net Keeper Count]]</f>
        <v>2022</v>
      </c>
      <c r="N127">
        <f>IF(Draft2023[[#This Row],[KEEPER]]="K",1+_xlfn.IFNA(INDEX(Draft2022[Net Keeper Count],MATCH(Draft2023[[#This Row],[PLAYER]],Draft2022[PLAYER],0)),0),0)</f>
        <v>1</v>
      </c>
    </row>
    <row r="128" spans="4:14" x14ac:dyDescent="0.25">
      <c r="D128" t="s">
        <v>1049</v>
      </c>
      <c r="E128" t="s">
        <v>2065</v>
      </c>
      <c r="F128" t="s">
        <v>2845</v>
      </c>
      <c r="G128" t="s">
        <v>2208</v>
      </c>
      <c r="H128" t="s">
        <v>29</v>
      </c>
      <c r="I128">
        <v>1</v>
      </c>
      <c r="J128" t="s">
        <v>31</v>
      </c>
      <c r="K128" t="str">
        <f>IF(Draft2023[[#This Row],[KEEPER]]="K",_xlfn.IFNA(INDEX(Draft2022[Current Contract],MATCH(Draft2023[[#This Row],[sleeper_id]],Draft2022[sleeper_id],0)),"Undrafted"),"")</f>
        <v>Rookie</v>
      </c>
      <c r="L128" t="str">
        <f>IF(Draft2023[[#This Row],[KEEPER]]="K",Draft2023[[#This Row],[Last Contract]],IF(ISNA(VLOOKUP(Draft2023[[#This Row],[sleeper_id]],Rookies2023[player_id],1,FALSE)),"Auction","Rookie"))</f>
        <v>Rookie</v>
      </c>
      <c r="M128">
        <f>2023-Draft2023[[#This Row],[Net Keeper Count]]</f>
        <v>2022</v>
      </c>
      <c r="N128">
        <f>IF(Draft2023[[#This Row],[KEEPER]]="K",1+_xlfn.IFNA(INDEX(Draft2022[Net Keeper Count],MATCH(Draft2023[[#This Row],[PLAYER]],Draft2022[PLAYER],0)),0),0)</f>
        <v>1</v>
      </c>
    </row>
    <row r="129" spans="4:14" x14ac:dyDescent="0.25">
      <c r="D129" t="s">
        <v>1049</v>
      </c>
      <c r="E129" t="s">
        <v>1826</v>
      </c>
      <c r="F129" t="s">
        <v>2812</v>
      </c>
      <c r="G129" t="s">
        <v>62</v>
      </c>
      <c r="H129" t="s">
        <v>102</v>
      </c>
      <c r="I129">
        <v>5</v>
      </c>
      <c r="J129" t="s">
        <v>31</v>
      </c>
      <c r="K129" t="str">
        <f>IF(Draft2023[[#This Row],[KEEPER]]="K",_xlfn.IFNA(INDEX(Draft2022[Current Contract],MATCH(Draft2023[[#This Row],[sleeper_id]],Draft2022[sleeper_id],0)),"Undrafted"),"")</f>
        <v>Rookie</v>
      </c>
      <c r="L129" t="str">
        <f>IF(Draft2023[[#This Row],[KEEPER]]="K",Draft2023[[#This Row],[Last Contract]],IF(ISNA(VLOOKUP(Draft2023[[#This Row],[sleeper_id]],Rookies2023[player_id],1,FALSE)),"Auction","Rookie"))</f>
        <v>Rookie</v>
      </c>
      <c r="M129">
        <f>2023-Draft2023[[#This Row],[Net Keeper Count]]</f>
        <v>2022</v>
      </c>
      <c r="N129">
        <f>IF(Draft2023[[#This Row],[KEEPER]]="K",1+_xlfn.IFNA(INDEX(Draft2022[Net Keeper Count],MATCH(Draft2023[[#This Row],[PLAYER]],Draft2022[PLAYER],0)),0),0)</f>
        <v>1</v>
      </c>
    </row>
    <row r="130" spans="4:14" x14ac:dyDescent="0.25">
      <c r="D130" t="s">
        <v>1049</v>
      </c>
      <c r="E130" t="s">
        <v>1400</v>
      </c>
      <c r="F130" t="s">
        <v>1399</v>
      </c>
      <c r="G130" t="s">
        <v>2231</v>
      </c>
      <c r="H130" t="s">
        <v>64</v>
      </c>
      <c r="I130">
        <v>3</v>
      </c>
      <c r="J130" t="s">
        <v>19</v>
      </c>
      <c r="K130" t="str">
        <f>IF(Draft2023[[#This Row],[KEEPER]]="K",_xlfn.IFNA(INDEX(Draft2022[Current Contract],MATCH(Draft2023[[#This Row],[sleeper_id]],Draft2022[sleeper_id],0)),"Undrafted"),"")</f>
        <v/>
      </c>
      <c r="L130" t="str">
        <f>IF(Draft2023[[#This Row],[KEEPER]]="K",Draft2023[[#This Row],[Last Contract]],IF(ISNA(VLOOKUP(Draft2023[[#This Row],[sleeper_id]],Rookies2023[player_id],1,FALSE)),"Auction","Rookie"))</f>
        <v>Rookie</v>
      </c>
      <c r="M130">
        <f>2023-Draft2023[[#This Row],[Net Keeper Count]]</f>
        <v>2023</v>
      </c>
      <c r="N130">
        <f>IF(Draft2023[[#This Row],[KEEPER]]="K",1+_xlfn.IFNA(INDEX(Draft2022[Net Keeper Count],MATCH(Draft2023[[#This Row],[PLAYER]],Draft2022[PLAYER],0)),0),0)</f>
        <v>0</v>
      </c>
    </row>
    <row r="131" spans="4:14" x14ac:dyDescent="0.25">
      <c r="D131" t="s">
        <v>1049</v>
      </c>
      <c r="E131" t="s">
        <v>1878</v>
      </c>
      <c r="F131" t="s">
        <v>2596</v>
      </c>
      <c r="G131" t="s">
        <v>2236</v>
      </c>
      <c r="H131" t="s">
        <v>126</v>
      </c>
      <c r="I131">
        <v>1</v>
      </c>
      <c r="J131" t="s">
        <v>19</v>
      </c>
      <c r="K131" t="str">
        <f>IF(Draft2023[[#This Row],[KEEPER]]="K",_xlfn.IFNA(INDEX(Draft2022[Current Contract],MATCH(Draft2023[[#This Row],[sleeper_id]],Draft2022[sleeper_id],0)),"Undrafted"),"")</f>
        <v/>
      </c>
      <c r="L131" t="str">
        <f>IF(Draft2023[[#This Row],[KEEPER]]="K",Draft2023[[#This Row],[Last Contract]],IF(ISNA(VLOOKUP(Draft2023[[#This Row],[sleeper_id]],Rookies2023[player_id],1,FALSE)),"Auction","Rookie"))</f>
        <v>Rookie</v>
      </c>
      <c r="M131">
        <f>2023-Draft2023[[#This Row],[Net Keeper Count]]</f>
        <v>2023</v>
      </c>
      <c r="N131">
        <f>IF(Draft2023[[#This Row],[KEEPER]]="K",1+_xlfn.IFNA(INDEX(Draft2022[Net Keeper Count],MATCH(Draft2023[[#This Row],[PLAYER]],Draft2022[PLAYER],0)),0),0)</f>
        <v>0</v>
      </c>
    </row>
    <row r="132" spans="4:14" x14ac:dyDescent="0.25">
      <c r="D132" t="s">
        <v>1049</v>
      </c>
      <c r="E132" t="s">
        <v>1807</v>
      </c>
      <c r="F132" t="s">
        <v>2755</v>
      </c>
      <c r="G132" t="s">
        <v>2224</v>
      </c>
      <c r="H132" t="s">
        <v>102</v>
      </c>
      <c r="I132">
        <v>4</v>
      </c>
      <c r="J132" t="s">
        <v>19</v>
      </c>
      <c r="K132" t="str">
        <f>IF(Draft2023[[#This Row],[KEEPER]]="K",_xlfn.IFNA(INDEX(Draft2022[Current Contract],MATCH(Draft2023[[#This Row],[sleeper_id]],Draft2022[sleeper_id],0)),"Undrafted"),"")</f>
        <v/>
      </c>
      <c r="L132" t="str">
        <f>IF(Draft2023[[#This Row],[KEEPER]]="K",Draft2023[[#This Row],[Last Contract]],IF(ISNA(VLOOKUP(Draft2023[[#This Row],[sleeper_id]],Rookies2023[player_id],1,FALSE)),"Auction","Rookie"))</f>
        <v>Rookie</v>
      </c>
      <c r="M132">
        <f>2023-Draft2023[[#This Row],[Net Keeper Count]]</f>
        <v>2023</v>
      </c>
      <c r="N132">
        <f>IF(Draft2023[[#This Row],[KEEPER]]="K",1+_xlfn.IFNA(INDEX(Draft2022[Net Keeper Count],MATCH(Draft2023[[#This Row],[PLAYER]],Draft2022[PLAYER],0)),0),0)</f>
        <v>0</v>
      </c>
    </row>
    <row r="133" spans="4:14" x14ac:dyDescent="0.25">
      <c r="D133" t="s">
        <v>1049</v>
      </c>
      <c r="E133" t="s">
        <v>1134</v>
      </c>
      <c r="F133" t="s">
        <v>1133</v>
      </c>
      <c r="G133" t="s">
        <v>2241</v>
      </c>
      <c r="H133" t="s">
        <v>64</v>
      </c>
      <c r="I133">
        <v>3</v>
      </c>
      <c r="J133" t="s">
        <v>19</v>
      </c>
      <c r="K133" t="str">
        <f>IF(Draft2023[[#This Row],[KEEPER]]="K",_xlfn.IFNA(INDEX(Draft2022[Current Contract],MATCH(Draft2023[[#This Row],[sleeper_id]],Draft2022[sleeper_id],0)),"Undrafted"),"")</f>
        <v/>
      </c>
      <c r="L133" t="str">
        <f>IF(Draft2023[[#This Row],[KEEPER]]="K",Draft2023[[#This Row],[Last Contract]],IF(ISNA(VLOOKUP(Draft2023[[#This Row],[sleeper_id]],Rookies2023[player_id],1,FALSE)),"Auction","Rookie"))</f>
        <v>Rookie</v>
      </c>
      <c r="M133">
        <f>2023-Draft2023[[#This Row],[Net Keeper Count]]</f>
        <v>2023</v>
      </c>
      <c r="N133">
        <f>IF(Draft2023[[#This Row],[KEEPER]]="K",1+_xlfn.IFNA(INDEX(Draft2022[Net Keeper Count],MATCH(Draft2023[[#This Row],[PLAYER]],Draft2022[PLAYER],0)),0),0)</f>
        <v>0</v>
      </c>
    </row>
    <row r="134" spans="4:14" x14ac:dyDescent="0.25">
      <c r="D134" t="s">
        <v>1052</v>
      </c>
      <c r="E134" t="s">
        <v>1349</v>
      </c>
      <c r="F134" t="s">
        <v>1348</v>
      </c>
      <c r="G134" t="s">
        <v>2311</v>
      </c>
      <c r="H134" t="s">
        <v>102</v>
      </c>
      <c r="I134">
        <v>31</v>
      </c>
      <c r="J134" t="s">
        <v>31</v>
      </c>
      <c r="K134" t="str">
        <f>IF(Draft2023[[#This Row],[KEEPER]]="K",_xlfn.IFNA(INDEX(Draft2022[Current Contract],MATCH(Draft2023[[#This Row],[sleeper_id]],Draft2022[sleeper_id],0)),"Undrafted"),"")</f>
        <v>Rookie</v>
      </c>
      <c r="L134" t="str">
        <f>IF(Draft2023[[#This Row],[KEEPER]]="K",Draft2023[[#This Row],[Last Contract]],IF(ISNA(VLOOKUP(Draft2023[[#This Row],[sleeper_id]],Rookies2023[player_id],1,FALSE)),"Auction","Rookie"))</f>
        <v>Rookie</v>
      </c>
      <c r="M134">
        <f>2023-Draft2023[[#This Row],[Net Keeper Count]]</f>
        <v>2019</v>
      </c>
      <c r="N134">
        <f>IF(Draft2023[[#This Row],[KEEPER]]="K",1+_xlfn.IFNA(INDEX(Draft2022[Net Keeper Count],MATCH(Draft2023[[#This Row],[PLAYER]],Draft2022[PLAYER],0)),0),0)</f>
        <v>4</v>
      </c>
    </row>
    <row r="135" spans="4:14" x14ac:dyDescent="0.25">
      <c r="D135" t="s">
        <v>1052</v>
      </c>
      <c r="E135" t="s">
        <v>1717</v>
      </c>
      <c r="F135" t="s">
        <v>2610</v>
      </c>
      <c r="G135" t="s">
        <v>28</v>
      </c>
      <c r="H135" t="s">
        <v>64</v>
      </c>
      <c r="I135">
        <v>16</v>
      </c>
      <c r="J135" t="s">
        <v>31</v>
      </c>
      <c r="K135" t="str">
        <f>IF(Draft2023[[#This Row],[KEEPER]]="K",_xlfn.IFNA(INDEX(Draft2022[Current Contract],MATCH(Draft2023[[#This Row],[sleeper_id]],Draft2022[sleeper_id],0)),"Undrafted"),"")</f>
        <v>Rookie</v>
      </c>
      <c r="L135" t="str">
        <f>IF(Draft2023[[#This Row],[KEEPER]]="K",Draft2023[[#This Row],[Last Contract]],IF(ISNA(VLOOKUP(Draft2023[[#This Row],[sleeper_id]],Rookies2023[player_id],1,FALSE)),"Auction","Rookie"))</f>
        <v>Rookie</v>
      </c>
      <c r="M135">
        <f>2023-Draft2023[[#This Row],[Net Keeper Count]]</f>
        <v>2021</v>
      </c>
      <c r="N135">
        <f>IF(Draft2023[[#This Row],[KEEPER]]="K",1+_xlfn.IFNA(INDEX(Draft2022[Net Keeper Count],MATCH(Draft2023[[#This Row],[PLAYER]],Draft2022[PLAYER],0)),0),0)</f>
        <v>2</v>
      </c>
    </row>
    <row r="136" spans="4:14" x14ac:dyDescent="0.25">
      <c r="D136" t="s">
        <v>1052</v>
      </c>
      <c r="E136" t="s">
        <v>1699</v>
      </c>
      <c r="F136" t="s">
        <v>5161</v>
      </c>
      <c r="G136" t="s">
        <v>68</v>
      </c>
      <c r="H136" t="s">
        <v>102</v>
      </c>
      <c r="I136">
        <v>4</v>
      </c>
      <c r="J136" t="s">
        <v>31</v>
      </c>
      <c r="K136" t="str">
        <f>IF(Draft2023[[#This Row],[KEEPER]]="K",_xlfn.IFNA(INDEX(Draft2022[Current Contract],MATCH(Draft2023[[#This Row],[sleeper_id]],Draft2022[sleeper_id],0)),"Undrafted"),"")</f>
        <v>Rookie</v>
      </c>
      <c r="L136" t="str">
        <f>IF(Draft2023[[#This Row],[KEEPER]]="K",Draft2023[[#This Row],[Last Contract]],IF(ISNA(VLOOKUP(Draft2023[[#This Row],[sleeper_id]],Rookies2023[player_id],1,FALSE)),"Auction","Rookie"))</f>
        <v>Rookie</v>
      </c>
      <c r="M136">
        <f>2023-Draft2023[[#This Row],[Net Keeper Count]]</f>
        <v>2020</v>
      </c>
      <c r="N136">
        <f>IF(Draft2023[[#This Row],[KEEPER]]="K",1+_xlfn.IFNA(INDEX(Draft2022[Net Keeper Count],MATCH(Draft2023[[#This Row],[PLAYER]],Draft2022[PLAYER],0)),0),0)</f>
        <v>3</v>
      </c>
    </row>
    <row r="137" spans="4:14" x14ac:dyDescent="0.25">
      <c r="D137" t="s">
        <v>1052</v>
      </c>
      <c r="E137" t="s">
        <v>1552</v>
      </c>
      <c r="F137" t="s">
        <v>1551</v>
      </c>
      <c r="G137" t="s">
        <v>159</v>
      </c>
      <c r="H137" t="s">
        <v>64</v>
      </c>
      <c r="I137">
        <v>21</v>
      </c>
      <c r="J137" t="s">
        <v>31</v>
      </c>
      <c r="K137" t="str">
        <f>IF(Draft2023[[#This Row],[KEEPER]]="K",_xlfn.IFNA(INDEX(Draft2022[Current Contract],MATCH(Draft2023[[#This Row],[sleeper_id]],Draft2022[sleeper_id],0)),"Undrafted"),"")</f>
        <v>Rookie</v>
      </c>
      <c r="L137" t="str">
        <f>IF(Draft2023[[#This Row],[KEEPER]]="K",Draft2023[[#This Row],[Last Contract]],IF(ISNA(VLOOKUP(Draft2023[[#This Row],[sleeper_id]],Rookies2023[player_id],1,FALSE)),"Auction","Rookie"))</f>
        <v>Rookie</v>
      </c>
      <c r="M137">
        <f>2023-Draft2023[[#This Row],[Net Keeper Count]]</f>
        <v>2022</v>
      </c>
      <c r="N137">
        <f>IF(Draft2023[[#This Row],[KEEPER]]="K",1+_xlfn.IFNA(INDEX(Draft2022[Net Keeper Count],MATCH(Draft2023[[#This Row],[PLAYER]],Draft2022[PLAYER],0)),0),0)</f>
        <v>1</v>
      </c>
    </row>
    <row r="138" spans="4:14" x14ac:dyDescent="0.25">
      <c r="D138" t="s">
        <v>1052</v>
      </c>
      <c r="E138" t="s">
        <v>1728</v>
      </c>
      <c r="F138" t="s">
        <v>1459</v>
      </c>
      <c r="G138" t="s">
        <v>2241</v>
      </c>
      <c r="H138" t="s">
        <v>126</v>
      </c>
      <c r="I138">
        <v>1</v>
      </c>
      <c r="J138" t="s">
        <v>31</v>
      </c>
      <c r="K138" t="str">
        <f>IF(Draft2023[[#This Row],[KEEPER]]="K",_xlfn.IFNA(INDEX(Draft2022[Current Contract],MATCH(Draft2023[[#This Row],[sleeper_id]],Draft2022[sleeper_id],0)),"Undrafted"),"")</f>
        <v>Undrafted</v>
      </c>
      <c r="L138" t="str">
        <f>IF(Draft2023[[#This Row],[KEEPER]]="K",Draft2023[[#This Row],[Last Contract]],IF(ISNA(VLOOKUP(Draft2023[[#This Row],[sleeper_id]],Rookies2023[player_id],1,FALSE)),"Auction","Rookie"))</f>
        <v>Undrafted</v>
      </c>
      <c r="M138">
        <f>2023-Draft2023[[#This Row],[Net Keeper Count]]</f>
        <v>2022</v>
      </c>
      <c r="N138">
        <f>IF(Draft2023[[#This Row],[KEEPER]]="K",1+_xlfn.IFNA(INDEX(Draft2022[Net Keeper Count],MATCH(Draft2023[[#This Row],[PLAYER]],Draft2022[PLAYER],0)),0),0)</f>
        <v>1</v>
      </c>
    </row>
    <row r="139" spans="4:14" x14ac:dyDescent="0.25">
      <c r="D139" t="s">
        <v>1052</v>
      </c>
      <c r="E139" t="s">
        <v>1793</v>
      </c>
      <c r="F139" t="s">
        <v>5162</v>
      </c>
      <c r="G139" t="s">
        <v>2233</v>
      </c>
      <c r="H139" t="s">
        <v>64</v>
      </c>
      <c r="I139">
        <v>13</v>
      </c>
      <c r="J139" t="s">
        <v>31</v>
      </c>
      <c r="K139" t="str">
        <f>IF(Draft2023[[#This Row],[KEEPER]]="K",_xlfn.IFNA(INDEX(Draft2022[Current Contract],MATCH(Draft2023[[#This Row],[sleeper_id]],Draft2022[sleeper_id],0)),"Undrafted"),"")</f>
        <v>Rookie</v>
      </c>
      <c r="L139" t="str">
        <f>IF(Draft2023[[#This Row],[KEEPER]]="K",Draft2023[[#This Row],[Last Contract]],IF(ISNA(VLOOKUP(Draft2023[[#This Row],[sleeper_id]],Rookies2023[player_id],1,FALSE)),"Auction","Rookie"))</f>
        <v>Rookie</v>
      </c>
      <c r="M139">
        <f>2023-Draft2023[[#This Row],[Net Keeper Count]]</f>
        <v>2019</v>
      </c>
      <c r="N139">
        <f>IF(Draft2023[[#This Row],[KEEPER]]="K",1+_xlfn.IFNA(INDEX(Draft2022[Net Keeper Count],MATCH(Draft2023[[#This Row],[PLAYER]],Draft2022[PLAYER],0)),0),0)</f>
        <v>4</v>
      </c>
    </row>
    <row r="140" spans="4:14" x14ac:dyDescent="0.25">
      <c r="D140" t="s">
        <v>1052</v>
      </c>
      <c r="E140" t="s">
        <v>89</v>
      </c>
      <c r="F140" t="s">
        <v>5163</v>
      </c>
      <c r="G140" t="s">
        <v>54</v>
      </c>
      <c r="H140" t="s">
        <v>29</v>
      </c>
      <c r="I140">
        <v>2</v>
      </c>
      <c r="J140" t="s">
        <v>31</v>
      </c>
      <c r="K140" t="str">
        <f>IF(Draft2023[[#This Row],[KEEPER]]="K",_xlfn.IFNA(INDEX(Draft2022[Current Contract],MATCH(Draft2023[[#This Row],[sleeper_id]],Draft2022[sleeper_id],0)),"Undrafted"),"")</f>
        <v>Auction</v>
      </c>
      <c r="L140" t="str">
        <f>IF(Draft2023[[#This Row],[KEEPER]]="K",Draft2023[[#This Row],[Last Contract]],IF(ISNA(VLOOKUP(Draft2023[[#This Row],[sleeper_id]],Rookies2023[player_id],1,FALSE)),"Auction","Rookie"))</f>
        <v>Auction</v>
      </c>
      <c r="M140">
        <f>2023-Draft2023[[#This Row],[Net Keeper Count]]</f>
        <v>2021</v>
      </c>
      <c r="N140">
        <f>IF(Draft2023[[#This Row],[KEEPER]]="K",1+_xlfn.IFNA(INDEX(Draft2022[Net Keeper Count],MATCH(Draft2023[[#This Row],[PLAYER]],Draft2022[PLAYER],0)),0),0)</f>
        <v>2</v>
      </c>
    </row>
    <row r="141" spans="4:14" x14ac:dyDescent="0.25">
      <c r="D141" t="s">
        <v>1052</v>
      </c>
      <c r="E141" t="s">
        <v>1467</v>
      </c>
      <c r="F141" t="s">
        <v>1466</v>
      </c>
      <c r="G141" t="s">
        <v>2244</v>
      </c>
      <c r="H141" t="s">
        <v>102</v>
      </c>
      <c r="I141">
        <v>7</v>
      </c>
      <c r="J141" t="s">
        <v>31</v>
      </c>
      <c r="K141" t="str">
        <f>IF(Draft2023[[#This Row],[KEEPER]]="K",_xlfn.IFNA(INDEX(Draft2022[Current Contract],MATCH(Draft2023[[#This Row],[sleeper_id]],Draft2022[sleeper_id],0)),"Undrafted"),"")</f>
        <v>Rookie</v>
      </c>
      <c r="L141" t="str">
        <f>IF(Draft2023[[#This Row],[KEEPER]]="K",Draft2023[[#This Row],[Last Contract]],IF(ISNA(VLOOKUP(Draft2023[[#This Row],[sleeper_id]],Rookies2023[player_id],1,FALSE)),"Auction","Rookie"))</f>
        <v>Rookie</v>
      </c>
      <c r="M141">
        <f>2023-Draft2023[[#This Row],[Net Keeper Count]]</f>
        <v>2022</v>
      </c>
      <c r="N141">
        <f>IF(Draft2023[[#This Row],[KEEPER]]="K",1+_xlfn.IFNA(INDEX(Draft2022[Net Keeper Count],MATCH(Draft2023[[#This Row],[PLAYER]],Draft2022[PLAYER],0)),0),0)</f>
        <v>1</v>
      </c>
    </row>
    <row r="142" spans="4:14" x14ac:dyDescent="0.25">
      <c r="D142" t="s">
        <v>1052</v>
      </c>
      <c r="E142" t="s">
        <v>249</v>
      </c>
      <c r="F142" t="s">
        <v>2562</v>
      </c>
      <c r="G142" t="s">
        <v>2233</v>
      </c>
      <c r="H142" t="s">
        <v>29</v>
      </c>
      <c r="I142">
        <v>41</v>
      </c>
      <c r="J142" t="s">
        <v>31</v>
      </c>
      <c r="K142" t="str">
        <f>IF(Draft2023[[#This Row],[KEEPER]]="K",_xlfn.IFNA(INDEX(Draft2022[Current Contract],MATCH(Draft2023[[#This Row],[sleeper_id]],Draft2022[sleeper_id],0)),"Undrafted"),"")</f>
        <v>Rookie</v>
      </c>
      <c r="L142" t="str">
        <f>IF(Draft2023[[#This Row],[KEEPER]]="K",Draft2023[[#This Row],[Last Contract]],IF(ISNA(VLOOKUP(Draft2023[[#This Row],[sleeper_id]],Rookies2023[player_id],1,FALSE)),"Auction","Rookie"))</f>
        <v>Rookie</v>
      </c>
      <c r="M142">
        <f>2023-Draft2023[[#This Row],[Net Keeper Count]]</f>
        <v>2018</v>
      </c>
      <c r="N142">
        <f>IF(Draft2023[[#This Row],[KEEPER]]="K",1+_xlfn.IFNA(INDEX(Draft2022[Net Keeper Count],MATCH(Draft2023[[#This Row],[PLAYER]],Draft2022[PLAYER],0)),0),0)</f>
        <v>5</v>
      </c>
    </row>
    <row r="143" spans="4:14" x14ac:dyDescent="0.25">
      <c r="D143" t="s">
        <v>1052</v>
      </c>
      <c r="E143" t="s">
        <v>1323</v>
      </c>
      <c r="F143" t="s">
        <v>1322</v>
      </c>
      <c r="G143" t="s">
        <v>54</v>
      </c>
      <c r="H143" t="s">
        <v>126</v>
      </c>
      <c r="I143">
        <v>1</v>
      </c>
      <c r="J143" t="s">
        <v>31</v>
      </c>
      <c r="K143" t="str">
        <f>IF(Draft2023[[#This Row],[KEEPER]]="K",_xlfn.IFNA(INDEX(Draft2022[Current Contract],MATCH(Draft2023[[#This Row],[sleeper_id]],Draft2022[sleeper_id],0)),"Undrafted"),"")</f>
        <v>Undrafted</v>
      </c>
      <c r="L143" t="str">
        <f>IF(Draft2023[[#This Row],[KEEPER]]="K",Draft2023[[#This Row],[Last Contract]],IF(ISNA(VLOOKUP(Draft2023[[#This Row],[sleeper_id]],Rookies2023[player_id],1,FALSE)),"Auction","Rookie"))</f>
        <v>Undrafted</v>
      </c>
      <c r="M143">
        <f>2023-Draft2023[[#This Row],[Net Keeper Count]]</f>
        <v>2022</v>
      </c>
      <c r="N143">
        <f>IF(Draft2023[[#This Row],[KEEPER]]="K",1+_xlfn.IFNA(INDEX(Draft2022[Net Keeper Count],MATCH(Draft2023[[#This Row],[PLAYER]],Draft2022[PLAYER],0)),0),0)</f>
        <v>1</v>
      </c>
    </row>
    <row r="144" spans="4:14" x14ac:dyDescent="0.25">
      <c r="D144" t="s">
        <v>1052</v>
      </c>
      <c r="E144" t="s">
        <v>1179</v>
      </c>
      <c r="F144" t="s">
        <v>1178</v>
      </c>
      <c r="G144" t="s">
        <v>2251</v>
      </c>
      <c r="H144" t="s">
        <v>102</v>
      </c>
      <c r="I144">
        <v>10</v>
      </c>
      <c r="J144" t="s">
        <v>31</v>
      </c>
      <c r="K144" t="str">
        <f>IF(Draft2023[[#This Row],[KEEPER]]="K",_xlfn.IFNA(INDEX(Draft2022[Current Contract],MATCH(Draft2023[[#This Row],[sleeper_id]],Draft2022[sleeper_id],0)),"Undrafted"),"")</f>
        <v>Rookie</v>
      </c>
      <c r="L144" t="str">
        <f>IF(Draft2023[[#This Row],[KEEPER]]="K",Draft2023[[#This Row],[Last Contract]],IF(ISNA(VLOOKUP(Draft2023[[#This Row],[sleeper_id]],Rookies2023[player_id],1,FALSE)),"Auction","Rookie"))</f>
        <v>Rookie</v>
      </c>
      <c r="M144">
        <f>2023-Draft2023[[#This Row],[Net Keeper Count]]</f>
        <v>2019</v>
      </c>
      <c r="N144">
        <f>IF(Draft2023[[#This Row],[KEEPER]]="K",1+_xlfn.IFNA(INDEX(Draft2022[Net Keeper Count],MATCH(Draft2023[[#This Row],[PLAYER]],Draft2022[PLAYER],0)),0),0)</f>
        <v>4</v>
      </c>
    </row>
    <row r="145" spans="4:14" x14ac:dyDescent="0.25">
      <c r="D145" t="s">
        <v>1052</v>
      </c>
      <c r="E145" t="s">
        <v>1661</v>
      </c>
      <c r="F145" t="s">
        <v>5164</v>
      </c>
      <c r="G145" t="s">
        <v>2224</v>
      </c>
      <c r="H145" t="s">
        <v>64</v>
      </c>
      <c r="I145">
        <v>41</v>
      </c>
      <c r="J145" t="s">
        <v>31</v>
      </c>
      <c r="K145" t="str">
        <f>IF(Draft2023[[#This Row],[KEEPER]]="K",_xlfn.IFNA(INDEX(Draft2022[Current Contract],MATCH(Draft2023[[#This Row],[sleeper_id]],Draft2022[sleeper_id],0)),"Undrafted"),"")</f>
        <v>Rookie</v>
      </c>
      <c r="L145" t="str">
        <f>IF(Draft2023[[#This Row],[KEEPER]]="K",Draft2023[[#This Row],[Last Contract]],IF(ISNA(VLOOKUP(Draft2023[[#This Row],[sleeper_id]],Rookies2023[player_id],1,FALSE)),"Auction","Rookie"))</f>
        <v>Rookie</v>
      </c>
      <c r="M145">
        <f>2023-Draft2023[[#This Row],[Net Keeper Count]]</f>
        <v>2019</v>
      </c>
      <c r="N145">
        <f>IF(Draft2023[[#This Row],[KEEPER]]="K",1+_xlfn.IFNA(INDEX(Draft2022[Net Keeper Count],MATCH(Draft2023[[#This Row],[PLAYER]],Draft2022[PLAYER],0)),0),0)</f>
        <v>4</v>
      </c>
    </row>
    <row r="146" spans="4:14" x14ac:dyDescent="0.25">
      <c r="D146" t="s">
        <v>1052</v>
      </c>
      <c r="E146" t="s">
        <v>1473</v>
      </c>
      <c r="F146" t="s">
        <v>1472</v>
      </c>
      <c r="G146" t="s">
        <v>54</v>
      </c>
      <c r="H146" t="s">
        <v>102</v>
      </c>
      <c r="I146">
        <v>1</v>
      </c>
      <c r="J146" t="s">
        <v>31</v>
      </c>
      <c r="K146" t="str">
        <f>IF(Draft2023[[#This Row],[KEEPER]]="K",_xlfn.IFNA(INDEX(Draft2022[Current Contract],MATCH(Draft2023[[#This Row],[sleeper_id]],Draft2022[sleeper_id],0)),"Undrafted"),"")</f>
        <v>Undrafted</v>
      </c>
      <c r="L146" t="str">
        <f>IF(Draft2023[[#This Row],[KEEPER]]="K",Draft2023[[#This Row],[Last Contract]],IF(ISNA(VLOOKUP(Draft2023[[#This Row],[sleeper_id]],Rookies2023[player_id],1,FALSE)),"Auction","Rookie"))</f>
        <v>Undrafted</v>
      </c>
      <c r="M146">
        <f>2023-Draft2023[[#This Row],[Net Keeper Count]]</f>
        <v>2022</v>
      </c>
      <c r="N146">
        <f>IF(Draft2023[[#This Row],[KEEPER]]="K",1+_xlfn.IFNA(INDEX(Draft2022[Net Keeper Count],MATCH(Draft2023[[#This Row],[PLAYER]],Draft2022[PLAYER],0)),0),0)</f>
        <v>1</v>
      </c>
    </row>
    <row r="147" spans="4:14" x14ac:dyDescent="0.25">
      <c r="D147" t="s">
        <v>1052</v>
      </c>
      <c r="E147" t="s">
        <v>417</v>
      </c>
      <c r="F147" t="s">
        <v>1331</v>
      </c>
      <c r="G147" t="s">
        <v>2248</v>
      </c>
      <c r="H147" t="s">
        <v>64</v>
      </c>
      <c r="I147">
        <v>1</v>
      </c>
      <c r="J147" t="s">
        <v>31</v>
      </c>
      <c r="K147" t="str">
        <f>IF(Draft2023[[#This Row],[KEEPER]]="K",_xlfn.IFNA(INDEX(Draft2022[Current Contract],MATCH(Draft2023[[#This Row],[sleeper_id]],Draft2022[sleeper_id],0)),"Undrafted"),"")</f>
        <v>Undrafted</v>
      </c>
      <c r="L147" t="str">
        <f>IF(Draft2023[[#This Row],[KEEPER]]="K",Draft2023[[#This Row],[Last Contract]],IF(ISNA(VLOOKUP(Draft2023[[#This Row],[sleeper_id]],Rookies2023[player_id],1,FALSE)),"Auction","Rookie"))</f>
        <v>Undrafted</v>
      </c>
      <c r="M147">
        <f>2023-Draft2023[[#This Row],[Net Keeper Count]]</f>
        <v>2022</v>
      </c>
      <c r="N147">
        <f>IF(Draft2023[[#This Row],[KEEPER]]="K",1+_xlfn.IFNA(INDEX(Draft2022[Net Keeper Count],MATCH(Draft2023[[#This Row],[PLAYER]],Draft2022[PLAYER],0)),0),0)</f>
        <v>1</v>
      </c>
    </row>
    <row r="148" spans="4:14" x14ac:dyDescent="0.25">
      <c r="D148" t="s">
        <v>1052</v>
      </c>
      <c r="E148" t="s">
        <v>1670</v>
      </c>
      <c r="F148" t="s">
        <v>2568</v>
      </c>
      <c r="G148" t="s">
        <v>2209</v>
      </c>
      <c r="H148" t="s">
        <v>126</v>
      </c>
      <c r="I148">
        <v>15</v>
      </c>
      <c r="J148" t="s">
        <v>31</v>
      </c>
      <c r="K148" t="str">
        <f>IF(Draft2023[[#This Row],[KEEPER]]="K",_xlfn.IFNA(INDEX(Draft2022[Current Contract],MATCH(Draft2023[[#This Row],[sleeper_id]],Draft2022[sleeper_id],0)),"Undrafted"),"")</f>
        <v>Rookie</v>
      </c>
      <c r="L148" t="str">
        <f>IF(Draft2023[[#This Row],[KEEPER]]="K",Draft2023[[#This Row],[Last Contract]],IF(ISNA(VLOOKUP(Draft2023[[#This Row],[sleeper_id]],Rookies2023[player_id],1,FALSE)),"Auction","Rookie"))</f>
        <v>Rookie</v>
      </c>
      <c r="M148">
        <f>2023-Draft2023[[#This Row],[Net Keeper Count]]</f>
        <v>2019</v>
      </c>
      <c r="N148">
        <f>IF(Draft2023[[#This Row],[KEEPER]]="K",1+_xlfn.IFNA(INDEX(Draft2022[Net Keeper Count],MATCH(Draft2023[[#This Row],[PLAYER]],Draft2022[PLAYER],0)),0),0)</f>
        <v>4</v>
      </c>
    </row>
    <row r="149" spans="4:14" x14ac:dyDescent="0.25">
      <c r="D149" t="s">
        <v>1052</v>
      </c>
      <c r="E149" t="s">
        <v>1677</v>
      </c>
      <c r="F149" t="s">
        <v>2564</v>
      </c>
      <c r="G149" t="s">
        <v>2208</v>
      </c>
      <c r="H149" t="s">
        <v>102</v>
      </c>
      <c r="I149">
        <v>17</v>
      </c>
      <c r="J149" t="s">
        <v>31</v>
      </c>
      <c r="K149" t="str">
        <f>IF(Draft2023[[#This Row],[KEEPER]]="K",_xlfn.IFNA(INDEX(Draft2022[Current Contract],MATCH(Draft2023[[#This Row],[sleeper_id]],Draft2022[sleeper_id],0)),"Undrafted"),"")</f>
        <v>Rookie</v>
      </c>
      <c r="L149" t="str">
        <f>IF(Draft2023[[#This Row],[KEEPER]]="K",Draft2023[[#This Row],[Last Contract]],IF(ISNA(VLOOKUP(Draft2023[[#This Row],[sleeper_id]],Rookies2023[player_id],1,FALSE)),"Auction","Rookie"))</f>
        <v>Rookie</v>
      </c>
      <c r="M149">
        <f>2023-Draft2023[[#This Row],[Net Keeper Count]]</f>
        <v>2019</v>
      </c>
      <c r="N149">
        <f>IF(Draft2023[[#This Row],[KEEPER]]="K",1+_xlfn.IFNA(INDEX(Draft2022[Net Keeper Count],MATCH(Draft2023[[#This Row],[PLAYER]],Draft2022[PLAYER],0)),0),0)</f>
        <v>4</v>
      </c>
    </row>
    <row r="150" spans="4:14" x14ac:dyDescent="0.25">
      <c r="D150" t="s">
        <v>1052</v>
      </c>
      <c r="E150" t="s">
        <v>1465</v>
      </c>
      <c r="F150" t="s">
        <v>1464</v>
      </c>
      <c r="G150" t="s">
        <v>2210</v>
      </c>
      <c r="H150" t="s">
        <v>64</v>
      </c>
      <c r="I150">
        <v>4</v>
      </c>
      <c r="J150" t="s">
        <v>19</v>
      </c>
      <c r="K150" t="str">
        <f>IF(Draft2023[[#This Row],[KEEPER]]="K",_xlfn.IFNA(INDEX(Draft2022[Current Contract],MATCH(Draft2023[[#This Row],[sleeper_id]],Draft2022[sleeper_id],0)),"Undrafted"),"")</f>
        <v/>
      </c>
      <c r="L150" t="str">
        <f>IF(Draft2023[[#This Row],[KEEPER]]="K",Draft2023[[#This Row],[Last Contract]],IF(ISNA(VLOOKUP(Draft2023[[#This Row],[sleeper_id]],Rookies2023[player_id],1,FALSE)),"Auction","Rookie"))</f>
        <v>Rookie</v>
      </c>
      <c r="M150">
        <f>2023-Draft2023[[#This Row],[Net Keeper Count]]</f>
        <v>2023</v>
      </c>
      <c r="N150">
        <f>IF(Draft2023[[#This Row],[KEEPER]]="K",1+_xlfn.IFNA(INDEX(Draft2022[Net Keeper Count],MATCH(Draft2023[[#This Row],[PLAYER]],Draft2022[PLAYER],0)),0),0)</f>
        <v>0</v>
      </c>
    </row>
    <row r="151" spans="4:14" x14ac:dyDescent="0.25">
      <c r="D151" t="s">
        <v>1052</v>
      </c>
      <c r="E151" t="s">
        <v>2126</v>
      </c>
      <c r="F151" t="s">
        <v>5002</v>
      </c>
      <c r="G151" t="s">
        <v>62</v>
      </c>
      <c r="H151" t="s">
        <v>64</v>
      </c>
      <c r="I151">
        <v>2</v>
      </c>
      <c r="J151" t="s">
        <v>19</v>
      </c>
      <c r="K151" t="str">
        <f>IF(Draft2023[[#This Row],[KEEPER]]="K",_xlfn.IFNA(INDEX(Draft2022[Current Contract],MATCH(Draft2023[[#This Row],[sleeper_id]],Draft2022[sleeper_id],0)),"Undrafted"),"")</f>
        <v/>
      </c>
      <c r="L151" t="str">
        <f>IF(Draft2023[[#This Row],[KEEPER]]="K",Draft2023[[#This Row],[Last Contract]],IF(ISNA(VLOOKUP(Draft2023[[#This Row],[sleeper_id]],Rookies2023[player_id],1,FALSE)),"Auction","Rookie"))</f>
        <v>Rookie</v>
      </c>
      <c r="M151">
        <f>2023-Draft2023[[#This Row],[Net Keeper Count]]</f>
        <v>2023</v>
      </c>
      <c r="N151">
        <f>IF(Draft2023[[#This Row],[KEEPER]]="K",1+_xlfn.IFNA(INDEX(Draft2022[Net Keeper Count],MATCH(Draft2023[[#This Row],[PLAYER]],Draft2022[PLAYER],0)),0),0)</f>
        <v>0</v>
      </c>
    </row>
    <row r="152" spans="4:14" x14ac:dyDescent="0.25">
      <c r="D152" t="s">
        <v>1052</v>
      </c>
      <c r="E152" t="s">
        <v>1365</v>
      </c>
      <c r="F152" t="s">
        <v>1364</v>
      </c>
      <c r="G152" t="s">
        <v>2278</v>
      </c>
      <c r="H152" t="s">
        <v>102</v>
      </c>
      <c r="I152">
        <v>6</v>
      </c>
      <c r="J152" t="s">
        <v>19</v>
      </c>
      <c r="K152" t="str">
        <f>IF(Draft2023[[#This Row],[KEEPER]]="K",_xlfn.IFNA(INDEX(Draft2022[Current Contract],MATCH(Draft2023[[#This Row],[sleeper_id]],Draft2022[sleeper_id],0)),"Undrafted"),"")</f>
        <v/>
      </c>
      <c r="L152" t="str">
        <f>IF(Draft2023[[#This Row],[KEEPER]]="K",Draft2023[[#This Row],[Last Contract]],IF(ISNA(VLOOKUP(Draft2023[[#This Row],[sleeper_id]],Rookies2023[player_id],1,FALSE)),"Auction","Rookie"))</f>
        <v>Rookie</v>
      </c>
      <c r="M152">
        <f>2023-Draft2023[[#This Row],[Net Keeper Count]]</f>
        <v>2023</v>
      </c>
      <c r="N152">
        <f>IF(Draft2023[[#This Row],[KEEPER]]="K",1+_xlfn.IFNA(INDEX(Draft2022[Net Keeper Count],MATCH(Draft2023[[#This Row],[PLAYER]],Draft2022[PLAYER],0)),0),0)</f>
        <v>0</v>
      </c>
    </row>
    <row r="153" spans="4:14" x14ac:dyDescent="0.25">
      <c r="D153" t="s">
        <v>1052</v>
      </c>
      <c r="E153" t="s">
        <v>1281</v>
      </c>
      <c r="F153" t="s">
        <v>1280</v>
      </c>
      <c r="G153" t="s">
        <v>2251</v>
      </c>
      <c r="H153" t="s">
        <v>102</v>
      </c>
      <c r="I153">
        <v>3</v>
      </c>
      <c r="J153" t="s">
        <v>19</v>
      </c>
      <c r="K153" t="str">
        <f>IF(Draft2023[[#This Row],[KEEPER]]="K",_xlfn.IFNA(INDEX(Draft2022[Current Contract],MATCH(Draft2023[[#This Row],[sleeper_id]],Draft2022[sleeper_id],0)),"Undrafted"),"")</f>
        <v/>
      </c>
      <c r="L153" t="str">
        <f>IF(Draft2023[[#This Row],[KEEPER]]="K",Draft2023[[#This Row],[Last Contract]],IF(ISNA(VLOOKUP(Draft2023[[#This Row],[sleeper_id]],Rookies2023[player_id],1,FALSE)),"Auction","Rookie"))</f>
        <v>Rookie</v>
      </c>
      <c r="M153">
        <f>2023-Draft2023[[#This Row],[Net Keeper Count]]</f>
        <v>2023</v>
      </c>
      <c r="N153">
        <f>IF(Draft2023[[#This Row],[KEEPER]]="K",1+_xlfn.IFNA(INDEX(Draft2022[Net Keeper Count],MATCH(Draft2023[[#This Row],[PLAYER]],Draft2022[PLAYER],0)),0),0)</f>
        <v>0</v>
      </c>
    </row>
    <row r="154" spans="4:14" x14ac:dyDescent="0.25">
      <c r="D154" t="s">
        <v>5165</v>
      </c>
      <c r="E154" t="s">
        <v>170</v>
      </c>
      <c r="F154" t="s">
        <v>1499</v>
      </c>
      <c r="G154" t="s">
        <v>72</v>
      </c>
      <c r="H154" t="s">
        <v>102</v>
      </c>
      <c r="I154">
        <v>52</v>
      </c>
      <c r="J154" t="s">
        <v>31</v>
      </c>
      <c r="K154" t="str">
        <f>IF(Draft2023[[#This Row],[KEEPER]]="K",_xlfn.IFNA(INDEX(Draft2022[Current Contract],MATCH(Draft2023[[#This Row],[sleeper_id]],Draft2022[sleeper_id],0)),"Undrafted"),"")</f>
        <v>Rookie</v>
      </c>
      <c r="L154" t="str">
        <f>IF(Draft2023[[#This Row],[KEEPER]]="K",Draft2023[[#This Row],[Last Contract]],IF(ISNA(VLOOKUP(Draft2023[[#This Row],[sleeper_id]],Rookies2023[player_id],1,FALSE)),"Auction","Rookie"))</f>
        <v>Rookie</v>
      </c>
      <c r="M154">
        <f>2023-Draft2023[[#This Row],[Net Keeper Count]]</f>
        <v>2017</v>
      </c>
      <c r="N154">
        <f>IF(Draft2023[[#This Row],[KEEPER]]="K",1+_xlfn.IFNA(INDEX(Draft2022[Net Keeper Count],MATCH(Draft2023[[#This Row],[PLAYER]],Draft2022[PLAYER],0)),0),0)</f>
        <v>6</v>
      </c>
    </row>
    <row r="155" spans="4:14" x14ac:dyDescent="0.25">
      <c r="D155" t="s">
        <v>5165</v>
      </c>
      <c r="E155" t="s">
        <v>197</v>
      </c>
      <c r="F155" t="s">
        <v>5166</v>
      </c>
      <c r="G155" t="s">
        <v>2229</v>
      </c>
      <c r="H155" t="s">
        <v>64</v>
      </c>
      <c r="I155">
        <v>1</v>
      </c>
      <c r="J155" t="s">
        <v>31</v>
      </c>
      <c r="K155" t="str">
        <f>IF(Draft2023[[#This Row],[KEEPER]]="K",_xlfn.IFNA(INDEX(Draft2022[Current Contract],MATCH(Draft2023[[#This Row],[sleeper_id]],Draft2022[sleeper_id],0)),"Undrafted"),"")</f>
        <v>Undrafted</v>
      </c>
      <c r="L155" t="str">
        <f>IF(Draft2023[[#This Row],[KEEPER]]="K",Draft2023[[#This Row],[Last Contract]],IF(ISNA(VLOOKUP(Draft2023[[#This Row],[sleeper_id]],Rookies2023[player_id],1,FALSE)),"Auction","Rookie"))</f>
        <v>Undrafted</v>
      </c>
      <c r="M155">
        <f>2023-Draft2023[[#This Row],[Net Keeper Count]]</f>
        <v>2021</v>
      </c>
      <c r="N155">
        <f>IF(Draft2023[[#This Row],[KEEPER]]="K",1+_xlfn.IFNA(INDEX(Draft2022[Net Keeper Count],MATCH(Draft2023[[#This Row],[PLAYER]],Draft2022[PLAYER],0)),0),0)</f>
        <v>2</v>
      </c>
    </row>
    <row r="156" spans="4:14" x14ac:dyDescent="0.25">
      <c r="D156" t="s">
        <v>5165</v>
      </c>
      <c r="E156" t="s">
        <v>336</v>
      </c>
      <c r="F156" t="s">
        <v>1463</v>
      </c>
      <c r="G156" t="s">
        <v>2311</v>
      </c>
      <c r="H156" t="s">
        <v>126</v>
      </c>
      <c r="I156">
        <v>9</v>
      </c>
      <c r="J156" t="s">
        <v>31</v>
      </c>
      <c r="K156" t="str">
        <f>IF(Draft2023[[#This Row],[KEEPER]]="K",_xlfn.IFNA(INDEX(Draft2022[Current Contract],MATCH(Draft2023[[#This Row],[sleeper_id]],Draft2022[sleeper_id],0)),"Undrafted"),"")</f>
        <v>Rookie</v>
      </c>
      <c r="L156" t="str">
        <f>IF(Draft2023[[#This Row],[KEEPER]]="K",Draft2023[[#This Row],[Last Contract]],IF(ISNA(VLOOKUP(Draft2023[[#This Row],[sleeper_id]],Rookies2023[player_id],1,FALSE)),"Auction","Rookie"))</f>
        <v>Rookie</v>
      </c>
      <c r="M156">
        <f>2023-Draft2023[[#This Row],[Net Keeper Count]]</f>
        <v>2018</v>
      </c>
      <c r="N156">
        <f>IF(Draft2023[[#This Row],[KEEPER]]="K",1+_xlfn.IFNA(INDEX(Draft2022[Net Keeper Count],MATCH(Draft2023[[#This Row],[PLAYER]],Draft2022[PLAYER],0)),0),0)</f>
        <v>5</v>
      </c>
    </row>
    <row r="157" spans="4:14" x14ac:dyDescent="0.25">
      <c r="D157" t="s">
        <v>5165</v>
      </c>
      <c r="E157" t="s">
        <v>1658</v>
      </c>
      <c r="F157" t="s">
        <v>2691</v>
      </c>
      <c r="G157" t="s">
        <v>2219</v>
      </c>
      <c r="H157" t="s">
        <v>64</v>
      </c>
      <c r="I157">
        <v>16</v>
      </c>
      <c r="J157" t="s">
        <v>31</v>
      </c>
      <c r="K157" t="str">
        <f>IF(Draft2023[[#This Row],[KEEPER]]="K",_xlfn.IFNA(INDEX(Draft2022[Current Contract],MATCH(Draft2023[[#This Row],[sleeper_id]],Draft2022[sleeper_id],0)),"Undrafted"),"")</f>
        <v>Rookie</v>
      </c>
      <c r="L157" t="str">
        <f>IF(Draft2023[[#This Row],[KEEPER]]="K",Draft2023[[#This Row],[Last Contract]],IF(ISNA(VLOOKUP(Draft2023[[#This Row],[sleeper_id]],Rookies2023[player_id],1,FALSE)),"Auction","Rookie"))</f>
        <v>Rookie</v>
      </c>
      <c r="M157">
        <f>2023-Draft2023[[#This Row],[Net Keeper Count]]</f>
        <v>2022</v>
      </c>
      <c r="N157">
        <f>IF(Draft2023[[#This Row],[KEEPER]]="K",1+_xlfn.IFNA(INDEX(Draft2022[Net Keeper Count],MATCH(Draft2023[[#This Row],[PLAYER]],Draft2022[PLAYER],0)),0),0)</f>
        <v>1</v>
      </c>
    </row>
    <row r="158" spans="4:14" x14ac:dyDescent="0.25">
      <c r="D158" t="s">
        <v>5165</v>
      </c>
      <c r="E158" t="s">
        <v>5167</v>
      </c>
      <c r="F158" t="s">
        <v>5168</v>
      </c>
      <c r="G158" t="s">
        <v>2217</v>
      </c>
      <c r="H158" t="s">
        <v>102</v>
      </c>
      <c r="I158">
        <v>1</v>
      </c>
      <c r="J158" t="s">
        <v>31</v>
      </c>
      <c r="K158" t="str">
        <f>IF(Draft2023[[#This Row],[KEEPER]]="K",_xlfn.IFNA(INDEX(Draft2022[Current Contract],MATCH(Draft2023[[#This Row],[sleeper_id]],Draft2022[sleeper_id],0)),"Undrafted"),"")</f>
        <v>Undrafted</v>
      </c>
      <c r="L158" t="str">
        <f>IF(Draft2023[[#This Row],[KEEPER]]="K",Draft2023[[#This Row],[Last Contract]],IF(ISNA(VLOOKUP(Draft2023[[#This Row],[sleeper_id]],Rookies2023[player_id],1,FALSE)),"Auction","Rookie"))</f>
        <v>Undrafted</v>
      </c>
      <c r="M158">
        <f>2023-Draft2023[[#This Row],[Net Keeper Count]]</f>
        <v>2022</v>
      </c>
      <c r="N158">
        <f>IF(Draft2023[[#This Row],[KEEPER]]="K",1+_xlfn.IFNA(INDEX(Draft2022[Net Keeper Count],MATCH(Draft2023[[#This Row],[PLAYER]],Draft2022[PLAYER],0)),0),0)</f>
        <v>1</v>
      </c>
    </row>
    <row r="159" spans="4:14" x14ac:dyDescent="0.25">
      <c r="D159" t="s">
        <v>5165</v>
      </c>
      <c r="E159" t="s">
        <v>1165</v>
      </c>
      <c r="F159" t="s">
        <v>1164</v>
      </c>
      <c r="G159" t="s">
        <v>159</v>
      </c>
      <c r="H159" t="s">
        <v>102</v>
      </c>
      <c r="I159">
        <v>12</v>
      </c>
      <c r="J159" t="s">
        <v>31</v>
      </c>
      <c r="K159" t="str">
        <f>IF(Draft2023[[#This Row],[KEEPER]]="K",_xlfn.IFNA(INDEX(Draft2022[Current Contract],MATCH(Draft2023[[#This Row],[sleeper_id]],Draft2022[sleeper_id],0)),"Undrafted"),"")</f>
        <v>Rookie</v>
      </c>
      <c r="L159" t="str">
        <f>IF(Draft2023[[#This Row],[KEEPER]]="K",Draft2023[[#This Row],[Last Contract]],IF(ISNA(VLOOKUP(Draft2023[[#This Row],[sleeper_id]],Rookies2023[player_id],1,FALSE)),"Auction","Rookie"))</f>
        <v>Rookie</v>
      </c>
      <c r="M159">
        <f>2023-Draft2023[[#This Row],[Net Keeper Count]]</f>
        <v>2022</v>
      </c>
      <c r="N159">
        <f>IF(Draft2023[[#This Row],[KEEPER]]="K",1+_xlfn.IFNA(INDEX(Draft2022[Net Keeper Count],MATCH(Draft2023[[#This Row],[PLAYER]],Draft2022[PLAYER],0)),0),0)</f>
        <v>1</v>
      </c>
    </row>
    <row r="160" spans="4:14" x14ac:dyDescent="0.25">
      <c r="D160" t="s">
        <v>5165</v>
      </c>
      <c r="E160" t="s">
        <v>1819</v>
      </c>
      <c r="F160" t="s">
        <v>5169</v>
      </c>
      <c r="G160" t="s">
        <v>92</v>
      </c>
      <c r="H160" t="s">
        <v>102</v>
      </c>
      <c r="I160">
        <v>1</v>
      </c>
      <c r="J160" t="s">
        <v>31</v>
      </c>
      <c r="K160" t="str">
        <f>IF(Draft2023[[#This Row],[KEEPER]]="K",_xlfn.IFNA(INDEX(Draft2022[Current Contract],MATCH(Draft2023[[#This Row],[sleeper_id]],Draft2022[sleeper_id],0)),"Undrafted"),"")</f>
        <v>Undrafted</v>
      </c>
      <c r="L160" t="str">
        <f>IF(Draft2023[[#This Row],[KEEPER]]="K",Draft2023[[#This Row],[Last Contract]],IF(ISNA(VLOOKUP(Draft2023[[#This Row],[sleeper_id]],Rookies2023[player_id],1,FALSE)),"Auction","Rookie"))</f>
        <v>Undrafted</v>
      </c>
      <c r="M160">
        <f>2023-Draft2023[[#This Row],[Net Keeper Count]]</f>
        <v>2022</v>
      </c>
      <c r="N160">
        <f>IF(Draft2023[[#This Row],[KEEPER]]="K",1+_xlfn.IFNA(INDEX(Draft2022[Net Keeper Count],MATCH(Draft2023[[#This Row],[PLAYER]],Draft2022[PLAYER],0)),0),0)</f>
        <v>1</v>
      </c>
    </row>
    <row r="161" spans="4:14" x14ac:dyDescent="0.25">
      <c r="D161" t="s">
        <v>5165</v>
      </c>
      <c r="E161" t="s">
        <v>2376</v>
      </c>
      <c r="F161" t="s">
        <v>2728</v>
      </c>
      <c r="G161" t="s">
        <v>2311</v>
      </c>
      <c r="H161" t="s">
        <v>126</v>
      </c>
      <c r="I161">
        <v>1</v>
      </c>
      <c r="J161" t="s">
        <v>31</v>
      </c>
      <c r="K161" t="str">
        <f>IF(Draft2023[[#This Row],[KEEPER]]="K",_xlfn.IFNA(INDEX(Draft2022[Current Contract],MATCH(Draft2023[[#This Row],[sleeper_id]],Draft2022[sleeper_id],0)),"Undrafted"),"")</f>
        <v>Undrafted</v>
      </c>
      <c r="L161" t="str">
        <f>IF(Draft2023[[#This Row],[KEEPER]]="K",Draft2023[[#This Row],[Last Contract]],IF(ISNA(VLOOKUP(Draft2023[[#This Row],[sleeper_id]],Rookies2023[player_id],1,FALSE)),"Auction","Rookie"))</f>
        <v>Undrafted</v>
      </c>
      <c r="M161">
        <f>2023-Draft2023[[#This Row],[Net Keeper Count]]</f>
        <v>2022</v>
      </c>
      <c r="N161">
        <f>IF(Draft2023[[#This Row],[KEEPER]]="K",1+_xlfn.IFNA(INDEX(Draft2022[Net Keeper Count],MATCH(Draft2023[[#This Row],[PLAYER]],Draft2022[PLAYER],0)),0),0)</f>
        <v>1</v>
      </c>
    </row>
    <row r="162" spans="4:14" x14ac:dyDescent="0.25">
      <c r="D162" t="s">
        <v>5165</v>
      </c>
      <c r="E162" t="s">
        <v>1263</v>
      </c>
      <c r="F162" t="s">
        <v>1262</v>
      </c>
      <c r="G162" t="s">
        <v>68</v>
      </c>
      <c r="H162" t="s">
        <v>102</v>
      </c>
      <c r="I162">
        <v>1</v>
      </c>
      <c r="J162" t="s">
        <v>31</v>
      </c>
      <c r="K162" t="str">
        <f>IF(Draft2023[[#This Row],[KEEPER]]="K",_xlfn.IFNA(INDEX(Draft2022[Current Contract],MATCH(Draft2023[[#This Row],[sleeper_id]],Draft2022[sleeper_id],0)),"Undrafted"),"")</f>
        <v>Undrafted</v>
      </c>
      <c r="L162" t="str">
        <f>IF(Draft2023[[#This Row],[KEEPER]]="K",Draft2023[[#This Row],[Last Contract]],IF(ISNA(VLOOKUP(Draft2023[[#This Row],[sleeper_id]],Rookies2023[player_id],1,FALSE)),"Auction","Rookie"))</f>
        <v>Undrafted</v>
      </c>
      <c r="M162">
        <f>2023-Draft2023[[#This Row],[Net Keeper Count]]</f>
        <v>2021</v>
      </c>
      <c r="N162">
        <f>IF(Draft2023[[#This Row],[KEEPER]]="K",1+_xlfn.IFNA(INDEX(Draft2022[Net Keeper Count],MATCH(Draft2023[[#This Row],[PLAYER]],Draft2022[PLAYER],0)),0),0)</f>
        <v>2</v>
      </c>
    </row>
    <row r="163" spans="4:14" x14ac:dyDescent="0.25">
      <c r="D163" t="s">
        <v>5165</v>
      </c>
      <c r="E163" t="s">
        <v>1613</v>
      </c>
      <c r="F163" t="s">
        <v>2563</v>
      </c>
      <c r="G163" t="s">
        <v>2209</v>
      </c>
      <c r="H163" t="s">
        <v>102</v>
      </c>
      <c r="I163">
        <v>41</v>
      </c>
      <c r="J163" t="s">
        <v>31</v>
      </c>
      <c r="K163" t="str">
        <f>IF(Draft2023[[#This Row],[KEEPER]]="K",_xlfn.IFNA(INDEX(Draft2022[Current Contract],MATCH(Draft2023[[#This Row],[sleeper_id]],Draft2022[sleeper_id],0)),"Undrafted"),"")</f>
        <v>Rookie</v>
      </c>
      <c r="L163" t="str">
        <f>IF(Draft2023[[#This Row],[KEEPER]]="K",Draft2023[[#This Row],[Last Contract]],IF(ISNA(VLOOKUP(Draft2023[[#This Row],[sleeper_id]],Rookies2023[player_id],1,FALSE)),"Auction","Rookie"))</f>
        <v>Rookie</v>
      </c>
      <c r="M163">
        <f>2023-Draft2023[[#This Row],[Net Keeper Count]]</f>
        <v>2020</v>
      </c>
      <c r="N163">
        <f>IF(Draft2023[[#This Row],[KEEPER]]="K",1+_xlfn.IFNA(INDEX(Draft2022[Net Keeper Count],MATCH(Draft2023[[#This Row],[PLAYER]],Draft2022[PLAYER],0)),0),0)</f>
        <v>3</v>
      </c>
    </row>
    <row r="164" spans="4:14" x14ac:dyDescent="0.25">
      <c r="D164" t="s">
        <v>5165</v>
      </c>
      <c r="E164" t="s">
        <v>1177</v>
      </c>
      <c r="F164" t="s">
        <v>1176</v>
      </c>
      <c r="G164" t="s">
        <v>2233</v>
      </c>
      <c r="H164" t="s">
        <v>102</v>
      </c>
      <c r="I164">
        <v>3</v>
      </c>
      <c r="J164" t="s">
        <v>31</v>
      </c>
      <c r="K164" t="str">
        <f>IF(Draft2023[[#This Row],[KEEPER]]="K",_xlfn.IFNA(INDEX(Draft2022[Current Contract],MATCH(Draft2023[[#This Row],[sleeper_id]],Draft2022[sleeper_id],0)),"Undrafted"),"")</f>
        <v>Rookie</v>
      </c>
      <c r="L164" t="str">
        <f>IF(Draft2023[[#This Row],[KEEPER]]="K",Draft2023[[#This Row],[Last Contract]],IF(ISNA(VLOOKUP(Draft2023[[#This Row],[sleeper_id]],Rookies2023[player_id],1,FALSE)),"Auction","Rookie"))</f>
        <v>Rookie</v>
      </c>
      <c r="M164">
        <f>2023-Draft2023[[#This Row],[Net Keeper Count]]</f>
        <v>2022</v>
      </c>
      <c r="N164">
        <f>IF(Draft2023[[#This Row],[KEEPER]]="K",1+_xlfn.IFNA(INDEX(Draft2022[Net Keeper Count],MATCH(Draft2023[[#This Row],[PLAYER]],Draft2022[PLAYER],0)),0),0)</f>
        <v>1</v>
      </c>
    </row>
    <row r="165" spans="4:14" x14ac:dyDescent="0.25">
      <c r="D165" t="s">
        <v>5165</v>
      </c>
      <c r="E165" t="s">
        <v>1872</v>
      </c>
      <c r="F165" t="s">
        <v>2611</v>
      </c>
      <c r="G165" t="s">
        <v>2241</v>
      </c>
      <c r="H165" t="s">
        <v>102</v>
      </c>
      <c r="I165">
        <v>1</v>
      </c>
      <c r="J165" t="s">
        <v>31</v>
      </c>
      <c r="K165" t="str">
        <f>IF(Draft2023[[#This Row],[KEEPER]]="K",_xlfn.IFNA(INDEX(Draft2022[Current Contract],MATCH(Draft2023[[#This Row],[sleeper_id]],Draft2022[sleeper_id],0)),"Undrafted"),"")</f>
        <v>Auction</v>
      </c>
      <c r="L165" t="str">
        <f>IF(Draft2023[[#This Row],[KEEPER]]="K",Draft2023[[#This Row],[Last Contract]],IF(ISNA(VLOOKUP(Draft2023[[#This Row],[sleeper_id]],Rookies2023[player_id],1,FALSE)),"Auction","Rookie"))</f>
        <v>Auction</v>
      </c>
      <c r="M165">
        <f>2023-Draft2023[[#This Row],[Net Keeper Count]]</f>
        <v>2022</v>
      </c>
      <c r="N165">
        <f>IF(Draft2023[[#This Row],[KEEPER]]="K",1+_xlfn.IFNA(INDEX(Draft2022[Net Keeper Count],MATCH(Draft2023[[#This Row],[PLAYER]],Draft2022[PLAYER],0)),0),0)</f>
        <v>1</v>
      </c>
    </row>
    <row r="166" spans="4:14" x14ac:dyDescent="0.25">
      <c r="D166" t="s">
        <v>5165</v>
      </c>
      <c r="E166" t="s">
        <v>2008</v>
      </c>
      <c r="F166" t="s">
        <v>5170</v>
      </c>
      <c r="G166" t="s">
        <v>28</v>
      </c>
      <c r="H166" t="s">
        <v>102</v>
      </c>
      <c r="I166">
        <v>1</v>
      </c>
      <c r="J166" t="s">
        <v>31</v>
      </c>
      <c r="K166" t="str">
        <f>IF(Draft2023[[#This Row],[KEEPER]]="K",_xlfn.IFNA(INDEX(Draft2022[Current Contract],MATCH(Draft2023[[#This Row],[sleeper_id]],Draft2022[sleeper_id],0)),"Undrafted"),"")</f>
        <v>Undrafted</v>
      </c>
      <c r="L166" t="str">
        <f>IF(Draft2023[[#This Row],[KEEPER]]="K",Draft2023[[#This Row],[Last Contract]],IF(ISNA(VLOOKUP(Draft2023[[#This Row],[sleeper_id]],Rookies2023[player_id],1,FALSE)),"Auction","Rookie"))</f>
        <v>Undrafted</v>
      </c>
      <c r="M166">
        <f>2023-Draft2023[[#This Row],[Net Keeper Count]]</f>
        <v>2022</v>
      </c>
      <c r="N166">
        <f>IF(Draft2023[[#This Row],[KEEPER]]="K",1+_xlfn.IFNA(INDEX(Draft2022[Net Keeper Count],MATCH(Draft2023[[#This Row],[PLAYER]],Draft2022[PLAYER],0)),0),0)</f>
        <v>1</v>
      </c>
    </row>
    <row r="167" spans="4:14" x14ac:dyDescent="0.25">
      <c r="D167" t="s">
        <v>5165</v>
      </c>
      <c r="E167" t="s">
        <v>1770</v>
      </c>
      <c r="F167" t="s">
        <v>2822</v>
      </c>
      <c r="G167" t="s">
        <v>2210</v>
      </c>
      <c r="H167" t="s">
        <v>29</v>
      </c>
      <c r="I167">
        <v>4</v>
      </c>
      <c r="J167" t="s">
        <v>31</v>
      </c>
      <c r="K167" t="str">
        <f>IF(Draft2023[[#This Row],[KEEPER]]="K",_xlfn.IFNA(INDEX(Draft2022[Current Contract],MATCH(Draft2023[[#This Row],[sleeper_id]],Draft2022[sleeper_id],0)),"Undrafted"),"")</f>
        <v>Rookie</v>
      </c>
      <c r="L167" t="str">
        <f>IF(Draft2023[[#This Row],[KEEPER]]="K",Draft2023[[#This Row],[Last Contract]],IF(ISNA(VLOOKUP(Draft2023[[#This Row],[sleeper_id]],Rookies2023[player_id],1,FALSE)),"Auction","Rookie"))</f>
        <v>Rookie</v>
      </c>
      <c r="M167">
        <f>2023-Draft2023[[#This Row],[Net Keeper Count]]</f>
        <v>2020</v>
      </c>
      <c r="N167">
        <f>IF(Draft2023[[#This Row],[KEEPER]]="K",1+_xlfn.IFNA(INDEX(Draft2022[Net Keeper Count],MATCH(Draft2023[[#This Row],[PLAYER]],Draft2022[PLAYER],0)),0),0)</f>
        <v>3</v>
      </c>
    </row>
    <row r="168" spans="4:14" x14ac:dyDescent="0.25">
      <c r="D168" t="s">
        <v>5165</v>
      </c>
      <c r="E168" t="s">
        <v>1249</v>
      </c>
      <c r="F168" t="s">
        <v>1248</v>
      </c>
      <c r="G168" t="s">
        <v>2224</v>
      </c>
      <c r="H168" t="s">
        <v>29</v>
      </c>
      <c r="I168">
        <v>4</v>
      </c>
      <c r="J168" t="s">
        <v>19</v>
      </c>
      <c r="K168" t="str">
        <f>IF(Draft2023[[#This Row],[KEEPER]]="K",_xlfn.IFNA(INDEX(Draft2022[Current Contract],MATCH(Draft2023[[#This Row],[sleeper_id]],Draft2022[sleeper_id],0)),"Undrafted"),"")</f>
        <v/>
      </c>
      <c r="L168" t="str">
        <f>IF(Draft2023[[#This Row],[KEEPER]]="K",Draft2023[[#This Row],[Last Contract]],IF(ISNA(VLOOKUP(Draft2023[[#This Row],[sleeper_id]],Rookies2023[player_id],1,FALSE)),"Auction","Rookie"))</f>
        <v>Rookie</v>
      </c>
      <c r="M168">
        <f>2023-Draft2023[[#This Row],[Net Keeper Count]]</f>
        <v>2023</v>
      </c>
      <c r="N168">
        <f>IF(Draft2023[[#This Row],[KEEPER]]="K",1+_xlfn.IFNA(INDEX(Draft2022[Net Keeper Count],MATCH(Draft2023[[#This Row],[PLAYER]],Draft2022[PLAYER],0)),0),0)</f>
        <v>0</v>
      </c>
    </row>
    <row r="169" spans="4:14" x14ac:dyDescent="0.25">
      <c r="D169" t="s">
        <v>5165</v>
      </c>
      <c r="E169" t="s">
        <v>1947</v>
      </c>
      <c r="F169" t="s">
        <v>2692</v>
      </c>
      <c r="G169" t="s">
        <v>159</v>
      </c>
      <c r="H169" t="s">
        <v>64</v>
      </c>
      <c r="I169">
        <v>3</v>
      </c>
      <c r="J169" t="s">
        <v>19</v>
      </c>
      <c r="K169" t="str">
        <f>IF(Draft2023[[#This Row],[KEEPER]]="K",_xlfn.IFNA(INDEX(Draft2022[Current Contract],MATCH(Draft2023[[#This Row],[sleeper_id]],Draft2022[sleeper_id],0)),"Undrafted"),"")</f>
        <v/>
      </c>
      <c r="L169" t="str">
        <f>IF(Draft2023[[#This Row],[KEEPER]]="K",Draft2023[[#This Row],[Last Contract]],IF(ISNA(VLOOKUP(Draft2023[[#This Row],[sleeper_id]],Rookies2023[player_id],1,FALSE)),"Auction","Rookie"))</f>
        <v>Rookie</v>
      </c>
      <c r="M169">
        <f>2023-Draft2023[[#This Row],[Net Keeper Count]]</f>
        <v>2023</v>
      </c>
      <c r="N169">
        <f>IF(Draft2023[[#This Row],[KEEPER]]="K",1+_xlfn.IFNA(INDEX(Draft2022[Net Keeper Count],MATCH(Draft2023[[#This Row],[PLAYER]],Draft2022[PLAYER],0)),0),0)</f>
        <v>0</v>
      </c>
    </row>
    <row r="170" spans="4:14" x14ac:dyDescent="0.25">
      <c r="D170" t="s">
        <v>5165</v>
      </c>
      <c r="E170" t="s">
        <v>1170</v>
      </c>
      <c r="F170" t="s">
        <v>1169</v>
      </c>
      <c r="G170" t="s">
        <v>28</v>
      </c>
      <c r="H170" t="s">
        <v>102</v>
      </c>
      <c r="I170">
        <v>3</v>
      </c>
      <c r="J170" t="s">
        <v>19</v>
      </c>
      <c r="K170" t="str">
        <f>IF(Draft2023[[#This Row],[KEEPER]]="K",_xlfn.IFNA(INDEX(Draft2022[Current Contract],MATCH(Draft2023[[#This Row],[sleeper_id]],Draft2022[sleeper_id],0)),"Undrafted"),"")</f>
        <v/>
      </c>
      <c r="L170" t="str">
        <f>IF(Draft2023[[#This Row],[KEEPER]]="K",Draft2023[[#This Row],[Last Contract]],IF(ISNA(VLOOKUP(Draft2023[[#This Row],[sleeper_id]],Rookies2023[player_id],1,FALSE)),"Auction","Rookie"))</f>
        <v>Rookie</v>
      </c>
      <c r="M170">
        <f>2023-Draft2023[[#This Row],[Net Keeper Count]]</f>
        <v>2023</v>
      </c>
      <c r="N170">
        <f>IF(Draft2023[[#This Row],[KEEPER]]="K",1+_xlfn.IFNA(INDEX(Draft2022[Net Keeper Count],MATCH(Draft2023[[#This Row],[PLAYER]],Draft2022[PLAYER],0)),0),0)</f>
        <v>0</v>
      </c>
    </row>
    <row r="171" spans="4:14" x14ac:dyDescent="0.25">
      <c r="D171" t="s">
        <v>5165</v>
      </c>
      <c r="E171" t="s">
        <v>1869</v>
      </c>
      <c r="F171" t="s">
        <v>2660</v>
      </c>
      <c r="G171" t="s">
        <v>2228</v>
      </c>
      <c r="H171" t="s">
        <v>126</v>
      </c>
      <c r="I171">
        <v>2</v>
      </c>
      <c r="J171" t="s">
        <v>19</v>
      </c>
      <c r="K171" t="str">
        <f>IF(Draft2023[[#This Row],[KEEPER]]="K",_xlfn.IFNA(INDEX(Draft2022[Current Contract],MATCH(Draft2023[[#This Row],[sleeper_id]],Draft2022[sleeper_id],0)),"Undrafted"),"")</f>
        <v/>
      </c>
      <c r="L171" t="str">
        <f>IF(Draft2023[[#This Row],[KEEPER]]="K",Draft2023[[#This Row],[Last Contract]],IF(ISNA(VLOOKUP(Draft2023[[#This Row],[sleeper_id]],Rookies2023[player_id],1,FALSE)),"Auction","Rookie"))</f>
        <v>Rookie</v>
      </c>
      <c r="M171">
        <f>2023-Draft2023[[#This Row],[Net Keeper Count]]</f>
        <v>2023</v>
      </c>
      <c r="N171">
        <f>IF(Draft2023[[#This Row],[KEEPER]]="K",1+_xlfn.IFNA(INDEX(Draft2022[Net Keeper Count],MATCH(Draft2023[[#This Row],[PLAYER]],Draft2022[PLAYER],0)),0),0)</f>
        <v>0</v>
      </c>
    </row>
    <row r="172" spans="4:14" x14ac:dyDescent="0.25">
      <c r="D172" t="s">
        <v>5165</v>
      </c>
      <c r="E172" t="s">
        <v>1186</v>
      </c>
      <c r="F172" t="s">
        <v>1185</v>
      </c>
      <c r="G172" t="s">
        <v>2322</v>
      </c>
      <c r="H172" t="s">
        <v>64</v>
      </c>
      <c r="I172">
        <v>4</v>
      </c>
      <c r="J172" t="s">
        <v>19</v>
      </c>
      <c r="K172" t="str">
        <f>IF(Draft2023[[#This Row],[KEEPER]]="K",_xlfn.IFNA(INDEX(Draft2022[Current Contract],MATCH(Draft2023[[#This Row],[sleeper_id]],Draft2022[sleeper_id],0)),"Undrafted"),"")</f>
        <v/>
      </c>
      <c r="L172" t="str">
        <f>IF(Draft2023[[#This Row],[KEEPER]]="K",Draft2023[[#This Row],[Last Contract]],IF(ISNA(VLOOKUP(Draft2023[[#This Row],[sleeper_id]],Rookies2023[player_id],1,FALSE)),"Auction","Rookie"))</f>
        <v>Rookie</v>
      </c>
      <c r="M172">
        <f>2023-Draft2023[[#This Row],[Net Keeper Count]]</f>
        <v>2023</v>
      </c>
      <c r="N172">
        <f>IF(Draft2023[[#This Row],[KEEPER]]="K",1+_xlfn.IFNA(INDEX(Draft2022[Net Keeper Count],MATCH(Draft2023[[#This Row],[PLAYER]],Draft2022[PLAYER],0)),0),0)</f>
        <v>0</v>
      </c>
    </row>
    <row r="173" spans="4:14" x14ac:dyDescent="0.25">
      <c r="D173" t="s">
        <v>1055</v>
      </c>
      <c r="E173" t="s">
        <v>1711</v>
      </c>
      <c r="F173" t="s">
        <v>2577</v>
      </c>
      <c r="G173" t="s">
        <v>2208</v>
      </c>
      <c r="H173" t="s">
        <v>64</v>
      </c>
      <c r="I173">
        <v>8</v>
      </c>
      <c r="J173" t="s">
        <v>31</v>
      </c>
      <c r="K173" t="str">
        <f>IF(Draft2023[[#This Row],[KEEPER]]="K",_xlfn.IFNA(INDEX(Draft2022[Current Contract],MATCH(Draft2023[[#This Row],[sleeper_id]],Draft2022[sleeper_id],0)),"Undrafted"),"")</f>
        <v>Rookie</v>
      </c>
      <c r="L173" t="str">
        <f>IF(Draft2023[[#This Row],[KEEPER]]="K",Draft2023[[#This Row],[Last Contract]],IF(ISNA(VLOOKUP(Draft2023[[#This Row],[sleeper_id]],Rookies2023[player_id],1,FALSE)),"Auction","Rookie"))</f>
        <v>Rookie</v>
      </c>
      <c r="M173">
        <f>2023-Draft2023[[#This Row],[Net Keeper Count]]</f>
        <v>2022</v>
      </c>
      <c r="N173">
        <f>IF(Draft2023[[#This Row],[KEEPER]]="K",1+_xlfn.IFNA(INDEX(Draft2022[Net Keeper Count],MATCH(Draft2023[[#This Row],[PLAYER]],Draft2022[PLAYER],0)),0),0)</f>
        <v>1</v>
      </c>
    </row>
    <row r="174" spans="4:14" x14ac:dyDescent="0.25">
      <c r="D174" t="s">
        <v>1055</v>
      </c>
      <c r="E174" t="s">
        <v>1458</v>
      </c>
      <c r="F174" t="s">
        <v>1457</v>
      </c>
      <c r="G174" t="s">
        <v>2228</v>
      </c>
      <c r="H174" t="s">
        <v>102</v>
      </c>
      <c r="I174">
        <v>30</v>
      </c>
      <c r="J174" t="s">
        <v>31</v>
      </c>
      <c r="K174" t="str">
        <f>IF(Draft2023[[#This Row],[KEEPER]]="K",_xlfn.IFNA(INDEX(Draft2022[Current Contract],MATCH(Draft2023[[#This Row],[sleeper_id]],Draft2022[sleeper_id],0)),"Undrafted"),"")</f>
        <v>Rookie</v>
      </c>
      <c r="L174" t="str">
        <f>IF(Draft2023[[#This Row],[KEEPER]]="K",Draft2023[[#This Row],[Last Contract]],IF(ISNA(VLOOKUP(Draft2023[[#This Row],[sleeper_id]],Rookies2023[player_id],1,FALSE)),"Auction","Rookie"))</f>
        <v>Rookie</v>
      </c>
      <c r="M174">
        <f>2023-Draft2023[[#This Row],[Net Keeper Count]]</f>
        <v>2020</v>
      </c>
      <c r="N174">
        <f>IF(Draft2023[[#This Row],[KEEPER]]="K",1+_xlfn.IFNA(INDEX(Draft2022[Net Keeper Count],MATCH(Draft2023[[#This Row],[PLAYER]],Draft2022[PLAYER],0)),0),0)</f>
        <v>3</v>
      </c>
    </row>
    <row r="175" spans="4:14" x14ac:dyDescent="0.25">
      <c r="D175" t="s">
        <v>1055</v>
      </c>
      <c r="E175" t="s">
        <v>1663</v>
      </c>
      <c r="F175" t="s">
        <v>2567</v>
      </c>
      <c r="G175" t="s">
        <v>68</v>
      </c>
      <c r="H175" t="s">
        <v>102</v>
      </c>
      <c r="I175">
        <v>25</v>
      </c>
      <c r="J175" t="s">
        <v>31</v>
      </c>
      <c r="K175" t="str">
        <f>IF(Draft2023[[#This Row],[KEEPER]]="K",_xlfn.IFNA(INDEX(Draft2022[Current Contract],MATCH(Draft2023[[#This Row],[sleeper_id]],Draft2022[sleeper_id],0)),"Undrafted"),"")</f>
        <v>Rookie</v>
      </c>
      <c r="L175" t="str">
        <f>IF(Draft2023[[#This Row],[KEEPER]]="K",Draft2023[[#This Row],[Last Contract]],IF(ISNA(VLOOKUP(Draft2023[[#This Row],[sleeper_id]],Rookies2023[player_id],1,FALSE)),"Auction","Rookie"))</f>
        <v>Rookie</v>
      </c>
      <c r="M175">
        <f>2023-Draft2023[[#This Row],[Net Keeper Count]]</f>
        <v>2019</v>
      </c>
      <c r="N175">
        <f>IF(Draft2023[[#This Row],[KEEPER]]="K",1+_xlfn.IFNA(INDEX(Draft2022[Net Keeper Count],MATCH(Draft2023[[#This Row],[PLAYER]],Draft2022[PLAYER],0)),0),0)</f>
        <v>4</v>
      </c>
    </row>
    <row r="176" spans="4:14" x14ac:dyDescent="0.25">
      <c r="D176" t="s">
        <v>1055</v>
      </c>
      <c r="E176" t="s">
        <v>1209</v>
      </c>
      <c r="F176" t="s">
        <v>1208</v>
      </c>
      <c r="G176" t="s">
        <v>2221</v>
      </c>
      <c r="H176" t="s">
        <v>64</v>
      </c>
      <c r="I176">
        <v>27</v>
      </c>
      <c r="J176" t="s">
        <v>31</v>
      </c>
      <c r="K176" t="str">
        <f>IF(Draft2023[[#This Row],[KEEPER]]="K",_xlfn.IFNA(INDEX(Draft2022[Current Contract],MATCH(Draft2023[[#This Row],[sleeper_id]],Draft2022[sleeper_id],0)),"Undrafted"),"")</f>
        <v>Rookie</v>
      </c>
      <c r="L176" t="str">
        <f>IF(Draft2023[[#This Row],[KEEPER]]="K",Draft2023[[#This Row],[Last Contract]],IF(ISNA(VLOOKUP(Draft2023[[#This Row],[sleeper_id]],Rookies2023[player_id],1,FALSE)),"Auction","Rookie"))</f>
        <v>Rookie</v>
      </c>
      <c r="M176">
        <f>2023-Draft2023[[#This Row],[Net Keeper Count]]</f>
        <v>2020</v>
      </c>
      <c r="N176">
        <f>IF(Draft2023[[#This Row],[KEEPER]]="K",1+_xlfn.IFNA(INDEX(Draft2022[Net Keeper Count],MATCH(Draft2023[[#This Row],[PLAYER]],Draft2022[PLAYER],0)),0),0)</f>
        <v>3</v>
      </c>
    </row>
    <row r="177" spans="4:14" x14ac:dyDescent="0.25">
      <c r="D177" t="s">
        <v>1055</v>
      </c>
      <c r="E177" t="s">
        <v>1568</v>
      </c>
      <c r="F177" t="s">
        <v>1567</v>
      </c>
      <c r="G177" t="s">
        <v>2231</v>
      </c>
      <c r="H177" t="s">
        <v>102</v>
      </c>
      <c r="I177">
        <v>40</v>
      </c>
      <c r="J177" t="s">
        <v>31</v>
      </c>
      <c r="K177" t="str">
        <f>IF(Draft2023[[#This Row],[KEEPER]]="K",_xlfn.IFNA(INDEX(Draft2022[Current Contract],MATCH(Draft2023[[#This Row],[sleeper_id]],Draft2022[sleeper_id],0)),"Undrafted"),"")</f>
        <v>Rookie</v>
      </c>
      <c r="L177" t="str">
        <f>IF(Draft2023[[#This Row],[KEEPER]]="K",Draft2023[[#This Row],[Last Contract]],IF(ISNA(VLOOKUP(Draft2023[[#This Row],[sleeper_id]],Rookies2023[player_id],1,FALSE)),"Auction","Rookie"))</f>
        <v>Rookie</v>
      </c>
      <c r="M177">
        <f>2023-Draft2023[[#This Row],[Net Keeper Count]]</f>
        <v>2021</v>
      </c>
      <c r="N177">
        <f>IF(Draft2023[[#This Row],[KEEPER]]="K",1+_xlfn.IFNA(INDEX(Draft2022[Net Keeper Count],MATCH(Draft2023[[#This Row],[PLAYER]],Draft2022[PLAYER],0)),0),0)</f>
        <v>2</v>
      </c>
    </row>
    <row r="178" spans="4:14" x14ac:dyDescent="0.25">
      <c r="D178" t="s">
        <v>1055</v>
      </c>
      <c r="E178" t="s">
        <v>1267</v>
      </c>
      <c r="F178" t="s">
        <v>1266</v>
      </c>
      <c r="G178" t="s">
        <v>2231</v>
      </c>
      <c r="H178" t="s">
        <v>29</v>
      </c>
      <c r="I178">
        <v>16</v>
      </c>
      <c r="J178" t="s">
        <v>31</v>
      </c>
      <c r="K178" t="str">
        <f>IF(Draft2023[[#This Row],[KEEPER]]="K",_xlfn.IFNA(INDEX(Draft2022[Current Contract],MATCH(Draft2023[[#This Row],[sleeper_id]],Draft2022[sleeper_id],0)),"Undrafted"),"")</f>
        <v>Rookie</v>
      </c>
      <c r="L178" t="str">
        <f>IF(Draft2023[[#This Row],[KEEPER]]="K",Draft2023[[#This Row],[Last Contract]],IF(ISNA(VLOOKUP(Draft2023[[#This Row],[sleeper_id]],Rookies2023[player_id],1,FALSE)),"Auction","Rookie"))</f>
        <v>Rookie</v>
      </c>
      <c r="M178">
        <f>2023-Draft2023[[#This Row],[Net Keeper Count]]</f>
        <v>2020</v>
      </c>
      <c r="N178">
        <f>IF(Draft2023[[#This Row],[KEEPER]]="K",1+_xlfn.IFNA(INDEX(Draft2022[Net Keeper Count],MATCH(Draft2023[[#This Row],[PLAYER]],Draft2022[PLAYER],0)),0),0)</f>
        <v>3</v>
      </c>
    </row>
    <row r="179" spans="4:14" x14ac:dyDescent="0.25">
      <c r="D179" t="s">
        <v>1055</v>
      </c>
      <c r="E179" t="s">
        <v>379</v>
      </c>
      <c r="F179" t="s">
        <v>2763</v>
      </c>
      <c r="G179" t="s">
        <v>62</v>
      </c>
      <c r="H179" t="s">
        <v>102</v>
      </c>
      <c r="I179">
        <v>1</v>
      </c>
      <c r="J179" t="s">
        <v>31</v>
      </c>
      <c r="K179" t="str">
        <f>IF(Draft2023[[#This Row],[KEEPER]]="K",_xlfn.IFNA(INDEX(Draft2022[Current Contract],MATCH(Draft2023[[#This Row],[sleeper_id]],Draft2022[sleeper_id],0)),"Undrafted"),"")</f>
        <v>Rookie</v>
      </c>
      <c r="L179" t="str">
        <f>IF(Draft2023[[#This Row],[KEEPER]]="K",Draft2023[[#This Row],[Last Contract]],IF(ISNA(VLOOKUP(Draft2023[[#This Row],[sleeper_id]],Rookies2023[player_id],1,FALSE)),"Auction","Rookie"))</f>
        <v>Rookie</v>
      </c>
      <c r="M179">
        <f>2023-Draft2023[[#This Row],[Net Keeper Count]]</f>
        <v>2018</v>
      </c>
      <c r="N179">
        <f>IF(Draft2023[[#This Row],[KEEPER]]="K",1+_xlfn.IFNA(INDEX(Draft2022[Net Keeper Count],MATCH(Draft2023[[#This Row],[PLAYER]],Draft2022[PLAYER],0)),0),0)</f>
        <v>5</v>
      </c>
    </row>
    <row r="180" spans="4:14" x14ac:dyDescent="0.25">
      <c r="D180" t="s">
        <v>1055</v>
      </c>
      <c r="E180" t="s">
        <v>1285</v>
      </c>
      <c r="F180" t="s">
        <v>1284</v>
      </c>
      <c r="G180" t="s">
        <v>2236</v>
      </c>
      <c r="H180" t="s">
        <v>126</v>
      </c>
      <c r="I180">
        <v>4</v>
      </c>
      <c r="J180" t="s">
        <v>31</v>
      </c>
      <c r="K180" t="str">
        <f>IF(Draft2023[[#This Row],[KEEPER]]="K",_xlfn.IFNA(INDEX(Draft2022[Current Contract],MATCH(Draft2023[[#This Row],[sleeper_id]],Draft2022[sleeper_id],0)),"Undrafted"),"")</f>
        <v>Rookie</v>
      </c>
      <c r="L180" t="str">
        <f>IF(Draft2023[[#This Row],[KEEPER]]="K",Draft2023[[#This Row],[Last Contract]],IF(ISNA(VLOOKUP(Draft2023[[#This Row],[sleeper_id]],Rookies2023[player_id],1,FALSE)),"Auction","Rookie"))</f>
        <v>Rookie</v>
      </c>
      <c r="M180">
        <f>2023-Draft2023[[#This Row],[Net Keeper Count]]</f>
        <v>2021</v>
      </c>
      <c r="N180">
        <f>IF(Draft2023[[#This Row],[KEEPER]]="K",1+_xlfn.IFNA(INDEX(Draft2022[Net Keeper Count],MATCH(Draft2023[[#This Row],[PLAYER]],Draft2022[PLAYER],0)),0),0)</f>
        <v>2</v>
      </c>
    </row>
    <row r="181" spans="4:14" x14ac:dyDescent="0.25">
      <c r="D181" t="s">
        <v>1055</v>
      </c>
      <c r="E181" t="s">
        <v>1962</v>
      </c>
      <c r="F181" t="s">
        <v>2790</v>
      </c>
      <c r="G181" t="s">
        <v>34</v>
      </c>
      <c r="H181" t="s">
        <v>64</v>
      </c>
      <c r="I181">
        <v>2</v>
      </c>
      <c r="J181" t="s">
        <v>31</v>
      </c>
      <c r="K181" t="str">
        <f>IF(Draft2023[[#This Row],[KEEPER]]="K",_xlfn.IFNA(INDEX(Draft2022[Current Contract],MATCH(Draft2023[[#This Row],[sleeper_id]],Draft2022[sleeper_id],0)),"Undrafted"),"")</f>
        <v>Rookie</v>
      </c>
      <c r="L181" t="str">
        <f>IF(Draft2023[[#This Row],[KEEPER]]="K",Draft2023[[#This Row],[Last Contract]],IF(ISNA(VLOOKUP(Draft2023[[#This Row],[sleeper_id]],Rookies2023[player_id],1,FALSE)),"Auction","Rookie"))</f>
        <v>Rookie</v>
      </c>
      <c r="M181">
        <f>2023-Draft2023[[#This Row],[Net Keeper Count]]</f>
        <v>2022</v>
      </c>
      <c r="N181">
        <f>IF(Draft2023[[#This Row],[KEEPER]]="K",1+_xlfn.IFNA(INDEX(Draft2022[Net Keeper Count],MATCH(Draft2023[[#This Row],[PLAYER]],Draft2022[PLAYER],0)),0),0)</f>
        <v>1</v>
      </c>
    </row>
    <row r="182" spans="4:14" x14ac:dyDescent="0.25">
      <c r="D182" t="s">
        <v>1055</v>
      </c>
      <c r="E182" t="s">
        <v>1758</v>
      </c>
      <c r="F182" t="s">
        <v>2580</v>
      </c>
      <c r="G182" t="s">
        <v>2221</v>
      </c>
      <c r="H182" t="s">
        <v>102</v>
      </c>
      <c r="I182">
        <v>5</v>
      </c>
      <c r="J182" t="s">
        <v>31</v>
      </c>
      <c r="K182" t="str">
        <f>IF(Draft2023[[#This Row],[KEEPER]]="K",_xlfn.IFNA(INDEX(Draft2022[Current Contract],MATCH(Draft2023[[#This Row],[sleeper_id]],Draft2022[sleeper_id],0)),"Undrafted"),"")</f>
        <v>Rookie</v>
      </c>
      <c r="L182" t="str">
        <f>IF(Draft2023[[#This Row],[KEEPER]]="K",Draft2023[[#This Row],[Last Contract]],IF(ISNA(VLOOKUP(Draft2023[[#This Row],[sleeper_id]],Rookies2023[player_id],1,FALSE)),"Auction","Rookie"))</f>
        <v>Rookie</v>
      </c>
      <c r="M182">
        <f>2023-Draft2023[[#This Row],[Net Keeper Count]]</f>
        <v>2021</v>
      </c>
      <c r="N182">
        <f>IF(Draft2023[[#This Row],[KEEPER]]="K",1+_xlfn.IFNA(INDEX(Draft2022[Net Keeper Count],MATCH(Draft2023[[#This Row],[PLAYER]],Draft2022[PLAYER],0)),0),0)</f>
        <v>2</v>
      </c>
    </row>
    <row r="183" spans="4:14" x14ac:dyDescent="0.25">
      <c r="D183" t="s">
        <v>1055</v>
      </c>
      <c r="E183" t="s">
        <v>1434</v>
      </c>
      <c r="F183" t="s">
        <v>1433</v>
      </c>
      <c r="G183" t="s">
        <v>2231</v>
      </c>
      <c r="H183" t="s">
        <v>102</v>
      </c>
      <c r="I183">
        <v>19</v>
      </c>
      <c r="J183" t="s">
        <v>31</v>
      </c>
      <c r="K183" t="str">
        <f>IF(Draft2023[[#This Row],[KEEPER]]="K",_xlfn.IFNA(INDEX(Draft2022[Current Contract],MATCH(Draft2023[[#This Row],[sleeper_id]],Draft2022[sleeper_id],0)),"Undrafted"),"")</f>
        <v>Rookie</v>
      </c>
      <c r="L183" t="str">
        <f>IF(Draft2023[[#This Row],[KEEPER]]="K",Draft2023[[#This Row],[Last Contract]],IF(ISNA(VLOOKUP(Draft2023[[#This Row],[sleeper_id]],Rookies2023[player_id],1,FALSE)),"Auction","Rookie"))</f>
        <v>Rookie</v>
      </c>
      <c r="M183">
        <f>2023-Draft2023[[#This Row],[Net Keeper Count]]</f>
        <v>2020</v>
      </c>
      <c r="N183">
        <f>IF(Draft2023[[#This Row],[KEEPER]]="K",1+_xlfn.IFNA(INDEX(Draft2022[Net Keeper Count],MATCH(Draft2023[[#This Row],[PLAYER]],Draft2022[PLAYER],0)),0),0)</f>
        <v>3</v>
      </c>
    </row>
    <row r="184" spans="4:14" x14ac:dyDescent="0.25">
      <c r="D184" t="s">
        <v>1055</v>
      </c>
      <c r="E184" t="s">
        <v>1379</v>
      </c>
      <c r="F184" t="s">
        <v>1378</v>
      </c>
      <c r="G184" t="s">
        <v>2322</v>
      </c>
      <c r="H184" t="s">
        <v>64</v>
      </c>
      <c r="I184">
        <v>28</v>
      </c>
      <c r="J184" t="s">
        <v>31</v>
      </c>
      <c r="K184" t="str">
        <f>IF(Draft2023[[#This Row],[KEEPER]]="K",_xlfn.IFNA(INDEX(Draft2022[Current Contract],MATCH(Draft2023[[#This Row],[sleeper_id]],Draft2022[sleeper_id],0)),"Undrafted"),"")</f>
        <v>Rookie</v>
      </c>
      <c r="L184" t="str">
        <f>IF(Draft2023[[#This Row],[KEEPER]]="K",Draft2023[[#This Row],[Last Contract]],IF(ISNA(VLOOKUP(Draft2023[[#This Row],[sleeper_id]],Rookies2023[player_id],1,FALSE)),"Auction","Rookie"))</f>
        <v>Rookie</v>
      </c>
      <c r="M184">
        <f>2023-Draft2023[[#This Row],[Net Keeper Count]]</f>
        <v>2021</v>
      </c>
      <c r="N184">
        <f>IF(Draft2023[[#This Row],[KEEPER]]="K",1+_xlfn.IFNA(INDEX(Draft2022[Net Keeper Count],MATCH(Draft2023[[#This Row],[PLAYER]],Draft2022[PLAYER],0)),0),0)</f>
        <v>2</v>
      </c>
    </row>
    <row r="185" spans="4:14" x14ac:dyDescent="0.25">
      <c r="D185" t="s">
        <v>1055</v>
      </c>
      <c r="E185" t="s">
        <v>146</v>
      </c>
      <c r="F185" t="s">
        <v>2565</v>
      </c>
      <c r="G185" t="s">
        <v>62</v>
      </c>
      <c r="H185" t="s">
        <v>126</v>
      </c>
      <c r="I185">
        <v>66</v>
      </c>
      <c r="J185" t="s">
        <v>31</v>
      </c>
      <c r="K185" t="str">
        <f>IF(Draft2023[[#This Row],[KEEPER]]="K",_xlfn.IFNA(INDEX(Draft2022[Current Contract],MATCH(Draft2023[[#This Row],[sleeper_id]],Draft2022[sleeper_id],0)),"Undrafted"),"")</f>
        <v>Auction</v>
      </c>
      <c r="L185" t="str">
        <f>IF(Draft2023[[#This Row],[KEEPER]]="K",Draft2023[[#This Row],[Last Contract]],IF(ISNA(VLOOKUP(Draft2023[[#This Row],[sleeper_id]],Rookies2023[player_id],1,FALSE)),"Auction","Rookie"))</f>
        <v>Auction</v>
      </c>
      <c r="M185">
        <f>2023-Draft2023[[#This Row],[Net Keeper Count]]</f>
        <v>2022</v>
      </c>
      <c r="N185">
        <f>IF(Draft2023[[#This Row],[KEEPER]]="K",1+_xlfn.IFNA(INDEX(Draft2022[Net Keeper Count],MATCH(Draft2023[[#This Row],[PLAYER]],Draft2022[PLAYER],0)),0),0)</f>
        <v>1</v>
      </c>
    </row>
    <row r="186" spans="4:14" x14ac:dyDescent="0.25">
      <c r="D186" t="s">
        <v>1055</v>
      </c>
      <c r="E186" t="s">
        <v>1707</v>
      </c>
      <c r="F186" t="s">
        <v>2601</v>
      </c>
      <c r="G186" t="s">
        <v>2241</v>
      </c>
      <c r="H186" t="s">
        <v>102</v>
      </c>
      <c r="I186">
        <v>5</v>
      </c>
      <c r="J186" t="s">
        <v>31</v>
      </c>
      <c r="K186" t="str">
        <f>IF(Draft2023[[#This Row],[KEEPER]]="K",_xlfn.IFNA(INDEX(Draft2022[Current Contract],MATCH(Draft2023[[#This Row],[sleeper_id]],Draft2022[sleeper_id],0)),"Undrafted"),"")</f>
        <v>Rookie</v>
      </c>
      <c r="L186" t="str">
        <f>IF(Draft2023[[#This Row],[KEEPER]]="K",Draft2023[[#This Row],[Last Contract]],IF(ISNA(VLOOKUP(Draft2023[[#This Row],[sleeper_id]],Rookies2023[player_id],1,FALSE)),"Auction","Rookie"))</f>
        <v>Rookie</v>
      </c>
      <c r="M186">
        <f>2023-Draft2023[[#This Row],[Net Keeper Count]]</f>
        <v>2022</v>
      </c>
      <c r="N186">
        <f>IF(Draft2023[[#This Row],[KEEPER]]="K",1+_xlfn.IFNA(INDEX(Draft2022[Net Keeper Count],MATCH(Draft2023[[#This Row],[PLAYER]],Draft2022[PLAYER],0)),0),0)</f>
        <v>1</v>
      </c>
    </row>
    <row r="187" spans="4:14" x14ac:dyDescent="0.25">
      <c r="D187" t="s">
        <v>1055</v>
      </c>
      <c r="E187" t="s">
        <v>1999</v>
      </c>
      <c r="F187" t="s">
        <v>5171</v>
      </c>
      <c r="G187" t="s">
        <v>2246</v>
      </c>
      <c r="H187" t="s">
        <v>64</v>
      </c>
      <c r="I187">
        <v>1</v>
      </c>
      <c r="J187" t="s">
        <v>31</v>
      </c>
      <c r="K187" t="str">
        <f>IF(Draft2023[[#This Row],[KEEPER]]="K",_xlfn.IFNA(INDEX(Draft2022[Current Contract],MATCH(Draft2023[[#This Row],[sleeper_id]],Draft2022[sleeper_id],0)),"Undrafted"),"")</f>
        <v>Auction</v>
      </c>
      <c r="L187" t="str">
        <f>IF(Draft2023[[#This Row],[KEEPER]]="K",Draft2023[[#This Row],[Last Contract]],IF(ISNA(VLOOKUP(Draft2023[[#This Row],[sleeper_id]],Rookies2023[player_id],1,FALSE)),"Auction","Rookie"))</f>
        <v>Auction</v>
      </c>
      <c r="M187">
        <f>2023-Draft2023[[#This Row],[Net Keeper Count]]</f>
        <v>2022</v>
      </c>
      <c r="N187">
        <f>IF(Draft2023[[#This Row],[KEEPER]]="K",1+_xlfn.IFNA(INDEX(Draft2022[Net Keeper Count],MATCH(Draft2023[[#This Row],[PLAYER]],Draft2022[PLAYER],0)),0),0)</f>
        <v>1</v>
      </c>
    </row>
    <row r="188" spans="4:14" x14ac:dyDescent="0.25">
      <c r="D188" t="s">
        <v>1055</v>
      </c>
      <c r="E188" t="s">
        <v>2063</v>
      </c>
      <c r="F188" t="s">
        <v>5172</v>
      </c>
      <c r="G188" t="s">
        <v>2217</v>
      </c>
      <c r="H188" t="s">
        <v>64</v>
      </c>
      <c r="I188">
        <v>4</v>
      </c>
      <c r="J188" t="s">
        <v>31</v>
      </c>
      <c r="K188" t="str">
        <f>IF(Draft2023[[#This Row],[KEEPER]]="K",_xlfn.IFNA(INDEX(Draft2022[Current Contract],MATCH(Draft2023[[#This Row],[sleeper_id]],Draft2022[sleeper_id],0)),"Undrafted"),"")</f>
        <v>Rookie</v>
      </c>
      <c r="L188" t="str">
        <f>IF(Draft2023[[#This Row],[KEEPER]]="K",Draft2023[[#This Row],[Last Contract]],IF(ISNA(VLOOKUP(Draft2023[[#This Row],[sleeper_id]],Rookies2023[player_id],1,FALSE)),"Auction","Rookie"))</f>
        <v>Rookie</v>
      </c>
      <c r="M188">
        <f>2023-Draft2023[[#This Row],[Net Keeper Count]]</f>
        <v>2022</v>
      </c>
      <c r="N188">
        <f>IF(Draft2023[[#This Row],[KEEPER]]="K",1+_xlfn.IFNA(INDEX(Draft2022[Net Keeper Count],MATCH(Draft2023[[#This Row],[PLAYER]],Draft2022[PLAYER],0)),0),0)</f>
        <v>1</v>
      </c>
    </row>
    <row r="189" spans="4:14" x14ac:dyDescent="0.25">
      <c r="D189" t="s">
        <v>1055</v>
      </c>
      <c r="E189" t="s">
        <v>1494</v>
      </c>
      <c r="F189" t="s">
        <v>1493</v>
      </c>
      <c r="G189" t="s">
        <v>2219</v>
      </c>
      <c r="H189" t="s">
        <v>29</v>
      </c>
      <c r="I189">
        <v>4</v>
      </c>
      <c r="J189" t="s">
        <v>19</v>
      </c>
      <c r="K189" t="str">
        <f>IF(Draft2023[[#This Row],[KEEPER]]="K",_xlfn.IFNA(INDEX(Draft2022[Current Contract],MATCH(Draft2023[[#This Row],[sleeper_id]],Draft2022[sleeper_id],0)),"Undrafted"),"")</f>
        <v/>
      </c>
      <c r="L189" t="str">
        <f>IF(Draft2023[[#This Row],[KEEPER]]="K",Draft2023[[#This Row],[Last Contract]],IF(ISNA(VLOOKUP(Draft2023[[#This Row],[sleeper_id]],Rookies2023[player_id],1,FALSE)),"Auction","Rookie"))</f>
        <v>Rookie</v>
      </c>
      <c r="M189">
        <f>2023-Draft2023[[#This Row],[Net Keeper Count]]</f>
        <v>2023</v>
      </c>
      <c r="N189">
        <f>IF(Draft2023[[#This Row],[KEEPER]]="K",1+_xlfn.IFNA(INDEX(Draft2022[Net Keeper Count],MATCH(Draft2023[[#This Row],[PLAYER]],Draft2022[PLAYER],0)),0),0)</f>
        <v>0</v>
      </c>
    </row>
    <row r="190" spans="4:14" x14ac:dyDescent="0.25">
      <c r="D190" t="s">
        <v>1055</v>
      </c>
      <c r="E190" t="s">
        <v>1900</v>
      </c>
      <c r="F190" t="s">
        <v>4992</v>
      </c>
      <c r="G190" t="s">
        <v>92</v>
      </c>
      <c r="H190" t="s">
        <v>102</v>
      </c>
      <c r="I190">
        <v>3</v>
      </c>
      <c r="J190" t="s">
        <v>19</v>
      </c>
      <c r="K190" t="str">
        <f>IF(Draft2023[[#This Row],[KEEPER]]="K",_xlfn.IFNA(INDEX(Draft2022[Current Contract],MATCH(Draft2023[[#This Row],[sleeper_id]],Draft2022[sleeper_id],0)),"Undrafted"),"")</f>
        <v/>
      </c>
      <c r="L190" t="str">
        <f>IF(Draft2023[[#This Row],[KEEPER]]="K",Draft2023[[#This Row],[Last Contract]],IF(ISNA(VLOOKUP(Draft2023[[#This Row],[sleeper_id]],Rookies2023[player_id],1,FALSE)),"Auction","Rookie"))</f>
        <v>Rookie</v>
      </c>
      <c r="M190">
        <f>2023-Draft2023[[#This Row],[Net Keeper Count]]</f>
        <v>2023</v>
      </c>
      <c r="N190">
        <f>IF(Draft2023[[#This Row],[KEEPER]]="K",1+_xlfn.IFNA(INDEX(Draft2022[Net Keeper Count],MATCH(Draft2023[[#This Row],[PLAYER]],Draft2022[PLAYER],0)),0),0)</f>
        <v>0</v>
      </c>
    </row>
    <row r="191" spans="4:14" x14ac:dyDescent="0.25">
      <c r="D191" t="s">
        <v>1055</v>
      </c>
      <c r="E191" t="s">
        <v>1572</v>
      </c>
      <c r="F191" t="s">
        <v>1571</v>
      </c>
      <c r="G191" t="s">
        <v>2209</v>
      </c>
      <c r="H191" t="s">
        <v>102</v>
      </c>
      <c r="I191">
        <v>5</v>
      </c>
      <c r="J191" t="s">
        <v>19</v>
      </c>
      <c r="K191" t="str">
        <f>IF(Draft2023[[#This Row],[KEEPER]]="K",_xlfn.IFNA(INDEX(Draft2022[Current Contract],MATCH(Draft2023[[#This Row],[sleeper_id]],Draft2022[sleeper_id],0)),"Undrafted"),"")</f>
        <v/>
      </c>
      <c r="L191" t="str">
        <f>IF(Draft2023[[#This Row],[KEEPER]]="K",Draft2023[[#This Row],[Last Contract]],IF(ISNA(VLOOKUP(Draft2023[[#This Row],[sleeper_id]],Rookies2023[player_id],1,FALSE)),"Auction","Rookie"))</f>
        <v>Rookie</v>
      </c>
      <c r="M191">
        <f>2023-Draft2023[[#This Row],[Net Keeper Count]]</f>
        <v>2023</v>
      </c>
      <c r="N191">
        <f>IF(Draft2023[[#This Row],[KEEPER]]="K",1+_xlfn.IFNA(INDEX(Draft2022[Net Keeper Count],MATCH(Draft2023[[#This Row],[PLAYER]],Draft2022[PLAYER],0)),0),0)</f>
        <v>0</v>
      </c>
    </row>
    <row r="192" spans="4:14" x14ac:dyDescent="0.25">
      <c r="D192" t="s">
        <v>1052</v>
      </c>
      <c r="E192" t="s">
        <v>1325</v>
      </c>
      <c r="F192" t="s">
        <v>1324</v>
      </c>
      <c r="G192" t="s">
        <v>2251</v>
      </c>
      <c r="H192" t="s">
        <v>29</v>
      </c>
      <c r="I192">
        <v>6</v>
      </c>
      <c r="K192" t="str">
        <f>IF(Draft2023[[#This Row],[KEEPER]]="K",_xlfn.IFNA(INDEX(Draft2022[Current Contract],MATCH(Draft2023[[#This Row],[sleeper_id]],Draft2022[sleeper_id],0)),"Undrafted"),"")</f>
        <v/>
      </c>
      <c r="L192" t="str">
        <f>IF(Draft2023[[#This Row],[KEEPER]]="K",Draft2023[[#This Row],[Last Contract]],IF(ISNA(VLOOKUP(Draft2023[[#This Row],[sleeper_id]],Rookies2023[player_id],1,FALSE)),"Auction","Rookie"))</f>
        <v>Auction</v>
      </c>
      <c r="M192">
        <f>2023-Draft2023[[#This Row],[Net Keeper Count]]</f>
        <v>2023</v>
      </c>
      <c r="N192">
        <f>IF(Draft2023[[#This Row],[KEEPER]]="K",1+_xlfn.IFNA(INDEX(Draft2022[Net Keeper Count],MATCH(Draft2023[[#This Row],[PLAYER]],Draft2022[PLAYER],0)),0),0)</f>
        <v>0</v>
      </c>
    </row>
    <row r="193" spans="4:14" x14ac:dyDescent="0.25">
      <c r="D193" t="s">
        <v>1052</v>
      </c>
      <c r="E193" t="s">
        <v>98</v>
      </c>
      <c r="F193" t="s">
        <v>2573</v>
      </c>
      <c r="G193" t="s">
        <v>54</v>
      </c>
      <c r="H193" t="s">
        <v>64</v>
      </c>
      <c r="I193">
        <v>31</v>
      </c>
      <c r="K193" t="str">
        <f>IF(Draft2023[[#This Row],[KEEPER]]="K",_xlfn.IFNA(INDEX(Draft2022[Current Contract],MATCH(Draft2023[[#This Row],[sleeper_id]],Draft2022[sleeper_id],0)),"Undrafted"),"")</f>
        <v/>
      </c>
      <c r="L193" t="str">
        <f>IF(Draft2023[[#This Row],[KEEPER]]="K",Draft2023[[#This Row],[Last Contract]],IF(ISNA(VLOOKUP(Draft2023[[#This Row],[sleeper_id]],Rookies2023[player_id],1,FALSE)),"Auction","Rookie"))</f>
        <v>Auction</v>
      </c>
      <c r="M193">
        <f>2023-Draft2023[[#This Row],[Net Keeper Count]]</f>
        <v>2023</v>
      </c>
      <c r="N193">
        <f>IF(Draft2023[[#This Row],[KEEPER]]="K",1+_xlfn.IFNA(INDEX(Draft2022[Net Keeper Count],MATCH(Draft2023[[#This Row],[PLAYER]],Draft2022[PLAYER],0)),0),0)</f>
        <v>0</v>
      </c>
    </row>
    <row r="194" spans="4:14" x14ac:dyDescent="0.25">
      <c r="D194" t="s">
        <v>5165</v>
      </c>
      <c r="E194" t="s">
        <v>237</v>
      </c>
      <c r="F194" t="s">
        <v>1544</v>
      </c>
      <c r="G194" t="s">
        <v>28</v>
      </c>
      <c r="H194" t="s">
        <v>64</v>
      </c>
      <c r="I194">
        <v>52</v>
      </c>
      <c r="K194" t="str">
        <f>IF(Draft2023[[#This Row],[KEEPER]]="K",_xlfn.IFNA(INDEX(Draft2022[Current Contract],MATCH(Draft2023[[#This Row],[sleeper_id]],Draft2022[sleeper_id],0)),"Undrafted"),"")</f>
        <v/>
      </c>
      <c r="L194" t="str">
        <f>IF(Draft2023[[#This Row],[KEEPER]]="K",Draft2023[[#This Row],[Last Contract]],IF(ISNA(VLOOKUP(Draft2023[[#This Row],[sleeper_id]],Rookies2023[player_id],1,FALSE)),"Auction","Rookie"))</f>
        <v>Auction</v>
      </c>
      <c r="M194">
        <f>2023-Draft2023[[#This Row],[Net Keeper Count]]</f>
        <v>2023</v>
      </c>
      <c r="N194">
        <f>IF(Draft2023[[#This Row],[KEEPER]]="K",1+_xlfn.IFNA(INDEX(Draft2022[Net Keeper Count],MATCH(Draft2023[[#This Row],[PLAYER]],Draft2022[PLAYER],0)),0),0)</f>
        <v>0</v>
      </c>
    </row>
    <row r="195" spans="4:14" x14ac:dyDescent="0.25">
      <c r="D195" t="s">
        <v>1049</v>
      </c>
      <c r="E195" t="s">
        <v>230</v>
      </c>
      <c r="F195" t="s">
        <v>2576</v>
      </c>
      <c r="G195" t="s">
        <v>2268</v>
      </c>
      <c r="H195" t="s">
        <v>126</v>
      </c>
      <c r="I195">
        <v>32</v>
      </c>
      <c r="K195" t="str">
        <f>IF(Draft2023[[#This Row],[KEEPER]]="K",_xlfn.IFNA(INDEX(Draft2022[Current Contract],MATCH(Draft2023[[#This Row],[sleeper_id]],Draft2022[sleeper_id],0)),"Undrafted"),"")</f>
        <v/>
      </c>
      <c r="L195" t="str">
        <f>IF(Draft2023[[#This Row],[KEEPER]]="K",Draft2023[[#This Row],[Last Contract]],IF(ISNA(VLOOKUP(Draft2023[[#This Row],[sleeper_id]],Rookies2023[player_id],1,FALSE)),"Auction","Rookie"))</f>
        <v>Auction</v>
      </c>
      <c r="M195">
        <f>2023-Draft2023[[#This Row],[Net Keeper Count]]</f>
        <v>2023</v>
      </c>
      <c r="N195">
        <f>IF(Draft2023[[#This Row],[KEEPER]]="K",1+_xlfn.IFNA(INDEX(Draft2022[Net Keeper Count],MATCH(Draft2023[[#This Row],[PLAYER]],Draft2022[PLAYER],0)),0),0)</f>
        <v>0</v>
      </c>
    </row>
    <row r="196" spans="4:14" x14ac:dyDescent="0.25">
      <c r="D196" t="s">
        <v>1049</v>
      </c>
      <c r="E196" t="s">
        <v>1402</v>
      </c>
      <c r="F196" t="s">
        <v>1401</v>
      </c>
      <c r="G196" t="s">
        <v>2213</v>
      </c>
      <c r="H196" t="s">
        <v>64</v>
      </c>
      <c r="I196">
        <v>17</v>
      </c>
      <c r="K196" t="str">
        <f>IF(Draft2023[[#This Row],[KEEPER]]="K",_xlfn.IFNA(INDEX(Draft2022[Current Contract],MATCH(Draft2023[[#This Row],[sleeper_id]],Draft2022[sleeper_id],0)),"Undrafted"),"")</f>
        <v/>
      </c>
      <c r="L196" t="str">
        <f>IF(Draft2023[[#This Row],[KEEPER]]="K",Draft2023[[#This Row],[Last Contract]],IF(ISNA(VLOOKUP(Draft2023[[#This Row],[sleeper_id]],Rookies2023[player_id],1,FALSE)),"Auction","Rookie"))</f>
        <v>Auction</v>
      </c>
      <c r="M196">
        <f>2023-Draft2023[[#This Row],[Net Keeper Count]]</f>
        <v>2023</v>
      </c>
      <c r="N196">
        <f>IF(Draft2023[[#This Row],[KEEPER]]="K",1+_xlfn.IFNA(INDEX(Draft2022[Net Keeper Count],MATCH(Draft2023[[#This Row],[PLAYER]],Draft2022[PLAYER],0)),0),0)</f>
        <v>0</v>
      </c>
    </row>
    <row r="197" spans="4:14" x14ac:dyDescent="0.25">
      <c r="D197" t="s">
        <v>1035</v>
      </c>
      <c r="E197" t="s">
        <v>111</v>
      </c>
      <c r="F197" t="s">
        <v>5173</v>
      </c>
      <c r="G197" t="s">
        <v>2241</v>
      </c>
      <c r="H197" t="s">
        <v>102</v>
      </c>
      <c r="I197">
        <v>14</v>
      </c>
      <c r="K197" t="str">
        <f>IF(Draft2023[[#This Row],[KEEPER]]="K",_xlfn.IFNA(INDEX(Draft2022[Current Contract],MATCH(Draft2023[[#This Row],[sleeper_id]],Draft2022[sleeper_id],0)),"Undrafted"),"")</f>
        <v/>
      </c>
      <c r="L197" t="str">
        <f>IF(Draft2023[[#This Row],[KEEPER]]="K",Draft2023[[#This Row],[Last Contract]],IF(ISNA(VLOOKUP(Draft2023[[#This Row],[sleeper_id]],Rookies2023[player_id],1,FALSE)),"Auction","Rookie"))</f>
        <v>Auction</v>
      </c>
      <c r="M197">
        <f>2023-Draft2023[[#This Row],[Net Keeper Count]]</f>
        <v>2023</v>
      </c>
      <c r="N197">
        <f>IF(Draft2023[[#This Row],[KEEPER]]="K",1+_xlfn.IFNA(INDEX(Draft2022[Net Keeper Count],MATCH(Draft2023[[#This Row],[PLAYER]],Draft2022[PLAYER],0)),0),0)</f>
        <v>0</v>
      </c>
    </row>
    <row r="198" spans="4:14" x14ac:dyDescent="0.25">
      <c r="D198" t="s">
        <v>1035</v>
      </c>
      <c r="E198" t="s">
        <v>317</v>
      </c>
      <c r="F198" t="s">
        <v>1326</v>
      </c>
      <c r="G198" t="s">
        <v>2221</v>
      </c>
      <c r="H198" t="s">
        <v>126</v>
      </c>
      <c r="I198">
        <v>57</v>
      </c>
      <c r="K198" t="str">
        <f>IF(Draft2023[[#This Row],[KEEPER]]="K",_xlfn.IFNA(INDEX(Draft2022[Current Contract],MATCH(Draft2023[[#This Row],[sleeper_id]],Draft2022[sleeper_id],0)),"Undrafted"),"")</f>
        <v/>
      </c>
      <c r="L198" t="str">
        <f>IF(Draft2023[[#This Row],[KEEPER]]="K",Draft2023[[#This Row],[Last Contract]],IF(ISNA(VLOOKUP(Draft2023[[#This Row],[sleeper_id]],Rookies2023[player_id],1,FALSE)),"Auction","Rookie"))</f>
        <v>Auction</v>
      </c>
      <c r="M198">
        <f>2023-Draft2023[[#This Row],[Net Keeper Count]]</f>
        <v>2023</v>
      </c>
      <c r="N198">
        <f>IF(Draft2023[[#This Row],[KEEPER]]="K",1+_xlfn.IFNA(INDEX(Draft2022[Net Keeper Count],MATCH(Draft2023[[#This Row],[PLAYER]],Draft2022[PLAYER],0)),0),0)</f>
        <v>0</v>
      </c>
    </row>
    <row r="199" spans="4:14" x14ac:dyDescent="0.25">
      <c r="D199" t="s">
        <v>1041</v>
      </c>
      <c r="E199" t="s">
        <v>100</v>
      </c>
      <c r="F199" t="s">
        <v>5174</v>
      </c>
      <c r="G199" t="s">
        <v>159</v>
      </c>
      <c r="H199" t="s">
        <v>64</v>
      </c>
      <c r="I199">
        <v>22</v>
      </c>
      <c r="K199" t="str">
        <f>IF(Draft2023[[#This Row],[KEEPER]]="K",_xlfn.IFNA(INDEX(Draft2022[Current Contract],MATCH(Draft2023[[#This Row],[sleeper_id]],Draft2022[sleeper_id],0)),"Undrafted"),"")</f>
        <v/>
      </c>
      <c r="L199" t="str">
        <f>IF(Draft2023[[#This Row],[KEEPER]]="K",Draft2023[[#This Row],[Last Contract]],IF(ISNA(VLOOKUP(Draft2023[[#This Row],[sleeper_id]],Rookies2023[player_id],1,FALSE)),"Auction","Rookie"))</f>
        <v>Auction</v>
      </c>
      <c r="M199">
        <f>2023-Draft2023[[#This Row],[Net Keeper Count]]</f>
        <v>2023</v>
      </c>
      <c r="N199">
        <f>IF(Draft2023[[#This Row],[KEEPER]]="K",1+_xlfn.IFNA(INDEX(Draft2022[Net Keeper Count],MATCH(Draft2023[[#This Row],[PLAYER]],Draft2022[PLAYER],0)),0),0)</f>
        <v>0</v>
      </c>
    </row>
    <row r="200" spans="4:14" x14ac:dyDescent="0.25">
      <c r="D200" t="s">
        <v>1041</v>
      </c>
      <c r="E200" t="s">
        <v>124</v>
      </c>
      <c r="F200" t="s">
        <v>5175</v>
      </c>
      <c r="G200" t="s">
        <v>2231</v>
      </c>
      <c r="H200" t="s">
        <v>64</v>
      </c>
      <c r="I200">
        <v>51</v>
      </c>
      <c r="K200" t="str">
        <f>IF(Draft2023[[#This Row],[KEEPER]]="K",_xlfn.IFNA(INDEX(Draft2022[Current Contract],MATCH(Draft2023[[#This Row],[sleeper_id]],Draft2022[sleeper_id],0)),"Undrafted"),"")</f>
        <v/>
      </c>
      <c r="L200" t="str">
        <f>IF(Draft2023[[#This Row],[KEEPER]]="K",Draft2023[[#This Row],[Last Contract]],IF(ISNA(VLOOKUP(Draft2023[[#This Row],[sleeper_id]],Rookies2023[player_id],1,FALSE)),"Auction","Rookie"))</f>
        <v>Auction</v>
      </c>
      <c r="M200">
        <f>2023-Draft2023[[#This Row],[Net Keeper Count]]</f>
        <v>2023</v>
      </c>
      <c r="N200">
        <f>IF(Draft2023[[#This Row],[KEEPER]]="K",1+_xlfn.IFNA(INDEX(Draft2022[Net Keeper Count],MATCH(Draft2023[[#This Row],[PLAYER]],Draft2022[PLAYER],0)),0),0)</f>
        <v>0</v>
      </c>
    </row>
    <row r="201" spans="4:14" x14ac:dyDescent="0.25">
      <c r="D201" t="s">
        <v>1038</v>
      </c>
      <c r="E201" t="s">
        <v>1766</v>
      </c>
      <c r="F201" t="s">
        <v>5176</v>
      </c>
      <c r="G201" t="s">
        <v>2224</v>
      </c>
      <c r="H201" t="s">
        <v>102</v>
      </c>
      <c r="I201">
        <v>4</v>
      </c>
      <c r="K201" t="str">
        <f>IF(Draft2023[[#This Row],[KEEPER]]="K",_xlfn.IFNA(INDEX(Draft2022[Current Contract],MATCH(Draft2023[[#This Row],[sleeper_id]],Draft2022[sleeper_id],0)),"Undrafted"),"")</f>
        <v/>
      </c>
      <c r="L201" t="str">
        <f>IF(Draft2023[[#This Row],[KEEPER]]="K",Draft2023[[#This Row],[Last Contract]],IF(ISNA(VLOOKUP(Draft2023[[#This Row],[sleeper_id]],Rookies2023[player_id],1,FALSE)),"Auction","Rookie"))</f>
        <v>Auction</v>
      </c>
      <c r="M201">
        <f>2023-Draft2023[[#This Row],[Net Keeper Count]]</f>
        <v>2023</v>
      </c>
      <c r="N201">
        <f>IF(Draft2023[[#This Row],[KEEPER]]="K",1+_xlfn.IFNA(INDEX(Draft2022[Net Keeper Count],MATCH(Draft2023[[#This Row],[PLAYER]],Draft2022[PLAYER],0)),0),0)</f>
        <v>0</v>
      </c>
    </row>
    <row r="202" spans="4:14" x14ac:dyDescent="0.25">
      <c r="D202" t="s">
        <v>1057</v>
      </c>
      <c r="E202" t="s">
        <v>118</v>
      </c>
      <c r="F202" t="s">
        <v>5177</v>
      </c>
      <c r="G202" t="s">
        <v>54</v>
      </c>
      <c r="H202" t="s">
        <v>102</v>
      </c>
      <c r="I202">
        <v>34</v>
      </c>
      <c r="K202" t="str">
        <f>IF(Draft2023[[#This Row],[KEEPER]]="K",_xlfn.IFNA(INDEX(Draft2022[Current Contract],MATCH(Draft2023[[#This Row],[sleeper_id]],Draft2022[sleeper_id],0)),"Undrafted"),"")</f>
        <v/>
      </c>
      <c r="L202" t="str">
        <f>IF(Draft2023[[#This Row],[KEEPER]]="K",Draft2023[[#This Row],[Last Contract]],IF(ISNA(VLOOKUP(Draft2023[[#This Row],[sleeper_id]],Rookies2023[player_id],1,FALSE)),"Auction","Rookie"))</f>
        <v>Auction</v>
      </c>
      <c r="M202">
        <f>2023-Draft2023[[#This Row],[Net Keeper Count]]</f>
        <v>2023</v>
      </c>
      <c r="N202">
        <f>IF(Draft2023[[#This Row],[KEEPER]]="K",1+_xlfn.IFNA(INDEX(Draft2022[Net Keeper Count],MATCH(Draft2023[[#This Row],[PLAYER]],Draft2022[PLAYER],0)),0),0)</f>
        <v>0</v>
      </c>
    </row>
    <row r="203" spans="4:14" x14ac:dyDescent="0.25">
      <c r="D203" t="s">
        <v>1046</v>
      </c>
      <c r="E203" t="s">
        <v>103</v>
      </c>
      <c r="F203" t="s">
        <v>5178</v>
      </c>
      <c r="G203" t="s">
        <v>30</v>
      </c>
      <c r="H203" t="s">
        <v>64</v>
      </c>
      <c r="I203">
        <v>4</v>
      </c>
      <c r="K203" t="str">
        <f>IF(Draft2023[[#This Row],[KEEPER]]="K",_xlfn.IFNA(INDEX(Draft2022[Current Contract],MATCH(Draft2023[[#This Row],[sleeper_id]],Draft2022[sleeper_id],0)),"Undrafted"),"")</f>
        <v/>
      </c>
      <c r="L203" t="str">
        <f>IF(Draft2023[[#This Row],[KEEPER]]="K",Draft2023[[#This Row],[Last Contract]],IF(ISNA(VLOOKUP(Draft2023[[#This Row],[sleeper_id]],Rookies2023[player_id],1,FALSE)),"Auction","Rookie"))</f>
        <v>Auction</v>
      </c>
      <c r="M203">
        <f>2023-Draft2023[[#This Row],[Net Keeper Count]]</f>
        <v>2023</v>
      </c>
      <c r="N203">
        <f>IF(Draft2023[[#This Row],[KEEPER]]="K",1+_xlfn.IFNA(INDEX(Draft2022[Net Keeper Count],MATCH(Draft2023[[#This Row],[PLAYER]],Draft2022[PLAYER],0)),0),0)</f>
        <v>0</v>
      </c>
    </row>
    <row r="204" spans="4:14" x14ac:dyDescent="0.25">
      <c r="D204" t="s">
        <v>1057</v>
      </c>
      <c r="E204" t="s">
        <v>141</v>
      </c>
      <c r="F204" t="s">
        <v>1125</v>
      </c>
      <c r="G204" t="s">
        <v>2233</v>
      </c>
      <c r="H204" t="s">
        <v>102</v>
      </c>
      <c r="I204">
        <v>61</v>
      </c>
      <c r="K204" t="str">
        <f>IF(Draft2023[[#This Row],[KEEPER]]="K",_xlfn.IFNA(INDEX(Draft2022[Current Contract],MATCH(Draft2023[[#This Row],[sleeper_id]],Draft2022[sleeper_id],0)),"Undrafted"),"")</f>
        <v/>
      </c>
      <c r="L204" t="str">
        <f>IF(Draft2023[[#This Row],[KEEPER]]="K",Draft2023[[#This Row],[Last Contract]],IF(ISNA(VLOOKUP(Draft2023[[#This Row],[sleeper_id]],Rookies2023[player_id],1,FALSE)),"Auction","Rookie"))</f>
        <v>Auction</v>
      </c>
      <c r="M204">
        <f>2023-Draft2023[[#This Row],[Net Keeper Count]]</f>
        <v>2023</v>
      </c>
      <c r="N204">
        <f>IF(Draft2023[[#This Row],[KEEPER]]="K",1+_xlfn.IFNA(INDEX(Draft2022[Net Keeper Count],MATCH(Draft2023[[#This Row],[PLAYER]],Draft2022[PLAYER],0)),0),0)</f>
        <v>0</v>
      </c>
    </row>
    <row r="205" spans="4:14" x14ac:dyDescent="0.25">
      <c r="D205" t="s">
        <v>1049</v>
      </c>
      <c r="E205" t="s">
        <v>40</v>
      </c>
      <c r="F205" t="s">
        <v>5179</v>
      </c>
      <c r="G205" t="s">
        <v>2248</v>
      </c>
      <c r="H205" t="s">
        <v>29</v>
      </c>
      <c r="I205">
        <v>1</v>
      </c>
      <c r="K205" t="str">
        <f>IF(Draft2023[[#This Row],[KEEPER]]="K",_xlfn.IFNA(INDEX(Draft2022[Current Contract],MATCH(Draft2023[[#This Row],[sleeper_id]],Draft2022[sleeper_id],0)),"Undrafted"),"")</f>
        <v/>
      </c>
      <c r="L205" t="str">
        <f>IF(Draft2023[[#This Row],[KEEPER]]="K",Draft2023[[#This Row],[Last Contract]],IF(ISNA(VLOOKUP(Draft2023[[#This Row],[sleeper_id]],Rookies2023[player_id],1,FALSE)),"Auction","Rookie"))</f>
        <v>Auction</v>
      </c>
      <c r="M205">
        <f>2023-Draft2023[[#This Row],[Net Keeper Count]]</f>
        <v>2023</v>
      </c>
      <c r="N205">
        <f>IF(Draft2023[[#This Row],[KEEPER]]="K",1+_xlfn.IFNA(INDEX(Draft2022[Net Keeper Count],MATCH(Draft2023[[#This Row],[PLAYER]],Draft2022[PLAYER],0)),0),0)</f>
        <v>0</v>
      </c>
    </row>
    <row r="206" spans="4:14" x14ac:dyDescent="0.25">
      <c r="D206" t="s">
        <v>1057</v>
      </c>
      <c r="E206" t="s">
        <v>962</v>
      </c>
      <c r="F206" t="s">
        <v>1288</v>
      </c>
      <c r="G206" t="s">
        <v>54</v>
      </c>
      <c r="H206" t="s">
        <v>126</v>
      </c>
      <c r="I206">
        <v>12</v>
      </c>
      <c r="K206" t="str">
        <f>IF(Draft2023[[#This Row],[KEEPER]]="K",_xlfn.IFNA(INDEX(Draft2022[Current Contract],MATCH(Draft2023[[#This Row],[sleeper_id]],Draft2022[sleeper_id],0)),"Undrafted"),"")</f>
        <v/>
      </c>
      <c r="L206" t="str">
        <f>IF(Draft2023[[#This Row],[KEEPER]]="K",Draft2023[[#This Row],[Last Contract]],IF(ISNA(VLOOKUP(Draft2023[[#This Row],[sleeper_id]],Rookies2023[player_id],1,FALSE)),"Auction","Rookie"))</f>
        <v>Auction</v>
      </c>
      <c r="M206">
        <f>2023-Draft2023[[#This Row],[Net Keeper Count]]</f>
        <v>2023</v>
      </c>
      <c r="N206">
        <f>IF(Draft2023[[#This Row],[KEEPER]]="K",1+_xlfn.IFNA(INDEX(Draft2022[Net Keeper Count],MATCH(Draft2023[[#This Row],[PLAYER]],Draft2022[PLAYER],0)),0),0)</f>
        <v>0</v>
      </c>
    </row>
    <row r="207" spans="4:14" x14ac:dyDescent="0.25">
      <c r="D207" t="s">
        <v>1049</v>
      </c>
      <c r="E207" t="s">
        <v>114</v>
      </c>
      <c r="F207" t="s">
        <v>5180</v>
      </c>
      <c r="G207" t="s">
        <v>70</v>
      </c>
      <c r="H207" t="s">
        <v>102</v>
      </c>
      <c r="I207">
        <v>28</v>
      </c>
      <c r="K207" t="str">
        <f>IF(Draft2023[[#This Row],[KEEPER]]="K",_xlfn.IFNA(INDEX(Draft2022[Current Contract],MATCH(Draft2023[[#This Row],[sleeper_id]],Draft2022[sleeper_id],0)),"Undrafted"),"")</f>
        <v/>
      </c>
      <c r="L207" t="str">
        <f>IF(Draft2023[[#This Row],[KEEPER]]="K",Draft2023[[#This Row],[Last Contract]],IF(ISNA(VLOOKUP(Draft2023[[#This Row],[sleeper_id]],Rookies2023[player_id],1,FALSE)),"Auction","Rookie"))</f>
        <v>Auction</v>
      </c>
      <c r="M207">
        <f>2023-Draft2023[[#This Row],[Net Keeper Count]]</f>
        <v>2023</v>
      </c>
      <c r="N207">
        <f>IF(Draft2023[[#This Row],[KEEPER]]="K",1+_xlfn.IFNA(INDEX(Draft2022[Net Keeper Count],MATCH(Draft2023[[#This Row],[PLAYER]],Draft2022[PLAYER],0)),0),0)</f>
        <v>0</v>
      </c>
    </row>
    <row r="208" spans="4:14" x14ac:dyDescent="0.25">
      <c r="D208" t="s">
        <v>1035</v>
      </c>
      <c r="E208" t="s">
        <v>1157</v>
      </c>
      <c r="F208" t="s">
        <v>1156</v>
      </c>
      <c r="G208" t="s">
        <v>2229</v>
      </c>
      <c r="H208" t="s">
        <v>102</v>
      </c>
      <c r="I208">
        <v>1</v>
      </c>
      <c r="K208" t="str">
        <f>IF(Draft2023[[#This Row],[KEEPER]]="K",_xlfn.IFNA(INDEX(Draft2022[Current Contract],MATCH(Draft2023[[#This Row],[sleeper_id]],Draft2022[sleeper_id],0)),"Undrafted"),"")</f>
        <v/>
      </c>
      <c r="L208" t="str">
        <f>IF(Draft2023[[#This Row],[KEEPER]]="K",Draft2023[[#This Row],[Last Contract]],IF(ISNA(VLOOKUP(Draft2023[[#This Row],[sleeper_id]],Rookies2023[player_id],1,FALSE)),"Auction","Rookie"))</f>
        <v>Auction</v>
      </c>
      <c r="M208">
        <f>2023-Draft2023[[#This Row],[Net Keeper Count]]</f>
        <v>2023</v>
      </c>
      <c r="N208">
        <f>IF(Draft2023[[#This Row],[KEEPER]]="K",1+_xlfn.IFNA(INDEX(Draft2022[Net Keeper Count],MATCH(Draft2023[[#This Row],[PLAYER]],Draft2022[PLAYER],0)),0),0)</f>
        <v>0</v>
      </c>
    </row>
    <row r="209" spans="4:14" x14ac:dyDescent="0.25">
      <c r="D209" t="s">
        <v>1055</v>
      </c>
      <c r="E209" t="s">
        <v>2179</v>
      </c>
      <c r="F209" t="s">
        <v>2868</v>
      </c>
      <c r="G209" t="s">
        <v>2217</v>
      </c>
      <c r="H209" t="s">
        <v>29</v>
      </c>
      <c r="I209">
        <v>1</v>
      </c>
      <c r="K209" t="str">
        <f>IF(Draft2023[[#This Row],[KEEPER]]="K",_xlfn.IFNA(INDEX(Draft2022[Current Contract],MATCH(Draft2023[[#This Row],[sleeper_id]],Draft2022[sleeper_id],0)),"Undrafted"),"")</f>
        <v/>
      </c>
      <c r="L209" t="str">
        <f>IF(Draft2023[[#This Row],[KEEPER]]="K",Draft2023[[#This Row],[Last Contract]],IF(ISNA(VLOOKUP(Draft2023[[#This Row],[sleeper_id]],Rookies2023[player_id],1,FALSE)),"Auction","Rookie"))</f>
        <v>Auction</v>
      </c>
      <c r="M209">
        <f>2023-Draft2023[[#This Row],[Net Keeper Count]]</f>
        <v>2023</v>
      </c>
      <c r="N209">
        <f>IF(Draft2023[[#This Row],[KEEPER]]="K",1+_xlfn.IFNA(INDEX(Draft2022[Net Keeper Count],MATCH(Draft2023[[#This Row],[PLAYER]],Draft2022[PLAYER],0)),0),0)</f>
        <v>0</v>
      </c>
    </row>
    <row r="210" spans="4:14" x14ac:dyDescent="0.25">
      <c r="D210" t="s">
        <v>1043</v>
      </c>
      <c r="E210" t="s">
        <v>131</v>
      </c>
      <c r="F210" t="s">
        <v>5181</v>
      </c>
      <c r="G210" t="s">
        <v>2311</v>
      </c>
      <c r="H210" t="s">
        <v>64</v>
      </c>
      <c r="I210">
        <v>6</v>
      </c>
      <c r="K210" t="str">
        <f>IF(Draft2023[[#This Row],[KEEPER]]="K",_xlfn.IFNA(INDEX(Draft2022[Current Contract],MATCH(Draft2023[[#This Row],[sleeper_id]],Draft2022[sleeper_id],0)),"Undrafted"),"")</f>
        <v/>
      </c>
      <c r="L210" t="str">
        <f>IF(Draft2023[[#This Row],[KEEPER]]="K",Draft2023[[#This Row],[Last Contract]],IF(ISNA(VLOOKUP(Draft2023[[#This Row],[sleeper_id]],Rookies2023[player_id],1,FALSE)),"Auction","Rookie"))</f>
        <v>Auction</v>
      </c>
      <c r="M210">
        <f>2023-Draft2023[[#This Row],[Net Keeper Count]]</f>
        <v>2023</v>
      </c>
      <c r="N210">
        <f>IF(Draft2023[[#This Row],[KEEPER]]="K",1+_xlfn.IFNA(INDEX(Draft2022[Net Keeper Count],MATCH(Draft2023[[#This Row],[PLAYER]],Draft2022[PLAYER],0)),0),0)</f>
        <v>0</v>
      </c>
    </row>
    <row r="211" spans="4:14" x14ac:dyDescent="0.25">
      <c r="D211" t="s">
        <v>1043</v>
      </c>
      <c r="E211" t="s">
        <v>84</v>
      </c>
      <c r="F211" t="s">
        <v>5182</v>
      </c>
      <c r="G211" t="s">
        <v>34</v>
      </c>
      <c r="H211" t="s">
        <v>64</v>
      </c>
      <c r="I211">
        <v>13</v>
      </c>
      <c r="K211" t="str">
        <f>IF(Draft2023[[#This Row],[KEEPER]]="K",_xlfn.IFNA(INDEX(Draft2022[Current Contract],MATCH(Draft2023[[#This Row],[sleeper_id]],Draft2022[sleeper_id],0)),"Undrafted"),"")</f>
        <v/>
      </c>
      <c r="L211" t="str">
        <f>IF(Draft2023[[#This Row],[KEEPER]]="K",Draft2023[[#This Row],[Last Contract]],IF(ISNA(VLOOKUP(Draft2023[[#This Row],[sleeper_id]],Rookies2023[player_id],1,FALSE)),"Auction","Rookie"))</f>
        <v>Auction</v>
      </c>
      <c r="M211">
        <f>2023-Draft2023[[#This Row],[Net Keeper Count]]</f>
        <v>2023</v>
      </c>
      <c r="N211">
        <f>IF(Draft2023[[#This Row],[KEEPER]]="K",1+_xlfn.IFNA(INDEX(Draft2022[Net Keeper Count],MATCH(Draft2023[[#This Row],[PLAYER]],Draft2022[PLAYER],0)),0),0)</f>
        <v>0</v>
      </c>
    </row>
    <row r="212" spans="4:14" x14ac:dyDescent="0.25">
      <c r="D212" t="s">
        <v>1041</v>
      </c>
      <c r="E212" t="s">
        <v>97</v>
      </c>
      <c r="F212" t="s">
        <v>1233</v>
      </c>
      <c r="G212" t="s">
        <v>92</v>
      </c>
      <c r="H212" t="s">
        <v>64</v>
      </c>
      <c r="I212">
        <v>67</v>
      </c>
      <c r="K212" t="str">
        <f>IF(Draft2023[[#This Row],[KEEPER]]="K",_xlfn.IFNA(INDEX(Draft2022[Current Contract],MATCH(Draft2023[[#This Row],[sleeper_id]],Draft2022[sleeper_id],0)),"Undrafted"),"")</f>
        <v/>
      </c>
      <c r="L212" t="str">
        <f>IF(Draft2023[[#This Row],[KEEPER]]="K",Draft2023[[#This Row],[Last Contract]],IF(ISNA(VLOOKUP(Draft2023[[#This Row],[sleeper_id]],Rookies2023[player_id],1,FALSE)),"Auction","Rookie"))</f>
        <v>Auction</v>
      </c>
      <c r="M212">
        <f>2023-Draft2023[[#This Row],[Net Keeper Count]]</f>
        <v>2023</v>
      </c>
      <c r="N212">
        <f>IF(Draft2023[[#This Row],[KEEPER]]="K",1+_xlfn.IFNA(INDEX(Draft2022[Net Keeper Count],MATCH(Draft2023[[#This Row],[PLAYER]],Draft2022[PLAYER],0)),0),0)</f>
        <v>0</v>
      </c>
    </row>
    <row r="213" spans="4:14" x14ac:dyDescent="0.25">
      <c r="D213" t="s">
        <v>5165</v>
      </c>
      <c r="E213" t="s">
        <v>119</v>
      </c>
      <c r="F213" t="s">
        <v>2560</v>
      </c>
      <c r="G213" t="s">
        <v>68</v>
      </c>
      <c r="H213" t="s">
        <v>64</v>
      </c>
      <c r="I213">
        <v>80</v>
      </c>
      <c r="K213" t="str">
        <f>IF(Draft2023[[#This Row],[KEEPER]]="K",_xlfn.IFNA(INDEX(Draft2022[Current Contract],MATCH(Draft2023[[#This Row],[sleeper_id]],Draft2022[sleeper_id],0)),"Undrafted"),"")</f>
        <v/>
      </c>
      <c r="L213" t="str">
        <f>IF(Draft2023[[#This Row],[KEEPER]]="K",Draft2023[[#This Row],[Last Contract]],IF(ISNA(VLOOKUP(Draft2023[[#This Row],[sleeper_id]],Rookies2023[player_id],1,FALSE)),"Auction","Rookie"))</f>
        <v>Auction</v>
      </c>
      <c r="M213">
        <f>2023-Draft2023[[#This Row],[Net Keeper Count]]</f>
        <v>2023</v>
      </c>
      <c r="N213">
        <f>IF(Draft2023[[#This Row],[KEEPER]]="K",1+_xlfn.IFNA(INDEX(Draft2022[Net Keeper Count],MATCH(Draft2023[[#This Row],[PLAYER]],Draft2022[PLAYER],0)),0),0)</f>
        <v>0</v>
      </c>
    </row>
    <row r="214" spans="4:14" x14ac:dyDescent="0.25">
      <c r="D214" t="s">
        <v>1043</v>
      </c>
      <c r="E214" t="s">
        <v>129</v>
      </c>
      <c r="F214" t="s">
        <v>1312</v>
      </c>
      <c r="G214" t="s">
        <v>2241</v>
      </c>
      <c r="H214" t="s">
        <v>64</v>
      </c>
      <c r="I214">
        <v>76</v>
      </c>
      <c r="K214" t="str">
        <f>IF(Draft2023[[#This Row],[KEEPER]]="K",_xlfn.IFNA(INDEX(Draft2022[Current Contract],MATCH(Draft2023[[#This Row],[sleeper_id]],Draft2022[sleeper_id],0)),"Undrafted"),"")</f>
        <v/>
      </c>
      <c r="L214" t="str">
        <f>IF(Draft2023[[#This Row],[KEEPER]]="K",Draft2023[[#This Row],[Last Contract]],IF(ISNA(VLOOKUP(Draft2023[[#This Row],[sleeper_id]],Rookies2023[player_id],1,FALSE)),"Auction","Rookie"))</f>
        <v>Auction</v>
      </c>
      <c r="M214">
        <f>2023-Draft2023[[#This Row],[Net Keeper Count]]</f>
        <v>2023</v>
      </c>
      <c r="N214">
        <f>IF(Draft2023[[#This Row],[KEEPER]]="K",1+_xlfn.IFNA(INDEX(Draft2022[Net Keeper Count],MATCH(Draft2023[[#This Row],[PLAYER]],Draft2022[PLAYER],0)),0),0)</f>
        <v>0</v>
      </c>
    </row>
    <row r="215" spans="4:14" x14ac:dyDescent="0.25">
      <c r="D215" t="s">
        <v>1049</v>
      </c>
      <c r="E215" t="s">
        <v>136</v>
      </c>
      <c r="F215" t="s">
        <v>1295</v>
      </c>
      <c r="G215" t="s">
        <v>2210</v>
      </c>
      <c r="H215" t="s">
        <v>102</v>
      </c>
      <c r="I215">
        <v>61</v>
      </c>
      <c r="K215" t="str">
        <f>IF(Draft2023[[#This Row],[KEEPER]]="K",_xlfn.IFNA(INDEX(Draft2022[Current Contract],MATCH(Draft2023[[#This Row],[sleeper_id]],Draft2022[sleeper_id],0)),"Undrafted"),"")</f>
        <v/>
      </c>
      <c r="L215" t="str">
        <f>IF(Draft2023[[#This Row],[KEEPER]]="K",Draft2023[[#This Row],[Last Contract]],IF(ISNA(VLOOKUP(Draft2023[[#This Row],[sleeper_id]],Rookies2023[player_id],1,FALSE)),"Auction","Rookie"))</f>
        <v>Auction</v>
      </c>
      <c r="M215">
        <f>2023-Draft2023[[#This Row],[Net Keeper Count]]</f>
        <v>2023</v>
      </c>
      <c r="N215">
        <f>IF(Draft2023[[#This Row],[KEEPER]]="K",1+_xlfn.IFNA(INDEX(Draft2022[Net Keeper Count],MATCH(Draft2023[[#This Row],[PLAYER]],Draft2022[PLAYER],0)),0),0)</f>
        <v>0</v>
      </c>
    </row>
    <row r="216" spans="4:14" x14ac:dyDescent="0.25">
      <c r="D216" t="s">
        <v>1057</v>
      </c>
      <c r="E216" t="s">
        <v>148</v>
      </c>
      <c r="F216" t="s">
        <v>2797</v>
      </c>
      <c r="G216" t="s">
        <v>34</v>
      </c>
      <c r="H216" t="s">
        <v>102</v>
      </c>
      <c r="I216">
        <v>3</v>
      </c>
      <c r="K216" t="str">
        <f>IF(Draft2023[[#This Row],[KEEPER]]="K",_xlfn.IFNA(INDEX(Draft2022[Current Contract],MATCH(Draft2023[[#This Row],[sleeper_id]],Draft2022[sleeper_id],0)),"Undrafted"),"")</f>
        <v/>
      </c>
      <c r="L216" t="str">
        <f>IF(Draft2023[[#This Row],[KEEPER]]="K",Draft2023[[#This Row],[Last Contract]],IF(ISNA(VLOOKUP(Draft2023[[#This Row],[sleeper_id]],Rookies2023[player_id],1,FALSE)),"Auction","Rookie"))</f>
        <v>Auction</v>
      </c>
      <c r="M216">
        <f>2023-Draft2023[[#This Row],[Net Keeper Count]]</f>
        <v>2023</v>
      </c>
      <c r="N216">
        <f>IF(Draft2023[[#This Row],[KEEPER]]="K",1+_xlfn.IFNA(INDEX(Draft2022[Net Keeper Count],MATCH(Draft2023[[#This Row],[PLAYER]],Draft2022[PLAYER],0)),0),0)</f>
        <v>0</v>
      </c>
    </row>
    <row r="217" spans="4:14" x14ac:dyDescent="0.25">
      <c r="D217" t="s">
        <v>1057</v>
      </c>
      <c r="E217" t="s">
        <v>202</v>
      </c>
      <c r="F217" t="s">
        <v>5183</v>
      </c>
      <c r="G217" t="s">
        <v>2268</v>
      </c>
      <c r="H217" t="s">
        <v>64</v>
      </c>
      <c r="I217">
        <v>63</v>
      </c>
      <c r="K217" t="str">
        <f>IF(Draft2023[[#This Row],[KEEPER]]="K",_xlfn.IFNA(INDEX(Draft2022[Current Contract],MATCH(Draft2023[[#This Row],[sleeper_id]],Draft2022[sleeper_id],0)),"Undrafted"),"")</f>
        <v/>
      </c>
      <c r="L217" t="str">
        <f>IF(Draft2023[[#This Row],[KEEPER]]="K",Draft2023[[#This Row],[Last Contract]],IF(ISNA(VLOOKUP(Draft2023[[#This Row],[sleeper_id]],Rookies2023[player_id],1,FALSE)),"Auction","Rookie"))</f>
        <v>Auction</v>
      </c>
      <c r="M217">
        <f>2023-Draft2023[[#This Row],[Net Keeper Count]]</f>
        <v>2023</v>
      </c>
      <c r="N217">
        <f>IF(Draft2023[[#This Row],[KEEPER]]="K",1+_xlfn.IFNA(INDEX(Draft2022[Net Keeper Count],MATCH(Draft2023[[#This Row],[PLAYER]],Draft2022[PLAYER],0)),0),0)</f>
        <v>0</v>
      </c>
    </row>
    <row r="218" spans="4:14" x14ac:dyDescent="0.25">
      <c r="D218" t="s">
        <v>1057</v>
      </c>
      <c r="E218" t="s">
        <v>27</v>
      </c>
      <c r="F218" t="s">
        <v>2629</v>
      </c>
      <c r="G218" t="s">
        <v>159</v>
      </c>
      <c r="H218" t="s">
        <v>29</v>
      </c>
      <c r="I218">
        <v>4</v>
      </c>
      <c r="K218" t="str">
        <f>IF(Draft2023[[#This Row],[KEEPER]]="K",_xlfn.IFNA(INDEX(Draft2022[Current Contract],MATCH(Draft2023[[#This Row],[sleeper_id]],Draft2022[sleeper_id],0)),"Undrafted"),"")</f>
        <v/>
      </c>
      <c r="L218" t="str">
        <f>IF(Draft2023[[#This Row],[KEEPER]]="K",Draft2023[[#This Row],[Last Contract]],IF(ISNA(VLOOKUP(Draft2023[[#This Row],[sleeper_id]],Rookies2023[player_id],1,FALSE)),"Auction","Rookie"))</f>
        <v>Auction</v>
      </c>
      <c r="M218">
        <f>2023-Draft2023[[#This Row],[Net Keeper Count]]</f>
        <v>2023</v>
      </c>
      <c r="N218">
        <f>IF(Draft2023[[#This Row],[KEEPER]]="K",1+_xlfn.IFNA(INDEX(Draft2022[Net Keeper Count],MATCH(Draft2023[[#This Row],[PLAYER]],Draft2022[PLAYER],0)),0),0)</f>
        <v>0</v>
      </c>
    </row>
    <row r="219" spans="4:14" x14ac:dyDescent="0.25">
      <c r="D219" t="s">
        <v>1043</v>
      </c>
      <c r="E219" t="s">
        <v>739</v>
      </c>
      <c r="F219" t="s">
        <v>5184</v>
      </c>
      <c r="G219" t="s">
        <v>159</v>
      </c>
      <c r="H219" t="s">
        <v>102</v>
      </c>
      <c r="I219">
        <v>4</v>
      </c>
      <c r="K219" t="str">
        <f>IF(Draft2023[[#This Row],[KEEPER]]="K",_xlfn.IFNA(INDEX(Draft2022[Current Contract],MATCH(Draft2023[[#This Row],[sleeper_id]],Draft2022[sleeper_id],0)),"Undrafted"),"")</f>
        <v/>
      </c>
      <c r="L219" t="str">
        <f>IF(Draft2023[[#This Row],[KEEPER]]="K",Draft2023[[#This Row],[Last Contract]],IF(ISNA(VLOOKUP(Draft2023[[#This Row],[sleeper_id]],Rookies2023[player_id],1,FALSE)),"Auction","Rookie"))</f>
        <v>Auction</v>
      </c>
      <c r="M219">
        <f>2023-Draft2023[[#This Row],[Net Keeper Count]]</f>
        <v>2023</v>
      </c>
      <c r="N219">
        <f>IF(Draft2023[[#This Row],[KEEPER]]="K",1+_xlfn.IFNA(INDEX(Draft2022[Net Keeper Count],MATCH(Draft2023[[#This Row],[PLAYER]],Draft2022[PLAYER],0)),0),0)</f>
        <v>0</v>
      </c>
    </row>
    <row r="220" spans="4:14" x14ac:dyDescent="0.25">
      <c r="D220" t="s">
        <v>1057</v>
      </c>
      <c r="E220" t="s">
        <v>57</v>
      </c>
      <c r="F220" t="s">
        <v>1120</v>
      </c>
      <c r="G220" t="s">
        <v>2209</v>
      </c>
      <c r="H220" t="s">
        <v>29</v>
      </c>
      <c r="I220">
        <v>7</v>
      </c>
      <c r="K220" t="str">
        <f>IF(Draft2023[[#This Row],[KEEPER]]="K",_xlfn.IFNA(INDEX(Draft2022[Current Contract],MATCH(Draft2023[[#This Row],[sleeper_id]],Draft2022[sleeper_id],0)),"Undrafted"),"")</f>
        <v/>
      </c>
      <c r="L220" t="str">
        <f>IF(Draft2023[[#This Row],[KEEPER]]="K",Draft2023[[#This Row],[Last Contract]],IF(ISNA(VLOOKUP(Draft2023[[#This Row],[sleeper_id]],Rookies2023[player_id],1,FALSE)),"Auction","Rookie"))</f>
        <v>Auction</v>
      </c>
      <c r="M220">
        <f>2023-Draft2023[[#This Row],[Net Keeper Count]]</f>
        <v>2023</v>
      </c>
      <c r="N220">
        <f>IF(Draft2023[[#This Row],[KEEPER]]="K",1+_xlfn.IFNA(INDEX(Draft2022[Net Keeper Count],MATCH(Draft2023[[#This Row],[PLAYER]],Draft2022[PLAYER],0)),0),0)</f>
        <v>0</v>
      </c>
    </row>
    <row r="221" spans="4:14" x14ac:dyDescent="0.25">
      <c r="D221" t="s">
        <v>5165</v>
      </c>
      <c r="E221" t="s">
        <v>1204</v>
      </c>
      <c r="F221" t="s">
        <v>1203</v>
      </c>
      <c r="G221" t="s">
        <v>2233</v>
      </c>
      <c r="H221" t="s">
        <v>126</v>
      </c>
      <c r="I221">
        <v>1</v>
      </c>
      <c r="K221" t="str">
        <f>IF(Draft2023[[#This Row],[KEEPER]]="K",_xlfn.IFNA(INDEX(Draft2022[Current Contract],MATCH(Draft2023[[#This Row],[sleeper_id]],Draft2022[sleeper_id],0)),"Undrafted"),"")</f>
        <v/>
      </c>
      <c r="L221" t="str">
        <f>IF(Draft2023[[#This Row],[KEEPER]]="K",Draft2023[[#This Row],[Last Contract]],IF(ISNA(VLOOKUP(Draft2023[[#This Row],[sleeper_id]],Rookies2023[player_id],1,FALSE)),"Auction","Rookie"))</f>
        <v>Auction</v>
      </c>
      <c r="M221">
        <f>2023-Draft2023[[#This Row],[Net Keeper Count]]</f>
        <v>2023</v>
      </c>
      <c r="N221">
        <f>IF(Draft2023[[#This Row],[KEEPER]]="K",1+_xlfn.IFNA(INDEX(Draft2022[Net Keeper Count],MATCH(Draft2023[[#This Row],[PLAYER]],Draft2022[PLAYER],0)),0),0)</f>
        <v>0</v>
      </c>
    </row>
    <row r="222" spans="4:14" x14ac:dyDescent="0.25">
      <c r="D222" t="s">
        <v>1046</v>
      </c>
      <c r="E222" t="s">
        <v>280</v>
      </c>
      <c r="F222" t="s">
        <v>2569</v>
      </c>
      <c r="G222" t="s">
        <v>94</v>
      </c>
      <c r="H222" t="s">
        <v>102</v>
      </c>
      <c r="I222">
        <v>13</v>
      </c>
      <c r="K222" t="str">
        <f>IF(Draft2023[[#This Row],[KEEPER]]="K",_xlfn.IFNA(INDEX(Draft2022[Current Contract],MATCH(Draft2023[[#This Row],[sleeper_id]],Draft2022[sleeper_id],0)),"Undrafted"),"")</f>
        <v/>
      </c>
      <c r="L222" t="str">
        <f>IF(Draft2023[[#This Row],[KEEPER]]="K",Draft2023[[#This Row],[Last Contract]],IF(ISNA(VLOOKUP(Draft2023[[#This Row],[sleeper_id]],Rookies2023[player_id],1,FALSE)),"Auction","Rookie"))</f>
        <v>Auction</v>
      </c>
      <c r="M222">
        <f>2023-Draft2023[[#This Row],[Net Keeper Count]]</f>
        <v>2023</v>
      </c>
      <c r="N222">
        <f>IF(Draft2023[[#This Row],[KEEPER]]="K",1+_xlfn.IFNA(INDEX(Draft2022[Net Keeper Count],MATCH(Draft2023[[#This Row],[PLAYER]],Draft2022[PLAYER],0)),0),0)</f>
        <v>0</v>
      </c>
    </row>
    <row r="223" spans="4:14" x14ac:dyDescent="0.25">
      <c r="D223" t="s">
        <v>1043</v>
      </c>
      <c r="E223" t="s">
        <v>368</v>
      </c>
      <c r="F223" t="s">
        <v>5185</v>
      </c>
      <c r="G223" t="s">
        <v>2231</v>
      </c>
      <c r="H223" t="s">
        <v>102</v>
      </c>
      <c r="I223">
        <v>5</v>
      </c>
      <c r="K223" t="str">
        <f>IF(Draft2023[[#This Row],[KEEPER]]="K",_xlfn.IFNA(INDEX(Draft2022[Current Contract],MATCH(Draft2023[[#This Row],[sleeper_id]],Draft2022[sleeper_id],0)),"Undrafted"),"")</f>
        <v/>
      </c>
      <c r="L223" t="str">
        <f>IF(Draft2023[[#This Row],[KEEPER]]="K",Draft2023[[#This Row],[Last Contract]],IF(ISNA(VLOOKUP(Draft2023[[#This Row],[sleeper_id]],Rookies2023[player_id],1,FALSE)),"Auction","Rookie"))</f>
        <v>Auction</v>
      </c>
      <c r="M223">
        <f>2023-Draft2023[[#This Row],[Net Keeper Count]]</f>
        <v>2023</v>
      </c>
      <c r="N223">
        <f>IF(Draft2023[[#This Row],[KEEPER]]="K",1+_xlfn.IFNA(INDEX(Draft2022[Net Keeper Count],MATCH(Draft2023[[#This Row],[PLAYER]],Draft2022[PLAYER],0)),0),0)</f>
        <v>0</v>
      </c>
    </row>
    <row r="224" spans="4:14" x14ac:dyDescent="0.25">
      <c r="D224" t="s">
        <v>1046</v>
      </c>
      <c r="E224" t="s">
        <v>1115</v>
      </c>
      <c r="F224" t="s">
        <v>1114</v>
      </c>
      <c r="G224" t="s">
        <v>28</v>
      </c>
      <c r="H224" t="s">
        <v>29</v>
      </c>
      <c r="I224">
        <v>4</v>
      </c>
      <c r="K224" t="str">
        <f>IF(Draft2023[[#This Row],[KEEPER]]="K",_xlfn.IFNA(INDEX(Draft2022[Current Contract],MATCH(Draft2023[[#This Row],[sleeper_id]],Draft2022[sleeper_id],0)),"Undrafted"),"")</f>
        <v/>
      </c>
      <c r="L224" t="str">
        <f>IF(Draft2023[[#This Row],[KEEPER]]="K",Draft2023[[#This Row],[Last Contract]],IF(ISNA(VLOOKUP(Draft2023[[#This Row],[sleeper_id]],Rookies2023[player_id],1,FALSE)),"Auction","Rookie"))</f>
        <v>Auction</v>
      </c>
      <c r="M224">
        <f>2023-Draft2023[[#This Row],[Net Keeper Count]]</f>
        <v>2023</v>
      </c>
      <c r="N224">
        <f>IF(Draft2023[[#This Row],[KEEPER]]="K",1+_xlfn.IFNA(INDEX(Draft2022[Net Keeper Count],MATCH(Draft2023[[#This Row],[PLAYER]],Draft2022[PLAYER],0)),0),0)</f>
        <v>0</v>
      </c>
    </row>
    <row r="225" spans="4:14" x14ac:dyDescent="0.25">
      <c r="D225" t="s">
        <v>1052</v>
      </c>
      <c r="E225" t="s">
        <v>1775</v>
      </c>
      <c r="F225" t="s">
        <v>2682</v>
      </c>
      <c r="G225" t="s">
        <v>68</v>
      </c>
      <c r="H225" t="s">
        <v>64</v>
      </c>
      <c r="I225">
        <v>5</v>
      </c>
      <c r="K225" t="str">
        <f>IF(Draft2023[[#This Row],[KEEPER]]="K",_xlfn.IFNA(INDEX(Draft2022[Current Contract],MATCH(Draft2023[[#This Row],[sleeper_id]],Draft2022[sleeper_id],0)),"Undrafted"),"")</f>
        <v/>
      </c>
      <c r="L225" t="str">
        <f>IF(Draft2023[[#This Row],[KEEPER]]="K",Draft2023[[#This Row],[Last Contract]],IF(ISNA(VLOOKUP(Draft2023[[#This Row],[sleeper_id]],Rookies2023[player_id],1,FALSE)),"Auction","Rookie"))</f>
        <v>Auction</v>
      </c>
      <c r="M225">
        <f>2023-Draft2023[[#This Row],[Net Keeper Count]]</f>
        <v>2023</v>
      </c>
      <c r="N225">
        <f>IF(Draft2023[[#This Row],[KEEPER]]="K",1+_xlfn.IFNA(INDEX(Draft2022[Net Keeper Count],MATCH(Draft2023[[#This Row],[PLAYER]],Draft2022[PLAYER],0)),0),0)</f>
        <v>0</v>
      </c>
    </row>
    <row r="226" spans="4:14" x14ac:dyDescent="0.25">
      <c r="D226" t="s">
        <v>1049</v>
      </c>
      <c r="E226" t="s">
        <v>1514</v>
      </c>
      <c r="F226" t="s">
        <v>1513</v>
      </c>
      <c r="G226" t="s">
        <v>2311</v>
      </c>
      <c r="H226" t="s">
        <v>29</v>
      </c>
      <c r="I226">
        <v>47</v>
      </c>
      <c r="K226" t="str">
        <f>IF(Draft2023[[#This Row],[KEEPER]]="K",_xlfn.IFNA(INDEX(Draft2022[Current Contract],MATCH(Draft2023[[#This Row],[sleeper_id]],Draft2022[sleeper_id],0)),"Undrafted"),"")</f>
        <v/>
      </c>
      <c r="L226" t="str">
        <f>IF(Draft2023[[#This Row],[KEEPER]]="K",Draft2023[[#This Row],[Last Contract]],IF(ISNA(VLOOKUP(Draft2023[[#This Row],[sleeper_id]],Rookies2023[player_id],1,FALSE)),"Auction","Rookie"))</f>
        <v>Auction</v>
      </c>
      <c r="M226">
        <f>2023-Draft2023[[#This Row],[Net Keeper Count]]</f>
        <v>2023</v>
      </c>
      <c r="N226">
        <f>IF(Draft2023[[#This Row],[KEEPER]]="K",1+_xlfn.IFNA(INDEX(Draft2022[Net Keeper Count],MATCH(Draft2023[[#This Row],[PLAYER]],Draft2022[PLAYER],0)),0),0)</f>
        <v>0</v>
      </c>
    </row>
    <row r="227" spans="4:14" x14ac:dyDescent="0.25">
      <c r="D227" t="s">
        <v>1052</v>
      </c>
      <c r="E227" t="s">
        <v>1105</v>
      </c>
      <c r="F227" t="s">
        <v>1104</v>
      </c>
      <c r="G227" t="s">
        <v>2311</v>
      </c>
      <c r="H227" t="s">
        <v>64</v>
      </c>
      <c r="I227">
        <v>15</v>
      </c>
      <c r="K227" t="str">
        <f>IF(Draft2023[[#This Row],[KEEPER]]="K",_xlfn.IFNA(INDEX(Draft2022[Current Contract],MATCH(Draft2023[[#This Row],[sleeper_id]],Draft2022[sleeper_id],0)),"Undrafted"),"")</f>
        <v/>
      </c>
      <c r="L227" t="str">
        <f>IF(Draft2023[[#This Row],[KEEPER]]="K",Draft2023[[#This Row],[Last Contract]],IF(ISNA(VLOOKUP(Draft2023[[#This Row],[sleeper_id]],Rookies2023[player_id],1,FALSE)),"Auction","Rookie"))</f>
        <v>Auction</v>
      </c>
      <c r="M227">
        <f>2023-Draft2023[[#This Row],[Net Keeper Count]]</f>
        <v>2023</v>
      </c>
      <c r="N227">
        <f>IF(Draft2023[[#This Row],[KEEPER]]="K",1+_xlfn.IFNA(INDEX(Draft2022[Net Keeper Count],MATCH(Draft2023[[#This Row],[PLAYER]],Draft2022[PLAYER],0)),0),0)</f>
        <v>0</v>
      </c>
    </row>
    <row r="228" spans="4:14" x14ac:dyDescent="0.25">
      <c r="D228" t="s">
        <v>1049</v>
      </c>
      <c r="E228" t="s">
        <v>162</v>
      </c>
      <c r="F228" t="s">
        <v>5186</v>
      </c>
      <c r="G228" t="s">
        <v>2228</v>
      </c>
      <c r="H228" t="s">
        <v>102</v>
      </c>
      <c r="I228">
        <v>10</v>
      </c>
      <c r="K228" t="str">
        <f>IF(Draft2023[[#This Row],[KEEPER]]="K",_xlfn.IFNA(INDEX(Draft2022[Current Contract],MATCH(Draft2023[[#This Row],[sleeper_id]],Draft2022[sleeper_id],0)),"Undrafted"),"")</f>
        <v/>
      </c>
      <c r="L228" t="str">
        <f>IF(Draft2023[[#This Row],[KEEPER]]="K",Draft2023[[#This Row],[Last Contract]],IF(ISNA(VLOOKUP(Draft2023[[#This Row],[sleeper_id]],Rookies2023[player_id],1,FALSE)),"Auction","Rookie"))</f>
        <v>Auction</v>
      </c>
      <c r="M228">
        <f>2023-Draft2023[[#This Row],[Net Keeper Count]]</f>
        <v>2023</v>
      </c>
      <c r="N228">
        <f>IF(Draft2023[[#This Row],[KEEPER]]="K",1+_xlfn.IFNA(INDEX(Draft2022[Net Keeper Count],MATCH(Draft2023[[#This Row],[PLAYER]],Draft2022[PLAYER],0)),0),0)</f>
        <v>0</v>
      </c>
    </row>
    <row r="229" spans="4:14" x14ac:dyDescent="0.25">
      <c r="D229" t="s">
        <v>5165</v>
      </c>
      <c r="E229" t="s">
        <v>1916</v>
      </c>
      <c r="F229" t="s">
        <v>5187</v>
      </c>
      <c r="G229" t="s">
        <v>62</v>
      </c>
      <c r="H229" t="s">
        <v>64</v>
      </c>
      <c r="I229">
        <v>6</v>
      </c>
      <c r="K229" t="str">
        <f>IF(Draft2023[[#This Row],[KEEPER]]="K",_xlfn.IFNA(INDEX(Draft2022[Current Contract],MATCH(Draft2023[[#This Row],[sleeper_id]],Draft2022[sleeper_id],0)),"Undrafted"),"")</f>
        <v/>
      </c>
      <c r="L229" t="str">
        <f>IF(Draft2023[[#This Row],[KEEPER]]="K",Draft2023[[#This Row],[Last Contract]],IF(ISNA(VLOOKUP(Draft2023[[#This Row],[sleeper_id]],Rookies2023[player_id],1,FALSE)),"Auction","Rookie"))</f>
        <v>Auction</v>
      </c>
      <c r="M229">
        <f>2023-Draft2023[[#This Row],[Net Keeper Count]]</f>
        <v>2023</v>
      </c>
      <c r="N229">
        <f>IF(Draft2023[[#This Row],[KEEPER]]="K",1+_xlfn.IFNA(INDEX(Draft2022[Net Keeper Count],MATCH(Draft2023[[#This Row],[PLAYER]],Draft2022[PLAYER],0)),0),0)</f>
        <v>0</v>
      </c>
    </row>
    <row r="230" spans="4:14" x14ac:dyDescent="0.25">
      <c r="D230" t="s">
        <v>5165</v>
      </c>
      <c r="E230" t="s">
        <v>51</v>
      </c>
      <c r="F230" t="s">
        <v>1277</v>
      </c>
      <c r="G230" t="s">
        <v>72</v>
      </c>
      <c r="H230" t="s">
        <v>29</v>
      </c>
      <c r="I230">
        <v>1</v>
      </c>
      <c r="K230" t="str">
        <f>IF(Draft2023[[#This Row],[KEEPER]]="K",_xlfn.IFNA(INDEX(Draft2022[Current Contract],MATCH(Draft2023[[#This Row],[sleeper_id]],Draft2022[sleeper_id],0)),"Undrafted"),"")</f>
        <v/>
      </c>
      <c r="L230" t="str">
        <f>IF(Draft2023[[#This Row],[KEEPER]]="K",Draft2023[[#This Row],[Last Contract]],IF(ISNA(VLOOKUP(Draft2023[[#This Row],[sleeper_id]],Rookies2023[player_id],1,FALSE)),"Auction","Rookie"))</f>
        <v>Auction</v>
      </c>
      <c r="M230">
        <f>2023-Draft2023[[#This Row],[Net Keeper Count]]</f>
        <v>2023</v>
      </c>
      <c r="N230">
        <f>IF(Draft2023[[#This Row],[KEEPER]]="K",1+_xlfn.IFNA(INDEX(Draft2022[Net Keeper Count],MATCH(Draft2023[[#This Row],[PLAYER]],Draft2022[PLAYER],0)),0),0)</f>
        <v>0</v>
      </c>
    </row>
    <row r="231" spans="4:14" x14ac:dyDescent="0.25">
      <c r="D231" t="s">
        <v>1038</v>
      </c>
      <c r="E231" t="s">
        <v>274</v>
      </c>
      <c r="F231" t="s">
        <v>5188</v>
      </c>
      <c r="G231" t="s">
        <v>2228</v>
      </c>
      <c r="H231" t="s">
        <v>102</v>
      </c>
      <c r="I231">
        <v>1</v>
      </c>
      <c r="K231" t="str">
        <f>IF(Draft2023[[#This Row],[KEEPER]]="K",_xlfn.IFNA(INDEX(Draft2022[Current Contract],MATCH(Draft2023[[#This Row],[sleeper_id]],Draft2022[sleeper_id],0)),"Undrafted"),"")</f>
        <v/>
      </c>
      <c r="L231" t="str">
        <f>IF(Draft2023[[#This Row],[KEEPER]]="K",Draft2023[[#This Row],[Last Contract]],IF(ISNA(VLOOKUP(Draft2023[[#This Row],[sleeper_id]],Rookies2023[player_id],1,FALSE)),"Auction","Rookie"))</f>
        <v>Auction</v>
      </c>
      <c r="M231">
        <f>2023-Draft2023[[#This Row],[Net Keeper Count]]</f>
        <v>2023</v>
      </c>
      <c r="N231">
        <f>IF(Draft2023[[#This Row],[KEEPER]]="K",1+_xlfn.IFNA(INDEX(Draft2022[Net Keeper Count],MATCH(Draft2023[[#This Row],[PLAYER]],Draft2022[PLAYER],0)),0),0)</f>
        <v>0</v>
      </c>
    </row>
    <row r="232" spans="4:14" x14ac:dyDescent="0.25">
      <c r="D232" t="s">
        <v>1038</v>
      </c>
      <c r="E232" t="s">
        <v>1783</v>
      </c>
      <c r="F232" t="s">
        <v>5189</v>
      </c>
      <c r="G232" t="s">
        <v>2268</v>
      </c>
      <c r="H232" t="s">
        <v>102</v>
      </c>
      <c r="I232">
        <v>1</v>
      </c>
      <c r="K232" t="str">
        <f>IF(Draft2023[[#This Row],[KEEPER]]="K",_xlfn.IFNA(INDEX(Draft2022[Current Contract],MATCH(Draft2023[[#This Row],[sleeper_id]],Draft2022[sleeper_id],0)),"Undrafted"),"")</f>
        <v/>
      </c>
      <c r="L232" t="str">
        <f>IF(Draft2023[[#This Row],[KEEPER]]="K",Draft2023[[#This Row],[Last Contract]],IF(ISNA(VLOOKUP(Draft2023[[#This Row],[sleeper_id]],Rookies2023[player_id],1,FALSE)),"Auction","Rookie"))</f>
        <v>Auction</v>
      </c>
      <c r="M232">
        <f>2023-Draft2023[[#This Row],[Net Keeper Count]]</f>
        <v>2023</v>
      </c>
      <c r="N232">
        <f>IF(Draft2023[[#This Row],[KEEPER]]="K",1+_xlfn.IFNA(INDEX(Draft2022[Net Keeper Count],MATCH(Draft2023[[#This Row],[PLAYER]],Draft2022[PLAYER],0)),0),0)</f>
        <v>0</v>
      </c>
    </row>
    <row r="233" spans="4:14" x14ac:dyDescent="0.25">
      <c r="D233" t="s">
        <v>1038</v>
      </c>
      <c r="E233" t="s">
        <v>99</v>
      </c>
      <c r="F233" t="s">
        <v>5190</v>
      </c>
      <c r="G233" t="s">
        <v>675</v>
      </c>
      <c r="H233" t="s">
        <v>64</v>
      </c>
      <c r="I233">
        <v>1</v>
      </c>
      <c r="K233" t="str">
        <f>IF(Draft2023[[#This Row],[KEEPER]]="K",_xlfn.IFNA(INDEX(Draft2022[Current Contract],MATCH(Draft2023[[#This Row],[sleeper_id]],Draft2022[sleeper_id],0)),"Undrafted"),"")</f>
        <v/>
      </c>
      <c r="L233" t="str">
        <f>IF(Draft2023[[#This Row],[KEEPER]]="K",Draft2023[[#This Row],[Last Contract]],IF(ISNA(VLOOKUP(Draft2023[[#This Row],[sleeper_id]],Rookies2023[player_id],1,FALSE)),"Auction","Rookie"))</f>
        <v>Auction</v>
      </c>
      <c r="M233">
        <f>2023-Draft2023[[#This Row],[Net Keeper Count]]</f>
        <v>2023</v>
      </c>
      <c r="N233">
        <f>IF(Draft2023[[#This Row],[KEEPER]]="K",1+_xlfn.IFNA(INDEX(Draft2022[Net Keeper Count],MATCH(Draft2023[[#This Row],[PLAYER]],Draft2022[PLAYER],0)),0),0)</f>
        <v>0</v>
      </c>
    </row>
    <row r="234" spans="4:14" x14ac:dyDescent="0.25">
      <c r="D234" t="s">
        <v>1049</v>
      </c>
      <c r="E234" t="s">
        <v>293</v>
      </c>
      <c r="F234" t="s">
        <v>5191</v>
      </c>
      <c r="G234" t="s">
        <v>70</v>
      </c>
      <c r="H234" t="s">
        <v>126</v>
      </c>
      <c r="I234">
        <v>1</v>
      </c>
      <c r="K234" t="str">
        <f>IF(Draft2023[[#This Row],[KEEPER]]="K",_xlfn.IFNA(INDEX(Draft2022[Current Contract],MATCH(Draft2023[[#This Row],[sleeper_id]],Draft2022[sleeper_id],0)),"Undrafted"),"")</f>
        <v/>
      </c>
      <c r="L234" t="str">
        <f>IF(Draft2023[[#This Row],[KEEPER]]="K",Draft2023[[#This Row],[Last Contract]],IF(ISNA(VLOOKUP(Draft2023[[#This Row],[sleeper_id]],Rookies2023[player_id],1,FALSE)),"Auction","Rookie"))</f>
        <v>Auction</v>
      </c>
      <c r="M234">
        <f>2023-Draft2023[[#This Row],[Net Keeper Count]]</f>
        <v>2023</v>
      </c>
      <c r="N234">
        <f>IF(Draft2023[[#This Row],[KEEPER]]="K",1+_xlfn.IFNA(INDEX(Draft2022[Net Keeper Count],MATCH(Draft2023[[#This Row],[PLAYER]],Draft2022[PLAYER],0)),0),0)</f>
        <v>0</v>
      </c>
    </row>
    <row r="235" spans="4:14" x14ac:dyDescent="0.25">
      <c r="D235" t="s">
        <v>1049</v>
      </c>
      <c r="E235" t="s">
        <v>2141</v>
      </c>
      <c r="F235" t="s">
        <v>2852</v>
      </c>
      <c r="G235" t="s">
        <v>2228</v>
      </c>
      <c r="H235" t="s">
        <v>29</v>
      </c>
      <c r="I235">
        <v>1</v>
      </c>
      <c r="K235" t="str">
        <f>IF(Draft2023[[#This Row],[KEEPER]]="K",_xlfn.IFNA(INDEX(Draft2022[Current Contract],MATCH(Draft2023[[#This Row],[sleeper_id]],Draft2022[sleeper_id],0)),"Undrafted"),"")</f>
        <v/>
      </c>
      <c r="L235" t="str">
        <f>IF(Draft2023[[#This Row],[KEEPER]]="K",Draft2023[[#This Row],[Last Contract]],IF(ISNA(VLOOKUP(Draft2023[[#This Row],[sleeper_id]],Rookies2023[player_id],1,FALSE)),"Auction","Rookie"))</f>
        <v>Auction</v>
      </c>
      <c r="M235">
        <f>2023-Draft2023[[#This Row],[Net Keeper Count]]</f>
        <v>2023</v>
      </c>
      <c r="N235">
        <f>IF(Draft2023[[#This Row],[KEEPER]]="K",1+_xlfn.IFNA(INDEX(Draft2022[Net Keeper Count],MATCH(Draft2023[[#This Row],[PLAYER]],Draft2022[PLAYER],0)),0),0)</f>
        <v>0</v>
      </c>
    </row>
    <row r="236" spans="4:14" x14ac:dyDescent="0.25">
      <c r="D236" t="s">
        <v>1049</v>
      </c>
      <c r="E236" t="s">
        <v>1780</v>
      </c>
      <c r="F236" t="s">
        <v>2613</v>
      </c>
      <c r="G236" t="s">
        <v>2278</v>
      </c>
      <c r="H236" t="s">
        <v>126</v>
      </c>
      <c r="I236">
        <v>1</v>
      </c>
      <c r="K236" t="str">
        <f>IF(Draft2023[[#This Row],[KEEPER]]="K",_xlfn.IFNA(INDEX(Draft2022[Current Contract],MATCH(Draft2023[[#This Row],[sleeper_id]],Draft2022[sleeper_id],0)),"Undrafted"),"")</f>
        <v/>
      </c>
      <c r="L236" t="str">
        <f>IF(Draft2023[[#This Row],[KEEPER]]="K",Draft2023[[#This Row],[Last Contract]],IF(ISNA(VLOOKUP(Draft2023[[#This Row],[sleeper_id]],Rookies2023[player_id],1,FALSE)),"Auction","Rookie"))</f>
        <v>Auction</v>
      </c>
      <c r="M236">
        <f>2023-Draft2023[[#This Row],[Net Keeper Count]]</f>
        <v>2023</v>
      </c>
      <c r="N236">
        <f>IF(Draft2023[[#This Row],[KEEPER]]="K",1+_xlfn.IFNA(INDEX(Draft2022[Net Keeper Count],MATCH(Draft2023[[#This Row],[PLAYER]],Draft2022[PLAYER],0)),0),0)</f>
        <v>0</v>
      </c>
    </row>
    <row r="237" spans="4:14" x14ac:dyDescent="0.25">
      <c r="D237" t="s">
        <v>1049</v>
      </c>
      <c r="E237" t="s">
        <v>1791</v>
      </c>
      <c r="F237" t="s">
        <v>2742</v>
      </c>
      <c r="G237" t="s">
        <v>2209</v>
      </c>
      <c r="H237" t="s">
        <v>102</v>
      </c>
      <c r="I237">
        <v>4</v>
      </c>
      <c r="K237" t="str">
        <f>IF(Draft2023[[#This Row],[KEEPER]]="K",_xlfn.IFNA(INDEX(Draft2022[Current Contract],MATCH(Draft2023[[#This Row],[sleeper_id]],Draft2022[sleeper_id],0)),"Undrafted"),"")</f>
        <v/>
      </c>
      <c r="L237" t="str">
        <f>IF(Draft2023[[#This Row],[KEEPER]]="K",Draft2023[[#This Row],[Last Contract]],IF(ISNA(VLOOKUP(Draft2023[[#This Row],[sleeper_id]],Rookies2023[player_id],1,FALSE)),"Auction","Rookie"))</f>
        <v>Auction</v>
      </c>
      <c r="M237">
        <f>2023-Draft2023[[#This Row],[Net Keeper Count]]</f>
        <v>2023</v>
      </c>
      <c r="N237">
        <f>IF(Draft2023[[#This Row],[KEEPER]]="K",1+_xlfn.IFNA(INDEX(Draft2022[Net Keeper Count],MATCH(Draft2023[[#This Row],[PLAYER]],Draft2022[PLAYER],0)),0),0)</f>
        <v>0</v>
      </c>
    </row>
    <row r="238" spans="4:14" x14ac:dyDescent="0.25">
      <c r="D238" t="s">
        <v>1049</v>
      </c>
      <c r="E238" t="s">
        <v>2080</v>
      </c>
      <c r="F238" t="s">
        <v>5031</v>
      </c>
      <c r="G238" t="s">
        <v>2246</v>
      </c>
      <c r="H238" t="s">
        <v>64</v>
      </c>
      <c r="I238">
        <v>1</v>
      </c>
      <c r="K238" t="str">
        <f>IF(Draft2023[[#This Row],[KEEPER]]="K",_xlfn.IFNA(INDEX(Draft2022[Current Contract],MATCH(Draft2023[[#This Row],[sleeper_id]],Draft2022[sleeper_id],0)),"Undrafted"),"")</f>
        <v/>
      </c>
      <c r="L238" t="str">
        <f>IF(Draft2023[[#This Row],[KEEPER]]="K",Draft2023[[#This Row],[Last Contract]],IF(ISNA(VLOOKUP(Draft2023[[#This Row],[sleeper_id]],Rookies2023[player_id],1,FALSE)),"Auction","Rookie"))</f>
        <v>Rookie</v>
      </c>
      <c r="M238">
        <f>2023-Draft2023[[#This Row],[Net Keeper Count]]</f>
        <v>2023</v>
      </c>
      <c r="N238">
        <f>IF(Draft2023[[#This Row],[KEEPER]]="K",1+_xlfn.IFNA(INDEX(Draft2022[Net Keeper Count],MATCH(Draft2023[[#This Row],[PLAYER]],Draft2022[PLAYER],0)),0),0)</f>
        <v>0</v>
      </c>
    </row>
    <row r="239" spans="4:14" x14ac:dyDescent="0.25">
      <c r="D239" t="s">
        <v>1055</v>
      </c>
      <c r="E239" t="s">
        <v>67</v>
      </c>
      <c r="F239" t="s">
        <v>5192</v>
      </c>
      <c r="G239" t="s">
        <v>2217</v>
      </c>
      <c r="H239" t="s">
        <v>29</v>
      </c>
      <c r="I239">
        <v>1</v>
      </c>
      <c r="K239" t="str">
        <f>IF(Draft2023[[#This Row],[KEEPER]]="K",_xlfn.IFNA(INDEX(Draft2022[Current Contract],MATCH(Draft2023[[#This Row],[sleeper_id]],Draft2022[sleeper_id],0)),"Undrafted"),"")</f>
        <v/>
      </c>
      <c r="L239" t="str">
        <f>IF(Draft2023[[#This Row],[KEEPER]]="K",Draft2023[[#This Row],[Last Contract]],IF(ISNA(VLOOKUP(Draft2023[[#This Row],[sleeper_id]],Rookies2023[player_id],1,FALSE)),"Auction","Rookie"))</f>
        <v>Auction</v>
      </c>
      <c r="M239">
        <f>2023-Draft2023[[#This Row],[Net Keeper Count]]</f>
        <v>2023</v>
      </c>
      <c r="N239">
        <f>IF(Draft2023[[#This Row],[KEEPER]]="K",1+_xlfn.IFNA(INDEX(Draft2022[Net Keeper Count],MATCH(Draft2023[[#This Row],[PLAYER]],Draft2022[PLAYER],0)),0),0)</f>
        <v>0</v>
      </c>
    </row>
    <row r="240" spans="4:14" x14ac:dyDescent="0.25">
      <c r="D240" t="s">
        <v>1055</v>
      </c>
      <c r="E240" t="s">
        <v>1851</v>
      </c>
      <c r="F240" t="s">
        <v>5193</v>
      </c>
      <c r="G240" t="s">
        <v>2221</v>
      </c>
      <c r="H240" t="s">
        <v>64</v>
      </c>
      <c r="I240">
        <v>1</v>
      </c>
      <c r="K240" t="str">
        <f>IF(Draft2023[[#This Row],[KEEPER]]="K",_xlfn.IFNA(INDEX(Draft2022[Current Contract],MATCH(Draft2023[[#This Row],[sleeper_id]],Draft2022[sleeper_id],0)),"Undrafted"),"")</f>
        <v/>
      </c>
      <c r="L240" t="str">
        <f>IF(Draft2023[[#This Row],[KEEPER]]="K",Draft2023[[#This Row],[Last Contract]],IF(ISNA(VLOOKUP(Draft2023[[#This Row],[sleeper_id]],Rookies2023[player_id],1,FALSE)),"Auction","Rookie"))</f>
        <v>Auction</v>
      </c>
      <c r="M240">
        <f>2023-Draft2023[[#This Row],[Net Keeper Count]]</f>
        <v>2023</v>
      </c>
      <c r="N240">
        <f>IF(Draft2023[[#This Row],[KEEPER]]="K",1+_xlfn.IFNA(INDEX(Draft2022[Net Keeper Count],MATCH(Draft2023[[#This Row],[PLAYER]],Draft2022[PLAYER],0)),0),0)</f>
        <v>0</v>
      </c>
    </row>
    <row r="241" spans="4:14" x14ac:dyDescent="0.25">
      <c r="D241" t="s">
        <v>1055</v>
      </c>
      <c r="E241" t="s">
        <v>1814</v>
      </c>
      <c r="F241" t="s">
        <v>5194</v>
      </c>
      <c r="G241" t="s">
        <v>2217</v>
      </c>
      <c r="H241" t="s">
        <v>102</v>
      </c>
      <c r="I241">
        <v>1</v>
      </c>
      <c r="K241" t="str">
        <f>IF(Draft2023[[#This Row],[KEEPER]]="K",_xlfn.IFNA(INDEX(Draft2022[Current Contract],MATCH(Draft2023[[#This Row],[sleeper_id]],Draft2022[sleeper_id],0)),"Undrafted"),"")</f>
        <v/>
      </c>
      <c r="L241" t="str">
        <f>IF(Draft2023[[#This Row],[KEEPER]]="K",Draft2023[[#This Row],[Last Contract]],IF(ISNA(VLOOKUP(Draft2023[[#This Row],[sleeper_id]],Rookies2023[player_id],1,FALSE)),"Auction","Rookie"))</f>
        <v>Auction</v>
      </c>
      <c r="M241">
        <f>2023-Draft2023[[#This Row],[Net Keeper Count]]</f>
        <v>2023</v>
      </c>
      <c r="N241">
        <f>IF(Draft2023[[#This Row],[KEEPER]]="K",1+_xlfn.IFNA(INDEX(Draft2022[Net Keeper Count],MATCH(Draft2023[[#This Row],[PLAYER]],Draft2022[PLAYER],0)),0),0)</f>
        <v>0</v>
      </c>
    </row>
    <row r="242" spans="4:14" x14ac:dyDescent="0.25">
      <c r="D242" t="s">
        <v>1055</v>
      </c>
      <c r="E242" t="s">
        <v>225</v>
      </c>
      <c r="F242" t="s">
        <v>5195</v>
      </c>
      <c r="G242" t="s">
        <v>92</v>
      </c>
      <c r="H242" t="s">
        <v>64</v>
      </c>
      <c r="I242">
        <v>1</v>
      </c>
      <c r="K242" t="str">
        <f>IF(Draft2023[[#This Row],[KEEPER]]="K",_xlfn.IFNA(INDEX(Draft2022[Current Contract],MATCH(Draft2023[[#This Row],[sleeper_id]],Draft2022[sleeper_id],0)),"Undrafted"),"")</f>
        <v/>
      </c>
      <c r="L242" t="str">
        <f>IF(Draft2023[[#This Row],[KEEPER]]="K",Draft2023[[#This Row],[Last Contract]],IF(ISNA(VLOOKUP(Draft2023[[#This Row],[sleeper_id]],Rookies2023[player_id],1,FALSE)),"Auction","Rookie"))</f>
        <v>Auction</v>
      </c>
      <c r="M242">
        <f>2023-Draft2023[[#This Row],[Net Keeper Count]]</f>
        <v>2023</v>
      </c>
      <c r="N242">
        <f>IF(Draft2023[[#This Row],[KEEPER]]="K",1+_xlfn.IFNA(INDEX(Draft2022[Net Keeper Count],MATCH(Draft2023[[#This Row],[PLAYER]],Draft2022[PLAYER],0)),0),0)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D748-C483-44F1-8614-AA7500B2CC46}">
  <dimension ref="C2:N242"/>
  <sheetViews>
    <sheetView topLeftCell="A190" workbookViewId="0">
      <selection activeCell="M196" sqref="M196"/>
    </sheetView>
  </sheetViews>
  <sheetFormatPr defaultColWidth="8.85546875" defaultRowHeight="15" x14ac:dyDescent="0.25"/>
  <cols>
    <col min="4" max="4" width="26.42578125" customWidth="1"/>
    <col min="5" max="5" width="24.28515625" bestFit="1" customWidth="1"/>
    <col min="6" max="6" width="12.5703125" customWidth="1"/>
    <col min="10" max="10" width="11.5703125" customWidth="1"/>
    <col min="11" max="11" width="15.5703125" customWidth="1"/>
    <col min="12" max="12" width="19.5703125" customWidth="1"/>
    <col min="13" max="13" width="16.5703125" customWidth="1"/>
    <col min="14" max="14" width="23.85546875" customWidth="1"/>
    <col min="19" max="19" width="9.42578125" customWidth="1"/>
    <col min="20" max="20" width="12.7109375" bestFit="1" customWidth="1"/>
    <col min="21" max="21" width="6.42578125" bestFit="1" customWidth="1"/>
  </cols>
  <sheetData>
    <row r="2" spans="3:14" x14ac:dyDescent="0.25">
      <c r="C2" t="s">
        <v>5129</v>
      </c>
      <c r="D2" t="s">
        <v>1064</v>
      </c>
      <c r="E2" t="s">
        <v>1</v>
      </c>
      <c r="F2" t="s">
        <v>2558</v>
      </c>
      <c r="G2" t="s">
        <v>2</v>
      </c>
      <c r="H2" t="s">
        <v>3</v>
      </c>
      <c r="I2" t="s">
        <v>5130</v>
      </c>
      <c r="J2" t="s">
        <v>5131</v>
      </c>
      <c r="K2" t="s">
        <v>5132</v>
      </c>
      <c r="L2" t="s">
        <v>5133</v>
      </c>
      <c r="M2" t="s">
        <v>1070</v>
      </c>
      <c r="N2" t="s">
        <v>1077</v>
      </c>
    </row>
    <row r="3" spans="3:14" x14ac:dyDescent="0.25">
      <c r="D3" t="s">
        <v>1046</v>
      </c>
      <c r="E3" t="s">
        <v>5196</v>
      </c>
      <c r="F3" t="s">
        <v>5197</v>
      </c>
      <c r="G3" t="s">
        <v>2219</v>
      </c>
      <c r="H3" t="s">
        <v>126</v>
      </c>
      <c r="I3">
        <v>2</v>
      </c>
      <c r="J3" t="s">
        <v>31</v>
      </c>
      <c r="K3" t="str">
        <f>IF(Draft2022[[#This Row],[KEEPER]]="K",_xlfn.IFNA(INDEX(Draft2021[Current Contract],MATCH(Draft2022[[#This Row],[sleeper_id]],Draft2021[sleeper_id],0)),"Undrafted"),"")</f>
        <v>Rookie</v>
      </c>
      <c r="L3" t="str">
        <f>IF(Draft2022[[#This Row],[KEEPER]]="K",Draft2022[[#This Row],[Last Contract]],IF(ISNA(VLOOKUP(Draft2022[[#This Row],[sleeper_id]],Rookies2022[player_id],1,FALSE)),"Auction","Rookie"))</f>
        <v>Rookie</v>
      </c>
      <c r="M3">
        <f>2022-Draft2022[[#This Row],[Net Keeper Count]]</f>
        <v>2021</v>
      </c>
      <c r="N3">
        <f>IF(Draft2022[[#This Row],[KEEPER]]="K",1+_xlfn.IFNA(INDEX(Draft2021[Net Keeper Count],MATCH(Draft2022[[#This Row],[PLAYER]],Draft2021[PLAYER],0)),0),0)</f>
        <v>1</v>
      </c>
    </row>
    <row r="4" spans="3:14" x14ac:dyDescent="0.25">
      <c r="D4" t="s">
        <v>1046</v>
      </c>
      <c r="E4" t="s">
        <v>1916</v>
      </c>
      <c r="F4" t="s">
        <v>5187</v>
      </c>
      <c r="G4" t="s">
        <v>62</v>
      </c>
      <c r="H4" t="s">
        <v>64</v>
      </c>
      <c r="I4">
        <v>12</v>
      </c>
      <c r="J4" t="s">
        <v>31</v>
      </c>
      <c r="K4" t="str">
        <f>IF(Draft2022[[#This Row],[KEEPER]]="K",_xlfn.IFNA(INDEX(Draft2021[Current Contract],MATCH(Draft2022[[#This Row],[sleeper_id]],Draft2021[sleeper_id],0)),"Undrafted"),"")</f>
        <v>Rookie</v>
      </c>
      <c r="L4" t="str">
        <f>IF(Draft2022[[#This Row],[KEEPER]]="K",Draft2022[[#This Row],[Last Contract]],IF(ISNA(VLOOKUP(Draft2022[[#This Row],[sleeper_id]],Rookies2022[player_id],1,FALSE)),"Auction","Rookie"))</f>
        <v>Rookie</v>
      </c>
      <c r="M4">
        <f>2022-Draft2022[[#This Row],[Net Keeper Count]]</f>
        <v>2020</v>
      </c>
      <c r="N4">
        <f>IF(Draft2022[[#This Row],[KEEPER]]="K",1+_xlfn.IFNA(INDEX(Draft2021[Net Keeper Count],MATCH(Draft2022[[#This Row],[PLAYER]],Draft2021[PLAYER],0)),0),0)</f>
        <v>2</v>
      </c>
    </row>
    <row r="5" spans="3:14" x14ac:dyDescent="0.25">
      <c r="D5" t="s">
        <v>1046</v>
      </c>
      <c r="E5" t="s">
        <v>318</v>
      </c>
      <c r="F5" t="s">
        <v>1311</v>
      </c>
      <c r="G5" t="s">
        <v>2248</v>
      </c>
      <c r="H5" t="s">
        <v>102</v>
      </c>
      <c r="I5">
        <v>16</v>
      </c>
      <c r="J5" t="s">
        <v>31</v>
      </c>
      <c r="K5" t="str">
        <f>IF(Draft2022[[#This Row],[KEEPER]]="K",_xlfn.IFNA(INDEX(Draft2021[Current Contract],MATCH(Draft2022[[#This Row],[sleeper_id]],Draft2021[sleeper_id],0)),"Undrafted"),"")</f>
        <v>Rookie</v>
      </c>
      <c r="L5" t="str">
        <f>IF(Draft2022[[#This Row],[KEEPER]]="K",Draft2022[[#This Row],[Last Contract]],IF(ISNA(VLOOKUP(Draft2022[[#This Row],[sleeper_id]],Rookies2022[player_id],1,FALSE)),"Auction","Rookie"))</f>
        <v>Rookie</v>
      </c>
      <c r="M5">
        <f>2022-Draft2022[[#This Row],[Net Keeper Count]]</f>
        <v>2018</v>
      </c>
      <c r="N5">
        <f>IF(Draft2022[[#This Row],[KEEPER]]="K",1+_xlfn.IFNA(INDEX(Draft2021[Net Keeper Count],MATCH(Draft2022[[#This Row],[PLAYER]],Draft2021[PLAYER],0)),0),0)</f>
        <v>4</v>
      </c>
    </row>
    <row r="6" spans="3:14" x14ac:dyDescent="0.25">
      <c r="D6" t="s">
        <v>1046</v>
      </c>
      <c r="E6" t="s">
        <v>1109</v>
      </c>
      <c r="F6" t="s">
        <v>1108</v>
      </c>
      <c r="G6" t="s">
        <v>92</v>
      </c>
      <c r="H6" t="s">
        <v>29</v>
      </c>
      <c r="I6">
        <v>3</v>
      </c>
      <c r="J6" t="s">
        <v>31</v>
      </c>
      <c r="K6" t="str">
        <f>IF(Draft2022[[#This Row],[KEEPER]]="K",_xlfn.IFNA(INDEX(Draft2021[Current Contract],MATCH(Draft2022[[#This Row],[sleeper_id]],Draft2021[sleeper_id],0)),"Undrafted"),"")</f>
        <v>Rookie</v>
      </c>
      <c r="L6" t="str">
        <f>IF(Draft2022[[#This Row],[KEEPER]]="K",Draft2022[[#This Row],[Last Contract]],IF(ISNA(VLOOKUP(Draft2022[[#This Row],[sleeper_id]],Rookies2022[player_id],1,FALSE)),"Auction","Rookie"))</f>
        <v>Rookie</v>
      </c>
      <c r="M6">
        <f>2022-Draft2022[[#This Row],[Net Keeper Count]]</f>
        <v>2019</v>
      </c>
      <c r="N6">
        <f>IF(Draft2022[[#This Row],[KEEPER]]="K",1+_xlfn.IFNA(INDEX(Draft2021[Net Keeper Count],MATCH(Draft2022[[#This Row],[PLAYER]],Draft2021[PLAYER],0)),0),0)</f>
        <v>3</v>
      </c>
    </row>
    <row r="7" spans="3:14" x14ac:dyDescent="0.25">
      <c r="D7" t="s">
        <v>1046</v>
      </c>
      <c r="E7" t="s">
        <v>5198</v>
      </c>
      <c r="F7" t="s">
        <v>5199</v>
      </c>
      <c r="G7" t="s">
        <v>72</v>
      </c>
      <c r="H7" t="s">
        <v>64</v>
      </c>
      <c r="I7">
        <v>6</v>
      </c>
      <c r="J7" t="s">
        <v>31</v>
      </c>
      <c r="K7" t="str">
        <f>IF(Draft2022[[#This Row],[KEEPER]]="K",_xlfn.IFNA(INDEX(Draft2021[Current Contract],MATCH(Draft2022[[#This Row],[sleeper_id]],Draft2021[sleeper_id],0)),"Undrafted"),"")</f>
        <v>Rookie</v>
      </c>
      <c r="L7" t="str">
        <f>IF(Draft2022[[#This Row],[KEEPER]]="K",Draft2022[[#This Row],[Last Contract]],IF(ISNA(VLOOKUP(Draft2022[[#This Row],[sleeper_id]],Rookies2022[player_id],1,FALSE)),"Auction","Rookie"))</f>
        <v>Rookie</v>
      </c>
      <c r="M7">
        <f>2022-Draft2022[[#This Row],[Net Keeper Count]]</f>
        <v>2019</v>
      </c>
      <c r="N7">
        <f>IF(Draft2022[[#This Row],[KEEPER]]="K",1+_xlfn.IFNA(INDEX(Draft2021[Net Keeper Count],MATCH(Draft2022[[#This Row],[PLAYER]],Draft2021[PLAYER],0)),0),0)</f>
        <v>3</v>
      </c>
    </row>
    <row r="8" spans="3:14" x14ac:dyDescent="0.25">
      <c r="D8" t="s">
        <v>1046</v>
      </c>
      <c r="E8" t="s">
        <v>1830</v>
      </c>
      <c r="F8" t="s">
        <v>2663</v>
      </c>
      <c r="G8" t="s">
        <v>2233</v>
      </c>
      <c r="H8" t="s">
        <v>64</v>
      </c>
      <c r="I8">
        <v>16</v>
      </c>
      <c r="J8" t="s">
        <v>31</v>
      </c>
      <c r="K8" t="str">
        <f>IF(Draft2022[[#This Row],[KEEPER]]="K",_xlfn.IFNA(INDEX(Draft2021[Current Contract],MATCH(Draft2022[[#This Row],[sleeper_id]],Draft2021[sleeper_id],0)),"Undrafted"),"")</f>
        <v>Rookie</v>
      </c>
      <c r="L8" t="str">
        <f>IF(Draft2022[[#This Row],[KEEPER]]="K",Draft2022[[#This Row],[Last Contract]],IF(ISNA(VLOOKUP(Draft2022[[#This Row],[sleeper_id]],Rookies2022[player_id],1,FALSE)),"Auction","Rookie"))</f>
        <v>Rookie</v>
      </c>
      <c r="M8">
        <f>2022-Draft2022[[#This Row],[Net Keeper Count]]</f>
        <v>2019</v>
      </c>
      <c r="N8">
        <f>IF(Draft2022[[#This Row],[KEEPER]]="K",1+_xlfn.IFNA(INDEX(Draft2021[Net Keeper Count],MATCH(Draft2022[[#This Row],[PLAYER]],Draft2021[PLAYER],0)),0),0)</f>
        <v>3</v>
      </c>
    </row>
    <row r="9" spans="3:14" x14ac:dyDescent="0.25">
      <c r="D9" t="s">
        <v>1046</v>
      </c>
      <c r="E9" t="s">
        <v>1889</v>
      </c>
      <c r="F9" t="s">
        <v>5200</v>
      </c>
      <c r="G9" t="s">
        <v>70</v>
      </c>
      <c r="H9" t="s">
        <v>126</v>
      </c>
      <c r="I9">
        <v>1</v>
      </c>
      <c r="J9" t="s">
        <v>31</v>
      </c>
      <c r="K9" t="str">
        <f>IF(Draft2022[[#This Row],[KEEPER]]="K",_xlfn.IFNA(INDEX(Draft2021[Current Contract],MATCH(Draft2022[[#This Row],[sleeper_id]],Draft2021[sleeper_id],0)),"Undrafted"),"")</f>
        <v>Undrafted</v>
      </c>
      <c r="L9" t="str">
        <f>IF(Draft2022[[#This Row],[KEEPER]]="K",Draft2022[[#This Row],[Last Contract]],IF(ISNA(VLOOKUP(Draft2022[[#This Row],[sleeper_id]],Rookies2022[player_id],1,FALSE)),"Auction","Rookie"))</f>
        <v>Undrafted</v>
      </c>
      <c r="M9">
        <f>2022-Draft2022[[#This Row],[Net Keeper Count]]</f>
        <v>2021</v>
      </c>
      <c r="N9">
        <f>IF(Draft2022[[#This Row],[KEEPER]]="K",1+_xlfn.IFNA(INDEX(Draft2021[Net Keeper Count],MATCH(Draft2022[[#This Row],[PLAYER]],Draft2021[PLAYER],0)),0),0)</f>
        <v>1</v>
      </c>
    </row>
    <row r="10" spans="3:14" x14ac:dyDescent="0.25">
      <c r="D10" t="s">
        <v>1046</v>
      </c>
      <c r="E10" t="s">
        <v>1772</v>
      </c>
      <c r="F10" t="s">
        <v>5157</v>
      </c>
      <c r="G10" t="s">
        <v>2209</v>
      </c>
      <c r="H10" t="s">
        <v>126</v>
      </c>
      <c r="I10">
        <v>3</v>
      </c>
      <c r="J10" t="s">
        <v>31</v>
      </c>
      <c r="K10" t="str">
        <f>IF(Draft2022[[#This Row],[KEEPER]]="K",_xlfn.IFNA(INDEX(Draft2021[Current Contract],MATCH(Draft2022[[#This Row],[sleeper_id]],Draft2021[sleeper_id],0)),"Undrafted"),"")</f>
        <v>Rookie</v>
      </c>
      <c r="L10" t="str">
        <f>IF(Draft2022[[#This Row],[KEEPER]]="K",Draft2022[[#This Row],[Last Contract]],IF(ISNA(VLOOKUP(Draft2022[[#This Row],[sleeper_id]],Rookies2022[player_id],1,FALSE)),"Auction","Rookie"))</f>
        <v>Rookie</v>
      </c>
      <c r="M10">
        <f>2022-Draft2022[[#This Row],[Net Keeper Count]]</f>
        <v>2019</v>
      </c>
      <c r="N10">
        <f>IF(Draft2022[[#This Row],[KEEPER]]="K",1+_xlfn.IFNA(INDEX(Draft2021[Net Keeper Count],MATCH(Draft2022[[#This Row],[PLAYER]],Draft2021[PLAYER],0)),0),0)</f>
        <v>3</v>
      </c>
    </row>
    <row r="11" spans="3:14" x14ac:dyDescent="0.25">
      <c r="D11" t="s">
        <v>1046</v>
      </c>
      <c r="E11" t="s">
        <v>249</v>
      </c>
      <c r="F11" t="s">
        <v>2562</v>
      </c>
      <c r="G11" t="s">
        <v>2233</v>
      </c>
      <c r="H11" t="s">
        <v>29</v>
      </c>
      <c r="I11">
        <v>21</v>
      </c>
      <c r="J11" t="s">
        <v>31</v>
      </c>
      <c r="K11" t="str">
        <f>IF(Draft2022[[#This Row],[KEEPER]]="K",_xlfn.IFNA(INDEX(Draft2021[Current Contract],MATCH(Draft2022[[#This Row],[sleeper_id]],Draft2021[sleeper_id],0)),"Undrafted"),"")</f>
        <v>Rookie</v>
      </c>
      <c r="L11" t="str">
        <f>IF(Draft2022[[#This Row],[KEEPER]]="K",Draft2022[[#This Row],[Last Contract]],IF(ISNA(VLOOKUP(Draft2022[[#This Row],[sleeper_id]],Rookies2022[player_id],1,FALSE)),"Auction","Rookie"))</f>
        <v>Rookie</v>
      </c>
      <c r="M11">
        <f>2022-Draft2022[[#This Row],[Net Keeper Count]]</f>
        <v>2018</v>
      </c>
      <c r="N11">
        <f>IF(Draft2022[[#This Row],[KEEPER]]="K",1+_xlfn.IFNA(INDEX(Draft2021[Net Keeper Count],MATCH(Draft2022[[#This Row],[PLAYER]],Draft2021[PLAYER],0)),0),0)</f>
        <v>4</v>
      </c>
    </row>
    <row r="12" spans="3:14" x14ac:dyDescent="0.25">
      <c r="D12" t="s">
        <v>1046</v>
      </c>
      <c r="E12" t="s">
        <v>114</v>
      </c>
      <c r="F12" t="s">
        <v>5180</v>
      </c>
      <c r="G12" t="s">
        <v>70</v>
      </c>
      <c r="H12" t="s">
        <v>102</v>
      </c>
      <c r="I12">
        <v>35</v>
      </c>
      <c r="J12" t="s">
        <v>31</v>
      </c>
      <c r="K12" t="str">
        <f>IF(Draft2022[[#This Row],[KEEPER]]="K",_xlfn.IFNA(INDEX(Draft2021[Current Contract],MATCH(Draft2022[[#This Row],[sleeper_id]],Draft2021[sleeper_id],0)),"Undrafted"),"")</f>
        <v>Auction</v>
      </c>
      <c r="L12" t="str">
        <f>IF(Draft2022[[#This Row],[KEEPER]]="K",Draft2022[[#This Row],[Last Contract]],IF(ISNA(VLOOKUP(Draft2022[[#This Row],[sleeper_id]],Rookies2022[player_id],1,FALSE)),"Auction","Rookie"))</f>
        <v>Auction</v>
      </c>
      <c r="M12">
        <f>2022-Draft2022[[#This Row],[Net Keeper Count]]</f>
        <v>2020</v>
      </c>
      <c r="N12">
        <f>IF(Draft2022[[#This Row],[KEEPER]]="K",1+_xlfn.IFNA(INDEX(Draft2021[Net Keeper Count],MATCH(Draft2022[[#This Row],[PLAYER]],Draft2021[PLAYER],0)),0),0)</f>
        <v>2</v>
      </c>
    </row>
    <row r="13" spans="3:14" x14ac:dyDescent="0.25">
      <c r="D13" t="s">
        <v>1046</v>
      </c>
      <c r="E13" t="s">
        <v>1895</v>
      </c>
      <c r="F13" t="s">
        <v>1174</v>
      </c>
      <c r="G13" t="s">
        <v>2311</v>
      </c>
      <c r="H13" t="s">
        <v>64</v>
      </c>
      <c r="I13">
        <v>4</v>
      </c>
      <c r="J13" t="s">
        <v>31</v>
      </c>
      <c r="K13" t="str">
        <f>IF(Draft2022[[#This Row],[KEEPER]]="K",_xlfn.IFNA(INDEX(Draft2021[Current Contract],MATCH(Draft2022[[#This Row],[sleeper_id]],Draft2021[sleeper_id],0)),"Undrafted"),"")</f>
        <v>Rookie</v>
      </c>
      <c r="L13" t="str">
        <f>IF(Draft2022[[#This Row],[KEEPER]]="K",Draft2022[[#This Row],[Last Contract]],IF(ISNA(VLOOKUP(Draft2022[[#This Row],[sleeper_id]],Rookies2022[player_id],1,FALSE)),"Auction","Rookie"))</f>
        <v>Rookie</v>
      </c>
      <c r="M13">
        <f>2022-Draft2022[[#This Row],[Net Keeper Count]]</f>
        <v>2021</v>
      </c>
      <c r="N13">
        <f>IF(Draft2022[[#This Row],[KEEPER]]="K",1+_xlfn.IFNA(INDEX(Draft2021[Net Keeper Count],MATCH(Draft2022[[#This Row],[PLAYER]],Draft2021[PLAYER],0)),0),0)</f>
        <v>1</v>
      </c>
    </row>
    <row r="14" spans="3:14" x14ac:dyDescent="0.25">
      <c r="D14" t="s">
        <v>1046</v>
      </c>
      <c r="E14" t="s">
        <v>1328</v>
      </c>
      <c r="F14" t="s">
        <v>1327</v>
      </c>
      <c r="G14" t="s">
        <v>2246</v>
      </c>
      <c r="H14" t="s">
        <v>102</v>
      </c>
      <c r="I14">
        <v>11</v>
      </c>
      <c r="J14" t="s">
        <v>31</v>
      </c>
      <c r="K14" t="str">
        <f>IF(Draft2022[[#This Row],[KEEPER]]="K",_xlfn.IFNA(INDEX(Draft2021[Current Contract],MATCH(Draft2022[[#This Row],[sleeper_id]],Draft2021[sleeper_id],0)),"Undrafted"),"")</f>
        <v>Rookie</v>
      </c>
      <c r="L14" t="str">
        <f>IF(Draft2022[[#This Row],[KEEPER]]="K",Draft2022[[#This Row],[Last Contract]],IF(ISNA(VLOOKUP(Draft2022[[#This Row],[sleeper_id]],Rookies2022[player_id],1,FALSE)),"Auction","Rookie"))</f>
        <v>Rookie</v>
      </c>
      <c r="M14">
        <f>2022-Draft2022[[#This Row],[Net Keeper Count]]</f>
        <v>2020</v>
      </c>
      <c r="N14">
        <f>IF(Draft2022[[#This Row],[KEEPER]]="K",1+_xlfn.IFNA(INDEX(Draft2021[Net Keeper Count],MATCH(Draft2022[[#This Row],[PLAYER]],Draft2021[PLAYER],0)),0),0)</f>
        <v>2</v>
      </c>
    </row>
    <row r="15" spans="3:14" x14ac:dyDescent="0.25">
      <c r="D15" t="s">
        <v>1046</v>
      </c>
      <c r="E15" t="s">
        <v>1780</v>
      </c>
      <c r="F15" t="s">
        <v>2613</v>
      </c>
      <c r="G15" t="s">
        <v>2278</v>
      </c>
      <c r="H15" t="s">
        <v>126</v>
      </c>
      <c r="I15">
        <v>4</v>
      </c>
      <c r="J15" t="s">
        <v>31</v>
      </c>
      <c r="K15" t="str">
        <f>IF(Draft2022[[#This Row],[KEEPER]]="K",_xlfn.IFNA(INDEX(Draft2021[Current Contract],MATCH(Draft2022[[#This Row],[sleeper_id]],Draft2021[sleeper_id],0)),"Undrafted"),"")</f>
        <v>Rookie</v>
      </c>
      <c r="L15" t="str">
        <f>IF(Draft2022[[#This Row],[KEEPER]]="K",Draft2022[[#This Row],[Last Contract]],IF(ISNA(VLOOKUP(Draft2022[[#This Row],[sleeper_id]],Rookies2022[player_id],1,FALSE)),"Auction","Rookie"))</f>
        <v>Rookie</v>
      </c>
      <c r="M15">
        <f>2022-Draft2022[[#This Row],[Net Keeper Count]]</f>
        <v>2019</v>
      </c>
      <c r="N15">
        <f>IF(Draft2022[[#This Row],[KEEPER]]="K",1+_xlfn.IFNA(INDEX(Draft2021[Net Keeper Count],MATCH(Draft2022[[#This Row],[PLAYER]],Draft2021[PLAYER],0)),0),0)</f>
        <v>3</v>
      </c>
    </row>
    <row r="16" spans="3:14" x14ac:dyDescent="0.25">
      <c r="D16" t="s">
        <v>1046</v>
      </c>
      <c r="E16" t="s">
        <v>1881</v>
      </c>
      <c r="F16" t="s">
        <v>5135</v>
      </c>
      <c r="G16" t="s">
        <v>2246</v>
      </c>
      <c r="H16" t="s">
        <v>102</v>
      </c>
      <c r="I16">
        <v>5</v>
      </c>
      <c r="J16" t="s">
        <v>31</v>
      </c>
      <c r="K16" t="str">
        <f>IF(Draft2022[[#This Row],[KEEPER]]="K",_xlfn.IFNA(INDEX(Draft2021[Current Contract],MATCH(Draft2022[[#This Row],[sleeper_id]],Draft2021[sleeper_id],0)),"Undrafted"),"")</f>
        <v>Rookie</v>
      </c>
      <c r="L16" t="str">
        <f>IF(Draft2022[[#This Row],[KEEPER]]="K",Draft2022[[#This Row],[Last Contract]],IF(ISNA(VLOOKUP(Draft2022[[#This Row],[sleeper_id]],Rookies2022[player_id],1,FALSE)),"Auction","Rookie"))</f>
        <v>Rookie</v>
      </c>
      <c r="M16">
        <f>2022-Draft2022[[#This Row],[Net Keeper Count]]</f>
        <v>2019</v>
      </c>
      <c r="N16">
        <f>IF(Draft2022[[#This Row],[KEEPER]]="K",1+_xlfn.IFNA(INDEX(Draft2021[Net Keeper Count],MATCH(Draft2022[[#This Row],[PLAYER]],Draft2021[PLAYER],0)),0),0)</f>
        <v>3</v>
      </c>
    </row>
    <row r="17" spans="4:14" x14ac:dyDescent="0.25">
      <c r="D17" t="s">
        <v>1046</v>
      </c>
      <c r="E17" t="s">
        <v>1132</v>
      </c>
      <c r="F17" t="s">
        <v>1131</v>
      </c>
      <c r="G17" t="s">
        <v>2322</v>
      </c>
      <c r="H17" t="s">
        <v>29</v>
      </c>
      <c r="I17">
        <v>5</v>
      </c>
      <c r="J17" t="s">
        <v>31</v>
      </c>
      <c r="K17" t="str">
        <f>IF(Draft2022[[#This Row],[KEEPER]]="K",_xlfn.IFNA(INDEX(Draft2021[Current Contract],MATCH(Draft2022[[#This Row],[sleeper_id]],Draft2021[sleeper_id],0)),"Undrafted"),"")</f>
        <v>Rookie</v>
      </c>
      <c r="L17" t="str">
        <f>IF(Draft2022[[#This Row],[KEEPER]]="K",Draft2022[[#This Row],[Last Contract]],IF(ISNA(VLOOKUP(Draft2022[[#This Row],[sleeper_id]],Rookies2022[player_id],1,FALSE)),"Auction","Rookie"))</f>
        <v>Rookie</v>
      </c>
      <c r="M17">
        <f>2022-Draft2022[[#This Row],[Net Keeper Count]]</f>
        <v>2021</v>
      </c>
      <c r="N17">
        <f>IF(Draft2022[[#This Row],[KEEPER]]="K",1+_xlfn.IFNA(INDEX(Draft2021[Net Keeper Count],MATCH(Draft2022[[#This Row],[PLAYER]],Draft2021[PLAYER],0)),0),0)</f>
        <v>1</v>
      </c>
    </row>
    <row r="18" spans="4:14" x14ac:dyDescent="0.25">
      <c r="D18" t="s">
        <v>1046</v>
      </c>
      <c r="E18" t="s">
        <v>2042</v>
      </c>
      <c r="F18" t="s">
        <v>5201</v>
      </c>
      <c r="G18" t="s">
        <v>2268</v>
      </c>
      <c r="H18" t="s">
        <v>102</v>
      </c>
      <c r="I18">
        <v>4</v>
      </c>
      <c r="J18" t="s">
        <v>19</v>
      </c>
      <c r="K18" t="str">
        <f>IF(Draft2022[[#This Row],[KEEPER]]="K",_xlfn.IFNA(INDEX(Draft2021[Current Contract],MATCH(Draft2022[[#This Row],[sleeper_id]],Draft2021[sleeper_id],0)),"Undrafted"),"")</f>
        <v/>
      </c>
      <c r="L18" t="str">
        <f>IF(Draft2022[[#This Row],[KEEPER]]="K",Draft2022[[#This Row],[Last Contract]],IF(ISNA(VLOOKUP(Draft2022[[#This Row],[sleeper_id]],Rookies2022[player_id],1,FALSE)),"Auction","Rookie"))</f>
        <v>Rookie</v>
      </c>
      <c r="M18">
        <f>2022-Draft2022[[#This Row],[Net Keeper Count]]</f>
        <v>2022</v>
      </c>
      <c r="N18">
        <f>IF(Draft2022[[#This Row],[KEEPER]]="K",1+_xlfn.IFNA(INDEX(Draft2021[Net Keeper Count],MATCH(Draft2022[[#This Row],[PLAYER]],Draft2021[PLAYER],0)),0),0)</f>
        <v>0</v>
      </c>
    </row>
    <row r="19" spans="4:14" x14ac:dyDescent="0.25">
      <c r="D19" t="s">
        <v>1046</v>
      </c>
      <c r="E19" t="s">
        <v>1512</v>
      </c>
      <c r="F19" t="s">
        <v>1511</v>
      </c>
      <c r="G19" t="s">
        <v>2221</v>
      </c>
      <c r="H19" t="s">
        <v>126</v>
      </c>
      <c r="I19">
        <v>1</v>
      </c>
      <c r="J19" t="s">
        <v>19</v>
      </c>
      <c r="K19" t="str">
        <f>IF(Draft2022[[#This Row],[KEEPER]]="K",_xlfn.IFNA(INDEX(Draft2021[Current Contract],MATCH(Draft2022[[#This Row],[sleeper_id]],Draft2021[sleeper_id],0)),"Undrafted"),"")</f>
        <v/>
      </c>
      <c r="L19" t="str">
        <f>IF(Draft2022[[#This Row],[KEEPER]]="K",Draft2022[[#This Row],[Last Contract]],IF(ISNA(VLOOKUP(Draft2022[[#This Row],[sleeper_id]],Rookies2022[player_id],1,FALSE)),"Auction","Rookie"))</f>
        <v>Rookie</v>
      </c>
      <c r="M19">
        <f>2022-Draft2022[[#This Row],[Net Keeper Count]]</f>
        <v>2022</v>
      </c>
      <c r="N19">
        <f>IF(Draft2022[[#This Row],[KEEPER]]="K",1+_xlfn.IFNA(INDEX(Draft2021[Net Keeper Count],MATCH(Draft2022[[#This Row],[PLAYER]],Draft2021[PLAYER],0)),0),0)</f>
        <v>0</v>
      </c>
    </row>
    <row r="20" spans="4:14" x14ac:dyDescent="0.25">
      <c r="D20" t="s">
        <v>1046</v>
      </c>
      <c r="E20" t="s">
        <v>2001</v>
      </c>
      <c r="F20" t="s">
        <v>5202</v>
      </c>
      <c r="G20" t="s">
        <v>70</v>
      </c>
      <c r="H20" t="s">
        <v>64</v>
      </c>
      <c r="I20">
        <v>4</v>
      </c>
      <c r="J20" t="s">
        <v>19</v>
      </c>
      <c r="K20" t="str">
        <f>IF(Draft2022[[#This Row],[KEEPER]]="K",_xlfn.IFNA(INDEX(Draft2021[Current Contract],MATCH(Draft2022[[#This Row],[sleeper_id]],Draft2021[sleeper_id],0)),"Undrafted"),"")</f>
        <v/>
      </c>
      <c r="L20" t="str">
        <f>IF(Draft2022[[#This Row],[KEEPER]]="K",Draft2022[[#This Row],[Last Contract]],IF(ISNA(VLOOKUP(Draft2022[[#This Row],[sleeper_id]],Rookies2022[player_id],1,FALSE)),"Auction","Rookie"))</f>
        <v>Rookie</v>
      </c>
      <c r="M20">
        <f>2022-Draft2022[[#This Row],[Net Keeper Count]]</f>
        <v>2022</v>
      </c>
      <c r="N20">
        <f>IF(Draft2022[[#This Row],[KEEPER]]="K",1+_xlfn.IFNA(INDEX(Draft2021[Net Keeper Count],MATCH(Draft2022[[#This Row],[PLAYER]],Draft2021[PLAYER],0)),0),0)</f>
        <v>0</v>
      </c>
    </row>
    <row r="21" spans="4:14" x14ac:dyDescent="0.25">
      <c r="D21" t="s">
        <v>1046</v>
      </c>
      <c r="E21" t="s">
        <v>1942</v>
      </c>
      <c r="F21" t="s">
        <v>2667</v>
      </c>
      <c r="G21" t="s">
        <v>2268</v>
      </c>
      <c r="H21" t="s">
        <v>64</v>
      </c>
      <c r="I21">
        <v>1</v>
      </c>
      <c r="J21" t="s">
        <v>19</v>
      </c>
      <c r="K21" t="str">
        <f>IF(Draft2022[[#This Row],[KEEPER]]="K",_xlfn.IFNA(INDEX(Draft2021[Current Contract],MATCH(Draft2022[[#This Row],[sleeper_id]],Draft2021[sleeper_id],0)),"Undrafted"),"")</f>
        <v/>
      </c>
      <c r="L21" t="str">
        <f>IF(Draft2022[[#This Row],[KEEPER]]="K",Draft2022[[#This Row],[Last Contract]],IF(ISNA(VLOOKUP(Draft2022[[#This Row],[sleeper_id]],Rookies2022[player_id],1,FALSE)),"Auction","Rookie"))</f>
        <v>Rookie</v>
      </c>
      <c r="M21">
        <f>2022-Draft2022[[#This Row],[Net Keeper Count]]</f>
        <v>2022</v>
      </c>
      <c r="N21">
        <f>IF(Draft2022[[#This Row],[KEEPER]]="K",1+_xlfn.IFNA(INDEX(Draft2021[Net Keeper Count],MATCH(Draft2022[[#This Row],[PLAYER]],Draft2021[PLAYER],0)),0),0)</f>
        <v>0</v>
      </c>
    </row>
    <row r="22" spans="4:14" x14ac:dyDescent="0.25">
      <c r="D22" t="s">
        <v>1046</v>
      </c>
      <c r="E22" t="s">
        <v>1119</v>
      </c>
      <c r="F22" t="s">
        <v>1118</v>
      </c>
      <c r="G22" t="s">
        <v>2278</v>
      </c>
      <c r="H22" t="s">
        <v>64</v>
      </c>
      <c r="I22">
        <v>6</v>
      </c>
      <c r="J22" t="s">
        <v>19</v>
      </c>
      <c r="K22" t="str">
        <f>IF(Draft2022[[#This Row],[KEEPER]]="K",_xlfn.IFNA(INDEX(Draft2021[Current Contract],MATCH(Draft2022[[#This Row],[sleeper_id]],Draft2021[sleeper_id],0)),"Undrafted"),"")</f>
        <v/>
      </c>
      <c r="L22" t="str">
        <f>IF(Draft2022[[#This Row],[KEEPER]]="K",Draft2022[[#This Row],[Last Contract]],IF(ISNA(VLOOKUP(Draft2022[[#This Row],[sleeper_id]],Rookies2022[player_id],1,FALSE)),"Auction","Rookie"))</f>
        <v>Rookie</v>
      </c>
      <c r="M22">
        <f>2022-Draft2022[[#This Row],[Net Keeper Count]]</f>
        <v>2022</v>
      </c>
      <c r="N22">
        <f>IF(Draft2022[[#This Row],[KEEPER]]="K",1+_xlfn.IFNA(INDEX(Draft2021[Net Keeper Count],MATCH(Draft2022[[#This Row],[PLAYER]],Draft2021[PLAYER],0)),0),0)</f>
        <v>0</v>
      </c>
    </row>
    <row r="23" spans="4:14" x14ac:dyDescent="0.25">
      <c r="D23" t="s">
        <v>1046</v>
      </c>
      <c r="E23" t="s">
        <v>2099</v>
      </c>
      <c r="F23" t="s">
        <v>2731</v>
      </c>
      <c r="G23" t="s">
        <v>2221</v>
      </c>
      <c r="H23" t="s">
        <v>64</v>
      </c>
      <c r="I23">
        <v>2</v>
      </c>
      <c r="J23" t="s">
        <v>19</v>
      </c>
      <c r="K23" t="str">
        <f>IF(Draft2022[[#This Row],[KEEPER]]="K",_xlfn.IFNA(INDEX(Draft2021[Current Contract],MATCH(Draft2022[[#This Row],[sleeper_id]],Draft2021[sleeper_id],0)),"Undrafted"),"")</f>
        <v/>
      </c>
      <c r="L23" t="str">
        <f>IF(Draft2022[[#This Row],[KEEPER]]="K",Draft2022[[#This Row],[Last Contract]],IF(ISNA(VLOOKUP(Draft2022[[#This Row],[sleeper_id]],Rookies2022[player_id],1,FALSE)),"Auction","Rookie"))</f>
        <v>Rookie</v>
      </c>
      <c r="M23">
        <f>2022-Draft2022[[#This Row],[Net Keeper Count]]</f>
        <v>2022</v>
      </c>
      <c r="N23">
        <f>IF(Draft2022[[#This Row],[KEEPER]]="K",1+_xlfn.IFNA(INDEX(Draft2021[Net Keeper Count],MATCH(Draft2022[[#This Row],[PLAYER]],Draft2021[PLAYER],0)),0),0)</f>
        <v>0</v>
      </c>
    </row>
    <row r="24" spans="4:14" x14ac:dyDescent="0.25">
      <c r="D24" t="s">
        <v>1043</v>
      </c>
      <c r="E24" t="s">
        <v>1848</v>
      </c>
      <c r="F24" t="s">
        <v>5136</v>
      </c>
      <c r="G24" t="s">
        <v>2236</v>
      </c>
      <c r="H24" t="s">
        <v>102</v>
      </c>
      <c r="I24">
        <v>3</v>
      </c>
      <c r="J24" t="s">
        <v>31</v>
      </c>
      <c r="K24" t="str">
        <f>IF(Draft2022[[#This Row],[KEEPER]]="K",_xlfn.IFNA(INDEX(Draft2021[Current Contract],MATCH(Draft2022[[#This Row],[sleeper_id]],Draft2021[sleeper_id],0)),"Undrafted"),"")</f>
        <v>Rookie</v>
      </c>
      <c r="L24" t="str">
        <f>IF(Draft2022[[#This Row],[KEEPER]]="K",Draft2022[[#This Row],[Last Contract]],IF(ISNA(VLOOKUP(Draft2022[[#This Row],[sleeper_id]],Rookies2022[player_id],1,FALSE)),"Auction","Rookie"))</f>
        <v>Rookie</v>
      </c>
      <c r="M24">
        <f>2022-Draft2022[[#This Row],[Net Keeper Count]]</f>
        <v>2020</v>
      </c>
      <c r="N24">
        <f>IF(Draft2022[[#This Row],[KEEPER]]="K",1+_xlfn.IFNA(INDEX(Draft2021[Net Keeper Count],MATCH(Draft2022[[#This Row],[PLAYER]],Draft2021[PLAYER],0)),0),0)</f>
        <v>2</v>
      </c>
    </row>
    <row r="25" spans="4:14" x14ac:dyDescent="0.25">
      <c r="D25" t="s">
        <v>1043</v>
      </c>
      <c r="E25" t="s">
        <v>1310</v>
      </c>
      <c r="F25" t="s">
        <v>1309</v>
      </c>
      <c r="G25" t="s">
        <v>2224</v>
      </c>
      <c r="H25" t="s">
        <v>64</v>
      </c>
      <c r="I25">
        <v>4</v>
      </c>
      <c r="J25" t="s">
        <v>31</v>
      </c>
      <c r="K25" t="str">
        <f>IF(Draft2022[[#This Row],[KEEPER]]="K",_xlfn.IFNA(INDEX(Draft2021[Current Contract],MATCH(Draft2022[[#This Row],[sleeper_id]],Draft2021[sleeper_id],0)),"Undrafted"),"")</f>
        <v>Rookie</v>
      </c>
      <c r="L25" t="str">
        <f>IF(Draft2022[[#This Row],[KEEPER]]="K",Draft2022[[#This Row],[Last Contract]],IF(ISNA(VLOOKUP(Draft2022[[#This Row],[sleeper_id]],Rookies2022[player_id],1,FALSE)),"Auction","Rookie"))</f>
        <v>Rookie</v>
      </c>
      <c r="M25">
        <f>2022-Draft2022[[#This Row],[Net Keeper Count]]</f>
        <v>2021</v>
      </c>
      <c r="N25">
        <f>IF(Draft2022[[#This Row],[KEEPER]]="K",1+_xlfn.IFNA(INDEX(Draft2021[Net Keeper Count],MATCH(Draft2022[[#This Row],[PLAYER]],Draft2021[PLAYER],0)),0),0)</f>
        <v>1</v>
      </c>
    </row>
    <row r="26" spans="4:14" x14ac:dyDescent="0.25">
      <c r="D26" t="s">
        <v>1043</v>
      </c>
      <c r="E26" t="s">
        <v>1747</v>
      </c>
      <c r="F26" t="s">
        <v>2589</v>
      </c>
      <c r="G26" t="s">
        <v>2229</v>
      </c>
      <c r="H26" t="s">
        <v>126</v>
      </c>
      <c r="I26">
        <v>2</v>
      </c>
      <c r="J26" t="s">
        <v>31</v>
      </c>
      <c r="K26" t="str">
        <f>IF(Draft2022[[#This Row],[KEEPER]]="K",_xlfn.IFNA(INDEX(Draft2021[Current Contract],MATCH(Draft2022[[#This Row],[sleeper_id]],Draft2021[sleeper_id],0)),"Undrafted"),"")</f>
        <v>Rookie</v>
      </c>
      <c r="L26" t="str">
        <f>IF(Draft2022[[#This Row],[KEEPER]]="K",Draft2022[[#This Row],[Last Contract]],IF(ISNA(VLOOKUP(Draft2022[[#This Row],[sleeper_id]],Rookies2022[player_id],1,FALSE)),"Auction","Rookie"))</f>
        <v>Rookie</v>
      </c>
      <c r="M26">
        <f>2022-Draft2022[[#This Row],[Net Keeper Count]]</f>
        <v>2020</v>
      </c>
      <c r="N26">
        <f>IF(Draft2022[[#This Row],[KEEPER]]="K",1+_xlfn.IFNA(INDEX(Draft2021[Net Keeper Count],MATCH(Draft2022[[#This Row],[PLAYER]],Draft2021[PLAYER],0)),0),0)</f>
        <v>2</v>
      </c>
    </row>
    <row r="27" spans="4:14" x14ac:dyDescent="0.25">
      <c r="D27" t="s">
        <v>1043</v>
      </c>
      <c r="E27" t="s">
        <v>1503</v>
      </c>
      <c r="F27" t="s">
        <v>1502</v>
      </c>
      <c r="G27" t="s">
        <v>2278</v>
      </c>
      <c r="H27" t="s">
        <v>102</v>
      </c>
      <c r="I27">
        <v>16</v>
      </c>
      <c r="J27" t="s">
        <v>31</v>
      </c>
      <c r="K27" t="str">
        <f>IF(Draft2022[[#This Row],[KEEPER]]="K",_xlfn.IFNA(INDEX(Draft2021[Current Contract],MATCH(Draft2022[[#This Row],[sleeper_id]],Draft2021[sleeper_id],0)),"Undrafted"),"")</f>
        <v>Rookie</v>
      </c>
      <c r="L27" t="str">
        <f>IF(Draft2022[[#This Row],[KEEPER]]="K",Draft2022[[#This Row],[Last Contract]],IF(ISNA(VLOOKUP(Draft2022[[#This Row],[sleeper_id]],Rookies2022[player_id],1,FALSE)),"Auction","Rookie"))</f>
        <v>Rookie</v>
      </c>
      <c r="M27">
        <f>2022-Draft2022[[#This Row],[Net Keeper Count]]</f>
        <v>2019</v>
      </c>
      <c r="N27">
        <f>IF(Draft2022[[#This Row],[KEEPER]]="K",1+_xlfn.IFNA(INDEX(Draft2021[Net Keeper Count],MATCH(Draft2022[[#This Row],[PLAYER]],Draft2021[PLAYER],0)),0),0)</f>
        <v>3</v>
      </c>
    </row>
    <row r="28" spans="4:14" x14ac:dyDescent="0.25">
      <c r="D28" t="s">
        <v>1043</v>
      </c>
      <c r="E28" t="s">
        <v>129</v>
      </c>
      <c r="F28" t="s">
        <v>1312</v>
      </c>
      <c r="G28" t="s">
        <v>2241</v>
      </c>
      <c r="H28" t="s">
        <v>64</v>
      </c>
      <c r="I28">
        <v>87</v>
      </c>
      <c r="J28" t="s">
        <v>31</v>
      </c>
      <c r="K28" t="str">
        <f>IF(Draft2022[[#This Row],[KEEPER]]="K",_xlfn.IFNA(INDEX(Draft2021[Current Contract],MATCH(Draft2022[[#This Row],[sleeper_id]],Draft2021[sleeper_id],0)),"Undrafted"),"")</f>
        <v>Rookie</v>
      </c>
      <c r="L28" t="str">
        <f>IF(Draft2022[[#This Row],[KEEPER]]="K",Draft2022[[#This Row],[Last Contract]],IF(ISNA(VLOOKUP(Draft2022[[#This Row],[sleeper_id]],Rookies2022[player_id],1,FALSE)),"Auction","Rookie"))</f>
        <v>Rookie</v>
      </c>
      <c r="M28">
        <f>2022-Draft2022[[#This Row],[Net Keeper Count]]</f>
        <v>2016</v>
      </c>
      <c r="N28">
        <f>IF(Draft2022[[#This Row],[KEEPER]]="K",1+_xlfn.IFNA(INDEX(Draft2021[Net Keeper Count],MATCH(Draft2022[[#This Row],[PLAYER]],Draft2021[PLAYER],0)),0),0)</f>
        <v>6</v>
      </c>
    </row>
    <row r="29" spans="4:14" x14ac:dyDescent="0.25">
      <c r="D29" t="s">
        <v>1043</v>
      </c>
      <c r="E29" t="s">
        <v>5203</v>
      </c>
      <c r="F29" t="s">
        <v>5204</v>
      </c>
      <c r="G29" t="s">
        <v>2268</v>
      </c>
      <c r="H29" t="s">
        <v>126</v>
      </c>
      <c r="I29">
        <v>1</v>
      </c>
      <c r="J29" t="s">
        <v>31</v>
      </c>
      <c r="K29" t="str">
        <f>IF(Draft2022[[#This Row],[KEEPER]]="K",_xlfn.IFNA(INDEX(Draft2021[Current Contract],MATCH(Draft2022[[#This Row],[sleeper_id]],Draft2021[sleeper_id],0)),"Undrafted"),"")</f>
        <v>Undrafted</v>
      </c>
      <c r="L29" t="str">
        <f>IF(Draft2022[[#This Row],[KEEPER]]="K",Draft2022[[#This Row],[Last Contract]],IF(ISNA(VLOOKUP(Draft2022[[#This Row],[sleeper_id]],Rookies2022[player_id],1,FALSE)),"Auction","Rookie"))</f>
        <v>Undrafted</v>
      </c>
      <c r="M29">
        <f>2022-Draft2022[[#This Row],[Net Keeper Count]]</f>
        <v>2020</v>
      </c>
      <c r="N29">
        <f>IF(Draft2022[[#This Row],[KEEPER]]="K",1+_xlfn.IFNA(INDEX(Draft2021[Net Keeper Count],MATCH(Draft2022[[#This Row],[PLAYER]],Draft2021[PLAYER],0)),0),0)</f>
        <v>2</v>
      </c>
    </row>
    <row r="30" spans="4:14" x14ac:dyDescent="0.25">
      <c r="D30" t="s">
        <v>1043</v>
      </c>
      <c r="E30" t="s">
        <v>348</v>
      </c>
      <c r="F30" t="s">
        <v>1225</v>
      </c>
      <c r="G30" t="s">
        <v>2221</v>
      </c>
      <c r="H30" t="s">
        <v>29</v>
      </c>
      <c r="I30">
        <v>31</v>
      </c>
      <c r="J30" t="s">
        <v>31</v>
      </c>
      <c r="K30" t="str">
        <f>IF(Draft2022[[#This Row],[KEEPER]]="K",_xlfn.IFNA(INDEX(Draft2021[Current Contract],MATCH(Draft2022[[#This Row],[sleeper_id]],Draft2021[sleeper_id],0)),"Undrafted"),"")</f>
        <v>Rookie</v>
      </c>
      <c r="L30" t="str">
        <f>IF(Draft2022[[#This Row],[KEEPER]]="K",Draft2022[[#This Row],[Last Contract]],IF(ISNA(VLOOKUP(Draft2022[[#This Row],[sleeper_id]],Rookies2022[player_id],1,FALSE)),"Auction","Rookie"))</f>
        <v>Rookie</v>
      </c>
      <c r="M30">
        <f>2022-Draft2022[[#This Row],[Net Keeper Count]]</f>
        <v>2018</v>
      </c>
      <c r="N30">
        <f>IF(Draft2022[[#This Row],[KEEPER]]="K",1+_xlfn.IFNA(INDEX(Draft2021[Net Keeper Count],MATCH(Draft2022[[#This Row],[PLAYER]],Draft2021[PLAYER],0)),0),0)</f>
        <v>4</v>
      </c>
    </row>
    <row r="31" spans="4:14" x14ac:dyDescent="0.25">
      <c r="D31" t="s">
        <v>1043</v>
      </c>
      <c r="E31" t="s">
        <v>1987</v>
      </c>
      <c r="F31" t="s">
        <v>2849</v>
      </c>
      <c r="G31" t="s">
        <v>34</v>
      </c>
      <c r="H31" t="s">
        <v>29</v>
      </c>
      <c r="I31">
        <v>3</v>
      </c>
      <c r="J31" t="s">
        <v>31</v>
      </c>
      <c r="K31" t="str">
        <f>IF(Draft2022[[#This Row],[KEEPER]]="K",_xlfn.IFNA(INDEX(Draft2021[Current Contract],MATCH(Draft2022[[#This Row],[sleeper_id]],Draft2021[sleeper_id],0)),"Undrafted"),"")</f>
        <v>Rookie</v>
      </c>
      <c r="L31" t="str">
        <f>IF(Draft2022[[#This Row],[KEEPER]]="K",Draft2022[[#This Row],[Last Contract]],IF(ISNA(VLOOKUP(Draft2022[[#This Row],[sleeper_id]],Rookies2022[player_id],1,FALSE)),"Auction","Rookie"))</f>
        <v>Rookie</v>
      </c>
      <c r="M31">
        <f>2022-Draft2022[[#This Row],[Net Keeper Count]]</f>
        <v>2021</v>
      </c>
      <c r="N31">
        <f>IF(Draft2022[[#This Row],[KEEPER]]="K",1+_xlfn.IFNA(INDEX(Draft2021[Net Keeper Count],MATCH(Draft2022[[#This Row],[PLAYER]],Draft2021[PLAYER],0)),0),0)</f>
        <v>1</v>
      </c>
    </row>
    <row r="32" spans="4:14" x14ac:dyDescent="0.25">
      <c r="D32" t="s">
        <v>1043</v>
      </c>
      <c r="E32" t="s">
        <v>65</v>
      </c>
      <c r="F32" t="s">
        <v>5205</v>
      </c>
      <c r="G32" t="s">
        <v>2246</v>
      </c>
      <c r="H32" t="s">
        <v>29</v>
      </c>
      <c r="I32">
        <v>6</v>
      </c>
      <c r="J32" t="s">
        <v>31</v>
      </c>
      <c r="K32" t="str">
        <f>IF(Draft2022[[#This Row],[KEEPER]]="K",_xlfn.IFNA(INDEX(Draft2021[Current Contract],MATCH(Draft2022[[#This Row],[sleeper_id]],Draft2021[sleeper_id],0)),"Undrafted"),"")</f>
        <v>Auction</v>
      </c>
      <c r="L32" t="str">
        <f>IF(Draft2022[[#This Row],[KEEPER]]="K",Draft2022[[#This Row],[Last Contract]],IF(ISNA(VLOOKUP(Draft2022[[#This Row],[sleeper_id]],Rookies2022[player_id],1,FALSE)),"Auction","Rookie"))</f>
        <v>Auction</v>
      </c>
      <c r="M32">
        <f>2022-Draft2022[[#This Row],[Net Keeper Count]]</f>
        <v>2020</v>
      </c>
      <c r="N32">
        <f>IF(Draft2022[[#This Row],[KEEPER]]="K",1+_xlfn.IFNA(INDEX(Draft2021[Net Keeper Count],MATCH(Draft2022[[#This Row],[PLAYER]],Draft2021[PLAYER],0)),0),0)</f>
        <v>2</v>
      </c>
    </row>
    <row r="33" spans="4:14" x14ac:dyDescent="0.25">
      <c r="D33" t="s">
        <v>1043</v>
      </c>
      <c r="E33" t="s">
        <v>141</v>
      </c>
      <c r="F33" t="s">
        <v>1125</v>
      </c>
      <c r="G33" t="s">
        <v>2233</v>
      </c>
      <c r="H33" t="s">
        <v>102</v>
      </c>
      <c r="I33">
        <v>31</v>
      </c>
      <c r="J33" t="s">
        <v>31</v>
      </c>
      <c r="K33" t="str">
        <f>IF(Draft2022[[#This Row],[KEEPER]]="K",_xlfn.IFNA(INDEX(Draft2021[Current Contract],MATCH(Draft2022[[#This Row],[sleeper_id]],Draft2021[sleeper_id],0)),"Undrafted"),"")</f>
        <v>Auction</v>
      </c>
      <c r="L33" t="str">
        <f>IF(Draft2022[[#This Row],[KEEPER]]="K",Draft2022[[#This Row],[Last Contract]],IF(ISNA(VLOOKUP(Draft2022[[#This Row],[sleeper_id]],Rookies2022[player_id],1,FALSE)),"Auction","Rookie"))</f>
        <v>Auction</v>
      </c>
      <c r="M33">
        <f>2022-Draft2022[[#This Row],[Net Keeper Count]]</f>
        <v>2020</v>
      </c>
      <c r="N33">
        <f>IF(Draft2022[[#This Row],[KEEPER]]="K",1+_xlfn.IFNA(INDEX(Draft2021[Net Keeper Count],MATCH(Draft2022[[#This Row],[PLAYER]],Draft2021[PLAYER],0)),0),0)</f>
        <v>2</v>
      </c>
    </row>
    <row r="34" spans="4:14" x14ac:dyDescent="0.25">
      <c r="D34" t="s">
        <v>1043</v>
      </c>
      <c r="E34" t="s">
        <v>1944</v>
      </c>
      <c r="F34" t="s">
        <v>2637</v>
      </c>
      <c r="G34" t="s">
        <v>72</v>
      </c>
      <c r="H34" t="s">
        <v>102</v>
      </c>
      <c r="I34">
        <v>2</v>
      </c>
      <c r="J34" t="s">
        <v>31</v>
      </c>
      <c r="K34" t="str">
        <f>IF(Draft2022[[#This Row],[KEEPER]]="K",_xlfn.IFNA(INDEX(Draft2021[Current Contract],MATCH(Draft2022[[#This Row],[sleeper_id]],Draft2021[sleeper_id],0)),"Undrafted"),"")</f>
        <v>Rookie</v>
      </c>
      <c r="L34" t="str">
        <f>IF(Draft2022[[#This Row],[KEEPER]]="K",Draft2022[[#This Row],[Last Contract]],IF(ISNA(VLOOKUP(Draft2022[[#This Row],[sleeper_id]],Rookies2022[player_id],1,FALSE)),"Auction","Rookie"))</f>
        <v>Rookie</v>
      </c>
      <c r="M34">
        <f>2022-Draft2022[[#This Row],[Net Keeper Count]]</f>
        <v>2021</v>
      </c>
      <c r="N34">
        <f>IF(Draft2022[[#This Row],[KEEPER]]="K",1+_xlfn.IFNA(INDEX(Draft2021[Net Keeper Count],MATCH(Draft2022[[#This Row],[PLAYER]],Draft2021[PLAYER],0)),0),0)</f>
        <v>1</v>
      </c>
    </row>
    <row r="35" spans="4:14" x14ac:dyDescent="0.25">
      <c r="D35" t="s">
        <v>1043</v>
      </c>
      <c r="E35" t="s">
        <v>1552</v>
      </c>
      <c r="F35" t="s">
        <v>1551</v>
      </c>
      <c r="G35" t="s">
        <v>159</v>
      </c>
      <c r="H35" t="s">
        <v>64</v>
      </c>
      <c r="I35">
        <v>6</v>
      </c>
      <c r="J35" t="s">
        <v>19</v>
      </c>
      <c r="K35" t="str">
        <f>IF(Draft2022[[#This Row],[KEEPER]]="K",_xlfn.IFNA(INDEX(Draft2021[Current Contract],MATCH(Draft2022[[#This Row],[sleeper_id]],Draft2021[sleeper_id],0)),"Undrafted"),"")</f>
        <v/>
      </c>
      <c r="L35" t="str">
        <f>IF(Draft2022[[#This Row],[KEEPER]]="K",Draft2022[[#This Row],[Last Contract]],IF(ISNA(VLOOKUP(Draft2022[[#This Row],[sleeper_id]],Rookies2022[player_id],1,FALSE)),"Auction","Rookie"))</f>
        <v>Rookie</v>
      </c>
      <c r="M35">
        <f>2022-Draft2022[[#This Row],[Net Keeper Count]]</f>
        <v>2022</v>
      </c>
      <c r="N35">
        <f>IF(Draft2022[[#This Row],[KEEPER]]="K",1+_xlfn.IFNA(INDEX(Draft2021[Net Keeper Count],MATCH(Draft2022[[#This Row],[PLAYER]],Draft2021[PLAYER],0)),0),0)</f>
        <v>0</v>
      </c>
    </row>
    <row r="36" spans="4:14" x14ac:dyDescent="0.25">
      <c r="D36" t="s">
        <v>1043</v>
      </c>
      <c r="E36" t="s">
        <v>2252</v>
      </c>
      <c r="F36" t="s">
        <v>2622</v>
      </c>
      <c r="G36" t="s">
        <v>92</v>
      </c>
      <c r="H36" t="s">
        <v>126</v>
      </c>
      <c r="I36">
        <v>1</v>
      </c>
      <c r="J36" t="s">
        <v>19</v>
      </c>
      <c r="K36" t="str">
        <f>IF(Draft2022[[#This Row],[KEEPER]]="K",_xlfn.IFNA(INDEX(Draft2021[Current Contract],MATCH(Draft2022[[#This Row],[sleeper_id]],Draft2021[sleeper_id],0)),"Undrafted"),"")</f>
        <v/>
      </c>
      <c r="L36" t="str">
        <f>IF(Draft2022[[#This Row],[KEEPER]]="K",Draft2022[[#This Row],[Last Contract]],IF(ISNA(VLOOKUP(Draft2022[[#This Row],[sleeper_id]],Rookies2022[player_id],1,FALSE)),"Auction","Rookie"))</f>
        <v>Rookie</v>
      </c>
      <c r="M36">
        <f>2022-Draft2022[[#This Row],[Net Keeper Count]]</f>
        <v>2022</v>
      </c>
      <c r="N36">
        <f>IF(Draft2022[[#This Row],[KEEPER]]="K",1+_xlfn.IFNA(INDEX(Draft2021[Net Keeper Count],MATCH(Draft2022[[#This Row],[PLAYER]],Draft2021[PLAYER],0)),0),0)</f>
        <v>0</v>
      </c>
    </row>
    <row r="37" spans="4:14" x14ac:dyDescent="0.25">
      <c r="D37" t="s">
        <v>1043</v>
      </c>
      <c r="E37" t="s">
        <v>1207</v>
      </c>
      <c r="F37" t="s">
        <v>1206</v>
      </c>
      <c r="G37" t="s">
        <v>2236</v>
      </c>
      <c r="H37" t="s">
        <v>102</v>
      </c>
      <c r="I37">
        <v>4</v>
      </c>
      <c r="J37" t="s">
        <v>19</v>
      </c>
      <c r="K37" t="str">
        <f>IF(Draft2022[[#This Row],[KEEPER]]="K",_xlfn.IFNA(INDEX(Draft2021[Current Contract],MATCH(Draft2022[[#This Row],[sleeper_id]],Draft2021[sleeper_id],0)),"Undrafted"),"")</f>
        <v/>
      </c>
      <c r="L37" t="str">
        <f>IF(Draft2022[[#This Row],[KEEPER]]="K",Draft2022[[#This Row],[Last Contract]],IF(ISNA(VLOOKUP(Draft2022[[#This Row],[sleeper_id]],Rookies2022[player_id],1,FALSE)),"Auction","Rookie"))</f>
        <v>Rookie</v>
      </c>
      <c r="M37">
        <f>2022-Draft2022[[#This Row],[Net Keeper Count]]</f>
        <v>2022</v>
      </c>
      <c r="N37">
        <f>IF(Draft2022[[#This Row],[KEEPER]]="K",1+_xlfn.IFNA(INDEX(Draft2021[Net Keeper Count],MATCH(Draft2022[[#This Row],[PLAYER]],Draft2021[PLAYER],0)),0),0)</f>
        <v>0</v>
      </c>
    </row>
    <row r="38" spans="4:14" x14ac:dyDescent="0.25">
      <c r="D38" t="s">
        <v>1043</v>
      </c>
      <c r="E38" t="s">
        <v>1840</v>
      </c>
      <c r="F38" t="s">
        <v>2584</v>
      </c>
      <c r="G38" t="s">
        <v>2219</v>
      </c>
      <c r="H38" t="s">
        <v>102</v>
      </c>
      <c r="I38">
        <v>2</v>
      </c>
      <c r="J38" t="s">
        <v>19</v>
      </c>
      <c r="K38" t="str">
        <f>IF(Draft2022[[#This Row],[KEEPER]]="K",_xlfn.IFNA(INDEX(Draft2021[Current Contract],MATCH(Draft2022[[#This Row],[sleeper_id]],Draft2021[sleeper_id],0)),"Undrafted"),"")</f>
        <v/>
      </c>
      <c r="L38" t="str">
        <f>IF(Draft2022[[#This Row],[KEEPER]]="K",Draft2022[[#This Row],[Last Contract]],IF(ISNA(VLOOKUP(Draft2022[[#This Row],[sleeper_id]],Rookies2022[player_id],1,FALSE)),"Auction","Rookie"))</f>
        <v>Rookie</v>
      </c>
      <c r="M38">
        <f>2022-Draft2022[[#This Row],[Net Keeper Count]]</f>
        <v>2022</v>
      </c>
      <c r="N38">
        <f>IF(Draft2022[[#This Row],[KEEPER]]="K",1+_xlfn.IFNA(INDEX(Draft2021[Net Keeper Count],MATCH(Draft2022[[#This Row],[PLAYER]],Draft2021[PLAYER],0)),0),0)</f>
        <v>0</v>
      </c>
    </row>
    <row r="39" spans="4:14" x14ac:dyDescent="0.25">
      <c r="D39" t="s">
        <v>1043</v>
      </c>
      <c r="E39" t="s">
        <v>1864</v>
      </c>
      <c r="F39" t="s">
        <v>2834</v>
      </c>
      <c r="G39" t="s">
        <v>2236</v>
      </c>
      <c r="H39" t="s">
        <v>29</v>
      </c>
      <c r="I39">
        <v>3</v>
      </c>
      <c r="J39" t="s">
        <v>19</v>
      </c>
      <c r="K39" t="str">
        <f>IF(Draft2022[[#This Row],[KEEPER]]="K",_xlfn.IFNA(INDEX(Draft2021[Current Contract],MATCH(Draft2022[[#This Row],[sleeper_id]],Draft2021[sleeper_id],0)),"Undrafted"),"")</f>
        <v/>
      </c>
      <c r="L39" t="str">
        <f>IF(Draft2022[[#This Row],[KEEPER]]="K",Draft2022[[#This Row],[Last Contract]],IF(ISNA(VLOOKUP(Draft2022[[#This Row],[sleeper_id]],Rookies2022[player_id],1,FALSE)),"Auction","Rookie"))</f>
        <v>Rookie</v>
      </c>
      <c r="M39">
        <f>2022-Draft2022[[#This Row],[Net Keeper Count]]</f>
        <v>2022</v>
      </c>
      <c r="N39">
        <f>IF(Draft2022[[#This Row],[KEEPER]]="K",1+_xlfn.IFNA(INDEX(Draft2021[Net Keeper Count],MATCH(Draft2022[[#This Row],[PLAYER]],Draft2021[PLAYER],0)),0),0)</f>
        <v>0</v>
      </c>
    </row>
    <row r="40" spans="4:14" x14ac:dyDescent="0.25">
      <c r="D40" t="s">
        <v>1057</v>
      </c>
      <c r="E40" t="s">
        <v>237</v>
      </c>
      <c r="F40" t="s">
        <v>1544</v>
      </c>
      <c r="G40" t="s">
        <v>28</v>
      </c>
      <c r="H40" t="s">
        <v>64</v>
      </c>
      <c r="I40">
        <v>129</v>
      </c>
      <c r="J40" t="s">
        <v>31</v>
      </c>
      <c r="K40" t="str">
        <f>IF(Draft2022[[#This Row],[KEEPER]]="K",_xlfn.IFNA(INDEX(Draft2021[Current Contract],MATCH(Draft2022[[#This Row],[sleeper_id]],Draft2021[sleeper_id],0)),"Undrafted"),"")</f>
        <v>Auction</v>
      </c>
      <c r="L40" t="str">
        <f>IF(Draft2022[[#This Row],[KEEPER]]="K",Draft2022[[#This Row],[Last Contract]],IF(ISNA(VLOOKUP(Draft2022[[#This Row],[sleeper_id]],Rookies2022[player_id],1,FALSE)),"Auction","Rookie"))</f>
        <v>Auction</v>
      </c>
      <c r="M40">
        <f>2022-Draft2022[[#This Row],[Net Keeper Count]]</f>
        <v>2020</v>
      </c>
      <c r="N40">
        <f>IF(Draft2022[[#This Row],[KEEPER]]="K",1+_xlfn.IFNA(INDEX(Draft2021[Net Keeper Count],MATCH(Draft2022[[#This Row],[PLAYER]],Draft2021[PLAYER],0)),0),0)</f>
        <v>2</v>
      </c>
    </row>
    <row r="41" spans="4:14" x14ac:dyDescent="0.25">
      <c r="D41" t="s">
        <v>1057</v>
      </c>
      <c r="E41" t="s">
        <v>5206</v>
      </c>
      <c r="F41" t="s">
        <v>5207</v>
      </c>
      <c r="G41" t="s">
        <v>28</v>
      </c>
      <c r="H41" t="s">
        <v>102</v>
      </c>
      <c r="I41">
        <v>3</v>
      </c>
      <c r="J41" t="s">
        <v>31</v>
      </c>
      <c r="K41" t="str">
        <f>IF(Draft2022[[#This Row],[KEEPER]]="K",_xlfn.IFNA(INDEX(Draft2021[Current Contract],MATCH(Draft2022[[#This Row],[sleeper_id]],Draft2021[sleeper_id],0)),"Undrafted"),"")</f>
        <v>Rookie</v>
      </c>
      <c r="L41" t="str">
        <f>IF(Draft2022[[#This Row],[KEEPER]]="K",Draft2022[[#This Row],[Last Contract]],IF(ISNA(VLOOKUP(Draft2022[[#This Row],[sleeper_id]],Rookies2022[player_id],1,FALSE)),"Auction","Rookie"))</f>
        <v>Rookie</v>
      </c>
      <c r="M41">
        <f>2022-Draft2022[[#This Row],[Net Keeper Count]]</f>
        <v>2021</v>
      </c>
      <c r="N41">
        <f>IF(Draft2022[[#This Row],[KEEPER]]="K",1+_xlfn.IFNA(INDEX(Draft2021[Net Keeper Count],MATCH(Draft2022[[#This Row],[PLAYER]],Draft2021[PLAYER],0)),0),0)</f>
        <v>1</v>
      </c>
    </row>
    <row r="42" spans="4:14" x14ac:dyDescent="0.25">
      <c r="D42" t="s">
        <v>1057</v>
      </c>
      <c r="E42" t="s">
        <v>243</v>
      </c>
      <c r="F42" t="s">
        <v>1201</v>
      </c>
      <c r="G42" t="s">
        <v>2322</v>
      </c>
      <c r="H42" t="s">
        <v>102</v>
      </c>
      <c r="I42">
        <v>5</v>
      </c>
      <c r="J42" t="s">
        <v>31</v>
      </c>
      <c r="K42" t="str">
        <f>IF(Draft2022[[#This Row],[KEEPER]]="K",_xlfn.IFNA(INDEX(Draft2021[Current Contract],MATCH(Draft2022[[#This Row],[sleeper_id]],Draft2021[sleeper_id],0)),"Undrafted"),"")</f>
        <v>Rookie</v>
      </c>
      <c r="L42" t="str">
        <f>IF(Draft2022[[#This Row],[KEEPER]]="K",Draft2022[[#This Row],[Last Contract]],IF(ISNA(VLOOKUP(Draft2022[[#This Row],[sleeper_id]],Rookies2022[player_id],1,FALSE)),"Auction","Rookie"))</f>
        <v>Rookie</v>
      </c>
      <c r="M42">
        <f>2022-Draft2022[[#This Row],[Net Keeper Count]]</f>
        <v>2018</v>
      </c>
      <c r="N42">
        <f>IF(Draft2022[[#This Row],[KEEPER]]="K",1+_xlfn.IFNA(INDEX(Draft2021[Net Keeper Count],MATCH(Draft2022[[#This Row],[PLAYER]],Draft2021[PLAYER],0)),0),0)</f>
        <v>4</v>
      </c>
    </row>
    <row r="43" spans="4:14" x14ac:dyDescent="0.25">
      <c r="D43" t="s">
        <v>1057</v>
      </c>
      <c r="E43" t="s">
        <v>1402</v>
      </c>
      <c r="F43" t="s">
        <v>1401</v>
      </c>
      <c r="G43" t="s">
        <v>2229</v>
      </c>
      <c r="H43" t="s">
        <v>64</v>
      </c>
      <c r="I43">
        <v>27</v>
      </c>
      <c r="J43" t="s">
        <v>31</v>
      </c>
      <c r="K43" t="str">
        <f>IF(Draft2022[[#This Row],[KEEPER]]="K",_xlfn.IFNA(INDEX(Draft2021[Current Contract],MATCH(Draft2022[[#This Row],[sleeper_id]],Draft2021[sleeper_id],0)),"Undrafted"),"")</f>
        <v>Rookie</v>
      </c>
      <c r="L43" t="str">
        <f>IF(Draft2022[[#This Row],[KEEPER]]="K",Draft2022[[#This Row],[Last Contract]],IF(ISNA(VLOOKUP(Draft2022[[#This Row],[sleeper_id]],Rookies2022[player_id],1,FALSE)),"Auction","Rookie"))</f>
        <v>Rookie</v>
      </c>
      <c r="M43">
        <f>2022-Draft2022[[#This Row],[Net Keeper Count]]</f>
        <v>2019</v>
      </c>
      <c r="N43">
        <f>IF(Draft2022[[#This Row],[KEEPER]]="K",1+_xlfn.IFNA(INDEX(Draft2021[Net Keeper Count],MATCH(Draft2022[[#This Row],[PLAYER]],Draft2021[PLAYER],0)),0),0)</f>
        <v>3</v>
      </c>
    </row>
    <row r="44" spans="4:14" x14ac:dyDescent="0.25">
      <c r="D44" t="s">
        <v>1057</v>
      </c>
      <c r="E44" t="s">
        <v>48</v>
      </c>
      <c r="F44" t="s">
        <v>2823</v>
      </c>
      <c r="G44" t="s">
        <v>2268</v>
      </c>
      <c r="H44" t="s">
        <v>29</v>
      </c>
      <c r="I44">
        <v>21</v>
      </c>
      <c r="J44" t="s">
        <v>31</v>
      </c>
      <c r="K44" t="str">
        <f>IF(Draft2022[[#This Row],[KEEPER]]="K",_xlfn.IFNA(INDEX(Draft2021[Current Contract],MATCH(Draft2022[[#This Row],[sleeper_id]],Draft2021[sleeper_id],0)),"Undrafted"),"")</f>
        <v>Rookie</v>
      </c>
      <c r="L44" t="str">
        <f>IF(Draft2022[[#This Row],[KEEPER]]="K",Draft2022[[#This Row],[Last Contract]],IF(ISNA(VLOOKUP(Draft2022[[#This Row],[sleeper_id]],Rookies2022[player_id],1,FALSE)),"Auction","Rookie"))</f>
        <v>Rookie</v>
      </c>
      <c r="M44">
        <f>2022-Draft2022[[#This Row],[Net Keeper Count]]</f>
        <v>2017</v>
      </c>
      <c r="N44">
        <f>IF(Draft2022[[#This Row],[KEEPER]]="K",1+_xlfn.IFNA(INDEX(Draft2021[Net Keeper Count],MATCH(Draft2022[[#This Row],[PLAYER]],Draft2021[PLAYER],0)),0),0)</f>
        <v>5</v>
      </c>
    </row>
    <row r="45" spans="4:14" x14ac:dyDescent="0.25">
      <c r="D45" t="s">
        <v>1057</v>
      </c>
      <c r="E45" t="s">
        <v>1719</v>
      </c>
      <c r="F45" t="s">
        <v>5140</v>
      </c>
      <c r="G45" t="s">
        <v>2236</v>
      </c>
      <c r="H45" t="s">
        <v>102</v>
      </c>
      <c r="I45">
        <v>6</v>
      </c>
      <c r="J45" t="s">
        <v>31</v>
      </c>
      <c r="K45" t="str">
        <f>IF(Draft2022[[#This Row],[KEEPER]]="K",_xlfn.IFNA(INDEX(Draft2021[Current Contract],MATCH(Draft2022[[#This Row],[sleeper_id]],Draft2021[sleeper_id],0)),"Undrafted"),"")</f>
        <v>Rookie</v>
      </c>
      <c r="L45" t="str">
        <f>IF(Draft2022[[#This Row],[KEEPER]]="K",Draft2022[[#This Row],[Last Contract]],IF(ISNA(VLOOKUP(Draft2022[[#This Row],[sleeper_id]],Rookies2022[player_id],1,FALSE)),"Auction","Rookie"))</f>
        <v>Rookie</v>
      </c>
      <c r="M45">
        <f>2022-Draft2022[[#This Row],[Net Keeper Count]]</f>
        <v>2019</v>
      </c>
      <c r="N45">
        <f>IF(Draft2022[[#This Row],[KEEPER]]="K",1+_xlfn.IFNA(INDEX(Draft2021[Net Keeper Count],MATCH(Draft2022[[#This Row],[PLAYER]],Draft2021[PLAYER],0)),0),0)</f>
        <v>3</v>
      </c>
    </row>
    <row r="46" spans="4:14" x14ac:dyDescent="0.25">
      <c r="D46" t="s">
        <v>1057</v>
      </c>
      <c r="E46" t="s">
        <v>1851</v>
      </c>
      <c r="F46" t="s">
        <v>5193</v>
      </c>
      <c r="G46" t="s">
        <v>2221</v>
      </c>
      <c r="H46" t="s">
        <v>64</v>
      </c>
      <c r="I46">
        <v>1</v>
      </c>
      <c r="J46" t="s">
        <v>31</v>
      </c>
      <c r="K46" t="str">
        <f>IF(Draft2022[[#This Row],[KEEPER]]="K",_xlfn.IFNA(INDEX(Draft2021[Current Contract],MATCH(Draft2022[[#This Row],[sleeper_id]],Draft2021[sleeper_id],0)),"Undrafted"),"")</f>
        <v>Undrafted</v>
      </c>
      <c r="L46" t="str">
        <f>IF(Draft2022[[#This Row],[KEEPER]]="K",Draft2022[[#This Row],[Last Contract]],IF(ISNA(VLOOKUP(Draft2022[[#This Row],[sleeper_id]],Rookies2022[player_id],1,FALSE)),"Auction","Rookie"))</f>
        <v>Undrafted</v>
      </c>
      <c r="M46">
        <f>2022-Draft2022[[#This Row],[Net Keeper Count]]</f>
        <v>2020</v>
      </c>
      <c r="N46">
        <f>IF(Draft2022[[#This Row],[KEEPER]]="K",1+_xlfn.IFNA(INDEX(Draft2021[Net Keeper Count],MATCH(Draft2022[[#This Row],[PLAYER]],Draft2021[PLAYER],0)),0),0)</f>
        <v>2</v>
      </c>
    </row>
    <row r="47" spans="4:14" x14ac:dyDescent="0.25">
      <c r="D47" t="s">
        <v>1057</v>
      </c>
      <c r="E47" t="s">
        <v>297</v>
      </c>
      <c r="F47" t="s">
        <v>5208</v>
      </c>
      <c r="G47" t="s">
        <v>2231</v>
      </c>
      <c r="H47" t="s">
        <v>126</v>
      </c>
      <c r="I47">
        <v>1</v>
      </c>
      <c r="J47" t="s">
        <v>31</v>
      </c>
      <c r="K47" t="str">
        <f>IF(Draft2022[[#This Row],[KEEPER]]="K",_xlfn.IFNA(INDEX(Draft2021[Current Contract],MATCH(Draft2022[[#This Row],[sleeper_id]],Draft2021[sleeper_id],0)),"Undrafted"),"")</f>
        <v>Rookie</v>
      </c>
      <c r="L47" t="str">
        <f>IF(Draft2022[[#This Row],[KEEPER]]="K",Draft2022[[#This Row],[Last Contract]],IF(ISNA(VLOOKUP(Draft2022[[#This Row],[sleeper_id]],Rookies2022[player_id],1,FALSE)),"Auction","Rookie"))</f>
        <v>Rookie</v>
      </c>
      <c r="M47">
        <f>2022-Draft2022[[#This Row],[Net Keeper Count]]</f>
        <v>2018</v>
      </c>
      <c r="N47">
        <f>IF(Draft2022[[#This Row],[KEEPER]]="K",1+_xlfn.IFNA(INDEX(Draft2021[Net Keeper Count],MATCH(Draft2022[[#This Row],[PLAYER]],Draft2021[PLAYER],0)),0),0)</f>
        <v>4</v>
      </c>
    </row>
    <row r="48" spans="4:14" x14ac:dyDescent="0.25">
      <c r="D48" t="s">
        <v>1057</v>
      </c>
      <c r="E48" t="s">
        <v>415</v>
      </c>
      <c r="F48" t="s">
        <v>5209</v>
      </c>
      <c r="G48" t="s">
        <v>2208</v>
      </c>
      <c r="H48" t="s">
        <v>64</v>
      </c>
      <c r="I48">
        <v>1</v>
      </c>
      <c r="J48" t="s">
        <v>31</v>
      </c>
      <c r="K48" t="str">
        <f>IF(Draft2022[[#This Row],[KEEPER]]="K",_xlfn.IFNA(INDEX(Draft2021[Current Contract],MATCH(Draft2022[[#This Row],[sleeper_id]],Draft2021[sleeper_id],0)),"Undrafted"),"")</f>
        <v>Undrafted</v>
      </c>
      <c r="L48" t="str">
        <f>IF(Draft2022[[#This Row],[KEEPER]]="K",Draft2022[[#This Row],[Last Contract]],IF(ISNA(VLOOKUP(Draft2022[[#This Row],[sleeper_id]],Rookies2022[player_id],1,FALSE)),"Auction","Rookie"))</f>
        <v>Undrafted</v>
      </c>
      <c r="M48">
        <f>2022-Draft2022[[#This Row],[Net Keeper Count]]</f>
        <v>2021</v>
      </c>
      <c r="N48">
        <f>IF(Draft2022[[#This Row],[KEEPER]]="K",1+_xlfn.IFNA(INDEX(Draft2021[Net Keeper Count],MATCH(Draft2022[[#This Row],[PLAYER]],Draft2021[PLAYER],0)),0),0)</f>
        <v>1</v>
      </c>
    </row>
    <row r="49" spans="4:14" x14ac:dyDescent="0.25">
      <c r="D49" t="s">
        <v>1057</v>
      </c>
      <c r="E49" t="s">
        <v>1265</v>
      </c>
      <c r="F49" t="s">
        <v>1264</v>
      </c>
      <c r="G49" t="s">
        <v>2248</v>
      </c>
      <c r="H49" t="s">
        <v>102</v>
      </c>
      <c r="I49">
        <v>8</v>
      </c>
      <c r="J49" t="s">
        <v>31</v>
      </c>
      <c r="K49" t="str">
        <f>IF(Draft2022[[#This Row],[KEEPER]]="K",_xlfn.IFNA(INDEX(Draft2021[Current Contract],MATCH(Draft2022[[#This Row],[sleeper_id]],Draft2021[sleeper_id],0)),"Undrafted"),"")</f>
        <v>Rookie</v>
      </c>
      <c r="L49" t="str">
        <f>IF(Draft2022[[#This Row],[KEEPER]]="K",Draft2022[[#This Row],[Last Contract]],IF(ISNA(VLOOKUP(Draft2022[[#This Row],[sleeper_id]],Rookies2022[player_id],1,FALSE)),"Auction","Rookie"))</f>
        <v>Rookie</v>
      </c>
      <c r="M49">
        <f>2022-Draft2022[[#This Row],[Net Keeper Count]]</f>
        <v>2020</v>
      </c>
      <c r="N49">
        <f>IF(Draft2022[[#This Row],[KEEPER]]="K",1+_xlfn.IFNA(INDEX(Draft2021[Net Keeper Count],MATCH(Draft2022[[#This Row],[PLAYER]],Draft2021[PLAYER],0)),0),0)</f>
        <v>2</v>
      </c>
    </row>
    <row r="50" spans="4:14" x14ac:dyDescent="0.25">
      <c r="D50" t="s">
        <v>1057</v>
      </c>
      <c r="E50" t="s">
        <v>148</v>
      </c>
      <c r="F50" t="s">
        <v>2797</v>
      </c>
      <c r="G50" t="s">
        <v>62</v>
      </c>
      <c r="H50" t="s">
        <v>102</v>
      </c>
      <c r="I50">
        <v>31</v>
      </c>
      <c r="J50" t="s">
        <v>31</v>
      </c>
      <c r="K50" t="str">
        <f>IF(Draft2022[[#This Row],[KEEPER]]="K",_xlfn.IFNA(INDEX(Draft2021[Current Contract],MATCH(Draft2022[[#This Row],[sleeper_id]],Draft2021[sleeper_id],0)),"Undrafted"),"")</f>
        <v>Rookie</v>
      </c>
      <c r="L50" t="str">
        <f>IF(Draft2022[[#This Row],[KEEPER]]="K",Draft2022[[#This Row],[Last Contract]],IF(ISNA(VLOOKUP(Draft2022[[#This Row],[sleeper_id]],Rookies2022[player_id],1,FALSE)),"Auction","Rookie"))</f>
        <v>Rookie</v>
      </c>
      <c r="M50">
        <f>2022-Draft2022[[#This Row],[Net Keeper Count]]</f>
        <v>2017</v>
      </c>
      <c r="N50">
        <f>IF(Draft2022[[#This Row],[KEEPER]]="K",1+_xlfn.IFNA(INDEX(Draft2021[Net Keeper Count],MATCH(Draft2022[[#This Row],[PLAYER]],Draft2021[PLAYER],0)),0),0)</f>
        <v>5</v>
      </c>
    </row>
    <row r="51" spans="4:14" x14ac:dyDescent="0.25">
      <c r="D51" t="s">
        <v>1057</v>
      </c>
      <c r="E51" t="s">
        <v>2028</v>
      </c>
      <c r="F51" t="s">
        <v>5210</v>
      </c>
      <c r="G51" t="s">
        <v>2248</v>
      </c>
      <c r="H51" t="s">
        <v>102</v>
      </c>
      <c r="I51">
        <v>3</v>
      </c>
      <c r="J51" t="s">
        <v>31</v>
      </c>
      <c r="K51" t="str">
        <f>IF(Draft2022[[#This Row],[KEEPER]]="K",_xlfn.IFNA(INDEX(Draft2021[Current Contract],MATCH(Draft2022[[#This Row],[sleeper_id]],Draft2021[sleeper_id],0)),"Undrafted"),"")</f>
        <v>Rookie</v>
      </c>
      <c r="L51" t="str">
        <f>IF(Draft2022[[#This Row],[KEEPER]]="K",Draft2022[[#This Row],[Last Contract]],IF(ISNA(VLOOKUP(Draft2022[[#This Row],[sleeper_id]],Rookies2022[player_id],1,FALSE)),"Auction","Rookie"))</f>
        <v>Rookie</v>
      </c>
      <c r="M51">
        <f>2022-Draft2022[[#This Row],[Net Keeper Count]]</f>
        <v>2021</v>
      </c>
      <c r="N51">
        <f>IF(Draft2022[[#This Row],[KEEPER]]="K",1+_xlfn.IFNA(INDEX(Draft2021[Net Keeper Count],MATCH(Draft2022[[#This Row],[PLAYER]],Draft2021[PLAYER],0)),0),0)</f>
        <v>1</v>
      </c>
    </row>
    <row r="52" spans="4:14" x14ac:dyDescent="0.25">
      <c r="D52" t="s">
        <v>1057</v>
      </c>
      <c r="E52" t="s">
        <v>1736</v>
      </c>
      <c r="F52" t="s">
        <v>5141</v>
      </c>
      <c r="G52" t="s">
        <v>2229</v>
      </c>
      <c r="H52" t="s">
        <v>64</v>
      </c>
      <c r="I52">
        <v>2</v>
      </c>
      <c r="J52" t="s">
        <v>31</v>
      </c>
      <c r="K52" t="str">
        <f>IF(Draft2022[[#This Row],[KEEPER]]="K",_xlfn.IFNA(INDEX(Draft2021[Current Contract],MATCH(Draft2022[[#This Row],[sleeper_id]],Draft2021[sleeper_id],0)),"Undrafted"),"")</f>
        <v>Rookie</v>
      </c>
      <c r="L52" t="str">
        <f>IF(Draft2022[[#This Row],[KEEPER]]="K",Draft2022[[#This Row],[Last Contract]],IF(ISNA(VLOOKUP(Draft2022[[#This Row],[sleeper_id]],Rookies2022[player_id],1,FALSE)),"Auction","Rookie"))</f>
        <v>Rookie</v>
      </c>
      <c r="M52">
        <f>2022-Draft2022[[#This Row],[Net Keeper Count]]</f>
        <v>2021</v>
      </c>
      <c r="N52">
        <f>IF(Draft2022[[#This Row],[KEEPER]]="K",1+_xlfn.IFNA(INDEX(Draft2021[Net Keeper Count],MATCH(Draft2022[[#This Row],[PLAYER]],Draft2021[PLAYER],0)),0),0)</f>
        <v>1</v>
      </c>
    </row>
    <row r="53" spans="4:14" x14ac:dyDescent="0.25">
      <c r="D53" t="s">
        <v>1057</v>
      </c>
      <c r="E53" t="s">
        <v>1274</v>
      </c>
      <c r="F53" t="s">
        <v>1273</v>
      </c>
      <c r="G53" t="s">
        <v>2244</v>
      </c>
      <c r="H53" t="s">
        <v>126</v>
      </c>
      <c r="I53">
        <v>14</v>
      </c>
      <c r="J53" t="s">
        <v>31</v>
      </c>
      <c r="K53" t="str">
        <f>IF(Draft2022[[#This Row],[KEEPER]]="K",_xlfn.IFNA(INDEX(Draft2021[Current Contract],MATCH(Draft2022[[#This Row],[sleeper_id]],Draft2021[sleeper_id],0)),"Undrafted"),"")</f>
        <v>Rookie</v>
      </c>
      <c r="L53" t="str">
        <f>IF(Draft2022[[#This Row],[KEEPER]]="K",Draft2022[[#This Row],[Last Contract]],IF(ISNA(VLOOKUP(Draft2022[[#This Row],[sleeper_id]],Rookies2022[player_id],1,FALSE)),"Auction","Rookie"))</f>
        <v>Rookie</v>
      </c>
      <c r="M53">
        <f>2022-Draft2022[[#This Row],[Net Keeper Count]]</f>
        <v>2021</v>
      </c>
      <c r="N53">
        <f>IF(Draft2022[[#This Row],[KEEPER]]="K",1+_xlfn.IFNA(INDEX(Draft2021[Net Keeper Count],MATCH(Draft2022[[#This Row],[PLAYER]],Draft2021[PLAYER],0)),0),0)</f>
        <v>1</v>
      </c>
    </row>
    <row r="54" spans="4:14" x14ac:dyDescent="0.25">
      <c r="D54" t="s">
        <v>1057</v>
      </c>
      <c r="E54" t="s">
        <v>1964</v>
      </c>
      <c r="F54" t="s">
        <v>5211</v>
      </c>
      <c r="G54" t="s">
        <v>2322</v>
      </c>
      <c r="H54" t="s">
        <v>102</v>
      </c>
      <c r="I54">
        <v>4</v>
      </c>
      <c r="J54" t="s">
        <v>31</v>
      </c>
      <c r="K54" t="str">
        <f>IF(Draft2022[[#This Row],[KEEPER]]="K",_xlfn.IFNA(INDEX(Draft2021[Current Contract],MATCH(Draft2022[[#This Row],[sleeper_id]],Draft2021[sleeper_id],0)),"Undrafted"),"")</f>
        <v>Rookie</v>
      </c>
      <c r="L54" t="str">
        <f>IF(Draft2022[[#This Row],[KEEPER]]="K",Draft2022[[#This Row],[Last Contract]],IF(ISNA(VLOOKUP(Draft2022[[#This Row],[sleeper_id]],Rookies2022[player_id],1,FALSE)),"Auction","Rookie"))</f>
        <v>Rookie</v>
      </c>
      <c r="M54">
        <f>2022-Draft2022[[#This Row],[Net Keeper Count]]</f>
        <v>2020</v>
      </c>
      <c r="N54">
        <f>IF(Draft2022[[#This Row],[KEEPER]]="K",1+_xlfn.IFNA(INDEX(Draft2021[Net Keeper Count],MATCH(Draft2022[[#This Row],[PLAYER]],Draft2021[PLAYER],0)),0),0)</f>
        <v>2</v>
      </c>
    </row>
    <row r="55" spans="4:14" x14ac:dyDescent="0.25">
      <c r="D55" t="s">
        <v>1057</v>
      </c>
      <c r="E55" t="s">
        <v>1926</v>
      </c>
      <c r="F55" t="s">
        <v>5142</v>
      </c>
      <c r="G55" t="s">
        <v>159</v>
      </c>
      <c r="H55" t="s">
        <v>64</v>
      </c>
      <c r="I55">
        <v>4</v>
      </c>
      <c r="J55" t="s">
        <v>31</v>
      </c>
      <c r="K55" t="str">
        <f>IF(Draft2022[[#This Row],[KEEPER]]="K",_xlfn.IFNA(INDEX(Draft2021[Current Contract],MATCH(Draft2022[[#This Row],[sleeper_id]],Draft2021[sleeper_id],0)),"Undrafted"),"")</f>
        <v>Rookie</v>
      </c>
      <c r="L55" t="str">
        <f>IF(Draft2022[[#This Row],[KEEPER]]="K",Draft2022[[#This Row],[Last Contract]],IF(ISNA(VLOOKUP(Draft2022[[#This Row],[sleeper_id]],Rookies2022[player_id],1,FALSE)),"Auction","Rookie"))</f>
        <v>Rookie</v>
      </c>
      <c r="M55">
        <f>2022-Draft2022[[#This Row],[Net Keeper Count]]</f>
        <v>2021</v>
      </c>
      <c r="N55">
        <f>IF(Draft2022[[#This Row],[KEEPER]]="K",1+_xlfn.IFNA(INDEX(Draft2021[Net Keeper Count],MATCH(Draft2022[[#This Row],[PLAYER]],Draft2021[PLAYER],0)),0),0)</f>
        <v>1</v>
      </c>
    </row>
    <row r="56" spans="4:14" x14ac:dyDescent="0.25">
      <c r="D56" t="s">
        <v>1057</v>
      </c>
      <c r="E56" t="s">
        <v>1778</v>
      </c>
      <c r="F56" t="s">
        <v>5143</v>
      </c>
      <c r="G56" t="s">
        <v>2251</v>
      </c>
      <c r="H56" t="s">
        <v>102</v>
      </c>
      <c r="I56">
        <v>4</v>
      </c>
      <c r="J56" t="s">
        <v>31</v>
      </c>
      <c r="K56" t="str">
        <f>IF(Draft2022[[#This Row],[KEEPER]]="K",_xlfn.IFNA(INDEX(Draft2021[Current Contract],MATCH(Draft2022[[#This Row],[sleeper_id]],Draft2021[sleeper_id],0)),"Undrafted"),"")</f>
        <v>Rookie</v>
      </c>
      <c r="L56" t="str">
        <f>IF(Draft2022[[#This Row],[KEEPER]]="K",Draft2022[[#This Row],[Last Contract]],IF(ISNA(VLOOKUP(Draft2022[[#This Row],[sleeper_id]],Rookies2022[player_id],1,FALSE)),"Auction","Rookie"))</f>
        <v>Rookie</v>
      </c>
      <c r="M56">
        <f>2022-Draft2022[[#This Row],[Net Keeper Count]]</f>
        <v>2021</v>
      </c>
      <c r="N56">
        <f>IF(Draft2022[[#This Row],[KEEPER]]="K",1+_xlfn.IFNA(INDEX(Draft2021[Net Keeper Count],MATCH(Draft2022[[#This Row],[PLAYER]],Draft2021[PLAYER],0)),0),0)</f>
        <v>1</v>
      </c>
    </row>
    <row r="57" spans="4:14" x14ac:dyDescent="0.25">
      <c r="D57" t="s">
        <v>1057</v>
      </c>
      <c r="E57" t="s">
        <v>154</v>
      </c>
      <c r="F57" t="s">
        <v>5149</v>
      </c>
      <c r="G57" t="s">
        <v>2251</v>
      </c>
      <c r="H57" t="s">
        <v>126</v>
      </c>
      <c r="I57">
        <v>1</v>
      </c>
      <c r="J57" t="s">
        <v>31</v>
      </c>
      <c r="K57" t="str">
        <f>IF(Draft2022[[#This Row],[KEEPER]]="K",_xlfn.IFNA(INDEX(Draft2021[Current Contract],MATCH(Draft2022[[#This Row],[sleeper_id]],Draft2021[sleeper_id],0)),"Undrafted"),"")</f>
        <v>Auction</v>
      </c>
      <c r="L57" t="str">
        <f>IF(Draft2022[[#This Row],[KEEPER]]="K",Draft2022[[#This Row],[Last Contract]],IF(ISNA(VLOOKUP(Draft2022[[#This Row],[sleeper_id]],Rookies2022[player_id],1,FALSE)),"Auction","Rookie"))</f>
        <v>Auction</v>
      </c>
      <c r="M57">
        <f>2022-Draft2022[[#This Row],[Net Keeper Count]]</f>
        <v>2021</v>
      </c>
      <c r="N57">
        <f>IF(Draft2022[[#This Row],[KEEPER]]="K",1+_xlfn.IFNA(INDEX(Draft2021[Net Keeper Count],MATCH(Draft2022[[#This Row],[PLAYER]],Draft2021[PLAYER],0)),0),0)</f>
        <v>1</v>
      </c>
    </row>
    <row r="58" spans="4:14" x14ac:dyDescent="0.25">
      <c r="D58" t="s">
        <v>1057</v>
      </c>
      <c r="E58" t="s">
        <v>1492</v>
      </c>
      <c r="F58" t="s">
        <v>1491</v>
      </c>
      <c r="G58" t="s">
        <v>2246</v>
      </c>
      <c r="H58" t="s">
        <v>102</v>
      </c>
      <c r="I58">
        <v>4</v>
      </c>
      <c r="J58" t="s">
        <v>19</v>
      </c>
      <c r="K58" t="str">
        <f>IF(Draft2022[[#This Row],[KEEPER]]="K",_xlfn.IFNA(INDEX(Draft2021[Current Contract],MATCH(Draft2022[[#This Row],[sleeper_id]],Draft2021[sleeper_id],0)),"Undrafted"),"")</f>
        <v/>
      </c>
      <c r="L58" t="str">
        <f>IF(Draft2022[[#This Row],[KEEPER]]="K",Draft2022[[#This Row],[Last Contract]],IF(ISNA(VLOOKUP(Draft2022[[#This Row],[sleeper_id]],Rookies2022[player_id],1,FALSE)),"Auction","Rookie"))</f>
        <v>Rookie</v>
      </c>
      <c r="M58">
        <f>2022-Draft2022[[#This Row],[Net Keeper Count]]</f>
        <v>2022</v>
      </c>
      <c r="N58">
        <f>IF(Draft2022[[#This Row],[KEEPER]]="K",1+_xlfn.IFNA(INDEX(Draft2021[Net Keeper Count],MATCH(Draft2022[[#This Row],[PLAYER]],Draft2021[PLAYER],0)),0),0)</f>
        <v>0</v>
      </c>
    </row>
    <row r="59" spans="4:14" x14ac:dyDescent="0.25">
      <c r="D59" t="s">
        <v>1057</v>
      </c>
      <c r="E59" t="s">
        <v>1703</v>
      </c>
      <c r="F59" t="s">
        <v>2608</v>
      </c>
      <c r="G59" t="s">
        <v>2208</v>
      </c>
      <c r="H59" t="s">
        <v>102</v>
      </c>
      <c r="I59">
        <v>4</v>
      </c>
      <c r="J59" t="s">
        <v>19</v>
      </c>
      <c r="K59" t="str">
        <f>IF(Draft2022[[#This Row],[KEEPER]]="K",_xlfn.IFNA(INDEX(Draft2021[Current Contract],MATCH(Draft2022[[#This Row],[sleeper_id]],Draft2021[sleeper_id],0)),"Undrafted"),"")</f>
        <v/>
      </c>
      <c r="L59" t="str">
        <f>IF(Draft2022[[#This Row],[KEEPER]]="K",Draft2022[[#This Row],[Last Contract]],IF(ISNA(VLOOKUP(Draft2022[[#This Row],[sleeper_id]],Rookies2022[player_id],1,FALSE)),"Auction","Rookie"))</f>
        <v>Rookie</v>
      </c>
      <c r="M59">
        <f>2022-Draft2022[[#This Row],[Net Keeper Count]]</f>
        <v>2022</v>
      </c>
      <c r="N59">
        <f>IF(Draft2022[[#This Row],[KEEPER]]="K",1+_xlfn.IFNA(INDEX(Draft2021[Net Keeper Count],MATCH(Draft2022[[#This Row],[PLAYER]],Draft2021[PLAYER],0)),0),0)</f>
        <v>0</v>
      </c>
    </row>
    <row r="60" spans="4:14" x14ac:dyDescent="0.25">
      <c r="D60" t="s">
        <v>1057</v>
      </c>
      <c r="E60" t="s">
        <v>1261</v>
      </c>
      <c r="F60" t="s">
        <v>1260</v>
      </c>
      <c r="G60" t="s">
        <v>2213</v>
      </c>
      <c r="H60" t="s">
        <v>102</v>
      </c>
      <c r="I60">
        <v>6</v>
      </c>
      <c r="J60" t="s">
        <v>19</v>
      </c>
      <c r="K60" t="str">
        <f>IF(Draft2022[[#This Row],[KEEPER]]="K",_xlfn.IFNA(INDEX(Draft2021[Current Contract],MATCH(Draft2022[[#This Row],[sleeper_id]],Draft2021[sleeper_id],0)),"Undrafted"),"")</f>
        <v/>
      </c>
      <c r="L60" t="str">
        <f>IF(Draft2022[[#This Row],[KEEPER]]="K",Draft2022[[#This Row],[Last Contract]],IF(ISNA(VLOOKUP(Draft2022[[#This Row],[sleeper_id]],Rookies2022[player_id],1,FALSE)),"Auction","Rookie"))</f>
        <v>Rookie</v>
      </c>
      <c r="M60">
        <f>2022-Draft2022[[#This Row],[Net Keeper Count]]</f>
        <v>2022</v>
      </c>
      <c r="N60">
        <f>IF(Draft2022[[#This Row],[KEEPER]]="K",1+_xlfn.IFNA(INDEX(Draft2021[Net Keeper Count],MATCH(Draft2022[[#This Row],[PLAYER]],Draft2021[PLAYER],0)),0),0)</f>
        <v>0</v>
      </c>
    </row>
    <row r="61" spans="4:14" x14ac:dyDescent="0.25">
      <c r="D61" t="s">
        <v>1057</v>
      </c>
      <c r="E61" t="s">
        <v>2084</v>
      </c>
      <c r="F61" t="s">
        <v>5144</v>
      </c>
      <c r="G61" t="s">
        <v>68</v>
      </c>
      <c r="H61" t="s">
        <v>64</v>
      </c>
      <c r="I61">
        <v>3</v>
      </c>
      <c r="J61" t="s">
        <v>19</v>
      </c>
      <c r="K61" t="str">
        <f>IF(Draft2022[[#This Row],[KEEPER]]="K",_xlfn.IFNA(INDEX(Draft2021[Current Contract],MATCH(Draft2022[[#This Row],[sleeper_id]],Draft2021[sleeper_id],0)),"Undrafted"),"")</f>
        <v/>
      </c>
      <c r="L61" t="str">
        <f>IF(Draft2022[[#This Row],[KEEPER]]="K",Draft2022[[#This Row],[Last Contract]],IF(ISNA(VLOOKUP(Draft2022[[#This Row],[sleeper_id]],Rookies2022[player_id],1,FALSE)),"Auction","Rookie"))</f>
        <v>Rookie</v>
      </c>
      <c r="M61">
        <f>2022-Draft2022[[#This Row],[Net Keeper Count]]</f>
        <v>2022</v>
      </c>
      <c r="N61">
        <f>IF(Draft2022[[#This Row],[KEEPER]]="K",1+_xlfn.IFNA(INDEX(Draft2021[Net Keeper Count],MATCH(Draft2022[[#This Row],[PLAYER]],Draft2021[PLAYER],0)),0),0)</f>
        <v>0</v>
      </c>
    </row>
    <row r="62" spans="4:14" x14ac:dyDescent="0.25">
      <c r="D62" t="s">
        <v>1038</v>
      </c>
      <c r="E62" t="s">
        <v>411</v>
      </c>
      <c r="F62" t="s">
        <v>1154</v>
      </c>
      <c r="G62" t="s">
        <v>2228</v>
      </c>
      <c r="H62" t="s">
        <v>126</v>
      </c>
      <c r="I62">
        <v>2</v>
      </c>
      <c r="J62" t="s">
        <v>31</v>
      </c>
      <c r="K62" t="str">
        <f>IF(Draft2022[[#This Row],[KEEPER]]="K",_xlfn.IFNA(INDEX(Draft2021[Current Contract],MATCH(Draft2022[[#This Row],[sleeper_id]],Draft2021[sleeper_id],0)),"Undrafted"),"")</f>
        <v>Undrafted</v>
      </c>
      <c r="L62" t="str">
        <f>IF(Draft2022[[#This Row],[KEEPER]]="K",Draft2022[[#This Row],[Last Contract]],IF(ISNA(VLOOKUP(Draft2022[[#This Row],[sleeper_id]],Rookies2022[player_id],1,FALSE)),"Auction","Rookie"))</f>
        <v>Undrafted</v>
      </c>
      <c r="M62">
        <f>2022-Draft2022[[#This Row],[Net Keeper Count]]</f>
        <v>2021</v>
      </c>
      <c r="N62">
        <f>IF(Draft2022[[#This Row],[KEEPER]]="K",1+_xlfn.IFNA(INDEX(Draft2021[Net Keeper Count],MATCH(Draft2022[[#This Row],[PLAYER]],Draft2021[PLAYER],0)),0),0)</f>
        <v>1</v>
      </c>
    </row>
    <row r="63" spans="4:14" x14ac:dyDescent="0.25">
      <c r="D63" t="s">
        <v>1038</v>
      </c>
      <c r="E63" t="s">
        <v>1828</v>
      </c>
      <c r="F63" t="s">
        <v>2726</v>
      </c>
      <c r="G63" t="s">
        <v>159</v>
      </c>
      <c r="H63" t="s">
        <v>102</v>
      </c>
      <c r="I63">
        <v>6</v>
      </c>
      <c r="J63" t="s">
        <v>31</v>
      </c>
      <c r="K63" t="str">
        <f>IF(Draft2022[[#This Row],[KEEPER]]="K",_xlfn.IFNA(INDEX(Draft2021[Current Contract],MATCH(Draft2022[[#This Row],[sleeper_id]],Draft2021[sleeper_id],0)),"Undrafted"),"")</f>
        <v>Rookie</v>
      </c>
      <c r="L63" t="str">
        <f>IF(Draft2022[[#This Row],[KEEPER]]="K",Draft2022[[#This Row],[Last Contract]],IF(ISNA(VLOOKUP(Draft2022[[#This Row],[sleeper_id]],Rookies2022[player_id],1,FALSE)),"Auction","Rookie"))</f>
        <v>Rookie</v>
      </c>
      <c r="M63">
        <f>2022-Draft2022[[#This Row],[Net Keeper Count]]</f>
        <v>2021</v>
      </c>
      <c r="N63">
        <f>IF(Draft2022[[#This Row],[KEEPER]]="K",1+_xlfn.IFNA(INDEX(Draft2021[Net Keeper Count],MATCH(Draft2022[[#This Row],[PLAYER]],Draft2021[PLAYER],0)),0),0)</f>
        <v>1</v>
      </c>
    </row>
    <row r="64" spans="4:14" x14ac:dyDescent="0.25">
      <c r="D64" t="s">
        <v>1038</v>
      </c>
      <c r="E64" t="s">
        <v>780</v>
      </c>
      <c r="F64" t="s">
        <v>1508</v>
      </c>
      <c r="G64" t="s">
        <v>34</v>
      </c>
      <c r="H64" t="s">
        <v>126</v>
      </c>
      <c r="I64">
        <v>1</v>
      </c>
      <c r="J64" t="s">
        <v>31</v>
      </c>
      <c r="K64" t="str">
        <f>IF(Draft2022[[#This Row],[KEEPER]]="K",_xlfn.IFNA(INDEX(Draft2021[Current Contract],MATCH(Draft2022[[#This Row],[sleeper_id]],Draft2021[sleeper_id],0)),"Undrafted"),"")</f>
        <v>Auction</v>
      </c>
      <c r="L64" t="str">
        <f>IF(Draft2022[[#This Row],[KEEPER]]="K",Draft2022[[#This Row],[Last Contract]],IF(ISNA(VLOOKUP(Draft2022[[#This Row],[sleeper_id]],Rookies2022[player_id],1,FALSE)),"Auction","Rookie"))</f>
        <v>Auction</v>
      </c>
      <c r="M64">
        <f>2022-Draft2022[[#This Row],[Net Keeper Count]]</f>
        <v>2021</v>
      </c>
      <c r="N64">
        <f>IF(Draft2022[[#This Row],[KEEPER]]="K",1+_xlfn.IFNA(INDEX(Draft2021[Net Keeper Count],MATCH(Draft2022[[#This Row],[PLAYER]],Draft2021[PLAYER],0)),0),0)</f>
        <v>1</v>
      </c>
    </row>
    <row r="65" spans="4:14" x14ac:dyDescent="0.25">
      <c r="D65" t="s">
        <v>1038</v>
      </c>
      <c r="E65" t="s">
        <v>2050</v>
      </c>
      <c r="F65" t="s">
        <v>5212</v>
      </c>
      <c r="G65" t="s">
        <v>2322</v>
      </c>
      <c r="H65" t="s">
        <v>64</v>
      </c>
      <c r="I65">
        <v>1</v>
      </c>
      <c r="J65" t="s">
        <v>31</v>
      </c>
      <c r="K65" t="str">
        <f>IF(Draft2022[[#This Row],[KEEPER]]="K",_xlfn.IFNA(INDEX(Draft2021[Current Contract],MATCH(Draft2022[[#This Row],[sleeper_id]],Draft2021[sleeper_id],0)),"Undrafted"),"")</f>
        <v>Rookie</v>
      </c>
      <c r="L65" t="str">
        <f>IF(Draft2022[[#This Row],[KEEPER]]="K",Draft2022[[#This Row],[Last Contract]],IF(ISNA(VLOOKUP(Draft2022[[#This Row],[sleeper_id]],Rookies2022[player_id],1,FALSE)),"Auction","Rookie"))</f>
        <v>Rookie</v>
      </c>
      <c r="M65">
        <f>2022-Draft2022[[#This Row],[Net Keeper Count]]</f>
        <v>2020</v>
      </c>
      <c r="N65">
        <f>IF(Draft2022[[#This Row],[KEEPER]]="K",1+_xlfn.IFNA(INDEX(Draft2021[Net Keeper Count],MATCH(Draft2022[[#This Row],[PLAYER]],Draft2021[PLAYER],0)),0),0)</f>
        <v>2</v>
      </c>
    </row>
    <row r="66" spans="4:14" x14ac:dyDescent="0.25">
      <c r="D66" t="s">
        <v>1038</v>
      </c>
      <c r="E66" t="s">
        <v>1363</v>
      </c>
      <c r="F66" t="s">
        <v>1362</v>
      </c>
      <c r="G66" t="s">
        <v>2248</v>
      </c>
      <c r="H66" t="s">
        <v>64</v>
      </c>
      <c r="I66">
        <v>20</v>
      </c>
      <c r="J66" t="s">
        <v>31</v>
      </c>
      <c r="K66" t="str">
        <f>IF(Draft2022[[#This Row],[KEEPER]]="K",_xlfn.IFNA(INDEX(Draft2021[Current Contract],MATCH(Draft2022[[#This Row],[sleeper_id]],Draft2021[sleeper_id],0)),"Undrafted"),"")</f>
        <v>Rookie</v>
      </c>
      <c r="L66" t="str">
        <f>IF(Draft2022[[#This Row],[KEEPER]]="K",Draft2022[[#This Row],[Last Contract]],IF(ISNA(VLOOKUP(Draft2022[[#This Row],[sleeper_id]],Rookies2022[player_id],1,FALSE)),"Auction","Rookie"))</f>
        <v>Rookie</v>
      </c>
      <c r="M66">
        <f>2022-Draft2022[[#This Row],[Net Keeper Count]]</f>
        <v>2021</v>
      </c>
      <c r="N66">
        <f>IF(Draft2022[[#This Row],[KEEPER]]="K",1+_xlfn.IFNA(INDEX(Draft2021[Net Keeper Count],MATCH(Draft2022[[#This Row],[PLAYER]],Draft2021[PLAYER],0)),0),0)</f>
        <v>1</v>
      </c>
    </row>
    <row r="67" spans="4:14" x14ac:dyDescent="0.25">
      <c r="D67" t="s">
        <v>1038</v>
      </c>
      <c r="E67" t="s">
        <v>1319</v>
      </c>
      <c r="F67" t="s">
        <v>1318</v>
      </c>
      <c r="G67" t="s">
        <v>2210</v>
      </c>
      <c r="H67" t="s">
        <v>102</v>
      </c>
      <c r="I67">
        <v>10</v>
      </c>
      <c r="J67" t="s">
        <v>31</v>
      </c>
      <c r="K67" t="str">
        <f>IF(Draft2022[[#This Row],[KEEPER]]="K",_xlfn.IFNA(INDEX(Draft2021[Current Contract],MATCH(Draft2022[[#This Row],[sleeper_id]],Draft2021[sleeper_id],0)),"Undrafted"),"")</f>
        <v>Rookie</v>
      </c>
      <c r="L67" t="str">
        <f>IF(Draft2022[[#This Row],[KEEPER]]="K",Draft2022[[#This Row],[Last Contract]],IF(ISNA(VLOOKUP(Draft2022[[#This Row],[sleeper_id]],Rookies2022[player_id],1,FALSE)),"Auction","Rookie"))</f>
        <v>Rookie</v>
      </c>
      <c r="M67">
        <f>2022-Draft2022[[#This Row],[Net Keeper Count]]</f>
        <v>2021</v>
      </c>
      <c r="N67">
        <f>IF(Draft2022[[#This Row],[KEEPER]]="K",1+_xlfn.IFNA(INDEX(Draft2021[Net Keeper Count],MATCH(Draft2022[[#This Row],[PLAYER]],Draft2021[PLAYER],0)),0),0)</f>
        <v>1</v>
      </c>
    </row>
    <row r="68" spans="4:14" x14ac:dyDescent="0.25">
      <c r="D68" t="s">
        <v>1038</v>
      </c>
      <c r="E68" t="s">
        <v>1884</v>
      </c>
      <c r="F68" t="s">
        <v>2620</v>
      </c>
      <c r="G68" t="s">
        <v>70</v>
      </c>
      <c r="H68" t="s">
        <v>102</v>
      </c>
      <c r="I68">
        <v>3</v>
      </c>
      <c r="J68" t="s">
        <v>31</v>
      </c>
      <c r="K68" t="str">
        <f>IF(Draft2022[[#This Row],[KEEPER]]="K",_xlfn.IFNA(INDEX(Draft2021[Current Contract],MATCH(Draft2022[[#This Row],[sleeper_id]],Draft2021[sleeper_id],0)),"Undrafted"),"")</f>
        <v>Rookie</v>
      </c>
      <c r="L68" t="str">
        <f>IF(Draft2022[[#This Row],[KEEPER]]="K",Draft2022[[#This Row],[Last Contract]],IF(ISNA(VLOOKUP(Draft2022[[#This Row],[sleeper_id]],Rookies2022[player_id],1,FALSE)),"Auction","Rookie"))</f>
        <v>Rookie</v>
      </c>
      <c r="M68">
        <f>2022-Draft2022[[#This Row],[Net Keeper Count]]</f>
        <v>2021</v>
      </c>
      <c r="N68">
        <f>IF(Draft2022[[#This Row],[KEEPER]]="K",1+_xlfn.IFNA(INDEX(Draft2021[Net Keeper Count],MATCH(Draft2022[[#This Row],[PLAYER]],Draft2021[PLAYER],0)),0),0)</f>
        <v>1</v>
      </c>
    </row>
    <row r="69" spans="4:14" x14ac:dyDescent="0.25">
      <c r="D69" t="s">
        <v>1038</v>
      </c>
      <c r="E69" t="s">
        <v>1709</v>
      </c>
      <c r="F69" t="s">
        <v>5148</v>
      </c>
      <c r="G69" t="s">
        <v>92</v>
      </c>
      <c r="H69" t="s">
        <v>102</v>
      </c>
      <c r="I69">
        <v>4</v>
      </c>
      <c r="J69" t="s">
        <v>31</v>
      </c>
      <c r="K69" t="str">
        <f>IF(Draft2022[[#This Row],[KEEPER]]="K",_xlfn.IFNA(INDEX(Draft2021[Current Contract],MATCH(Draft2022[[#This Row],[sleeper_id]],Draft2021[sleeper_id],0)),"Undrafted"),"")</f>
        <v>Rookie</v>
      </c>
      <c r="L69" t="str">
        <f>IF(Draft2022[[#This Row],[KEEPER]]="K",Draft2022[[#This Row],[Last Contract]],IF(ISNA(VLOOKUP(Draft2022[[#This Row],[sleeper_id]],Rookies2022[player_id],1,FALSE)),"Auction","Rookie"))</f>
        <v>Rookie</v>
      </c>
      <c r="M69">
        <f>2022-Draft2022[[#This Row],[Net Keeper Count]]</f>
        <v>2021</v>
      </c>
      <c r="N69">
        <f>IF(Draft2022[[#This Row],[KEEPER]]="K",1+_xlfn.IFNA(INDEX(Draft2021[Net Keeper Count],MATCH(Draft2022[[#This Row],[PLAYER]],Draft2021[PLAYER],0)),0),0)</f>
        <v>1</v>
      </c>
    </row>
    <row r="70" spans="4:14" x14ac:dyDescent="0.25">
      <c r="D70" t="s">
        <v>1038</v>
      </c>
      <c r="E70" t="s">
        <v>274</v>
      </c>
      <c r="F70" t="s">
        <v>5188</v>
      </c>
      <c r="G70" t="s">
        <v>2228</v>
      </c>
      <c r="H70" t="s">
        <v>102</v>
      </c>
      <c r="I70">
        <v>7</v>
      </c>
      <c r="J70" t="s">
        <v>31</v>
      </c>
      <c r="K70" t="str">
        <f>IF(Draft2022[[#This Row],[KEEPER]]="K",_xlfn.IFNA(INDEX(Draft2021[Current Contract],MATCH(Draft2022[[#This Row],[sleeper_id]],Draft2021[sleeper_id],0)),"Undrafted"),"")</f>
        <v>Rookie</v>
      </c>
      <c r="L70" t="str">
        <f>IF(Draft2022[[#This Row],[KEEPER]]="K",Draft2022[[#This Row],[Last Contract]],IF(ISNA(VLOOKUP(Draft2022[[#This Row],[sleeper_id]],Rookies2022[player_id],1,FALSE)),"Auction","Rookie"))</f>
        <v>Rookie</v>
      </c>
      <c r="M70">
        <f>2022-Draft2022[[#This Row],[Net Keeper Count]]</f>
        <v>2018</v>
      </c>
      <c r="N70">
        <f>IF(Draft2022[[#This Row],[KEEPER]]="K",1+_xlfn.IFNA(INDEX(Draft2021[Net Keeper Count],MATCH(Draft2022[[#This Row],[PLAYER]],Draft2021[PLAYER],0)),0),0)</f>
        <v>4</v>
      </c>
    </row>
    <row r="71" spans="4:14" x14ac:dyDescent="0.25">
      <c r="D71" t="s">
        <v>1038</v>
      </c>
      <c r="E71" t="s">
        <v>61</v>
      </c>
      <c r="F71" t="s">
        <v>2566</v>
      </c>
      <c r="G71" t="s">
        <v>62</v>
      </c>
      <c r="H71" t="s">
        <v>29</v>
      </c>
      <c r="I71">
        <v>44</v>
      </c>
      <c r="J71" t="s">
        <v>31</v>
      </c>
      <c r="K71" t="str">
        <f>IF(Draft2022[[#This Row],[KEEPER]]="K",_xlfn.IFNA(INDEX(Draft2021[Current Contract],MATCH(Draft2022[[#This Row],[sleeper_id]],Draft2021[sleeper_id],0)),"Undrafted"),"")</f>
        <v>Rookie</v>
      </c>
      <c r="L71" t="str">
        <f>IF(Draft2022[[#This Row],[KEEPER]]="K",Draft2022[[#This Row],[Last Contract]],IF(ISNA(VLOOKUP(Draft2022[[#This Row],[sleeper_id]],Rookies2022[player_id],1,FALSE)),"Auction","Rookie"))</f>
        <v>Rookie</v>
      </c>
      <c r="M71">
        <f>2022-Draft2022[[#This Row],[Net Keeper Count]]</f>
        <v>2017</v>
      </c>
      <c r="N71">
        <f>IF(Draft2022[[#This Row],[KEEPER]]="K",1+_xlfn.IFNA(INDEX(Draft2021[Net Keeper Count],MATCH(Draft2022[[#This Row],[PLAYER]],Draft2021[PLAYER],0)),0),0)</f>
        <v>5</v>
      </c>
    </row>
    <row r="72" spans="4:14" x14ac:dyDescent="0.25">
      <c r="D72" t="s">
        <v>1038</v>
      </c>
      <c r="E72" t="s">
        <v>5213</v>
      </c>
      <c r="F72" t="s">
        <v>5214</v>
      </c>
      <c r="G72" t="s">
        <v>68</v>
      </c>
      <c r="H72" t="s">
        <v>64</v>
      </c>
      <c r="I72">
        <v>5</v>
      </c>
      <c r="J72" t="s">
        <v>31</v>
      </c>
      <c r="K72" t="str">
        <f>IF(Draft2022[[#This Row],[KEEPER]]="K",_xlfn.IFNA(INDEX(Draft2021[Current Contract],MATCH(Draft2022[[#This Row],[sleeper_id]],Draft2021[sleeper_id],0)),"Undrafted"),"")</f>
        <v>Rookie</v>
      </c>
      <c r="L72" t="str">
        <f>IF(Draft2022[[#This Row],[KEEPER]]="K",Draft2022[[#This Row],[Last Contract]],IF(ISNA(VLOOKUP(Draft2022[[#This Row],[sleeper_id]],Rookies2022[player_id],1,FALSE)),"Auction","Rookie"))</f>
        <v>Rookie</v>
      </c>
      <c r="M72">
        <f>2022-Draft2022[[#This Row],[Net Keeper Count]]</f>
        <v>2021</v>
      </c>
      <c r="N72">
        <f>IF(Draft2022[[#This Row],[KEEPER]]="K",1+_xlfn.IFNA(INDEX(Draft2021[Net Keeper Count],MATCH(Draft2022[[#This Row],[PLAYER]],Draft2021[PLAYER],0)),0),0)</f>
        <v>1</v>
      </c>
    </row>
    <row r="73" spans="4:14" x14ac:dyDescent="0.25">
      <c r="D73" t="s">
        <v>1038</v>
      </c>
      <c r="E73" t="s">
        <v>1200</v>
      </c>
      <c r="F73" t="s">
        <v>1199</v>
      </c>
      <c r="G73" t="s">
        <v>54</v>
      </c>
      <c r="H73" t="s">
        <v>102</v>
      </c>
      <c r="I73">
        <v>6</v>
      </c>
      <c r="J73" t="s">
        <v>19</v>
      </c>
      <c r="K73" t="str">
        <f>IF(Draft2022[[#This Row],[KEEPER]]="K",_xlfn.IFNA(INDEX(Draft2021[Current Contract],MATCH(Draft2022[[#This Row],[sleeper_id]],Draft2021[sleeper_id],0)),"Undrafted"),"")</f>
        <v/>
      </c>
      <c r="L73" t="str">
        <f>IF(Draft2022[[#This Row],[KEEPER]]="K",Draft2022[[#This Row],[Last Contract]],IF(ISNA(VLOOKUP(Draft2022[[#This Row],[sleeper_id]],Rookies2022[player_id],1,FALSE)),"Auction","Rookie"))</f>
        <v>Rookie</v>
      </c>
      <c r="M73">
        <f>2022-Draft2022[[#This Row],[Net Keeper Count]]</f>
        <v>2022</v>
      </c>
      <c r="N73">
        <f>IF(Draft2022[[#This Row],[KEEPER]]="K",1+_xlfn.IFNA(INDEX(Draft2021[Net Keeper Count],MATCH(Draft2022[[#This Row],[PLAYER]],Draft2021[PLAYER],0)),0),0)</f>
        <v>0</v>
      </c>
    </row>
    <row r="74" spans="4:14" x14ac:dyDescent="0.25">
      <c r="D74" t="s">
        <v>1038</v>
      </c>
      <c r="E74" t="s">
        <v>1218</v>
      </c>
      <c r="F74" t="s">
        <v>1217</v>
      </c>
      <c r="G74" t="s">
        <v>2228</v>
      </c>
      <c r="H74" t="s">
        <v>102</v>
      </c>
      <c r="I74">
        <v>4</v>
      </c>
      <c r="J74" t="s">
        <v>19</v>
      </c>
      <c r="K74" t="str">
        <f>IF(Draft2022[[#This Row],[KEEPER]]="K",_xlfn.IFNA(INDEX(Draft2021[Current Contract],MATCH(Draft2022[[#This Row],[sleeper_id]],Draft2021[sleeper_id],0)),"Undrafted"),"")</f>
        <v/>
      </c>
      <c r="L74" t="str">
        <f>IF(Draft2022[[#This Row],[KEEPER]]="K",Draft2022[[#This Row],[Last Contract]],IF(ISNA(VLOOKUP(Draft2022[[#This Row],[sleeper_id]],Rookies2022[player_id],1,FALSE)),"Auction","Rookie"))</f>
        <v>Rookie</v>
      </c>
      <c r="M74">
        <f>2022-Draft2022[[#This Row],[Net Keeper Count]]</f>
        <v>2022</v>
      </c>
      <c r="N74">
        <f>IF(Draft2022[[#This Row],[KEEPER]]="K",1+_xlfn.IFNA(INDEX(Draft2021[Net Keeper Count],MATCH(Draft2022[[#This Row],[PLAYER]],Draft2021[PLAYER],0)),0),0)</f>
        <v>0</v>
      </c>
    </row>
    <row r="75" spans="4:14" x14ac:dyDescent="0.25">
      <c r="D75" t="s">
        <v>1038</v>
      </c>
      <c r="E75" t="s">
        <v>1797</v>
      </c>
      <c r="F75" t="s">
        <v>2800</v>
      </c>
      <c r="G75" t="s">
        <v>2246</v>
      </c>
      <c r="H75" t="s">
        <v>126</v>
      </c>
      <c r="I75">
        <v>3</v>
      </c>
      <c r="J75" t="s">
        <v>19</v>
      </c>
      <c r="K75" t="str">
        <f>IF(Draft2022[[#This Row],[KEEPER]]="K",_xlfn.IFNA(INDEX(Draft2021[Current Contract],MATCH(Draft2022[[#This Row],[sleeper_id]],Draft2021[sleeper_id],0)),"Undrafted"),"")</f>
        <v/>
      </c>
      <c r="L75" t="str">
        <f>IF(Draft2022[[#This Row],[KEEPER]]="K",Draft2022[[#This Row],[Last Contract]],IF(ISNA(VLOOKUP(Draft2022[[#This Row],[sleeper_id]],Rookies2022[player_id],1,FALSE)),"Auction","Rookie"))</f>
        <v>Rookie</v>
      </c>
      <c r="M75">
        <f>2022-Draft2022[[#This Row],[Net Keeper Count]]</f>
        <v>2022</v>
      </c>
      <c r="N75">
        <f>IF(Draft2022[[#This Row],[KEEPER]]="K",1+_xlfn.IFNA(INDEX(Draft2021[Net Keeper Count],MATCH(Draft2022[[#This Row],[PLAYER]],Draft2021[PLAYER],0)),0),0)</f>
        <v>0</v>
      </c>
    </row>
    <row r="76" spans="4:14" x14ac:dyDescent="0.25">
      <c r="D76" t="s">
        <v>1038</v>
      </c>
      <c r="E76" t="s">
        <v>1966</v>
      </c>
      <c r="F76" t="s">
        <v>5215</v>
      </c>
      <c r="G76" t="s">
        <v>2251</v>
      </c>
      <c r="H76" t="s">
        <v>64</v>
      </c>
      <c r="I76">
        <v>3</v>
      </c>
      <c r="J76" t="s">
        <v>19</v>
      </c>
      <c r="K76" t="str">
        <f>IF(Draft2022[[#This Row],[KEEPER]]="K",_xlfn.IFNA(INDEX(Draft2021[Current Contract],MATCH(Draft2022[[#This Row],[sleeper_id]],Draft2021[sleeper_id],0)),"Undrafted"),"")</f>
        <v/>
      </c>
      <c r="L76" t="str">
        <f>IF(Draft2022[[#This Row],[KEEPER]]="K",Draft2022[[#This Row],[Last Contract]],IF(ISNA(VLOOKUP(Draft2022[[#This Row],[sleeper_id]],Rookies2022[player_id],1,FALSE)),"Auction","Rookie"))</f>
        <v>Rookie</v>
      </c>
      <c r="M76">
        <f>2022-Draft2022[[#This Row],[Net Keeper Count]]</f>
        <v>2022</v>
      </c>
      <c r="N76">
        <f>IF(Draft2022[[#This Row],[KEEPER]]="K",1+_xlfn.IFNA(INDEX(Draft2021[Net Keeper Count],MATCH(Draft2022[[#This Row],[PLAYER]],Draft2021[PLAYER],0)),0),0)</f>
        <v>0</v>
      </c>
    </row>
    <row r="77" spans="4:14" x14ac:dyDescent="0.25">
      <c r="D77" t="s">
        <v>1038</v>
      </c>
      <c r="E77" t="s">
        <v>2056</v>
      </c>
      <c r="F77" t="s">
        <v>5216</v>
      </c>
      <c r="G77" t="s">
        <v>34</v>
      </c>
      <c r="H77" t="s">
        <v>64</v>
      </c>
      <c r="I77">
        <v>1</v>
      </c>
      <c r="J77" t="s">
        <v>19</v>
      </c>
      <c r="K77" t="str">
        <f>IF(Draft2022[[#This Row],[KEEPER]]="K",_xlfn.IFNA(INDEX(Draft2021[Current Contract],MATCH(Draft2022[[#This Row],[sleeper_id]],Draft2021[sleeper_id],0)),"Undrafted"),"")</f>
        <v/>
      </c>
      <c r="L77" t="str">
        <f>IF(Draft2022[[#This Row],[KEEPER]]="K",Draft2022[[#This Row],[Last Contract]],IF(ISNA(VLOOKUP(Draft2022[[#This Row],[sleeper_id]],Rookies2022[player_id],1,FALSE)),"Auction","Rookie"))</f>
        <v>Rookie</v>
      </c>
      <c r="M77">
        <f>2022-Draft2022[[#This Row],[Net Keeper Count]]</f>
        <v>2022</v>
      </c>
      <c r="N77">
        <f>IF(Draft2022[[#This Row],[KEEPER]]="K",1+_xlfn.IFNA(INDEX(Draft2021[Net Keeper Count],MATCH(Draft2022[[#This Row],[PLAYER]],Draft2021[PLAYER],0)),0),0)</f>
        <v>0</v>
      </c>
    </row>
    <row r="78" spans="4:14" x14ac:dyDescent="0.25">
      <c r="D78" t="s">
        <v>1038</v>
      </c>
      <c r="E78" t="s">
        <v>1375</v>
      </c>
      <c r="F78" t="s">
        <v>1374</v>
      </c>
      <c r="G78" t="s">
        <v>94</v>
      </c>
      <c r="H78" t="s">
        <v>64</v>
      </c>
      <c r="I78">
        <v>4</v>
      </c>
      <c r="J78" t="s">
        <v>19</v>
      </c>
      <c r="K78" t="str">
        <f>IF(Draft2022[[#This Row],[KEEPER]]="K",_xlfn.IFNA(INDEX(Draft2021[Current Contract],MATCH(Draft2022[[#This Row],[sleeper_id]],Draft2021[sleeper_id],0)),"Undrafted"),"")</f>
        <v/>
      </c>
      <c r="L78" t="str">
        <f>IF(Draft2022[[#This Row],[KEEPER]]="K",Draft2022[[#This Row],[Last Contract]],IF(ISNA(VLOOKUP(Draft2022[[#This Row],[sleeper_id]],Rookies2022[player_id],1,FALSE)),"Auction","Rookie"))</f>
        <v>Rookie</v>
      </c>
      <c r="M78">
        <f>2022-Draft2022[[#This Row],[Net Keeper Count]]</f>
        <v>2022</v>
      </c>
      <c r="N78">
        <f>IF(Draft2022[[#This Row],[KEEPER]]="K",1+_xlfn.IFNA(INDEX(Draft2021[Net Keeper Count],MATCH(Draft2022[[#This Row],[PLAYER]],Draft2021[PLAYER],0)),0),0)</f>
        <v>0</v>
      </c>
    </row>
    <row r="79" spans="4:14" x14ac:dyDescent="0.25">
      <c r="D79" t="s">
        <v>1038</v>
      </c>
      <c r="E79" t="s">
        <v>1977</v>
      </c>
      <c r="F79" t="s">
        <v>2677</v>
      </c>
      <c r="G79" t="s">
        <v>2209</v>
      </c>
      <c r="H79" t="s">
        <v>64</v>
      </c>
      <c r="I79">
        <v>1</v>
      </c>
      <c r="J79" t="s">
        <v>19</v>
      </c>
      <c r="K79" t="str">
        <f>IF(Draft2022[[#This Row],[KEEPER]]="K",_xlfn.IFNA(INDEX(Draft2021[Current Contract],MATCH(Draft2022[[#This Row],[sleeper_id]],Draft2021[sleeper_id],0)),"Undrafted"),"")</f>
        <v/>
      </c>
      <c r="L79" t="str">
        <f>IF(Draft2022[[#This Row],[KEEPER]]="K",Draft2022[[#This Row],[Last Contract]],IF(ISNA(VLOOKUP(Draft2022[[#This Row],[sleeper_id]],Rookies2022[player_id],1,FALSE)),"Auction","Rookie"))</f>
        <v>Rookie</v>
      </c>
      <c r="M79">
        <f>2022-Draft2022[[#This Row],[Net Keeper Count]]</f>
        <v>2022</v>
      </c>
      <c r="N79">
        <f>IF(Draft2022[[#This Row],[KEEPER]]="K",1+_xlfn.IFNA(INDEX(Draft2021[Net Keeper Count],MATCH(Draft2022[[#This Row],[PLAYER]],Draft2021[PLAYER],0)),0),0)</f>
        <v>0</v>
      </c>
    </row>
    <row r="80" spans="4:14" x14ac:dyDescent="0.25">
      <c r="D80" t="s">
        <v>1035</v>
      </c>
      <c r="E80" t="s">
        <v>162</v>
      </c>
      <c r="F80" t="s">
        <v>5186</v>
      </c>
      <c r="G80" t="s">
        <v>2219</v>
      </c>
      <c r="H80" t="s">
        <v>102</v>
      </c>
      <c r="I80">
        <v>19</v>
      </c>
      <c r="J80" t="s">
        <v>31</v>
      </c>
      <c r="K80" t="str">
        <f>IF(Draft2022[[#This Row],[KEEPER]]="K",_xlfn.IFNA(INDEX(Draft2021[Current Contract],MATCH(Draft2022[[#This Row],[sleeper_id]],Draft2021[sleeper_id],0)),"Undrafted"),"")</f>
        <v>Auction</v>
      </c>
      <c r="L80" t="str">
        <f>IF(Draft2022[[#This Row],[KEEPER]]="K",Draft2022[[#This Row],[Last Contract]],IF(ISNA(VLOOKUP(Draft2022[[#This Row],[sleeper_id]],Rookies2022[player_id],1,FALSE)),"Auction","Rookie"))</f>
        <v>Auction</v>
      </c>
      <c r="M80">
        <f>2022-Draft2022[[#This Row],[Net Keeper Count]]</f>
        <v>2020</v>
      </c>
      <c r="N80">
        <f>IF(Draft2022[[#This Row],[KEEPER]]="K",1+_xlfn.IFNA(INDEX(Draft2021[Net Keeper Count],MATCH(Draft2022[[#This Row],[PLAYER]],Draft2021[PLAYER],0)),0),0)</f>
        <v>2</v>
      </c>
    </row>
    <row r="81" spans="4:14" x14ac:dyDescent="0.25">
      <c r="D81" t="s">
        <v>1035</v>
      </c>
      <c r="E81" t="s">
        <v>5217</v>
      </c>
      <c r="F81" t="s">
        <v>5218</v>
      </c>
      <c r="G81" t="s">
        <v>2244</v>
      </c>
      <c r="H81" t="s">
        <v>102</v>
      </c>
      <c r="I81">
        <v>3</v>
      </c>
      <c r="J81" t="s">
        <v>31</v>
      </c>
      <c r="K81" t="str">
        <f>IF(Draft2022[[#This Row],[KEEPER]]="K",_xlfn.IFNA(INDEX(Draft2021[Current Contract],MATCH(Draft2022[[#This Row],[sleeper_id]],Draft2021[sleeper_id],0)),"Undrafted"),"")</f>
        <v>Rookie</v>
      </c>
      <c r="L81" t="str">
        <f>IF(Draft2022[[#This Row],[KEEPER]]="K",Draft2022[[#This Row],[Last Contract]],IF(ISNA(VLOOKUP(Draft2022[[#This Row],[sleeper_id]],Rookies2022[player_id],1,FALSE)),"Auction","Rookie"))</f>
        <v>Rookie</v>
      </c>
      <c r="M81">
        <f>2022-Draft2022[[#This Row],[Net Keeper Count]]</f>
        <v>2020</v>
      </c>
      <c r="N81">
        <f>IF(Draft2022[[#This Row],[KEEPER]]="K",1+_xlfn.IFNA(INDEX(Draft2021[Net Keeper Count],MATCH(Draft2022[[#This Row],[PLAYER]],Draft2021[PLAYER],0)),0),0)</f>
        <v>2</v>
      </c>
    </row>
    <row r="82" spans="4:14" x14ac:dyDescent="0.25">
      <c r="D82" t="s">
        <v>1035</v>
      </c>
      <c r="E82" t="s">
        <v>1672</v>
      </c>
      <c r="F82" t="s">
        <v>5150</v>
      </c>
      <c r="G82" t="s">
        <v>72</v>
      </c>
      <c r="H82" t="s">
        <v>64</v>
      </c>
      <c r="I82">
        <v>18</v>
      </c>
      <c r="J82" t="s">
        <v>31</v>
      </c>
      <c r="K82" t="str">
        <f>IF(Draft2022[[#This Row],[KEEPER]]="K",_xlfn.IFNA(INDEX(Draft2021[Current Contract],MATCH(Draft2022[[#This Row],[sleeper_id]],Draft2021[sleeper_id],0)),"Undrafted"),"")</f>
        <v>Rookie</v>
      </c>
      <c r="L82" t="str">
        <f>IF(Draft2022[[#This Row],[KEEPER]]="K",Draft2022[[#This Row],[Last Contract]],IF(ISNA(VLOOKUP(Draft2022[[#This Row],[sleeper_id]],Rookies2022[player_id],1,FALSE)),"Auction","Rookie"))</f>
        <v>Rookie</v>
      </c>
      <c r="M82">
        <f>2022-Draft2022[[#This Row],[Net Keeper Count]]</f>
        <v>2020</v>
      </c>
      <c r="N82">
        <f>IF(Draft2022[[#This Row],[KEEPER]]="K",1+_xlfn.IFNA(INDEX(Draft2021[Net Keeper Count],MATCH(Draft2022[[#This Row],[PLAYER]],Draft2021[PLAYER],0)),0),0)</f>
        <v>2</v>
      </c>
    </row>
    <row r="83" spans="4:14" x14ac:dyDescent="0.25">
      <c r="D83" t="s">
        <v>1035</v>
      </c>
      <c r="E83" t="s">
        <v>2061</v>
      </c>
      <c r="F83" t="s">
        <v>5151</v>
      </c>
      <c r="G83" t="s">
        <v>2268</v>
      </c>
      <c r="H83" t="s">
        <v>64</v>
      </c>
      <c r="I83">
        <v>1</v>
      </c>
      <c r="J83" t="s">
        <v>31</v>
      </c>
      <c r="K83" t="str">
        <f>IF(Draft2022[[#This Row],[KEEPER]]="K",_xlfn.IFNA(INDEX(Draft2021[Current Contract],MATCH(Draft2022[[#This Row],[sleeper_id]],Draft2021[sleeper_id],0)),"Undrafted"),"")</f>
        <v>Undrafted</v>
      </c>
      <c r="L83" t="str">
        <f>IF(Draft2022[[#This Row],[KEEPER]]="K",Draft2022[[#This Row],[Last Contract]],IF(ISNA(VLOOKUP(Draft2022[[#This Row],[sleeper_id]],Rookies2022[player_id],1,FALSE)),"Auction","Rookie"))</f>
        <v>Undrafted</v>
      </c>
      <c r="M83">
        <f>2022-Draft2022[[#This Row],[Net Keeper Count]]</f>
        <v>2021</v>
      </c>
      <c r="N83">
        <f>IF(Draft2022[[#This Row],[KEEPER]]="K",1+_xlfn.IFNA(INDEX(Draft2021[Net Keeper Count],MATCH(Draft2022[[#This Row],[PLAYER]],Draft2021[PLAYER],0)),0),0)</f>
        <v>1</v>
      </c>
    </row>
    <row r="84" spans="4:14" x14ac:dyDescent="0.25">
      <c r="D84" t="s">
        <v>1035</v>
      </c>
      <c r="E84" t="s">
        <v>1501</v>
      </c>
      <c r="F84" t="s">
        <v>1500</v>
      </c>
      <c r="G84" t="s">
        <v>2224</v>
      </c>
      <c r="H84" t="s">
        <v>102</v>
      </c>
      <c r="I84">
        <v>23</v>
      </c>
      <c r="J84" t="s">
        <v>31</v>
      </c>
      <c r="K84" t="str">
        <f>IF(Draft2022[[#This Row],[KEEPER]]="K",_xlfn.IFNA(INDEX(Draft2021[Current Contract],MATCH(Draft2022[[#This Row],[sleeper_id]],Draft2021[sleeper_id],0)),"Undrafted"),"")</f>
        <v>Rookie</v>
      </c>
      <c r="L84" t="str">
        <f>IF(Draft2022[[#This Row],[KEEPER]]="K",Draft2022[[#This Row],[Last Contract]],IF(ISNA(VLOOKUP(Draft2022[[#This Row],[sleeper_id]],Rookies2022[player_id],1,FALSE)),"Auction","Rookie"))</f>
        <v>Rookie</v>
      </c>
      <c r="M84">
        <f>2022-Draft2022[[#This Row],[Net Keeper Count]]</f>
        <v>2021</v>
      </c>
      <c r="N84">
        <f>IF(Draft2022[[#This Row],[KEEPER]]="K",1+_xlfn.IFNA(INDEX(Draft2021[Net Keeper Count],MATCH(Draft2022[[#This Row],[PLAYER]],Draft2021[PLAYER],0)),0),0)</f>
        <v>1</v>
      </c>
    </row>
    <row r="85" spans="4:14" x14ac:dyDescent="0.25">
      <c r="D85" t="s">
        <v>1035</v>
      </c>
      <c r="E85" t="s">
        <v>111</v>
      </c>
      <c r="F85" t="s">
        <v>5173</v>
      </c>
      <c r="G85" t="s">
        <v>2251</v>
      </c>
      <c r="H85" t="s">
        <v>102</v>
      </c>
      <c r="I85">
        <v>53</v>
      </c>
      <c r="J85" t="s">
        <v>31</v>
      </c>
      <c r="K85" t="str">
        <f>IF(Draft2022[[#This Row],[KEEPER]]="K",_xlfn.IFNA(INDEX(Draft2021[Current Contract],MATCH(Draft2022[[#This Row],[sleeper_id]],Draft2021[sleeper_id],0)),"Undrafted"),"")</f>
        <v>Auction</v>
      </c>
      <c r="L85" t="str">
        <f>IF(Draft2022[[#This Row],[KEEPER]]="K",Draft2022[[#This Row],[Last Contract]],IF(ISNA(VLOOKUP(Draft2022[[#This Row],[sleeper_id]],Rookies2022[player_id],1,FALSE)),"Auction","Rookie"))</f>
        <v>Auction</v>
      </c>
      <c r="M85">
        <f>2022-Draft2022[[#This Row],[Net Keeper Count]]</f>
        <v>2020</v>
      </c>
      <c r="N85">
        <f>IF(Draft2022[[#This Row],[KEEPER]]="K",1+_xlfn.IFNA(INDEX(Draft2021[Net Keeper Count],MATCH(Draft2022[[#This Row],[PLAYER]],Draft2021[PLAYER],0)),0),0)</f>
        <v>2</v>
      </c>
    </row>
    <row r="86" spans="4:14" x14ac:dyDescent="0.25">
      <c r="D86" t="s">
        <v>1035</v>
      </c>
      <c r="E86" t="s">
        <v>1414</v>
      </c>
      <c r="F86" t="s">
        <v>1413</v>
      </c>
      <c r="G86" t="s">
        <v>34</v>
      </c>
      <c r="H86" t="s">
        <v>102</v>
      </c>
      <c r="I86">
        <v>1</v>
      </c>
      <c r="J86" t="s">
        <v>31</v>
      </c>
      <c r="K86" t="str">
        <f>IF(Draft2022[[#This Row],[KEEPER]]="K",_xlfn.IFNA(INDEX(Draft2021[Current Contract],MATCH(Draft2022[[#This Row],[sleeper_id]],Draft2021[sleeper_id],0)),"Undrafted"),"")</f>
        <v>Undrafted</v>
      </c>
      <c r="L86" t="str">
        <f>IF(Draft2022[[#This Row],[KEEPER]]="K",Draft2022[[#This Row],[Last Contract]],IF(ISNA(VLOOKUP(Draft2022[[#This Row],[sleeper_id]],Rookies2022[player_id],1,FALSE)),"Auction","Rookie"))</f>
        <v>Undrafted</v>
      </c>
      <c r="M86">
        <f>2022-Draft2022[[#This Row],[Net Keeper Count]]</f>
        <v>2020</v>
      </c>
      <c r="N86">
        <f>IF(Draft2022[[#This Row],[KEEPER]]="K",1+_xlfn.IFNA(INDEX(Draft2021[Net Keeper Count],MATCH(Draft2022[[#This Row],[PLAYER]],Draft2021[PLAYER],0)),0),0)</f>
        <v>2</v>
      </c>
    </row>
    <row r="87" spans="4:14" x14ac:dyDescent="0.25">
      <c r="D87" t="s">
        <v>1035</v>
      </c>
      <c r="E87" t="s">
        <v>2022</v>
      </c>
      <c r="F87" t="s">
        <v>5219</v>
      </c>
      <c r="G87" t="s">
        <v>70</v>
      </c>
      <c r="H87" t="s">
        <v>102</v>
      </c>
      <c r="I87">
        <v>1</v>
      </c>
      <c r="J87" t="s">
        <v>31</v>
      </c>
      <c r="K87" t="str">
        <f>IF(Draft2022[[#This Row],[KEEPER]]="K",_xlfn.IFNA(INDEX(Draft2021[Current Contract],MATCH(Draft2022[[#This Row],[sleeper_id]],Draft2021[sleeper_id],0)),"Undrafted"),"")</f>
        <v>Undrafted</v>
      </c>
      <c r="L87" t="str">
        <f>IF(Draft2022[[#This Row],[KEEPER]]="K",Draft2022[[#This Row],[Last Contract]],IF(ISNA(VLOOKUP(Draft2022[[#This Row],[sleeper_id]],Rookies2022[player_id],1,FALSE)),"Auction","Rookie"))</f>
        <v>Undrafted</v>
      </c>
      <c r="M87">
        <f>2022-Draft2022[[#This Row],[Net Keeper Count]]</f>
        <v>2021</v>
      </c>
      <c r="N87">
        <f>IF(Draft2022[[#This Row],[KEEPER]]="K",1+_xlfn.IFNA(INDEX(Draft2021[Net Keeper Count],MATCH(Draft2022[[#This Row],[PLAYER]],Draft2021[PLAYER],0)),0),0)</f>
        <v>1</v>
      </c>
    </row>
    <row r="88" spans="4:14" x14ac:dyDescent="0.25">
      <c r="D88" t="s">
        <v>1035</v>
      </c>
      <c r="E88" t="s">
        <v>1516</v>
      </c>
      <c r="F88" t="s">
        <v>1515</v>
      </c>
      <c r="G88" t="s">
        <v>2246</v>
      </c>
      <c r="H88" t="s">
        <v>64</v>
      </c>
      <c r="I88">
        <v>38</v>
      </c>
      <c r="J88" t="s">
        <v>31</v>
      </c>
      <c r="K88" t="str">
        <f>IF(Draft2022[[#This Row],[KEEPER]]="K",_xlfn.IFNA(INDEX(Draft2021[Current Contract],MATCH(Draft2022[[#This Row],[sleeper_id]],Draft2021[sleeper_id],0)),"Undrafted"),"")</f>
        <v>Rookie</v>
      </c>
      <c r="L88" t="str">
        <f>IF(Draft2022[[#This Row],[KEEPER]]="K",Draft2022[[#This Row],[Last Contract]],IF(ISNA(VLOOKUP(Draft2022[[#This Row],[sleeper_id]],Rookies2022[player_id],1,FALSE)),"Auction","Rookie"))</f>
        <v>Rookie</v>
      </c>
      <c r="M88">
        <f>2022-Draft2022[[#This Row],[Net Keeper Count]]</f>
        <v>2020</v>
      </c>
      <c r="N88">
        <f>IF(Draft2022[[#This Row],[KEEPER]]="K",1+_xlfn.IFNA(INDEX(Draft2021[Net Keeper Count],MATCH(Draft2022[[#This Row],[PLAYER]],Draft2021[PLAYER],0)),0),0)</f>
        <v>2</v>
      </c>
    </row>
    <row r="89" spans="4:14" x14ac:dyDescent="0.25">
      <c r="D89" t="s">
        <v>1035</v>
      </c>
      <c r="E89" t="s">
        <v>1627</v>
      </c>
      <c r="F89" t="s">
        <v>2561</v>
      </c>
      <c r="G89" t="s">
        <v>2217</v>
      </c>
      <c r="H89" t="s">
        <v>64</v>
      </c>
      <c r="I89">
        <v>35</v>
      </c>
      <c r="J89" t="s">
        <v>31</v>
      </c>
      <c r="K89" t="str">
        <f>IF(Draft2022[[#This Row],[KEEPER]]="K",_xlfn.IFNA(INDEX(Draft2021[Current Contract],MATCH(Draft2022[[#This Row],[sleeper_id]],Draft2021[sleeper_id],0)),"Undrafted"),"")</f>
        <v>Rookie</v>
      </c>
      <c r="L89" t="str">
        <f>IF(Draft2022[[#This Row],[KEEPER]]="K",Draft2022[[#This Row],[Last Contract]],IF(ISNA(VLOOKUP(Draft2022[[#This Row],[sleeper_id]],Rookies2022[player_id],1,FALSE)),"Auction","Rookie"))</f>
        <v>Rookie</v>
      </c>
      <c r="M89">
        <f>2022-Draft2022[[#This Row],[Net Keeper Count]]</f>
        <v>2019</v>
      </c>
      <c r="N89">
        <f>IF(Draft2022[[#This Row],[KEEPER]]="K",1+_xlfn.IFNA(INDEX(Draft2021[Net Keeper Count],MATCH(Draft2022[[#This Row],[PLAYER]],Draft2021[PLAYER],0)),0),0)</f>
        <v>3</v>
      </c>
    </row>
    <row r="90" spans="4:14" x14ac:dyDescent="0.25">
      <c r="D90" t="s">
        <v>1035</v>
      </c>
      <c r="E90" t="s">
        <v>1674</v>
      </c>
      <c r="F90" t="s">
        <v>2826</v>
      </c>
      <c r="G90" t="s">
        <v>2229</v>
      </c>
      <c r="H90" t="s">
        <v>29</v>
      </c>
      <c r="I90">
        <v>5</v>
      </c>
      <c r="J90" t="s">
        <v>31</v>
      </c>
      <c r="K90" t="str">
        <f>IF(Draft2022[[#This Row],[KEEPER]]="K",_xlfn.IFNA(INDEX(Draft2021[Current Contract],MATCH(Draft2022[[#This Row],[sleeper_id]],Draft2021[sleeper_id],0)),"Undrafted"),"")</f>
        <v>Rookie</v>
      </c>
      <c r="L90" t="str">
        <f>IF(Draft2022[[#This Row],[KEEPER]]="K",Draft2022[[#This Row],[Last Contract]],IF(ISNA(VLOOKUP(Draft2022[[#This Row],[sleeper_id]],Rookies2022[player_id],1,FALSE)),"Auction","Rookie"))</f>
        <v>Rookie</v>
      </c>
      <c r="M90">
        <f>2022-Draft2022[[#This Row],[Net Keeper Count]]</f>
        <v>2021</v>
      </c>
      <c r="N90">
        <f>IF(Draft2022[[#This Row],[KEEPER]]="K",1+_xlfn.IFNA(INDEX(Draft2021[Net Keeper Count],MATCH(Draft2022[[#This Row],[PLAYER]],Draft2021[PLAYER],0)),0),0)</f>
        <v>1</v>
      </c>
    </row>
    <row r="91" spans="4:14" x14ac:dyDescent="0.25">
      <c r="D91" t="s">
        <v>1035</v>
      </c>
      <c r="E91" t="s">
        <v>1791</v>
      </c>
      <c r="F91" t="s">
        <v>2742</v>
      </c>
      <c r="G91" t="s">
        <v>2209</v>
      </c>
      <c r="H91" t="s">
        <v>102</v>
      </c>
      <c r="I91">
        <v>1</v>
      </c>
      <c r="J91" t="s">
        <v>31</v>
      </c>
      <c r="K91" t="str">
        <f>IF(Draft2022[[#This Row],[KEEPER]]="K",_xlfn.IFNA(INDEX(Draft2021[Current Contract],MATCH(Draft2022[[#This Row],[sleeper_id]],Draft2021[sleeper_id],0)),"Undrafted"),"")</f>
        <v>Undrafted</v>
      </c>
      <c r="L91" t="str">
        <f>IF(Draft2022[[#This Row],[KEEPER]]="K",Draft2022[[#This Row],[Last Contract]],IF(ISNA(VLOOKUP(Draft2022[[#This Row],[sleeper_id]],Rookies2022[player_id],1,FALSE)),"Auction","Rookie"))</f>
        <v>Undrafted</v>
      </c>
      <c r="M91">
        <f>2022-Draft2022[[#This Row],[Net Keeper Count]]</f>
        <v>2021</v>
      </c>
      <c r="N91">
        <f>IF(Draft2022[[#This Row],[KEEPER]]="K",1+_xlfn.IFNA(INDEX(Draft2021[Net Keeper Count],MATCH(Draft2022[[#This Row],[PLAYER]],Draft2021[PLAYER],0)),0),0)</f>
        <v>1</v>
      </c>
    </row>
    <row r="92" spans="4:14" x14ac:dyDescent="0.25">
      <c r="D92" t="s">
        <v>1035</v>
      </c>
      <c r="E92" t="s">
        <v>152</v>
      </c>
      <c r="F92" t="s">
        <v>5220</v>
      </c>
      <c r="G92" t="s">
        <v>2219</v>
      </c>
      <c r="H92" t="s">
        <v>64</v>
      </c>
      <c r="I92">
        <v>1</v>
      </c>
      <c r="J92" t="s">
        <v>31</v>
      </c>
      <c r="K92" t="str">
        <f>IF(Draft2022[[#This Row],[KEEPER]]="K",_xlfn.IFNA(INDEX(Draft2021[Current Contract],MATCH(Draft2022[[#This Row],[sleeper_id]],Draft2021[sleeper_id],0)),"Undrafted"),"")</f>
        <v>Undrafted</v>
      </c>
      <c r="L92" t="str">
        <f>IF(Draft2022[[#This Row],[KEEPER]]="K",Draft2022[[#This Row],[Last Contract]],IF(ISNA(VLOOKUP(Draft2022[[#This Row],[sleeper_id]],Rookies2022[player_id],1,FALSE)),"Auction","Rookie"))</f>
        <v>Undrafted</v>
      </c>
      <c r="M92">
        <f>2022-Draft2022[[#This Row],[Net Keeper Count]]</f>
        <v>2021</v>
      </c>
      <c r="N92">
        <f>IF(Draft2022[[#This Row],[KEEPER]]="K",1+_xlfn.IFNA(INDEX(Draft2021[Net Keeper Count],MATCH(Draft2022[[#This Row],[PLAYER]],Draft2021[PLAYER],0)),0),0)</f>
        <v>1</v>
      </c>
    </row>
    <row r="93" spans="4:14" x14ac:dyDescent="0.25">
      <c r="D93" t="s">
        <v>1035</v>
      </c>
      <c r="E93" t="s">
        <v>1525</v>
      </c>
      <c r="F93" t="s">
        <v>1524</v>
      </c>
      <c r="G93" t="s">
        <v>2219</v>
      </c>
      <c r="H93" t="s">
        <v>102</v>
      </c>
      <c r="I93">
        <v>3</v>
      </c>
      <c r="J93" t="s">
        <v>31</v>
      </c>
      <c r="K93" t="str">
        <f>IF(Draft2022[[#This Row],[KEEPER]]="K",_xlfn.IFNA(INDEX(Draft2021[Current Contract],MATCH(Draft2022[[#This Row],[sleeper_id]],Draft2021[sleeper_id],0)),"Undrafted"),"")</f>
        <v>Rookie</v>
      </c>
      <c r="L93" t="str">
        <f>IF(Draft2022[[#This Row],[KEEPER]]="K",Draft2022[[#This Row],[Last Contract]],IF(ISNA(VLOOKUP(Draft2022[[#This Row],[sleeper_id]],Rookies2022[player_id],1,FALSE)),"Auction","Rookie"))</f>
        <v>Rookie</v>
      </c>
      <c r="M93">
        <f>2022-Draft2022[[#This Row],[Net Keeper Count]]</f>
        <v>2021</v>
      </c>
      <c r="N93">
        <f>IF(Draft2022[[#This Row],[KEEPER]]="K",1+_xlfn.IFNA(INDEX(Draft2021[Net Keeper Count],MATCH(Draft2022[[#This Row],[PLAYER]],Draft2021[PLAYER],0)),0),0)</f>
        <v>1</v>
      </c>
    </row>
    <row r="94" spans="4:14" x14ac:dyDescent="0.25">
      <c r="D94" t="s">
        <v>1035</v>
      </c>
      <c r="E94" t="s">
        <v>1184</v>
      </c>
      <c r="F94" t="s">
        <v>1183</v>
      </c>
      <c r="G94" t="s">
        <v>34</v>
      </c>
      <c r="H94" t="s">
        <v>64</v>
      </c>
      <c r="I94">
        <v>6</v>
      </c>
      <c r="J94" t="s">
        <v>31</v>
      </c>
      <c r="K94" t="str">
        <f>IF(Draft2022[[#This Row],[KEEPER]]="K",_xlfn.IFNA(INDEX(Draft2021[Current Contract],MATCH(Draft2022[[#This Row],[sleeper_id]],Draft2021[sleeper_id],0)),"Undrafted"),"")</f>
        <v>Rookie</v>
      </c>
      <c r="L94" t="str">
        <f>IF(Draft2022[[#This Row],[KEEPER]]="K",Draft2022[[#This Row],[Last Contract]],IF(ISNA(VLOOKUP(Draft2022[[#This Row],[sleeper_id]],Rookies2022[player_id],1,FALSE)),"Auction","Rookie"))</f>
        <v>Rookie</v>
      </c>
      <c r="M94">
        <f>2022-Draft2022[[#This Row],[Net Keeper Count]]</f>
        <v>2021</v>
      </c>
      <c r="N94">
        <f>IF(Draft2022[[#This Row],[KEEPER]]="K",1+_xlfn.IFNA(INDEX(Draft2021[Net Keeper Count],MATCH(Draft2022[[#This Row],[PLAYER]],Draft2021[PLAYER],0)),0),0)</f>
        <v>1</v>
      </c>
    </row>
    <row r="95" spans="4:14" x14ac:dyDescent="0.25">
      <c r="D95" t="s">
        <v>1035</v>
      </c>
      <c r="E95" t="s">
        <v>1803</v>
      </c>
      <c r="F95" t="s">
        <v>2636</v>
      </c>
      <c r="G95" t="s">
        <v>72</v>
      </c>
      <c r="H95" t="s">
        <v>102</v>
      </c>
      <c r="I95">
        <v>2</v>
      </c>
      <c r="J95" t="s">
        <v>31</v>
      </c>
      <c r="K95" t="str">
        <f>IF(Draft2022[[#This Row],[KEEPER]]="K",_xlfn.IFNA(INDEX(Draft2021[Current Contract],MATCH(Draft2022[[#This Row],[sleeper_id]],Draft2021[sleeper_id],0)),"Undrafted"),"")</f>
        <v>Rookie</v>
      </c>
      <c r="L95" t="str">
        <f>IF(Draft2022[[#This Row],[KEEPER]]="K",Draft2022[[#This Row],[Last Contract]],IF(ISNA(VLOOKUP(Draft2022[[#This Row],[sleeper_id]],Rookies2022[player_id],1,FALSE)),"Auction","Rookie"))</f>
        <v>Rookie</v>
      </c>
      <c r="M95">
        <f>2022-Draft2022[[#This Row],[Net Keeper Count]]</f>
        <v>2020</v>
      </c>
      <c r="N95">
        <f>IF(Draft2022[[#This Row],[KEEPER]]="K",1+_xlfn.IFNA(INDEX(Draft2021[Net Keeper Count],MATCH(Draft2022[[#This Row],[PLAYER]],Draft2021[PLAYER],0)),0),0)</f>
        <v>2</v>
      </c>
    </row>
    <row r="96" spans="4:14" x14ac:dyDescent="0.25">
      <c r="D96" t="s">
        <v>1035</v>
      </c>
      <c r="E96" t="s">
        <v>2104</v>
      </c>
      <c r="F96" t="s">
        <v>5152</v>
      </c>
      <c r="G96" t="s">
        <v>2244</v>
      </c>
      <c r="H96" t="s">
        <v>29</v>
      </c>
      <c r="I96">
        <v>2</v>
      </c>
      <c r="J96" t="s">
        <v>19</v>
      </c>
      <c r="K96" t="str">
        <f>IF(Draft2022[[#This Row],[KEEPER]]="K",_xlfn.IFNA(INDEX(Draft2021[Current Contract],MATCH(Draft2022[[#This Row],[sleeper_id]],Draft2021[sleeper_id],0)),"Undrafted"),"")</f>
        <v/>
      </c>
      <c r="L96" t="str">
        <f>IF(Draft2022[[#This Row],[KEEPER]]="K",Draft2022[[#This Row],[Last Contract]],IF(ISNA(VLOOKUP(Draft2022[[#This Row],[sleeper_id]],Rookies2022[player_id],1,FALSE)),"Auction","Rookie"))</f>
        <v>Rookie</v>
      </c>
      <c r="M96">
        <f>2022-Draft2022[[#This Row],[Net Keeper Count]]</f>
        <v>2022</v>
      </c>
      <c r="N96">
        <f>IF(Draft2022[[#This Row],[KEEPER]]="K",1+_xlfn.IFNA(INDEX(Draft2021[Net Keeper Count],MATCH(Draft2022[[#This Row],[PLAYER]],Draft2021[PLAYER],0)),0),0)</f>
        <v>0</v>
      </c>
    </row>
    <row r="97" spans="4:14" x14ac:dyDescent="0.25">
      <c r="D97" t="s">
        <v>1035</v>
      </c>
      <c r="E97" t="s">
        <v>1738</v>
      </c>
      <c r="F97" t="s">
        <v>2570</v>
      </c>
      <c r="G97" t="s">
        <v>2248</v>
      </c>
      <c r="H97" t="s">
        <v>126</v>
      </c>
      <c r="I97">
        <v>2</v>
      </c>
      <c r="J97" t="s">
        <v>19</v>
      </c>
      <c r="K97" t="str">
        <f>IF(Draft2022[[#This Row],[KEEPER]]="K",_xlfn.IFNA(INDEX(Draft2021[Current Contract],MATCH(Draft2022[[#This Row],[sleeper_id]],Draft2021[sleeper_id],0)),"Undrafted"),"")</f>
        <v/>
      </c>
      <c r="L97" t="str">
        <f>IF(Draft2022[[#This Row],[KEEPER]]="K",Draft2022[[#This Row],[Last Contract]],IF(ISNA(VLOOKUP(Draft2022[[#This Row],[sleeper_id]],Rookies2022[player_id],1,FALSE)),"Auction","Rookie"))</f>
        <v>Rookie</v>
      </c>
      <c r="M97">
        <f>2022-Draft2022[[#This Row],[Net Keeper Count]]</f>
        <v>2022</v>
      </c>
      <c r="N97">
        <f>IF(Draft2022[[#This Row],[KEEPER]]="K",1+_xlfn.IFNA(INDEX(Draft2021[Net Keeper Count],MATCH(Draft2022[[#This Row],[PLAYER]],Draft2021[PLAYER],0)),0),0)</f>
        <v>0</v>
      </c>
    </row>
    <row r="98" spans="4:14" x14ac:dyDescent="0.25">
      <c r="D98" t="s">
        <v>1035</v>
      </c>
      <c r="E98" t="s">
        <v>1422</v>
      </c>
      <c r="F98" t="s">
        <v>1421</v>
      </c>
      <c r="G98" t="s">
        <v>72</v>
      </c>
      <c r="H98" t="s">
        <v>64</v>
      </c>
      <c r="I98">
        <v>2</v>
      </c>
      <c r="J98" t="s">
        <v>19</v>
      </c>
      <c r="K98" t="str">
        <f>IF(Draft2022[[#This Row],[KEEPER]]="K",_xlfn.IFNA(INDEX(Draft2021[Current Contract],MATCH(Draft2022[[#This Row],[sleeper_id]],Draft2021[sleeper_id],0)),"Undrafted"),"")</f>
        <v/>
      </c>
      <c r="L98" t="str">
        <f>IF(Draft2022[[#This Row],[KEEPER]]="K",Draft2022[[#This Row],[Last Contract]],IF(ISNA(VLOOKUP(Draft2022[[#This Row],[sleeper_id]],Rookies2022[player_id],1,FALSE)),"Auction","Rookie"))</f>
        <v>Rookie</v>
      </c>
      <c r="M98">
        <f>2022-Draft2022[[#This Row],[Net Keeper Count]]</f>
        <v>2022</v>
      </c>
      <c r="N98">
        <f>IF(Draft2022[[#This Row],[KEEPER]]="K",1+_xlfn.IFNA(INDEX(Draft2021[Net Keeper Count],MATCH(Draft2022[[#This Row],[PLAYER]],Draft2021[PLAYER],0)),0),0)</f>
        <v>0</v>
      </c>
    </row>
    <row r="99" spans="4:14" x14ac:dyDescent="0.25">
      <c r="D99" t="s">
        <v>1035</v>
      </c>
      <c r="E99" t="s">
        <v>2112</v>
      </c>
      <c r="F99" t="s">
        <v>5221</v>
      </c>
      <c r="G99" t="s">
        <v>2322</v>
      </c>
      <c r="H99" t="s">
        <v>64</v>
      </c>
      <c r="I99">
        <v>2</v>
      </c>
      <c r="J99" t="s">
        <v>19</v>
      </c>
      <c r="K99" t="str">
        <f>IF(Draft2022[[#This Row],[KEEPER]]="K",_xlfn.IFNA(INDEX(Draft2021[Current Contract],MATCH(Draft2022[[#This Row],[sleeper_id]],Draft2021[sleeper_id],0)),"Undrafted"),"")</f>
        <v/>
      </c>
      <c r="L99" t="str">
        <f>IF(Draft2022[[#This Row],[KEEPER]]="K",Draft2022[[#This Row],[Last Contract]],IF(ISNA(VLOOKUP(Draft2022[[#This Row],[sleeper_id]],Rookies2022[player_id],1,FALSE)),"Auction","Rookie"))</f>
        <v>Rookie</v>
      </c>
      <c r="M99">
        <f>2022-Draft2022[[#This Row],[Net Keeper Count]]</f>
        <v>2022</v>
      </c>
      <c r="N99">
        <f>IF(Draft2022[[#This Row],[KEEPER]]="K",1+_xlfn.IFNA(INDEX(Draft2021[Net Keeper Count],MATCH(Draft2022[[#This Row],[PLAYER]],Draft2021[PLAYER],0)),0),0)</f>
        <v>0</v>
      </c>
    </row>
    <row r="100" spans="4:14" x14ac:dyDescent="0.25">
      <c r="D100" t="s">
        <v>1041</v>
      </c>
      <c r="E100" t="s">
        <v>1349</v>
      </c>
      <c r="F100" t="s">
        <v>1348</v>
      </c>
      <c r="G100" t="s">
        <v>2311</v>
      </c>
      <c r="H100" t="s">
        <v>102</v>
      </c>
      <c r="I100">
        <v>20</v>
      </c>
      <c r="J100" t="s">
        <v>31</v>
      </c>
      <c r="K100" t="str">
        <f>IF(Draft2022[[#This Row],[KEEPER]]="K",_xlfn.IFNA(INDEX(Draft2021[Current Contract],MATCH(Draft2022[[#This Row],[sleeper_id]],Draft2021[sleeper_id],0)),"Undrafted"),"")</f>
        <v>Rookie</v>
      </c>
      <c r="L100" t="str">
        <f>IF(Draft2022[[#This Row],[KEEPER]]="K",Draft2022[[#This Row],[Last Contract]],IF(ISNA(VLOOKUP(Draft2022[[#This Row],[sleeper_id]],Rookies2022[player_id],1,FALSE)),"Auction","Rookie"))</f>
        <v>Rookie</v>
      </c>
      <c r="M100">
        <f>2022-Draft2022[[#This Row],[Net Keeper Count]]</f>
        <v>2019</v>
      </c>
      <c r="N100">
        <f>IF(Draft2022[[#This Row],[KEEPER]]="K",1+_xlfn.IFNA(INDEX(Draft2021[Net Keeper Count],MATCH(Draft2022[[#This Row],[PLAYER]],Draft2021[PLAYER],0)),0),0)</f>
        <v>3</v>
      </c>
    </row>
    <row r="101" spans="4:14" x14ac:dyDescent="0.25">
      <c r="D101" t="s">
        <v>1041</v>
      </c>
      <c r="E101" t="s">
        <v>1353</v>
      </c>
      <c r="F101" t="s">
        <v>1352</v>
      </c>
      <c r="G101" t="s">
        <v>2213</v>
      </c>
      <c r="H101" t="s">
        <v>102</v>
      </c>
      <c r="I101">
        <v>6</v>
      </c>
      <c r="J101" t="s">
        <v>31</v>
      </c>
      <c r="K101" t="str">
        <f>IF(Draft2022[[#This Row],[KEEPER]]="K",_xlfn.IFNA(INDEX(Draft2021[Current Contract],MATCH(Draft2022[[#This Row],[sleeper_id]],Draft2021[sleeper_id],0)),"Undrafted"),"")</f>
        <v>Rookie</v>
      </c>
      <c r="L101" t="str">
        <f>IF(Draft2022[[#This Row],[KEEPER]]="K",Draft2022[[#This Row],[Last Contract]],IF(ISNA(VLOOKUP(Draft2022[[#This Row],[sleeper_id]],Rookies2022[player_id],1,FALSE)),"Auction","Rookie"))</f>
        <v>Rookie</v>
      </c>
      <c r="M101">
        <f>2022-Draft2022[[#This Row],[Net Keeper Count]]</f>
        <v>2021</v>
      </c>
      <c r="N101">
        <f>IF(Draft2022[[#This Row],[KEEPER]]="K",1+_xlfn.IFNA(INDEX(Draft2021[Net Keeper Count],MATCH(Draft2022[[#This Row],[PLAYER]],Draft2021[PLAYER],0)),0),0)</f>
        <v>1</v>
      </c>
    </row>
    <row r="102" spans="4:14" x14ac:dyDescent="0.25">
      <c r="D102" t="s">
        <v>1041</v>
      </c>
      <c r="E102" t="s">
        <v>278</v>
      </c>
      <c r="F102" t="s">
        <v>1396</v>
      </c>
      <c r="G102" t="s">
        <v>2224</v>
      </c>
      <c r="H102" t="s">
        <v>29</v>
      </c>
      <c r="I102">
        <v>4</v>
      </c>
      <c r="J102" t="s">
        <v>31</v>
      </c>
      <c r="K102" t="str">
        <f>IF(Draft2022[[#This Row],[KEEPER]]="K",_xlfn.IFNA(INDEX(Draft2021[Current Contract],MATCH(Draft2022[[#This Row],[sleeper_id]],Draft2021[sleeper_id],0)),"Undrafted"),"")</f>
        <v>Rookie</v>
      </c>
      <c r="L102" t="str">
        <f>IF(Draft2022[[#This Row],[KEEPER]]="K",Draft2022[[#This Row],[Last Contract]],IF(ISNA(VLOOKUP(Draft2022[[#This Row],[sleeper_id]],Rookies2022[player_id],1,FALSE)),"Auction","Rookie"))</f>
        <v>Rookie</v>
      </c>
      <c r="M102">
        <f>2022-Draft2022[[#This Row],[Net Keeper Count]]</f>
        <v>2018</v>
      </c>
      <c r="N102">
        <f>IF(Draft2022[[#This Row],[KEEPER]]="K",1+_xlfn.IFNA(INDEX(Draft2021[Net Keeper Count],MATCH(Draft2022[[#This Row],[PLAYER]],Draft2021[PLAYER],0)),0),0)</f>
        <v>4</v>
      </c>
    </row>
    <row r="103" spans="4:14" x14ac:dyDescent="0.25">
      <c r="D103" t="s">
        <v>1041</v>
      </c>
      <c r="E103" t="s">
        <v>1105</v>
      </c>
      <c r="F103" t="s">
        <v>1104</v>
      </c>
      <c r="G103" t="s">
        <v>2213</v>
      </c>
      <c r="H103" t="s">
        <v>64</v>
      </c>
      <c r="I103">
        <v>21</v>
      </c>
      <c r="J103" t="s">
        <v>31</v>
      </c>
      <c r="K103" t="str">
        <f>IF(Draft2022[[#This Row],[KEEPER]]="K",_xlfn.IFNA(INDEX(Draft2021[Current Contract],MATCH(Draft2022[[#This Row],[sleeper_id]],Draft2021[sleeper_id],0)),"Undrafted"),"")</f>
        <v>Rookie</v>
      </c>
      <c r="L103" t="str">
        <f>IF(Draft2022[[#This Row],[KEEPER]]="K",Draft2022[[#This Row],[Last Contract]],IF(ISNA(VLOOKUP(Draft2022[[#This Row],[sleeper_id]],Rookies2022[player_id],1,FALSE)),"Auction","Rookie"))</f>
        <v>Rookie</v>
      </c>
      <c r="M103">
        <f>2022-Draft2022[[#This Row],[Net Keeper Count]]</f>
        <v>2020</v>
      </c>
      <c r="N103">
        <f>IF(Draft2022[[#This Row],[KEEPER]]="K",1+_xlfn.IFNA(INDEX(Draft2021[Net Keeper Count],MATCH(Draft2022[[#This Row],[PLAYER]],Draft2021[PLAYER],0)),0),0)</f>
        <v>2</v>
      </c>
    </row>
    <row r="104" spans="4:14" x14ac:dyDescent="0.25">
      <c r="D104" t="s">
        <v>1041</v>
      </c>
      <c r="E104" t="s">
        <v>197</v>
      </c>
      <c r="F104" t="s">
        <v>5166</v>
      </c>
      <c r="G104" t="s">
        <v>2224</v>
      </c>
      <c r="H104" t="s">
        <v>64</v>
      </c>
      <c r="I104">
        <v>1</v>
      </c>
      <c r="J104" t="s">
        <v>31</v>
      </c>
      <c r="K104" t="str">
        <f>IF(Draft2022[[#This Row],[KEEPER]]="K",_xlfn.IFNA(INDEX(Draft2021[Current Contract],MATCH(Draft2022[[#This Row],[sleeper_id]],Draft2021[sleeper_id],0)),"Undrafted"),"")</f>
        <v>Undrafted</v>
      </c>
      <c r="L104" t="str">
        <f>IF(Draft2022[[#This Row],[KEEPER]]="K",Draft2022[[#This Row],[Last Contract]],IF(ISNA(VLOOKUP(Draft2022[[#This Row],[sleeper_id]],Rookies2022[player_id],1,FALSE)),"Auction","Rookie"))</f>
        <v>Undrafted</v>
      </c>
      <c r="M104">
        <f>2022-Draft2022[[#This Row],[Net Keeper Count]]</f>
        <v>2021</v>
      </c>
      <c r="N104">
        <f>IF(Draft2022[[#This Row],[KEEPER]]="K",1+_xlfn.IFNA(INDEX(Draft2021[Net Keeper Count],MATCH(Draft2022[[#This Row],[PLAYER]],Draft2021[PLAYER],0)),0),0)</f>
        <v>1</v>
      </c>
    </row>
    <row r="105" spans="4:14" x14ac:dyDescent="0.25">
      <c r="D105" t="s">
        <v>1041</v>
      </c>
      <c r="E105" t="s">
        <v>1204</v>
      </c>
      <c r="F105" t="s">
        <v>1203</v>
      </c>
      <c r="G105" t="s">
        <v>2233</v>
      </c>
      <c r="H105" t="s">
        <v>126</v>
      </c>
      <c r="I105">
        <v>1</v>
      </c>
      <c r="J105" t="s">
        <v>31</v>
      </c>
      <c r="K105" t="str">
        <f>IF(Draft2022[[#This Row],[KEEPER]]="K",_xlfn.IFNA(INDEX(Draft2021[Current Contract],MATCH(Draft2022[[#This Row],[sleeper_id]],Draft2021[sleeper_id],0)),"Undrafted"),"")</f>
        <v>Undrafted</v>
      </c>
      <c r="L105" t="str">
        <f>IF(Draft2022[[#This Row],[KEEPER]]="K",Draft2022[[#This Row],[Last Contract]],IF(ISNA(VLOOKUP(Draft2022[[#This Row],[sleeper_id]],Rookies2022[player_id],1,FALSE)),"Auction","Rookie"))</f>
        <v>Undrafted</v>
      </c>
      <c r="M105">
        <f>2022-Draft2022[[#This Row],[Net Keeper Count]]</f>
        <v>2021</v>
      </c>
      <c r="N105">
        <f>IF(Draft2022[[#This Row],[KEEPER]]="K",1+_xlfn.IFNA(INDEX(Draft2021[Net Keeper Count],MATCH(Draft2022[[#This Row],[PLAYER]],Draft2021[PLAYER],0)),0),0)</f>
        <v>1</v>
      </c>
    </row>
    <row r="106" spans="4:14" x14ac:dyDescent="0.25">
      <c r="D106" t="s">
        <v>1041</v>
      </c>
      <c r="E106" t="s">
        <v>1404</v>
      </c>
      <c r="F106" t="s">
        <v>1403</v>
      </c>
      <c r="G106" t="s">
        <v>2311</v>
      </c>
      <c r="H106" t="s">
        <v>102</v>
      </c>
      <c r="I106">
        <v>6</v>
      </c>
      <c r="J106" t="s">
        <v>31</v>
      </c>
      <c r="K106" t="str">
        <f>IF(Draft2022[[#This Row],[KEEPER]]="K",_xlfn.IFNA(INDEX(Draft2021[Current Contract],MATCH(Draft2022[[#This Row],[sleeper_id]],Draft2021[sleeper_id],0)),"Undrafted"),"")</f>
        <v>Rookie</v>
      </c>
      <c r="L106" t="str">
        <f>IF(Draft2022[[#This Row],[KEEPER]]="K",Draft2022[[#This Row],[Last Contract]],IF(ISNA(VLOOKUP(Draft2022[[#This Row],[sleeper_id]],Rookies2022[player_id],1,FALSE)),"Auction","Rookie"))</f>
        <v>Rookie</v>
      </c>
      <c r="M106">
        <f>2022-Draft2022[[#This Row],[Net Keeper Count]]</f>
        <v>2021</v>
      </c>
      <c r="N106">
        <f>IF(Draft2022[[#This Row],[KEEPER]]="K",1+_xlfn.IFNA(INDEX(Draft2021[Net Keeper Count],MATCH(Draft2022[[#This Row],[PLAYER]],Draft2021[PLAYER],0)),0),0)</f>
        <v>1</v>
      </c>
    </row>
    <row r="107" spans="4:14" x14ac:dyDescent="0.25">
      <c r="D107" t="s">
        <v>1041</v>
      </c>
      <c r="E107" t="s">
        <v>187</v>
      </c>
      <c r="F107" t="s">
        <v>1259</v>
      </c>
      <c r="G107" t="s">
        <v>2322</v>
      </c>
      <c r="H107" t="s">
        <v>126</v>
      </c>
      <c r="I107">
        <v>1</v>
      </c>
      <c r="J107" t="s">
        <v>31</v>
      </c>
      <c r="K107" t="str">
        <f>IF(Draft2022[[#This Row],[KEEPER]]="K",_xlfn.IFNA(INDEX(Draft2021[Current Contract],MATCH(Draft2022[[#This Row],[sleeper_id]],Draft2021[sleeper_id],0)),"Undrafted"),"")</f>
        <v>Auction</v>
      </c>
      <c r="L107" t="str">
        <f>IF(Draft2022[[#This Row],[KEEPER]]="K",Draft2022[[#This Row],[Last Contract]],IF(ISNA(VLOOKUP(Draft2022[[#This Row],[sleeper_id]],Rookies2022[player_id],1,FALSE)),"Auction","Rookie"))</f>
        <v>Auction</v>
      </c>
      <c r="M107">
        <f>2022-Draft2022[[#This Row],[Net Keeper Count]]</f>
        <v>2021</v>
      </c>
      <c r="N107">
        <f>IF(Draft2022[[#This Row],[KEEPER]]="K",1+_xlfn.IFNA(INDEX(Draft2021[Net Keeper Count],MATCH(Draft2022[[#This Row],[PLAYER]],Draft2021[PLAYER],0)),0),0)</f>
        <v>1</v>
      </c>
    </row>
    <row r="108" spans="4:14" x14ac:dyDescent="0.25">
      <c r="D108" t="s">
        <v>1041</v>
      </c>
      <c r="E108" t="s">
        <v>124</v>
      </c>
      <c r="F108" t="s">
        <v>5175</v>
      </c>
      <c r="G108" t="s">
        <v>2231</v>
      </c>
      <c r="H108" t="s">
        <v>64</v>
      </c>
      <c r="I108">
        <v>73</v>
      </c>
      <c r="J108" t="s">
        <v>31</v>
      </c>
      <c r="K108" t="str">
        <f>IF(Draft2022[[#This Row],[KEEPER]]="K",_xlfn.IFNA(INDEX(Draft2021[Current Contract],MATCH(Draft2022[[#This Row],[sleeper_id]],Draft2021[sleeper_id],0)),"Undrafted"),"")</f>
        <v>Rookie</v>
      </c>
      <c r="L108" t="str">
        <f>IF(Draft2022[[#This Row],[KEEPER]]="K",Draft2022[[#This Row],[Last Contract]],IF(ISNA(VLOOKUP(Draft2022[[#This Row],[sleeper_id]],Rookies2022[player_id],1,FALSE)),"Auction","Rookie"))</f>
        <v>Rookie</v>
      </c>
      <c r="M108">
        <f>2022-Draft2022[[#This Row],[Net Keeper Count]]</f>
        <v>2017</v>
      </c>
      <c r="N108">
        <f>IF(Draft2022[[#This Row],[KEEPER]]="K",1+_xlfn.IFNA(INDEX(Draft2021[Net Keeper Count],MATCH(Draft2022[[#This Row],[PLAYER]],Draft2021[PLAYER],0)),0),0)</f>
        <v>5</v>
      </c>
    </row>
    <row r="109" spans="4:14" x14ac:dyDescent="0.25">
      <c r="D109" t="s">
        <v>1041</v>
      </c>
      <c r="E109" t="s">
        <v>1369</v>
      </c>
      <c r="F109" t="s">
        <v>1368</v>
      </c>
      <c r="G109" t="s">
        <v>70</v>
      </c>
      <c r="H109" t="s">
        <v>29</v>
      </c>
      <c r="I109">
        <v>9</v>
      </c>
      <c r="J109" t="s">
        <v>31</v>
      </c>
      <c r="K109" t="str">
        <f>IF(Draft2022[[#This Row],[KEEPER]]="K",_xlfn.IFNA(INDEX(Draft2021[Current Contract],MATCH(Draft2022[[#This Row],[sleeper_id]],Draft2021[sleeper_id],0)),"Undrafted"),"")</f>
        <v>Rookie</v>
      </c>
      <c r="L109" t="str">
        <f>IF(Draft2022[[#This Row],[KEEPER]]="K",Draft2022[[#This Row],[Last Contract]],IF(ISNA(VLOOKUP(Draft2022[[#This Row],[sleeper_id]],Rookies2022[player_id],1,FALSE)),"Auction","Rookie"))</f>
        <v>Rookie</v>
      </c>
      <c r="M109">
        <f>2022-Draft2022[[#This Row],[Net Keeper Count]]</f>
        <v>2020</v>
      </c>
      <c r="N109">
        <f>IF(Draft2022[[#This Row],[KEEPER]]="K",1+_xlfn.IFNA(INDEX(Draft2021[Net Keeper Count],MATCH(Draft2022[[#This Row],[PLAYER]],Draft2021[PLAYER],0)),0),0)</f>
        <v>2</v>
      </c>
    </row>
    <row r="110" spans="4:14" x14ac:dyDescent="0.25">
      <c r="D110" t="s">
        <v>1041</v>
      </c>
      <c r="E110" t="s">
        <v>263</v>
      </c>
      <c r="F110" t="s">
        <v>5159</v>
      </c>
      <c r="G110" t="s">
        <v>70</v>
      </c>
      <c r="H110" t="s">
        <v>102</v>
      </c>
      <c r="I110">
        <v>16</v>
      </c>
      <c r="J110" t="s">
        <v>31</v>
      </c>
      <c r="K110" t="str">
        <f>IF(Draft2022[[#This Row],[KEEPER]]="K",_xlfn.IFNA(INDEX(Draft2021[Current Contract],MATCH(Draft2022[[#This Row],[sleeper_id]],Draft2021[sleeper_id],0)),"Undrafted"),"")</f>
        <v>Rookie</v>
      </c>
      <c r="L110" t="str">
        <f>IF(Draft2022[[#This Row],[KEEPER]]="K",Draft2022[[#This Row],[Last Contract]],IF(ISNA(VLOOKUP(Draft2022[[#This Row],[sleeper_id]],Rookies2022[player_id],1,FALSE)),"Auction","Rookie"))</f>
        <v>Rookie</v>
      </c>
      <c r="M110">
        <f>2022-Draft2022[[#This Row],[Net Keeper Count]]</f>
        <v>2017</v>
      </c>
      <c r="N110">
        <f>IF(Draft2022[[#This Row],[KEEPER]]="K",1+_xlfn.IFNA(INDEX(Draft2021[Net Keeper Count],MATCH(Draft2022[[#This Row],[PLAYER]],Draft2021[PLAYER],0)),0),0)</f>
        <v>5</v>
      </c>
    </row>
    <row r="111" spans="4:14" x14ac:dyDescent="0.25">
      <c r="D111" t="s">
        <v>1041</v>
      </c>
      <c r="E111" t="s">
        <v>131</v>
      </c>
      <c r="F111" t="s">
        <v>5181</v>
      </c>
      <c r="G111" t="s">
        <v>2278</v>
      </c>
      <c r="H111" t="s">
        <v>64</v>
      </c>
      <c r="I111">
        <v>12</v>
      </c>
      <c r="J111" t="s">
        <v>31</v>
      </c>
      <c r="K111" t="str">
        <f>IF(Draft2022[[#This Row],[KEEPER]]="K",_xlfn.IFNA(INDEX(Draft2021[Current Contract],MATCH(Draft2022[[#This Row],[sleeper_id]],Draft2021[sleeper_id],0)),"Undrafted"),"")</f>
        <v>Rookie</v>
      </c>
      <c r="L111" t="str">
        <f>IF(Draft2022[[#This Row],[KEEPER]]="K",Draft2022[[#This Row],[Last Contract]],IF(ISNA(VLOOKUP(Draft2022[[#This Row],[sleeper_id]],Rookies2022[player_id],1,FALSE)),"Auction","Rookie"))</f>
        <v>Rookie</v>
      </c>
      <c r="M111">
        <f>2022-Draft2022[[#This Row],[Net Keeper Count]]</f>
        <v>2018</v>
      </c>
      <c r="N111">
        <f>IF(Draft2022[[#This Row],[KEEPER]]="K",1+_xlfn.IFNA(INDEX(Draft2021[Net Keeper Count],MATCH(Draft2022[[#This Row],[PLAYER]],Draft2021[PLAYER],0)),0),0)</f>
        <v>4</v>
      </c>
    </row>
    <row r="112" spans="4:14" x14ac:dyDescent="0.25">
      <c r="D112" t="s">
        <v>1041</v>
      </c>
      <c r="E112" t="s">
        <v>97</v>
      </c>
      <c r="F112" t="s">
        <v>1233</v>
      </c>
      <c r="G112" t="s">
        <v>92</v>
      </c>
      <c r="H112" t="s">
        <v>64</v>
      </c>
      <c r="I112">
        <v>82</v>
      </c>
      <c r="J112" t="s">
        <v>31</v>
      </c>
      <c r="K112" t="str">
        <f>IF(Draft2022[[#This Row],[KEEPER]]="K",_xlfn.IFNA(INDEX(Draft2021[Current Contract],MATCH(Draft2022[[#This Row],[sleeper_id]],Draft2021[sleeper_id],0)),"Undrafted"),"")</f>
        <v>Rookie</v>
      </c>
      <c r="L112" t="str">
        <f>IF(Draft2022[[#This Row],[KEEPER]]="K",Draft2022[[#This Row],[Last Contract]],IF(ISNA(VLOOKUP(Draft2022[[#This Row],[sleeper_id]],Rookies2022[player_id],1,FALSE)),"Auction","Rookie"))</f>
        <v>Rookie</v>
      </c>
      <c r="M112">
        <f>2022-Draft2022[[#This Row],[Net Keeper Count]]</f>
        <v>2018</v>
      </c>
      <c r="N112">
        <f>IF(Draft2022[[#This Row],[KEEPER]]="K",1+_xlfn.IFNA(INDEX(Draft2021[Net Keeper Count],MATCH(Draft2022[[#This Row],[PLAYER]],Draft2021[PLAYER],0)),0),0)</f>
        <v>4</v>
      </c>
    </row>
    <row r="113" spans="4:14" x14ac:dyDescent="0.25">
      <c r="D113" t="s">
        <v>1041</v>
      </c>
      <c r="E113" t="s">
        <v>962</v>
      </c>
      <c r="F113" t="s">
        <v>1288</v>
      </c>
      <c r="G113" t="s">
        <v>54</v>
      </c>
      <c r="H113" t="s">
        <v>126</v>
      </c>
      <c r="I113">
        <v>1</v>
      </c>
      <c r="J113" t="s">
        <v>31</v>
      </c>
      <c r="K113" t="str">
        <f>IF(Draft2022[[#This Row],[KEEPER]]="K",_xlfn.IFNA(INDEX(Draft2021[Current Contract],MATCH(Draft2022[[#This Row],[sleeper_id]],Draft2021[sleeper_id],0)),"Undrafted"),"")</f>
        <v>Undrafted</v>
      </c>
      <c r="L113" t="str">
        <f>IF(Draft2022[[#This Row],[KEEPER]]="K",Draft2022[[#This Row],[Last Contract]],IF(ISNA(VLOOKUP(Draft2022[[#This Row],[sleeper_id]],Rookies2022[player_id],1,FALSE)),"Auction","Rookie"))</f>
        <v>Undrafted</v>
      </c>
      <c r="M113">
        <f>2022-Draft2022[[#This Row],[Net Keeper Count]]</f>
        <v>2020</v>
      </c>
      <c r="N113">
        <f>IF(Draft2022[[#This Row],[KEEPER]]="K",1+_xlfn.IFNA(INDEX(Draft2021[Net Keeper Count],MATCH(Draft2022[[#This Row],[PLAYER]],Draft2021[PLAYER],0)),0),0)</f>
        <v>2</v>
      </c>
    </row>
    <row r="114" spans="4:14" x14ac:dyDescent="0.25">
      <c r="D114" t="s">
        <v>1041</v>
      </c>
      <c r="E114" t="s">
        <v>1235</v>
      </c>
      <c r="F114" t="s">
        <v>1234</v>
      </c>
      <c r="G114" t="s">
        <v>2228</v>
      </c>
      <c r="H114" t="s">
        <v>64</v>
      </c>
      <c r="I114">
        <v>6</v>
      </c>
      <c r="J114" t="s">
        <v>31</v>
      </c>
      <c r="K114" t="str">
        <f>IF(Draft2022[[#This Row],[KEEPER]]="K",_xlfn.IFNA(INDEX(Draft2021[Current Contract],MATCH(Draft2022[[#This Row],[sleeper_id]],Draft2021[sleeper_id],0)),"Undrafted"),"")</f>
        <v>Rookie</v>
      </c>
      <c r="L114" t="str">
        <f>IF(Draft2022[[#This Row],[KEEPER]]="K",Draft2022[[#This Row],[Last Contract]],IF(ISNA(VLOOKUP(Draft2022[[#This Row],[sleeper_id]],Rookies2022[player_id],1,FALSE)),"Auction","Rookie"))</f>
        <v>Rookie</v>
      </c>
      <c r="M114">
        <f>2022-Draft2022[[#This Row],[Net Keeper Count]]</f>
        <v>2019</v>
      </c>
      <c r="N114">
        <f>IF(Draft2022[[#This Row],[KEEPER]]="K",1+_xlfn.IFNA(INDEX(Draft2021[Net Keeper Count],MATCH(Draft2022[[#This Row],[PLAYER]],Draft2021[PLAYER],0)),0),0)</f>
        <v>3</v>
      </c>
    </row>
    <row r="115" spans="4:14" x14ac:dyDescent="0.25">
      <c r="D115" t="s">
        <v>1041</v>
      </c>
      <c r="E115" t="s">
        <v>1454</v>
      </c>
      <c r="F115" t="s">
        <v>1453</v>
      </c>
      <c r="G115" t="s">
        <v>94</v>
      </c>
      <c r="H115" t="s">
        <v>126</v>
      </c>
      <c r="I115">
        <v>1</v>
      </c>
      <c r="J115" t="s">
        <v>19</v>
      </c>
      <c r="K115" t="str">
        <f>IF(Draft2022[[#This Row],[KEEPER]]="K",_xlfn.IFNA(INDEX(Draft2021[Current Contract],MATCH(Draft2022[[#This Row],[sleeper_id]],Draft2021[sleeper_id],0)),"Undrafted"),"")</f>
        <v/>
      </c>
      <c r="L115" t="str">
        <f>IF(Draft2022[[#This Row],[KEEPER]]="K",Draft2022[[#This Row],[Last Contract]],IF(ISNA(VLOOKUP(Draft2022[[#This Row],[sleeper_id]],Rookies2022[player_id],1,FALSE)),"Auction","Rookie"))</f>
        <v>Rookie</v>
      </c>
      <c r="M115">
        <f>2022-Draft2022[[#This Row],[Net Keeper Count]]</f>
        <v>2022</v>
      </c>
      <c r="N115">
        <f>IF(Draft2022[[#This Row],[KEEPER]]="K",1+_xlfn.IFNA(INDEX(Draft2021[Net Keeper Count],MATCH(Draft2022[[#This Row],[PLAYER]],Draft2021[PLAYER],0)),0),0)</f>
        <v>0</v>
      </c>
    </row>
    <row r="116" spans="4:14" x14ac:dyDescent="0.25">
      <c r="D116" t="s">
        <v>1041</v>
      </c>
      <c r="E116" t="s">
        <v>2038</v>
      </c>
      <c r="F116" t="s">
        <v>5222</v>
      </c>
      <c r="G116" t="s">
        <v>2241</v>
      </c>
      <c r="H116" t="s">
        <v>64</v>
      </c>
      <c r="I116">
        <v>3</v>
      </c>
      <c r="J116" t="s">
        <v>19</v>
      </c>
      <c r="K116" t="str">
        <f>IF(Draft2022[[#This Row],[KEEPER]]="K",_xlfn.IFNA(INDEX(Draft2021[Current Contract],MATCH(Draft2022[[#This Row],[sleeper_id]],Draft2021[sleeper_id],0)),"Undrafted"),"")</f>
        <v/>
      </c>
      <c r="L116" t="str">
        <f>IF(Draft2022[[#This Row],[KEEPER]]="K",Draft2022[[#This Row],[Last Contract]],IF(ISNA(VLOOKUP(Draft2022[[#This Row],[sleeper_id]],Rookies2022[player_id],1,FALSE)),"Auction","Rookie"))</f>
        <v>Rookie</v>
      </c>
      <c r="M116">
        <f>2022-Draft2022[[#This Row],[Net Keeper Count]]</f>
        <v>2022</v>
      </c>
      <c r="N116">
        <f>IF(Draft2022[[#This Row],[KEEPER]]="K",1+_xlfn.IFNA(INDEX(Draft2021[Net Keeper Count],MATCH(Draft2022[[#This Row],[PLAYER]],Draft2021[PLAYER],0)),0),0)</f>
        <v>0</v>
      </c>
    </row>
    <row r="117" spans="4:14" x14ac:dyDescent="0.25">
      <c r="D117" t="s">
        <v>1041</v>
      </c>
      <c r="E117" t="s">
        <v>1681</v>
      </c>
      <c r="F117" t="s">
        <v>2572</v>
      </c>
      <c r="G117" t="s">
        <v>62</v>
      </c>
      <c r="H117" t="s">
        <v>64</v>
      </c>
      <c r="I117">
        <v>1</v>
      </c>
      <c r="J117" t="s">
        <v>19</v>
      </c>
      <c r="K117" t="str">
        <f>IF(Draft2022[[#This Row],[KEEPER]]="K",_xlfn.IFNA(INDEX(Draft2021[Current Contract],MATCH(Draft2022[[#This Row],[sleeper_id]],Draft2021[sleeper_id],0)),"Undrafted"),"")</f>
        <v/>
      </c>
      <c r="L117" t="str">
        <f>IF(Draft2022[[#This Row],[KEEPER]]="K",Draft2022[[#This Row],[Last Contract]],IF(ISNA(VLOOKUP(Draft2022[[#This Row],[sleeper_id]],Rookies2022[player_id],1,FALSE)),"Auction","Rookie"))</f>
        <v>Rookie</v>
      </c>
      <c r="M117">
        <f>2022-Draft2022[[#This Row],[Net Keeper Count]]</f>
        <v>2022</v>
      </c>
      <c r="N117">
        <f>IF(Draft2022[[#This Row],[KEEPER]]="K",1+_xlfn.IFNA(INDEX(Draft2021[Net Keeper Count],MATCH(Draft2022[[#This Row],[PLAYER]],Draft2021[PLAYER],0)),0),0)</f>
        <v>0</v>
      </c>
    </row>
    <row r="118" spans="4:14" x14ac:dyDescent="0.25">
      <c r="D118" t="s">
        <v>1041</v>
      </c>
      <c r="E118" t="s">
        <v>1475</v>
      </c>
      <c r="F118" t="s">
        <v>1474</v>
      </c>
      <c r="G118" t="s">
        <v>28</v>
      </c>
      <c r="H118" t="s">
        <v>102</v>
      </c>
      <c r="I118">
        <v>3</v>
      </c>
      <c r="J118" t="s">
        <v>19</v>
      </c>
      <c r="K118" t="str">
        <f>IF(Draft2022[[#This Row],[KEEPER]]="K",_xlfn.IFNA(INDEX(Draft2021[Current Contract],MATCH(Draft2022[[#This Row],[sleeper_id]],Draft2021[sleeper_id],0)),"Undrafted"),"")</f>
        <v/>
      </c>
      <c r="L118" t="str">
        <f>IF(Draft2022[[#This Row],[KEEPER]]="K",Draft2022[[#This Row],[Last Contract]],IF(ISNA(VLOOKUP(Draft2022[[#This Row],[sleeper_id]],Rookies2022[player_id],1,FALSE)),"Auction","Rookie"))</f>
        <v>Rookie</v>
      </c>
      <c r="M118">
        <f>2022-Draft2022[[#This Row],[Net Keeper Count]]</f>
        <v>2022</v>
      </c>
      <c r="N118">
        <f>IF(Draft2022[[#This Row],[KEEPER]]="K",1+_xlfn.IFNA(INDEX(Draft2021[Net Keeper Count],MATCH(Draft2022[[#This Row],[PLAYER]],Draft2021[PLAYER],0)),0),0)</f>
        <v>0</v>
      </c>
    </row>
    <row r="119" spans="4:14" x14ac:dyDescent="0.25">
      <c r="D119" t="s">
        <v>1041</v>
      </c>
      <c r="E119" t="s">
        <v>2065</v>
      </c>
      <c r="F119" t="s">
        <v>2845</v>
      </c>
      <c r="G119" t="s">
        <v>2208</v>
      </c>
      <c r="H119" t="s">
        <v>29</v>
      </c>
      <c r="I119">
        <v>1</v>
      </c>
      <c r="J119" t="s">
        <v>19</v>
      </c>
      <c r="K119" t="str">
        <f>IF(Draft2022[[#This Row],[KEEPER]]="K",_xlfn.IFNA(INDEX(Draft2021[Current Contract],MATCH(Draft2022[[#This Row],[sleeper_id]],Draft2021[sleeper_id],0)),"Undrafted"),"")</f>
        <v/>
      </c>
      <c r="L119" t="str">
        <f>IF(Draft2022[[#This Row],[KEEPER]]="K",Draft2022[[#This Row],[Last Contract]],IF(ISNA(VLOOKUP(Draft2022[[#This Row],[sleeper_id]],Rookies2022[player_id],1,FALSE)),"Auction","Rookie"))</f>
        <v>Rookie</v>
      </c>
      <c r="M119">
        <f>2022-Draft2022[[#This Row],[Net Keeper Count]]</f>
        <v>2022</v>
      </c>
      <c r="N119">
        <f>IF(Draft2022[[#This Row],[KEEPER]]="K",1+_xlfn.IFNA(INDEX(Draft2021[Net Keeper Count],MATCH(Draft2022[[#This Row],[PLAYER]],Draft2021[PLAYER],0)),0),0)</f>
        <v>0</v>
      </c>
    </row>
    <row r="120" spans="4:14" x14ac:dyDescent="0.25">
      <c r="D120" t="s">
        <v>1041</v>
      </c>
      <c r="E120" t="s">
        <v>1381</v>
      </c>
      <c r="F120" t="s">
        <v>1380</v>
      </c>
      <c r="G120" t="s">
        <v>2251</v>
      </c>
      <c r="H120" t="s">
        <v>126</v>
      </c>
      <c r="I120">
        <v>3</v>
      </c>
      <c r="J120" t="s">
        <v>19</v>
      </c>
      <c r="K120" t="str">
        <f>IF(Draft2022[[#This Row],[KEEPER]]="K",_xlfn.IFNA(INDEX(Draft2021[Current Contract],MATCH(Draft2022[[#This Row],[sleeper_id]],Draft2021[sleeper_id],0)),"Undrafted"),"")</f>
        <v/>
      </c>
      <c r="L120" t="str">
        <f>IF(Draft2022[[#This Row],[KEEPER]]="K",Draft2022[[#This Row],[Last Contract]],IF(ISNA(VLOOKUP(Draft2022[[#This Row],[sleeper_id]],Rookies2022[player_id],1,FALSE)),"Auction","Rookie"))</f>
        <v>Rookie</v>
      </c>
      <c r="M120">
        <f>2022-Draft2022[[#This Row],[Net Keeper Count]]</f>
        <v>2022</v>
      </c>
      <c r="N120">
        <f>IF(Draft2022[[#This Row],[KEEPER]]="K",1+_xlfn.IFNA(INDEX(Draft2021[Net Keeper Count],MATCH(Draft2022[[#This Row],[PLAYER]],Draft2021[PLAYER],0)),0),0)</f>
        <v>0</v>
      </c>
    </row>
    <row r="121" spans="4:14" x14ac:dyDescent="0.25">
      <c r="D121" t="s">
        <v>1041</v>
      </c>
      <c r="E121" t="s">
        <v>5223</v>
      </c>
      <c r="F121" t="s">
        <v>5224</v>
      </c>
      <c r="G121" t="s">
        <v>2229</v>
      </c>
      <c r="H121" t="s">
        <v>102</v>
      </c>
      <c r="I121">
        <v>1</v>
      </c>
      <c r="J121" t="s">
        <v>19</v>
      </c>
      <c r="K121" t="str">
        <f>IF(Draft2022[[#This Row],[KEEPER]]="K",_xlfn.IFNA(INDEX(Draft2021[Current Contract],MATCH(Draft2022[[#This Row],[sleeper_id]],Draft2021[sleeper_id],0)),"Undrafted"),"")</f>
        <v/>
      </c>
      <c r="L121" t="str">
        <f>IF(Draft2022[[#This Row],[KEEPER]]="K",Draft2022[[#This Row],[Last Contract]],IF(ISNA(VLOOKUP(Draft2022[[#This Row],[sleeper_id]],Rookies2022[player_id],1,FALSE)),"Auction","Rookie"))</f>
        <v>Rookie</v>
      </c>
      <c r="M121">
        <f>2022-Draft2022[[#This Row],[Net Keeper Count]]</f>
        <v>2022</v>
      </c>
      <c r="N121">
        <f>IF(Draft2022[[#This Row],[KEEPER]]="K",1+_xlfn.IFNA(INDEX(Draft2021[Net Keeper Count],MATCH(Draft2022[[#This Row],[PLAYER]],Draft2021[PLAYER],0)),0),0)</f>
        <v>0</v>
      </c>
    </row>
    <row r="122" spans="4:14" x14ac:dyDescent="0.25">
      <c r="D122" t="s">
        <v>1049</v>
      </c>
      <c r="E122" t="s">
        <v>1918</v>
      </c>
      <c r="F122" t="s">
        <v>5225</v>
      </c>
      <c r="G122" t="s">
        <v>2248</v>
      </c>
      <c r="H122" t="s">
        <v>126</v>
      </c>
      <c r="I122">
        <v>1</v>
      </c>
      <c r="J122" t="s">
        <v>31</v>
      </c>
      <c r="K122" t="str">
        <f>IF(Draft2022[[#This Row],[KEEPER]]="K",_xlfn.IFNA(INDEX(Draft2021[Current Contract],MATCH(Draft2022[[#This Row],[sleeper_id]],Draft2021[sleeper_id],0)),"Undrafted"),"")</f>
        <v>Undrafted</v>
      </c>
      <c r="L122" t="str">
        <f>IF(Draft2022[[#This Row],[KEEPER]]="K",Draft2022[[#This Row],[Last Contract]],IF(ISNA(VLOOKUP(Draft2022[[#This Row],[sleeper_id]],Rookies2022[player_id],1,FALSE)),"Auction","Rookie"))</f>
        <v>Undrafted</v>
      </c>
      <c r="M122">
        <f>2022-Draft2022[[#This Row],[Net Keeper Count]]</f>
        <v>2021</v>
      </c>
      <c r="N122">
        <f>IF(Draft2022[[#This Row],[KEEPER]]="K",1+_xlfn.IFNA(INDEX(Draft2021[Net Keeper Count],MATCH(Draft2022[[#This Row],[PLAYER]],Draft2021[PLAYER],0)),0),0)</f>
        <v>1</v>
      </c>
    </row>
    <row r="123" spans="4:14" x14ac:dyDescent="0.25">
      <c r="D123" t="s">
        <v>1049</v>
      </c>
      <c r="E123" t="s">
        <v>1650</v>
      </c>
      <c r="F123" t="s">
        <v>5155</v>
      </c>
      <c r="G123" t="s">
        <v>2209</v>
      </c>
      <c r="H123" t="s">
        <v>64</v>
      </c>
      <c r="I123">
        <v>3</v>
      </c>
      <c r="J123" t="s">
        <v>31</v>
      </c>
      <c r="K123" t="str">
        <f>IF(Draft2022[[#This Row],[KEEPER]]="K",_xlfn.IFNA(INDEX(Draft2021[Current Contract],MATCH(Draft2022[[#This Row],[sleeper_id]],Draft2021[sleeper_id],0)),"Undrafted"),"")</f>
        <v>Rookie</v>
      </c>
      <c r="L123" t="str">
        <f>IF(Draft2022[[#This Row],[KEEPER]]="K",Draft2022[[#This Row],[Last Contract]],IF(ISNA(VLOOKUP(Draft2022[[#This Row],[sleeper_id]],Rookies2022[player_id],1,FALSE)),"Auction","Rookie"))</f>
        <v>Rookie</v>
      </c>
      <c r="M123">
        <f>2022-Draft2022[[#This Row],[Net Keeper Count]]</f>
        <v>2019</v>
      </c>
      <c r="N123">
        <f>IF(Draft2022[[#This Row],[KEEPER]]="K",1+_xlfn.IFNA(INDEX(Draft2021[Net Keeper Count],MATCH(Draft2022[[#This Row],[PLAYER]],Draft2021[PLAYER],0)),0),0)</f>
        <v>3</v>
      </c>
    </row>
    <row r="124" spans="4:14" x14ac:dyDescent="0.25">
      <c r="D124" t="s">
        <v>1049</v>
      </c>
      <c r="E124" t="s">
        <v>306</v>
      </c>
      <c r="F124" t="s">
        <v>5226</v>
      </c>
      <c r="G124" t="s">
        <v>2210</v>
      </c>
      <c r="H124" t="s">
        <v>64</v>
      </c>
      <c r="I124">
        <v>5</v>
      </c>
      <c r="J124" t="s">
        <v>31</v>
      </c>
      <c r="K124" t="str">
        <f>IF(Draft2022[[#This Row],[KEEPER]]="K",_xlfn.IFNA(INDEX(Draft2021[Current Contract],MATCH(Draft2022[[#This Row],[sleeper_id]],Draft2021[sleeper_id],0)),"Undrafted"),"")</f>
        <v>Rookie</v>
      </c>
      <c r="L124" t="str">
        <f>IF(Draft2022[[#This Row],[KEEPER]]="K",Draft2022[[#This Row],[Last Contract]],IF(ISNA(VLOOKUP(Draft2022[[#This Row],[sleeper_id]],Rookies2022[player_id],1,FALSE)),"Auction","Rookie"))</f>
        <v>Rookie</v>
      </c>
      <c r="M124">
        <f>2022-Draft2022[[#This Row],[Net Keeper Count]]</f>
        <v>2018</v>
      </c>
      <c r="N124">
        <f>IF(Draft2022[[#This Row],[KEEPER]]="K",1+_xlfn.IFNA(INDEX(Draft2021[Net Keeper Count],MATCH(Draft2022[[#This Row],[PLAYER]],Draft2021[PLAYER],0)),0),0)</f>
        <v>4</v>
      </c>
    </row>
    <row r="125" spans="4:14" x14ac:dyDescent="0.25">
      <c r="D125" t="s">
        <v>1049</v>
      </c>
      <c r="E125" t="s">
        <v>373</v>
      </c>
      <c r="F125" t="s">
        <v>5227</v>
      </c>
      <c r="G125" t="s">
        <v>2244</v>
      </c>
      <c r="H125" t="s">
        <v>64</v>
      </c>
      <c r="I125">
        <v>3</v>
      </c>
      <c r="J125" t="s">
        <v>31</v>
      </c>
      <c r="K125" t="str">
        <f>IF(Draft2022[[#This Row],[KEEPER]]="K",_xlfn.IFNA(INDEX(Draft2021[Current Contract],MATCH(Draft2022[[#This Row],[sleeper_id]],Draft2021[sleeper_id],0)),"Undrafted"),"")</f>
        <v>Undrafted</v>
      </c>
      <c r="L125" t="str">
        <f>IF(Draft2022[[#This Row],[KEEPER]]="K",Draft2022[[#This Row],[Last Contract]],IF(ISNA(VLOOKUP(Draft2022[[#This Row],[sleeper_id]],Rookies2022[player_id],1,FALSE)),"Auction","Rookie"))</f>
        <v>Undrafted</v>
      </c>
      <c r="M125">
        <f>2022-Draft2022[[#This Row],[Net Keeper Count]]</f>
        <v>2021</v>
      </c>
      <c r="N125">
        <f>IF(Draft2022[[#This Row],[KEEPER]]="K",1+_xlfn.IFNA(INDEX(Draft2021[Net Keeper Count],MATCH(Draft2022[[#This Row],[PLAYER]],Draft2021[PLAYER],0)),0),0)</f>
        <v>1</v>
      </c>
    </row>
    <row r="126" spans="4:14" x14ac:dyDescent="0.25">
      <c r="D126" t="s">
        <v>1049</v>
      </c>
      <c r="E126" t="s">
        <v>100</v>
      </c>
      <c r="F126" t="s">
        <v>5174</v>
      </c>
      <c r="G126" t="s">
        <v>2209</v>
      </c>
      <c r="H126" t="s">
        <v>64</v>
      </c>
      <c r="I126">
        <v>85</v>
      </c>
      <c r="J126" t="s">
        <v>31</v>
      </c>
      <c r="K126" t="str">
        <f>IF(Draft2022[[#This Row],[KEEPER]]="K",_xlfn.IFNA(INDEX(Draft2021[Current Contract],MATCH(Draft2022[[#This Row],[sleeper_id]],Draft2021[sleeper_id],0)),"Undrafted"),"")</f>
        <v>Rookie</v>
      </c>
      <c r="L126" t="str">
        <f>IF(Draft2022[[#This Row],[KEEPER]]="K",Draft2022[[#This Row],[Last Contract]],IF(ISNA(VLOOKUP(Draft2022[[#This Row],[sleeper_id]],Rookies2022[player_id],1,FALSE)),"Auction","Rookie"))</f>
        <v>Rookie</v>
      </c>
      <c r="M126">
        <f>2022-Draft2022[[#This Row],[Net Keeper Count]]</f>
        <v>2017</v>
      </c>
      <c r="N126">
        <f>IF(Draft2022[[#This Row],[KEEPER]]="K",1+_xlfn.IFNA(INDEX(Draft2021[Net Keeper Count],MATCH(Draft2022[[#This Row],[PLAYER]],Draft2021[PLAYER],0)),0),0)</f>
        <v>5</v>
      </c>
    </row>
    <row r="127" spans="4:14" x14ac:dyDescent="0.25">
      <c r="D127" t="s">
        <v>1049</v>
      </c>
      <c r="E127" t="s">
        <v>1157</v>
      </c>
      <c r="F127" t="s">
        <v>1156</v>
      </c>
      <c r="G127" t="s">
        <v>2229</v>
      </c>
      <c r="H127" t="s">
        <v>102</v>
      </c>
      <c r="I127">
        <v>3</v>
      </c>
      <c r="J127" t="s">
        <v>31</v>
      </c>
      <c r="K127" t="str">
        <f>IF(Draft2022[[#This Row],[KEEPER]]="K",_xlfn.IFNA(INDEX(Draft2021[Current Contract],MATCH(Draft2022[[#This Row],[sleeper_id]],Draft2021[sleeper_id],0)),"Undrafted"),"")</f>
        <v>Undrafted</v>
      </c>
      <c r="L127" t="str">
        <f>IF(Draft2022[[#This Row],[KEEPER]]="K",Draft2022[[#This Row],[Last Contract]],IF(ISNA(VLOOKUP(Draft2022[[#This Row],[sleeper_id]],Rookies2022[player_id],1,FALSE)),"Auction","Rookie"))</f>
        <v>Undrafted</v>
      </c>
      <c r="M127">
        <f>2022-Draft2022[[#This Row],[Net Keeper Count]]</f>
        <v>2020</v>
      </c>
      <c r="N127">
        <f>IF(Draft2022[[#This Row],[KEEPER]]="K",1+_xlfn.IFNA(INDEX(Draft2021[Net Keeper Count],MATCH(Draft2022[[#This Row],[PLAYER]],Draft2021[PLAYER],0)),0),0)</f>
        <v>2</v>
      </c>
    </row>
    <row r="128" spans="4:14" x14ac:dyDescent="0.25">
      <c r="D128" t="s">
        <v>1049</v>
      </c>
      <c r="E128" t="s">
        <v>1715</v>
      </c>
      <c r="F128" t="s">
        <v>5160</v>
      </c>
      <c r="G128" t="s">
        <v>2233</v>
      </c>
      <c r="H128" t="s">
        <v>102</v>
      </c>
      <c r="I128">
        <v>6</v>
      </c>
      <c r="J128" t="s">
        <v>31</v>
      </c>
      <c r="K128" t="str">
        <f>IF(Draft2022[[#This Row],[KEEPER]]="K",_xlfn.IFNA(INDEX(Draft2021[Current Contract],MATCH(Draft2022[[#This Row],[sleeper_id]],Draft2021[sleeper_id],0)),"Undrafted"),"")</f>
        <v>Rookie</v>
      </c>
      <c r="L128" t="str">
        <f>IF(Draft2022[[#This Row],[KEEPER]]="K",Draft2022[[#This Row],[Last Contract]],IF(ISNA(VLOOKUP(Draft2022[[#This Row],[sleeper_id]],Rookies2022[player_id],1,FALSE)),"Auction","Rookie"))</f>
        <v>Rookie</v>
      </c>
      <c r="M128">
        <f>2022-Draft2022[[#This Row],[Net Keeper Count]]</f>
        <v>2021</v>
      </c>
      <c r="N128">
        <f>IF(Draft2022[[#This Row],[KEEPER]]="K",1+_xlfn.IFNA(INDEX(Draft2021[Net Keeper Count],MATCH(Draft2022[[#This Row],[PLAYER]],Draft2021[PLAYER],0)),0),0)</f>
        <v>1</v>
      </c>
    </row>
    <row r="129" spans="4:14" x14ac:dyDescent="0.25">
      <c r="D129" t="s">
        <v>1049</v>
      </c>
      <c r="E129" t="s">
        <v>293</v>
      </c>
      <c r="F129" t="s">
        <v>5191</v>
      </c>
      <c r="G129" t="s">
        <v>70</v>
      </c>
      <c r="H129" t="s">
        <v>126</v>
      </c>
      <c r="I129">
        <v>1</v>
      </c>
      <c r="J129" t="s">
        <v>31</v>
      </c>
      <c r="K129" t="str">
        <f>IF(Draft2022[[#This Row],[KEEPER]]="K",_xlfn.IFNA(INDEX(Draft2021[Current Contract],MATCH(Draft2022[[#This Row],[sleeper_id]],Draft2021[sleeper_id],0)),"Undrafted"),"")</f>
        <v>Undrafted</v>
      </c>
      <c r="L129" t="str">
        <f>IF(Draft2022[[#This Row],[KEEPER]]="K",Draft2022[[#This Row],[Last Contract]],IF(ISNA(VLOOKUP(Draft2022[[#This Row],[sleeper_id]],Rookies2022[player_id],1,FALSE)),"Auction","Rookie"))</f>
        <v>Undrafted</v>
      </c>
      <c r="M129">
        <f>2022-Draft2022[[#This Row],[Net Keeper Count]]</f>
        <v>2021</v>
      </c>
      <c r="N129">
        <f>IF(Draft2022[[#This Row],[KEEPER]]="K",1+_xlfn.IFNA(INDEX(Draft2021[Net Keeper Count],MATCH(Draft2022[[#This Row],[PLAYER]],Draft2021[PLAYER],0)),0),0)</f>
        <v>1</v>
      </c>
    </row>
    <row r="130" spans="4:14" x14ac:dyDescent="0.25">
      <c r="D130" t="s">
        <v>1049</v>
      </c>
      <c r="E130" t="s">
        <v>1814</v>
      </c>
      <c r="F130" t="s">
        <v>5194</v>
      </c>
      <c r="G130" t="s">
        <v>2217</v>
      </c>
      <c r="H130" t="s">
        <v>102</v>
      </c>
      <c r="I130">
        <v>2</v>
      </c>
      <c r="J130" t="s">
        <v>31</v>
      </c>
      <c r="K130" t="str">
        <f>IF(Draft2022[[#This Row],[KEEPER]]="K",_xlfn.IFNA(INDEX(Draft2021[Current Contract],MATCH(Draft2022[[#This Row],[sleeper_id]],Draft2021[sleeper_id],0)),"Undrafted"),"")</f>
        <v>Rookie</v>
      </c>
      <c r="L130" t="str">
        <f>IF(Draft2022[[#This Row],[KEEPER]]="K",Draft2022[[#This Row],[Last Contract]],IF(ISNA(VLOOKUP(Draft2022[[#This Row],[sleeper_id]],Rookies2022[player_id],1,FALSE)),"Auction","Rookie"))</f>
        <v>Rookie</v>
      </c>
      <c r="M130">
        <f>2022-Draft2022[[#This Row],[Net Keeper Count]]</f>
        <v>2019</v>
      </c>
      <c r="N130">
        <f>IF(Draft2022[[#This Row],[KEEPER]]="K",1+_xlfn.IFNA(INDEX(Draft2021[Net Keeper Count],MATCH(Draft2022[[#This Row],[PLAYER]],Draft2021[PLAYER],0)),0),0)</f>
        <v>3</v>
      </c>
    </row>
    <row r="131" spans="4:14" x14ac:dyDescent="0.25">
      <c r="D131" t="s">
        <v>1049</v>
      </c>
      <c r="E131" t="s">
        <v>1514</v>
      </c>
      <c r="F131" t="s">
        <v>1513</v>
      </c>
      <c r="G131" t="s">
        <v>2311</v>
      </c>
      <c r="H131" t="s">
        <v>29</v>
      </c>
      <c r="I131">
        <v>4</v>
      </c>
      <c r="J131" t="s">
        <v>31</v>
      </c>
      <c r="K131" t="str">
        <f>IF(Draft2022[[#This Row],[KEEPER]]="K",_xlfn.IFNA(INDEX(Draft2021[Current Contract],MATCH(Draft2022[[#This Row],[sleeper_id]],Draft2021[sleeper_id],0)),"Undrafted"),"")</f>
        <v>Undrafted</v>
      </c>
      <c r="L131" t="str">
        <f>IF(Draft2022[[#This Row],[KEEPER]]="K",Draft2022[[#This Row],[Last Contract]],IF(ISNA(VLOOKUP(Draft2022[[#This Row],[sleeper_id]],Rookies2022[player_id],1,FALSE)),"Auction","Rookie"))</f>
        <v>Undrafted</v>
      </c>
      <c r="M131">
        <f>2022-Draft2022[[#This Row],[Net Keeper Count]]</f>
        <v>2020</v>
      </c>
      <c r="N131">
        <f>IF(Draft2022[[#This Row],[KEEPER]]="K",1+_xlfn.IFNA(INDEX(Draft2021[Net Keeper Count],MATCH(Draft2022[[#This Row],[PLAYER]],Draft2021[PLAYER],0)),0),0)</f>
        <v>2</v>
      </c>
    </row>
    <row r="132" spans="4:14" x14ac:dyDescent="0.25">
      <c r="D132" t="s">
        <v>1049</v>
      </c>
      <c r="E132" t="s">
        <v>99</v>
      </c>
      <c r="F132" t="s">
        <v>5190</v>
      </c>
      <c r="G132" t="s">
        <v>94</v>
      </c>
      <c r="H132" t="s">
        <v>64</v>
      </c>
      <c r="I132">
        <v>43</v>
      </c>
      <c r="J132" t="s">
        <v>31</v>
      </c>
      <c r="K132" t="str">
        <f>IF(Draft2022[[#This Row],[KEEPER]]="K",_xlfn.IFNA(INDEX(Draft2021[Current Contract],MATCH(Draft2022[[#This Row],[sleeper_id]],Draft2021[sleeper_id],0)),"Undrafted"),"")</f>
        <v>Rookie</v>
      </c>
      <c r="L132" t="str">
        <f>IF(Draft2022[[#This Row],[KEEPER]]="K",Draft2022[[#This Row],[Last Contract]],IF(ISNA(VLOOKUP(Draft2022[[#This Row],[sleeper_id]],Rookies2022[player_id],1,FALSE)),"Auction","Rookie"))</f>
        <v>Rookie</v>
      </c>
      <c r="M132">
        <f>2022-Draft2022[[#This Row],[Net Keeper Count]]</f>
        <v>2017</v>
      </c>
      <c r="N132">
        <f>IF(Draft2022[[#This Row],[KEEPER]]="K",1+_xlfn.IFNA(INDEX(Draft2021[Net Keeper Count],MATCH(Draft2022[[#This Row],[PLAYER]],Draft2021[PLAYER],0)),0),0)</f>
        <v>5</v>
      </c>
    </row>
    <row r="133" spans="4:14" x14ac:dyDescent="0.25">
      <c r="D133" t="s">
        <v>1049</v>
      </c>
      <c r="E133" t="s">
        <v>1523</v>
      </c>
      <c r="F133" t="s">
        <v>1522</v>
      </c>
      <c r="G133" t="s">
        <v>2236</v>
      </c>
      <c r="H133" t="s">
        <v>64</v>
      </c>
      <c r="I133">
        <v>24</v>
      </c>
      <c r="J133" t="s">
        <v>31</v>
      </c>
      <c r="K133" t="str">
        <f>IF(Draft2022[[#This Row],[KEEPER]]="K",_xlfn.IFNA(INDEX(Draft2021[Current Contract],MATCH(Draft2022[[#This Row],[sleeper_id]],Draft2021[sleeper_id],0)),"Undrafted"),"")</f>
        <v>Rookie</v>
      </c>
      <c r="L133" t="str">
        <f>IF(Draft2022[[#This Row],[KEEPER]]="K",Draft2022[[#This Row],[Last Contract]],IF(ISNA(VLOOKUP(Draft2022[[#This Row],[sleeper_id]],Rookies2022[player_id],1,FALSE)),"Auction","Rookie"))</f>
        <v>Rookie</v>
      </c>
      <c r="M133">
        <f>2022-Draft2022[[#This Row],[Net Keeper Count]]</f>
        <v>2021</v>
      </c>
      <c r="N133">
        <f>IF(Draft2022[[#This Row],[KEEPER]]="K",1+_xlfn.IFNA(INDEX(Draft2021[Net Keeper Count],MATCH(Draft2022[[#This Row],[PLAYER]],Draft2021[PLAYER],0)),0),0)</f>
        <v>1</v>
      </c>
    </row>
    <row r="134" spans="4:14" x14ac:dyDescent="0.25">
      <c r="D134" t="s">
        <v>1049</v>
      </c>
      <c r="E134" t="s">
        <v>1958</v>
      </c>
      <c r="F134" t="s">
        <v>5228</v>
      </c>
      <c r="G134" t="s">
        <v>62</v>
      </c>
      <c r="H134" t="s">
        <v>64</v>
      </c>
      <c r="I134">
        <v>6</v>
      </c>
      <c r="J134" t="s">
        <v>31</v>
      </c>
      <c r="K134" t="str">
        <f>IF(Draft2022[[#This Row],[KEEPER]]="K",_xlfn.IFNA(INDEX(Draft2021[Current Contract],MATCH(Draft2022[[#This Row],[sleeper_id]],Draft2021[sleeper_id],0)),"Undrafted"),"")</f>
        <v>Rookie</v>
      </c>
      <c r="L134" t="str">
        <f>IF(Draft2022[[#This Row],[KEEPER]]="K",Draft2022[[#This Row],[Last Contract]],IF(ISNA(VLOOKUP(Draft2022[[#This Row],[sleeper_id]],Rookies2022[player_id],1,FALSE)),"Auction","Rookie"))</f>
        <v>Rookie</v>
      </c>
      <c r="M134">
        <f>2022-Draft2022[[#This Row],[Net Keeper Count]]</f>
        <v>2019</v>
      </c>
      <c r="N134">
        <f>IF(Draft2022[[#This Row],[KEEPER]]="K",1+_xlfn.IFNA(INDEX(Draft2021[Net Keeper Count],MATCH(Draft2022[[#This Row],[PLAYER]],Draft2021[PLAYER],0)),0),0)</f>
        <v>3</v>
      </c>
    </row>
    <row r="135" spans="4:14" x14ac:dyDescent="0.25">
      <c r="D135" t="s">
        <v>1049</v>
      </c>
      <c r="E135" t="s">
        <v>136</v>
      </c>
      <c r="F135" t="s">
        <v>1295</v>
      </c>
      <c r="G135" t="s">
        <v>2210</v>
      </c>
      <c r="H135" t="s">
        <v>102</v>
      </c>
      <c r="I135">
        <v>74</v>
      </c>
      <c r="J135" t="s">
        <v>31</v>
      </c>
      <c r="K135" t="str">
        <f>IF(Draft2022[[#This Row],[KEEPER]]="K",_xlfn.IFNA(INDEX(Draft2021[Current Contract],MATCH(Draft2022[[#This Row],[sleeper_id]],Draft2021[sleeper_id],0)),"Undrafted"),"")</f>
        <v>Auction</v>
      </c>
      <c r="L135" t="str">
        <f>IF(Draft2022[[#This Row],[KEEPER]]="K",Draft2022[[#This Row],[Last Contract]],IF(ISNA(VLOOKUP(Draft2022[[#This Row],[sleeper_id]],Rookies2022[player_id],1,FALSE)),"Auction","Rookie"))</f>
        <v>Auction</v>
      </c>
      <c r="M135">
        <f>2022-Draft2022[[#This Row],[Net Keeper Count]]</f>
        <v>2020</v>
      </c>
      <c r="N135">
        <f>IF(Draft2022[[#This Row],[KEEPER]]="K",1+_xlfn.IFNA(INDEX(Draft2021[Net Keeper Count],MATCH(Draft2022[[#This Row],[PLAYER]],Draft2021[PLAYER],0)),0),0)</f>
        <v>2</v>
      </c>
    </row>
    <row r="136" spans="4:14" x14ac:dyDescent="0.25">
      <c r="D136" t="s">
        <v>1049</v>
      </c>
      <c r="E136" t="s">
        <v>1462</v>
      </c>
      <c r="F136" t="s">
        <v>1461</v>
      </c>
      <c r="G136" t="s">
        <v>28</v>
      </c>
      <c r="H136" t="s">
        <v>102</v>
      </c>
      <c r="I136">
        <v>5</v>
      </c>
      <c r="J136" t="s">
        <v>19</v>
      </c>
      <c r="K136" t="str">
        <f>IF(Draft2022[[#This Row],[KEEPER]]="K",_xlfn.IFNA(INDEX(Draft2021[Current Contract],MATCH(Draft2022[[#This Row],[sleeper_id]],Draft2021[sleeper_id],0)),"Undrafted"),"")</f>
        <v/>
      </c>
      <c r="L136" t="str">
        <f>IF(Draft2022[[#This Row],[KEEPER]]="K",Draft2022[[#This Row],[Last Contract]],IF(ISNA(VLOOKUP(Draft2022[[#This Row],[sleeper_id]],Rookies2022[player_id],1,FALSE)),"Auction","Rookie"))</f>
        <v>Rookie</v>
      </c>
      <c r="M136">
        <f>2022-Draft2022[[#This Row],[Net Keeper Count]]</f>
        <v>2022</v>
      </c>
      <c r="N136">
        <f>IF(Draft2022[[#This Row],[KEEPER]]="K",1+_xlfn.IFNA(INDEX(Draft2021[Net Keeper Count],MATCH(Draft2022[[#This Row],[PLAYER]],Draft2021[PLAYER],0)),0),0)</f>
        <v>0</v>
      </c>
    </row>
    <row r="137" spans="4:14" x14ac:dyDescent="0.25">
      <c r="D137" t="s">
        <v>1049</v>
      </c>
      <c r="E137" t="s">
        <v>1416</v>
      </c>
      <c r="F137" t="s">
        <v>1415</v>
      </c>
      <c r="G137" t="s">
        <v>2233</v>
      </c>
      <c r="H137" t="s">
        <v>64</v>
      </c>
      <c r="I137">
        <v>5</v>
      </c>
      <c r="J137" t="s">
        <v>19</v>
      </c>
      <c r="K137" t="str">
        <f>IF(Draft2022[[#This Row],[KEEPER]]="K",_xlfn.IFNA(INDEX(Draft2021[Current Contract],MATCH(Draft2022[[#This Row],[sleeper_id]],Draft2021[sleeper_id],0)),"Undrafted"),"")</f>
        <v/>
      </c>
      <c r="L137" t="str">
        <f>IF(Draft2022[[#This Row],[KEEPER]]="K",Draft2022[[#This Row],[Last Contract]],IF(ISNA(VLOOKUP(Draft2022[[#This Row],[sleeper_id]],Rookies2022[player_id],1,FALSE)),"Auction","Rookie"))</f>
        <v>Rookie</v>
      </c>
      <c r="M137">
        <f>2022-Draft2022[[#This Row],[Net Keeper Count]]</f>
        <v>2022</v>
      </c>
      <c r="N137">
        <f>IF(Draft2022[[#This Row],[KEEPER]]="K",1+_xlfn.IFNA(INDEX(Draft2021[Net Keeper Count],MATCH(Draft2022[[#This Row],[PLAYER]],Draft2021[PLAYER],0)),0),0)</f>
        <v>0</v>
      </c>
    </row>
    <row r="138" spans="4:14" x14ac:dyDescent="0.25">
      <c r="D138" t="s">
        <v>1049</v>
      </c>
      <c r="E138" t="s">
        <v>1826</v>
      </c>
      <c r="F138" t="s">
        <v>2812</v>
      </c>
      <c r="G138" t="s">
        <v>62</v>
      </c>
      <c r="H138" t="s">
        <v>102</v>
      </c>
      <c r="I138">
        <v>5</v>
      </c>
      <c r="J138" t="s">
        <v>19</v>
      </c>
      <c r="K138" t="str">
        <f>IF(Draft2022[[#This Row],[KEEPER]]="K",_xlfn.IFNA(INDEX(Draft2021[Current Contract],MATCH(Draft2022[[#This Row],[sleeper_id]],Draft2021[sleeper_id],0)),"Undrafted"),"")</f>
        <v/>
      </c>
      <c r="L138" t="str">
        <f>IF(Draft2022[[#This Row],[KEEPER]]="K",Draft2022[[#This Row],[Last Contract]],IF(ISNA(VLOOKUP(Draft2022[[#This Row],[sleeper_id]],Rookies2022[player_id],1,FALSE)),"Auction","Rookie"))</f>
        <v>Rookie</v>
      </c>
      <c r="M138">
        <f>2022-Draft2022[[#This Row],[Net Keeper Count]]</f>
        <v>2022</v>
      </c>
      <c r="N138">
        <f>IF(Draft2022[[#This Row],[KEEPER]]="K",1+_xlfn.IFNA(INDEX(Draft2021[Net Keeper Count],MATCH(Draft2022[[#This Row],[PLAYER]],Draft2021[PLAYER],0)),0),0)</f>
        <v>0</v>
      </c>
    </row>
    <row r="139" spans="4:14" x14ac:dyDescent="0.25">
      <c r="D139" t="s">
        <v>1049</v>
      </c>
      <c r="E139" t="s">
        <v>1478</v>
      </c>
      <c r="F139" t="s">
        <v>1477</v>
      </c>
      <c r="G139" t="s">
        <v>2244</v>
      </c>
      <c r="H139" t="s">
        <v>64</v>
      </c>
      <c r="I139">
        <v>3</v>
      </c>
      <c r="J139" t="s">
        <v>19</v>
      </c>
      <c r="K139" t="str">
        <f>IF(Draft2022[[#This Row],[KEEPER]]="K",_xlfn.IFNA(INDEX(Draft2021[Current Contract],MATCH(Draft2022[[#This Row],[sleeper_id]],Draft2021[sleeper_id],0)),"Undrafted"),"")</f>
        <v/>
      </c>
      <c r="L139" t="str">
        <f>IF(Draft2022[[#This Row],[KEEPER]]="K",Draft2022[[#This Row],[Last Contract]],IF(ISNA(VLOOKUP(Draft2022[[#This Row],[sleeper_id]],Rookies2022[player_id],1,FALSE)),"Auction","Rookie"))</f>
        <v>Rookie</v>
      </c>
      <c r="M139">
        <f>2022-Draft2022[[#This Row],[Net Keeper Count]]</f>
        <v>2022</v>
      </c>
      <c r="N139">
        <f>IF(Draft2022[[#This Row],[KEEPER]]="K",1+_xlfn.IFNA(INDEX(Draft2021[Net Keeper Count],MATCH(Draft2022[[#This Row],[PLAYER]],Draft2021[PLAYER],0)),0),0)</f>
        <v>0</v>
      </c>
    </row>
    <row r="140" spans="4:14" x14ac:dyDescent="0.25">
      <c r="D140" t="s">
        <v>1049</v>
      </c>
      <c r="E140" t="s">
        <v>1383</v>
      </c>
      <c r="F140" t="s">
        <v>1382</v>
      </c>
      <c r="G140" t="s">
        <v>92</v>
      </c>
      <c r="H140" t="s">
        <v>102</v>
      </c>
      <c r="I140">
        <v>3</v>
      </c>
      <c r="J140" t="s">
        <v>19</v>
      </c>
      <c r="K140" t="str">
        <f>IF(Draft2022[[#This Row],[KEEPER]]="K",_xlfn.IFNA(INDEX(Draft2021[Current Contract],MATCH(Draft2022[[#This Row],[sleeper_id]],Draft2021[sleeper_id],0)),"Undrafted"),"")</f>
        <v/>
      </c>
      <c r="L140" t="str">
        <f>IF(Draft2022[[#This Row],[KEEPER]]="K",Draft2022[[#This Row],[Last Contract]],IF(ISNA(VLOOKUP(Draft2022[[#This Row],[sleeper_id]],Rookies2022[player_id],1,FALSE)),"Auction","Rookie"))</f>
        <v>Rookie</v>
      </c>
      <c r="M140">
        <f>2022-Draft2022[[#This Row],[Net Keeper Count]]</f>
        <v>2022</v>
      </c>
      <c r="N140">
        <f>IF(Draft2022[[#This Row],[KEEPER]]="K",1+_xlfn.IFNA(INDEX(Draft2021[Net Keeper Count],MATCH(Draft2022[[#This Row],[PLAYER]],Draft2021[PLAYER],0)),0),0)</f>
        <v>0</v>
      </c>
    </row>
    <row r="141" spans="4:14" x14ac:dyDescent="0.25">
      <c r="D141" t="s">
        <v>1052</v>
      </c>
      <c r="E141" t="s">
        <v>1717</v>
      </c>
      <c r="F141" t="s">
        <v>2610</v>
      </c>
      <c r="G141" t="s">
        <v>28</v>
      </c>
      <c r="H141" t="s">
        <v>64</v>
      </c>
      <c r="I141">
        <v>12</v>
      </c>
      <c r="J141" t="s">
        <v>31</v>
      </c>
      <c r="K141" t="str">
        <f>IF(Draft2022[[#This Row],[KEEPER]]="K",_xlfn.IFNA(INDEX(Draft2021[Current Contract],MATCH(Draft2022[[#This Row],[sleeper_id]],Draft2021[sleeper_id],0)),"Undrafted"),"")</f>
        <v>Rookie</v>
      </c>
      <c r="L141" t="str">
        <f>IF(Draft2022[[#This Row],[KEEPER]]="K",Draft2022[[#This Row],[Last Contract]],IF(ISNA(VLOOKUP(Draft2022[[#This Row],[sleeper_id]],Rookies2022[player_id],1,FALSE)),"Auction","Rookie"))</f>
        <v>Rookie</v>
      </c>
      <c r="M141">
        <f>2022-Draft2022[[#This Row],[Net Keeper Count]]</f>
        <v>2021</v>
      </c>
      <c r="N141">
        <f>IF(Draft2022[[#This Row],[KEEPER]]="K",1+_xlfn.IFNA(INDEX(Draft2021[Net Keeper Count],MATCH(Draft2022[[#This Row],[PLAYER]],Draft2021[PLAYER],0)),0),0)</f>
        <v>1</v>
      </c>
    </row>
    <row r="142" spans="4:14" x14ac:dyDescent="0.25">
      <c r="D142" t="s">
        <v>1052</v>
      </c>
      <c r="E142" t="s">
        <v>98</v>
      </c>
      <c r="F142" t="s">
        <v>2573</v>
      </c>
      <c r="G142" t="s">
        <v>54</v>
      </c>
      <c r="H142" t="s">
        <v>64</v>
      </c>
      <c r="I142">
        <v>88</v>
      </c>
      <c r="J142" t="s">
        <v>31</v>
      </c>
      <c r="K142" t="str">
        <f>IF(Draft2022[[#This Row],[KEEPER]]="K",_xlfn.IFNA(INDEX(Draft2021[Current Contract],MATCH(Draft2022[[#This Row],[sleeper_id]],Draft2021[sleeper_id],0)),"Undrafted"),"")</f>
        <v>Rookie</v>
      </c>
      <c r="L142" t="str">
        <f>IF(Draft2022[[#This Row],[KEEPER]]="K",Draft2022[[#This Row],[Last Contract]],IF(ISNA(VLOOKUP(Draft2022[[#This Row],[sleeper_id]],Rookies2022[player_id],1,FALSE)),"Auction","Rookie"))</f>
        <v>Rookie</v>
      </c>
      <c r="M142">
        <f>2022-Draft2022[[#This Row],[Net Keeper Count]]</f>
        <v>2017</v>
      </c>
      <c r="N142">
        <f>IF(Draft2022[[#This Row],[KEEPER]]="K",1+_xlfn.IFNA(INDEX(Draft2021[Net Keeper Count],MATCH(Draft2022[[#This Row],[PLAYER]],Draft2021[PLAYER],0)),0),0)</f>
        <v>5</v>
      </c>
    </row>
    <row r="143" spans="4:14" x14ac:dyDescent="0.25">
      <c r="D143" t="s">
        <v>1052</v>
      </c>
      <c r="E143" t="s">
        <v>1699</v>
      </c>
      <c r="F143" t="s">
        <v>5161</v>
      </c>
      <c r="G143" t="s">
        <v>68</v>
      </c>
      <c r="H143" t="s">
        <v>102</v>
      </c>
      <c r="I143">
        <v>4</v>
      </c>
      <c r="J143" t="s">
        <v>31</v>
      </c>
      <c r="K143" t="str">
        <f>IF(Draft2022[[#This Row],[KEEPER]]="K",_xlfn.IFNA(INDEX(Draft2021[Current Contract],MATCH(Draft2022[[#This Row],[sleeper_id]],Draft2021[sleeper_id],0)),"Undrafted"),"")</f>
        <v>Rookie</v>
      </c>
      <c r="L143" t="str">
        <f>IF(Draft2022[[#This Row],[KEEPER]]="K",Draft2022[[#This Row],[Last Contract]],IF(ISNA(VLOOKUP(Draft2022[[#This Row],[sleeper_id]],Rookies2022[player_id],1,FALSE)),"Auction","Rookie"))</f>
        <v>Rookie</v>
      </c>
      <c r="M143">
        <f>2022-Draft2022[[#This Row],[Net Keeper Count]]</f>
        <v>2020</v>
      </c>
      <c r="N143">
        <f>IF(Draft2022[[#This Row],[KEEPER]]="K",1+_xlfn.IFNA(INDEX(Draft2021[Net Keeper Count],MATCH(Draft2022[[#This Row],[PLAYER]],Draft2021[PLAYER],0)),0),0)</f>
        <v>2</v>
      </c>
    </row>
    <row r="144" spans="4:14" x14ac:dyDescent="0.25">
      <c r="D144" t="s">
        <v>1052</v>
      </c>
      <c r="E144" t="s">
        <v>2076</v>
      </c>
      <c r="F144" t="s">
        <v>5229</v>
      </c>
      <c r="G144" t="s">
        <v>2231</v>
      </c>
      <c r="H144" t="s">
        <v>64</v>
      </c>
      <c r="I144">
        <v>1</v>
      </c>
      <c r="J144" t="s">
        <v>31</v>
      </c>
      <c r="K144" t="str">
        <f>IF(Draft2022[[#This Row],[KEEPER]]="K",_xlfn.IFNA(INDEX(Draft2021[Current Contract],MATCH(Draft2022[[#This Row],[sleeper_id]],Draft2021[sleeper_id],0)),"Undrafted"),"")</f>
        <v>Undrafted</v>
      </c>
      <c r="L144" t="str">
        <f>IF(Draft2022[[#This Row],[KEEPER]]="K",Draft2022[[#This Row],[Last Contract]],IF(ISNA(VLOOKUP(Draft2022[[#This Row],[sleeper_id]],Rookies2022[player_id],1,FALSE)),"Auction","Rookie"))</f>
        <v>Undrafted</v>
      </c>
      <c r="M144">
        <f>2022-Draft2022[[#This Row],[Net Keeper Count]]</f>
        <v>2021</v>
      </c>
      <c r="N144">
        <f>IF(Draft2022[[#This Row],[KEEPER]]="K",1+_xlfn.IFNA(INDEX(Draft2021[Net Keeper Count],MATCH(Draft2022[[#This Row],[PLAYER]],Draft2021[PLAYER],0)),0),0)</f>
        <v>1</v>
      </c>
    </row>
    <row r="145" spans="4:14" x14ac:dyDescent="0.25">
      <c r="D145" t="s">
        <v>1052</v>
      </c>
      <c r="E145" t="s">
        <v>280</v>
      </c>
      <c r="F145" t="s">
        <v>2569</v>
      </c>
      <c r="G145" t="s">
        <v>94</v>
      </c>
      <c r="H145" t="s">
        <v>102</v>
      </c>
      <c r="I145">
        <v>22</v>
      </c>
      <c r="J145" t="s">
        <v>31</v>
      </c>
      <c r="K145" t="str">
        <f>IF(Draft2022[[#This Row],[KEEPER]]="K",_xlfn.IFNA(INDEX(Draft2021[Current Contract],MATCH(Draft2022[[#This Row],[sleeper_id]],Draft2021[sleeper_id],0)),"Undrafted"),"")</f>
        <v>Rookie</v>
      </c>
      <c r="L145" t="str">
        <f>IF(Draft2022[[#This Row],[KEEPER]]="K",Draft2022[[#This Row],[Last Contract]],IF(ISNA(VLOOKUP(Draft2022[[#This Row],[sleeper_id]],Rookies2022[player_id],1,FALSE)),"Auction","Rookie"))</f>
        <v>Rookie</v>
      </c>
      <c r="M145">
        <f>2022-Draft2022[[#This Row],[Net Keeper Count]]</f>
        <v>2017</v>
      </c>
      <c r="N145">
        <f>IF(Draft2022[[#This Row],[KEEPER]]="K",1+_xlfn.IFNA(INDEX(Draft2021[Net Keeper Count],MATCH(Draft2022[[#This Row],[PLAYER]],Draft2021[PLAYER],0)),0),0)</f>
        <v>5</v>
      </c>
    </row>
    <row r="146" spans="4:14" x14ac:dyDescent="0.25">
      <c r="D146" t="s">
        <v>1052</v>
      </c>
      <c r="E146" t="s">
        <v>1793</v>
      </c>
      <c r="F146" t="s">
        <v>5162</v>
      </c>
      <c r="G146" t="s">
        <v>34</v>
      </c>
      <c r="H146" t="s">
        <v>64</v>
      </c>
      <c r="I146">
        <v>13</v>
      </c>
      <c r="J146" t="s">
        <v>31</v>
      </c>
      <c r="K146" t="str">
        <f>IF(Draft2022[[#This Row],[KEEPER]]="K",_xlfn.IFNA(INDEX(Draft2021[Current Contract],MATCH(Draft2022[[#This Row],[sleeper_id]],Draft2021[sleeper_id],0)),"Undrafted"),"")</f>
        <v>Rookie</v>
      </c>
      <c r="L146" t="str">
        <f>IF(Draft2022[[#This Row],[KEEPER]]="K",Draft2022[[#This Row],[Last Contract]],IF(ISNA(VLOOKUP(Draft2022[[#This Row],[sleeper_id]],Rookies2022[player_id],1,FALSE)),"Auction","Rookie"))</f>
        <v>Rookie</v>
      </c>
      <c r="M146">
        <f>2022-Draft2022[[#This Row],[Net Keeper Count]]</f>
        <v>2019</v>
      </c>
      <c r="N146">
        <f>IF(Draft2022[[#This Row],[KEEPER]]="K",1+_xlfn.IFNA(INDEX(Draft2021[Net Keeper Count],MATCH(Draft2022[[#This Row],[PLAYER]],Draft2021[PLAYER],0)),0),0)</f>
        <v>3</v>
      </c>
    </row>
    <row r="147" spans="4:14" x14ac:dyDescent="0.25">
      <c r="D147" t="s">
        <v>1052</v>
      </c>
      <c r="E147" t="s">
        <v>5230</v>
      </c>
      <c r="F147" t="s">
        <v>5231</v>
      </c>
      <c r="G147" t="s">
        <v>2251</v>
      </c>
      <c r="H147" t="s">
        <v>64</v>
      </c>
      <c r="I147">
        <v>1</v>
      </c>
      <c r="J147" t="s">
        <v>31</v>
      </c>
      <c r="K147" t="str">
        <f>IF(Draft2022[[#This Row],[KEEPER]]="K",_xlfn.IFNA(INDEX(Draft2021[Current Contract],MATCH(Draft2022[[#This Row],[sleeper_id]],Draft2021[sleeper_id],0)),"Undrafted"),"")</f>
        <v>Undrafted</v>
      </c>
      <c r="L147" t="str">
        <f>IF(Draft2022[[#This Row],[KEEPER]]="K",Draft2022[[#This Row],[Last Contract]],IF(ISNA(VLOOKUP(Draft2022[[#This Row],[sleeper_id]],Rookies2022[player_id],1,FALSE)),"Auction","Rookie"))</f>
        <v>Undrafted</v>
      </c>
      <c r="M147">
        <f>2022-Draft2022[[#This Row],[Net Keeper Count]]</f>
        <v>2021</v>
      </c>
      <c r="N147">
        <f>IF(Draft2022[[#This Row],[KEEPER]]="K",1+_xlfn.IFNA(INDEX(Draft2021[Net Keeper Count],MATCH(Draft2022[[#This Row],[PLAYER]],Draft2021[PLAYER],0)),0),0)</f>
        <v>1</v>
      </c>
    </row>
    <row r="148" spans="4:14" x14ac:dyDescent="0.25">
      <c r="D148" t="s">
        <v>1052</v>
      </c>
      <c r="E148" t="s">
        <v>89</v>
      </c>
      <c r="F148" t="s">
        <v>5163</v>
      </c>
      <c r="G148" t="s">
        <v>2217</v>
      </c>
      <c r="H148" t="s">
        <v>29</v>
      </c>
      <c r="I148">
        <v>2</v>
      </c>
      <c r="J148" t="s">
        <v>31</v>
      </c>
      <c r="K148" t="str">
        <f>IF(Draft2022[[#This Row],[KEEPER]]="K",_xlfn.IFNA(INDEX(Draft2021[Current Contract],MATCH(Draft2022[[#This Row],[sleeper_id]],Draft2021[sleeper_id],0)),"Undrafted"),"")</f>
        <v>Auction</v>
      </c>
      <c r="L148" t="str">
        <f>IF(Draft2022[[#This Row],[KEEPER]]="K",Draft2022[[#This Row],[Last Contract]],IF(ISNA(VLOOKUP(Draft2022[[#This Row],[sleeper_id]],Rookies2022[player_id],1,FALSE)),"Auction","Rookie"))</f>
        <v>Auction</v>
      </c>
      <c r="M148">
        <f>2022-Draft2022[[#This Row],[Net Keeper Count]]</f>
        <v>2021</v>
      </c>
      <c r="N148">
        <f>IF(Draft2022[[#This Row],[KEEPER]]="K",1+_xlfn.IFNA(INDEX(Draft2021[Net Keeper Count],MATCH(Draft2022[[#This Row],[PLAYER]],Draft2021[PLAYER],0)),0),0)</f>
        <v>1</v>
      </c>
    </row>
    <row r="149" spans="4:14" x14ac:dyDescent="0.25">
      <c r="D149" t="s">
        <v>1052</v>
      </c>
      <c r="E149" t="s">
        <v>331</v>
      </c>
      <c r="F149" t="s">
        <v>2621</v>
      </c>
      <c r="G149" t="s">
        <v>2251</v>
      </c>
      <c r="H149" t="s">
        <v>64</v>
      </c>
      <c r="I149">
        <v>41</v>
      </c>
      <c r="J149" t="s">
        <v>31</v>
      </c>
      <c r="K149" t="str">
        <f>IF(Draft2022[[#This Row],[KEEPER]]="K",_xlfn.IFNA(INDEX(Draft2021[Current Contract],MATCH(Draft2022[[#This Row],[sleeper_id]],Draft2021[sleeper_id],0)),"Undrafted"),"")</f>
        <v>Auction</v>
      </c>
      <c r="L149" t="str">
        <f>IF(Draft2022[[#This Row],[KEEPER]]="K",Draft2022[[#This Row],[Last Contract]],IF(ISNA(VLOOKUP(Draft2022[[#This Row],[sleeper_id]],Rookies2022[player_id],1,FALSE)),"Auction","Rookie"))</f>
        <v>Auction</v>
      </c>
      <c r="M149">
        <f>2022-Draft2022[[#This Row],[Net Keeper Count]]</f>
        <v>2021</v>
      </c>
      <c r="N149">
        <f>IF(Draft2022[[#This Row],[KEEPER]]="K",1+_xlfn.IFNA(INDEX(Draft2021[Net Keeper Count],MATCH(Draft2022[[#This Row],[PLAYER]],Draft2021[PLAYER],0)),0),0)</f>
        <v>1</v>
      </c>
    </row>
    <row r="150" spans="4:14" x14ac:dyDescent="0.25">
      <c r="D150" t="s">
        <v>1052</v>
      </c>
      <c r="E150" t="s">
        <v>340</v>
      </c>
      <c r="F150" t="s">
        <v>5232</v>
      </c>
      <c r="G150" t="s">
        <v>2213</v>
      </c>
      <c r="H150" t="s">
        <v>102</v>
      </c>
      <c r="I150">
        <v>1</v>
      </c>
      <c r="J150" t="s">
        <v>31</v>
      </c>
      <c r="K150" t="str">
        <f>IF(Draft2022[[#This Row],[KEEPER]]="K",_xlfn.IFNA(INDEX(Draft2021[Current Contract],MATCH(Draft2022[[#This Row],[sleeper_id]],Draft2021[sleeper_id],0)),"Undrafted"),"")</f>
        <v>Undrafted</v>
      </c>
      <c r="L150" t="str">
        <f>IF(Draft2022[[#This Row],[KEEPER]]="K",Draft2022[[#This Row],[Last Contract]],IF(ISNA(VLOOKUP(Draft2022[[#This Row],[sleeper_id]],Rookies2022[player_id],1,FALSE)),"Auction","Rookie"))</f>
        <v>Undrafted</v>
      </c>
      <c r="M150">
        <f>2022-Draft2022[[#This Row],[Net Keeper Count]]</f>
        <v>2021</v>
      </c>
      <c r="N150">
        <f>IF(Draft2022[[#This Row],[KEEPER]]="K",1+_xlfn.IFNA(INDEX(Draft2021[Net Keeper Count],MATCH(Draft2022[[#This Row],[PLAYER]],Draft2021[PLAYER],0)),0),0)</f>
        <v>1</v>
      </c>
    </row>
    <row r="151" spans="4:14" x14ac:dyDescent="0.25">
      <c r="D151" t="s">
        <v>1052</v>
      </c>
      <c r="E151" t="s">
        <v>1325</v>
      </c>
      <c r="F151" t="s">
        <v>1324</v>
      </c>
      <c r="G151" t="s">
        <v>2251</v>
      </c>
      <c r="H151" t="s">
        <v>29</v>
      </c>
      <c r="I151">
        <v>19</v>
      </c>
      <c r="J151" t="s">
        <v>31</v>
      </c>
      <c r="K151" t="str">
        <f>IF(Draft2022[[#This Row],[KEEPER]]="K",_xlfn.IFNA(INDEX(Draft2021[Current Contract],MATCH(Draft2022[[#This Row],[sleeper_id]],Draft2021[sleeper_id],0)),"Undrafted"),"")</f>
        <v>Rookie</v>
      </c>
      <c r="L151" t="str">
        <f>IF(Draft2022[[#This Row],[KEEPER]]="K",Draft2022[[#This Row],[Last Contract]],IF(ISNA(VLOOKUP(Draft2022[[#This Row],[sleeper_id]],Rookies2022[player_id],1,FALSE)),"Auction","Rookie"))</f>
        <v>Rookie</v>
      </c>
      <c r="M151">
        <f>2022-Draft2022[[#This Row],[Net Keeper Count]]</f>
        <v>2019</v>
      </c>
      <c r="N151">
        <f>IF(Draft2022[[#This Row],[KEEPER]]="K",1+_xlfn.IFNA(INDEX(Draft2021[Net Keeper Count],MATCH(Draft2022[[#This Row],[PLAYER]],Draft2021[PLAYER],0)),0),0)</f>
        <v>3</v>
      </c>
    </row>
    <row r="152" spans="4:14" x14ac:dyDescent="0.25">
      <c r="D152" t="s">
        <v>1052</v>
      </c>
      <c r="E152" t="s">
        <v>430</v>
      </c>
      <c r="F152" t="s">
        <v>5233</v>
      </c>
      <c r="G152" t="s">
        <v>2208</v>
      </c>
      <c r="H152" t="s">
        <v>126</v>
      </c>
      <c r="I152">
        <v>1</v>
      </c>
      <c r="J152" t="s">
        <v>31</v>
      </c>
      <c r="K152" t="str">
        <f>IF(Draft2022[[#This Row],[KEEPER]]="K",_xlfn.IFNA(INDEX(Draft2021[Current Contract],MATCH(Draft2022[[#This Row],[sleeper_id]],Draft2021[sleeper_id],0)),"Undrafted"),"")</f>
        <v>Undrafted</v>
      </c>
      <c r="L152" t="str">
        <f>IF(Draft2022[[#This Row],[KEEPER]]="K",Draft2022[[#This Row],[Last Contract]],IF(ISNA(VLOOKUP(Draft2022[[#This Row],[sleeper_id]],Rookies2022[player_id],1,FALSE)),"Auction","Rookie"))</f>
        <v>Undrafted</v>
      </c>
      <c r="M152">
        <f>2022-Draft2022[[#This Row],[Net Keeper Count]]</f>
        <v>2020</v>
      </c>
      <c r="N152">
        <f>IF(Draft2022[[#This Row],[KEEPER]]="K",1+_xlfn.IFNA(INDEX(Draft2021[Net Keeper Count],MATCH(Draft2022[[#This Row],[PLAYER]],Draft2021[PLAYER],0)),0),0)</f>
        <v>2</v>
      </c>
    </row>
    <row r="153" spans="4:14" x14ac:dyDescent="0.25">
      <c r="D153" t="s">
        <v>1052</v>
      </c>
      <c r="E153" t="s">
        <v>1661</v>
      </c>
      <c r="F153" t="s">
        <v>5164</v>
      </c>
      <c r="G153" t="s">
        <v>2311</v>
      </c>
      <c r="H153" t="s">
        <v>64</v>
      </c>
      <c r="I153">
        <v>31</v>
      </c>
      <c r="J153" t="s">
        <v>31</v>
      </c>
      <c r="K153" t="str">
        <f>IF(Draft2022[[#This Row],[KEEPER]]="K",_xlfn.IFNA(INDEX(Draft2021[Current Contract],MATCH(Draft2022[[#This Row],[sleeper_id]],Draft2021[sleeper_id],0)),"Undrafted"),"")</f>
        <v>Rookie</v>
      </c>
      <c r="L153" t="str">
        <f>IF(Draft2022[[#This Row],[KEEPER]]="K",Draft2022[[#This Row],[Last Contract]],IF(ISNA(VLOOKUP(Draft2022[[#This Row],[sleeper_id]],Rookies2022[player_id],1,FALSE)),"Auction","Rookie"))</f>
        <v>Rookie</v>
      </c>
      <c r="M153">
        <f>2022-Draft2022[[#This Row],[Net Keeper Count]]</f>
        <v>2019</v>
      </c>
      <c r="N153">
        <f>IF(Draft2022[[#This Row],[KEEPER]]="K",1+_xlfn.IFNA(INDEX(Draft2021[Net Keeper Count],MATCH(Draft2022[[#This Row],[PLAYER]],Draft2021[PLAYER],0)),0),0)</f>
        <v>3</v>
      </c>
    </row>
    <row r="154" spans="4:14" x14ac:dyDescent="0.25">
      <c r="D154" t="s">
        <v>1052</v>
      </c>
      <c r="E154" t="s">
        <v>1670</v>
      </c>
      <c r="F154" t="s">
        <v>2568</v>
      </c>
      <c r="G154" t="s">
        <v>2213</v>
      </c>
      <c r="H154" t="s">
        <v>126</v>
      </c>
      <c r="I154">
        <v>8</v>
      </c>
      <c r="J154" t="s">
        <v>31</v>
      </c>
      <c r="K154" t="str">
        <f>IF(Draft2022[[#This Row],[KEEPER]]="K",_xlfn.IFNA(INDEX(Draft2021[Current Contract],MATCH(Draft2022[[#This Row],[sleeper_id]],Draft2021[sleeper_id],0)),"Undrafted"),"")</f>
        <v>Rookie</v>
      </c>
      <c r="L154" t="str">
        <f>IF(Draft2022[[#This Row],[KEEPER]]="K",Draft2022[[#This Row],[Last Contract]],IF(ISNA(VLOOKUP(Draft2022[[#This Row],[sleeper_id]],Rookies2022[player_id],1,FALSE)),"Auction","Rookie"))</f>
        <v>Rookie</v>
      </c>
      <c r="M154">
        <f>2022-Draft2022[[#This Row],[Net Keeper Count]]</f>
        <v>2019</v>
      </c>
      <c r="N154">
        <f>IF(Draft2022[[#This Row],[KEEPER]]="K",1+_xlfn.IFNA(INDEX(Draft2021[Net Keeper Count],MATCH(Draft2022[[#This Row],[PLAYER]],Draft2021[PLAYER],0)),0),0)</f>
        <v>3</v>
      </c>
    </row>
    <row r="155" spans="4:14" x14ac:dyDescent="0.25">
      <c r="D155" t="s">
        <v>1052</v>
      </c>
      <c r="E155" t="s">
        <v>1677</v>
      </c>
      <c r="F155" t="s">
        <v>2564</v>
      </c>
      <c r="G155" t="s">
        <v>2208</v>
      </c>
      <c r="H155" t="s">
        <v>102</v>
      </c>
      <c r="I155">
        <v>14</v>
      </c>
      <c r="J155" t="s">
        <v>31</v>
      </c>
      <c r="K155" t="str">
        <f>IF(Draft2022[[#This Row],[KEEPER]]="K",_xlfn.IFNA(INDEX(Draft2021[Current Contract],MATCH(Draft2022[[#This Row],[sleeper_id]],Draft2021[sleeper_id],0)),"Undrafted"),"")</f>
        <v>Rookie</v>
      </c>
      <c r="L155" t="str">
        <f>IF(Draft2022[[#This Row],[KEEPER]]="K",Draft2022[[#This Row],[Last Contract]],IF(ISNA(VLOOKUP(Draft2022[[#This Row],[sleeper_id]],Rookies2022[player_id],1,FALSE)),"Auction","Rookie"))</f>
        <v>Rookie</v>
      </c>
      <c r="M155">
        <f>2022-Draft2022[[#This Row],[Net Keeper Count]]</f>
        <v>2019</v>
      </c>
      <c r="N155">
        <f>IF(Draft2022[[#This Row],[KEEPER]]="K",1+_xlfn.IFNA(INDEX(Draft2021[Net Keeper Count],MATCH(Draft2022[[#This Row],[PLAYER]],Draft2021[PLAYER],0)),0),0)</f>
        <v>3</v>
      </c>
    </row>
    <row r="156" spans="4:14" x14ac:dyDescent="0.25">
      <c r="D156" t="s">
        <v>1052</v>
      </c>
      <c r="E156" t="s">
        <v>2238</v>
      </c>
      <c r="F156" t="s">
        <v>2599</v>
      </c>
      <c r="G156" t="s">
        <v>2224</v>
      </c>
      <c r="H156" t="s">
        <v>126</v>
      </c>
      <c r="I156">
        <v>1</v>
      </c>
      <c r="J156" t="s">
        <v>31</v>
      </c>
      <c r="K156" t="str">
        <f>IF(Draft2022[[#This Row],[KEEPER]]="K",_xlfn.IFNA(INDEX(Draft2021[Current Contract],MATCH(Draft2022[[#This Row],[sleeper_id]],Draft2021[sleeper_id],0)),"Undrafted"),"")</f>
        <v>Undrafted</v>
      </c>
      <c r="L156" t="str">
        <f>IF(Draft2022[[#This Row],[KEEPER]]="K",Draft2022[[#This Row],[Last Contract]],IF(ISNA(VLOOKUP(Draft2022[[#This Row],[sleeper_id]],Rookies2022[player_id],1,FALSE)),"Auction","Rookie"))</f>
        <v>Undrafted</v>
      </c>
      <c r="M156">
        <f>2022-Draft2022[[#This Row],[Net Keeper Count]]</f>
        <v>2021</v>
      </c>
      <c r="N156">
        <f>IF(Draft2022[[#This Row],[KEEPER]]="K",1+_xlfn.IFNA(INDEX(Draft2021[Net Keeper Count],MATCH(Draft2022[[#This Row],[PLAYER]],Draft2021[PLAYER],0)),0),0)</f>
        <v>1</v>
      </c>
    </row>
    <row r="157" spans="4:14" x14ac:dyDescent="0.25">
      <c r="D157" t="s">
        <v>1052</v>
      </c>
      <c r="E157" t="s">
        <v>5234</v>
      </c>
      <c r="F157" t="s">
        <v>5235</v>
      </c>
      <c r="G157" t="s">
        <v>54</v>
      </c>
      <c r="H157" t="s">
        <v>64</v>
      </c>
      <c r="I157">
        <v>1</v>
      </c>
      <c r="J157" t="s">
        <v>19</v>
      </c>
      <c r="K157" t="str">
        <f>IF(Draft2022[[#This Row],[KEEPER]]="K",_xlfn.IFNA(INDEX(Draft2021[Current Contract],MATCH(Draft2022[[#This Row],[sleeper_id]],Draft2021[sleeper_id],0)),"Undrafted"),"")</f>
        <v/>
      </c>
      <c r="L157" t="str">
        <f>IF(Draft2022[[#This Row],[KEEPER]]="K",Draft2022[[#This Row],[Last Contract]],IF(ISNA(VLOOKUP(Draft2022[[#This Row],[sleeper_id]],Rookies2022[player_id],1,FALSE)),"Auction","Rookie"))</f>
        <v>Rookie</v>
      </c>
      <c r="M157">
        <f>2022-Draft2022[[#This Row],[Net Keeper Count]]</f>
        <v>2022</v>
      </c>
      <c r="N157">
        <f>IF(Draft2022[[#This Row],[KEEPER]]="K",1+_xlfn.IFNA(INDEX(Draft2021[Net Keeper Count],MATCH(Draft2022[[#This Row],[PLAYER]],Draft2021[PLAYER],0)),0),0)</f>
        <v>0</v>
      </c>
    </row>
    <row r="158" spans="4:14" x14ac:dyDescent="0.25">
      <c r="D158" t="s">
        <v>1052</v>
      </c>
      <c r="E158" t="s">
        <v>2265</v>
      </c>
      <c r="F158" t="s">
        <v>2641</v>
      </c>
      <c r="G158" t="s">
        <v>2236</v>
      </c>
      <c r="H158" t="s">
        <v>102</v>
      </c>
      <c r="I158">
        <v>2</v>
      </c>
      <c r="J158" t="s">
        <v>19</v>
      </c>
      <c r="K158" t="str">
        <f>IF(Draft2022[[#This Row],[KEEPER]]="K",_xlfn.IFNA(INDEX(Draft2021[Current Contract],MATCH(Draft2022[[#This Row],[sleeper_id]],Draft2021[sleeper_id],0)),"Undrafted"),"")</f>
        <v/>
      </c>
      <c r="L158" t="str">
        <f>IF(Draft2022[[#This Row],[KEEPER]]="K",Draft2022[[#This Row],[Last Contract]],IF(ISNA(VLOOKUP(Draft2022[[#This Row],[sleeper_id]],Rookies2022[player_id],1,FALSE)),"Auction","Rookie"))</f>
        <v>Rookie</v>
      </c>
      <c r="M158">
        <f>2022-Draft2022[[#This Row],[Net Keeper Count]]</f>
        <v>2022</v>
      </c>
      <c r="N158">
        <f>IF(Draft2022[[#This Row],[KEEPER]]="K",1+_xlfn.IFNA(INDEX(Draft2021[Net Keeper Count],MATCH(Draft2022[[#This Row],[PLAYER]],Draft2021[PLAYER],0)),0),0)</f>
        <v>0</v>
      </c>
    </row>
    <row r="159" spans="4:14" x14ac:dyDescent="0.25">
      <c r="D159" t="s">
        <v>1052</v>
      </c>
      <c r="E159" t="s">
        <v>5236</v>
      </c>
      <c r="F159" t="s">
        <v>5237</v>
      </c>
      <c r="G159" t="s">
        <v>68</v>
      </c>
      <c r="H159" t="s">
        <v>102</v>
      </c>
      <c r="I159">
        <v>1</v>
      </c>
      <c r="J159" t="s">
        <v>19</v>
      </c>
      <c r="K159" t="str">
        <f>IF(Draft2022[[#This Row],[KEEPER]]="K",_xlfn.IFNA(INDEX(Draft2021[Current Contract],MATCH(Draft2022[[#This Row],[sleeper_id]],Draft2021[sleeper_id],0)),"Undrafted"),"")</f>
        <v/>
      </c>
      <c r="L159" t="str">
        <f>IF(Draft2022[[#This Row],[KEEPER]]="K",Draft2022[[#This Row],[Last Contract]],IF(ISNA(VLOOKUP(Draft2022[[#This Row],[sleeper_id]],Rookies2022[player_id],1,FALSE)),"Auction","Rookie"))</f>
        <v>Rookie</v>
      </c>
      <c r="M159">
        <f>2022-Draft2022[[#This Row],[Net Keeper Count]]</f>
        <v>2022</v>
      </c>
      <c r="N159">
        <f>IF(Draft2022[[#This Row],[KEEPER]]="K",1+_xlfn.IFNA(INDEX(Draft2021[Net Keeper Count],MATCH(Draft2022[[#This Row],[PLAYER]],Draft2021[PLAYER],0)),0),0)</f>
        <v>0</v>
      </c>
    </row>
    <row r="160" spans="4:14" x14ac:dyDescent="0.25">
      <c r="D160" t="s">
        <v>1052</v>
      </c>
      <c r="E160" t="s">
        <v>1467</v>
      </c>
      <c r="F160" t="s">
        <v>1466</v>
      </c>
      <c r="G160" t="s">
        <v>2244</v>
      </c>
      <c r="H160" t="s">
        <v>102</v>
      </c>
      <c r="I160">
        <v>6</v>
      </c>
      <c r="J160" t="s">
        <v>19</v>
      </c>
      <c r="K160" t="str">
        <f>IF(Draft2022[[#This Row],[KEEPER]]="K",_xlfn.IFNA(INDEX(Draft2021[Current Contract],MATCH(Draft2022[[#This Row],[sleeper_id]],Draft2021[sleeper_id],0)),"Undrafted"),"")</f>
        <v/>
      </c>
      <c r="L160" t="str">
        <f>IF(Draft2022[[#This Row],[KEEPER]]="K",Draft2022[[#This Row],[Last Contract]],IF(ISNA(VLOOKUP(Draft2022[[#This Row],[sleeper_id]],Rookies2022[player_id],1,FALSE)),"Auction","Rookie"))</f>
        <v>Rookie</v>
      </c>
      <c r="M160">
        <f>2022-Draft2022[[#This Row],[Net Keeper Count]]</f>
        <v>2022</v>
      </c>
      <c r="N160">
        <f>IF(Draft2022[[#This Row],[KEEPER]]="K",1+_xlfn.IFNA(INDEX(Draft2021[Net Keeper Count],MATCH(Draft2022[[#This Row],[PLAYER]],Draft2021[PLAYER],0)),0),0)</f>
        <v>0</v>
      </c>
    </row>
    <row r="161" spans="4:14" x14ac:dyDescent="0.25">
      <c r="D161" t="s">
        <v>1052</v>
      </c>
      <c r="E161" t="s">
        <v>1821</v>
      </c>
      <c r="F161" t="s">
        <v>2583</v>
      </c>
      <c r="G161" t="s">
        <v>34</v>
      </c>
      <c r="H161" t="s">
        <v>102</v>
      </c>
      <c r="I161">
        <v>2</v>
      </c>
      <c r="J161" t="s">
        <v>19</v>
      </c>
      <c r="K161" t="str">
        <f>IF(Draft2022[[#This Row],[KEEPER]]="K",_xlfn.IFNA(INDEX(Draft2021[Current Contract],MATCH(Draft2022[[#This Row],[sleeper_id]],Draft2021[sleeper_id],0)),"Undrafted"),"")</f>
        <v/>
      </c>
      <c r="L161" t="str">
        <f>IF(Draft2022[[#This Row],[KEEPER]]="K",Draft2022[[#This Row],[Last Contract]],IF(ISNA(VLOOKUP(Draft2022[[#This Row],[sleeper_id]],Rookies2022[player_id],1,FALSE)),"Auction","Rookie"))</f>
        <v>Rookie</v>
      </c>
      <c r="M161">
        <f>2022-Draft2022[[#This Row],[Net Keeper Count]]</f>
        <v>2022</v>
      </c>
      <c r="N161">
        <f>IF(Draft2022[[#This Row],[KEEPER]]="K",1+_xlfn.IFNA(INDEX(Draft2021[Net Keeper Count],MATCH(Draft2022[[#This Row],[PLAYER]],Draft2021[PLAYER],0)),0),0)</f>
        <v>0</v>
      </c>
    </row>
    <row r="162" spans="4:14" x14ac:dyDescent="0.25">
      <c r="D162" t="s">
        <v>5165</v>
      </c>
      <c r="E162" t="s">
        <v>115</v>
      </c>
      <c r="F162" t="s">
        <v>5238</v>
      </c>
      <c r="G162" t="s">
        <v>2251</v>
      </c>
      <c r="H162" t="s">
        <v>102</v>
      </c>
      <c r="I162">
        <v>1</v>
      </c>
      <c r="J162" t="s">
        <v>31</v>
      </c>
      <c r="K162" t="str">
        <f>IF(Draft2022[[#This Row],[KEEPER]]="K",_xlfn.IFNA(INDEX(Draft2021[Current Contract],MATCH(Draft2022[[#This Row],[sleeper_id]],Draft2021[sleeper_id],0)),"Undrafted"),"")</f>
        <v>Undrafted</v>
      </c>
      <c r="L162" t="str">
        <f>IF(Draft2022[[#This Row],[KEEPER]]="K",Draft2022[[#This Row],[Last Contract]],IF(ISNA(VLOOKUP(Draft2022[[#This Row],[sleeper_id]],Rookies2022[player_id],1,FALSE)),"Auction","Rookie"))</f>
        <v>Undrafted</v>
      </c>
      <c r="M162">
        <f>2022-Draft2022[[#This Row],[Net Keeper Count]]</f>
        <v>2021</v>
      </c>
      <c r="N162">
        <f>IF(Draft2022[[#This Row],[KEEPER]]="K",1+_xlfn.IFNA(INDEX(Draft2021[Net Keeper Count],MATCH(Draft2022[[#This Row],[PLAYER]],Draft2021[PLAYER],0)),0),0)</f>
        <v>1</v>
      </c>
    </row>
    <row r="163" spans="4:14" x14ac:dyDescent="0.25">
      <c r="D163" t="s">
        <v>5165</v>
      </c>
      <c r="E163" t="s">
        <v>27</v>
      </c>
      <c r="F163" t="s">
        <v>2629</v>
      </c>
      <c r="G163" t="s">
        <v>28</v>
      </c>
      <c r="H163" t="s">
        <v>29</v>
      </c>
      <c r="I163">
        <v>6</v>
      </c>
      <c r="J163" t="s">
        <v>31</v>
      </c>
      <c r="K163" t="str">
        <f>IF(Draft2022[[#This Row],[KEEPER]]="K",_xlfn.IFNA(INDEX(Draft2021[Current Contract],MATCH(Draft2022[[#This Row],[sleeper_id]],Draft2021[sleeper_id],0)),"Undrafted"),"")</f>
        <v>Auction</v>
      </c>
      <c r="L163" t="str">
        <f>IF(Draft2022[[#This Row],[KEEPER]]="K",Draft2022[[#This Row],[Last Contract]],IF(ISNA(VLOOKUP(Draft2022[[#This Row],[sleeper_id]],Rookies2022[player_id],1,FALSE)),"Auction","Rookie"))</f>
        <v>Auction</v>
      </c>
      <c r="M163">
        <f>2022-Draft2022[[#This Row],[Net Keeper Count]]</f>
        <v>2020</v>
      </c>
      <c r="N163">
        <f>IF(Draft2022[[#This Row],[KEEPER]]="K",1+_xlfn.IFNA(INDEX(Draft2021[Net Keeper Count],MATCH(Draft2022[[#This Row],[PLAYER]],Draft2021[PLAYER],0)),0),0)</f>
        <v>2</v>
      </c>
    </row>
    <row r="164" spans="4:14" x14ac:dyDescent="0.25">
      <c r="D164" t="s">
        <v>5165</v>
      </c>
      <c r="E164" t="s">
        <v>1745</v>
      </c>
      <c r="F164" t="s">
        <v>5156</v>
      </c>
      <c r="G164" t="s">
        <v>2208</v>
      </c>
      <c r="H164" t="s">
        <v>64</v>
      </c>
      <c r="I164">
        <v>13</v>
      </c>
      <c r="J164" t="s">
        <v>31</v>
      </c>
      <c r="K164" t="str">
        <f>IF(Draft2022[[#This Row],[KEEPER]]="K",_xlfn.IFNA(INDEX(Draft2021[Current Contract],MATCH(Draft2022[[#This Row],[sleeper_id]],Draft2021[sleeper_id],0)),"Undrafted"),"")</f>
        <v>Rookie</v>
      </c>
      <c r="L164" t="str">
        <f>IF(Draft2022[[#This Row],[KEEPER]]="K",Draft2022[[#This Row],[Last Contract]],IF(ISNA(VLOOKUP(Draft2022[[#This Row],[sleeper_id]],Rookies2022[player_id],1,FALSE)),"Auction","Rookie"))</f>
        <v>Rookie</v>
      </c>
      <c r="M164">
        <f>2022-Draft2022[[#This Row],[Net Keeper Count]]</f>
        <v>2020</v>
      </c>
      <c r="N164">
        <f>IF(Draft2022[[#This Row],[KEEPER]]="K",1+_xlfn.IFNA(INDEX(Draft2021[Net Keeper Count],MATCH(Draft2022[[#This Row],[PLAYER]],Draft2021[PLAYER],0)),0),0)</f>
        <v>2</v>
      </c>
    </row>
    <row r="165" spans="4:14" x14ac:dyDescent="0.25">
      <c r="D165" t="s">
        <v>5165</v>
      </c>
      <c r="E165" t="s">
        <v>119</v>
      </c>
      <c r="F165" t="s">
        <v>2560</v>
      </c>
      <c r="G165" t="s">
        <v>2224</v>
      </c>
      <c r="H165" t="s">
        <v>64</v>
      </c>
      <c r="I165">
        <v>101</v>
      </c>
      <c r="J165" t="s">
        <v>31</v>
      </c>
      <c r="K165" t="str">
        <f>IF(Draft2022[[#This Row],[KEEPER]]="K",_xlfn.IFNA(INDEX(Draft2021[Current Contract],MATCH(Draft2022[[#This Row],[sleeper_id]],Draft2021[sleeper_id],0)),"Undrafted"),"")</f>
        <v>Rookie</v>
      </c>
      <c r="L165" t="str">
        <f>IF(Draft2022[[#This Row],[KEEPER]]="K",Draft2022[[#This Row],[Last Contract]],IF(ISNA(VLOOKUP(Draft2022[[#This Row],[sleeper_id]],Rookies2022[player_id],1,FALSE)),"Auction","Rookie"))</f>
        <v>Rookie</v>
      </c>
      <c r="M165">
        <f>2022-Draft2022[[#This Row],[Net Keeper Count]]</f>
        <v>2017</v>
      </c>
      <c r="N165">
        <f>IF(Draft2022[[#This Row],[KEEPER]]="K",1+_xlfn.IFNA(INDEX(Draft2021[Net Keeper Count],MATCH(Draft2022[[#This Row],[PLAYER]],Draft2021[PLAYER],0)),0),0)</f>
        <v>5</v>
      </c>
    </row>
    <row r="166" spans="4:14" x14ac:dyDescent="0.25">
      <c r="D166" t="s">
        <v>5165</v>
      </c>
      <c r="E166" t="s">
        <v>170</v>
      </c>
      <c r="F166" t="s">
        <v>1499</v>
      </c>
      <c r="G166" t="s">
        <v>72</v>
      </c>
      <c r="H166" t="s">
        <v>102</v>
      </c>
      <c r="I166">
        <v>34</v>
      </c>
      <c r="J166" t="s">
        <v>31</v>
      </c>
      <c r="K166" t="str">
        <f>IF(Draft2022[[#This Row],[KEEPER]]="K",_xlfn.IFNA(INDEX(Draft2021[Current Contract],MATCH(Draft2022[[#This Row],[sleeper_id]],Draft2021[sleeper_id],0)),"Undrafted"),"")</f>
        <v>Rookie</v>
      </c>
      <c r="L166" t="str">
        <f>IF(Draft2022[[#This Row],[KEEPER]]="K",Draft2022[[#This Row],[Last Contract]],IF(ISNA(VLOOKUP(Draft2022[[#This Row],[sleeper_id]],Rookies2022[player_id],1,FALSE)),"Auction","Rookie"))</f>
        <v>Rookie</v>
      </c>
      <c r="M166">
        <f>2022-Draft2022[[#This Row],[Net Keeper Count]]</f>
        <v>2017</v>
      </c>
      <c r="N166">
        <f>IF(Draft2022[[#This Row],[KEEPER]]="K",1+_xlfn.IFNA(INDEX(Draft2021[Net Keeper Count],MATCH(Draft2022[[#This Row],[PLAYER]],Draft2021[PLAYER],0)),0),0)</f>
        <v>5</v>
      </c>
    </row>
    <row r="167" spans="4:14" x14ac:dyDescent="0.25">
      <c r="D167" t="s">
        <v>5165</v>
      </c>
      <c r="E167" t="s">
        <v>1766</v>
      </c>
      <c r="F167" t="s">
        <v>5176</v>
      </c>
      <c r="G167" t="s">
        <v>2213</v>
      </c>
      <c r="H167" t="s">
        <v>102</v>
      </c>
      <c r="I167">
        <v>6</v>
      </c>
      <c r="J167" t="s">
        <v>31</v>
      </c>
      <c r="K167" t="str">
        <f>IF(Draft2022[[#This Row],[KEEPER]]="K",_xlfn.IFNA(INDEX(Draft2021[Current Contract],MATCH(Draft2022[[#This Row],[sleeper_id]],Draft2021[sleeper_id],0)),"Undrafted"),"")</f>
        <v>Rookie</v>
      </c>
      <c r="L167" t="str">
        <f>IF(Draft2022[[#This Row],[KEEPER]]="K",Draft2022[[#This Row],[Last Contract]],IF(ISNA(VLOOKUP(Draft2022[[#This Row],[sleeper_id]],Rookies2022[player_id],1,FALSE)),"Auction","Rookie"))</f>
        <v>Rookie</v>
      </c>
      <c r="M167">
        <f>2022-Draft2022[[#This Row],[Net Keeper Count]]</f>
        <v>2021</v>
      </c>
      <c r="N167">
        <f>IF(Draft2022[[#This Row],[KEEPER]]="K",1+_xlfn.IFNA(INDEX(Draft2021[Net Keeper Count],MATCH(Draft2022[[#This Row],[PLAYER]],Draft2021[PLAYER],0)),0),0)</f>
        <v>1</v>
      </c>
    </row>
    <row r="168" spans="4:14" x14ac:dyDescent="0.25">
      <c r="D168" t="s">
        <v>5165</v>
      </c>
      <c r="E168" t="s">
        <v>336</v>
      </c>
      <c r="F168" t="s">
        <v>1463</v>
      </c>
      <c r="G168" t="s">
        <v>2311</v>
      </c>
      <c r="H168" t="s">
        <v>126</v>
      </c>
      <c r="I168">
        <v>5</v>
      </c>
      <c r="J168" t="s">
        <v>31</v>
      </c>
      <c r="K168" t="str">
        <f>IF(Draft2022[[#This Row],[KEEPER]]="K",_xlfn.IFNA(INDEX(Draft2021[Current Contract],MATCH(Draft2022[[#This Row],[sleeper_id]],Draft2021[sleeper_id],0)),"Undrafted"),"")</f>
        <v>Rookie</v>
      </c>
      <c r="L168" t="str">
        <f>IF(Draft2022[[#This Row],[KEEPER]]="K",Draft2022[[#This Row],[Last Contract]],IF(ISNA(VLOOKUP(Draft2022[[#This Row],[sleeper_id]],Rookies2022[player_id],1,FALSE)),"Auction","Rookie"))</f>
        <v>Rookie</v>
      </c>
      <c r="M168">
        <f>2022-Draft2022[[#This Row],[Net Keeper Count]]</f>
        <v>2018</v>
      </c>
      <c r="N168">
        <f>IF(Draft2022[[#This Row],[KEEPER]]="K",1+_xlfn.IFNA(INDEX(Draft2021[Net Keeper Count],MATCH(Draft2022[[#This Row],[PLAYER]],Draft2021[PLAYER],0)),0),0)</f>
        <v>4</v>
      </c>
    </row>
    <row r="169" spans="4:14" x14ac:dyDescent="0.25">
      <c r="D169" t="s">
        <v>5165</v>
      </c>
      <c r="E169" t="s">
        <v>1263</v>
      </c>
      <c r="F169" t="s">
        <v>1262</v>
      </c>
      <c r="G169" t="s">
        <v>68</v>
      </c>
      <c r="H169" t="s">
        <v>102</v>
      </c>
      <c r="I169">
        <v>1</v>
      </c>
      <c r="J169" t="s">
        <v>31</v>
      </c>
      <c r="K169" t="str">
        <f>IF(Draft2022[[#This Row],[KEEPER]]="K",_xlfn.IFNA(INDEX(Draft2021[Current Contract],MATCH(Draft2022[[#This Row],[sleeper_id]],Draft2021[sleeper_id],0)),"Undrafted"),"")</f>
        <v>Undrafted</v>
      </c>
      <c r="L169" t="str">
        <f>IF(Draft2022[[#This Row],[KEEPER]]="K",Draft2022[[#This Row],[Last Contract]],IF(ISNA(VLOOKUP(Draft2022[[#This Row],[sleeper_id]],Rookies2022[player_id],1,FALSE)),"Auction","Rookie"))</f>
        <v>Undrafted</v>
      </c>
      <c r="M169">
        <f>2022-Draft2022[[#This Row],[Net Keeper Count]]</f>
        <v>2021</v>
      </c>
      <c r="N169">
        <f>IF(Draft2022[[#This Row],[KEEPER]]="K",1+_xlfn.IFNA(INDEX(Draft2021[Net Keeper Count],MATCH(Draft2022[[#This Row],[PLAYER]],Draft2021[PLAYER],0)),0),0)</f>
        <v>1</v>
      </c>
    </row>
    <row r="170" spans="4:14" x14ac:dyDescent="0.25">
      <c r="D170" t="s">
        <v>5165</v>
      </c>
      <c r="E170" t="s">
        <v>1613</v>
      </c>
      <c r="F170" t="s">
        <v>2563</v>
      </c>
      <c r="G170" t="s">
        <v>2209</v>
      </c>
      <c r="H170" t="s">
        <v>102</v>
      </c>
      <c r="I170">
        <v>22</v>
      </c>
      <c r="J170" t="s">
        <v>31</v>
      </c>
      <c r="K170" t="str">
        <f>IF(Draft2022[[#This Row],[KEEPER]]="K",_xlfn.IFNA(INDEX(Draft2021[Current Contract],MATCH(Draft2022[[#This Row],[sleeper_id]],Draft2021[sleeper_id],0)),"Undrafted"),"")</f>
        <v>Rookie</v>
      </c>
      <c r="L170" t="str">
        <f>IF(Draft2022[[#This Row],[KEEPER]]="K",Draft2022[[#This Row],[Last Contract]],IF(ISNA(VLOOKUP(Draft2022[[#This Row],[sleeper_id]],Rookies2022[player_id],1,FALSE)),"Auction","Rookie"))</f>
        <v>Rookie</v>
      </c>
      <c r="M170">
        <f>2022-Draft2022[[#This Row],[Net Keeper Count]]</f>
        <v>2020</v>
      </c>
      <c r="N170">
        <f>IF(Draft2022[[#This Row],[KEEPER]]="K",1+_xlfn.IFNA(INDEX(Draft2021[Net Keeper Count],MATCH(Draft2022[[#This Row],[PLAYER]],Draft2021[PLAYER],0)),0),0)</f>
        <v>2</v>
      </c>
    </row>
    <row r="171" spans="4:14" x14ac:dyDescent="0.25">
      <c r="D171" t="s">
        <v>5165</v>
      </c>
      <c r="E171" t="s">
        <v>5239</v>
      </c>
      <c r="F171" t="s">
        <v>5240</v>
      </c>
      <c r="G171" t="s">
        <v>54</v>
      </c>
      <c r="H171" t="s">
        <v>64</v>
      </c>
      <c r="I171">
        <v>1</v>
      </c>
      <c r="J171" t="s">
        <v>31</v>
      </c>
      <c r="K171" t="str">
        <f>IF(Draft2022[[#This Row],[KEEPER]]="K",_xlfn.IFNA(INDEX(Draft2021[Current Contract],MATCH(Draft2022[[#This Row],[sleeper_id]],Draft2021[sleeper_id],0)),"Undrafted"),"")</f>
        <v>Undrafted</v>
      </c>
      <c r="L171" t="str">
        <f>IF(Draft2022[[#This Row],[KEEPER]]="K",Draft2022[[#This Row],[Last Contract]],IF(ISNA(VLOOKUP(Draft2022[[#This Row],[sleeper_id]],Rookies2022[player_id],1,FALSE)),"Auction","Rookie"))</f>
        <v>Undrafted</v>
      </c>
      <c r="M171">
        <f>2022-Draft2022[[#This Row],[Net Keeper Count]]</f>
        <v>2021</v>
      </c>
      <c r="N171">
        <f>IF(Draft2022[[#This Row],[KEEPER]]="K",1+_xlfn.IFNA(INDEX(Draft2021[Net Keeper Count],MATCH(Draft2022[[#This Row],[PLAYER]],Draft2021[PLAYER],0)),0),0)</f>
        <v>1</v>
      </c>
    </row>
    <row r="172" spans="4:14" x14ac:dyDescent="0.25">
      <c r="D172" t="s">
        <v>5165</v>
      </c>
      <c r="E172" t="s">
        <v>202</v>
      </c>
      <c r="F172" t="s">
        <v>5183</v>
      </c>
      <c r="G172" t="s">
        <v>2268</v>
      </c>
      <c r="H172" t="s">
        <v>64</v>
      </c>
      <c r="I172">
        <v>61</v>
      </c>
      <c r="J172" t="s">
        <v>31</v>
      </c>
      <c r="K172" t="str">
        <f>IF(Draft2022[[#This Row],[KEEPER]]="K",_xlfn.IFNA(INDEX(Draft2021[Current Contract],MATCH(Draft2022[[#This Row],[sleeper_id]],Draft2021[sleeper_id],0)),"Undrafted"),"")</f>
        <v>Rookie</v>
      </c>
      <c r="L172" t="str">
        <f>IF(Draft2022[[#This Row],[KEEPER]]="K",Draft2022[[#This Row],[Last Contract]],IF(ISNA(VLOOKUP(Draft2022[[#This Row],[sleeper_id]],Rookies2022[player_id],1,FALSE)),"Auction","Rookie"))</f>
        <v>Rookie</v>
      </c>
      <c r="M172">
        <f>2022-Draft2022[[#This Row],[Net Keeper Count]]</f>
        <v>2018</v>
      </c>
      <c r="N172">
        <f>IF(Draft2022[[#This Row],[KEEPER]]="K",1+_xlfn.IFNA(INDEX(Draft2021[Net Keeper Count],MATCH(Draft2022[[#This Row],[PLAYER]],Draft2021[PLAYER],0)),0),0)</f>
        <v>4</v>
      </c>
    </row>
    <row r="173" spans="4:14" x14ac:dyDescent="0.25">
      <c r="D173" t="s">
        <v>5165</v>
      </c>
      <c r="E173" t="s">
        <v>271</v>
      </c>
      <c r="F173" t="s">
        <v>5241</v>
      </c>
      <c r="G173" t="s">
        <v>2246</v>
      </c>
      <c r="H173" t="s">
        <v>64</v>
      </c>
      <c r="I173">
        <v>3</v>
      </c>
      <c r="J173" t="s">
        <v>31</v>
      </c>
      <c r="K173" t="str">
        <f>IF(Draft2022[[#This Row],[KEEPER]]="K",_xlfn.IFNA(INDEX(Draft2021[Current Contract],MATCH(Draft2022[[#This Row],[sleeper_id]],Draft2021[sleeper_id],0)),"Undrafted"),"")</f>
        <v>Rookie</v>
      </c>
      <c r="L173" t="str">
        <f>IF(Draft2022[[#This Row],[KEEPER]]="K",Draft2022[[#This Row],[Last Contract]],IF(ISNA(VLOOKUP(Draft2022[[#This Row],[sleeper_id]],Rookies2022[player_id],1,FALSE)),"Auction","Rookie"))</f>
        <v>Rookie</v>
      </c>
      <c r="M173">
        <f>2022-Draft2022[[#This Row],[Net Keeper Count]]</f>
        <v>2018</v>
      </c>
      <c r="N173">
        <f>IF(Draft2022[[#This Row],[KEEPER]]="K",1+_xlfn.IFNA(INDEX(Draft2021[Net Keeper Count],MATCH(Draft2022[[#This Row],[PLAYER]],Draft2021[PLAYER],0)),0),0)</f>
        <v>4</v>
      </c>
    </row>
    <row r="174" spans="4:14" x14ac:dyDescent="0.25">
      <c r="D174" t="s">
        <v>5165</v>
      </c>
      <c r="E174" t="s">
        <v>1972</v>
      </c>
      <c r="F174" t="s">
        <v>5242</v>
      </c>
      <c r="G174" t="s">
        <v>2311</v>
      </c>
      <c r="H174" t="s">
        <v>102</v>
      </c>
      <c r="I174">
        <v>1</v>
      </c>
      <c r="J174" t="s">
        <v>31</v>
      </c>
      <c r="K174" t="str">
        <f>IF(Draft2022[[#This Row],[KEEPER]]="K",_xlfn.IFNA(INDEX(Draft2021[Current Contract],MATCH(Draft2022[[#This Row],[sleeper_id]],Draft2021[sleeper_id],0)),"Undrafted"),"")</f>
        <v>Rookie</v>
      </c>
      <c r="L174" t="str">
        <f>IF(Draft2022[[#This Row],[KEEPER]]="K",Draft2022[[#This Row],[Last Contract]],IF(ISNA(VLOOKUP(Draft2022[[#This Row],[sleeper_id]],Rookies2022[player_id],1,FALSE)),"Auction","Rookie"))</f>
        <v>Rookie</v>
      </c>
      <c r="M174">
        <f>2022-Draft2022[[#This Row],[Net Keeper Count]]</f>
        <v>2020</v>
      </c>
      <c r="N174">
        <f>IF(Draft2022[[#This Row],[KEEPER]]="K",1+_xlfn.IFNA(INDEX(Draft2021[Net Keeper Count],MATCH(Draft2022[[#This Row],[PLAYER]],Draft2021[PLAYER],0)),0),0)</f>
        <v>2</v>
      </c>
    </row>
    <row r="175" spans="4:14" x14ac:dyDescent="0.25">
      <c r="D175" t="s">
        <v>5165</v>
      </c>
      <c r="E175" t="s">
        <v>1887</v>
      </c>
      <c r="F175" t="s">
        <v>5243</v>
      </c>
      <c r="G175" t="s">
        <v>28</v>
      </c>
      <c r="H175" t="s">
        <v>126</v>
      </c>
      <c r="I175">
        <v>1</v>
      </c>
      <c r="J175" t="s">
        <v>31</v>
      </c>
      <c r="K175" t="str">
        <f>IF(Draft2022[[#This Row],[KEEPER]]="K",_xlfn.IFNA(INDEX(Draft2021[Current Contract],MATCH(Draft2022[[#This Row],[sleeper_id]],Draft2021[sleeper_id],0)),"Undrafted"),"")</f>
        <v>Undrafted</v>
      </c>
      <c r="L175" t="str">
        <f>IF(Draft2022[[#This Row],[KEEPER]]="K",Draft2022[[#This Row],[Last Contract]],IF(ISNA(VLOOKUP(Draft2022[[#This Row],[sleeper_id]],Rookies2022[player_id],1,FALSE)),"Auction","Rookie"))</f>
        <v>Undrafted</v>
      </c>
      <c r="M175">
        <f>2022-Draft2022[[#This Row],[Net Keeper Count]]</f>
        <v>2020</v>
      </c>
      <c r="N175">
        <f>IF(Draft2022[[#This Row],[KEEPER]]="K",1+_xlfn.IFNA(INDEX(Draft2021[Net Keeper Count],MATCH(Draft2022[[#This Row],[PLAYER]],Draft2021[PLAYER],0)),0),0)</f>
        <v>2</v>
      </c>
    </row>
    <row r="176" spans="4:14" x14ac:dyDescent="0.25">
      <c r="D176" t="s">
        <v>5165</v>
      </c>
      <c r="E176" t="s">
        <v>1770</v>
      </c>
      <c r="F176" t="s">
        <v>2822</v>
      </c>
      <c r="G176" t="s">
        <v>2210</v>
      </c>
      <c r="H176" t="s">
        <v>29</v>
      </c>
      <c r="I176">
        <v>4</v>
      </c>
      <c r="J176" t="s">
        <v>31</v>
      </c>
      <c r="K176" t="str">
        <f>IF(Draft2022[[#This Row],[KEEPER]]="K",_xlfn.IFNA(INDEX(Draft2021[Current Contract],MATCH(Draft2022[[#This Row],[sleeper_id]],Draft2021[sleeper_id],0)),"Undrafted"),"")</f>
        <v>Rookie</v>
      </c>
      <c r="L176" t="str">
        <f>IF(Draft2022[[#This Row],[KEEPER]]="K",Draft2022[[#This Row],[Last Contract]],IF(ISNA(VLOOKUP(Draft2022[[#This Row],[sleeper_id]],Rookies2022[player_id],1,FALSE)),"Auction","Rookie"))</f>
        <v>Rookie</v>
      </c>
      <c r="M176">
        <f>2022-Draft2022[[#This Row],[Net Keeper Count]]</f>
        <v>2020</v>
      </c>
      <c r="N176">
        <f>IF(Draft2022[[#This Row],[KEEPER]]="K",1+_xlfn.IFNA(INDEX(Draft2021[Net Keeper Count],MATCH(Draft2022[[#This Row],[PLAYER]],Draft2021[PLAYER],0)),0),0)</f>
        <v>2</v>
      </c>
    </row>
    <row r="177" spans="4:14" x14ac:dyDescent="0.25">
      <c r="D177" t="s">
        <v>5165</v>
      </c>
      <c r="E177" t="s">
        <v>1658</v>
      </c>
      <c r="F177" t="s">
        <v>2691</v>
      </c>
      <c r="G177" t="s">
        <v>2219</v>
      </c>
      <c r="H177" t="s">
        <v>64</v>
      </c>
      <c r="I177">
        <v>4</v>
      </c>
      <c r="J177" t="s">
        <v>19</v>
      </c>
      <c r="K177" t="str">
        <f>IF(Draft2022[[#This Row],[KEEPER]]="K",_xlfn.IFNA(INDEX(Draft2021[Current Contract],MATCH(Draft2022[[#This Row],[sleeper_id]],Draft2021[sleeper_id],0)),"Undrafted"),"")</f>
        <v/>
      </c>
      <c r="L177" t="str">
        <f>IF(Draft2022[[#This Row],[KEEPER]]="K",Draft2022[[#This Row],[Last Contract]],IF(ISNA(VLOOKUP(Draft2022[[#This Row],[sleeper_id]],Rookies2022[player_id],1,FALSE)),"Auction","Rookie"))</f>
        <v>Rookie</v>
      </c>
      <c r="M177">
        <f>2022-Draft2022[[#This Row],[Net Keeper Count]]</f>
        <v>2022</v>
      </c>
      <c r="N177">
        <f>IF(Draft2022[[#This Row],[KEEPER]]="K",1+_xlfn.IFNA(INDEX(Draft2021[Net Keeper Count],MATCH(Draft2022[[#This Row],[PLAYER]],Draft2021[PLAYER],0)),0),0)</f>
        <v>0</v>
      </c>
    </row>
    <row r="178" spans="4:14" x14ac:dyDescent="0.25">
      <c r="D178" t="s">
        <v>5165</v>
      </c>
      <c r="E178" t="s">
        <v>1165</v>
      </c>
      <c r="F178" t="s">
        <v>1164</v>
      </c>
      <c r="G178" t="s">
        <v>159</v>
      </c>
      <c r="H178" t="s">
        <v>102</v>
      </c>
      <c r="I178">
        <v>5</v>
      </c>
      <c r="J178" t="s">
        <v>19</v>
      </c>
      <c r="K178" t="str">
        <f>IF(Draft2022[[#This Row],[KEEPER]]="K",_xlfn.IFNA(INDEX(Draft2021[Current Contract],MATCH(Draft2022[[#This Row],[sleeper_id]],Draft2021[sleeper_id],0)),"Undrafted"),"")</f>
        <v/>
      </c>
      <c r="L178" t="str">
        <f>IF(Draft2022[[#This Row],[KEEPER]]="K",Draft2022[[#This Row],[Last Contract]],IF(ISNA(VLOOKUP(Draft2022[[#This Row],[sleeper_id]],Rookies2022[player_id],1,FALSE)),"Auction","Rookie"))</f>
        <v>Rookie</v>
      </c>
      <c r="M178">
        <f>2022-Draft2022[[#This Row],[Net Keeper Count]]</f>
        <v>2022</v>
      </c>
      <c r="N178">
        <f>IF(Draft2022[[#This Row],[KEEPER]]="K",1+_xlfn.IFNA(INDEX(Draft2021[Net Keeper Count],MATCH(Draft2022[[#This Row],[PLAYER]],Draft2021[PLAYER],0)),0),0)</f>
        <v>0</v>
      </c>
    </row>
    <row r="179" spans="4:14" x14ac:dyDescent="0.25">
      <c r="D179" t="s">
        <v>5165</v>
      </c>
      <c r="E179" t="s">
        <v>1177</v>
      </c>
      <c r="F179" t="s">
        <v>1176</v>
      </c>
      <c r="G179" t="s">
        <v>2233</v>
      </c>
      <c r="H179" t="s">
        <v>102</v>
      </c>
      <c r="I179">
        <v>3</v>
      </c>
      <c r="J179" t="s">
        <v>19</v>
      </c>
      <c r="K179" t="str">
        <f>IF(Draft2022[[#This Row],[KEEPER]]="K",_xlfn.IFNA(INDEX(Draft2021[Current Contract],MATCH(Draft2022[[#This Row],[sleeper_id]],Draft2021[sleeper_id],0)),"Undrafted"),"")</f>
        <v/>
      </c>
      <c r="L179" t="str">
        <f>IF(Draft2022[[#This Row],[KEEPER]]="K",Draft2022[[#This Row],[Last Contract]],IF(ISNA(VLOOKUP(Draft2022[[#This Row],[sleeper_id]],Rookies2022[player_id],1,FALSE)),"Auction","Rookie"))</f>
        <v>Rookie</v>
      </c>
      <c r="M179">
        <f>2022-Draft2022[[#This Row],[Net Keeper Count]]</f>
        <v>2022</v>
      </c>
      <c r="N179">
        <f>IF(Draft2022[[#This Row],[KEEPER]]="K",1+_xlfn.IFNA(INDEX(Draft2021[Net Keeper Count],MATCH(Draft2022[[#This Row],[PLAYER]],Draft2021[PLAYER],0)),0),0)</f>
        <v>0</v>
      </c>
    </row>
    <row r="180" spans="4:14" x14ac:dyDescent="0.25">
      <c r="D180" t="s">
        <v>5165</v>
      </c>
      <c r="E180" t="s">
        <v>2220</v>
      </c>
      <c r="F180" t="s">
        <v>2579</v>
      </c>
      <c r="G180" t="s">
        <v>2241</v>
      </c>
      <c r="H180" t="s">
        <v>29</v>
      </c>
      <c r="I180">
        <v>2</v>
      </c>
      <c r="J180" t="s">
        <v>19</v>
      </c>
      <c r="K180" t="str">
        <f>IF(Draft2022[[#This Row],[KEEPER]]="K",_xlfn.IFNA(INDEX(Draft2021[Current Contract],MATCH(Draft2022[[#This Row],[sleeper_id]],Draft2021[sleeper_id],0)),"Undrafted"),"")</f>
        <v/>
      </c>
      <c r="L180" t="str">
        <f>IF(Draft2022[[#This Row],[KEEPER]]="K",Draft2022[[#This Row],[Last Contract]],IF(ISNA(VLOOKUP(Draft2022[[#This Row],[sleeper_id]],Rookies2022[player_id],1,FALSE)),"Auction","Rookie"))</f>
        <v>Rookie</v>
      </c>
      <c r="M180">
        <f>2022-Draft2022[[#This Row],[Net Keeper Count]]</f>
        <v>2022</v>
      </c>
      <c r="N180">
        <f>IF(Draft2022[[#This Row],[KEEPER]]="K",1+_xlfn.IFNA(INDEX(Draft2021[Net Keeper Count],MATCH(Draft2022[[#This Row],[PLAYER]],Draft2021[PLAYER],0)),0),0)</f>
        <v>0</v>
      </c>
    </row>
    <row r="181" spans="4:14" x14ac:dyDescent="0.25">
      <c r="D181" t="s">
        <v>1055</v>
      </c>
      <c r="E181" t="s">
        <v>739</v>
      </c>
      <c r="F181" t="s">
        <v>5184</v>
      </c>
      <c r="G181" t="s">
        <v>28</v>
      </c>
      <c r="H181" t="s">
        <v>102</v>
      </c>
      <c r="I181">
        <v>1</v>
      </c>
      <c r="J181" t="s">
        <v>31</v>
      </c>
      <c r="K181" t="str">
        <f>IF(Draft2022[[#This Row],[KEEPER]]="K",_xlfn.IFNA(INDEX(Draft2021[Current Contract],MATCH(Draft2022[[#This Row],[sleeper_id]],Draft2021[sleeper_id],0)),"Undrafted"),"")</f>
        <v>Auction</v>
      </c>
      <c r="L181" t="str">
        <f>IF(Draft2022[[#This Row],[KEEPER]]="K",Draft2022[[#This Row],[Last Contract]],IF(ISNA(VLOOKUP(Draft2022[[#This Row],[sleeper_id]],Rookies2022[player_id],1,FALSE)),"Auction","Rookie"))</f>
        <v>Auction</v>
      </c>
      <c r="M181">
        <f>2022-Draft2022[[#This Row],[Net Keeper Count]]</f>
        <v>2021</v>
      </c>
      <c r="N181">
        <f>IF(Draft2022[[#This Row],[KEEPER]]="K",1+_xlfn.IFNA(INDEX(Draft2021[Net Keeper Count],MATCH(Draft2022[[#This Row],[PLAYER]],Draft2021[PLAYER],0)),0),0)</f>
        <v>1</v>
      </c>
    </row>
    <row r="182" spans="4:14" x14ac:dyDescent="0.25">
      <c r="D182" t="s">
        <v>1055</v>
      </c>
      <c r="E182" t="s">
        <v>1458</v>
      </c>
      <c r="F182" t="s">
        <v>1457</v>
      </c>
      <c r="G182" t="s">
        <v>2228</v>
      </c>
      <c r="H182" t="s">
        <v>102</v>
      </c>
      <c r="I182">
        <v>17</v>
      </c>
      <c r="J182" t="s">
        <v>31</v>
      </c>
      <c r="K182" t="str">
        <f>IF(Draft2022[[#This Row],[KEEPER]]="K",_xlfn.IFNA(INDEX(Draft2021[Current Contract],MATCH(Draft2022[[#This Row],[sleeper_id]],Draft2021[sleeper_id],0)),"Undrafted"),"")</f>
        <v>Rookie</v>
      </c>
      <c r="L182" t="str">
        <f>IF(Draft2022[[#This Row],[KEEPER]]="K",Draft2022[[#This Row],[Last Contract]],IF(ISNA(VLOOKUP(Draft2022[[#This Row],[sleeper_id]],Rookies2022[player_id],1,FALSE)),"Auction","Rookie"))</f>
        <v>Rookie</v>
      </c>
      <c r="M182">
        <f>2022-Draft2022[[#This Row],[Net Keeper Count]]</f>
        <v>2020</v>
      </c>
      <c r="N182">
        <f>IF(Draft2022[[#This Row],[KEEPER]]="K",1+_xlfn.IFNA(INDEX(Draft2021[Net Keeper Count],MATCH(Draft2022[[#This Row],[PLAYER]],Draft2021[PLAYER],0)),0),0)</f>
        <v>2</v>
      </c>
    </row>
    <row r="183" spans="4:14" x14ac:dyDescent="0.25">
      <c r="D183" t="s">
        <v>1055</v>
      </c>
      <c r="E183" t="s">
        <v>230</v>
      </c>
      <c r="F183" t="s">
        <v>2576</v>
      </c>
      <c r="G183" t="s">
        <v>2268</v>
      </c>
      <c r="H183" t="s">
        <v>126</v>
      </c>
      <c r="I183">
        <v>1</v>
      </c>
      <c r="J183" t="s">
        <v>31</v>
      </c>
      <c r="K183" t="str">
        <f>IF(Draft2022[[#This Row],[KEEPER]]="K",_xlfn.IFNA(INDEX(Draft2021[Current Contract],MATCH(Draft2022[[#This Row],[sleeper_id]],Draft2021[sleeper_id],0)),"Undrafted"),"")</f>
        <v>Undrafted</v>
      </c>
      <c r="L183" t="str">
        <f>IF(Draft2022[[#This Row],[KEEPER]]="K",Draft2022[[#This Row],[Last Contract]],IF(ISNA(VLOOKUP(Draft2022[[#This Row],[sleeper_id]],Rookies2022[player_id],1,FALSE)),"Auction","Rookie"))</f>
        <v>Undrafted</v>
      </c>
      <c r="M183">
        <f>2022-Draft2022[[#This Row],[Net Keeper Count]]</f>
        <v>2020</v>
      </c>
      <c r="N183">
        <f>IF(Draft2022[[#This Row],[KEEPER]]="K",1+_xlfn.IFNA(INDEX(Draft2021[Net Keeper Count],MATCH(Draft2022[[#This Row],[PLAYER]],Draft2021[PLAYER],0)),0),0)</f>
        <v>2</v>
      </c>
    </row>
    <row r="184" spans="4:14" x14ac:dyDescent="0.25">
      <c r="D184" t="s">
        <v>1055</v>
      </c>
      <c r="E184" t="s">
        <v>1663</v>
      </c>
      <c r="F184" t="s">
        <v>2567</v>
      </c>
      <c r="G184" t="s">
        <v>68</v>
      </c>
      <c r="H184" t="s">
        <v>102</v>
      </c>
      <c r="I184">
        <v>19</v>
      </c>
      <c r="J184" t="s">
        <v>31</v>
      </c>
      <c r="K184" t="str">
        <f>IF(Draft2022[[#This Row],[KEEPER]]="K",_xlfn.IFNA(INDEX(Draft2021[Current Contract],MATCH(Draft2022[[#This Row],[sleeper_id]],Draft2021[sleeper_id],0)),"Undrafted"),"")</f>
        <v>Rookie</v>
      </c>
      <c r="L184" t="str">
        <f>IF(Draft2022[[#This Row],[KEEPER]]="K",Draft2022[[#This Row],[Last Contract]],IF(ISNA(VLOOKUP(Draft2022[[#This Row],[sleeper_id]],Rookies2022[player_id],1,FALSE)),"Auction","Rookie"))</f>
        <v>Rookie</v>
      </c>
      <c r="M184">
        <f>2022-Draft2022[[#This Row],[Net Keeper Count]]</f>
        <v>2019</v>
      </c>
      <c r="N184">
        <f>IF(Draft2022[[#This Row],[KEEPER]]="K",1+_xlfn.IFNA(INDEX(Draft2021[Net Keeper Count],MATCH(Draft2022[[#This Row],[PLAYER]],Draft2021[PLAYER],0)),0),0)</f>
        <v>3</v>
      </c>
    </row>
    <row r="185" spans="4:14" x14ac:dyDescent="0.25">
      <c r="D185" t="s">
        <v>1055</v>
      </c>
      <c r="E185" t="s">
        <v>1775</v>
      </c>
      <c r="F185" t="s">
        <v>2682</v>
      </c>
      <c r="G185" t="s">
        <v>68</v>
      </c>
      <c r="H185" t="s">
        <v>64</v>
      </c>
      <c r="I185">
        <v>12</v>
      </c>
      <c r="J185" t="s">
        <v>31</v>
      </c>
      <c r="K185" t="str">
        <f>IF(Draft2022[[#This Row],[KEEPER]]="K",_xlfn.IFNA(INDEX(Draft2021[Current Contract],MATCH(Draft2022[[#This Row],[sleeper_id]],Draft2021[sleeper_id],0)),"Undrafted"),"")</f>
        <v>Rookie</v>
      </c>
      <c r="L185" t="str">
        <f>IF(Draft2022[[#This Row],[KEEPER]]="K",Draft2022[[#This Row],[Last Contract]],IF(ISNA(VLOOKUP(Draft2022[[#This Row],[sleeper_id]],Rookies2022[player_id],1,FALSE)),"Auction","Rookie"))</f>
        <v>Rookie</v>
      </c>
      <c r="M185">
        <f>2022-Draft2022[[#This Row],[Net Keeper Count]]</f>
        <v>2021</v>
      </c>
      <c r="N185">
        <f>IF(Draft2022[[#This Row],[KEEPER]]="K",1+_xlfn.IFNA(INDEX(Draft2021[Net Keeper Count],MATCH(Draft2022[[#This Row],[PLAYER]],Draft2021[PLAYER],0)),0),0)</f>
        <v>1</v>
      </c>
    </row>
    <row r="186" spans="4:14" x14ac:dyDescent="0.25">
      <c r="D186" t="s">
        <v>1055</v>
      </c>
      <c r="E186" t="s">
        <v>1209</v>
      </c>
      <c r="F186" t="s">
        <v>1208</v>
      </c>
      <c r="G186" t="s">
        <v>2221</v>
      </c>
      <c r="H186" t="s">
        <v>64</v>
      </c>
      <c r="I186">
        <v>17</v>
      </c>
      <c r="J186" t="s">
        <v>31</v>
      </c>
      <c r="K186" t="str">
        <f>IF(Draft2022[[#This Row],[KEEPER]]="K",_xlfn.IFNA(INDEX(Draft2021[Current Contract],MATCH(Draft2022[[#This Row],[sleeper_id]],Draft2021[sleeper_id],0)),"Undrafted"),"")</f>
        <v>Rookie</v>
      </c>
      <c r="L186" t="str">
        <f>IF(Draft2022[[#This Row],[KEEPER]]="K",Draft2022[[#This Row],[Last Contract]],IF(ISNA(VLOOKUP(Draft2022[[#This Row],[sleeper_id]],Rookies2022[player_id],1,FALSE)),"Auction","Rookie"))</f>
        <v>Rookie</v>
      </c>
      <c r="M186">
        <f>2022-Draft2022[[#This Row],[Net Keeper Count]]</f>
        <v>2020</v>
      </c>
      <c r="N186">
        <f>IF(Draft2022[[#This Row],[KEEPER]]="K",1+_xlfn.IFNA(INDEX(Draft2021[Net Keeper Count],MATCH(Draft2022[[#This Row],[PLAYER]],Draft2021[PLAYER],0)),0),0)</f>
        <v>2</v>
      </c>
    </row>
    <row r="187" spans="4:14" x14ac:dyDescent="0.25">
      <c r="D187" t="s">
        <v>1055</v>
      </c>
      <c r="E187" t="s">
        <v>1568</v>
      </c>
      <c r="F187" t="s">
        <v>1567</v>
      </c>
      <c r="G187" t="s">
        <v>2231</v>
      </c>
      <c r="H187" t="s">
        <v>102</v>
      </c>
      <c r="I187">
        <v>22</v>
      </c>
      <c r="J187" t="s">
        <v>31</v>
      </c>
      <c r="K187" t="str">
        <f>IF(Draft2022[[#This Row],[KEEPER]]="K",_xlfn.IFNA(INDEX(Draft2021[Current Contract],MATCH(Draft2022[[#This Row],[sleeper_id]],Draft2021[sleeper_id],0)),"Undrafted"),"")</f>
        <v>Rookie</v>
      </c>
      <c r="L187" t="str">
        <f>IF(Draft2022[[#This Row],[KEEPER]]="K",Draft2022[[#This Row],[Last Contract]],IF(ISNA(VLOOKUP(Draft2022[[#This Row],[sleeper_id]],Rookies2022[player_id],1,FALSE)),"Auction","Rookie"))</f>
        <v>Rookie</v>
      </c>
      <c r="M187">
        <f>2022-Draft2022[[#This Row],[Net Keeper Count]]</f>
        <v>2021</v>
      </c>
      <c r="N187">
        <f>IF(Draft2022[[#This Row],[KEEPER]]="K",1+_xlfn.IFNA(INDEX(Draft2021[Net Keeper Count],MATCH(Draft2022[[#This Row],[PLAYER]],Draft2021[PLAYER],0)),0),0)</f>
        <v>1</v>
      </c>
    </row>
    <row r="188" spans="4:14" x14ac:dyDescent="0.25">
      <c r="D188" t="s">
        <v>1055</v>
      </c>
      <c r="E188" t="s">
        <v>1267</v>
      </c>
      <c r="F188" t="s">
        <v>1266</v>
      </c>
      <c r="G188" t="s">
        <v>2231</v>
      </c>
      <c r="H188" t="s">
        <v>29</v>
      </c>
      <c r="I188">
        <v>6</v>
      </c>
      <c r="J188" t="s">
        <v>31</v>
      </c>
      <c r="K188" t="str">
        <f>IF(Draft2022[[#This Row],[KEEPER]]="K",_xlfn.IFNA(INDEX(Draft2021[Current Contract],MATCH(Draft2022[[#This Row],[sleeper_id]],Draft2021[sleeper_id],0)),"Undrafted"),"")</f>
        <v>Rookie</v>
      </c>
      <c r="L188" t="str">
        <f>IF(Draft2022[[#This Row],[KEEPER]]="K",Draft2022[[#This Row],[Last Contract]],IF(ISNA(VLOOKUP(Draft2022[[#This Row],[sleeper_id]],Rookies2022[player_id],1,FALSE)),"Auction","Rookie"))</f>
        <v>Rookie</v>
      </c>
      <c r="M188">
        <f>2022-Draft2022[[#This Row],[Net Keeper Count]]</f>
        <v>2020</v>
      </c>
      <c r="N188">
        <f>IF(Draft2022[[#This Row],[KEEPER]]="K",1+_xlfn.IFNA(INDEX(Draft2021[Net Keeper Count],MATCH(Draft2022[[#This Row],[PLAYER]],Draft2021[PLAYER],0)),0),0)</f>
        <v>2</v>
      </c>
    </row>
    <row r="189" spans="4:14" x14ac:dyDescent="0.25">
      <c r="D189" t="s">
        <v>1055</v>
      </c>
      <c r="E189" t="s">
        <v>379</v>
      </c>
      <c r="F189" t="s">
        <v>2763</v>
      </c>
      <c r="G189" t="s">
        <v>62</v>
      </c>
      <c r="H189" t="s">
        <v>102</v>
      </c>
      <c r="I189">
        <v>1</v>
      </c>
      <c r="J189" t="s">
        <v>31</v>
      </c>
      <c r="K189" t="str">
        <f>IF(Draft2022[[#This Row],[KEEPER]]="K",_xlfn.IFNA(INDEX(Draft2021[Current Contract],MATCH(Draft2022[[#This Row],[sleeper_id]],Draft2021[sleeper_id],0)),"Undrafted"),"")</f>
        <v>Rookie</v>
      </c>
      <c r="L189" t="str">
        <f>IF(Draft2022[[#This Row],[KEEPER]]="K",Draft2022[[#This Row],[Last Contract]],IF(ISNA(VLOOKUP(Draft2022[[#This Row],[sleeper_id]],Rookies2022[player_id],1,FALSE)),"Auction","Rookie"))</f>
        <v>Rookie</v>
      </c>
      <c r="M189">
        <f>2022-Draft2022[[#This Row],[Net Keeper Count]]</f>
        <v>2018</v>
      </c>
      <c r="N189">
        <f>IF(Draft2022[[#This Row],[KEEPER]]="K",1+_xlfn.IFNA(INDEX(Draft2021[Net Keeper Count],MATCH(Draft2022[[#This Row],[PLAYER]],Draft2021[PLAYER],0)),0),0)</f>
        <v>4</v>
      </c>
    </row>
    <row r="190" spans="4:14" x14ac:dyDescent="0.25">
      <c r="D190" t="s">
        <v>1055</v>
      </c>
      <c r="E190" t="s">
        <v>1179</v>
      </c>
      <c r="F190" t="s">
        <v>1178</v>
      </c>
      <c r="G190" t="s">
        <v>2251</v>
      </c>
      <c r="H190" t="s">
        <v>102</v>
      </c>
      <c r="I190">
        <v>10</v>
      </c>
      <c r="J190" t="s">
        <v>31</v>
      </c>
      <c r="K190" t="str">
        <f>IF(Draft2022[[#This Row],[KEEPER]]="K",_xlfn.IFNA(INDEX(Draft2021[Current Contract],MATCH(Draft2022[[#This Row],[sleeper_id]],Draft2021[sleeper_id],0)),"Undrafted"),"")</f>
        <v>Rookie</v>
      </c>
      <c r="L190" t="str">
        <f>IF(Draft2022[[#This Row],[KEEPER]]="K",Draft2022[[#This Row],[Last Contract]],IF(ISNA(VLOOKUP(Draft2022[[#This Row],[sleeper_id]],Rookies2022[player_id],1,FALSE)),"Auction","Rookie"))</f>
        <v>Rookie</v>
      </c>
      <c r="M190">
        <f>2022-Draft2022[[#This Row],[Net Keeper Count]]</f>
        <v>2019</v>
      </c>
      <c r="N190">
        <f>IF(Draft2022[[#This Row],[KEEPER]]="K",1+_xlfn.IFNA(INDEX(Draft2021[Net Keeper Count],MATCH(Draft2022[[#This Row],[PLAYER]],Draft2021[PLAYER],0)),0),0)</f>
        <v>3</v>
      </c>
    </row>
    <row r="191" spans="4:14" x14ac:dyDescent="0.25">
      <c r="D191" t="s">
        <v>1055</v>
      </c>
      <c r="E191" t="s">
        <v>1846</v>
      </c>
      <c r="F191" t="s">
        <v>2750</v>
      </c>
      <c r="G191" t="s">
        <v>62</v>
      </c>
      <c r="H191" t="s">
        <v>102</v>
      </c>
      <c r="I191">
        <v>4</v>
      </c>
      <c r="J191" t="s">
        <v>31</v>
      </c>
      <c r="K191" t="str">
        <f>IF(Draft2022[[#This Row],[KEEPER]]="K",_xlfn.IFNA(INDEX(Draft2021[Current Contract],MATCH(Draft2022[[#This Row],[sleeper_id]],Draft2021[sleeper_id],0)),"Undrafted"),"")</f>
        <v>Rookie</v>
      </c>
      <c r="L191" t="str">
        <f>IF(Draft2022[[#This Row],[KEEPER]]="K",Draft2022[[#This Row],[Last Contract]],IF(ISNA(VLOOKUP(Draft2022[[#This Row],[sleeper_id]],Rookies2022[player_id],1,FALSE)),"Auction","Rookie"))</f>
        <v>Rookie</v>
      </c>
      <c r="M191">
        <f>2022-Draft2022[[#This Row],[Net Keeper Count]]</f>
        <v>2019</v>
      </c>
      <c r="N191">
        <f>IF(Draft2022[[#This Row],[KEEPER]]="K",1+_xlfn.IFNA(INDEX(Draft2021[Net Keeper Count],MATCH(Draft2022[[#This Row],[PLAYER]],Draft2021[PLAYER],0)),0),0)</f>
        <v>3</v>
      </c>
    </row>
    <row r="192" spans="4:14" x14ac:dyDescent="0.25">
      <c r="D192" t="s">
        <v>1055</v>
      </c>
      <c r="E192" t="s">
        <v>1285</v>
      </c>
      <c r="F192" t="s">
        <v>1284</v>
      </c>
      <c r="G192" t="s">
        <v>2236</v>
      </c>
      <c r="H192" t="s">
        <v>126</v>
      </c>
      <c r="I192">
        <v>3</v>
      </c>
      <c r="J192" t="s">
        <v>31</v>
      </c>
      <c r="K192" t="str">
        <f>IF(Draft2022[[#This Row],[KEEPER]]="K",_xlfn.IFNA(INDEX(Draft2021[Current Contract],MATCH(Draft2022[[#This Row],[sleeper_id]],Draft2021[sleeper_id],0)),"Undrafted"),"")</f>
        <v>Rookie</v>
      </c>
      <c r="L192" t="str">
        <f>IF(Draft2022[[#This Row],[KEEPER]]="K",Draft2022[[#This Row],[Last Contract]],IF(ISNA(VLOOKUP(Draft2022[[#This Row],[sleeper_id]],Rookies2022[player_id],1,FALSE)),"Auction","Rookie"))</f>
        <v>Rookie</v>
      </c>
      <c r="M192">
        <f>2022-Draft2022[[#This Row],[Net Keeper Count]]</f>
        <v>2021</v>
      </c>
      <c r="N192">
        <f>IF(Draft2022[[#This Row],[KEEPER]]="K",1+_xlfn.IFNA(INDEX(Draft2021[Net Keeper Count],MATCH(Draft2022[[#This Row],[PLAYER]],Draft2021[PLAYER],0)),0),0)</f>
        <v>1</v>
      </c>
    </row>
    <row r="193" spans="4:14" x14ac:dyDescent="0.25">
      <c r="D193" t="s">
        <v>1055</v>
      </c>
      <c r="E193" t="s">
        <v>1758</v>
      </c>
      <c r="F193" t="s">
        <v>2580</v>
      </c>
      <c r="G193" t="s">
        <v>2221</v>
      </c>
      <c r="H193" t="s">
        <v>102</v>
      </c>
      <c r="I193">
        <v>5</v>
      </c>
      <c r="J193" t="s">
        <v>31</v>
      </c>
      <c r="K193" t="str">
        <f>IF(Draft2022[[#This Row],[KEEPER]]="K",_xlfn.IFNA(INDEX(Draft2021[Current Contract],MATCH(Draft2022[[#This Row],[sleeper_id]],Draft2021[sleeper_id],0)),"Undrafted"),"")</f>
        <v>Rookie</v>
      </c>
      <c r="L193" t="str">
        <f>IF(Draft2022[[#This Row],[KEEPER]]="K",Draft2022[[#This Row],[Last Contract]],IF(ISNA(VLOOKUP(Draft2022[[#This Row],[sleeper_id]],Rookies2022[player_id],1,FALSE)),"Auction","Rookie"))</f>
        <v>Rookie</v>
      </c>
      <c r="M193">
        <f>2022-Draft2022[[#This Row],[Net Keeper Count]]</f>
        <v>2021</v>
      </c>
      <c r="N193">
        <f>IF(Draft2022[[#This Row],[KEEPER]]="K",1+_xlfn.IFNA(INDEX(Draft2021[Net Keeper Count],MATCH(Draft2022[[#This Row],[PLAYER]],Draft2021[PLAYER],0)),0),0)</f>
        <v>1</v>
      </c>
    </row>
    <row r="194" spans="4:14" x14ac:dyDescent="0.25">
      <c r="D194" t="s">
        <v>1055</v>
      </c>
      <c r="E194" t="s">
        <v>1434</v>
      </c>
      <c r="F194" t="s">
        <v>1433</v>
      </c>
      <c r="G194" t="s">
        <v>2231</v>
      </c>
      <c r="H194" t="s">
        <v>102</v>
      </c>
      <c r="I194">
        <v>13</v>
      </c>
      <c r="J194" t="s">
        <v>31</v>
      </c>
      <c r="K194" t="str">
        <f>IF(Draft2022[[#This Row],[KEEPER]]="K",_xlfn.IFNA(INDEX(Draft2021[Current Contract],MATCH(Draft2022[[#This Row],[sleeper_id]],Draft2021[sleeper_id],0)),"Undrafted"),"")</f>
        <v>Rookie</v>
      </c>
      <c r="L194" t="str">
        <f>IF(Draft2022[[#This Row],[KEEPER]]="K",Draft2022[[#This Row],[Last Contract]],IF(ISNA(VLOOKUP(Draft2022[[#This Row],[sleeper_id]],Rookies2022[player_id],1,FALSE)),"Auction","Rookie"))</f>
        <v>Rookie</v>
      </c>
      <c r="M194">
        <f>2022-Draft2022[[#This Row],[Net Keeper Count]]</f>
        <v>2020</v>
      </c>
      <c r="N194">
        <f>IF(Draft2022[[#This Row],[KEEPER]]="K",1+_xlfn.IFNA(INDEX(Draft2021[Net Keeper Count],MATCH(Draft2022[[#This Row],[PLAYER]],Draft2021[PLAYER],0)),0),0)</f>
        <v>2</v>
      </c>
    </row>
    <row r="195" spans="4:14" x14ac:dyDescent="0.25">
      <c r="D195" t="s">
        <v>1055</v>
      </c>
      <c r="E195" t="s">
        <v>1379</v>
      </c>
      <c r="F195" t="s">
        <v>1378</v>
      </c>
      <c r="G195" t="s">
        <v>2322</v>
      </c>
      <c r="H195" t="s">
        <v>64</v>
      </c>
      <c r="I195">
        <v>15</v>
      </c>
      <c r="J195" t="s">
        <v>31</v>
      </c>
      <c r="K195" t="str">
        <f>IF(Draft2022[[#This Row],[KEEPER]]="K",_xlfn.IFNA(INDEX(Draft2021[Current Contract],MATCH(Draft2022[[#This Row],[sleeper_id]],Draft2021[sleeper_id],0)),"Undrafted"),"")</f>
        <v>Rookie</v>
      </c>
      <c r="L195" t="str">
        <f>IF(Draft2022[[#This Row],[KEEPER]]="K",Draft2022[[#This Row],[Last Contract]],IF(ISNA(VLOOKUP(Draft2022[[#This Row],[sleeper_id]],Rookies2022[player_id],1,FALSE)),"Auction","Rookie"))</f>
        <v>Rookie</v>
      </c>
      <c r="M195">
        <f>2022-Draft2022[[#This Row],[Net Keeper Count]]</f>
        <v>2021</v>
      </c>
      <c r="N195">
        <f>IF(Draft2022[[#This Row],[KEEPER]]="K",1+_xlfn.IFNA(INDEX(Draft2021[Net Keeper Count],MATCH(Draft2022[[#This Row],[PLAYER]],Draft2021[PLAYER],0)),0),0)</f>
        <v>1</v>
      </c>
    </row>
    <row r="196" spans="4:14" x14ac:dyDescent="0.25">
      <c r="D196" t="s">
        <v>1055</v>
      </c>
      <c r="E196" t="s">
        <v>2141</v>
      </c>
      <c r="F196" t="s">
        <v>2852</v>
      </c>
      <c r="G196" t="s">
        <v>68</v>
      </c>
      <c r="H196" t="s">
        <v>29</v>
      </c>
      <c r="I196">
        <v>4</v>
      </c>
      <c r="J196" t="s">
        <v>31</v>
      </c>
      <c r="K196" t="str">
        <f>IF(Draft2022[[#This Row],[KEEPER]]="K",_xlfn.IFNA(INDEX(Draft2021[Current Contract],MATCH(Draft2022[[#This Row],[sleeper_id]],Draft2021[sleeper_id],0)),"Undrafted"),"")</f>
        <v>Rookie</v>
      </c>
      <c r="L196" t="str">
        <f>IF(Draft2022[[#This Row],[KEEPER]]="K",Draft2022[[#This Row],[Last Contract]],IF(ISNA(VLOOKUP(Draft2022[[#This Row],[sleeper_id]],Rookies2022[player_id],1,FALSE)),"Auction","Rookie"))</f>
        <v>Rookie</v>
      </c>
      <c r="M196">
        <f>2022-Draft2022[[#This Row],[Net Keeper Count]]</f>
        <v>2021</v>
      </c>
      <c r="N196">
        <f>IF(Draft2022[[#This Row],[KEEPER]]="K",1+_xlfn.IFNA(INDEX(Draft2021[Net Keeper Count],MATCH(Draft2022[[#This Row],[PLAYER]],Draft2021[PLAYER],0)),0),0)</f>
        <v>1</v>
      </c>
    </row>
    <row r="197" spans="4:14" x14ac:dyDescent="0.25">
      <c r="D197" t="s">
        <v>1055</v>
      </c>
      <c r="E197" t="s">
        <v>1711</v>
      </c>
      <c r="F197" t="s">
        <v>2577</v>
      </c>
      <c r="G197" t="s">
        <v>2208</v>
      </c>
      <c r="H197" t="s">
        <v>64</v>
      </c>
      <c r="I197">
        <v>4</v>
      </c>
      <c r="J197" t="s">
        <v>19</v>
      </c>
      <c r="K197" t="str">
        <f>IF(Draft2022[[#This Row],[KEEPER]]="K",_xlfn.IFNA(INDEX(Draft2021[Current Contract],MATCH(Draft2022[[#This Row],[sleeper_id]],Draft2021[sleeper_id],0)),"Undrafted"),"")</f>
        <v/>
      </c>
      <c r="L197" t="str">
        <f>IF(Draft2022[[#This Row],[KEEPER]]="K",Draft2022[[#This Row],[Last Contract]],IF(ISNA(VLOOKUP(Draft2022[[#This Row],[sleeper_id]],Rookies2022[player_id],1,FALSE)),"Auction","Rookie"))</f>
        <v>Rookie</v>
      </c>
      <c r="M197">
        <f>2022-Draft2022[[#This Row],[Net Keeper Count]]</f>
        <v>2022</v>
      </c>
      <c r="N197">
        <f>IF(Draft2022[[#This Row],[KEEPER]]="K",1+_xlfn.IFNA(INDEX(Draft2021[Net Keeper Count],MATCH(Draft2022[[#This Row],[PLAYER]],Draft2021[PLAYER],0)),0),0)</f>
        <v>0</v>
      </c>
    </row>
    <row r="198" spans="4:14" x14ac:dyDescent="0.25">
      <c r="D198" t="s">
        <v>1055</v>
      </c>
      <c r="E198" t="s">
        <v>1962</v>
      </c>
      <c r="F198" t="s">
        <v>2790</v>
      </c>
      <c r="G198" t="s">
        <v>34</v>
      </c>
      <c r="H198" t="s">
        <v>64</v>
      </c>
      <c r="I198">
        <v>2</v>
      </c>
      <c r="J198" t="s">
        <v>19</v>
      </c>
      <c r="K198" t="str">
        <f>IF(Draft2022[[#This Row],[KEEPER]]="K",_xlfn.IFNA(INDEX(Draft2021[Current Contract],MATCH(Draft2022[[#This Row],[sleeper_id]],Draft2021[sleeper_id],0)),"Undrafted"),"")</f>
        <v/>
      </c>
      <c r="L198" t="str">
        <f>IF(Draft2022[[#This Row],[KEEPER]]="K",Draft2022[[#This Row],[Last Contract]],IF(ISNA(VLOOKUP(Draft2022[[#This Row],[sleeper_id]],Rookies2022[player_id],1,FALSE)),"Auction","Rookie"))</f>
        <v>Rookie</v>
      </c>
      <c r="M198">
        <f>2022-Draft2022[[#This Row],[Net Keeper Count]]</f>
        <v>2022</v>
      </c>
      <c r="N198">
        <f>IF(Draft2022[[#This Row],[KEEPER]]="K",1+_xlfn.IFNA(INDEX(Draft2021[Net Keeper Count],MATCH(Draft2022[[#This Row],[PLAYER]],Draft2021[PLAYER],0)),0),0)</f>
        <v>0</v>
      </c>
    </row>
    <row r="199" spans="4:14" x14ac:dyDescent="0.25">
      <c r="D199" t="s">
        <v>1055</v>
      </c>
      <c r="E199" t="s">
        <v>1707</v>
      </c>
      <c r="F199" t="s">
        <v>2601</v>
      </c>
      <c r="G199" t="s">
        <v>2241</v>
      </c>
      <c r="H199" t="s">
        <v>102</v>
      </c>
      <c r="I199">
        <v>5</v>
      </c>
      <c r="J199" t="s">
        <v>19</v>
      </c>
      <c r="K199" t="str">
        <f>IF(Draft2022[[#This Row],[KEEPER]]="K",_xlfn.IFNA(INDEX(Draft2021[Current Contract],MATCH(Draft2022[[#This Row],[sleeper_id]],Draft2021[sleeper_id],0)),"Undrafted"),"")</f>
        <v/>
      </c>
      <c r="L199" t="str">
        <f>IF(Draft2022[[#This Row],[KEEPER]]="K",Draft2022[[#This Row],[Last Contract]],IF(ISNA(VLOOKUP(Draft2022[[#This Row],[sleeper_id]],Rookies2022[player_id],1,FALSE)),"Auction","Rookie"))</f>
        <v>Rookie</v>
      </c>
      <c r="M199">
        <f>2022-Draft2022[[#This Row],[Net Keeper Count]]</f>
        <v>2022</v>
      </c>
      <c r="N199">
        <f>IF(Draft2022[[#This Row],[KEEPER]]="K",1+_xlfn.IFNA(INDEX(Draft2021[Net Keeper Count],MATCH(Draft2022[[#This Row],[PLAYER]],Draft2021[PLAYER],0)),0),0)</f>
        <v>0</v>
      </c>
    </row>
    <row r="200" spans="4:14" x14ac:dyDescent="0.25">
      <c r="D200" t="s">
        <v>1055</v>
      </c>
      <c r="E200" t="s">
        <v>2063</v>
      </c>
      <c r="F200" t="s">
        <v>5172</v>
      </c>
      <c r="G200" t="s">
        <v>2217</v>
      </c>
      <c r="H200" t="s">
        <v>64</v>
      </c>
      <c r="I200">
        <v>4</v>
      </c>
      <c r="J200" t="s">
        <v>19</v>
      </c>
      <c r="K200" t="str">
        <f>IF(Draft2022[[#This Row],[KEEPER]]="K",_xlfn.IFNA(INDEX(Draft2021[Current Contract],MATCH(Draft2022[[#This Row],[sleeper_id]],Draft2021[sleeper_id],0)),"Undrafted"),"")</f>
        <v/>
      </c>
      <c r="L200" t="str">
        <f>IF(Draft2022[[#This Row],[KEEPER]]="K",Draft2022[[#This Row],[Last Contract]],IF(ISNA(VLOOKUP(Draft2022[[#This Row],[sleeper_id]],Rookies2022[player_id],1,FALSE)),"Auction","Rookie"))</f>
        <v>Rookie</v>
      </c>
      <c r="M200">
        <f>2022-Draft2022[[#This Row],[Net Keeper Count]]</f>
        <v>2022</v>
      </c>
      <c r="N200">
        <f>IF(Draft2022[[#This Row],[KEEPER]]="K",1+_xlfn.IFNA(INDEX(Draft2021[Net Keeper Count],MATCH(Draft2022[[#This Row],[PLAYER]],Draft2021[PLAYER],0)),0),0)</f>
        <v>0</v>
      </c>
    </row>
    <row r="201" spans="4:14" x14ac:dyDescent="0.25">
      <c r="D201" t="s">
        <v>1043</v>
      </c>
      <c r="E201" t="s">
        <v>118</v>
      </c>
      <c r="F201" t="s">
        <v>5177</v>
      </c>
      <c r="G201" t="s">
        <v>54</v>
      </c>
      <c r="H201" t="s">
        <v>102</v>
      </c>
      <c r="I201">
        <v>35</v>
      </c>
      <c r="K201" t="str">
        <f>IF(Draft2022[[#This Row],[KEEPER]]="K",_xlfn.IFNA(INDEX(Draft2021[Current Contract],MATCH(Draft2022[[#This Row],[sleeper_id]],Draft2021[sleeper_id],0)),"Undrafted"),"")</f>
        <v/>
      </c>
      <c r="L201" t="str">
        <f>IF(Draft2022[[#This Row],[KEEPER]]="K",Draft2022[[#This Row],[Last Contract]],IF(ISNA(VLOOKUP(Draft2022[[#This Row],[sleeper_id]],Rookies2022[player_id],1,FALSE)),"Auction","Rookie"))</f>
        <v>Auction</v>
      </c>
      <c r="M201">
        <f>2022-Draft2022[[#This Row],[Net Keeper Count]]</f>
        <v>2022</v>
      </c>
      <c r="N201">
        <f>IF(Draft2022[[#This Row],[KEEPER]]="K",1+_xlfn.IFNA(INDEX(Draft2021[Net Keeper Count],MATCH(Draft2022[[#This Row],[PLAYER]],Draft2021[PLAYER],0)),0),0)</f>
        <v>0</v>
      </c>
    </row>
    <row r="202" spans="4:14" x14ac:dyDescent="0.25">
      <c r="D202" t="s">
        <v>1043</v>
      </c>
      <c r="E202" t="s">
        <v>206</v>
      </c>
      <c r="F202" t="s">
        <v>5139</v>
      </c>
      <c r="G202" t="s">
        <v>2278</v>
      </c>
      <c r="H202" t="s">
        <v>102</v>
      </c>
      <c r="I202">
        <v>10</v>
      </c>
      <c r="K202" t="str">
        <f>IF(Draft2022[[#This Row],[KEEPER]]="K",_xlfn.IFNA(INDEX(Draft2021[Current Contract],MATCH(Draft2022[[#This Row],[sleeper_id]],Draft2021[sleeper_id],0)),"Undrafted"),"")</f>
        <v/>
      </c>
      <c r="L202" t="str">
        <f>IF(Draft2022[[#This Row],[KEEPER]]="K",Draft2022[[#This Row],[Last Contract]],IF(ISNA(VLOOKUP(Draft2022[[#This Row],[sleeper_id]],Rookies2022[player_id],1,FALSE)),"Auction","Rookie"))</f>
        <v>Auction</v>
      </c>
      <c r="M202">
        <f>2022-Draft2022[[#This Row],[Net Keeper Count]]</f>
        <v>2022</v>
      </c>
      <c r="N202">
        <f>IF(Draft2022[[#This Row],[KEEPER]]="K",1+_xlfn.IFNA(INDEX(Draft2021[Net Keeper Count],MATCH(Draft2022[[#This Row],[PLAYER]],Draft2021[PLAYER],0)),0),0)</f>
        <v>0</v>
      </c>
    </row>
    <row r="203" spans="4:14" x14ac:dyDescent="0.25">
      <c r="D203" t="s">
        <v>5165</v>
      </c>
      <c r="E203" t="s">
        <v>5244</v>
      </c>
      <c r="F203" t="s">
        <v>5245</v>
      </c>
      <c r="G203" t="s">
        <v>2241</v>
      </c>
      <c r="H203" t="s">
        <v>64</v>
      </c>
      <c r="I203">
        <v>1</v>
      </c>
      <c r="K203" t="str">
        <f>IF(Draft2022[[#This Row],[KEEPER]]="K",_xlfn.IFNA(INDEX(Draft2021[Current Contract],MATCH(Draft2022[[#This Row],[sleeper_id]],Draft2021[sleeper_id],0)),"Undrafted"),"")</f>
        <v/>
      </c>
      <c r="L203" t="str">
        <f>IF(Draft2022[[#This Row],[KEEPER]]="K",Draft2022[[#This Row],[Last Contract]],IF(ISNA(VLOOKUP(Draft2022[[#This Row],[sleeper_id]],Rookies2022[player_id],1,FALSE)),"Auction","Rookie"))</f>
        <v>Auction</v>
      </c>
      <c r="M203">
        <f>2022-Draft2022[[#This Row],[Net Keeper Count]]</f>
        <v>2022</v>
      </c>
      <c r="N203">
        <f>IF(Draft2022[[#This Row],[KEEPER]]="K",1+_xlfn.IFNA(INDEX(Draft2021[Net Keeper Count],MATCH(Draft2022[[#This Row],[PLAYER]],Draft2021[PLAYER],0)),0),0)</f>
        <v>0</v>
      </c>
    </row>
    <row r="204" spans="4:14" x14ac:dyDescent="0.25">
      <c r="D204" t="s">
        <v>1049</v>
      </c>
      <c r="E204" t="s">
        <v>1999</v>
      </c>
      <c r="F204" t="s">
        <v>5171</v>
      </c>
      <c r="G204" t="s">
        <v>2233</v>
      </c>
      <c r="H204" t="s">
        <v>64</v>
      </c>
      <c r="I204">
        <v>1</v>
      </c>
      <c r="K204" t="str">
        <f>IF(Draft2022[[#This Row],[KEEPER]]="K",_xlfn.IFNA(INDEX(Draft2021[Current Contract],MATCH(Draft2022[[#This Row],[sleeper_id]],Draft2021[sleeper_id],0)),"Undrafted"),"")</f>
        <v/>
      </c>
      <c r="L204" t="str">
        <f>IF(Draft2022[[#This Row],[KEEPER]]="K",Draft2022[[#This Row],[Last Contract]],IF(ISNA(VLOOKUP(Draft2022[[#This Row],[sleeper_id]],Rookies2022[player_id],1,FALSE)),"Auction","Rookie"))</f>
        <v>Auction</v>
      </c>
      <c r="M204">
        <f>2022-Draft2022[[#This Row],[Net Keeper Count]]</f>
        <v>2022</v>
      </c>
      <c r="N204">
        <f>IF(Draft2022[[#This Row],[KEEPER]]="K",1+_xlfn.IFNA(INDEX(Draft2021[Net Keeper Count],MATCH(Draft2022[[#This Row],[PLAYER]],Draft2021[PLAYER],0)),0),0)</f>
        <v>0</v>
      </c>
    </row>
    <row r="205" spans="4:14" x14ac:dyDescent="0.25">
      <c r="D205" t="s">
        <v>1049</v>
      </c>
      <c r="E205" t="s">
        <v>116</v>
      </c>
      <c r="F205" t="s">
        <v>5158</v>
      </c>
      <c r="G205" t="s">
        <v>62</v>
      </c>
      <c r="H205" t="s">
        <v>64</v>
      </c>
      <c r="I205">
        <v>1</v>
      </c>
      <c r="K205" t="str">
        <f>IF(Draft2022[[#This Row],[KEEPER]]="K",_xlfn.IFNA(INDEX(Draft2021[Current Contract],MATCH(Draft2022[[#This Row],[sleeper_id]],Draft2021[sleeper_id],0)),"Undrafted"),"")</f>
        <v/>
      </c>
      <c r="L205" t="str">
        <f>IF(Draft2022[[#This Row],[KEEPER]]="K",Draft2022[[#This Row],[Last Contract]],IF(ISNA(VLOOKUP(Draft2022[[#This Row],[sleeper_id]],Rookies2022[player_id],1,FALSE)),"Auction","Rookie"))</f>
        <v>Auction</v>
      </c>
      <c r="M205">
        <f>2022-Draft2022[[#This Row],[Net Keeper Count]]</f>
        <v>2022</v>
      </c>
      <c r="N205">
        <f>IF(Draft2022[[#This Row],[KEEPER]]="K",1+_xlfn.IFNA(INDEX(Draft2021[Net Keeper Count],MATCH(Draft2022[[#This Row],[PLAYER]],Draft2021[PLAYER],0)),0),0)</f>
        <v>0</v>
      </c>
    </row>
    <row r="206" spans="4:14" x14ac:dyDescent="0.25">
      <c r="D206" t="s">
        <v>1049</v>
      </c>
      <c r="E206" t="s">
        <v>758</v>
      </c>
      <c r="F206" t="s">
        <v>5246</v>
      </c>
      <c r="G206" t="s">
        <v>2233</v>
      </c>
      <c r="H206" t="s">
        <v>102</v>
      </c>
      <c r="I206">
        <v>1</v>
      </c>
      <c r="K206" t="str">
        <f>IF(Draft2022[[#This Row],[KEEPER]]="K",_xlfn.IFNA(INDEX(Draft2021[Current Contract],MATCH(Draft2022[[#This Row],[sleeper_id]],Draft2021[sleeper_id],0)),"Undrafted"),"")</f>
        <v/>
      </c>
      <c r="L206" t="str">
        <f>IF(Draft2022[[#This Row],[KEEPER]]="K",Draft2022[[#This Row],[Last Contract]],IF(ISNA(VLOOKUP(Draft2022[[#This Row],[sleeper_id]],Rookies2022[player_id],1,FALSE)),"Auction","Rookie"))</f>
        <v>Auction</v>
      </c>
      <c r="M206">
        <f>2022-Draft2022[[#This Row],[Net Keeper Count]]</f>
        <v>2022</v>
      </c>
      <c r="N206">
        <f>IF(Draft2022[[#This Row],[KEEPER]]="K",1+_xlfn.IFNA(INDEX(Draft2021[Net Keeper Count],MATCH(Draft2022[[#This Row],[PLAYER]],Draft2021[PLAYER],0)),0),0)</f>
        <v>0</v>
      </c>
    </row>
    <row r="207" spans="4:14" x14ac:dyDescent="0.25">
      <c r="D207" t="s">
        <v>1035</v>
      </c>
      <c r="E207" t="s">
        <v>57</v>
      </c>
      <c r="F207" t="s">
        <v>1120</v>
      </c>
      <c r="G207" t="s">
        <v>2209</v>
      </c>
      <c r="H207" t="s">
        <v>29</v>
      </c>
      <c r="I207">
        <v>6</v>
      </c>
      <c r="K207" t="str">
        <f>IF(Draft2022[[#This Row],[KEEPER]]="K",_xlfn.IFNA(INDEX(Draft2021[Current Contract],MATCH(Draft2022[[#This Row],[sleeper_id]],Draft2021[sleeper_id],0)),"Undrafted"),"")</f>
        <v/>
      </c>
      <c r="L207" t="str">
        <f>IF(Draft2022[[#This Row],[KEEPER]]="K",Draft2022[[#This Row],[Last Contract]],IF(ISNA(VLOOKUP(Draft2022[[#This Row],[sleeper_id]],Rookies2022[player_id],1,FALSE)),"Auction","Rookie"))</f>
        <v>Auction</v>
      </c>
      <c r="M207">
        <f>2022-Draft2022[[#This Row],[Net Keeper Count]]</f>
        <v>2022</v>
      </c>
      <c r="N207">
        <f>IF(Draft2022[[#This Row],[KEEPER]]="K",1+_xlfn.IFNA(INDEX(Draft2021[Net Keeper Count],MATCH(Draft2022[[#This Row],[PLAYER]],Draft2021[PLAYER],0)),0),0)</f>
        <v>0</v>
      </c>
    </row>
    <row r="208" spans="4:14" x14ac:dyDescent="0.25">
      <c r="D208" t="s">
        <v>1038</v>
      </c>
      <c r="E208" t="s">
        <v>122</v>
      </c>
      <c r="F208" t="s">
        <v>1202</v>
      </c>
      <c r="G208" t="s">
        <v>2217</v>
      </c>
      <c r="H208" t="s">
        <v>102</v>
      </c>
      <c r="I208">
        <v>57</v>
      </c>
      <c r="K208" t="str">
        <f>IF(Draft2022[[#This Row],[KEEPER]]="K",_xlfn.IFNA(INDEX(Draft2021[Current Contract],MATCH(Draft2022[[#This Row],[sleeper_id]],Draft2021[sleeper_id],0)),"Undrafted"),"")</f>
        <v/>
      </c>
      <c r="L208" t="str">
        <f>IF(Draft2022[[#This Row],[KEEPER]]="K",Draft2022[[#This Row],[Last Contract]],IF(ISNA(VLOOKUP(Draft2022[[#This Row],[sleeper_id]],Rookies2022[player_id],1,FALSE)),"Auction","Rookie"))</f>
        <v>Auction</v>
      </c>
      <c r="M208">
        <f>2022-Draft2022[[#This Row],[Net Keeper Count]]</f>
        <v>2022</v>
      </c>
      <c r="N208">
        <f>IF(Draft2022[[#This Row],[KEEPER]]="K",1+_xlfn.IFNA(INDEX(Draft2021[Net Keeper Count],MATCH(Draft2022[[#This Row],[PLAYER]],Draft2021[PLAYER],0)),0),0)</f>
        <v>0</v>
      </c>
    </row>
    <row r="209" spans="4:14" x14ac:dyDescent="0.25">
      <c r="D209" t="s">
        <v>1052</v>
      </c>
      <c r="E209" t="s">
        <v>171</v>
      </c>
      <c r="F209" t="s">
        <v>5247</v>
      </c>
      <c r="G209" t="s">
        <v>2241</v>
      </c>
      <c r="H209" t="s">
        <v>102</v>
      </c>
      <c r="I209">
        <v>15</v>
      </c>
      <c r="K209" t="str">
        <f>IF(Draft2022[[#This Row],[KEEPER]]="K",_xlfn.IFNA(INDEX(Draft2021[Current Contract],MATCH(Draft2022[[#This Row],[sleeper_id]],Draft2021[sleeper_id],0)),"Undrafted"),"")</f>
        <v/>
      </c>
      <c r="L209" t="str">
        <f>IF(Draft2022[[#This Row],[KEEPER]]="K",Draft2022[[#This Row],[Last Contract]],IF(ISNA(VLOOKUP(Draft2022[[#This Row],[sleeper_id]],Rookies2022[player_id],1,FALSE)),"Auction","Rookie"))</f>
        <v>Auction</v>
      </c>
      <c r="M209">
        <f>2022-Draft2022[[#This Row],[Net Keeper Count]]</f>
        <v>2022</v>
      </c>
      <c r="N209">
        <f>IF(Draft2022[[#This Row],[KEEPER]]="K",1+_xlfn.IFNA(INDEX(Draft2021[Net Keeper Count],MATCH(Draft2022[[#This Row],[PLAYER]],Draft2021[PLAYER],0)),0),0)</f>
        <v>0</v>
      </c>
    </row>
    <row r="210" spans="4:14" x14ac:dyDescent="0.25">
      <c r="D210" t="s">
        <v>1046</v>
      </c>
      <c r="E210" t="s">
        <v>2160</v>
      </c>
      <c r="F210" t="s">
        <v>2840</v>
      </c>
      <c r="G210" t="s">
        <v>2219</v>
      </c>
      <c r="H210" t="s">
        <v>29</v>
      </c>
      <c r="I210">
        <v>1</v>
      </c>
      <c r="K210" t="str">
        <f>IF(Draft2022[[#This Row],[KEEPER]]="K",_xlfn.IFNA(INDEX(Draft2021[Current Contract],MATCH(Draft2022[[#This Row],[sleeper_id]],Draft2021[sleeper_id],0)),"Undrafted"),"")</f>
        <v/>
      </c>
      <c r="L210" t="str">
        <f>IF(Draft2022[[#This Row],[KEEPER]]="K",Draft2022[[#This Row],[Last Contract]],IF(ISNA(VLOOKUP(Draft2022[[#This Row],[sleeper_id]],Rookies2022[player_id],1,FALSE)),"Auction","Rookie"))</f>
        <v>Auction</v>
      </c>
      <c r="M210">
        <f>2022-Draft2022[[#This Row],[Net Keeper Count]]</f>
        <v>2022</v>
      </c>
      <c r="N210">
        <f>IF(Draft2022[[#This Row],[KEEPER]]="K",1+_xlfn.IFNA(INDEX(Draft2021[Net Keeper Count],MATCH(Draft2022[[#This Row],[PLAYER]],Draft2021[PLAYER],0)),0),0)</f>
        <v>0</v>
      </c>
    </row>
    <row r="211" spans="4:14" x14ac:dyDescent="0.25">
      <c r="D211" t="s">
        <v>1046</v>
      </c>
      <c r="E211" t="s">
        <v>242</v>
      </c>
      <c r="F211" t="s">
        <v>5248</v>
      </c>
      <c r="G211" t="s">
        <v>70</v>
      </c>
      <c r="H211" t="s">
        <v>64</v>
      </c>
      <c r="I211">
        <v>96</v>
      </c>
      <c r="K211" t="str">
        <f>IF(Draft2022[[#This Row],[KEEPER]]="K",_xlfn.IFNA(INDEX(Draft2021[Current Contract],MATCH(Draft2022[[#This Row],[sleeper_id]],Draft2021[sleeper_id],0)),"Undrafted"),"")</f>
        <v/>
      </c>
      <c r="L211" t="str">
        <f>IF(Draft2022[[#This Row],[KEEPER]]="K",Draft2022[[#This Row],[Last Contract]],IF(ISNA(VLOOKUP(Draft2022[[#This Row],[sleeper_id]],Rookies2022[player_id],1,FALSE)),"Auction","Rookie"))</f>
        <v>Auction</v>
      </c>
      <c r="M211">
        <f>2022-Draft2022[[#This Row],[Net Keeper Count]]</f>
        <v>2022</v>
      </c>
      <c r="N211">
        <f>IF(Draft2022[[#This Row],[KEEPER]]="K",1+_xlfn.IFNA(INDEX(Draft2021[Net Keeper Count],MATCH(Draft2022[[#This Row],[PLAYER]],Draft2021[PLAYER],0)),0),0)</f>
        <v>0</v>
      </c>
    </row>
    <row r="212" spans="4:14" x14ac:dyDescent="0.25">
      <c r="D212" t="s">
        <v>1055</v>
      </c>
      <c r="E212" t="s">
        <v>146</v>
      </c>
      <c r="F212" t="s">
        <v>2565</v>
      </c>
      <c r="G212" t="s">
        <v>62</v>
      </c>
      <c r="H212" t="s">
        <v>126</v>
      </c>
      <c r="I212">
        <v>55</v>
      </c>
      <c r="K212" t="str">
        <f>IF(Draft2022[[#This Row],[KEEPER]]="K",_xlfn.IFNA(INDEX(Draft2021[Current Contract],MATCH(Draft2022[[#This Row],[sleeper_id]],Draft2021[sleeper_id],0)),"Undrafted"),"")</f>
        <v/>
      </c>
      <c r="L212" t="str">
        <f>IF(Draft2022[[#This Row],[KEEPER]]="K",Draft2022[[#This Row],[Last Contract]],IF(ISNA(VLOOKUP(Draft2022[[#This Row],[sleeper_id]],Rookies2022[player_id],1,FALSE)),"Auction","Rookie"))</f>
        <v>Auction</v>
      </c>
      <c r="M212">
        <f>2022-Draft2022[[#This Row],[Net Keeper Count]]</f>
        <v>2022</v>
      </c>
      <c r="N212">
        <f>IF(Draft2022[[#This Row],[KEEPER]]="K",1+_xlfn.IFNA(INDEX(Draft2021[Net Keeper Count],MATCH(Draft2022[[#This Row],[PLAYER]],Draft2021[PLAYER],0)),0),0)</f>
        <v>0</v>
      </c>
    </row>
    <row r="213" spans="4:14" x14ac:dyDescent="0.25">
      <c r="D213" t="s">
        <v>1049</v>
      </c>
      <c r="E213" t="s">
        <v>1800</v>
      </c>
      <c r="F213" t="s">
        <v>2678</v>
      </c>
      <c r="G213" t="s">
        <v>30</v>
      </c>
      <c r="H213" t="s">
        <v>102</v>
      </c>
      <c r="I213">
        <v>1</v>
      </c>
      <c r="K213" t="str">
        <f>IF(Draft2022[[#This Row],[KEEPER]]="K",_xlfn.IFNA(INDEX(Draft2021[Current Contract],MATCH(Draft2022[[#This Row],[sleeper_id]],Draft2021[sleeper_id],0)),"Undrafted"),"")</f>
        <v/>
      </c>
      <c r="L213" t="str">
        <f>IF(Draft2022[[#This Row],[KEEPER]]="K",Draft2022[[#This Row],[Last Contract]],IF(ISNA(VLOOKUP(Draft2022[[#This Row],[sleeper_id]],Rookies2022[player_id],1,FALSE)),"Auction","Rookie"))</f>
        <v>Auction</v>
      </c>
      <c r="M213">
        <f>2022-Draft2022[[#This Row],[Net Keeper Count]]</f>
        <v>2022</v>
      </c>
      <c r="N213">
        <f>IF(Draft2022[[#This Row],[KEEPER]]="K",1+_xlfn.IFNA(INDEX(Draft2021[Net Keeper Count],MATCH(Draft2022[[#This Row],[PLAYER]],Draft2021[PLAYER],0)),0),0)</f>
        <v>0</v>
      </c>
    </row>
    <row r="214" spans="4:14" x14ac:dyDescent="0.25">
      <c r="D214" t="s">
        <v>1038</v>
      </c>
      <c r="E214" t="s">
        <v>144</v>
      </c>
      <c r="F214" t="s">
        <v>5145</v>
      </c>
      <c r="G214" t="s">
        <v>2268</v>
      </c>
      <c r="H214" t="s">
        <v>102</v>
      </c>
      <c r="I214">
        <v>16</v>
      </c>
      <c r="K214" t="str">
        <f>IF(Draft2022[[#This Row],[KEEPER]]="K",_xlfn.IFNA(INDEX(Draft2021[Current Contract],MATCH(Draft2022[[#This Row],[sleeper_id]],Draft2021[sleeper_id],0)),"Undrafted"),"")</f>
        <v/>
      </c>
      <c r="L214" t="str">
        <f>IF(Draft2022[[#This Row],[KEEPER]]="K",Draft2022[[#This Row],[Last Contract]],IF(ISNA(VLOOKUP(Draft2022[[#This Row],[sleeper_id]],Rookies2022[player_id],1,FALSE)),"Auction","Rookie"))</f>
        <v>Auction</v>
      </c>
      <c r="M214">
        <f>2022-Draft2022[[#This Row],[Net Keeper Count]]</f>
        <v>2022</v>
      </c>
      <c r="N214">
        <f>IF(Draft2022[[#This Row],[KEEPER]]="K",1+_xlfn.IFNA(INDEX(Draft2021[Net Keeper Count],MATCH(Draft2022[[#This Row],[PLAYER]],Draft2021[PLAYER],0)),0),0)</f>
        <v>0</v>
      </c>
    </row>
    <row r="215" spans="4:14" x14ac:dyDescent="0.25">
      <c r="D215" t="s">
        <v>1057</v>
      </c>
      <c r="E215" t="s">
        <v>78</v>
      </c>
      <c r="F215" t="s">
        <v>5249</v>
      </c>
      <c r="G215" t="s">
        <v>2241</v>
      </c>
      <c r="H215" t="s">
        <v>29</v>
      </c>
      <c r="I215">
        <v>5</v>
      </c>
      <c r="K215" t="str">
        <f>IF(Draft2022[[#This Row],[KEEPER]]="K",_xlfn.IFNA(INDEX(Draft2021[Current Contract],MATCH(Draft2022[[#This Row],[sleeper_id]],Draft2021[sleeper_id],0)),"Undrafted"),"")</f>
        <v/>
      </c>
      <c r="L215" t="str">
        <f>IF(Draft2022[[#This Row],[KEEPER]]="K",Draft2022[[#This Row],[Last Contract]],IF(ISNA(VLOOKUP(Draft2022[[#This Row],[sleeper_id]],Rookies2022[player_id],1,FALSE)),"Auction","Rookie"))</f>
        <v>Auction</v>
      </c>
      <c r="M215">
        <f>2022-Draft2022[[#This Row],[Net Keeper Count]]</f>
        <v>2022</v>
      </c>
      <c r="N215">
        <f>IF(Draft2022[[#This Row],[KEEPER]]="K",1+_xlfn.IFNA(INDEX(Draft2021[Net Keeper Count],MATCH(Draft2022[[#This Row],[PLAYER]],Draft2021[PLAYER],0)),0),0)</f>
        <v>0</v>
      </c>
    </row>
    <row r="216" spans="4:14" x14ac:dyDescent="0.25">
      <c r="D216" t="s">
        <v>1055</v>
      </c>
      <c r="E216" t="s">
        <v>84</v>
      </c>
      <c r="F216" t="s">
        <v>5182</v>
      </c>
      <c r="G216" t="s">
        <v>2228</v>
      </c>
      <c r="H216" t="s">
        <v>64</v>
      </c>
      <c r="I216">
        <v>33</v>
      </c>
      <c r="K216" t="str">
        <f>IF(Draft2022[[#This Row],[KEEPER]]="K",_xlfn.IFNA(INDEX(Draft2021[Current Contract],MATCH(Draft2022[[#This Row],[sleeper_id]],Draft2021[sleeper_id],0)),"Undrafted"),"")</f>
        <v/>
      </c>
      <c r="L216" t="str">
        <f>IF(Draft2022[[#This Row],[KEEPER]]="K",Draft2022[[#This Row],[Last Contract]],IF(ISNA(VLOOKUP(Draft2022[[#This Row],[sleeper_id]],Rookies2022[player_id],1,FALSE)),"Auction","Rookie"))</f>
        <v>Auction</v>
      </c>
      <c r="M216">
        <f>2022-Draft2022[[#This Row],[Net Keeper Count]]</f>
        <v>2022</v>
      </c>
      <c r="N216">
        <f>IF(Draft2022[[#This Row],[KEEPER]]="K",1+_xlfn.IFNA(INDEX(Draft2021[Net Keeper Count],MATCH(Draft2022[[#This Row],[PLAYER]],Draft2021[PLAYER],0)),0),0)</f>
        <v>0</v>
      </c>
    </row>
    <row r="217" spans="4:14" x14ac:dyDescent="0.25">
      <c r="D217" t="s">
        <v>1055</v>
      </c>
      <c r="E217" t="s">
        <v>110</v>
      </c>
      <c r="F217" t="s">
        <v>5250</v>
      </c>
      <c r="G217" t="s">
        <v>94</v>
      </c>
      <c r="H217" t="s">
        <v>102</v>
      </c>
      <c r="I217">
        <v>8</v>
      </c>
      <c r="K217" t="str">
        <f>IF(Draft2022[[#This Row],[KEEPER]]="K",_xlfn.IFNA(INDEX(Draft2021[Current Contract],MATCH(Draft2022[[#This Row],[sleeper_id]],Draft2021[sleeper_id],0)),"Undrafted"),"")</f>
        <v/>
      </c>
      <c r="L217" t="str">
        <f>IF(Draft2022[[#This Row],[KEEPER]]="K",Draft2022[[#This Row],[Last Contract]],IF(ISNA(VLOOKUP(Draft2022[[#This Row],[sleeper_id]],Rookies2022[player_id],1,FALSE)),"Auction","Rookie"))</f>
        <v>Auction</v>
      </c>
      <c r="M217">
        <f>2022-Draft2022[[#This Row],[Net Keeper Count]]</f>
        <v>2022</v>
      </c>
      <c r="N217">
        <f>IF(Draft2022[[#This Row],[KEEPER]]="K",1+_xlfn.IFNA(INDEX(Draft2021[Net Keeper Count],MATCH(Draft2022[[#This Row],[PLAYER]],Draft2021[PLAYER],0)),0),0)</f>
        <v>0</v>
      </c>
    </row>
    <row r="218" spans="4:14" x14ac:dyDescent="0.25">
      <c r="D218" t="s">
        <v>1035</v>
      </c>
      <c r="E218" t="s">
        <v>200</v>
      </c>
      <c r="F218" t="s">
        <v>5251</v>
      </c>
      <c r="G218" t="s">
        <v>94</v>
      </c>
      <c r="H218" t="s">
        <v>126</v>
      </c>
      <c r="I218">
        <v>1</v>
      </c>
      <c r="K218" t="str">
        <f>IF(Draft2022[[#This Row],[KEEPER]]="K",_xlfn.IFNA(INDEX(Draft2021[Current Contract],MATCH(Draft2022[[#This Row],[sleeper_id]],Draft2021[sleeper_id],0)),"Undrafted"),"")</f>
        <v/>
      </c>
      <c r="L218" t="str">
        <f>IF(Draft2022[[#This Row],[KEEPER]]="K",Draft2022[[#This Row],[Last Contract]],IF(ISNA(VLOOKUP(Draft2022[[#This Row],[sleeper_id]],Rookies2022[player_id],1,FALSE)),"Auction","Rookie"))</f>
        <v>Auction</v>
      </c>
      <c r="M218">
        <f>2022-Draft2022[[#This Row],[Net Keeper Count]]</f>
        <v>2022</v>
      </c>
      <c r="N218">
        <f>IF(Draft2022[[#This Row],[KEEPER]]="K",1+_xlfn.IFNA(INDEX(Draft2021[Net Keeper Count],MATCH(Draft2022[[#This Row],[PLAYER]],Draft2021[PLAYER],0)),0),0)</f>
        <v>0</v>
      </c>
    </row>
    <row r="219" spans="4:14" x14ac:dyDescent="0.25">
      <c r="D219" t="s">
        <v>1041</v>
      </c>
      <c r="E219" t="s">
        <v>289</v>
      </c>
      <c r="F219" t="s">
        <v>5252</v>
      </c>
      <c r="G219" t="s">
        <v>2208</v>
      </c>
      <c r="H219" t="s">
        <v>102</v>
      </c>
      <c r="I219">
        <v>3</v>
      </c>
      <c r="K219" t="str">
        <f>IF(Draft2022[[#This Row],[KEEPER]]="K",_xlfn.IFNA(INDEX(Draft2021[Current Contract],MATCH(Draft2022[[#This Row],[sleeper_id]],Draft2021[sleeper_id],0)),"Undrafted"),"")</f>
        <v/>
      </c>
      <c r="L219" t="str">
        <f>IF(Draft2022[[#This Row],[KEEPER]]="K",Draft2022[[#This Row],[Last Contract]],IF(ISNA(VLOOKUP(Draft2022[[#This Row],[sleeper_id]],Rookies2022[player_id],1,FALSE)),"Auction","Rookie"))</f>
        <v>Auction</v>
      </c>
      <c r="M219">
        <f>2022-Draft2022[[#This Row],[Net Keeper Count]]</f>
        <v>2022</v>
      </c>
      <c r="N219">
        <f>IF(Draft2022[[#This Row],[KEEPER]]="K",1+_xlfn.IFNA(INDEX(Draft2021[Net Keeper Count],MATCH(Draft2022[[#This Row],[PLAYER]],Draft2021[PLAYER],0)),0),0)</f>
        <v>0</v>
      </c>
    </row>
    <row r="220" spans="4:14" x14ac:dyDescent="0.25">
      <c r="D220" t="s">
        <v>5165</v>
      </c>
      <c r="E220" t="s">
        <v>51</v>
      </c>
      <c r="F220" t="s">
        <v>1277</v>
      </c>
      <c r="G220" t="s">
        <v>72</v>
      </c>
      <c r="H220" t="s">
        <v>29</v>
      </c>
      <c r="I220">
        <v>7</v>
      </c>
      <c r="K220" t="str">
        <f>IF(Draft2022[[#This Row],[KEEPER]]="K",_xlfn.IFNA(INDEX(Draft2021[Current Contract],MATCH(Draft2022[[#This Row],[sleeper_id]],Draft2021[sleeper_id],0)),"Undrafted"),"")</f>
        <v/>
      </c>
      <c r="L220" t="str">
        <f>IF(Draft2022[[#This Row],[KEEPER]]="K",Draft2022[[#This Row],[Last Contract]],IF(ISNA(VLOOKUP(Draft2022[[#This Row],[sleeper_id]],Rookies2022[player_id],1,FALSE)),"Auction","Rookie"))</f>
        <v>Auction</v>
      </c>
      <c r="M220">
        <f>2022-Draft2022[[#This Row],[Net Keeper Count]]</f>
        <v>2022</v>
      </c>
      <c r="N220">
        <f>IF(Draft2022[[#This Row],[KEEPER]]="K",1+_xlfn.IFNA(INDEX(Draft2021[Net Keeper Count],MATCH(Draft2022[[#This Row],[PLAYER]],Draft2021[PLAYER],0)),0),0)</f>
        <v>0</v>
      </c>
    </row>
    <row r="221" spans="4:14" x14ac:dyDescent="0.25">
      <c r="D221" t="s">
        <v>1035</v>
      </c>
      <c r="E221" t="s">
        <v>183</v>
      </c>
      <c r="F221" t="s">
        <v>5253</v>
      </c>
      <c r="G221" t="s">
        <v>34</v>
      </c>
      <c r="H221" t="s">
        <v>102</v>
      </c>
      <c r="I221">
        <v>24</v>
      </c>
      <c r="K221" t="str">
        <f>IF(Draft2022[[#This Row],[KEEPER]]="K",_xlfn.IFNA(INDEX(Draft2021[Current Contract],MATCH(Draft2022[[#This Row],[sleeper_id]],Draft2021[sleeper_id],0)),"Undrafted"),"")</f>
        <v/>
      </c>
      <c r="L221" t="str">
        <f>IF(Draft2022[[#This Row],[KEEPER]]="K",Draft2022[[#This Row],[Last Contract]],IF(ISNA(VLOOKUP(Draft2022[[#This Row],[sleeper_id]],Rookies2022[player_id],1,FALSE)),"Auction","Rookie"))</f>
        <v>Auction</v>
      </c>
      <c r="M221">
        <f>2022-Draft2022[[#This Row],[Net Keeper Count]]</f>
        <v>2022</v>
      </c>
      <c r="N221">
        <f>IF(Draft2022[[#This Row],[KEEPER]]="K",1+_xlfn.IFNA(INDEX(Draft2021[Net Keeper Count],MATCH(Draft2022[[#This Row],[PLAYER]],Draft2021[PLAYER],0)),0),0)</f>
        <v>0</v>
      </c>
    </row>
    <row r="222" spans="4:14" x14ac:dyDescent="0.25">
      <c r="D222" t="s">
        <v>1043</v>
      </c>
      <c r="E222" t="s">
        <v>195</v>
      </c>
      <c r="F222" t="s">
        <v>5137</v>
      </c>
      <c r="G222" t="s">
        <v>2213</v>
      </c>
      <c r="H222" t="s">
        <v>64</v>
      </c>
      <c r="I222">
        <v>3</v>
      </c>
      <c r="K222" t="str">
        <f>IF(Draft2022[[#This Row],[KEEPER]]="K",_xlfn.IFNA(INDEX(Draft2021[Current Contract],MATCH(Draft2022[[#This Row],[sleeper_id]],Draft2021[sleeper_id],0)),"Undrafted"),"")</f>
        <v/>
      </c>
      <c r="L222" t="str">
        <f>IF(Draft2022[[#This Row],[KEEPER]]="K",Draft2022[[#This Row],[Last Contract]],IF(ISNA(VLOOKUP(Draft2022[[#This Row],[sleeper_id]],Rookies2022[player_id],1,FALSE)),"Auction","Rookie"))</f>
        <v>Auction</v>
      </c>
      <c r="M222">
        <f>2022-Draft2022[[#This Row],[Net Keeper Count]]</f>
        <v>2022</v>
      </c>
      <c r="N222">
        <f>IF(Draft2022[[#This Row],[KEEPER]]="K",1+_xlfn.IFNA(INDEX(Draft2021[Net Keeper Count],MATCH(Draft2022[[#This Row],[PLAYER]],Draft2021[PLAYER],0)),0),0)</f>
        <v>0</v>
      </c>
    </row>
    <row r="223" spans="4:14" x14ac:dyDescent="0.25">
      <c r="D223" t="s">
        <v>1038</v>
      </c>
      <c r="E223" t="s">
        <v>609</v>
      </c>
      <c r="F223" t="s">
        <v>5134</v>
      </c>
      <c r="G223" t="s">
        <v>2217</v>
      </c>
      <c r="H223" t="s">
        <v>126</v>
      </c>
      <c r="I223">
        <v>29</v>
      </c>
      <c r="K223" t="str">
        <f>IF(Draft2022[[#This Row],[KEEPER]]="K",_xlfn.IFNA(INDEX(Draft2021[Current Contract],MATCH(Draft2022[[#This Row],[sleeper_id]],Draft2021[sleeper_id],0)),"Undrafted"),"")</f>
        <v/>
      </c>
      <c r="L223" t="str">
        <f>IF(Draft2022[[#This Row],[KEEPER]]="K",Draft2022[[#This Row],[Last Contract]],IF(ISNA(VLOOKUP(Draft2022[[#This Row],[sleeper_id]],Rookies2022[player_id],1,FALSE)),"Auction","Rookie"))</f>
        <v>Auction</v>
      </c>
      <c r="M223">
        <f>2022-Draft2022[[#This Row],[Net Keeper Count]]</f>
        <v>2022</v>
      </c>
      <c r="N223">
        <f>IF(Draft2022[[#This Row],[KEEPER]]="K",1+_xlfn.IFNA(INDEX(Draft2021[Net Keeper Count],MATCH(Draft2022[[#This Row],[PLAYER]],Draft2021[PLAYER],0)),0),0)</f>
        <v>0</v>
      </c>
    </row>
    <row r="224" spans="4:14" x14ac:dyDescent="0.25">
      <c r="D224" t="s">
        <v>1035</v>
      </c>
      <c r="E224" t="s">
        <v>317</v>
      </c>
      <c r="F224" t="s">
        <v>1326</v>
      </c>
      <c r="G224" t="s">
        <v>2221</v>
      </c>
      <c r="H224" t="s">
        <v>126</v>
      </c>
      <c r="I224">
        <v>51</v>
      </c>
      <c r="K224" t="str">
        <f>IF(Draft2022[[#This Row],[KEEPER]]="K",_xlfn.IFNA(INDEX(Draft2021[Current Contract],MATCH(Draft2022[[#This Row],[sleeper_id]],Draft2021[sleeper_id],0)),"Undrafted"),"")</f>
        <v/>
      </c>
      <c r="L224" t="str">
        <f>IF(Draft2022[[#This Row],[KEEPER]]="K",Draft2022[[#This Row],[Last Contract]],IF(ISNA(VLOOKUP(Draft2022[[#This Row],[sleeper_id]],Rookies2022[player_id],1,FALSE)),"Auction","Rookie"))</f>
        <v>Auction</v>
      </c>
      <c r="M224">
        <f>2022-Draft2022[[#This Row],[Net Keeper Count]]</f>
        <v>2022</v>
      </c>
      <c r="N224">
        <f>IF(Draft2022[[#This Row],[KEEPER]]="K",1+_xlfn.IFNA(INDEX(Draft2021[Net Keeper Count],MATCH(Draft2022[[#This Row],[PLAYER]],Draft2021[PLAYER],0)),0),0)</f>
        <v>0</v>
      </c>
    </row>
    <row r="225" spans="4:14" x14ac:dyDescent="0.25">
      <c r="D225" t="s">
        <v>1041</v>
      </c>
      <c r="E225" t="s">
        <v>130</v>
      </c>
      <c r="F225" t="s">
        <v>5254</v>
      </c>
      <c r="G225" t="s">
        <v>2209</v>
      </c>
      <c r="H225" t="s">
        <v>102</v>
      </c>
      <c r="I225">
        <v>23</v>
      </c>
      <c r="K225" t="str">
        <f>IF(Draft2022[[#This Row],[KEEPER]]="K",_xlfn.IFNA(INDEX(Draft2021[Current Contract],MATCH(Draft2022[[#This Row],[sleeper_id]],Draft2021[sleeper_id],0)),"Undrafted"),"")</f>
        <v/>
      </c>
      <c r="L225" t="str">
        <f>IF(Draft2022[[#This Row],[KEEPER]]="K",Draft2022[[#This Row],[Last Contract]],IF(ISNA(VLOOKUP(Draft2022[[#This Row],[sleeper_id]],Rookies2022[player_id],1,FALSE)),"Auction","Rookie"))</f>
        <v>Auction</v>
      </c>
      <c r="M225">
        <f>2022-Draft2022[[#This Row],[Net Keeper Count]]</f>
        <v>2022</v>
      </c>
      <c r="N225">
        <f>IF(Draft2022[[#This Row],[KEEPER]]="K",1+_xlfn.IFNA(INDEX(Draft2021[Net Keeper Count],MATCH(Draft2022[[#This Row],[PLAYER]],Draft2021[PLAYER],0)),0),0)</f>
        <v>0</v>
      </c>
    </row>
    <row r="226" spans="4:14" x14ac:dyDescent="0.25">
      <c r="D226" t="s">
        <v>5165</v>
      </c>
      <c r="E226" t="s">
        <v>1872</v>
      </c>
      <c r="F226" t="s">
        <v>2611</v>
      </c>
      <c r="G226" t="s">
        <v>2241</v>
      </c>
      <c r="H226" t="s">
        <v>102</v>
      </c>
      <c r="I226">
        <v>1</v>
      </c>
      <c r="K226" t="str">
        <f>IF(Draft2022[[#This Row],[KEEPER]]="K",_xlfn.IFNA(INDEX(Draft2021[Current Contract],MATCH(Draft2022[[#This Row],[sleeper_id]],Draft2021[sleeper_id],0)),"Undrafted"),"")</f>
        <v/>
      </c>
      <c r="L226" t="str">
        <f>IF(Draft2022[[#This Row],[KEEPER]]="K",Draft2022[[#This Row],[Last Contract]],IF(ISNA(VLOOKUP(Draft2022[[#This Row],[sleeper_id]],Rookies2022[player_id],1,FALSE)),"Auction","Rookie"))</f>
        <v>Auction</v>
      </c>
      <c r="M226">
        <f>2022-Draft2022[[#This Row],[Net Keeper Count]]</f>
        <v>2022</v>
      </c>
      <c r="N226">
        <f>IF(Draft2022[[#This Row],[KEEPER]]="K",1+_xlfn.IFNA(INDEX(Draft2021[Net Keeper Count],MATCH(Draft2022[[#This Row],[PLAYER]],Draft2021[PLAYER],0)),0),0)</f>
        <v>0</v>
      </c>
    </row>
    <row r="227" spans="4:14" x14ac:dyDescent="0.25">
      <c r="D227" t="s">
        <v>1052</v>
      </c>
      <c r="E227" t="s">
        <v>744</v>
      </c>
      <c r="F227" t="s">
        <v>5255</v>
      </c>
      <c r="G227" t="s">
        <v>94</v>
      </c>
      <c r="H227" t="s">
        <v>102</v>
      </c>
      <c r="I227">
        <v>3</v>
      </c>
      <c r="K227" t="str">
        <f>IF(Draft2022[[#This Row],[KEEPER]]="K",_xlfn.IFNA(INDEX(Draft2021[Current Contract],MATCH(Draft2022[[#This Row],[sleeper_id]],Draft2021[sleeper_id],0)),"Undrafted"),"")</f>
        <v/>
      </c>
      <c r="L227" t="str">
        <f>IF(Draft2022[[#This Row],[KEEPER]]="K",Draft2022[[#This Row],[Last Contract]],IF(ISNA(VLOOKUP(Draft2022[[#This Row],[sleeper_id]],Rookies2022[player_id],1,FALSE)),"Auction","Rookie"))</f>
        <v>Auction</v>
      </c>
      <c r="M227">
        <f>2022-Draft2022[[#This Row],[Net Keeper Count]]</f>
        <v>2022</v>
      </c>
      <c r="N227">
        <f>IF(Draft2022[[#This Row],[KEEPER]]="K",1+_xlfn.IFNA(INDEX(Draft2021[Net Keeper Count],MATCH(Draft2022[[#This Row],[PLAYER]],Draft2021[PLAYER],0)),0),0)</f>
        <v>0</v>
      </c>
    </row>
    <row r="228" spans="4:14" x14ac:dyDescent="0.25">
      <c r="D228" t="s">
        <v>1043</v>
      </c>
      <c r="E228" t="s">
        <v>332</v>
      </c>
      <c r="F228" t="s">
        <v>2592</v>
      </c>
      <c r="G228" t="s">
        <v>72</v>
      </c>
      <c r="H228" t="s">
        <v>126</v>
      </c>
      <c r="I228">
        <v>1</v>
      </c>
      <c r="K228" t="str">
        <f>IF(Draft2022[[#This Row],[KEEPER]]="K",_xlfn.IFNA(INDEX(Draft2021[Current Contract],MATCH(Draft2022[[#This Row],[sleeper_id]],Draft2021[sleeper_id],0)),"Undrafted"),"")</f>
        <v/>
      </c>
      <c r="L228" t="str">
        <f>IF(Draft2022[[#This Row],[KEEPER]]="K",Draft2022[[#This Row],[Last Contract]],IF(ISNA(VLOOKUP(Draft2022[[#This Row],[sleeper_id]],Rookies2022[player_id],1,FALSE)),"Auction","Rookie"))</f>
        <v>Auction</v>
      </c>
      <c r="M228">
        <f>2022-Draft2022[[#This Row],[Net Keeper Count]]</f>
        <v>2022</v>
      </c>
      <c r="N228">
        <f>IF(Draft2022[[#This Row],[KEEPER]]="K",1+_xlfn.IFNA(INDEX(Draft2021[Net Keeper Count],MATCH(Draft2022[[#This Row],[PLAYER]],Draft2021[PLAYER],0)),0),0)</f>
        <v>0</v>
      </c>
    </row>
    <row r="229" spans="4:14" x14ac:dyDescent="0.25">
      <c r="D229" t="s">
        <v>1046</v>
      </c>
      <c r="E229" t="s">
        <v>239</v>
      </c>
      <c r="F229" t="s">
        <v>1507</v>
      </c>
      <c r="G229" t="s">
        <v>68</v>
      </c>
      <c r="H229" t="s">
        <v>126</v>
      </c>
      <c r="I229">
        <v>35</v>
      </c>
      <c r="K229" t="str">
        <f>IF(Draft2022[[#This Row],[KEEPER]]="K",_xlfn.IFNA(INDEX(Draft2021[Current Contract],MATCH(Draft2022[[#This Row],[sleeper_id]],Draft2021[sleeper_id],0)),"Undrafted"),"")</f>
        <v/>
      </c>
      <c r="L229" t="str">
        <f>IF(Draft2022[[#This Row],[KEEPER]]="K",Draft2022[[#This Row],[Last Contract]],IF(ISNA(VLOOKUP(Draft2022[[#This Row],[sleeper_id]],Rookies2022[player_id],1,FALSE)),"Auction","Rookie"))</f>
        <v>Auction</v>
      </c>
      <c r="M229">
        <f>2022-Draft2022[[#This Row],[Net Keeper Count]]</f>
        <v>2022</v>
      </c>
      <c r="N229">
        <f>IF(Draft2022[[#This Row],[KEEPER]]="K",1+_xlfn.IFNA(INDEX(Draft2021[Net Keeper Count],MATCH(Draft2022[[#This Row],[PLAYER]],Draft2021[PLAYER],0)),0),0)</f>
        <v>0</v>
      </c>
    </row>
    <row r="230" spans="4:14" x14ac:dyDescent="0.25">
      <c r="D230" t="s">
        <v>1038</v>
      </c>
      <c r="E230" t="s">
        <v>109</v>
      </c>
      <c r="F230" t="s">
        <v>5256</v>
      </c>
      <c r="G230" t="s">
        <v>2248</v>
      </c>
      <c r="H230" t="s">
        <v>64</v>
      </c>
      <c r="I230">
        <v>7</v>
      </c>
      <c r="K230" t="str">
        <f>IF(Draft2022[[#This Row],[KEEPER]]="K",_xlfn.IFNA(INDEX(Draft2021[Current Contract],MATCH(Draft2022[[#This Row],[sleeper_id]],Draft2021[sleeper_id],0)),"Undrafted"),"")</f>
        <v/>
      </c>
      <c r="L230" t="str">
        <f>IF(Draft2022[[#This Row],[KEEPER]]="K",Draft2022[[#This Row],[Last Contract]],IF(ISNA(VLOOKUP(Draft2022[[#This Row],[sleeper_id]],Rookies2022[player_id],1,FALSE)),"Auction","Rookie"))</f>
        <v>Auction</v>
      </c>
      <c r="M230">
        <f>2022-Draft2022[[#This Row],[Net Keeper Count]]</f>
        <v>2022</v>
      </c>
      <c r="N230">
        <f>IF(Draft2022[[#This Row],[KEEPER]]="K",1+_xlfn.IFNA(INDEX(Draft2021[Net Keeper Count],MATCH(Draft2022[[#This Row],[PLAYER]],Draft2021[PLAYER],0)),0),0)</f>
        <v>0</v>
      </c>
    </row>
    <row r="231" spans="4:14" x14ac:dyDescent="0.25">
      <c r="D231" t="s">
        <v>1043</v>
      </c>
      <c r="E231" t="s">
        <v>368</v>
      </c>
      <c r="F231" t="s">
        <v>5185</v>
      </c>
      <c r="G231" t="s">
        <v>2231</v>
      </c>
      <c r="H231" t="s">
        <v>102</v>
      </c>
      <c r="I231">
        <v>8</v>
      </c>
      <c r="K231" t="str">
        <f>IF(Draft2022[[#This Row],[KEEPER]]="K",_xlfn.IFNA(INDEX(Draft2021[Current Contract],MATCH(Draft2022[[#This Row],[sleeper_id]],Draft2021[sleeper_id],0)),"Undrafted"),"")</f>
        <v/>
      </c>
      <c r="L231" t="str">
        <f>IF(Draft2022[[#This Row],[KEEPER]]="K",Draft2022[[#This Row],[Last Contract]],IF(ISNA(VLOOKUP(Draft2022[[#This Row],[sleeper_id]],Rookies2022[player_id],1,FALSE)),"Auction","Rookie"))</f>
        <v>Auction</v>
      </c>
      <c r="M231">
        <f>2022-Draft2022[[#This Row],[Net Keeper Count]]</f>
        <v>2022</v>
      </c>
      <c r="N231">
        <f>IF(Draft2022[[#This Row],[KEEPER]]="K",1+_xlfn.IFNA(INDEX(Draft2021[Net Keeper Count],MATCH(Draft2022[[#This Row],[PLAYER]],Draft2021[PLAYER],0)),0),0)</f>
        <v>0</v>
      </c>
    </row>
    <row r="232" spans="4:14" x14ac:dyDescent="0.25">
      <c r="D232" t="s">
        <v>1043</v>
      </c>
      <c r="E232" t="s">
        <v>852</v>
      </c>
      <c r="F232" t="s">
        <v>5138</v>
      </c>
      <c r="G232" t="s">
        <v>2210</v>
      </c>
      <c r="H232" t="s">
        <v>64</v>
      </c>
      <c r="I232">
        <v>7</v>
      </c>
      <c r="K232" t="str">
        <f>IF(Draft2022[[#This Row],[KEEPER]]="K",_xlfn.IFNA(INDEX(Draft2021[Current Contract],MATCH(Draft2022[[#This Row],[sleeper_id]],Draft2021[sleeper_id],0)),"Undrafted"),"")</f>
        <v/>
      </c>
      <c r="L232" t="str">
        <f>IF(Draft2022[[#This Row],[KEEPER]]="K",Draft2022[[#This Row],[Last Contract]],IF(ISNA(VLOOKUP(Draft2022[[#This Row],[sleeper_id]],Rookies2022[player_id],1,FALSE)),"Auction","Rookie"))</f>
        <v>Auction</v>
      </c>
      <c r="M232">
        <f>2022-Draft2022[[#This Row],[Net Keeper Count]]</f>
        <v>2022</v>
      </c>
      <c r="N232">
        <f>IF(Draft2022[[#This Row],[KEEPER]]="K",1+_xlfn.IFNA(INDEX(Draft2021[Net Keeper Count],MATCH(Draft2022[[#This Row],[PLAYER]],Draft2021[PLAYER],0)),0),0)</f>
        <v>0</v>
      </c>
    </row>
    <row r="233" spans="4:14" x14ac:dyDescent="0.25">
      <c r="D233" t="s">
        <v>1055</v>
      </c>
      <c r="E233" t="s">
        <v>103</v>
      </c>
      <c r="F233" t="s">
        <v>5178</v>
      </c>
      <c r="G233" t="s">
        <v>2268</v>
      </c>
      <c r="H233" t="s">
        <v>64</v>
      </c>
      <c r="I233">
        <v>33</v>
      </c>
      <c r="K233" t="str">
        <f>IF(Draft2022[[#This Row],[KEEPER]]="K",_xlfn.IFNA(INDEX(Draft2021[Current Contract],MATCH(Draft2022[[#This Row],[sleeper_id]],Draft2021[sleeper_id],0)),"Undrafted"),"")</f>
        <v/>
      </c>
      <c r="L233" t="str">
        <f>IF(Draft2022[[#This Row],[KEEPER]]="K",Draft2022[[#This Row],[Last Contract]],IF(ISNA(VLOOKUP(Draft2022[[#This Row],[sleeper_id]],Rookies2022[player_id],1,FALSE)),"Auction","Rookie"))</f>
        <v>Auction</v>
      </c>
      <c r="M233">
        <f>2022-Draft2022[[#This Row],[Net Keeper Count]]</f>
        <v>2022</v>
      </c>
      <c r="N233">
        <f>IF(Draft2022[[#This Row],[KEEPER]]="K",1+_xlfn.IFNA(INDEX(Draft2021[Net Keeper Count],MATCH(Draft2022[[#This Row],[PLAYER]],Draft2021[PLAYER],0)),0),0)</f>
        <v>0</v>
      </c>
    </row>
    <row r="234" spans="4:14" x14ac:dyDescent="0.25">
      <c r="D234" t="s">
        <v>1052</v>
      </c>
      <c r="E234" t="s">
        <v>80</v>
      </c>
      <c r="F234" t="s">
        <v>1504</v>
      </c>
      <c r="G234" t="s">
        <v>2228</v>
      </c>
      <c r="H234" t="s">
        <v>29</v>
      </c>
      <c r="I234">
        <v>7</v>
      </c>
      <c r="K234" t="str">
        <f>IF(Draft2022[[#This Row],[KEEPER]]="K",_xlfn.IFNA(INDEX(Draft2021[Current Contract],MATCH(Draft2022[[#This Row],[sleeper_id]],Draft2021[sleeper_id],0)),"Undrafted"),"")</f>
        <v/>
      </c>
      <c r="L234" t="str">
        <f>IF(Draft2022[[#This Row],[KEEPER]]="K",Draft2022[[#This Row],[Last Contract]],IF(ISNA(VLOOKUP(Draft2022[[#This Row],[sleeper_id]],Rookies2022[player_id],1,FALSE)),"Auction","Rookie"))</f>
        <v>Auction</v>
      </c>
      <c r="M234">
        <f>2022-Draft2022[[#This Row],[Net Keeper Count]]</f>
        <v>2022</v>
      </c>
      <c r="N234">
        <f>IF(Draft2022[[#This Row],[KEEPER]]="K",1+_xlfn.IFNA(INDEX(Draft2021[Net Keeper Count],MATCH(Draft2022[[#This Row],[PLAYER]],Draft2021[PLAYER],0)),0),0)</f>
        <v>0</v>
      </c>
    </row>
    <row r="235" spans="4:14" x14ac:dyDescent="0.25">
      <c r="D235" t="s">
        <v>1049</v>
      </c>
      <c r="E235" t="s">
        <v>2190</v>
      </c>
      <c r="F235" t="s">
        <v>2865</v>
      </c>
      <c r="G235" t="s">
        <v>159</v>
      </c>
      <c r="H235" t="s">
        <v>29</v>
      </c>
      <c r="I235">
        <v>1</v>
      </c>
      <c r="K235" t="str">
        <f>IF(Draft2022[[#This Row],[KEEPER]]="K",_xlfn.IFNA(INDEX(Draft2021[Current Contract],MATCH(Draft2022[[#This Row],[sleeper_id]],Draft2021[sleeper_id],0)),"Undrafted"),"")</f>
        <v/>
      </c>
      <c r="L235" t="str">
        <f>IF(Draft2022[[#This Row],[KEEPER]]="K",Draft2022[[#This Row],[Last Contract]],IF(ISNA(VLOOKUP(Draft2022[[#This Row],[sleeper_id]],Rookies2022[player_id],1,FALSE)),"Auction","Rookie"))</f>
        <v>Auction</v>
      </c>
      <c r="M235">
        <f>2022-Draft2022[[#This Row],[Net Keeper Count]]</f>
        <v>2022</v>
      </c>
      <c r="N235">
        <f>IF(Draft2022[[#This Row],[KEEPER]]="K",1+_xlfn.IFNA(INDEX(Draft2021[Net Keeper Count],MATCH(Draft2022[[#This Row],[PLAYER]],Draft2021[PLAYER],0)),0),0)</f>
        <v>0</v>
      </c>
    </row>
    <row r="236" spans="4:14" x14ac:dyDescent="0.25">
      <c r="D236" t="s">
        <v>5165</v>
      </c>
      <c r="E236" t="s">
        <v>277</v>
      </c>
      <c r="F236" t="s">
        <v>1226</v>
      </c>
      <c r="G236" t="s">
        <v>2210</v>
      </c>
      <c r="H236" t="s">
        <v>126</v>
      </c>
      <c r="I236">
        <v>16</v>
      </c>
      <c r="K236" t="str">
        <f>IF(Draft2022[[#This Row],[KEEPER]]="K",_xlfn.IFNA(INDEX(Draft2021[Current Contract],MATCH(Draft2022[[#This Row],[sleeper_id]],Draft2021[sleeper_id],0)),"Undrafted"),"")</f>
        <v/>
      </c>
      <c r="L236" t="str">
        <f>IF(Draft2022[[#This Row],[KEEPER]]="K",Draft2022[[#This Row],[Last Contract]],IF(ISNA(VLOOKUP(Draft2022[[#This Row],[sleeper_id]],Rookies2022[player_id],1,FALSE)),"Auction","Rookie"))</f>
        <v>Auction</v>
      </c>
      <c r="M236">
        <f>2022-Draft2022[[#This Row],[Net Keeper Count]]</f>
        <v>2022</v>
      </c>
      <c r="N236">
        <f>IF(Draft2022[[#This Row],[KEEPER]]="K",1+_xlfn.IFNA(INDEX(Draft2021[Net Keeper Count],MATCH(Draft2022[[#This Row],[PLAYER]],Draft2021[PLAYER],0)),0),0)</f>
        <v>0</v>
      </c>
    </row>
    <row r="237" spans="4:14" x14ac:dyDescent="0.25">
      <c r="D237" t="s">
        <v>1038</v>
      </c>
      <c r="E237" t="s">
        <v>134</v>
      </c>
      <c r="F237" t="s">
        <v>1521</v>
      </c>
      <c r="G237" t="s">
        <v>94</v>
      </c>
      <c r="H237" t="s">
        <v>102</v>
      </c>
      <c r="I237">
        <v>30</v>
      </c>
      <c r="K237" t="str">
        <f>IF(Draft2022[[#This Row],[KEEPER]]="K",_xlfn.IFNA(INDEX(Draft2021[Current Contract],MATCH(Draft2022[[#This Row],[sleeper_id]],Draft2021[sleeper_id],0)),"Undrafted"),"")</f>
        <v/>
      </c>
      <c r="L237" t="str">
        <f>IF(Draft2022[[#This Row],[KEEPER]]="K",Draft2022[[#This Row],[Last Contract]],IF(ISNA(VLOOKUP(Draft2022[[#This Row],[sleeper_id]],Rookies2022[player_id],1,FALSE)),"Auction","Rookie"))</f>
        <v>Auction</v>
      </c>
      <c r="M237">
        <f>2022-Draft2022[[#This Row],[Net Keeper Count]]</f>
        <v>2022</v>
      </c>
      <c r="N237">
        <f>IF(Draft2022[[#This Row],[KEEPER]]="K",1+_xlfn.IFNA(INDEX(Draft2021[Net Keeper Count],MATCH(Draft2022[[#This Row],[PLAYER]],Draft2021[PLAYER],0)),0),0)</f>
        <v>0</v>
      </c>
    </row>
    <row r="238" spans="4:14" x14ac:dyDescent="0.25">
      <c r="D238" t="s">
        <v>1038</v>
      </c>
      <c r="E238" t="s">
        <v>33</v>
      </c>
      <c r="F238" t="s">
        <v>5257</v>
      </c>
      <c r="G238" t="s">
        <v>94</v>
      </c>
      <c r="H238" t="s">
        <v>29</v>
      </c>
      <c r="I238">
        <v>18</v>
      </c>
      <c r="K238" t="str">
        <f>IF(Draft2022[[#This Row],[KEEPER]]="K",_xlfn.IFNA(INDEX(Draft2021[Current Contract],MATCH(Draft2022[[#This Row],[sleeper_id]],Draft2021[sleeper_id],0)),"Undrafted"),"")</f>
        <v/>
      </c>
      <c r="L238" t="str">
        <f>IF(Draft2022[[#This Row],[KEEPER]]="K",Draft2022[[#This Row],[Last Contract]],IF(ISNA(VLOOKUP(Draft2022[[#This Row],[sleeper_id]],Rookies2022[player_id],1,FALSE)),"Auction","Rookie"))</f>
        <v>Auction</v>
      </c>
      <c r="M238">
        <f>2022-Draft2022[[#This Row],[Net Keeper Count]]</f>
        <v>2022</v>
      </c>
      <c r="N238">
        <f>IF(Draft2022[[#This Row],[KEEPER]]="K",1+_xlfn.IFNA(INDEX(Draft2021[Net Keeper Count],MATCH(Draft2022[[#This Row],[PLAYER]],Draft2021[PLAYER],0)),0),0)</f>
        <v>0</v>
      </c>
    </row>
    <row r="239" spans="4:14" x14ac:dyDescent="0.25">
      <c r="D239" t="s">
        <v>1043</v>
      </c>
      <c r="E239" t="s">
        <v>845</v>
      </c>
      <c r="F239" t="s">
        <v>5258</v>
      </c>
      <c r="G239" t="s">
        <v>2221</v>
      </c>
      <c r="H239" t="s">
        <v>64</v>
      </c>
      <c r="I239">
        <v>1</v>
      </c>
      <c r="K239" t="str">
        <f>IF(Draft2022[[#This Row],[KEEPER]]="K",_xlfn.IFNA(INDEX(Draft2021[Current Contract],MATCH(Draft2022[[#This Row],[sleeper_id]],Draft2021[sleeper_id],0)),"Undrafted"),"")</f>
        <v/>
      </c>
      <c r="L239" t="str">
        <f>IF(Draft2022[[#This Row],[KEEPER]]="K",Draft2022[[#This Row],[Last Contract]],IF(ISNA(VLOOKUP(Draft2022[[#This Row],[sleeper_id]],Rookies2022[player_id],1,FALSE)),"Auction","Rookie"))</f>
        <v>Auction</v>
      </c>
      <c r="M239">
        <f>2022-Draft2022[[#This Row],[Net Keeper Count]]</f>
        <v>2022</v>
      </c>
      <c r="N239">
        <f>IF(Draft2022[[#This Row],[KEEPER]]="K",1+_xlfn.IFNA(INDEX(Draft2021[Net Keeper Count],MATCH(Draft2022[[#This Row],[PLAYER]],Draft2021[PLAYER],0)),0),0)</f>
        <v>0</v>
      </c>
    </row>
    <row r="240" spans="4:14" x14ac:dyDescent="0.25">
      <c r="D240" t="s">
        <v>1043</v>
      </c>
      <c r="E240" t="s">
        <v>139</v>
      </c>
      <c r="F240" t="s">
        <v>5259</v>
      </c>
      <c r="G240" t="s">
        <v>72</v>
      </c>
      <c r="H240" t="s">
        <v>102</v>
      </c>
      <c r="I240">
        <v>28</v>
      </c>
      <c r="K240" t="str">
        <f>IF(Draft2022[[#This Row],[KEEPER]]="K",_xlfn.IFNA(INDEX(Draft2021[Current Contract],MATCH(Draft2022[[#This Row],[sleeper_id]],Draft2021[sleeper_id],0)),"Undrafted"),"")</f>
        <v/>
      </c>
      <c r="L240" t="str">
        <f>IF(Draft2022[[#This Row],[KEEPER]]="K",Draft2022[[#This Row],[Last Contract]],IF(ISNA(VLOOKUP(Draft2022[[#This Row],[sleeper_id]],Rookies2022[player_id],1,FALSE)),"Auction","Rookie"))</f>
        <v>Auction</v>
      </c>
      <c r="M240">
        <f>2022-Draft2022[[#This Row],[Net Keeper Count]]</f>
        <v>2022</v>
      </c>
      <c r="N240">
        <f>IF(Draft2022[[#This Row],[KEEPER]]="K",1+_xlfn.IFNA(INDEX(Draft2021[Net Keeper Count],MATCH(Draft2022[[#This Row],[PLAYER]],Draft2021[PLAYER],0)),0),0)</f>
        <v>0</v>
      </c>
    </row>
    <row r="241" spans="4:14" x14ac:dyDescent="0.25">
      <c r="D241" t="s">
        <v>5165</v>
      </c>
      <c r="E241" t="s">
        <v>5260</v>
      </c>
      <c r="F241" t="s">
        <v>5261</v>
      </c>
      <c r="G241" t="s">
        <v>2311</v>
      </c>
      <c r="H241" t="s">
        <v>64</v>
      </c>
      <c r="I241">
        <v>1</v>
      </c>
      <c r="K241" t="str">
        <f>IF(Draft2022[[#This Row],[KEEPER]]="K",_xlfn.IFNA(INDEX(Draft2021[Current Contract],MATCH(Draft2022[[#This Row],[sleeper_id]],Draft2021[sleeper_id],0)),"Undrafted"),"")</f>
        <v/>
      </c>
      <c r="L241" t="str">
        <f>IF(Draft2022[[#This Row],[KEEPER]]="K",Draft2022[[#This Row],[Last Contract]],IF(ISNA(VLOOKUP(Draft2022[[#This Row],[sleeper_id]],Rookies2022[player_id],1,FALSE)),"Auction","Rookie"))</f>
        <v>Auction</v>
      </c>
      <c r="M241">
        <f>2022-Draft2022[[#This Row],[Net Keeper Count]]</f>
        <v>2022</v>
      </c>
      <c r="N241">
        <f>IF(Draft2022[[#This Row],[KEEPER]]="K",1+_xlfn.IFNA(INDEX(Draft2021[Net Keeper Count],MATCH(Draft2022[[#This Row],[PLAYER]],Draft2021[PLAYER],0)),0),0)</f>
        <v>0</v>
      </c>
    </row>
    <row r="242" spans="4:14" x14ac:dyDescent="0.25">
      <c r="D242" t="s">
        <v>1057</v>
      </c>
      <c r="E242" t="s">
        <v>40</v>
      </c>
      <c r="F242" t="s">
        <v>5179</v>
      </c>
      <c r="G242" t="s">
        <v>2248</v>
      </c>
      <c r="H242" t="s">
        <v>29</v>
      </c>
      <c r="I242">
        <v>13</v>
      </c>
      <c r="K242" t="str">
        <f>IF(Draft2022[[#This Row],[KEEPER]]="K",_xlfn.IFNA(INDEX(Draft2021[Current Contract],MATCH(Draft2022[[#This Row],[sleeper_id]],Draft2021[sleeper_id],0)),"Undrafted"),"")</f>
        <v/>
      </c>
      <c r="L242" t="str">
        <f>IF(Draft2022[[#This Row],[KEEPER]]="K",Draft2022[[#This Row],[Last Contract]],IF(ISNA(VLOOKUP(Draft2022[[#This Row],[sleeper_id]],Rookies2022[player_id],1,FALSE)),"Auction","Rookie"))</f>
        <v>Auction</v>
      </c>
      <c r="M242">
        <f>2022-Draft2022[[#This Row],[Net Keeper Count]]</f>
        <v>2022</v>
      </c>
      <c r="N242">
        <f>IF(Draft2022[[#This Row],[KEEPER]]="K",1+_xlfn.IFNA(INDEX(Draft2021[Net Keeper Count],MATCH(Draft2022[[#This Row],[PLAYER]],Draft2021[PLAYER],0)),0),0)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A55A9-3041-4B58-A88D-3B44C3290B4E}">
  <sheetPr codeName="Sheet26"/>
  <dimension ref="A1:N71"/>
  <sheetViews>
    <sheetView topLeftCell="A25" workbookViewId="0">
      <selection activeCell="F24" sqref="F24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85546875" bestFit="1" customWidth="1"/>
    <col min="4" max="4" width="9.5703125" bestFit="1" customWidth="1"/>
    <col min="5" max="5" width="18.140625" bestFit="1" customWidth="1"/>
    <col min="6" max="7" width="17.5703125" bestFit="1" customWidth="1"/>
    <col min="8" max="8" width="12.85546875" bestFit="1" customWidth="1"/>
    <col min="9" max="9" width="32.140625" bestFit="1" customWidth="1"/>
    <col min="10" max="10" width="8.42578125" bestFit="1" customWidth="1"/>
    <col min="11" max="11" width="11.5703125" bestFit="1" customWidth="1"/>
    <col min="12" max="12" width="7.85546875" bestFit="1" customWidth="1"/>
    <col min="13" max="13" width="10.5703125" bestFit="1" customWidth="1"/>
    <col min="14" max="14" width="19" bestFit="1" customWidth="1"/>
  </cols>
  <sheetData>
    <row r="1" spans="1:14" x14ac:dyDescent="0.25">
      <c r="A1" t="s">
        <v>2869</v>
      </c>
      <c r="B1" t="s">
        <v>4923</v>
      </c>
      <c r="C1" t="s">
        <v>4924</v>
      </c>
      <c r="D1" t="s">
        <v>4925</v>
      </c>
      <c r="E1" t="s">
        <v>4926</v>
      </c>
      <c r="F1" t="s">
        <v>4927</v>
      </c>
      <c r="G1" t="s">
        <v>4928</v>
      </c>
      <c r="H1" t="s">
        <v>4929</v>
      </c>
      <c r="I1" t="s">
        <v>4930</v>
      </c>
      <c r="J1" t="s">
        <v>4931</v>
      </c>
      <c r="K1" t="s">
        <v>1063</v>
      </c>
      <c r="L1" t="s">
        <v>4932</v>
      </c>
      <c r="M1" t="s">
        <v>4933</v>
      </c>
      <c r="N1" t="s">
        <v>2557</v>
      </c>
    </row>
    <row r="2" spans="1:14" x14ac:dyDescent="0.25">
      <c r="A2">
        <v>2022</v>
      </c>
      <c r="B2">
        <v>1</v>
      </c>
      <c r="C2">
        <v>1</v>
      </c>
      <c r="D2">
        <v>1</v>
      </c>
      <c r="E2">
        <v>8</v>
      </c>
      <c r="F2" t="s">
        <v>1043</v>
      </c>
      <c r="G2" t="s">
        <v>30</v>
      </c>
      <c r="H2" t="s">
        <v>4934</v>
      </c>
      <c r="I2" t="s">
        <v>4935</v>
      </c>
      <c r="J2">
        <v>6</v>
      </c>
      <c r="K2" t="s">
        <v>1551</v>
      </c>
      <c r="L2" t="s">
        <v>159</v>
      </c>
      <c r="M2" t="s">
        <v>64</v>
      </c>
      <c r="N2" t="s">
        <v>1552</v>
      </c>
    </row>
    <row r="3" spans="1:14" x14ac:dyDescent="0.25">
      <c r="A3">
        <v>2022</v>
      </c>
      <c r="B3">
        <v>1</v>
      </c>
      <c r="C3">
        <v>2</v>
      </c>
      <c r="D3">
        <v>2</v>
      </c>
      <c r="E3">
        <v>6</v>
      </c>
      <c r="F3" t="s">
        <v>1052</v>
      </c>
      <c r="G3" t="s">
        <v>30</v>
      </c>
      <c r="H3" t="s">
        <v>4936</v>
      </c>
      <c r="I3" t="s">
        <v>4937</v>
      </c>
      <c r="J3">
        <v>6</v>
      </c>
      <c r="K3" t="s">
        <v>1466</v>
      </c>
      <c r="L3" t="s">
        <v>2244</v>
      </c>
      <c r="M3" t="s">
        <v>102</v>
      </c>
      <c r="N3" t="s">
        <v>1467</v>
      </c>
    </row>
    <row r="4" spans="1:14" x14ac:dyDescent="0.25">
      <c r="A4">
        <v>2022</v>
      </c>
      <c r="B4">
        <v>1</v>
      </c>
      <c r="C4">
        <v>3</v>
      </c>
      <c r="D4">
        <v>3</v>
      </c>
      <c r="E4">
        <v>2</v>
      </c>
      <c r="F4" t="s">
        <v>1046</v>
      </c>
      <c r="G4" t="s">
        <v>30</v>
      </c>
      <c r="H4" t="s">
        <v>4938</v>
      </c>
      <c r="I4" t="s">
        <v>4939</v>
      </c>
      <c r="J4">
        <v>6</v>
      </c>
      <c r="K4" t="s">
        <v>1118</v>
      </c>
      <c r="L4" t="s">
        <v>2278</v>
      </c>
      <c r="M4" t="s">
        <v>64</v>
      </c>
      <c r="N4" t="s">
        <v>1119</v>
      </c>
    </row>
    <row r="5" spans="1:14" x14ac:dyDescent="0.25">
      <c r="A5">
        <v>2022</v>
      </c>
      <c r="B5">
        <v>1</v>
      </c>
      <c r="C5">
        <v>4</v>
      </c>
      <c r="D5">
        <v>4</v>
      </c>
      <c r="E5">
        <v>3</v>
      </c>
      <c r="F5" t="s">
        <v>1057</v>
      </c>
      <c r="G5" t="s">
        <v>30</v>
      </c>
      <c r="H5" t="s">
        <v>4940</v>
      </c>
      <c r="I5" t="s">
        <v>4941</v>
      </c>
      <c r="J5">
        <v>6</v>
      </c>
      <c r="K5" t="s">
        <v>1260</v>
      </c>
      <c r="L5" t="s">
        <v>2213</v>
      </c>
      <c r="M5" t="s">
        <v>102</v>
      </c>
      <c r="N5" t="s">
        <v>1261</v>
      </c>
    </row>
    <row r="6" spans="1:14" x14ac:dyDescent="0.25">
      <c r="A6">
        <v>2022</v>
      </c>
      <c r="B6">
        <v>1</v>
      </c>
      <c r="C6">
        <v>5</v>
      </c>
      <c r="D6">
        <v>5</v>
      </c>
      <c r="E6">
        <v>1</v>
      </c>
      <c r="F6" t="s">
        <v>1038</v>
      </c>
      <c r="G6" t="s">
        <v>30</v>
      </c>
      <c r="H6" t="s">
        <v>4942</v>
      </c>
      <c r="I6" t="s">
        <v>5262</v>
      </c>
      <c r="J6">
        <v>6</v>
      </c>
      <c r="K6" t="s">
        <v>1199</v>
      </c>
      <c r="L6" t="s">
        <v>54</v>
      </c>
      <c r="M6" t="s">
        <v>102</v>
      </c>
      <c r="N6" t="s">
        <v>1200</v>
      </c>
    </row>
    <row r="7" spans="1:14" x14ac:dyDescent="0.25">
      <c r="A7">
        <v>2022</v>
      </c>
      <c r="B7">
        <v>1</v>
      </c>
      <c r="C7">
        <v>6</v>
      </c>
      <c r="D7">
        <v>6</v>
      </c>
      <c r="E7">
        <v>4</v>
      </c>
      <c r="F7" t="s">
        <v>1055</v>
      </c>
      <c r="G7" t="s">
        <v>30</v>
      </c>
      <c r="H7" t="s">
        <v>4944</v>
      </c>
      <c r="I7" t="s">
        <v>4945</v>
      </c>
      <c r="J7">
        <v>5</v>
      </c>
      <c r="K7" t="s">
        <v>2601</v>
      </c>
      <c r="L7" t="s">
        <v>2241</v>
      </c>
      <c r="M7" t="s">
        <v>102</v>
      </c>
      <c r="N7" t="s">
        <v>1707</v>
      </c>
    </row>
    <row r="8" spans="1:14" x14ac:dyDescent="0.25">
      <c r="A8">
        <v>2022</v>
      </c>
      <c r="B8">
        <v>1</v>
      </c>
      <c r="C8">
        <v>7</v>
      </c>
      <c r="D8">
        <v>7</v>
      </c>
      <c r="G8" t="s">
        <v>30</v>
      </c>
      <c r="H8" t="s">
        <v>4946</v>
      </c>
      <c r="I8" t="s">
        <v>5263</v>
      </c>
      <c r="J8">
        <v>5</v>
      </c>
      <c r="K8" t="s">
        <v>1164</v>
      </c>
      <c r="L8" t="s">
        <v>159</v>
      </c>
      <c r="M8" t="s">
        <v>102</v>
      </c>
      <c r="N8" t="s">
        <v>1165</v>
      </c>
    </row>
    <row r="9" spans="1:14" x14ac:dyDescent="0.25">
      <c r="A9">
        <v>2022</v>
      </c>
      <c r="B9">
        <v>1</v>
      </c>
      <c r="C9">
        <v>8</v>
      </c>
      <c r="D9">
        <v>8</v>
      </c>
      <c r="E9">
        <v>9</v>
      </c>
      <c r="F9" t="s">
        <v>1049</v>
      </c>
      <c r="G9" t="s">
        <v>1049</v>
      </c>
      <c r="H9" t="s">
        <v>4948</v>
      </c>
      <c r="I9" t="s">
        <v>5264</v>
      </c>
      <c r="J9">
        <v>5</v>
      </c>
      <c r="K9" t="s">
        <v>1415</v>
      </c>
      <c r="L9" t="s">
        <v>2233</v>
      </c>
      <c r="M9" t="s">
        <v>64</v>
      </c>
      <c r="N9" t="s">
        <v>1416</v>
      </c>
    </row>
    <row r="10" spans="1:14" x14ac:dyDescent="0.25">
      <c r="A10">
        <v>2022</v>
      </c>
      <c r="B10">
        <v>1</v>
      </c>
      <c r="C10">
        <v>9</v>
      </c>
      <c r="D10">
        <v>9</v>
      </c>
      <c r="E10">
        <v>9</v>
      </c>
      <c r="F10" t="s">
        <v>1049</v>
      </c>
      <c r="G10" t="s">
        <v>1041</v>
      </c>
      <c r="H10" t="s">
        <v>4950</v>
      </c>
      <c r="I10" t="s">
        <v>5265</v>
      </c>
      <c r="J10">
        <v>5</v>
      </c>
      <c r="K10" t="s">
        <v>1461</v>
      </c>
      <c r="L10" t="s">
        <v>28</v>
      </c>
      <c r="M10" t="s">
        <v>102</v>
      </c>
      <c r="N10" t="s">
        <v>1462</v>
      </c>
    </row>
    <row r="11" spans="1:14" x14ac:dyDescent="0.25">
      <c r="A11">
        <v>2022</v>
      </c>
      <c r="B11">
        <v>1</v>
      </c>
      <c r="C11">
        <v>10</v>
      </c>
      <c r="D11">
        <v>10</v>
      </c>
      <c r="G11" t="s">
        <v>30</v>
      </c>
      <c r="H11" t="s">
        <v>4952</v>
      </c>
      <c r="I11" t="s">
        <v>5266</v>
      </c>
      <c r="J11">
        <v>5</v>
      </c>
      <c r="K11" t="s">
        <v>2812</v>
      </c>
      <c r="L11" t="s">
        <v>62</v>
      </c>
      <c r="M11" t="s">
        <v>102</v>
      </c>
      <c r="N11" t="s">
        <v>1826</v>
      </c>
    </row>
    <row r="12" spans="1:14" x14ac:dyDescent="0.25">
      <c r="A12">
        <v>2022</v>
      </c>
      <c r="B12">
        <v>2</v>
      </c>
      <c r="C12">
        <v>1</v>
      </c>
      <c r="D12">
        <v>11</v>
      </c>
      <c r="E12">
        <v>8</v>
      </c>
      <c r="F12" t="s">
        <v>1043</v>
      </c>
      <c r="G12" t="s">
        <v>30</v>
      </c>
      <c r="H12" t="s">
        <v>4954</v>
      </c>
      <c r="I12" t="s">
        <v>4955</v>
      </c>
      <c r="J12">
        <v>4</v>
      </c>
      <c r="K12" t="s">
        <v>1206</v>
      </c>
      <c r="L12" t="s">
        <v>2236</v>
      </c>
      <c r="M12" t="s">
        <v>102</v>
      </c>
      <c r="N12" t="s">
        <v>1207</v>
      </c>
    </row>
    <row r="13" spans="1:14" x14ac:dyDescent="0.25">
      <c r="A13">
        <v>2022</v>
      </c>
      <c r="B13">
        <v>2</v>
      </c>
      <c r="C13">
        <v>2</v>
      </c>
      <c r="D13">
        <v>12</v>
      </c>
      <c r="E13">
        <v>2</v>
      </c>
      <c r="F13" t="s">
        <v>1046</v>
      </c>
      <c r="G13" t="s">
        <v>1052</v>
      </c>
      <c r="H13" t="s">
        <v>4956</v>
      </c>
      <c r="I13" t="s">
        <v>5267</v>
      </c>
      <c r="J13">
        <v>4</v>
      </c>
      <c r="K13" t="s">
        <v>5202</v>
      </c>
      <c r="L13" t="s">
        <v>70</v>
      </c>
      <c r="M13" t="s">
        <v>64</v>
      </c>
      <c r="N13" t="s">
        <v>2001</v>
      </c>
    </row>
    <row r="14" spans="1:14" x14ac:dyDescent="0.25">
      <c r="A14">
        <v>2022</v>
      </c>
      <c r="B14">
        <v>2</v>
      </c>
      <c r="C14">
        <v>3</v>
      </c>
      <c r="D14">
        <v>13</v>
      </c>
      <c r="E14">
        <v>2</v>
      </c>
      <c r="F14" t="s">
        <v>1046</v>
      </c>
      <c r="G14" t="s">
        <v>30</v>
      </c>
      <c r="H14" t="s">
        <v>4958</v>
      </c>
      <c r="I14" t="s">
        <v>5268</v>
      </c>
      <c r="J14">
        <v>4</v>
      </c>
      <c r="K14" t="s">
        <v>5201</v>
      </c>
      <c r="L14" t="s">
        <v>2268</v>
      </c>
      <c r="M14" t="s">
        <v>102</v>
      </c>
      <c r="N14" t="s">
        <v>2042</v>
      </c>
    </row>
    <row r="15" spans="1:14" x14ac:dyDescent="0.25">
      <c r="A15">
        <v>2022</v>
      </c>
      <c r="B15">
        <v>2</v>
      </c>
      <c r="C15">
        <v>4</v>
      </c>
      <c r="D15">
        <v>14</v>
      </c>
      <c r="E15">
        <v>3</v>
      </c>
      <c r="F15" t="s">
        <v>1057</v>
      </c>
      <c r="G15" t="s">
        <v>30</v>
      </c>
      <c r="H15" t="s">
        <v>4960</v>
      </c>
      <c r="I15" t="s">
        <v>4961</v>
      </c>
      <c r="J15">
        <v>4</v>
      </c>
      <c r="K15" t="s">
        <v>2608</v>
      </c>
      <c r="L15" t="s">
        <v>2208</v>
      </c>
      <c r="M15" t="s">
        <v>102</v>
      </c>
      <c r="N15" t="s">
        <v>1703</v>
      </c>
    </row>
    <row r="16" spans="1:14" x14ac:dyDescent="0.25">
      <c r="A16">
        <v>2022</v>
      </c>
      <c r="B16">
        <v>2</v>
      </c>
      <c r="C16">
        <v>5</v>
      </c>
      <c r="D16">
        <v>15</v>
      </c>
      <c r="E16">
        <v>1</v>
      </c>
      <c r="F16" t="s">
        <v>1038</v>
      </c>
      <c r="G16" t="s">
        <v>30</v>
      </c>
      <c r="H16" t="s">
        <v>4962</v>
      </c>
      <c r="I16" t="s">
        <v>5269</v>
      </c>
      <c r="J16">
        <v>4</v>
      </c>
      <c r="K16" t="s">
        <v>1374</v>
      </c>
      <c r="L16" t="s">
        <v>94</v>
      </c>
      <c r="M16" t="s">
        <v>64</v>
      </c>
      <c r="N16" t="s">
        <v>1375</v>
      </c>
    </row>
    <row r="17" spans="1:14" x14ac:dyDescent="0.25">
      <c r="A17">
        <v>2022</v>
      </c>
      <c r="B17">
        <v>2</v>
      </c>
      <c r="C17">
        <v>6</v>
      </c>
      <c r="D17">
        <v>16</v>
      </c>
      <c r="E17">
        <v>4</v>
      </c>
      <c r="F17" t="s">
        <v>1055</v>
      </c>
      <c r="G17" t="s">
        <v>30</v>
      </c>
      <c r="H17" t="s">
        <v>4964</v>
      </c>
      <c r="I17" t="s">
        <v>4965</v>
      </c>
      <c r="J17">
        <v>4</v>
      </c>
      <c r="K17" t="s">
        <v>5172</v>
      </c>
      <c r="L17" t="s">
        <v>2217</v>
      </c>
      <c r="M17" t="s">
        <v>64</v>
      </c>
      <c r="N17" t="s">
        <v>2063</v>
      </c>
    </row>
    <row r="18" spans="1:14" x14ac:dyDescent="0.25">
      <c r="A18">
        <v>2022</v>
      </c>
      <c r="B18">
        <v>2</v>
      </c>
      <c r="C18">
        <v>7</v>
      </c>
      <c r="D18">
        <v>17</v>
      </c>
      <c r="G18" t="s">
        <v>30</v>
      </c>
      <c r="H18" t="s">
        <v>4966</v>
      </c>
      <c r="I18" t="s">
        <v>5270</v>
      </c>
      <c r="J18">
        <v>4</v>
      </c>
      <c r="K18" t="s">
        <v>2691</v>
      </c>
      <c r="L18" t="s">
        <v>2219</v>
      </c>
      <c r="M18" t="s">
        <v>64</v>
      </c>
      <c r="N18" t="s">
        <v>1658</v>
      </c>
    </row>
    <row r="19" spans="1:14" x14ac:dyDescent="0.25">
      <c r="A19">
        <v>2022</v>
      </c>
      <c r="B19">
        <v>2</v>
      </c>
      <c r="C19">
        <v>8</v>
      </c>
      <c r="D19">
        <v>18</v>
      </c>
      <c r="E19">
        <v>3</v>
      </c>
      <c r="F19" t="s">
        <v>1057</v>
      </c>
      <c r="G19" t="s">
        <v>1049</v>
      </c>
      <c r="H19" t="s">
        <v>4968</v>
      </c>
      <c r="I19" t="s">
        <v>5271</v>
      </c>
      <c r="J19">
        <v>4</v>
      </c>
      <c r="K19" t="s">
        <v>1491</v>
      </c>
      <c r="L19" t="s">
        <v>2246</v>
      </c>
      <c r="M19" t="s">
        <v>102</v>
      </c>
      <c r="N19" t="s">
        <v>1492</v>
      </c>
    </row>
    <row r="20" spans="1:14" x14ac:dyDescent="0.25">
      <c r="A20">
        <v>2022</v>
      </c>
      <c r="B20">
        <v>2</v>
      </c>
      <c r="C20">
        <v>9</v>
      </c>
      <c r="D20">
        <v>19</v>
      </c>
      <c r="E20">
        <v>1</v>
      </c>
      <c r="F20" t="s">
        <v>1038</v>
      </c>
      <c r="G20" t="s">
        <v>1041</v>
      </c>
      <c r="H20" t="s">
        <v>4970</v>
      </c>
      <c r="I20" t="s">
        <v>5272</v>
      </c>
      <c r="J20">
        <v>4</v>
      </c>
      <c r="K20" t="s">
        <v>1217</v>
      </c>
      <c r="L20" t="s">
        <v>2228</v>
      </c>
      <c r="M20" t="s">
        <v>102</v>
      </c>
      <c r="N20" t="s">
        <v>1218</v>
      </c>
    </row>
    <row r="21" spans="1:14" x14ac:dyDescent="0.25">
      <c r="A21">
        <v>2022</v>
      </c>
      <c r="B21">
        <v>2</v>
      </c>
      <c r="C21">
        <v>10</v>
      </c>
      <c r="D21">
        <v>20</v>
      </c>
      <c r="G21" t="s">
        <v>30</v>
      </c>
      <c r="H21" t="s">
        <v>4972</v>
      </c>
      <c r="I21" t="s">
        <v>5273</v>
      </c>
      <c r="J21">
        <v>4</v>
      </c>
      <c r="K21" t="s">
        <v>2577</v>
      </c>
      <c r="L21" t="s">
        <v>2208</v>
      </c>
      <c r="M21" t="s">
        <v>64</v>
      </c>
      <c r="N21" t="s">
        <v>1711</v>
      </c>
    </row>
    <row r="22" spans="1:14" x14ac:dyDescent="0.25">
      <c r="A22">
        <v>2022</v>
      </c>
      <c r="B22">
        <v>3</v>
      </c>
      <c r="C22">
        <v>1</v>
      </c>
      <c r="D22">
        <v>21</v>
      </c>
      <c r="E22">
        <v>8</v>
      </c>
      <c r="F22" t="s">
        <v>1043</v>
      </c>
      <c r="G22" t="s">
        <v>30</v>
      </c>
      <c r="H22" t="s">
        <v>4974</v>
      </c>
      <c r="I22" t="s">
        <v>4975</v>
      </c>
      <c r="J22">
        <v>3</v>
      </c>
      <c r="K22" t="s">
        <v>2834</v>
      </c>
      <c r="L22" t="s">
        <v>2236</v>
      </c>
      <c r="M22" t="s">
        <v>29</v>
      </c>
      <c r="N22" t="s">
        <v>1864</v>
      </c>
    </row>
    <row r="23" spans="1:14" x14ac:dyDescent="0.25">
      <c r="A23">
        <v>2022</v>
      </c>
      <c r="B23">
        <v>3</v>
      </c>
      <c r="C23">
        <v>2</v>
      </c>
      <c r="D23">
        <v>22</v>
      </c>
      <c r="E23">
        <v>9</v>
      </c>
      <c r="F23" t="s">
        <v>1049</v>
      </c>
      <c r="G23" t="s">
        <v>1052</v>
      </c>
      <c r="H23" t="s">
        <v>4976</v>
      </c>
      <c r="I23" t="s">
        <v>5274</v>
      </c>
      <c r="J23">
        <v>3</v>
      </c>
      <c r="K23" t="s">
        <v>1477</v>
      </c>
      <c r="L23" t="s">
        <v>2244</v>
      </c>
      <c r="M23" t="s">
        <v>64</v>
      </c>
      <c r="N23" t="s">
        <v>1478</v>
      </c>
    </row>
    <row r="24" spans="1:14" x14ac:dyDescent="0.25">
      <c r="A24">
        <v>2022</v>
      </c>
      <c r="B24">
        <v>3</v>
      </c>
      <c r="C24">
        <v>3</v>
      </c>
      <c r="D24">
        <v>23</v>
      </c>
      <c r="E24">
        <v>9</v>
      </c>
      <c r="F24" t="s">
        <v>1049</v>
      </c>
      <c r="G24" t="s">
        <v>1046</v>
      </c>
      <c r="H24" t="s">
        <v>4978</v>
      </c>
      <c r="I24" t="s">
        <v>5275</v>
      </c>
      <c r="J24">
        <v>3</v>
      </c>
      <c r="K24" t="s">
        <v>1382</v>
      </c>
      <c r="L24" t="s">
        <v>92</v>
      </c>
      <c r="M24" t="s">
        <v>102</v>
      </c>
      <c r="N24" t="s">
        <v>1383</v>
      </c>
    </row>
    <row r="25" spans="1:14" x14ac:dyDescent="0.25">
      <c r="A25">
        <v>2022</v>
      </c>
      <c r="B25">
        <v>3</v>
      </c>
      <c r="C25">
        <v>4</v>
      </c>
      <c r="D25">
        <v>24</v>
      </c>
      <c r="E25">
        <v>3</v>
      </c>
      <c r="F25" t="s">
        <v>1057</v>
      </c>
      <c r="G25" t="s">
        <v>30</v>
      </c>
      <c r="H25" t="s">
        <v>4980</v>
      </c>
      <c r="I25" t="s">
        <v>4981</v>
      </c>
      <c r="J25">
        <v>3</v>
      </c>
      <c r="K25" t="s">
        <v>5144</v>
      </c>
      <c r="L25" t="s">
        <v>68</v>
      </c>
      <c r="M25" t="s">
        <v>64</v>
      </c>
      <c r="N25" t="s">
        <v>2084</v>
      </c>
    </row>
    <row r="26" spans="1:14" x14ac:dyDescent="0.25">
      <c r="A26">
        <v>2022</v>
      </c>
      <c r="B26">
        <v>3</v>
      </c>
      <c r="C26">
        <v>5</v>
      </c>
      <c r="D26">
        <v>25</v>
      </c>
      <c r="E26">
        <v>1</v>
      </c>
      <c r="F26" t="s">
        <v>1038</v>
      </c>
      <c r="G26" t="s">
        <v>30</v>
      </c>
      <c r="H26" t="s">
        <v>4982</v>
      </c>
      <c r="I26" t="s">
        <v>4983</v>
      </c>
      <c r="J26">
        <v>3</v>
      </c>
      <c r="K26" t="s">
        <v>2800</v>
      </c>
      <c r="L26" t="s">
        <v>2246</v>
      </c>
      <c r="M26" t="s">
        <v>126</v>
      </c>
      <c r="N26" t="s">
        <v>1797</v>
      </c>
    </row>
    <row r="27" spans="1:14" x14ac:dyDescent="0.25">
      <c r="A27">
        <v>2022</v>
      </c>
      <c r="B27">
        <v>3</v>
      </c>
      <c r="C27">
        <v>6</v>
      </c>
      <c r="D27">
        <v>26</v>
      </c>
      <c r="E27">
        <v>10</v>
      </c>
      <c r="F27" t="s">
        <v>1041</v>
      </c>
      <c r="G27" t="s">
        <v>1055</v>
      </c>
      <c r="H27" t="s">
        <v>4984</v>
      </c>
      <c r="I27" t="s">
        <v>5276</v>
      </c>
      <c r="J27">
        <v>3</v>
      </c>
      <c r="K27" t="s">
        <v>1380</v>
      </c>
      <c r="L27" t="s">
        <v>2251</v>
      </c>
      <c r="M27" t="s">
        <v>126</v>
      </c>
      <c r="N27" t="s">
        <v>1381</v>
      </c>
    </row>
    <row r="28" spans="1:14" x14ac:dyDescent="0.25">
      <c r="A28">
        <v>2022</v>
      </c>
      <c r="B28">
        <v>3</v>
      </c>
      <c r="C28">
        <v>7</v>
      </c>
      <c r="D28">
        <v>27</v>
      </c>
      <c r="G28" t="s">
        <v>30</v>
      </c>
      <c r="H28" t="s">
        <v>4986</v>
      </c>
      <c r="I28" t="s">
        <v>5277</v>
      </c>
      <c r="J28">
        <v>3</v>
      </c>
      <c r="K28" t="s">
        <v>1176</v>
      </c>
      <c r="L28" t="s">
        <v>2233</v>
      </c>
      <c r="M28" t="s">
        <v>102</v>
      </c>
      <c r="N28" t="s">
        <v>1177</v>
      </c>
    </row>
    <row r="29" spans="1:14" x14ac:dyDescent="0.25">
      <c r="A29">
        <v>2022</v>
      </c>
      <c r="B29">
        <v>3</v>
      </c>
      <c r="C29">
        <v>8</v>
      </c>
      <c r="D29">
        <v>28</v>
      </c>
      <c r="E29">
        <v>10</v>
      </c>
      <c r="F29" t="s">
        <v>1041</v>
      </c>
      <c r="G29" t="s">
        <v>1049</v>
      </c>
      <c r="H29" t="s">
        <v>4988</v>
      </c>
      <c r="I29" t="s">
        <v>5278</v>
      </c>
      <c r="J29">
        <v>3</v>
      </c>
      <c r="K29" t="s">
        <v>5222</v>
      </c>
      <c r="L29" t="s">
        <v>2241</v>
      </c>
      <c r="M29" t="s">
        <v>64</v>
      </c>
      <c r="N29" t="s">
        <v>2038</v>
      </c>
    </row>
    <row r="30" spans="1:14" x14ac:dyDescent="0.25">
      <c r="A30">
        <v>2022</v>
      </c>
      <c r="B30">
        <v>3</v>
      </c>
      <c r="C30">
        <v>9</v>
      </c>
      <c r="D30">
        <v>29</v>
      </c>
      <c r="E30">
        <v>10</v>
      </c>
      <c r="F30" t="s">
        <v>1041</v>
      </c>
      <c r="G30" t="s">
        <v>1041</v>
      </c>
      <c r="H30" t="s">
        <v>4990</v>
      </c>
      <c r="I30" t="s">
        <v>5279</v>
      </c>
      <c r="J30">
        <v>3</v>
      </c>
      <c r="K30" t="s">
        <v>1474</v>
      </c>
      <c r="L30" t="s">
        <v>28</v>
      </c>
      <c r="M30" t="s">
        <v>102</v>
      </c>
      <c r="N30" t="s">
        <v>1475</v>
      </c>
    </row>
    <row r="31" spans="1:14" x14ac:dyDescent="0.25">
      <c r="A31">
        <v>2022</v>
      </c>
      <c r="B31">
        <v>3</v>
      </c>
      <c r="C31">
        <v>10</v>
      </c>
      <c r="D31">
        <v>30</v>
      </c>
      <c r="G31" t="s">
        <v>30</v>
      </c>
      <c r="H31" t="s">
        <v>4993</v>
      </c>
      <c r="I31" t="s">
        <v>5280</v>
      </c>
      <c r="J31">
        <v>3</v>
      </c>
      <c r="K31" t="s">
        <v>5215</v>
      </c>
      <c r="L31" t="s">
        <v>2251</v>
      </c>
      <c r="M31" t="s">
        <v>64</v>
      </c>
      <c r="N31" t="s">
        <v>1966</v>
      </c>
    </row>
    <row r="32" spans="1:14" x14ac:dyDescent="0.25">
      <c r="A32">
        <v>2022</v>
      </c>
      <c r="B32">
        <v>4</v>
      </c>
      <c r="C32">
        <v>1</v>
      </c>
      <c r="D32">
        <v>31</v>
      </c>
      <c r="E32">
        <v>8</v>
      </c>
      <c r="F32" t="s">
        <v>1043</v>
      </c>
      <c r="G32" t="s">
        <v>30</v>
      </c>
      <c r="H32" t="s">
        <v>4995</v>
      </c>
      <c r="I32" t="s">
        <v>4996</v>
      </c>
      <c r="J32">
        <v>2</v>
      </c>
      <c r="K32" t="s">
        <v>2584</v>
      </c>
      <c r="L32" t="s">
        <v>2219</v>
      </c>
      <c r="M32" t="s">
        <v>102</v>
      </c>
      <c r="N32" t="s">
        <v>1840</v>
      </c>
    </row>
    <row r="33" spans="1:14" x14ac:dyDescent="0.25">
      <c r="A33">
        <v>2022</v>
      </c>
      <c r="B33">
        <v>4</v>
      </c>
      <c r="C33">
        <v>2</v>
      </c>
      <c r="D33">
        <v>32</v>
      </c>
      <c r="E33">
        <v>6</v>
      </c>
      <c r="F33" t="s">
        <v>1052</v>
      </c>
      <c r="G33" t="s">
        <v>30</v>
      </c>
      <c r="H33" t="s">
        <v>4998</v>
      </c>
      <c r="I33" t="s">
        <v>4999</v>
      </c>
      <c r="J33">
        <v>2</v>
      </c>
      <c r="K33" t="s">
        <v>2583</v>
      </c>
      <c r="L33" t="s">
        <v>34</v>
      </c>
      <c r="M33" t="s">
        <v>102</v>
      </c>
      <c r="N33" t="s">
        <v>1821</v>
      </c>
    </row>
    <row r="34" spans="1:14" x14ac:dyDescent="0.25">
      <c r="A34">
        <v>2022</v>
      </c>
      <c r="B34">
        <v>4</v>
      </c>
      <c r="C34">
        <v>3</v>
      </c>
      <c r="D34">
        <v>33</v>
      </c>
      <c r="E34">
        <v>7</v>
      </c>
      <c r="F34" t="s">
        <v>1062</v>
      </c>
      <c r="G34" t="s">
        <v>1046</v>
      </c>
      <c r="H34" t="s">
        <v>5000</v>
      </c>
      <c r="I34" t="s">
        <v>5281</v>
      </c>
      <c r="J34">
        <v>2</v>
      </c>
      <c r="K34" t="s">
        <v>5152</v>
      </c>
      <c r="L34" t="s">
        <v>2244</v>
      </c>
      <c r="M34" t="s">
        <v>29</v>
      </c>
      <c r="N34" t="s">
        <v>2104</v>
      </c>
    </row>
    <row r="35" spans="1:14" x14ac:dyDescent="0.25">
      <c r="A35">
        <v>2022</v>
      </c>
      <c r="B35">
        <v>4</v>
      </c>
      <c r="C35">
        <v>4</v>
      </c>
      <c r="D35">
        <v>34</v>
      </c>
      <c r="E35">
        <v>7</v>
      </c>
      <c r="F35" t="s">
        <v>1062</v>
      </c>
      <c r="G35" t="s">
        <v>1057</v>
      </c>
      <c r="H35" t="s">
        <v>5003</v>
      </c>
      <c r="I35" t="s">
        <v>5282</v>
      </c>
      <c r="J35">
        <v>2</v>
      </c>
      <c r="K35" t="s">
        <v>1421</v>
      </c>
      <c r="L35" t="s">
        <v>72</v>
      </c>
      <c r="M35" t="s">
        <v>64</v>
      </c>
      <c r="N35" t="s">
        <v>1422</v>
      </c>
    </row>
    <row r="36" spans="1:14" x14ac:dyDescent="0.25">
      <c r="A36">
        <v>2022</v>
      </c>
      <c r="B36">
        <v>4</v>
      </c>
      <c r="C36">
        <v>5</v>
      </c>
      <c r="D36">
        <v>35</v>
      </c>
      <c r="E36">
        <v>7</v>
      </c>
      <c r="F36" t="s">
        <v>1062</v>
      </c>
      <c r="G36" t="s">
        <v>1038</v>
      </c>
      <c r="H36" t="s">
        <v>5006</v>
      </c>
      <c r="I36" t="s">
        <v>5283</v>
      </c>
      <c r="J36">
        <v>2</v>
      </c>
      <c r="K36" t="s">
        <v>2570</v>
      </c>
      <c r="L36" t="s">
        <v>2248</v>
      </c>
      <c r="M36" t="s">
        <v>126</v>
      </c>
      <c r="N36" t="s">
        <v>1738</v>
      </c>
    </row>
    <row r="37" spans="1:14" x14ac:dyDescent="0.25">
      <c r="A37">
        <v>2022</v>
      </c>
      <c r="B37">
        <v>4</v>
      </c>
      <c r="C37">
        <v>6</v>
      </c>
      <c r="D37">
        <v>36</v>
      </c>
      <c r="E37">
        <v>4</v>
      </c>
      <c r="F37" t="s">
        <v>1055</v>
      </c>
      <c r="G37" t="s">
        <v>30</v>
      </c>
      <c r="H37" t="s">
        <v>5008</v>
      </c>
      <c r="I37" t="s">
        <v>5009</v>
      </c>
      <c r="J37">
        <v>2</v>
      </c>
      <c r="K37" t="s">
        <v>2790</v>
      </c>
      <c r="L37" t="s">
        <v>34</v>
      </c>
      <c r="M37" t="s">
        <v>64</v>
      </c>
      <c r="N37" t="s">
        <v>1962</v>
      </c>
    </row>
    <row r="38" spans="1:14" x14ac:dyDescent="0.25">
      <c r="A38">
        <v>2022</v>
      </c>
      <c r="B38">
        <v>4</v>
      </c>
      <c r="C38">
        <v>7</v>
      </c>
      <c r="D38">
        <v>37</v>
      </c>
      <c r="G38" t="s">
        <v>30</v>
      </c>
      <c r="H38" t="s">
        <v>5010</v>
      </c>
      <c r="I38" t="s">
        <v>5284</v>
      </c>
      <c r="J38">
        <v>2</v>
      </c>
      <c r="K38" t="s">
        <v>2579</v>
      </c>
      <c r="L38" t="s">
        <v>2241</v>
      </c>
      <c r="M38" t="s">
        <v>29</v>
      </c>
      <c r="N38" t="s">
        <v>2220</v>
      </c>
    </row>
    <row r="39" spans="1:14" x14ac:dyDescent="0.25">
      <c r="A39">
        <v>2022</v>
      </c>
      <c r="B39">
        <v>4</v>
      </c>
      <c r="C39">
        <v>8</v>
      </c>
      <c r="D39">
        <v>38</v>
      </c>
      <c r="E39">
        <v>6</v>
      </c>
      <c r="F39" t="s">
        <v>1052</v>
      </c>
      <c r="G39" t="s">
        <v>1049</v>
      </c>
      <c r="H39" t="s">
        <v>5013</v>
      </c>
      <c r="I39" t="s">
        <v>5285</v>
      </c>
      <c r="J39">
        <v>2</v>
      </c>
      <c r="K39" t="s">
        <v>2641</v>
      </c>
      <c r="L39" t="s">
        <v>2236</v>
      </c>
      <c r="M39" t="s">
        <v>102</v>
      </c>
      <c r="N39" t="s">
        <v>2265</v>
      </c>
    </row>
    <row r="40" spans="1:14" x14ac:dyDescent="0.25">
      <c r="A40">
        <v>2022</v>
      </c>
      <c r="B40">
        <v>4</v>
      </c>
      <c r="C40">
        <v>9</v>
      </c>
      <c r="D40">
        <v>39</v>
      </c>
      <c r="E40">
        <v>2</v>
      </c>
      <c r="F40" t="s">
        <v>1046</v>
      </c>
      <c r="G40" t="s">
        <v>1041</v>
      </c>
      <c r="H40" t="s">
        <v>5016</v>
      </c>
      <c r="I40" t="s">
        <v>5286</v>
      </c>
      <c r="J40">
        <v>2</v>
      </c>
      <c r="K40" t="s">
        <v>2731</v>
      </c>
      <c r="L40" t="s">
        <v>2221</v>
      </c>
      <c r="M40" t="s">
        <v>64</v>
      </c>
      <c r="N40" t="s">
        <v>2099</v>
      </c>
    </row>
    <row r="41" spans="1:14" x14ac:dyDescent="0.25">
      <c r="A41">
        <v>2022</v>
      </c>
      <c r="B41">
        <v>4</v>
      </c>
      <c r="C41">
        <v>10</v>
      </c>
      <c r="D41">
        <v>40</v>
      </c>
      <c r="G41" t="s">
        <v>30</v>
      </c>
      <c r="H41" t="s">
        <v>5021</v>
      </c>
      <c r="I41" t="s">
        <v>5287</v>
      </c>
      <c r="J41">
        <v>2</v>
      </c>
      <c r="K41" t="s">
        <v>5221</v>
      </c>
      <c r="L41" t="s">
        <v>2322</v>
      </c>
      <c r="M41" t="s">
        <v>64</v>
      </c>
      <c r="N41" t="s">
        <v>2112</v>
      </c>
    </row>
    <row r="42" spans="1:14" x14ac:dyDescent="0.25">
      <c r="A42">
        <v>2022</v>
      </c>
      <c r="B42">
        <v>5</v>
      </c>
      <c r="C42">
        <v>1</v>
      </c>
      <c r="D42">
        <v>41</v>
      </c>
      <c r="E42">
        <v>8</v>
      </c>
      <c r="F42" t="s">
        <v>1043</v>
      </c>
      <c r="G42" t="s">
        <v>30</v>
      </c>
      <c r="H42" t="s">
        <v>5023</v>
      </c>
      <c r="I42" t="s">
        <v>5288</v>
      </c>
      <c r="J42">
        <v>1</v>
      </c>
      <c r="K42" t="s">
        <v>2622</v>
      </c>
      <c r="L42" t="s">
        <v>92</v>
      </c>
      <c r="M42" t="s">
        <v>126</v>
      </c>
      <c r="N42" t="s">
        <v>2252</v>
      </c>
    </row>
    <row r="43" spans="1:14" x14ac:dyDescent="0.25">
      <c r="A43">
        <v>2022</v>
      </c>
      <c r="B43">
        <v>5</v>
      </c>
      <c r="C43">
        <v>2</v>
      </c>
      <c r="D43">
        <v>42</v>
      </c>
      <c r="E43">
        <v>6</v>
      </c>
      <c r="F43" t="s">
        <v>1052</v>
      </c>
      <c r="G43" t="s">
        <v>30</v>
      </c>
      <c r="H43" t="s">
        <v>5025</v>
      </c>
      <c r="I43" t="s">
        <v>5026</v>
      </c>
      <c r="J43">
        <v>1</v>
      </c>
      <c r="K43" t="s">
        <v>5237</v>
      </c>
      <c r="L43" t="s">
        <v>68</v>
      </c>
      <c r="M43" t="s">
        <v>102</v>
      </c>
      <c r="N43" t="s">
        <v>5236</v>
      </c>
    </row>
    <row r="44" spans="1:14" x14ac:dyDescent="0.25">
      <c r="A44">
        <v>2022</v>
      </c>
      <c r="B44">
        <v>5</v>
      </c>
      <c r="C44">
        <v>3</v>
      </c>
      <c r="D44">
        <v>43</v>
      </c>
      <c r="E44">
        <v>10</v>
      </c>
      <c r="F44" t="s">
        <v>1041</v>
      </c>
      <c r="G44" t="s">
        <v>1046</v>
      </c>
      <c r="H44" t="s">
        <v>5029</v>
      </c>
      <c r="I44" t="s">
        <v>5289</v>
      </c>
      <c r="J44">
        <v>1</v>
      </c>
      <c r="K44" t="s">
        <v>5224</v>
      </c>
      <c r="L44" t="s">
        <v>2229</v>
      </c>
      <c r="M44" t="s">
        <v>102</v>
      </c>
      <c r="N44" t="s">
        <v>5223</v>
      </c>
    </row>
    <row r="45" spans="1:14" x14ac:dyDescent="0.25">
      <c r="A45">
        <v>2022</v>
      </c>
      <c r="B45">
        <v>5</v>
      </c>
      <c r="C45">
        <v>4</v>
      </c>
      <c r="D45">
        <v>44</v>
      </c>
      <c r="E45">
        <v>3</v>
      </c>
      <c r="F45" t="s">
        <v>1057</v>
      </c>
      <c r="G45" t="s">
        <v>30</v>
      </c>
      <c r="H45" t="s">
        <v>5032</v>
      </c>
      <c r="I45" t="s">
        <v>5033</v>
      </c>
      <c r="J45">
        <v>1</v>
      </c>
      <c r="K45" t="s">
        <v>5290</v>
      </c>
      <c r="L45" t="s">
        <v>2221</v>
      </c>
      <c r="M45" t="s">
        <v>5019</v>
      </c>
      <c r="N45" t="s">
        <v>5291</v>
      </c>
    </row>
    <row r="46" spans="1:14" x14ac:dyDescent="0.25">
      <c r="A46">
        <v>2022</v>
      </c>
      <c r="B46">
        <v>5</v>
      </c>
      <c r="C46">
        <v>5</v>
      </c>
      <c r="D46">
        <v>45</v>
      </c>
      <c r="E46">
        <v>1</v>
      </c>
      <c r="F46" t="s">
        <v>1038</v>
      </c>
      <c r="G46" t="s">
        <v>30</v>
      </c>
      <c r="H46" t="s">
        <v>5036</v>
      </c>
      <c r="I46" t="s">
        <v>5037</v>
      </c>
      <c r="J46">
        <v>1</v>
      </c>
      <c r="K46" t="s">
        <v>5147</v>
      </c>
      <c r="L46" t="s">
        <v>62</v>
      </c>
      <c r="M46" t="s">
        <v>102</v>
      </c>
      <c r="N46" t="s">
        <v>1985</v>
      </c>
    </row>
    <row r="47" spans="1:14" x14ac:dyDescent="0.25">
      <c r="A47">
        <v>2022</v>
      </c>
      <c r="B47">
        <v>5</v>
      </c>
      <c r="C47">
        <v>6</v>
      </c>
      <c r="D47">
        <v>46</v>
      </c>
      <c r="E47">
        <v>4</v>
      </c>
      <c r="F47" t="s">
        <v>1055</v>
      </c>
      <c r="G47" t="s">
        <v>30</v>
      </c>
      <c r="H47" t="s">
        <v>5038</v>
      </c>
      <c r="I47" t="s">
        <v>5039</v>
      </c>
      <c r="J47">
        <v>1</v>
      </c>
      <c r="K47" t="s">
        <v>5292</v>
      </c>
      <c r="L47" t="s">
        <v>2231</v>
      </c>
      <c r="M47" t="s">
        <v>5019</v>
      </c>
      <c r="N47" t="s">
        <v>5293</v>
      </c>
    </row>
    <row r="48" spans="1:14" x14ac:dyDescent="0.25">
      <c r="A48">
        <v>2022</v>
      </c>
      <c r="B48">
        <v>5</v>
      </c>
      <c r="C48">
        <v>7</v>
      </c>
      <c r="D48">
        <v>47</v>
      </c>
      <c r="G48" t="s">
        <v>30</v>
      </c>
      <c r="H48" t="s">
        <v>5040</v>
      </c>
      <c r="I48" t="s">
        <v>5294</v>
      </c>
      <c r="J48">
        <v>1</v>
      </c>
      <c r="K48" t="s">
        <v>5295</v>
      </c>
      <c r="L48" t="s">
        <v>2229</v>
      </c>
      <c r="M48" t="s">
        <v>5019</v>
      </c>
      <c r="N48" t="s">
        <v>5296</v>
      </c>
    </row>
    <row r="49" spans="1:14" x14ac:dyDescent="0.25">
      <c r="A49">
        <v>2022</v>
      </c>
      <c r="B49">
        <v>5</v>
      </c>
      <c r="C49">
        <v>8</v>
      </c>
      <c r="D49">
        <v>48</v>
      </c>
      <c r="E49">
        <v>9</v>
      </c>
      <c r="F49" t="s">
        <v>1049</v>
      </c>
      <c r="G49" t="s">
        <v>30</v>
      </c>
      <c r="H49" t="s">
        <v>5043</v>
      </c>
      <c r="I49" t="s">
        <v>5044</v>
      </c>
      <c r="J49">
        <v>1</v>
      </c>
      <c r="K49" t="s">
        <v>5297</v>
      </c>
      <c r="L49" t="s">
        <v>159</v>
      </c>
      <c r="M49" t="s">
        <v>5019</v>
      </c>
      <c r="N49" t="s">
        <v>5298</v>
      </c>
    </row>
    <row r="50" spans="1:14" x14ac:dyDescent="0.25">
      <c r="A50">
        <v>2022</v>
      </c>
      <c r="B50">
        <v>5</v>
      </c>
      <c r="C50">
        <v>9</v>
      </c>
      <c r="D50">
        <v>49</v>
      </c>
      <c r="E50">
        <v>10</v>
      </c>
      <c r="F50" t="s">
        <v>1041</v>
      </c>
      <c r="G50" t="s">
        <v>30</v>
      </c>
      <c r="H50" t="s">
        <v>5045</v>
      </c>
      <c r="I50" t="s">
        <v>5046</v>
      </c>
      <c r="J50">
        <v>1</v>
      </c>
      <c r="K50" t="s">
        <v>2572</v>
      </c>
      <c r="L50" t="s">
        <v>62</v>
      </c>
      <c r="M50" t="s">
        <v>64</v>
      </c>
      <c r="N50" t="s">
        <v>1681</v>
      </c>
    </row>
    <row r="51" spans="1:14" x14ac:dyDescent="0.25">
      <c r="A51">
        <v>2022</v>
      </c>
      <c r="B51">
        <v>5</v>
      </c>
      <c r="C51">
        <v>10</v>
      </c>
      <c r="D51">
        <v>50</v>
      </c>
      <c r="G51" t="s">
        <v>30</v>
      </c>
      <c r="H51" t="s">
        <v>5049</v>
      </c>
      <c r="I51" t="s">
        <v>5050</v>
      </c>
      <c r="J51">
        <v>1</v>
      </c>
      <c r="K51" t="s">
        <v>5299</v>
      </c>
      <c r="L51" t="s">
        <v>2246</v>
      </c>
      <c r="M51" t="s">
        <v>5019</v>
      </c>
      <c r="N51" t="s">
        <v>5300</v>
      </c>
    </row>
    <row r="52" spans="1:14" x14ac:dyDescent="0.25">
      <c r="A52">
        <v>2022</v>
      </c>
      <c r="B52">
        <v>6</v>
      </c>
      <c r="C52">
        <v>1</v>
      </c>
      <c r="D52">
        <v>51</v>
      </c>
      <c r="E52">
        <v>8</v>
      </c>
      <c r="F52" t="s">
        <v>1043</v>
      </c>
      <c r="G52" t="s">
        <v>30</v>
      </c>
      <c r="H52" t="s">
        <v>5051</v>
      </c>
      <c r="I52" t="s">
        <v>5052</v>
      </c>
      <c r="J52">
        <v>1</v>
      </c>
      <c r="K52" t="s">
        <v>5301</v>
      </c>
      <c r="L52" t="s">
        <v>62</v>
      </c>
      <c r="M52" t="s">
        <v>5019</v>
      </c>
      <c r="N52" t="s">
        <v>5302</v>
      </c>
    </row>
    <row r="53" spans="1:14" x14ac:dyDescent="0.25">
      <c r="A53">
        <v>2022</v>
      </c>
      <c r="B53">
        <v>6</v>
      </c>
      <c r="C53">
        <v>2</v>
      </c>
      <c r="D53">
        <v>52</v>
      </c>
      <c r="E53">
        <v>6</v>
      </c>
      <c r="F53" t="s">
        <v>1052</v>
      </c>
      <c r="G53" t="s">
        <v>30</v>
      </c>
      <c r="H53" t="s">
        <v>5055</v>
      </c>
      <c r="I53" t="s">
        <v>5056</v>
      </c>
      <c r="J53">
        <v>1</v>
      </c>
      <c r="K53" t="s">
        <v>5235</v>
      </c>
      <c r="L53" t="s">
        <v>54</v>
      </c>
      <c r="M53" t="s">
        <v>64</v>
      </c>
      <c r="N53" t="s">
        <v>5234</v>
      </c>
    </row>
    <row r="54" spans="1:14" x14ac:dyDescent="0.25">
      <c r="A54">
        <v>2022</v>
      </c>
      <c r="B54">
        <v>6</v>
      </c>
      <c r="C54">
        <v>3</v>
      </c>
      <c r="D54">
        <v>53</v>
      </c>
      <c r="E54">
        <v>2</v>
      </c>
      <c r="F54" t="s">
        <v>1046</v>
      </c>
      <c r="G54" t="s">
        <v>30</v>
      </c>
      <c r="H54" t="s">
        <v>5059</v>
      </c>
      <c r="I54" t="s">
        <v>5303</v>
      </c>
      <c r="J54">
        <v>1</v>
      </c>
      <c r="K54" t="s">
        <v>2667</v>
      </c>
      <c r="L54" t="s">
        <v>2268</v>
      </c>
      <c r="M54" t="s">
        <v>64</v>
      </c>
      <c r="N54" t="s">
        <v>1942</v>
      </c>
    </row>
    <row r="55" spans="1:14" x14ac:dyDescent="0.25">
      <c r="A55">
        <v>2022</v>
      </c>
      <c r="B55">
        <v>6</v>
      </c>
      <c r="C55">
        <v>4</v>
      </c>
      <c r="D55">
        <v>54</v>
      </c>
      <c r="E55">
        <v>3</v>
      </c>
      <c r="F55" t="s">
        <v>1057</v>
      </c>
      <c r="G55" t="s">
        <v>30</v>
      </c>
      <c r="H55" t="s">
        <v>5062</v>
      </c>
      <c r="I55" t="s">
        <v>5063</v>
      </c>
      <c r="J55">
        <v>1</v>
      </c>
      <c r="K55" t="s">
        <v>5304</v>
      </c>
      <c r="L55" t="s">
        <v>2231</v>
      </c>
      <c r="M55" t="s">
        <v>5019</v>
      </c>
      <c r="N55" t="s">
        <v>5305</v>
      </c>
    </row>
    <row r="56" spans="1:14" x14ac:dyDescent="0.25">
      <c r="A56">
        <v>2022</v>
      </c>
      <c r="B56">
        <v>6</v>
      </c>
      <c r="C56">
        <v>5</v>
      </c>
      <c r="D56">
        <v>55</v>
      </c>
      <c r="E56">
        <v>1</v>
      </c>
      <c r="F56" t="s">
        <v>1038</v>
      </c>
      <c r="G56" t="s">
        <v>30</v>
      </c>
      <c r="H56" t="s">
        <v>5066</v>
      </c>
      <c r="I56" t="s">
        <v>5306</v>
      </c>
      <c r="J56">
        <v>1</v>
      </c>
      <c r="K56" t="s">
        <v>2677</v>
      </c>
      <c r="L56" t="s">
        <v>2209</v>
      </c>
      <c r="M56" t="s">
        <v>64</v>
      </c>
      <c r="N56" t="s">
        <v>1977</v>
      </c>
    </row>
    <row r="57" spans="1:14" x14ac:dyDescent="0.25">
      <c r="A57">
        <v>2022</v>
      </c>
      <c r="B57">
        <v>6</v>
      </c>
      <c r="C57">
        <v>6</v>
      </c>
      <c r="D57">
        <v>56</v>
      </c>
      <c r="E57">
        <v>4</v>
      </c>
      <c r="F57" t="s">
        <v>1055</v>
      </c>
      <c r="G57" t="s">
        <v>30</v>
      </c>
      <c r="H57" t="s">
        <v>5070</v>
      </c>
      <c r="I57" t="s">
        <v>5071</v>
      </c>
      <c r="J57">
        <v>1</v>
      </c>
      <c r="K57" t="s">
        <v>5307</v>
      </c>
      <c r="L57" t="s">
        <v>62</v>
      </c>
      <c r="M57" t="s">
        <v>5019</v>
      </c>
      <c r="N57" t="s">
        <v>5308</v>
      </c>
    </row>
    <row r="58" spans="1:14" x14ac:dyDescent="0.25">
      <c r="A58">
        <v>2022</v>
      </c>
      <c r="B58">
        <v>6</v>
      </c>
      <c r="C58">
        <v>7</v>
      </c>
      <c r="D58">
        <v>57</v>
      </c>
      <c r="G58" t="s">
        <v>30</v>
      </c>
      <c r="H58" t="s">
        <v>5074</v>
      </c>
      <c r="I58" t="s">
        <v>5075</v>
      </c>
      <c r="J58">
        <v>1</v>
      </c>
      <c r="K58" t="s">
        <v>5309</v>
      </c>
      <c r="L58" t="s">
        <v>2229</v>
      </c>
      <c r="M58" t="s">
        <v>5019</v>
      </c>
      <c r="N58" t="s">
        <v>5310</v>
      </c>
    </row>
    <row r="59" spans="1:14" x14ac:dyDescent="0.25">
      <c r="A59">
        <v>2022</v>
      </c>
      <c r="B59">
        <v>6</v>
      </c>
      <c r="C59">
        <v>8</v>
      </c>
      <c r="D59">
        <v>58</v>
      </c>
      <c r="E59">
        <v>9</v>
      </c>
      <c r="F59" t="s">
        <v>1049</v>
      </c>
      <c r="G59" t="s">
        <v>30</v>
      </c>
      <c r="H59" t="s">
        <v>5078</v>
      </c>
      <c r="I59" t="s">
        <v>5079</v>
      </c>
      <c r="J59">
        <v>1</v>
      </c>
      <c r="K59" t="s">
        <v>5311</v>
      </c>
      <c r="L59" t="s">
        <v>2219</v>
      </c>
      <c r="M59" t="s">
        <v>5019</v>
      </c>
      <c r="N59" t="s">
        <v>5312</v>
      </c>
    </row>
    <row r="60" spans="1:14" x14ac:dyDescent="0.25">
      <c r="A60">
        <v>2022</v>
      </c>
      <c r="B60">
        <v>6</v>
      </c>
      <c r="C60">
        <v>9</v>
      </c>
      <c r="D60">
        <v>59</v>
      </c>
      <c r="E60">
        <v>10</v>
      </c>
      <c r="F60" t="s">
        <v>1041</v>
      </c>
      <c r="G60" t="s">
        <v>30</v>
      </c>
      <c r="H60" t="s">
        <v>5082</v>
      </c>
      <c r="I60" t="s">
        <v>5083</v>
      </c>
      <c r="J60">
        <v>1</v>
      </c>
      <c r="K60" t="s">
        <v>1453</v>
      </c>
      <c r="L60" t="s">
        <v>94</v>
      </c>
      <c r="M60" t="s">
        <v>126</v>
      </c>
      <c r="N60" t="s">
        <v>1454</v>
      </c>
    </row>
    <row r="61" spans="1:14" x14ac:dyDescent="0.25">
      <c r="A61">
        <v>2022</v>
      </c>
      <c r="B61">
        <v>6</v>
      </c>
      <c r="C61">
        <v>10</v>
      </c>
      <c r="D61">
        <v>60</v>
      </c>
      <c r="G61" t="s">
        <v>30</v>
      </c>
      <c r="H61" t="s">
        <v>5086</v>
      </c>
      <c r="I61" t="s">
        <v>5087</v>
      </c>
      <c r="J61">
        <v>1</v>
      </c>
      <c r="K61" t="s">
        <v>5313</v>
      </c>
      <c r="L61" t="s">
        <v>92</v>
      </c>
      <c r="M61" t="s">
        <v>5019</v>
      </c>
      <c r="N61" t="s">
        <v>5314</v>
      </c>
    </row>
    <row r="62" spans="1:14" x14ac:dyDescent="0.25">
      <c r="A62">
        <v>2022</v>
      </c>
      <c r="B62">
        <v>7</v>
      </c>
      <c r="C62">
        <v>1</v>
      </c>
      <c r="D62">
        <v>61</v>
      </c>
      <c r="E62">
        <v>8</v>
      </c>
      <c r="F62" t="s">
        <v>1043</v>
      </c>
      <c r="G62" t="s">
        <v>30</v>
      </c>
      <c r="H62" t="s">
        <v>5090</v>
      </c>
      <c r="I62" t="s">
        <v>5091</v>
      </c>
      <c r="J62">
        <v>1</v>
      </c>
      <c r="K62" t="s">
        <v>5315</v>
      </c>
      <c r="L62" t="s">
        <v>2278</v>
      </c>
      <c r="M62" t="s">
        <v>5019</v>
      </c>
      <c r="N62" t="s">
        <v>5316</v>
      </c>
    </row>
    <row r="63" spans="1:14" x14ac:dyDescent="0.25">
      <c r="A63">
        <v>2022</v>
      </c>
      <c r="B63">
        <v>7</v>
      </c>
      <c r="C63">
        <v>2</v>
      </c>
      <c r="D63">
        <v>62</v>
      </c>
      <c r="E63">
        <v>6</v>
      </c>
      <c r="F63" t="s">
        <v>1052</v>
      </c>
      <c r="G63" t="s">
        <v>30</v>
      </c>
      <c r="H63" t="s">
        <v>5094</v>
      </c>
      <c r="I63" t="s">
        <v>5095</v>
      </c>
      <c r="J63">
        <v>1</v>
      </c>
      <c r="K63" t="s">
        <v>5317</v>
      </c>
      <c r="L63" t="s">
        <v>2224</v>
      </c>
      <c r="M63" t="s">
        <v>5019</v>
      </c>
      <c r="N63" t="s">
        <v>5318</v>
      </c>
    </row>
    <row r="64" spans="1:14" x14ac:dyDescent="0.25">
      <c r="A64">
        <v>2022</v>
      </c>
      <c r="B64">
        <v>7</v>
      </c>
      <c r="C64">
        <v>3</v>
      </c>
      <c r="D64">
        <v>63</v>
      </c>
      <c r="E64">
        <v>2</v>
      </c>
      <c r="F64" t="s">
        <v>1046</v>
      </c>
      <c r="G64" t="s">
        <v>30</v>
      </c>
      <c r="H64" t="s">
        <v>5098</v>
      </c>
      <c r="I64" t="s">
        <v>5319</v>
      </c>
      <c r="J64">
        <v>1</v>
      </c>
      <c r="K64" t="s">
        <v>1511</v>
      </c>
      <c r="L64" t="s">
        <v>2221</v>
      </c>
      <c r="M64" t="s">
        <v>126</v>
      </c>
      <c r="N64" t="s">
        <v>1512</v>
      </c>
    </row>
    <row r="65" spans="1:14" x14ac:dyDescent="0.25">
      <c r="A65">
        <v>2022</v>
      </c>
      <c r="B65">
        <v>7</v>
      </c>
      <c r="C65">
        <v>4</v>
      </c>
      <c r="D65">
        <v>64</v>
      </c>
      <c r="E65">
        <v>3</v>
      </c>
      <c r="F65" t="s">
        <v>1057</v>
      </c>
      <c r="G65" t="s">
        <v>30</v>
      </c>
      <c r="H65" t="s">
        <v>5102</v>
      </c>
      <c r="I65" t="s">
        <v>5103</v>
      </c>
      <c r="J65">
        <v>1</v>
      </c>
      <c r="K65" t="s">
        <v>5320</v>
      </c>
      <c r="L65" t="s">
        <v>2219</v>
      </c>
      <c r="M65" t="s">
        <v>5019</v>
      </c>
      <c r="N65" t="s">
        <v>5321</v>
      </c>
    </row>
    <row r="66" spans="1:14" x14ac:dyDescent="0.25">
      <c r="A66">
        <v>2022</v>
      </c>
      <c r="B66">
        <v>7</v>
      </c>
      <c r="C66">
        <v>5</v>
      </c>
      <c r="D66">
        <v>65</v>
      </c>
      <c r="E66">
        <v>1</v>
      </c>
      <c r="F66" t="s">
        <v>1038</v>
      </c>
      <c r="G66" t="s">
        <v>30</v>
      </c>
      <c r="H66" t="s">
        <v>5106</v>
      </c>
      <c r="I66" t="s">
        <v>5107</v>
      </c>
      <c r="J66">
        <v>1</v>
      </c>
      <c r="K66" t="s">
        <v>5216</v>
      </c>
      <c r="L66" t="s">
        <v>34</v>
      </c>
      <c r="M66" t="s">
        <v>64</v>
      </c>
      <c r="N66" t="s">
        <v>2056</v>
      </c>
    </row>
    <row r="67" spans="1:14" x14ac:dyDescent="0.25">
      <c r="A67">
        <v>2022</v>
      </c>
      <c r="B67">
        <v>7</v>
      </c>
      <c r="C67">
        <v>6</v>
      </c>
      <c r="D67">
        <v>66</v>
      </c>
      <c r="E67">
        <v>4</v>
      </c>
      <c r="F67" t="s">
        <v>1055</v>
      </c>
      <c r="G67" t="s">
        <v>30</v>
      </c>
      <c r="H67" t="s">
        <v>5109</v>
      </c>
      <c r="I67" t="s">
        <v>5110</v>
      </c>
      <c r="J67">
        <v>1</v>
      </c>
      <c r="K67" t="s">
        <v>5322</v>
      </c>
      <c r="L67" t="s">
        <v>2233</v>
      </c>
      <c r="M67" t="s">
        <v>5019</v>
      </c>
      <c r="N67" t="s">
        <v>5323</v>
      </c>
    </row>
    <row r="68" spans="1:14" x14ac:dyDescent="0.25">
      <c r="A68">
        <v>2022</v>
      </c>
      <c r="B68">
        <v>7</v>
      </c>
      <c r="C68">
        <v>7</v>
      </c>
      <c r="D68">
        <v>67</v>
      </c>
      <c r="G68" t="s">
        <v>30</v>
      </c>
      <c r="H68" t="s">
        <v>5113</v>
      </c>
      <c r="I68" t="s">
        <v>5324</v>
      </c>
      <c r="J68">
        <v>1</v>
      </c>
      <c r="K68" t="s">
        <v>5325</v>
      </c>
      <c r="L68" t="s">
        <v>2209</v>
      </c>
      <c r="M68" t="s">
        <v>5019</v>
      </c>
      <c r="N68" t="s">
        <v>5326</v>
      </c>
    </row>
    <row r="69" spans="1:14" x14ac:dyDescent="0.25">
      <c r="A69">
        <v>2022</v>
      </c>
      <c r="B69">
        <v>7</v>
      </c>
      <c r="C69">
        <v>8</v>
      </c>
      <c r="D69">
        <v>68</v>
      </c>
      <c r="E69">
        <v>9</v>
      </c>
      <c r="F69" t="s">
        <v>1049</v>
      </c>
      <c r="G69" t="s">
        <v>30</v>
      </c>
      <c r="H69" t="s">
        <v>5117</v>
      </c>
      <c r="I69" t="s">
        <v>5118</v>
      </c>
      <c r="J69">
        <v>1</v>
      </c>
      <c r="K69" t="s">
        <v>5327</v>
      </c>
      <c r="L69" t="s">
        <v>2209</v>
      </c>
      <c r="M69" t="s">
        <v>5019</v>
      </c>
      <c r="N69" t="s">
        <v>5328</v>
      </c>
    </row>
    <row r="70" spans="1:14" x14ac:dyDescent="0.25">
      <c r="A70">
        <v>2022</v>
      </c>
      <c r="B70">
        <v>7</v>
      </c>
      <c r="C70">
        <v>9</v>
      </c>
      <c r="D70">
        <v>69</v>
      </c>
      <c r="E70">
        <v>10</v>
      </c>
      <c r="F70" t="s">
        <v>1041</v>
      </c>
      <c r="G70" t="s">
        <v>30</v>
      </c>
      <c r="H70" t="s">
        <v>5121</v>
      </c>
      <c r="I70" t="s">
        <v>5122</v>
      </c>
      <c r="J70">
        <v>1</v>
      </c>
      <c r="K70" t="s">
        <v>2845</v>
      </c>
      <c r="L70" t="s">
        <v>2208</v>
      </c>
      <c r="M70" t="s">
        <v>29</v>
      </c>
      <c r="N70" t="s">
        <v>2065</v>
      </c>
    </row>
    <row r="71" spans="1:14" x14ac:dyDescent="0.25">
      <c r="A71">
        <v>2022</v>
      </c>
      <c r="B71">
        <v>7</v>
      </c>
      <c r="C71">
        <v>10</v>
      </c>
      <c r="D71">
        <v>70</v>
      </c>
      <c r="G71" t="s">
        <v>30</v>
      </c>
      <c r="H71" t="s">
        <v>5125</v>
      </c>
      <c r="I71" t="s">
        <v>5329</v>
      </c>
      <c r="J71">
        <v>1</v>
      </c>
      <c r="K71" t="s">
        <v>5330</v>
      </c>
      <c r="L71" t="s">
        <v>2213</v>
      </c>
      <c r="M71" t="s">
        <v>5019</v>
      </c>
      <c r="N71" t="s">
        <v>5331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D2DBC-75E1-49B3-83DD-33CBBC3EA2E1}">
  <sheetPr codeName="Sheet25"/>
  <dimension ref="C2:N242"/>
  <sheetViews>
    <sheetView topLeftCell="A74" workbookViewId="0">
      <selection activeCell="E87" sqref="E87"/>
    </sheetView>
  </sheetViews>
  <sheetFormatPr defaultColWidth="8.85546875" defaultRowHeight="15" x14ac:dyDescent="0.25"/>
  <cols>
    <col min="4" max="4" width="26.42578125" customWidth="1"/>
    <col min="5" max="5" width="24.28515625" bestFit="1" customWidth="1"/>
    <col min="6" max="6" width="12.5703125" customWidth="1"/>
    <col min="10" max="10" width="11.5703125" customWidth="1"/>
    <col min="11" max="11" width="15.5703125" customWidth="1"/>
    <col min="12" max="12" width="19.5703125" customWidth="1"/>
    <col min="13" max="13" width="14.28515625" customWidth="1"/>
    <col min="14" max="14" width="23.85546875" customWidth="1"/>
  </cols>
  <sheetData>
    <row r="2" spans="3:14" x14ac:dyDescent="0.25">
      <c r="C2" t="s">
        <v>5129</v>
      </c>
      <c r="D2" t="s">
        <v>1064</v>
      </c>
      <c r="E2" t="s">
        <v>1</v>
      </c>
      <c r="F2" t="s">
        <v>2558</v>
      </c>
      <c r="G2" t="s">
        <v>2</v>
      </c>
      <c r="H2" t="s">
        <v>3</v>
      </c>
      <c r="I2" t="s">
        <v>5130</v>
      </c>
      <c r="J2" t="s">
        <v>5131</v>
      </c>
      <c r="K2" t="s">
        <v>5132</v>
      </c>
      <c r="L2" t="s">
        <v>5133</v>
      </c>
      <c r="M2" t="s">
        <v>1070</v>
      </c>
      <c r="N2" t="s">
        <v>1077</v>
      </c>
    </row>
    <row r="3" spans="3:14" x14ac:dyDescent="0.25">
      <c r="C3">
        <v>15</v>
      </c>
      <c r="D3" t="s">
        <v>1046</v>
      </c>
      <c r="E3" t="s">
        <v>100</v>
      </c>
      <c r="F3" t="s">
        <v>5174</v>
      </c>
      <c r="G3" t="s">
        <v>2209</v>
      </c>
      <c r="H3" t="s">
        <v>64</v>
      </c>
      <c r="I3">
        <v>65</v>
      </c>
      <c r="J3" t="s">
        <v>31</v>
      </c>
      <c r="K3" t="str">
        <f>IF(Draft2021[[#This Row],[KEEPER]]="K",_xlfn.IFNA(INDEX(Draft2020[Current Contract],MATCH(Draft2021[[#This Row],[sleeper_id]],Draft2020[sleeper_id],0)),"Undrafted"),"")</f>
        <v>Rookie</v>
      </c>
      <c r="L3" t="str">
        <f>IF(Draft2021[[#This Row],[KEEPER]]="K",Draft2021[[#This Row],[Last Contract]],IF(ISNA(VLOOKUP(Draft2021[[#This Row],[sleeper_id]],Rookies2021[player_id],1,FALSE)),"Auction","Rookie"))</f>
        <v>Rookie</v>
      </c>
      <c r="M3">
        <f>2021-Draft2021[[#This Row],[Net Keeper Count]]</f>
        <v>2017</v>
      </c>
      <c r="N3">
        <f>IF(Draft2021[[#This Row],[KEEPER]]="K",1+_xlfn.IFNA(INDEX(Draft2020[Net Keeper Count],MATCH(Draft2021[[#This Row],[PLAYER]],Draft2020[PLAYER],0)),0),0)</f>
        <v>4</v>
      </c>
    </row>
    <row r="4" spans="3:14" x14ac:dyDescent="0.25">
      <c r="C4">
        <v>25</v>
      </c>
      <c r="D4" t="s">
        <v>1046</v>
      </c>
      <c r="E4" t="s">
        <v>171</v>
      </c>
      <c r="F4" t="s">
        <v>5247</v>
      </c>
      <c r="G4" t="s">
        <v>72</v>
      </c>
      <c r="H4" t="s">
        <v>102</v>
      </c>
      <c r="I4">
        <v>41</v>
      </c>
      <c r="J4" t="s">
        <v>31</v>
      </c>
      <c r="K4" t="str">
        <f>IF(Draft2021[[#This Row],[KEEPER]]="K",_xlfn.IFNA(INDEX(Draft2020[Current Contract],MATCH(Draft2021[[#This Row],[sleeper_id]],Draft2020[sleeper_id],0)),"Undrafted"),"")</f>
        <v>Auction</v>
      </c>
      <c r="L4" t="str">
        <f>IF(Draft2021[[#This Row],[KEEPER]]="K",Draft2021[[#This Row],[Last Contract]],IF(ISNA(VLOOKUP(Draft2021[[#This Row],[sleeper_id]],Rookies2021[player_id],1,FALSE)),"Auction","Rookie"))</f>
        <v>Auction</v>
      </c>
      <c r="M4">
        <f>2021-Draft2021[[#This Row],[Net Keeper Count]]</f>
        <v>2019</v>
      </c>
      <c r="N4">
        <f>IF(Draft2021[[#This Row],[KEEPER]]="K",1+_xlfn.IFNA(INDEX(Draft2020[Net Keeper Count],MATCH(Draft2021[[#This Row],[PLAYER]],Draft2020[PLAYER],0)),0),0)</f>
        <v>2</v>
      </c>
    </row>
    <row r="5" spans="3:14" x14ac:dyDescent="0.25">
      <c r="C5">
        <v>101</v>
      </c>
      <c r="D5" t="s">
        <v>1046</v>
      </c>
      <c r="E5" t="s">
        <v>114</v>
      </c>
      <c r="F5" t="s">
        <v>5180</v>
      </c>
      <c r="G5" t="s">
        <v>70</v>
      </c>
      <c r="H5" t="s">
        <v>102</v>
      </c>
      <c r="I5">
        <v>32</v>
      </c>
      <c r="J5" t="s">
        <v>31</v>
      </c>
      <c r="K5" t="str">
        <f>IF(Draft2021[[#This Row],[KEEPER]]="K",_xlfn.IFNA(INDEX(Draft2020[Current Contract],MATCH(Draft2021[[#This Row],[sleeper_id]],Draft2020[sleeper_id],0)),"Undrafted"),"")</f>
        <v>Auction</v>
      </c>
      <c r="L5" t="str">
        <f>IF(Draft2021[[#This Row],[KEEPER]]="K",Draft2021[[#This Row],[Last Contract]],IF(ISNA(VLOOKUP(Draft2021[[#This Row],[sleeper_id]],Rookies2021[player_id],1,FALSE)),"Auction","Rookie"))</f>
        <v>Auction</v>
      </c>
      <c r="M5">
        <f>2021-Draft2021[[#This Row],[Net Keeper Count]]</f>
        <v>2020</v>
      </c>
      <c r="N5">
        <f>IF(Draft2021[[#This Row],[KEEPER]]="K",1+_xlfn.IFNA(INDEX(Draft2020[Net Keeper Count],MATCH(Draft2021[[#This Row],[PLAYER]],Draft2020[PLAYER],0)),0),0)</f>
        <v>1</v>
      </c>
    </row>
    <row r="6" spans="3:14" x14ac:dyDescent="0.25">
      <c r="C6">
        <v>110</v>
      </c>
      <c r="D6" t="s">
        <v>1046</v>
      </c>
      <c r="E6" t="s">
        <v>242</v>
      </c>
      <c r="F6" t="s">
        <v>5248</v>
      </c>
      <c r="G6" t="s">
        <v>70</v>
      </c>
      <c r="H6" t="s">
        <v>64</v>
      </c>
      <c r="I6">
        <v>8</v>
      </c>
      <c r="J6" t="s">
        <v>31</v>
      </c>
      <c r="K6" t="str">
        <f>IF(Draft2021[[#This Row],[KEEPER]]="K",_xlfn.IFNA(INDEX(Draft2020[Current Contract],MATCH(Draft2021[[#This Row],[sleeper_id]],Draft2020[sleeper_id],0)),"Undrafted"),"")</f>
        <v>Auction</v>
      </c>
      <c r="L6" t="str">
        <f>IF(Draft2021[[#This Row],[KEEPER]]="K",Draft2021[[#This Row],[Last Contract]],IF(ISNA(VLOOKUP(Draft2021[[#This Row],[sleeper_id]],Rookies2021[player_id],1,FALSE)),"Auction","Rookie"))</f>
        <v>Auction</v>
      </c>
      <c r="M6">
        <f>2021-Draft2021[[#This Row],[Net Keeper Count]]</f>
        <v>2018</v>
      </c>
      <c r="N6">
        <f>IF(Draft2021[[#This Row],[KEEPER]]="K",1+_xlfn.IFNA(INDEX(Draft2020[Net Keeper Count],MATCH(Draft2021[[#This Row],[PLAYER]],Draft2020[PLAYER],0)),0),0)</f>
        <v>3</v>
      </c>
    </row>
    <row r="7" spans="3:14" x14ac:dyDescent="0.25">
      <c r="C7">
        <v>106</v>
      </c>
      <c r="D7" t="s">
        <v>1046</v>
      </c>
      <c r="E7" t="s">
        <v>249</v>
      </c>
      <c r="F7" t="s">
        <v>2562</v>
      </c>
      <c r="G7" t="s">
        <v>2233</v>
      </c>
      <c r="H7" t="s">
        <v>29</v>
      </c>
      <c r="I7">
        <v>6</v>
      </c>
      <c r="J7" t="s">
        <v>31</v>
      </c>
      <c r="K7" t="str">
        <f>IF(Draft2021[[#This Row],[KEEPER]]="K",_xlfn.IFNA(INDEX(Draft2020[Current Contract],MATCH(Draft2021[[#This Row],[sleeper_id]],Draft2020[sleeper_id],0)),"Undrafted"),"")</f>
        <v>Rookie</v>
      </c>
      <c r="L7" t="str">
        <f>IF(Draft2021[[#This Row],[KEEPER]]="K",Draft2021[[#This Row],[Last Contract]],IF(ISNA(VLOOKUP(Draft2021[[#This Row],[sleeper_id]],Rookies2021[player_id],1,FALSE)),"Auction","Rookie"))</f>
        <v>Rookie</v>
      </c>
      <c r="M7">
        <f>2021-Draft2021[[#This Row],[Net Keeper Count]]</f>
        <v>2018</v>
      </c>
      <c r="N7">
        <f>IF(Draft2021[[#This Row],[KEEPER]]="K",1+_xlfn.IFNA(INDEX(Draft2020[Net Keeper Count],MATCH(Draft2021[[#This Row],[PLAYER]],Draft2020[PLAYER],0)),0),0)</f>
        <v>3</v>
      </c>
    </row>
    <row r="8" spans="3:14" x14ac:dyDescent="0.25">
      <c r="C8">
        <v>108</v>
      </c>
      <c r="D8" t="s">
        <v>1046</v>
      </c>
      <c r="E8" t="s">
        <v>1916</v>
      </c>
      <c r="F8" t="s">
        <v>5187</v>
      </c>
      <c r="G8" t="s">
        <v>62</v>
      </c>
      <c r="H8" t="s">
        <v>64</v>
      </c>
      <c r="I8">
        <v>6</v>
      </c>
      <c r="J8" t="s">
        <v>31</v>
      </c>
      <c r="K8" t="str">
        <f>IF(Draft2021[[#This Row],[KEEPER]]="K",_xlfn.IFNA(INDEX(Draft2020[Current Contract],MATCH(Draft2021[[#This Row],[sleeper_id]],Draft2020[sleeper_id],0)),"Undrafted"),"")</f>
        <v>Rookie</v>
      </c>
      <c r="L8" t="str">
        <f>IF(Draft2021[[#This Row],[KEEPER]]="K",Draft2021[[#This Row],[Last Contract]],IF(ISNA(VLOOKUP(Draft2021[[#This Row],[sleeper_id]],Rookies2021[player_id],1,FALSE)),"Auction","Rookie"))</f>
        <v>Rookie</v>
      </c>
      <c r="M8">
        <f>2021-Draft2021[[#This Row],[Net Keeper Count]]</f>
        <v>2020</v>
      </c>
      <c r="N8">
        <f>IF(Draft2021[[#This Row],[KEEPER]]="K",1+_xlfn.IFNA(INDEX(Draft2020[Net Keeper Count],MATCH(Draft2021[[#This Row],[PLAYER]],Draft2020[PLAYER],0)),0),0)</f>
        <v>1</v>
      </c>
    </row>
    <row r="9" spans="3:14" x14ac:dyDescent="0.25">
      <c r="C9">
        <v>103</v>
      </c>
      <c r="D9" t="s">
        <v>1046</v>
      </c>
      <c r="E9" t="s">
        <v>1881</v>
      </c>
      <c r="F9" t="s">
        <v>5135</v>
      </c>
      <c r="G9" t="s">
        <v>2246</v>
      </c>
      <c r="H9" t="s">
        <v>102</v>
      </c>
      <c r="I9">
        <v>5</v>
      </c>
      <c r="J9" t="s">
        <v>31</v>
      </c>
      <c r="K9" t="str">
        <f>IF(Draft2021[[#This Row],[KEEPER]]="K",_xlfn.IFNA(INDEX(Draft2020[Current Contract],MATCH(Draft2021[[#This Row],[sleeper_id]],Draft2020[sleeper_id],0)),"Undrafted"),"")</f>
        <v>Rookie</v>
      </c>
      <c r="L9" t="str">
        <f>IF(Draft2021[[#This Row],[KEEPER]]="K",Draft2021[[#This Row],[Last Contract]],IF(ISNA(VLOOKUP(Draft2021[[#This Row],[sleeper_id]],Rookies2021[player_id],1,FALSE)),"Auction","Rookie"))</f>
        <v>Rookie</v>
      </c>
      <c r="M9">
        <f>2021-Draft2021[[#This Row],[Net Keeper Count]]</f>
        <v>2019</v>
      </c>
      <c r="N9">
        <f>IF(Draft2021[[#This Row],[KEEPER]]="K",1+_xlfn.IFNA(INDEX(Draft2020[Net Keeper Count],MATCH(Draft2021[[#This Row],[PLAYER]],Draft2020[PLAYER],0)),0),0)</f>
        <v>2</v>
      </c>
    </row>
    <row r="10" spans="3:14" x14ac:dyDescent="0.25">
      <c r="C10">
        <v>107</v>
      </c>
      <c r="D10" t="s">
        <v>1046</v>
      </c>
      <c r="E10" t="s">
        <v>1328</v>
      </c>
      <c r="F10" t="s">
        <v>1327</v>
      </c>
      <c r="G10" t="s">
        <v>2246</v>
      </c>
      <c r="H10" t="s">
        <v>102</v>
      </c>
      <c r="I10">
        <v>4</v>
      </c>
      <c r="J10" t="s">
        <v>31</v>
      </c>
      <c r="K10" t="str">
        <f>IF(Draft2021[[#This Row],[KEEPER]]="K",_xlfn.IFNA(INDEX(Draft2020[Current Contract],MATCH(Draft2021[[#This Row],[sleeper_id]],Draft2020[sleeper_id],0)),"Undrafted"),"")</f>
        <v>Rookie</v>
      </c>
      <c r="L10" t="str">
        <f>IF(Draft2021[[#This Row],[KEEPER]]="K",Draft2021[[#This Row],[Last Contract]],IF(ISNA(VLOOKUP(Draft2021[[#This Row],[sleeper_id]],Rookies2021[player_id],1,FALSE)),"Auction","Rookie"))</f>
        <v>Rookie</v>
      </c>
      <c r="M10">
        <f>2021-Draft2021[[#This Row],[Net Keeper Count]]</f>
        <v>2020</v>
      </c>
      <c r="N10">
        <f>IF(Draft2021[[#This Row],[KEEPER]]="K",1+_xlfn.IFNA(INDEX(Draft2020[Net Keeper Count],MATCH(Draft2021[[#This Row],[PLAYER]],Draft2020[PLAYER],0)),0),0)</f>
        <v>1</v>
      </c>
    </row>
    <row r="11" spans="3:14" x14ac:dyDescent="0.25">
      <c r="C11">
        <v>105</v>
      </c>
      <c r="D11" t="s">
        <v>1046</v>
      </c>
      <c r="E11" t="s">
        <v>1109</v>
      </c>
      <c r="F11" t="s">
        <v>1108</v>
      </c>
      <c r="G11" t="s">
        <v>92</v>
      </c>
      <c r="H11" t="s">
        <v>29</v>
      </c>
      <c r="I11">
        <v>3</v>
      </c>
      <c r="J11" t="s">
        <v>31</v>
      </c>
      <c r="K11" t="str">
        <f>IF(Draft2021[[#This Row],[KEEPER]]="K",_xlfn.IFNA(INDEX(Draft2020[Current Contract],MATCH(Draft2021[[#This Row],[sleeper_id]],Draft2020[sleeper_id],0)),"Undrafted"),"")</f>
        <v>Rookie</v>
      </c>
      <c r="L11" t="str">
        <f>IF(Draft2021[[#This Row],[KEEPER]]="K",Draft2021[[#This Row],[Last Contract]],IF(ISNA(VLOOKUP(Draft2021[[#This Row],[sleeper_id]],Rookies2021[player_id],1,FALSE)),"Auction","Rookie"))</f>
        <v>Rookie</v>
      </c>
      <c r="M11">
        <f>2021-Draft2021[[#This Row],[Net Keeper Count]]</f>
        <v>2019</v>
      </c>
      <c r="N11">
        <f>IF(Draft2021[[#This Row],[KEEPER]]="K",1+_xlfn.IFNA(INDEX(Draft2020[Net Keeper Count],MATCH(Draft2021[[#This Row],[PLAYER]],Draft2020[PLAYER],0)),0),0)</f>
        <v>2</v>
      </c>
    </row>
    <row r="12" spans="3:14" x14ac:dyDescent="0.25">
      <c r="C12">
        <v>109</v>
      </c>
      <c r="D12" t="s">
        <v>1046</v>
      </c>
      <c r="E12" t="s">
        <v>1772</v>
      </c>
      <c r="F12" t="s">
        <v>5157</v>
      </c>
      <c r="G12" t="s">
        <v>2209</v>
      </c>
      <c r="H12" t="s">
        <v>126</v>
      </c>
      <c r="I12">
        <v>3</v>
      </c>
      <c r="J12" t="s">
        <v>31</v>
      </c>
      <c r="K12" t="str">
        <f>IF(Draft2021[[#This Row],[KEEPER]]="K",_xlfn.IFNA(INDEX(Draft2020[Current Contract],MATCH(Draft2021[[#This Row],[sleeper_id]],Draft2020[sleeper_id],0)),"Undrafted"),"")</f>
        <v>Rookie</v>
      </c>
      <c r="L12" t="str">
        <f>IF(Draft2021[[#This Row],[KEEPER]]="K",Draft2021[[#This Row],[Last Contract]],IF(ISNA(VLOOKUP(Draft2021[[#This Row],[sleeper_id]],Rookies2021[player_id],1,FALSE)),"Auction","Rookie"))</f>
        <v>Rookie</v>
      </c>
      <c r="M12">
        <f>2021-Draft2021[[#This Row],[Net Keeper Count]]</f>
        <v>2019</v>
      </c>
      <c r="N12">
        <f>IF(Draft2021[[#This Row],[KEEPER]]="K",1+_xlfn.IFNA(INDEX(Draft2020[Net Keeper Count],MATCH(Draft2021[[#This Row],[PLAYER]],Draft2020[PLAYER],0)),0),0)</f>
        <v>2</v>
      </c>
    </row>
    <row r="13" spans="3:14" x14ac:dyDescent="0.25">
      <c r="C13">
        <v>18</v>
      </c>
      <c r="D13" t="s">
        <v>1046</v>
      </c>
      <c r="E13" t="s">
        <v>5332</v>
      </c>
      <c r="F13" t="s">
        <v>5333</v>
      </c>
      <c r="G13" t="s">
        <v>68</v>
      </c>
      <c r="H13" t="s">
        <v>102</v>
      </c>
      <c r="I13">
        <v>2</v>
      </c>
      <c r="J13" t="s">
        <v>31</v>
      </c>
      <c r="K13" t="str">
        <f>IF(Draft2021[[#This Row],[KEEPER]]="K",_xlfn.IFNA(INDEX(Draft2020[Current Contract],MATCH(Draft2021[[#This Row],[sleeper_id]],Draft2020[sleeper_id],0)),"Undrafted"),"")</f>
        <v>Rookie</v>
      </c>
      <c r="L13" t="str">
        <f>IF(Draft2021[[#This Row],[KEEPER]]="K",Draft2021[[#This Row],[Last Contract]],IF(ISNA(VLOOKUP(Draft2021[[#This Row],[sleeper_id]],Rookies2021[player_id],1,FALSE)),"Auction","Rookie"))</f>
        <v>Rookie</v>
      </c>
      <c r="M13">
        <f>2021-Draft2021[[#This Row],[Net Keeper Count]]</f>
        <v>2019</v>
      </c>
      <c r="N13">
        <f>IF(Draft2021[[#This Row],[KEEPER]]="K",1+_xlfn.IFNA(INDEX(Draft2020[Net Keeper Count],MATCH(Draft2021[[#This Row],[PLAYER]],Draft2020[PLAYER],0)),0),0)</f>
        <v>2</v>
      </c>
    </row>
    <row r="14" spans="3:14" x14ac:dyDescent="0.25">
      <c r="C14">
        <v>6</v>
      </c>
      <c r="D14" t="s">
        <v>1046</v>
      </c>
      <c r="E14" t="s">
        <v>1814</v>
      </c>
      <c r="F14" t="s">
        <v>5194</v>
      </c>
      <c r="G14" t="s">
        <v>2217</v>
      </c>
      <c r="H14" t="s">
        <v>102</v>
      </c>
      <c r="I14">
        <v>1</v>
      </c>
      <c r="J14" t="s">
        <v>31</v>
      </c>
      <c r="K14" t="str">
        <f>IF(Draft2021[[#This Row],[KEEPER]]="K",_xlfn.IFNA(INDEX(Draft2020[Current Contract],MATCH(Draft2021[[#This Row],[sleeper_id]],Draft2020[sleeper_id],0)),"Undrafted"),"")</f>
        <v>Rookie</v>
      </c>
      <c r="L14" t="str">
        <f>IF(Draft2021[[#This Row],[KEEPER]]="K",Draft2021[[#This Row],[Last Contract]],IF(ISNA(VLOOKUP(Draft2021[[#This Row],[sleeper_id]],Rookies2021[player_id],1,FALSE)),"Auction","Rookie"))</f>
        <v>Rookie</v>
      </c>
      <c r="M14">
        <f>2021-Draft2021[[#This Row],[Net Keeper Count]]</f>
        <v>2019</v>
      </c>
      <c r="N14">
        <f>IF(Draft2021[[#This Row],[KEEPER]]="K",1+_xlfn.IFNA(INDEX(Draft2020[Net Keeper Count],MATCH(Draft2021[[#This Row],[PLAYER]],Draft2020[PLAYER],0)),0),0)</f>
        <v>2</v>
      </c>
    </row>
    <row r="15" spans="3:14" x14ac:dyDescent="0.25">
      <c r="C15">
        <v>35</v>
      </c>
      <c r="D15" t="s">
        <v>1046</v>
      </c>
      <c r="E15" t="s">
        <v>5334</v>
      </c>
      <c r="F15" t="s">
        <v>5335</v>
      </c>
      <c r="G15" t="s">
        <v>2213</v>
      </c>
      <c r="H15" t="s">
        <v>102</v>
      </c>
      <c r="I15">
        <v>1</v>
      </c>
      <c r="J15" t="s">
        <v>31</v>
      </c>
      <c r="K15" t="str">
        <f>IF(Draft2021[[#This Row],[KEEPER]]="K",_xlfn.IFNA(INDEX(Draft2020[Current Contract],MATCH(Draft2021[[#This Row],[sleeper_id]],Draft2020[sleeper_id],0)),"Undrafted"),"")</f>
        <v>Rookie</v>
      </c>
      <c r="L15" t="str">
        <f>IF(Draft2021[[#This Row],[KEEPER]]="K",Draft2021[[#This Row],[Last Contract]],IF(ISNA(VLOOKUP(Draft2021[[#This Row],[sleeper_id]],Rookies2021[player_id],1,FALSE)),"Auction","Rookie"))</f>
        <v>Rookie</v>
      </c>
      <c r="M15">
        <f>2021-Draft2021[[#This Row],[Net Keeper Count]]</f>
        <v>2020</v>
      </c>
      <c r="N15">
        <f>IF(Draft2021[[#This Row],[KEEPER]]="K",1+_xlfn.IFNA(INDEX(Draft2020[Net Keeper Count],MATCH(Draft2021[[#This Row],[PLAYER]],Draft2020[PLAYER],0)),0),0)</f>
        <v>1</v>
      </c>
    </row>
    <row r="16" spans="3:14" x14ac:dyDescent="0.25">
      <c r="C16">
        <v>104</v>
      </c>
      <c r="D16" t="s">
        <v>1046</v>
      </c>
      <c r="E16" t="s">
        <v>289</v>
      </c>
      <c r="F16" t="s">
        <v>5252</v>
      </c>
      <c r="G16" t="s">
        <v>2208</v>
      </c>
      <c r="H16" t="s">
        <v>102</v>
      </c>
      <c r="I16">
        <v>1</v>
      </c>
      <c r="J16" t="s">
        <v>31</v>
      </c>
      <c r="K16" t="str">
        <f>IF(Draft2021[[#This Row],[KEEPER]]="K",_xlfn.IFNA(INDEX(Draft2020[Current Contract],MATCH(Draft2021[[#This Row],[sleeper_id]],Draft2020[sleeper_id],0)),"Undrafted"),"")</f>
        <v>Undrafted</v>
      </c>
      <c r="L16" t="str">
        <f>IF(Draft2021[[#This Row],[KEEPER]]="K",Draft2021[[#This Row],[Last Contract]],IF(ISNA(VLOOKUP(Draft2021[[#This Row],[sleeper_id]],Rookies2021[player_id],1,FALSE)),"Auction","Rookie"))</f>
        <v>Undrafted</v>
      </c>
      <c r="M16">
        <f>2021-Draft2021[[#This Row],[Net Keeper Count]]</f>
        <v>2018</v>
      </c>
      <c r="N16">
        <f>IF(Draft2021[[#This Row],[KEEPER]]="K",1+_xlfn.IFNA(INDEX(Draft2020[Net Keeper Count],MATCH(Draft2021[[#This Row],[PLAYER]],Draft2020[PLAYER],0)),0),0)</f>
        <v>3</v>
      </c>
    </row>
    <row r="17" spans="3:14" x14ac:dyDescent="0.25">
      <c r="C17">
        <v>102</v>
      </c>
      <c r="D17" t="s">
        <v>1046</v>
      </c>
      <c r="E17" t="s">
        <v>332</v>
      </c>
      <c r="F17" t="s">
        <v>2592</v>
      </c>
      <c r="G17" t="s">
        <v>72</v>
      </c>
      <c r="H17" t="s">
        <v>126</v>
      </c>
      <c r="I17">
        <v>1</v>
      </c>
      <c r="J17" t="s">
        <v>31</v>
      </c>
      <c r="K17" t="str">
        <f>IF(Draft2021[[#This Row],[KEEPER]]="K",_xlfn.IFNA(INDEX(Draft2020[Current Contract],MATCH(Draft2021[[#This Row],[sleeper_id]],Draft2020[sleeper_id],0)),"Undrafted"),"")</f>
        <v>Undrafted</v>
      </c>
      <c r="L17" t="str">
        <f>IF(Draft2021[[#This Row],[KEEPER]]="K",Draft2021[[#This Row],[Last Contract]],IF(ISNA(VLOOKUP(Draft2021[[#This Row],[sleeper_id]],Rookies2021[player_id],1,FALSE)),"Auction","Rookie"))</f>
        <v>Undrafted</v>
      </c>
      <c r="M17">
        <f>2021-Draft2021[[#This Row],[Net Keeper Count]]</f>
        <v>2019</v>
      </c>
      <c r="N17">
        <f>IF(Draft2021[[#This Row],[KEEPER]]="K",1+_xlfn.IFNA(INDEX(Draft2020[Net Keeper Count],MATCH(Draft2021[[#This Row],[PLAYER]],Draft2020[PLAYER],0)),0),0)</f>
        <v>2</v>
      </c>
    </row>
    <row r="18" spans="3:14" x14ac:dyDescent="0.25">
      <c r="C18">
        <v>113</v>
      </c>
      <c r="D18" t="s">
        <v>1046</v>
      </c>
      <c r="E18" t="s">
        <v>405</v>
      </c>
      <c r="F18" t="s">
        <v>5336</v>
      </c>
      <c r="G18" t="s">
        <v>2229</v>
      </c>
      <c r="H18" t="s">
        <v>64</v>
      </c>
      <c r="I18">
        <v>1</v>
      </c>
      <c r="J18" t="s">
        <v>31</v>
      </c>
      <c r="K18" t="str">
        <f>IF(Draft2021[[#This Row],[KEEPER]]="K",_xlfn.IFNA(INDEX(Draft2020[Current Contract],MATCH(Draft2021[[#This Row],[sleeper_id]],Draft2020[sleeper_id],0)),"Undrafted"),"")</f>
        <v>Undrafted</v>
      </c>
      <c r="L18" t="str">
        <f>IF(Draft2021[[#This Row],[KEEPER]]="K",Draft2021[[#This Row],[Last Contract]],IF(ISNA(VLOOKUP(Draft2021[[#This Row],[sleeper_id]],Rookies2021[player_id],1,FALSE)),"Auction","Rookie"))</f>
        <v>Undrafted</v>
      </c>
      <c r="M18">
        <f>2021-Draft2021[[#This Row],[Net Keeper Count]]</f>
        <v>2020</v>
      </c>
      <c r="N18">
        <f>IF(Draft2021[[#This Row],[KEEPER]]="K",1+_xlfn.IFNA(INDEX(Draft2020[Net Keeper Count],MATCH(Draft2021[[#This Row],[PLAYER]],Draft2020[PLAYER],0)),0),0)</f>
        <v>1</v>
      </c>
    </row>
    <row r="19" spans="3:14" x14ac:dyDescent="0.25">
      <c r="C19">
        <v>114</v>
      </c>
      <c r="D19" t="s">
        <v>1046</v>
      </c>
      <c r="E19" t="s">
        <v>5337</v>
      </c>
      <c r="F19" t="s">
        <v>5338</v>
      </c>
      <c r="G19" t="s">
        <v>2224</v>
      </c>
      <c r="H19" t="s">
        <v>126</v>
      </c>
      <c r="I19">
        <v>1</v>
      </c>
      <c r="J19" t="s">
        <v>31</v>
      </c>
      <c r="K19" t="str">
        <f>IF(Draft2021[[#This Row],[KEEPER]]="K",_xlfn.IFNA(INDEX(Draft2020[Current Contract],MATCH(Draft2021[[#This Row],[sleeper_id]],Draft2020[sleeper_id],0)),"Undrafted"),"")</f>
        <v>Undrafted</v>
      </c>
      <c r="L19" t="str">
        <f>IF(Draft2021[[#This Row],[KEEPER]]="K",Draft2021[[#This Row],[Last Contract]],IF(ISNA(VLOOKUP(Draft2021[[#This Row],[sleeper_id]],Rookies2021[player_id],1,FALSE)),"Auction","Rookie"))</f>
        <v>Undrafted</v>
      </c>
      <c r="M19">
        <f>2021-Draft2021[[#This Row],[Net Keeper Count]]</f>
        <v>2020</v>
      </c>
      <c r="N19">
        <f>IF(Draft2021[[#This Row],[KEEPER]]="K",1+_xlfn.IFNA(INDEX(Draft2020[Net Keeper Count],MATCH(Draft2021[[#This Row],[PLAYER]],Draft2020[PLAYER],0)),0),0)</f>
        <v>1</v>
      </c>
    </row>
    <row r="20" spans="3:14" x14ac:dyDescent="0.25">
      <c r="C20">
        <v>115</v>
      </c>
      <c r="D20" t="s">
        <v>1046</v>
      </c>
      <c r="E20" t="s">
        <v>196</v>
      </c>
      <c r="F20" t="s">
        <v>5339</v>
      </c>
      <c r="G20" t="s">
        <v>34</v>
      </c>
      <c r="H20" t="s">
        <v>102</v>
      </c>
      <c r="I20">
        <v>1</v>
      </c>
      <c r="J20" t="s">
        <v>31</v>
      </c>
      <c r="K20" t="str">
        <f>IF(Draft2021[[#This Row],[KEEPER]]="K",_xlfn.IFNA(INDEX(Draft2020[Current Contract],MATCH(Draft2021[[#This Row],[sleeper_id]],Draft2020[sleeper_id],0)),"Undrafted"),"")</f>
        <v>Undrafted</v>
      </c>
      <c r="L20" t="str">
        <f>IF(Draft2021[[#This Row],[KEEPER]]="K",Draft2021[[#This Row],[Last Contract]],IF(ISNA(VLOOKUP(Draft2021[[#This Row],[sleeper_id]],Rookies2021[player_id],1,FALSE)),"Auction","Rookie"))</f>
        <v>Undrafted</v>
      </c>
      <c r="M20">
        <f>2021-Draft2021[[#This Row],[Net Keeper Count]]</f>
        <v>2020</v>
      </c>
      <c r="N20">
        <f>IF(Draft2021[[#This Row],[KEEPER]]="K",1+_xlfn.IFNA(INDEX(Draft2020[Net Keeper Count],MATCH(Draft2021[[#This Row],[PLAYER]],Draft2020[PLAYER],0)),0),0)</f>
        <v>1</v>
      </c>
    </row>
    <row r="21" spans="3:14" x14ac:dyDescent="0.25">
      <c r="C21">
        <v>111</v>
      </c>
      <c r="D21" t="s">
        <v>1046</v>
      </c>
      <c r="E21" t="s">
        <v>1132</v>
      </c>
      <c r="F21" t="s">
        <v>1131</v>
      </c>
      <c r="G21" t="s">
        <v>2322</v>
      </c>
      <c r="H21" t="s">
        <v>29</v>
      </c>
      <c r="I21">
        <v>5</v>
      </c>
      <c r="J21" t="s">
        <v>19</v>
      </c>
      <c r="K21" t="str">
        <f>IF(Draft2021[[#This Row],[KEEPER]]="K",_xlfn.IFNA(INDEX(Draft2020[Current Contract],MATCH(Draft2021[[#This Row],[sleeper_id]],Draft2020[sleeper_id],0)),"Undrafted"),"")</f>
        <v/>
      </c>
      <c r="L21" t="str">
        <f>IF(Draft2021[[#This Row],[KEEPER]]="K",Draft2021[[#This Row],[Last Contract]],IF(ISNA(VLOOKUP(Draft2021[[#This Row],[sleeper_id]],Rookies2021[player_id],1,FALSE)),"Auction","Rookie"))</f>
        <v>Rookie</v>
      </c>
      <c r="M21">
        <f>2021-Draft2021[[#This Row],[Net Keeper Count]]</f>
        <v>2021</v>
      </c>
      <c r="N21">
        <f>IF(Draft2021[[#This Row],[KEEPER]]="K",1+_xlfn.IFNA(INDEX(Draft2020[Net Keeper Count],MATCH(Draft2021[[#This Row],[PLAYER]],Draft2020[PLAYER],0)),0),0)</f>
        <v>0</v>
      </c>
    </row>
    <row r="22" spans="3:14" x14ac:dyDescent="0.25">
      <c r="C22">
        <v>112</v>
      </c>
      <c r="D22" t="s">
        <v>1046</v>
      </c>
      <c r="E22" t="s">
        <v>1895</v>
      </c>
      <c r="F22" t="s">
        <v>1174</v>
      </c>
      <c r="G22" t="s">
        <v>2311</v>
      </c>
      <c r="H22" t="s">
        <v>64</v>
      </c>
      <c r="I22">
        <v>4</v>
      </c>
      <c r="J22" t="s">
        <v>19</v>
      </c>
      <c r="K22" t="str">
        <f>IF(Draft2021[[#This Row],[KEEPER]]="K",_xlfn.IFNA(INDEX(Draft2020[Current Contract],MATCH(Draft2021[[#This Row],[sleeper_id]],Draft2020[sleeper_id],0)),"Undrafted"),"")</f>
        <v/>
      </c>
      <c r="L22" t="str">
        <f>IF(Draft2021[[#This Row],[KEEPER]]="K",Draft2021[[#This Row],[Last Contract]],IF(ISNA(VLOOKUP(Draft2021[[#This Row],[sleeper_id]],Rookies2021[player_id],1,FALSE)),"Auction","Rookie"))</f>
        <v>Rookie</v>
      </c>
      <c r="M22">
        <f>2021-Draft2021[[#This Row],[Net Keeper Count]]</f>
        <v>2021</v>
      </c>
      <c r="N22">
        <f>IF(Draft2021[[#This Row],[KEEPER]]="K",1+_xlfn.IFNA(INDEX(Draft2020[Net Keeper Count],MATCH(Draft2021[[#This Row],[PLAYER]],Draft2020[PLAYER],0)),0),0)</f>
        <v>0</v>
      </c>
    </row>
    <row r="23" spans="3:14" x14ac:dyDescent="0.25">
      <c r="C23">
        <v>116</v>
      </c>
      <c r="D23" t="s">
        <v>1046</v>
      </c>
      <c r="E23" t="s">
        <v>5340</v>
      </c>
      <c r="F23" t="s">
        <v>5341</v>
      </c>
      <c r="G23" t="s">
        <v>2209</v>
      </c>
      <c r="H23" t="s">
        <v>29</v>
      </c>
      <c r="I23">
        <v>1</v>
      </c>
      <c r="J23" t="s">
        <v>19</v>
      </c>
      <c r="K23" t="str">
        <f>IF(Draft2021[[#This Row],[KEEPER]]="K",_xlfn.IFNA(INDEX(Draft2020[Current Contract],MATCH(Draft2021[[#This Row],[sleeper_id]],Draft2020[sleeper_id],0)),"Undrafted"),"")</f>
        <v/>
      </c>
      <c r="L23" t="str">
        <f>IF(Draft2021[[#This Row],[KEEPER]]="K",Draft2021[[#This Row],[Last Contract]],IF(ISNA(VLOOKUP(Draft2021[[#This Row],[sleeper_id]],Rookies2021[player_id],1,FALSE)),"Auction","Rookie"))</f>
        <v>Rookie</v>
      </c>
      <c r="M23">
        <f>2021-Draft2021[[#This Row],[Net Keeper Count]]</f>
        <v>2021</v>
      </c>
      <c r="N23">
        <f>IF(Draft2021[[#This Row],[KEEPER]]="K",1+_xlfn.IFNA(INDEX(Draft2020[Net Keeper Count],MATCH(Draft2021[[#This Row],[PLAYER]],Draft2020[PLAYER],0)),0),0)</f>
        <v>0</v>
      </c>
    </row>
    <row r="24" spans="3:14" x14ac:dyDescent="0.25">
      <c r="D24" t="s">
        <v>1046</v>
      </c>
      <c r="E24" t="s">
        <v>110</v>
      </c>
      <c r="F24" t="s">
        <v>5250</v>
      </c>
      <c r="G24" t="s">
        <v>2241</v>
      </c>
      <c r="H24" t="s">
        <v>102</v>
      </c>
      <c r="I24">
        <v>59</v>
      </c>
      <c r="K24" t="str">
        <f>IF(Draft2021[[#This Row],[KEEPER]]="K",_xlfn.IFNA(INDEX(Draft2020[Current Contract],MATCH(Draft2021[[#This Row],[sleeper_id]],Draft2020[sleeper_id],0)),"Undrafted"),"")</f>
        <v/>
      </c>
      <c r="L24" t="str">
        <f>IF(Draft2021[[#This Row],[KEEPER]]="K",Draft2021[[#This Row],[Last Contract]],IF(ISNA(VLOOKUP(Draft2021[[#This Row],[sleeper_id]],Rookies2021[player_id],1,FALSE)),"Auction","Rookie"))</f>
        <v>Auction</v>
      </c>
      <c r="M24">
        <f>2021-Draft2021[[#This Row],[Net Keeper Count]]</f>
        <v>2021</v>
      </c>
      <c r="N24">
        <f>IF(Draft2021[[#This Row],[KEEPER]]="K",1+_xlfn.IFNA(INDEX(Draft2020[Net Keeper Count],MATCH(Draft2021[[#This Row],[PLAYER]],Draft2020[PLAYER],0)),0),0)</f>
        <v>0</v>
      </c>
    </row>
    <row r="25" spans="3:14" x14ac:dyDescent="0.25">
      <c r="D25" t="s">
        <v>1046</v>
      </c>
      <c r="E25" t="s">
        <v>2130</v>
      </c>
      <c r="F25" t="s">
        <v>5342</v>
      </c>
      <c r="G25" t="s">
        <v>2221</v>
      </c>
      <c r="H25" t="s">
        <v>64</v>
      </c>
      <c r="I25">
        <v>18</v>
      </c>
      <c r="K25" t="str">
        <f>IF(Draft2021[[#This Row],[KEEPER]]="K",_xlfn.IFNA(INDEX(Draft2020[Current Contract],MATCH(Draft2021[[#This Row],[sleeper_id]],Draft2020[sleeper_id],0)),"Undrafted"),"")</f>
        <v/>
      </c>
      <c r="L25" t="str">
        <f>IF(Draft2021[[#This Row],[KEEPER]]="K",Draft2021[[#This Row],[Last Contract]],IF(ISNA(VLOOKUP(Draft2021[[#This Row],[sleeper_id]],Rookies2021[player_id],1,FALSE)),"Auction","Rookie"))</f>
        <v>Auction</v>
      </c>
      <c r="M25">
        <f>2021-Draft2021[[#This Row],[Net Keeper Count]]</f>
        <v>2021</v>
      </c>
      <c r="N25">
        <f>IF(Draft2021[[#This Row],[KEEPER]]="K",1+_xlfn.IFNA(INDEX(Draft2020[Net Keeper Count],MATCH(Draft2021[[#This Row],[PLAYER]],Draft2020[PLAYER],0)),0),0)</f>
        <v>0</v>
      </c>
    </row>
    <row r="26" spans="3:14" x14ac:dyDescent="0.25">
      <c r="D26" t="s">
        <v>1046</v>
      </c>
      <c r="E26" t="s">
        <v>231</v>
      </c>
      <c r="F26" t="s">
        <v>5343</v>
      </c>
      <c r="G26" t="s">
        <v>70</v>
      </c>
      <c r="H26" t="s">
        <v>126</v>
      </c>
      <c r="I26">
        <v>3</v>
      </c>
      <c r="K26" t="str">
        <f>IF(Draft2021[[#This Row],[KEEPER]]="K",_xlfn.IFNA(INDEX(Draft2020[Current Contract],MATCH(Draft2021[[#This Row],[sleeper_id]],Draft2020[sleeper_id],0)),"Undrafted"),"")</f>
        <v/>
      </c>
      <c r="L26" t="str">
        <f>IF(Draft2021[[#This Row],[KEEPER]]="K",Draft2021[[#This Row],[Last Contract]],IF(ISNA(VLOOKUP(Draft2021[[#This Row],[sleeper_id]],Rookies2021[player_id],1,FALSE)),"Auction","Rookie"))</f>
        <v>Auction</v>
      </c>
      <c r="M26">
        <f>2021-Draft2021[[#This Row],[Net Keeper Count]]</f>
        <v>2021</v>
      </c>
      <c r="N26">
        <f>IF(Draft2021[[#This Row],[KEEPER]]="K",1+_xlfn.IFNA(INDEX(Draft2020[Net Keeper Count],MATCH(Draft2021[[#This Row],[PLAYER]],Draft2020[PLAYER],0)),0),0)</f>
        <v>0</v>
      </c>
    </row>
    <row r="27" spans="3:14" x14ac:dyDescent="0.25">
      <c r="C27">
        <v>129</v>
      </c>
      <c r="D27" t="s">
        <v>1043</v>
      </c>
      <c r="E27" t="s">
        <v>129</v>
      </c>
      <c r="F27" t="s">
        <v>1312</v>
      </c>
      <c r="G27" t="s">
        <v>2241</v>
      </c>
      <c r="H27" t="s">
        <v>64</v>
      </c>
      <c r="I27">
        <v>61</v>
      </c>
      <c r="J27" t="s">
        <v>31</v>
      </c>
      <c r="K27" t="str">
        <f>IF(Draft2021[[#This Row],[KEEPER]]="K",_xlfn.IFNA(INDEX(Draft2020[Current Contract],MATCH(Draft2021[[#This Row],[sleeper_id]],Draft2020[sleeper_id],0)),"Undrafted"),"")</f>
        <v>Rookie</v>
      </c>
      <c r="L27" t="str">
        <f>IF(Draft2021[[#This Row],[KEEPER]]="K",Draft2021[[#This Row],[Last Contract]],IF(ISNA(VLOOKUP(Draft2021[[#This Row],[sleeper_id]],Rookies2021[player_id],1,FALSE)),"Auction","Rookie"))</f>
        <v>Rookie</v>
      </c>
      <c r="M27">
        <f>2021-Draft2021[[#This Row],[Net Keeper Count]]</f>
        <v>2016</v>
      </c>
      <c r="N27">
        <f>IF(Draft2021[[#This Row],[KEEPER]]="K",1+_xlfn.IFNA(INDEX(Draft2020[Net Keeper Count],MATCH(Draft2021[[#This Row],[PLAYER]],Draft2020[PLAYER],0)),0),0)</f>
        <v>5</v>
      </c>
    </row>
    <row r="28" spans="3:14" x14ac:dyDescent="0.25">
      <c r="C28">
        <v>125</v>
      </c>
      <c r="D28" t="s">
        <v>1043</v>
      </c>
      <c r="E28" t="s">
        <v>144</v>
      </c>
      <c r="F28" t="s">
        <v>5145</v>
      </c>
      <c r="G28" t="s">
        <v>2228</v>
      </c>
      <c r="H28" t="s">
        <v>102</v>
      </c>
      <c r="I28">
        <v>55</v>
      </c>
      <c r="J28" t="s">
        <v>31</v>
      </c>
      <c r="K28" t="str">
        <f>IF(Draft2021[[#This Row],[KEEPER]]="K",_xlfn.IFNA(INDEX(Draft2020[Current Contract],MATCH(Draft2021[[#This Row],[sleeper_id]],Draft2020[sleeper_id],0)),"Undrafted"),"")</f>
        <v>Auction</v>
      </c>
      <c r="L28" t="str">
        <f>IF(Draft2021[[#This Row],[KEEPER]]="K",Draft2021[[#This Row],[Last Contract]],IF(ISNA(VLOOKUP(Draft2021[[#This Row],[sleeper_id]],Rookies2021[player_id],1,FALSE)),"Auction","Rookie"))</f>
        <v>Auction</v>
      </c>
      <c r="M28">
        <f>2021-Draft2021[[#This Row],[Net Keeper Count]]</f>
        <v>2019</v>
      </c>
      <c r="N28">
        <f>IF(Draft2021[[#This Row],[KEEPER]]="K",1+_xlfn.IFNA(INDEX(Draft2020[Net Keeper Count],MATCH(Draft2021[[#This Row],[PLAYER]],Draft2020[PLAYER],0)),0),0)</f>
        <v>2</v>
      </c>
    </row>
    <row r="29" spans="3:14" x14ac:dyDescent="0.25">
      <c r="C29">
        <v>124</v>
      </c>
      <c r="D29" t="s">
        <v>1043</v>
      </c>
      <c r="E29" t="s">
        <v>139</v>
      </c>
      <c r="F29" t="s">
        <v>5259</v>
      </c>
      <c r="G29" t="s">
        <v>2229</v>
      </c>
      <c r="H29" t="s">
        <v>102</v>
      </c>
      <c r="I29">
        <v>34</v>
      </c>
      <c r="J29" t="s">
        <v>31</v>
      </c>
      <c r="K29" t="str">
        <f>IF(Draft2021[[#This Row],[KEEPER]]="K",_xlfn.IFNA(INDEX(Draft2020[Current Contract],MATCH(Draft2021[[#This Row],[sleeper_id]],Draft2020[sleeper_id],0)),"Undrafted"),"")</f>
        <v>Auction</v>
      </c>
      <c r="L29" t="str">
        <f>IF(Draft2021[[#This Row],[KEEPER]]="K",Draft2021[[#This Row],[Last Contract]],IF(ISNA(VLOOKUP(Draft2021[[#This Row],[sleeper_id]],Rookies2021[player_id],1,FALSE)),"Auction","Rookie"))</f>
        <v>Auction</v>
      </c>
      <c r="M29">
        <f>2021-Draft2021[[#This Row],[Net Keeper Count]]</f>
        <v>2019</v>
      </c>
      <c r="N29">
        <f>IF(Draft2021[[#This Row],[KEEPER]]="K",1+_xlfn.IFNA(INDEX(Draft2020[Net Keeper Count],MATCH(Draft2021[[#This Row],[PLAYER]],Draft2020[PLAYER],0)),0),0)</f>
        <v>2</v>
      </c>
    </row>
    <row r="30" spans="3:14" x14ac:dyDescent="0.25">
      <c r="C30">
        <v>118</v>
      </c>
      <c r="D30" t="s">
        <v>1043</v>
      </c>
      <c r="E30" t="s">
        <v>141</v>
      </c>
      <c r="F30" t="s">
        <v>1125</v>
      </c>
      <c r="G30" t="s">
        <v>2233</v>
      </c>
      <c r="H30" t="s">
        <v>102</v>
      </c>
      <c r="I30">
        <v>26</v>
      </c>
      <c r="J30" t="s">
        <v>31</v>
      </c>
      <c r="K30" t="str">
        <f>IF(Draft2021[[#This Row],[KEEPER]]="K",_xlfn.IFNA(INDEX(Draft2020[Current Contract],MATCH(Draft2021[[#This Row],[sleeper_id]],Draft2020[sleeper_id],0)),"Undrafted"),"")</f>
        <v>Auction</v>
      </c>
      <c r="L30" t="str">
        <f>IF(Draft2021[[#This Row],[KEEPER]]="K",Draft2021[[#This Row],[Last Contract]],IF(ISNA(VLOOKUP(Draft2021[[#This Row],[sleeper_id]],Rookies2021[player_id],1,FALSE)),"Auction","Rookie"))</f>
        <v>Auction</v>
      </c>
      <c r="M30">
        <f>2021-Draft2021[[#This Row],[Net Keeper Count]]</f>
        <v>2020</v>
      </c>
      <c r="N30">
        <f>IF(Draft2021[[#This Row],[KEEPER]]="K",1+_xlfn.IFNA(INDEX(Draft2020[Net Keeper Count],MATCH(Draft2021[[#This Row],[PLAYER]],Draft2020[PLAYER],0)),0),0)</f>
        <v>1</v>
      </c>
    </row>
    <row r="31" spans="3:14" x14ac:dyDescent="0.25">
      <c r="C31">
        <v>128</v>
      </c>
      <c r="D31" t="s">
        <v>1043</v>
      </c>
      <c r="E31" t="s">
        <v>348</v>
      </c>
      <c r="F31" t="s">
        <v>1225</v>
      </c>
      <c r="G31" t="s">
        <v>2221</v>
      </c>
      <c r="H31" t="s">
        <v>29</v>
      </c>
      <c r="I31">
        <v>24</v>
      </c>
      <c r="J31" t="s">
        <v>31</v>
      </c>
      <c r="K31" t="str">
        <f>IF(Draft2021[[#This Row],[KEEPER]]="K",_xlfn.IFNA(INDEX(Draft2020[Current Contract],MATCH(Draft2021[[#This Row],[sleeper_id]],Draft2020[sleeper_id],0)),"Undrafted"),"")</f>
        <v>Rookie</v>
      </c>
      <c r="L31" t="str">
        <f>IF(Draft2021[[#This Row],[KEEPER]]="K",Draft2021[[#This Row],[Last Contract]],IF(ISNA(VLOOKUP(Draft2021[[#This Row],[sleeper_id]],Rookies2021[player_id],1,FALSE)),"Auction","Rookie"))</f>
        <v>Rookie</v>
      </c>
      <c r="M31">
        <f>2021-Draft2021[[#This Row],[Net Keeper Count]]</f>
        <v>2018</v>
      </c>
      <c r="N31">
        <f>IF(Draft2021[[#This Row],[KEEPER]]="K",1+_xlfn.IFNA(INDEX(Draft2020[Net Keeper Count],MATCH(Draft2021[[#This Row],[PLAYER]],Draft2020[PLAYER],0)),0),0)</f>
        <v>3</v>
      </c>
    </row>
    <row r="32" spans="3:14" x14ac:dyDescent="0.25">
      <c r="C32">
        <v>127</v>
      </c>
      <c r="D32" t="s">
        <v>1043</v>
      </c>
      <c r="E32" t="s">
        <v>133</v>
      </c>
      <c r="F32" t="s">
        <v>5344</v>
      </c>
      <c r="G32" t="s">
        <v>2217</v>
      </c>
      <c r="H32" t="s">
        <v>64</v>
      </c>
      <c r="I32">
        <v>18</v>
      </c>
      <c r="J32" t="s">
        <v>31</v>
      </c>
      <c r="K32" t="str">
        <f>IF(Draft2021[[#This Row],[KEEPER]]="K",_xlfn.IFNA(INDEX(Draft2020[Current Contract],MATCH(Draft2021[[#This Row],[sleeper_id]],Draft2020[sleeper_id],0)),"Undrafted"),"")</f>
        <v>Auction</v>
      </c>
      <c r="L32" t="str">
        <f>IF(Draft2021[[#This Row],[KEEPER]]="K",Draft2021[[#This Row],[Last Contract]],IF(ISNA(VLOOKUP(Draft2021[[#This Row],[sleeper_id]],Rookies2021[player_id],1,FALSE)),"Auction","Rookie"))</f>
        <v>Auction</v>
      </c>
      <c r="M32">
        <f>2021-Draft2021[[#This Row],[Net Keeper Count]]</f>
        <v>2019</v>
      </c>
      <c r="N32">
        <f>IF(Draft2021[[#This Row],[KEEPER]]="K",1+_xlfn.IFNA(INDEX(Draft2020[Net Keeper Count],MATCH(Draft2021[[#This Row],[PLAYER]],Draft2020[PLAYER],0)),0),0)</f>
        <v>2</v>
      </c>
    </row>
    <row r="33" spans="3:14" x14ac:dyDescent="0.25">
      <c r="C33">
        <v>123</v>
      </c>
      <c r="D33" t="s">
        <v>1043</v>
      </c>
      <c r="E33" t="s">
        <v>1503</v>
      </c>
      <c r="F33" t="s">
        <v>1502</v>
      </c>
      <c r="G33" t="s">
        <v>2278</v>
      </c>
      <c r="H33" t="s">
        <v>102</v>
      </c>
      <c r="I33">
        <v>11</v>
      </c>
      <c r="J33" t="s">
        <v>31</v>
      </c>
      <c r="K33" t="str">
        <f>IF(Draft2021[[#This Row],[KEEPER]]="K",_xlfn.IFNA(INDEX(Draft2020[Current Contract],MATCH(Draft2021[[#This Row],[sleeper_id]],Draft2020[sleeper_id],0)),"Undrafted"),"")</f>
        <v>Rookie</v>
      </c>
      <c r="L33" t="str">
        <f>IF(Draft2021[[#This Row],[KEEPER]]="K",Draft2021[[#This Row],[Last Contract]],IF(ISNA(VLOOKUP(Draft2021[[#This Row],[sleeper_id]],Rookies2021[player_id],1,FALSE)),"Auction","Rookie"))</f>
        <v>Rookie</v>
      </c>
      <c r="M33">
        <f>2021-Draft2021[[#This Row],[Net Keeper Count]]</f>
        <v>2019</v>
      </c>
      <c r="N33">
        <f>IF(Draft2021[[#This Row],[KEEPER]]="K",1+_xlfn.IFNA(INDEX(Draft2020[Net Keeper Count],MATCH(Draft2021[[#This Row],[PLAYER]],Draft2020[PLAYER],0)),0),0)</f>
        <v>2</v>
      </c>
    </row>
    <row r="34" spans="3:14" x14ac:dyDescent="0.25">
      <c r="C34">
        <v>3</v>
      </c>
      <c r="D34" t="s">
        <v>1043</v>
      </c>
      <c r="E34" t="s">
        <v>248</v>
      </c>
      <c r="F34" t="s">
        <v>5345</v>
      </c>
      <c r="G34" t="s">
        <v>2236</v>
      </c>
      <c r="H34" t="s">
        <v>126</v>
      </c>
      <c r="I34">
        <v>8</v>
      </c>
      <c r="J34" t="s">
        <v>31</v>
      </c>
      <c r="K34" t="str">
        <f>IF(Draft2021[[#This Row],[KEEPER]]="K",_xlfn.IFNA(INDEX(Draft2020[Current Contract],MATCH(Draft2021[[#This Row],[sleeper_id]],Draft2020[sleeper_id],0)),"Undrafted"),"")</f>
        <v>Auction</v>
      </c>
      <c r="L34" t="str">
        <f>IF(Draft2021[[#This Row],[KEEPER]]="K",Draft2021[[#This Row],[Last Contract]],IF(ISNA(VLOOKUP(Draft2021[[#This Row],[sleeper_id]],Rookies2021[player_id],1,FALSE)),"Auction","Rookie"))</f>
        <v>Auction</v>
      </c>
      <c r="M34">
        <f>2021-Draft2021[[#This Row],[Net Keeper Count]]</f>
        <v>2020</v>
      </c>
      <c r="N34">
        <f>IF(Draft2021[[#This Row],[KEEPER]]="K",1+_xlfn.IFNA(INDEX(Draft2020[Net Keeper Count],MATCH(Draft2021[[#This Row],[PLAYER]],Draft2020[PLAYER],0)),0),0)</f>
        <v>1</v>
      </c>
    </row>
    <row r="35" spans="3:14" x14ac:dyDescent="0.25">
      <c r="C35">
        <v>119</v>
      </c>
      <c r="D35" t="s">
        <v>1043</v>
      </c>
      <c r="E35" t="s">
        <v>65</v>
      </c>
      <c r="F35" t="s">
        <v>5205</v>
      </c>
      <c r="G35" t="s">
        <v>2244</v>
      </c>
      <c r="H35" t="s">
        <v>29</v>
      </c>
      <c r="I35">
        <v>6</v>
      </c>
      <c r="J35" t="s">
        <v>31</v>
      </c>
      <c r="K35" t="str">
        <f>IF(Draft2021[[#This Row],[KEEPER]]="K",_xlfn.IFNA(INDEX(Draft2020[Current Contract],MATCH(Draft2021[[#This Row],[sleeper_id]],Draft2020[sleeper_id],0)),"Undrafted"),"")</f>
        <v>Auction</v>
      </c>
      <c r="L35" t="str">
        <f>IF(Draft2021[[#This Row],[KEEPER]]="K",Draft2021[[#This Row],[Last Contract]],IF(ISNA(VLOOKUP(Draft2021[[#This Row],[sleeper_id]],Rookies2021[player_id],1,FALSE)),"Auction","Rookie"))</f>
        <v>Auction</v>
      </c>
      <c r="M35">
        <f>2021-Draft2021[[#This Row],[Net Keeper Count]]</f>
        <v>2020</v>
      </c>
      <c r="N35">
        <f>IF(Draft2021[[#This Row],[KEEPER]]="K",1+_xlfn.IFNA(INDEX(Draft2020[Net Keeper Count],MATCH(Draft2021[[#This Row],[PLAYER]],Draft2020[PLAYER],0)),0),0)</f>
        <v>1</v>
      </c>
    </row>
    <row r="36" spans="3:14" x14ac:dyDescent="0.25">
      <c r="C36">
        <v>131</v>
      </c>
      <c r="D36" t="s">
        <v>1043</v>
      </c>
      <c r="E36" t="s">
        <v>5346</v>
      </c>
      <c r="F36" t="s">
        <v>5347</v>
      </c>
      <c r="G36" t="s">
        <v>2217</v>
      </c>
      <c r="H36" t="s">
        <v>102</v>
      </c>
      <c r="I36">
        <v>5</v>
      </c>
      <c r="J36" t="s">
        <v>31</v>
      </c>
      <c r="K36" t="str">
        <f>IF(Draft2021[[#This Row],[KEEPER]]="K",_xlfn.IFNA(INDEX(Draft2020[Current Contract],MATCH(Draft2021[[#This Row],[sleeper_id]],Draft2020[sleeper_id],0)),"Undrafted"),"")</f>
        <v>Rookie</v>
      </c>
      <c r="L36" t="str">
        <f>IF(Draft2021[[#This Row],[KEEPER]]="K",Draft2021[[#This Row],[Last Contract]],IF(ISNA(VLOOKUP(Draft2021[[#This Row],[sleeper_id]],Rookies2021[player_id],1,FALSE)),"Auction","Rookie"))</f>
        <v>Rookie</v>
      </c>
      <c r="M36">
        <f>2021-Draft2021[[#This Row],[Net Keeper Count]]</f>
        <v>2020</v>
      </c>
      <c r="N36">
        <f>IF(Draft2021[[#This Row],[KEEPER]]="K",1+_xlfn.IFNA(INDEX(Draft2020[Net Keeper Count],MATCH(Draft2021[[#This Row],[PLAYER]],Draft2020[PLAYER],0)),0),0)</f>
        <v>1</v>
      </c>
    </row>
    <row r="37" spans="3:14" x14ac:dyDescent="0.25">
      <c r="C37">
        <v>126</v>
      </c>
      <c r="D37" t="s">
        <v>1043</v>
      </c>
      <c r="E37" t="s">
        <v>852</v>
      </c>
      <c r="F37" t="s">
        <v>5138</v>
      </c>
      <c r="G37" t="s">
        <v>68</v>
      </c>
      <c r="H37" t="s">
        <v>64</v>
      </c>
      <c r="I37">
        <v>4</v>
      </c>
      <c r="J37" t="s">
        <v>31</v>
      </c>
      <c r="K37" t="str">
        <f>IF(Draft2021[[#This Row],[KEEPER]]="K",_xlfn.IFNA(INDEX(Draft2020[Current Contract],MATCH(Draft2021[[#This Row],[sleeper_id]],Draft2020[sleeper_id],0)),"Undrafted"),"")</f>
        <v>Undrafted</v>
      </c>
      <c r="L37" t="str">
        <f>IF(Draft2021[[#This Row],[KEEPER]]="K",Draft2021[[#This Row],[Last Contract]],IF(ISNA(VLOOKUP(Draft2021[[#This Row],[sleeper_id]],Rookies2021[player_id],1,FALSE)),"Auction","Rookie"))</f>
        <v>Undrafted</v>
      </c>
      <c r="M37">
        <f>2021-Draft2021[[#This Row],[Net Keeper Count]]</f>
        <v>2019</v>
      </c>
      <c r="N37">
        <f>IF(Draft2021[[#This Row],[KEEPER]]="K",1+_xlfn.IFNA(INDEX(Draft2020[Net Keeper Count],MATCH(Draft2021[[#This Row],[PLAYER]],Draft2020[PLAYER],0)),0),0)</f>
        <v>2</v>
      </c>
    </row>
    <row r="38" spans="3:14" x14ac:dyDescent="0.25">
      <c r="C38">
        <v>130</v>
      </c>
      <c r="D38" t="s">
        <v>1043</v>
      </c>
      <c r="E38" t="s">
        <v>1848</v>
      </c>
      <c r="F38" t="s">
        <v>5136</v>
      </c>
      <c r="G38" t="s">
        <v>2236</v>
      </c>
      <c r="H38" t="s">
        <v>102</v>
      </c>
      <c r="I38">
        <v>3</v>
      </c>
      <c r="J38" t="s">
        <v>31</v>
      </c>
      <c r="K38" t="str">
        <f>IF(Draft2021[[#This Row],[KEEPER]]="K",_xlfn.IFNA(INDEX(Draft2020[Current Contract],MATCH(Draft2021[[#This Row],[sleeper_id]],Draft2020[sleeper_id],0)),"Undrafted"),"")</f>
        <v>Rookie</v>
      </c>
      <c r="L38" t="str">
        <f>IF(Draft2021[[#This Row],[KEEPER]]="K",Draft2021[[#This Row],[Last Contract]],IF(ISNA(VLOOKUP(Draft2021[[#This Row],[sleeper_id]],Rookies2021[player_id],1,FALSE)),"Auction","Rookie"))</f>
        <v>Rookie</v>
      </c>
      <c r="M38">
        <f>2021-Draft2021[[#This Row],[Net Keeper Count]]</f>
        <v>2020</v>
      </c>
      <c r="N38">
        <f>IF(Draft2021[[#This Row],[KEEPER]]="K",1+_xlfn.IFNA(INDEX(Draft2020[Net Keeper Count],MATCH(Draft2021[[#This Row],[PLAYER]],Draft2020[PLAYER],0)),0),0)</f>
        <v>1</v>
      </c>
    </row>
    <row r="39" spans="3:14" x14ac:dyDescent="0.25">
      <c r="C39">
        <v>117</v>
      </c>
      <c r="D39" t="s">
        <v>1043</v>
      </c>
      <c r="E39" t="s">
        <v>1747</v>
      </c>
      <c r="F39" t="s">
        <v>2589</v>
      </c>
      <c r="G39" t="s">
        <v>2229</v>
      </c>
      <c r="H39" t="s">
        <v>126</v>
      </c>
      <c r="I39">
        <v>2</v>
      </c>
      <c r="J39" t="s">
        <v>31</v>
      </c>
      <c r="K39" t="str">
        <f>IF(Draft2021[[#This Row],[KEEPER]]="K",_xlfn.IFNA(INDEX(Draft2020[Current Contract],MATCH(Draft2021[[#This Row],[sleeper_id]],Draft2020[sleeper_id],0)),"Undrafted"),"")</f>
        <v>Rookie</v>
      </c>
      <c r="L39" t="str">
        <f>IF(Draft2021[[#This Row],[KEEPER]]="K",Draft2021[[#This Row],[Last Contract]],IF(ISNA(VLOOKUP(Draft2021[[#This Row],[sleeper_id]],Rookies2021[player_id],1,FALSE)),"Auction","Rookie"))</f>
        <v>Rookie</v>
      </c>
      <c r="M39">
        <f>2021-Draft2021[[#This Row],[Net Keeper Count]]</f>
        <v>2020</v>
      </c>
      <c r="N39">
        <f>IF(Draft2021[[#This Row],[KEEPER]]="K",1+_xlfn.IFNA(INDEX(Draft2020[Net Keeper Count],MATCH(Draft2021[[#This Row],[PLAYER]],Draft2020[PLAYER],0)),0),0)</f>
        <v>1</v>
      </c>
    </row>
    <row r="40" spans="3:14" x14ac:dyDescent="0.25">
      <c r="C40">
        <v>132</v>
      </c>
      <c r="D40" t="s">
        <v>1043</v>
      </c>
      <c r="E40" t="s">
        <v>368</v>
      </c>
      <c r="F40" t="s">
        <v>5185</v>
      </c>
      <c r="G40" t="s">
        <v>2231</v>
      </c>
      <c r="H40" t="s">
        <v>102</v>
      </c>
      <c r="I40">
        <v>2</v>
      </c>
      <c r="J40" t="s">
        <v>31</v>
      </c>
      <c r="K40" t="str">
        <f>IF(Draft2021[[#This Row],[KEEPER]]="K",_xlfn.IFNA(INDEX(Draft2020[Current Contract],MATCH(Draft2021[[#This Row],[sleeper_id]],Draft2020[sleeper_id],0)),"Undrafted"),"")</f>
        <v>Undrafted</v>
      </c>
      <c r="L40" t="str">
        <f>IF(Draft2021[[#This Row],[KEEPER]]="K",Draft2021[[#This Row],[Last Contract]],IF(ISNA(VLOOKUP(Draft2021[[#This Row],[sleeper_id]],Rookies2021[player_id],1,FALSE)),"Auction","Rookie"))</f>
        <v>Undrafted</v>
      </c>
      <c r="M40">
        <f>2021-Draft2021[[#This Row],[Net Keeper Count]]</f>
        <v>2018</v>
      </c>
      <c r="N40">
        <f>IF(Draft2021[[#This Row],[KEEPER]]="K",1+_xlfn.IFNA(INDEX(Draft2020[Net Keeper Count],MATCH(Draft2021[[#This Row],[PLAYER]],Draft2020[PLAYER],0)),0),0)</f>
        <v>3</v>
      </c>
    </row>
    <row r="41" spans="3:14" x14ac:dyDescent="0.25">
      <c r="C41">
        <v>121</v>
      </c>
      <c r="D41" t="s">
        <v>1043</v>
      </c>
      <c r="E41" t="s">
        <v>288</v>
      </c>
      <c r="F41" t="s">
        <v>5348</v>
      </c>
      <c r="G41" t="s">
        <v>2233</v>
      </c>
      <c r="H41" t="s">
        <v>102</v>
      </c>
      <c r="I41">
        <v>1</v>
      </c>
      <c r="J41" t="s">
        <v>31</v>
      </c>
      <c r="K41" t="str">
        <f>IF(Draft2021[[#This Row],[KEEPER]]="K",_xlfn.IFNA(INDEX(Draft2020[Current Contract],MATCH(Draft2021[[#This Row],[sleeper_id]],Draft2020[sleeper_id],0)),"Undrafted"),"")</f>
        <v>Undrafted</v>
      </c>
      <c r="L41" t="str">
        <f>IF(Draft2021[[#This Row],[KEEPER]]="K",Draft2021[[#This Row],[Last Contract]],IF(ISNA(VLOOKUP(Draft2021[[#This Row],[sleeper_id]],Rookies2021[player_id],1,FALSE)),"Auction","Rookie"))</f>
        <v>Undrafted</v>
      </c>
      <c r="M41">
        <f>2021-Draft2021[[#This Row],[Net Keeper Count]]</f>
        <v>2018</v>
      </c>
      <c r="N41">
        <f>IF(Draft2021[[#This Row],[KEEPER]]="K",1+_xlfn.IFNA(INDEX(Draft2020[Net Keeper Count],MATCH(Draft2021[[#This Row],[PLAYER]],Draft2020[PLAYER],0)),0),0)</f>
        <v>3</v>
      </c>
    </row>
    <row r="42" spans="3:14" x14ac:dyDescent="0.25">
      <c r="C42">
        <v>12</v>
      </c>
      <c r="D42" t="s">
        <v>1043</v>
      </c>
      <c r="E42" t="s">
        <v>744</v>
      </c>
      <c r="F42" t="s">
        <v>5255</v>
      </c>
      <c r="G42" t="s">
        <v>2244</v>
      </c>
      <c r="H42" t="s">
        <v>102</v>
      </c>
      <c r="I42">
        <v>1</v>
      </c>
      <c r="J42" t="s">
        <v>31</v>
      </c>
      <c r="K42" t="str">
        <f>IF(Draft2021[[#This Row],[KEEPER]]="K",_xlfn.IFNA(INDEX(Draft2020[Current Contract],MATCH(Draft2021[[#This Row],[sleeper_id]],Draft2020[sleeper_id],0)),"Undrafted"),"")</f>
        <v>Undrafted</v>
      </c>
      <c r="L42" t="str">
        <f>IF(Draft2021[[#This Row],[KEEPER]]="K",Draft2021[[#This Row],[Last Contract]],IF(ISNA(VLOOKUP(Draft2021[[#This Row],[sleeper_id]],Rookies2021[player_id],1,FALSE)),"Auction","Rookie"))</f>
        <v>Undrafted</v>
      </c>
      <c r="M42">
        <f>2021-Draft2021[[#This Row],[Net Keeper Count]]</f>
        <v>2019</v>
      </c>
      <c r="N42">
        <f>IF(Draft2021[[#This Row],[KEEPER]]="K",1+_xlfn.IFNA(INDEX(Draft2020[Net Keeper Count],MATCH(Draft2021[[#This Row],[PLAYER]],Draft2020[PLAYER],0)),0),0)</f>
        <v>2</v>
      </c>
    </row>
    <row r="43" spans="3:14" x14ac:dyDescent="0.25">
      <c r="C43">
        <v>120</v>
      </c>
      <c r="D43" t="s">
        <v>1043</v>
      </c>
      <c r="E43" t="s">
        <v>408</v>
      </c>
      <c r="F43" t="s">
        <v>5349</v>
      </c>
      <c r="G43" t="s">
        <v>2219</v>
      </c>
      <c r="H43" t="s">
        <v>126</v>
      </c>
      <c r="I43">
        <v>1</v>
      </c>
      <c r="J43" t="s">
        <v>31</v>
      </c>
      <c r="K43" t="str">
        <f>IF(Draft2021[[#This Row],[KEEPER]]="K",_xlfn.IFNA(INDEX(Draft2020[Current Contract],MATCH(Draft2021[[#This Row],[sleeper_id]],Draft2020[sleeper_id],0)),"Undrafted"),"")</f>
        <v>Undrafted</v>
      </c>
      <c r="L43" t="str">
        <f>IF(Draft2021[[#This Row],[KEEPER]]="K",Draft2021[[#This Row],[Last Contract]],IF(ISNA(VLOOKUP(Draft2021[[#This Row],[sleeper_id]],Rookies2021[player_id],1,FALSE)),"Auction","Rookie"))</f>
        <v>Undrafted</v>
      </c>
      <c r="M43">
        <f>2021-Draft2021[[#This Row],[Net Keeper Count]]</f>
        <v>2019</v>
      </c>
      <c r="N43">
        <f>IF(Draft2021[[#This Row],[KEEPER]]="K",1+_xlfn.IFNA(INDEX(Draft2020[Net Keeper Count],MATCH(Draft2021[[#This Row],[PLAYER]],Draft2020[PLAYER],0)),0),0)</f>
        <v>2</v>
      </c>
    </row>
    <row r="44" spans="3:14" x14ac:dyDescent="0.25">
      <c r="C44">
        <v>122</v>
      </c>
      <c r="D44" t="s">
        <v>1043</v>
      </c>
      <c r="E44" t="s">
        <v>221</v>
      </c>
      <c r="F44" t="s">
        <v>5350</v>
      </c>
      <c r="G44" t="s">
        <v>2213</v>
      </c>
      <c r="H44" t="s">
        <v>102</v>
      </c>
      <c r="I44">
        <v>1</v>
      </c>
      <c r="J44" t="s">
        <v>31</v>
      </c>
      <c r="K44" t="str">
        <f>IF(Draft2021[[#This Row],[KEEPER]]="K",_xlfn.IFNA(INDEX(Draft2020[Current Contract],MATCH(Draft2021[[#This Row],[sleeper_id]],Draft2020[sleeper_id],0)),"Undrafted"),"")</f>
        <v>Undrafted</v>
      </c>
      <c r="L44" t="str">
        <f>IF(Draft2021[[#This Row],[KEEPER]]="K",Draft2021[[#This Row],[Last Contract]],IF(ISNA(VLOOKUP(Draft2021[[#This Row],[sleeper_id]],Rookies2021[player_id],1,FALSE)),"Auction","Rookie"))</f>
        <v>Undrafted</v>
      </c>
      <c r="M44">
        <f>2021-Draft2021[[#This Row],[Net Keeper Count]]</f>
        <v>2019</v>
      </c>
      <c r="N44">
        <f>IF(Draft2021[[#This Row],[KEEPER]]="K",1+_xlfn.IFNA(INDEX(Draft2020[Net Keeper Count],MATCH(Draft2021[[#This Row],[PLAYER]],Draft2020[PLAYER],0)),0),0)</f>
        <v>2</v>
      </c>
    </row>
    <row r="45" spans="3:14" x14ac:dyDescent="0.25">
      <c r="C45">
        <v>137</v>
      </c>
      <c r="D45" t="s">
        <v>1043</v>
      </c>
      <c r="E45" t="s">
        <v>5203</v>
      </c>
      <c r="F45" t="s">
        <v>5204</v>
      </c>
      <c r="G45" t="s">
        <v>2268</v>
      </c>
      <c r="H45" t="s">
        <v>126</v>
      </c>
      <c r="I45">
        <v>1</v>
      </c>
      <c r="J45" t="s">
        <v>31</v>
      </c>
      <c r="K45" t="str">
        <f>IF(Draft2021[[#This Row],[KEEPER]]="K",_xlfn.IFNA(INDEX(Draft2020[Current Contract],MATCH(Draft2021[[#This Row],[sleeper_id]],Draft2020[sleeper_id],0)),"Undrafted"),"")</f>
        <v>Undrafted</v>
      </c>
      <c r="L45" t="str">
        <f>IF(Draft2021[[#This Row],[KEEPER]]="K",Draft2021[[#This Row],[Last Contract]],IF(ISNA(VLOOKUP(Draft2021[[#This Row],[sleeper_id]],Rookies2021[player_id],1,FALSE)),"Auction","Rookie"))</f>
        <v>Undrafted</v>
      </c>
      <c r="M45">
        <f>2021-Draft2021[[#This Row],[Net Keeper Count]]</f>
        <v>2020</v>
      </c>
      <c r="N45">
        <f>IF(Draft2021[[#This Row],[KEEPER]]="K",1+_xlfn.IFNA(INDEX(Draft2020[Net Keeper Count],MATCH(Draft2021[[#This Row],[PLAYER]],Draft2020[PLAYER],0)),0),0)</f>
        <v>1</v>
      </c>
    </row>
    <row r="46" spans="3:14" x14ac:dyDescent="0.25">
      <c r="C46">
        <v>133</v>
      </c>
      <c r="D46" t="s">
        <v>1043</v>
      </c>
      <c r="E46" t="s">
        <v>1310</v>
      </c>
      <c r="F46" t="s">
        <v>1309</v>
      </c>
      <c r="G46" t="s">
        <v>2224</v>
      </c>
      <c r="H46" t="s">
        <v>64</v>
      </c>
      <c r="I46">
        <v>4</v>
      </c>
      <c r="J46" t="s">
        <v>19</v>
      </c>
      <c r="K46" t="str">
        <f>IF(Draft2021[[#This Row],[KEEPER]]="K",_xlfn.IFNA(INDEX(Draft2020[Current Contract],MATCH(Draft2021[[#This Row],[sleeper_id]],Draft2020[sleeper_id],0)),"Undrafted"),"")</f>
        <v/>
      </c>
      <c r="L46" t="str">
        <f>IF(Draft2021[[#This Row],[KEEPER]]="K",Draft2021[[#This Row],[Last Contract]],IF(ISNA(VLOOKUP(Draft2021[[#This Row],[sleeper_id]],Rookies2021[player_id],1,FALSE)),"Auction","Rookie"))</f>
        <v>Rookie</v>
      </c>
      <c r="M46">
        <f>2021-Draft2021[[#This Row],[Net Keeper Count]]</f>
        <v>2021</v>
      </c>
      <c r="N46">
        <f>IF(Draft2021[[#This Row],[KEEPER]]="K",1+_xlfn.IFNA(INDEX(Draft2020[Net Keeper Count],MATCH(Draft2021[[#This Row],[PLAYER]],Draft2020[PLAYER],0)),0),0)</f>
        <v>0</v>
      </c>
    </row>
    <row r="47" spans="3:14" x14ac:dyDescent="0.25">
      <c r="C47">
        <v>134</v>
      </c>
      <c r="D47" t="s">
        <v>1043</v>
      </c>
      <c r="E47" t="s">
        <v>1987</v>
      </c>
      <c r="F47" t="s">
        <v>2849</v>
      </c>
      <c r="G47" t="s">
        <v>34</v>
      </c>
      <c r="H47" t="s">
        <v>29</v>
      </c>
      <c r="I47">
        <v>3</v>
      </c>
      <c r="J47" t="s">
        <v>19</v>
      </c>
      <c r="K47" t="str">
        <f>IF(Draft2021[[#This Row],[KEEPER]]="K",_xlfn.IFNA(INDEX(Draft2020[Current Contract],MATCH(Draft2021[[#This Row],[sleeper_id]],Draft2020[sleeper_id],0)),"Undrafted"),"")</f>
        <v/>
      </c>
      <c r="L47" t="str">
        <f>IF(Draft2021[[#This Row],[KEEPER]]="K",Draft2021[[#This Row],[Last Contract]],IF(ISNA(VLOOKUP(Draft2021[[#This Row],[sleeper_id]],Rookies2021[player_id],1,FALSE)),"Auction","Rookie"))</f>
        <v>Rookie</v>
      </c>
      <c r="M47">
        <f>2021-Draft2021[[#This Row],[Net Keeper Count]]</f>
        <v>2021</v>
      </c>
      <c r="N47">
        <f>IF(Draft2021[[#This Row],[KEEPER]]="K",1+_xlfn.IFNA(INDEX(Draft2020[Net Keeper Count],MATCH(Draft2021[[#This Row],[PLAYER]],Draft2020[PLAYER],0)),0),0)</f>
        <v>0</v>
      </c>
    </row>
    <row r="48" spans="3:14" x14ac:dyDescent="0.25">
      <c r="C48">
        <v>135</v>
      </c>
      <c r="D48" t="s">
        <v>1043</v>
      </c>
      <c r="E48" t="s">
        <v>5351</v>
      </c>
      <c r="F48" t="s">
        <v>5352</v>
      </c>
      <c r="G48" t="s">
        <v>70</v>
      </c>
      <c r="H48" t="s">
        <v>126</v>
      </c>
      <c r="I48">
        <v>2</v>
      </c>
      <c r="J48" t="s">
        <v>19</v>
      </c>
      <c r="K48" t="str">
        <f>IF(Draft2021[[#This Row],[KEEPER]]="K",_xlfn.IFNA(INDEX(Draft2020[Current Contract],MATCH(Draft2021[[#This Row],[sleeper_id]],Draft2020[sleeper_id],0)),"Undrafted"),"")</f>
        <v/>
      </c>
      <c r="L48" t="str">
        <f>IF(Draft2021[[#This Row],[KEEPER]]="K",Draft2021[[#This Row],[Last Contract]],IF(ISNA(VLOOKUP(Draft2021[[#This Row],[sleeper_id]],Rookies2021[player_id],1,FALSE)),"Auction","Rookie"))</f>
        <v>Rookie</v>
      </c>
      <c r="M48">
        <f>2021-Draft2021[[#This Row],[Net Keeper Count]]</f>
        <v>2021</v>
      </c>
      <c r="N48">
        <f>IF(Draft2021[[#This Row],[KEEPER]]="K",1+_xlfn.IFNA(INDEX(Draft2020[Net Keeper Count],MATCH(Draft2021[[#This Row],[PLAYER]],Draft2020[PLAYER],0)),0),0)</f>
        <v>0</v>
      </c>
    </row>
    <row r="49" spans="3:14" x14ac:dyDescent="0.25">
      <c r="C49">
        <v>136</v>
      </c>
      <c r="D49" t="s">
        <v>1043</v>
      </c>
      <c r="E49" t="s">
        <v>1944</v>
      </c>
      <c r="F49" t="s">
        <v>2637</v>
      </c>
      <c r="G49" t="s">
        <v>72</v>
      </c>
      <c r="H49" t="s">
        <v>102</v>
      </c>
      <c r="I49">
        <v>2</v>
      </c>
      <c r="J49" t="s">
        <v>19</v>
      </c>
      <c r="K49" t="str">
        <f>IF(Draft2021[[#This Row],[KEEPER]]="K",_xlfn.IFNA(INDEX(Draft2020[Current Contract],MATCH(Draft2021[[#This Row],[sleeper_id]],Draft2020[sleeper_id],0)),"Undrafted"),"")</f>
        <v/>
      </c>
      <c r="L49" t="str">
        <f>IF(Draft2021[[#This Row],[KEEPER]]="K",Draft2021[[#This Row],[Last Contract]],IF(ISNA(VLOOKUP(Draft2021[[#This Row],[sleeper_id]],Rookies2021[player_id],1,FALSE)),"Auction","Rookie"))</f>
        <v>Rookie</v>
      </c>
      <c r="M49">
        <f>2021-Draft2021[[#This Row],[Net Keeper Count]]</f>
        <v>2021</v>
      </c>
      <c r="N49">
        <f>IF(Draft2021[[#This Row],[KEEPER]]="K",1+_xlfn.IFNA(INDEX(Draft2020[Net Keeper Count],MATCH(Draft2021[[#This Row],[PLAYER]],Draft2020[PLAYER],0)),0),0)</f>
        <v>0</v>
      </c>
    </row>
    <row r="50" spans="3:14" x14ac:dyDescent="0.25">
      <c r="D50" t="s">
        <v>1043</v>
      </c>
      <c r="E50" t="s">
        <v>38</v>
      </c>
      <c r="F50" t="s">
        <v>1250</v>
      </c>
      <c r="G50" t="s">
        <v>2246</v>
      </c>
      <c r="H50" t="s">
        <v>29</v>
      </c>
      <c r="I50">
        <v>1</v>
      </c>
      <c r="K50" t="str">
        <f>IF(Draft2021[[#This Row],[KEEPER]]="K",_xlfn.IFNA(INDEX(Draft2020[Current Contract],MATCH(Draft2021[[#This Row],[sleeper_id]],Draft2020[sleeper_id],0)),"Undrafted"),"")</f>
        <v/>
      </c>
      <c r="L50" t="str">
        <f>IF(Draft2021[[#This Row],[KEEPER]]="K",Draft2021[[#This Row],[Last Contract]],IF(ISNA(VLOOKUP(Draft2021[[#This Row],[sleeper_id]],Rookies2021[player_id],1,FALSE)),"Auction","Rookie"))</f>
        <v>Auction</v>
      </c>
      <c r="M50">
        <f>2021-Draft2021[[#This Row],[Net Keeper Count]]</f>
        <v>2021</v>
      </c>
      <c r="N50">
        <f>IF(Draft2021[[#This Row],[KEEPER]]="K",1+_xlfn.IFNA(INDEX(Draft2020[Net Keeper Count],MATCH(Draft2021[[#This Row],[PLAYER]],Draft2020[PLAYER],0)),0),0)</f>
        <v>0</v>
      </c>
    </row>
    <row r="51" spans="3:14" x14ac:dyDescent="0.25">
      <c r="C51">
        <v>138</v>
      </c>
      <c r="D51" t="s">
        <v>1057</v>
      </c>
      <c r="E51" t="s">
        <v>237</v>
      </c>
      <c r="F51" t="s">
        <v>1544</v>
      </c>
      <c r="G51" t="s">
        <v>28</v>
      </c>
      <c r="H51" t="s">
        <v>64</v>
      </c>
      <c r="I51">
        <v>122</v>
      </c>
      <c r="J51" t="s">
        <v>31</v>
      </c>
      <c r="K51" t="str">
        <f>IF(Draft2021[[#This Row],[KEEPER]]="K",_xlfn.IFNA(INDEX(Draft2020[Current Contract],MATCH(Draft2021[[#This Row],[sleeper_id]],Draft2020[sleeper_id],0)),"Undrafted"),"")</f>
        <v>Auction</v>
      </c>
      <c r="L51" t="str">
        <f>IF(Draft2021[[#This Row],[KEEPER]]="K",Draft2021[[#This Row],[Last Contract]],IF(ISNA(VLOOKUP(Draft2021[[#This Row],[sleeper_id]],Rookies2021[player_id],1,FALSE)),"Auction","Rookie"))</f>
        <v>Auction</v>
      </c>
      <c r="M51">
        <f>2021-Draft2021[[#This Row],[Net Keeper Count]]</f>
        <v>2020</v>
      </c>
      <c r="N51">
        <f>IF(Draft2021[[#This Row],[KEEPER]]="K",1+_xlfn.IFNA(INDEX(Draft2020[Net Keeper Count],MATCH(Draft2021[[#This Row],[PLAYER]],Draft2020[PLAYER],0)),0),0)</f>
        <v>1</v>
      </c>
    </row>
    <row r="52" spans="3:14" x14ac:dyDescent="0.25">
      <c r="C52">
        <v>139</v>
      </c>
      <c r="D52" t="s">
        <v>1057</v>
      </c>
      <c r="E52" t="s">
        <v>1800</v>
      </c>
      <c r="F52" t="s">
        <v>2678</v>
      </c>
      <c r="G52" t="s">
        <v>2268</v>
      </c>
      <c r="H52" t="s">
        <v>102</v>
      </c>
      <c r="I52">
        <v>49</v>
      </c>
      <c r="J52" t="s">
        <v>31</v>
      </c>
      <c r="K52" t="str">
        <f>IF(Draft2021[[#This Row],[KEEPER]]="K",_xlfn.IFNA(INDEX(Draft2020[Current Contract],MATCH(Draft2021[[#This Row],[sleeper_id]],Draft2020[sleeper_id],0)),"Undrafted"),"")</f>
        <v>Auction</v>
      </c>
      <c r="L52" t="str">
        <f>IF(Draft2021[[#This Row],[KEEPER]]="K",Draft2021[[#This Row],[Last Contract]],IF(ISNA(VLOOKUP(Draft2021[[#This Row],[sleeper_id]],Rookies2021[player_id],1,FALSE)),"Auction","Rookie"))</f>
        <v>Auction</v>
      </c>
      <c r="M52">
        <f>2021-Draft2021[[#This Row],[Net Keeper Count]]</f>
        <v>2020</v>
      </c>
      <c r="N52">
        <f>IF(Draft2021[[#This Row],[KEEPER]]="K",1+_xlfn.IFNA(INDEX(Draft2020[Net Keeper Count],MATCH(Draft2021[[#This Row],[PLAYER]],Draft2020[PLAYER],0)),0),0)</f>
        <v>1</v>
      </c>
    </row>
    <row r="53" spans="3:14" x14ac:dyDescent="0.25">
      <c r="C53">
        <v>207</v>
      </c>
      <c r="D53" t="s">
        <v>1057</v>
      </c>
      <c r="E53" t="s">
        <v>148</v>
      </c>
      <c r="F53" t="s">
        <v>2797</v>
      </c>
      <c r="G53" t="s">
        <v>2236</v>
      </c>
      <c r="H53" t="s">
        <v>102</v>
      </c>
      <c r="I53">
        <v>29</v>
      </c>
      <c r="J53" t="s">
        <v>31</v>
      </c>
      <c r="K53" t="str">
        <f>IF(Draft2021[[#This Row],[KEEPER]]="K",_xlfn.IFNA(INDEX(Draft2020[Current Contract],MATCH(Draft2021[[#This Row],[sleeper_id]],Draft2020[sleeper_id],0)),"Undrafted"),"")</f>
        <v>Rookie</v>
      </c>
      <c r="L53" t="str">
        <f>IF(Draft2021[[#This Row],[KEEPER]]="K",Draft2021[[#This Row],[Last Contract]],IF(ISNA(VLOOKUP(Draft2021[[#This Row],[sleeper_id]],Rookies2021[player_id],1,FALSE)),"Auction","Rookie"))</f>
        <v>Rookie</v>
      </c>
      <c r="M53">
        <f>2021-Draft2021[[#This Row],[Net Keeper Count]]</f>
        <v>2017</v>
      </c>
      <c r="N53">
        <f>IF(Draft2021[[#This Row],[KEEPER]]="K",1+_xlfn.IFNA(INDEX(Draft2020[Net Keeper Count],MATCH(Draft2021[[#This Row],[PLAYER]],Draft2020[PLAYER],0)),0),0)</f>
        <v>4</v>
      </c>
    </row>
    <row r="54" spans="3:14" x14ac:dyDescent="0.25">
      <c r="C54">
        <v>208</v>
      </c>
      <c r="D54" t="s">
        <v>1057</v>
      </c>
      <c r="E54" t="s">
        <v>48</v>
      </c>
      <c r="F54" t="s">
        <v>2823</v>
      </c>
      <c r="G54" t="s">
        <v>2219</v>
      </c>
      <c r="H54" t="s">
        <v>29</v>
      </c>
      <c r="I54">
        <v>21</v>
      </c>
      <c r="J54" t="s">
        <v>31</v>
      </c>
      <c r="K54" t="str">
        <f>IF(Draft2021[[#This Row],[KEEPER]]="K",_xlfn.IFNA(INDEX(Draft2020[Current Contract],MATCH(Draft2021[[#This Row],[sleeper_id]],Draft2020[sleeper_id],0)),"Undrafted"),"")</f>
        <v>Rookie</v>
      </c>
      <c r="L54" t="str">
        <f>IF(Draft2021[[#This Row],[KEEPER]]="K",Draft2021[[#This Row],[Last Contract]],IF(ISNA(VLOOKUP(Draft2021[[#This Row],[sleeper_id]],Rookies2021[player_id],1,FALSE)),"Auction","Rookie"))</f>
        <v>Rookie</v>
      </c>
      <c r="M54">
        <f>2021-Draft2021[[#This Row],[Net Keeper Count]]</f>
        <v>2017</v>
      </c>
      <c r="N54">
        <f>IF(Draft2021[[#This Row],[KEEPER]]="K",1+_xlfn.IFNA(INDEX(Draft2020[Net Keeper Count],MATCH(Draft2021[[#This Row],[PLAYER]],Draft2020[PLAYER],0)),0),0)</f>
        <v>4</v>
      </c>
    </row>
    <row r="55" spans="3:14" x14ac:dyDescent="0.25">
      <c r="C55">
        <v>209</v>
      </c>
      <c r="D55" t="s">
        <v>1057</v>
      </c>
      <c r="E55" t="s">
        <v>1402</v>
      </c>
      <c r="F55" t="s">
        <v>1401</v>
      </c>
      <c r="G55" t="s">
        <v>2229</v>
      </c>
      <c r="H55" t="s">
        <v>64</v>
      </c>
      <c r="I55">
        <v>15</v>
      </c>
      <c r="J55" t="s">
        <v>31</v>
      </c>
      <c r="K55" t="str">
        <f>IF(Draft2021[[#This Row],[KEEPER]]="K",_xlfn.IFNA(INDEX(Draft2020[Current Contract],MATCH(Draft2021[[#This Row],[sleeper_id]],Draft2020[sleeper_id],0)),"Undrafted"),"")</f>
        <v>Rookie</v>
      </c>
      <c r="L55" t="str">
        <f>IF(Draft2021[[#This Row],[KEEPER]]="K",Draft2021[[#This Row],[Last Contract]],IF(ISNA(VLOOKUP(Draft2021[[#This Row],[sleeper_id]],Rookies2021[player_id],1,FALSE)),"Auction","Rookie"))</f>
        <v>Rookie</v>
      </c>
      <c r="M55">
        <f>2021-Draft2021[[#This Row],[Net Keeper Count]]</f>
        <v>2019</v>
      </c>
      <c r="N55">
        <f>IF(Draft2021[[#This Row],[KEEPER]]="K",1+_xlfn.IFNA(INDEX(Draft2020[Net Keeper Count],MATCH(Draft2021[[#This Row],[PLAYER]],Draft2020[PLAYER],0)),0),0)</f>
        <v>2</v>
      </c>
    </row>
    <row r="56" spans="3:14" x14ac:dyDescent="0.25">
      <c r="C56">
        <v>213</v>
      </c>
      <c r="D56" t="s">
        <v>1057</v>
      </c>
      <c r="E56" t="s">
        <v>1265</v>
      </c>
      <c r="F56" t="s">
        <v>1264</v>
      </c>
      <c r="G56" t="s">
        <v>2248</v>
      </c>
      <c r="H56" t="s">
        <v>102</v>
      </c>
      <c r="I56">
        <v>5</v>
      </c>
      <c r="J56" t="s">
        <v>31</v>
      </c>
      <c r="K56" t="str">
        <f>IF(Draft2021[[#This Row],[KEEPER]]="K",_xlfn.IFNA(INDEX(Draft2020[Current Contract],MATCH(Draft2021[[#This Row],[sleeper_id]],Draft2020[sleeper_id],0)),"Undrafted"),"")</f>
        <v>Rookie</v>
      </c>
      <c r="L56" t="str">
        <f>IF(Draft2021[[#This Row],[KEEPER]]="K",Draft2021[[#This Row],[Last Contract]],IF(ISNA(VLOOKUP(Draft2021[[#This Row],[sleeper_id]],Rookies2021[player_id],1,FALSE)),"Auction","Rookie"))</f>
        <v>Rookie</v>
      </c>
      <c r="M56">
        <f>2021-Draft2021[[#This Row],[Net Keeper Count]]</f>
        <v>2020</v>
      </c>
      <c r="N56">
        <f>IF(Draft2021[[#This Row],[KEEPER]]="K",1+_xlfn.IFNA(INDEX(Draft2020[Net Keeper Count],MATCH(Draft2021[[#This Row],[PLAYER]],Draft2020[PLAYER],0)),0),0)</f>
        <v>1</v>
      </c>
    </row>
    <row r="57" spans="3:14" x14ac:dyDescent="0.25">
      <c r="C57">
        <v>1</v>
      </c>
      <c r="D57" t="s">
        <v>1057</v>
      </c>
      <c r="E57" t="s">
        <v>243</v>
      </c>
      <c r="F57" t="s">
        <v>1201</v>
      </c>
      <c r="G57" t="s">
        <v>2251</v>
      </c>
      <c r="H57" t="s">
        <v>102</v>
      </c>
      <c r="I57">
        <v>4</v>
      </c>
      <c r="J57" t="s">
        <v>31</v>
      </c>
      <c r="K57" t="str">
        <f>IF(Draft2021[[#This Row],[KEEPER]]="K",_xlfn.IFNA(INDEX(Draft2020[Current Contract],MATCH(Draft2021[[#This Row],[sleeper_id]],Draft2020[sleeper_id],0)),"Undrafted"),"")</f>
        <v>Rookie</v>
      </c>
      <c r="L57" t="str">
        <f>IF(Draft2021[[#This Row],[KEEPER]]="K",Draft2021[[#This Row],[Last Contract]],IF(ISNA(VLOOKUP(Draft2021[[#This Row],[sleeper_id]],Rookies2021[player_id],1,FALSE)),"Auction","Rookie"))</f>
        <v>Rookie</v>
      </c>
      <c r="M57">
        <f>2021-Draft2021[[#This Row],[Net Keeper Count]]</f>
        <v>2018</v>
      </c>
      <c r="N57">
        <f>IF(Draft2021[[#This Row],[KEEPER]]="K",1+_xlfn.IFNA(INDEX(Draft2020[Net Keeper Count],MATCH(Draft2021[[#This Row],[PLAYER]],Draft2020[PLAYER],0)),0),0)</f>
        <v>3</v>
      </c>
    </row>
    <row r="58" spans="3:14" x14ac:dyDescent="0.25">
      <c r="C58">
        <v>31</v>
      </c>
      <c r="D58" t="s">
        <v>1057</v>
      </c>
      <c r="E58" t="s">
        <v>1780</v>
      </c>
      <c r="F58" t="s">
        <v>2613</v>
      </c>
      <c r="G58" t="s">
        <v>2248</v>
      </c>
      <c r="H58" t="s">
        <v>126</v>
      </c>
      <c r="I58">
        <v>4</v>
      </c>
      <c r="J58" t="s">
        <v>31</v>
      </c>
      <c r="K58" t="str">
        <f>IF(Draft2021[[#This Row],[KEEPER]]="K",_xlfn.IFNA(INDEX(Draft2020[Current Contract],MATCH(Draft2021[[#This Row],[sleeper_id]],Draft2020[sleeper_id],0)),"Undrafted"),"")</f>
        <v>Rookie</v>
      </c>
      <c r="L58" t="str">
        <f>IF(Draft2021[[#This Row],[KEEPER]]="K",Draft2021[[#This Row],[Last Contract]],IF(ISNA(VLOOKUP(Draft2021[[#This Row],[sleeper_id]],Rookies2021[player_id],1,FALSE)),"Auction","Rookie"))</f>
        <v>Rookie</v>
      </c>
      <c r="M58">
        <f>2021-Draft2021[[#This Row],[Net Keeper Count]]</f>
        <v>2019</v>
      </c>
      <c r="N58">
        <f>IF(Draft2021[[#This Row],[KEEPER]]="K",1+_xlfn.IFNA(INDEX(Draft2020[Net Keeper Count],MATCH(Draft2021[[#This Row],[PLAYER]],Draft2020[PLAYER],0)),0),0)</f>
        <v>2</v>
      </c>
    </row>
    <row r="59" spans="3:14" x14ac:dyDescent="0.25">
      <c r="C59">
        <v>212</v>
      </c>
      <c r="D59" t="s">
        <v>1057</v>
      </c>
      <c r="E59" t="s">
        <v>1964</v>
      </c>
      <c r="F59" t="s">
        <v>5211</v>
      </c>
      <c r="G59" t="s">
        <v>2322</v>
      </c>
      <c r="H59" t="s">
        <v>102</v>
      </c>
      <c r="I59">
        <v>4</v>
      </c>
      <c r="J59" t="s">
        <v>31</v>
      </c>
      <c r="K59" t="str">
        <f>IF(Draft2021[[#This Row],[KEEPER]]="K",_xlfn.IFNA(INDEX(Draft2020[Current Contract],MATCH(Draft2021[[#This Row],[sleeper_id]],Draft2020[sleeper_id],0)),"Undrafted"),"")</f>
        <v>Rookie</v>
      </c>
      <c r="L59" t="str">
        <f>IF(Draft2021[[#This Row],[KEEPER]]="K",Draft2021[[#This Row],[Last Contract]],IF(ISNA(VLOOKUP(Draft2021[[#This Row],[sleeper_id]],Rookies2021[player_id],1,FALSE)),"Auction","Rookie"))</f>
        <v>Rookie</v>
      </c>
      <c r="M59">
        <f>2021-Draft2021[[#This Row],[Net Keeper Count]]</f>
        <v>2020</v>
      </c>
      <c r="N59">
        <f>IF(Draft2021[[#This Row],[KEEPER]]="K",1+_xlfn.IFNA(INDEX(Draft2020[Net Keeper Count],MATCH(Draft2021[[#This Row],[PLAYER]],Draft2020[PLAYER],0)),0),0)</f>
        <v>1</v>
      </c>
    </row>
    <row r="60" spans="3:14" x14ac:dyDescent="0.25">
      <c r="C60">
        <v>141</v>
      </c>
      <c r="D60" t="s">
        <v>1057</v>
      </c>
      <c r="E60" t="s">
        <v>1650</v>
      </c>
      <c r="F60" t="s">
        <v>5155</v>
      </c>
      <c r="G60" t="s">
        <v>2209</v>
      </c>
      <c r="H60" t="s">
        <v>64</v>
      </c>
      <c r="I60">
        <v>3</v>
      </c>
      <c r="J60" t="s">
        <v>31</v>
      </c>
      <c r="K60" t="str">
        <f>IF(Draft2021[[#This Row],[KEEPER]]="K",_xlfn.IFNA(INDEX(Draft2020[Current Contract],MATCH(Draft2021[[#This Row],[sleeper_id]],Draft2020[sleeper_id],0)),"Undrafted"),"")</f>
        <v>Rookie</v>
      </c>
      <c r="L60" t="str">
        <f>IF(Draft2021[[#This Row],[KEEPER]]="K",Draft2021[[#This Row],[Last Contract]],IF(ISNA(VLOOKUP(Draft2021[[#This Row],[sleeper_id]],Rookies2021[player_id],1,FALSE)),"Auction","Rookie"))</f>
        <v>Rookie</v>
      </c>
      <c r="M60">
        <f>2021-Draft2021[[#This Row],[Net Keeper Count]]</f>
        <v>2019</v>
      </c>
      <c r="N60">
        <f>IF(Draft2021[[#This Row],[KEEPER]]="K",1+_xlfn.IFNA(INDEX(Draft2020[Net Keeper Count],MATCH(Draft2021[[#This Row],[PLAYER]],Draft2020[PLAYER],0)),0),0)</f>
        <v>2</v>
      </c>
    </row>
    <row r="61" spans="3:14" x14ac:dyDescent="0.25">
      <c r="C61">
        <v>211</v>
      </c>
      <c r="D61" t="s">
        <v>1057</v>
      </c>
      <c r="E61" t="s">
        <v>5353</v>
      </c>
      <c r="F61" t="s">
        <v>5210</v>
      </c>
      <c r="G61" t="s">
        <v>2248</v>
      </c>
      <c r="H61" t="s">
        <v>102</v>
      </c>
      <c r="I61">
        <v>3</v>
      </c>
      <c r="J61" t="s">
        <v>31</v>
      </c>
      <c r="K61" t="str">
        <f>IF(Draft2021[[#This Row],[KEEPER]]="K",_xlfn.IFNA(INDEX(Draft2020[Current Contract],MATCH(Draft2021[[#This Row],[sleeper_id]],Draft2020[sleeper_id],0)),"Undrafted"),"")</f>
        <v>Rookie</v>
      </c>
      <c r="L61" t="str">
        <f>IF(Draft2021[[#This Row],[KEEPER]]="K",Draft2021[[#This Row],[Last Contract]],IF(ISNA(VLOOKUP(Draft2021[[#This Row],[sleeper_id]],Rookies2021[player_id],1,FALSE)),"Auction","Rookie"))</f>
        <v>Rookie</v>
      </c>
      <c r="M61">
        <f>2021-Draft2021[[#This Row],[Net Keeper Count]]</f>
        <v>2020</v>
      </c>
      <c r="N61">
        <f>IF(Draft2021[[#This Row],[KEEPER]]="K",1+_xlfn.IFNA(INDEX(Draft2020[Net Keeper Count],MATCH(Draft2021[[#This Row],[PLAYER]],Draft2020[PLAYER],0)),0),0)</f>
        <v>1</v>
      </c>
    </row>
    <row r="62" spans="3:14" x14ac:dyDescent="0.25">
      <c r="C62">
        <v>205</v>
      </c>
      <c r="D62" t="s">
        <v>1057</v>
      </c>
      <c r="E62" t="s">
        <v>33</v>
      </c>
      <c r="F62" t="s">
        <v>5257</v>
      </c>
      <c r="G62" t="s">
        <v>94</v>
      </c>
      <c r="H62" t="s">
        <v>29</v>
      </c>
      <c r="I62">
        <v>2</v>
      </c>
      <c r="J62" t="s">
        <v>31</v>
      </c>
      <c r="K62" t="str">
        <f>IF(Draft2021[[#This Row],[KEEPER]]="K",_xlfn.IFNA(INDEX(Draft2020[Current Contract],MATCH(Draft2021[[#This Row],[sleeper_id]],Draft2020[sleeper_id],0)),"Undrafted"),"")</f>
        <v>Auction</v>
      </c>
      <c r="L62" t="str">
        <f>IF(Draft2021[[#This Row],[KEEPER]]="K",Draft2021[[#This Row],[Last Contract]],IF(ISNA(VLOOKUP(Draft2021[[#This Row],[sleeper_id]],Rookies2021[player_id],1,FALSE)),"Auction","Rookie"))</f>
        <v>Auction</v>
      </c>
      <c r="M62">
        <f>2021-Draft2021[[#This Row],[Net Keeper Count]]</f>
        <v>2019</v>
      </c>
      <c r="N62">
        <f>IF(Draft2021[[#This Row],[KEEPER]]="K",1+_xlfn.IFNA(INDEX(Draft2020[Net Keeper Count],MATCH(Draft2021[[#This Row],[PLAYER]],Draft2020[PLAYER],0)),0),0)</f>
        <v>2</v>
      </c>
    </row>
    <row r="63" spans="3:14" x14ac:dyDescent="0.25">
      <c r="C63">
        <v>206</v>
      </c>
      <c r="D63" t="s">
        <v>1057</v>
      </c>
      <c r="E63" t="s">
        <v>168</v>
      </c>
      <c r="F63" t="s">
        <v>5354</v>
      </c>
      <c r="G63" t="s">
        <v>2268</v>
      </c>
      <c r="H63" t="s">
        <v>102</v>
      </c>
      <c r="I63">
        <v>2</v>
      </c>
      <c r="J63" t="s">
        <v>31</v>
      </c>
      <c r="K63" t="str">
        <f>IF(Draft2021[[#This Row],[KEEPER]]="K",_xlfn.IFNA(INDEX(Draft2020[Current Contract],MATCH(Draft2021[[#This Row],[sleeper_id]],Draft2020[sleeper_id],0)),"Undrafted"),"")</f>
        <v>Auction</v>
      </c>
      <c r="L63" t="str">
        <f>IF(Draft2021[[#This Row],[KEEPER]]="K",Draft2021[[#This Row],[Last Contract]],IF(ISNA(VLOOKUP(Draft2021[[#This Row],[sleeper_id]],Rookies2021[player_id],1,FALSE)),"Auction","Rookie"))</f>
        <v>Auction</v>
      </c>
      <c r="M63">
        <f>2021-Draft2021[[#This Row],[Net Keeper Count]]</f>
        <v>2019</v>
      </c>
      <c r="N63">
        <f>IF(Draft2021[[#This Row],[KEEPER]]="K",1+_xlfn.IFNA(INDEX(Draft2020[Net Keeper Count],MATCH(Draft2021[[#This Row],[PLAYER]],Draft2020[PLAYER],0)),0),0)</f>
        <v>2</v>
      </c>
    </row>
    <row r="64" spans="3:14" x14ac:dyDescent="0.25">
      <c r="C64">
        <v>29</v>
      </c>
      <c r="D64" t="s">
        <v>1057</v>
      </c>
      <c r="E64" t="s">
        <v>1719</v>
      </c>
      <c r="F64" t="s">
        <v>5140</v>
      </c>
      <c r="G64" t="s">
        <v>2236</v>
      </c>
      <c r="H64" t="s">
        <v>102</v>
      </c>
      <c r="I64">
        <v>2</v>
      </c>
      <c r="J64" t="s">
        <v>31</v>
      </c>
      <c r="K64" t="str">
        <f>IF(Draft2021[[#This Row],[KEEPER]]="K",_xlfn.IFNA(INDEX(Draft2020[Current Contract],MATCH(Draft2021[[#This Row],[sleeper_id]],Draft2020[sleeper_id],0)),"Undrafted"),"")</f>
        <v>Rookie</v>
      </c>
      <c r="L64" t="str">
        <f>IF(Draft2021[[#This Row],[KEEPER]]="K",Draft2021[[#This Row],[Last Contract]],IF(ISNA(VLOOKUP(Draft2021[[#This Row],[sleeper_id]],Rookies2021[player_id],1,FALSE)),"Auction","Rookie"))</f>
        <v>Rookie</v>
      </c>
      <c r="M64">
        <f>2021-Draft2021[[#This Row],[Net Keeper Count]]</f>
        <v>2019</v>
      </c>
      <c r="N64">
        <f>IF(Draft2021[[#This Row],[KEEPER]]="K",1+_xlfn.IFNA(INDEX(Draft2020[Net Keeper Count],MATCH(Draft2021[[#This Row],[PLAYER]],Draft2020[PLAYER],0)),0),0)</f>
        <v>2</v>
      </c>
    </row>
    <row r="65" spans="3:14" x14ac:dyDescent="0.25">
      <c r="C65">
        <v>210</v>
      </c>
      <c r="D65" t="s">
        <v>1057</v>
      </c>
      <c r="E65" t="s">
        <v>1115</v>
      </c>
      <c r="F65" t="s">
        <v>1114</v>
      </c>
      <c r="G65" t="s">
        <v>28</v>
      </c>
      <c r="H65" t="s">
        <v>29</v>
      </c>
      <c r="I65">
        <v>2</v>
      </c>
      <c r="J65" t="s">
        <v>31</v>
      </c>
      <c r="K65" t="str">
        <f>IF(Draft2021[[#This Row],[KEEPER]]="K",_xlfn.IFNA(INDEX(Draft2020[Current Contract],MATCH(Draft2021[[#This Row],[sleeper_id]],Draft2020[sleeper_id],0)),"Undrafted"),"")</f>
        <v>Rookie</v>
      </c>
      <c r="L65" t="str">
        <f>IF(Draft2021[[#This Row],[KEEPER]]="K",Draft2021[[#This Row],[Last Contract]],IF(ISNA(VLOOKUP(Draft2021[[#This Row],[sleeper_id]],Rookies2021[player_id],1,FALSE)),"Auction","Rookie"))</f>
        <v>Rookie</v>
      </c>
      <c r="M65">
        <f>2021-Draft2021[[#This Row],[Net Keeper Count]]</f>
        <v>2020</v>
      </c>
      <c r="N65">
        <f>IF(Draft2021[[#This Row],[KEEPER]]="K",1+_xlfn.IFNA(INDEX(Draft2020[Net Keeper Count],MATCH(Draft2021[[#This Row],[PLAYER]],Draft2020[PLAYER],0)),0),0)</f>
        <v>1</v>
      </c>
    </row>
    <row r="66" spans="3:14" x14ac:dyDescent="0.25">
      <c r="C66">
        <v>203</v>
      </c>
      <c r="D66" t="s">
        <v>1057</v>
      </c>
      <c r="E66" t="s">
        <v>5355</v>
      </c>
      <c r="F66" t="s">
        <v>5356</v>
      </c>
      <c r="G66" t="s">
        <v>2210</v>
      </c>
      <c r="H66" t="s">
        <v>102</v>
      </c>
      <c r="I66">
        <v>1</v>
      </c>
      <c r="J66" t="s">
        <v>31</v>
      </c>
      <c r="K66" t="str">
        <f>IF(Draft2021[[#This Row],[KEEPER]]="K",_xlfn.IFNA(INDEX(Draft2020[Current Contract],MATCH(Draft2021[[#This Row],[sleeper_id]],Draft2020[sleeper_id],0)),"Undrafted"),"")</f>
        <v>Rookie</v>
      </c>
      <c r="L66" t="str">
        <f>IF(Draft2021[[#This Row],[KEEPER]]="K",Draft2021[[#This Row],[Last Contract]],IF(ISNA(VLOOKUP(Draft2021[[#This Row],[sleeper_id]],Rookies2021[player_id],1,FALSE)),"Auction","Rookie"))</f>
        <v>Rookie</v>
      </c>
      <c r="M66">
        <f>2021-Draft2021[[#This Row],[Net Keeper Count]]</f>
        <v>2016</v>
      </c>
      <c r="N66">
        <f>IF(Draft2021[[#This Row],[KEEPER]]="K",1+_xlfn.IFNA(INDEX(Draft2020[Net Keeper Count],MATCH(Draft2021[[#This Row],[PLAYER]],Draft2020[PLAYER],0)),0),0)</f>
        <v>5</v>
      </c>
    </row>
    <row r="67" spans="3:14" x14ac:dyDescent="0.25">
      <c r="C67">
        <v>204</v>
      </c>
      <c r="D67" t="s">
        <v>1057</v>
      </c>
      <c r="E67" t="s">
        <v>297</v>
      </c>
      <c r="F67" t="s">
        <v>5208</v>
      </c>
      <c r="G67" t="s">
        <v>2244</v>
      </c>
      <c r="H67" t="s">
        <v>126</v>
      </c>
      <c r="I67">
        <v>1</v>
      </c>
      <c r="J67" t="s">
        <v>31</v>
      </c>
      <c r="K67" t="str">
        <f>IF(Draft2021[[#This Row],[KEEPER]]="K",_xlfn.IFNA(INDEX(Draft2020[Current Contract],MATCH(Draft2021[[#This Row],[sleeper_id]],Draft2020[sleeper_id],0)),"Undrafted"),"")</f>
        <v>Rookie</v>
      </c>
      <c r="L67" t="str">
        <f>IF(Draft2021[[#This Row],[KEEPER]]="K",Draft2021[[#This Row],[Last Contract]],IF(ISNA(VLOOKUP(Draft2021[[#This Row],[sleeper_id]],Rookies2021[player_id],1,FALSE)),"Auction","Rookie"))</f>
        <v>Rookie</v>
      </c>
      <c r="M67">
        <f>2021-Draft2021[[#This Row],[Net Keeper Count]]</f>
        <v>2018</v>
      </c>
      <c r="N67">
        <f>IF(Draft2021[[#This Row],[KEEPER]]="K",1+_xlfn.IFNA(INDEX(Draft2020[Net Keeper Count],MATCH(Draft2021[[#This Row],[PLAYER]],Draft2020[PLAYER],0)),0),0)</f>
        <v>3</v>
      </c>
    </row>
    <row r="68" spans="3:14" x14ac:dyDescent="0.25">
      <c r="C68">
        <v>140</v>
      </c>
      <c r="D68" t="s">
        <v>1057</v>
      </c>
      <c r="E68" t="s">
        <v>195</v>
      </c>
      <c r="F68" t="s">
        <v>5137</v>
      </c>
      <c r="G68" t="s">
        <v>2213</v>
      </c>
      <c r="H68" t="s">
        <v>64</v>
      </c>
      <c r="I68">
        <v>1</v>
      </c>
      <c r="J68" t="s">
        <v>31</v>
      </c>
      <c r="K68" t="str">
        <f>IF(Draft2021[[#This Row],[KEEPER]]="K",_xlfn.IFNA(INDEX(Draft2020[Current Contract],MATCH(Draft2021[[#This Row],[sleeper_id]],Draft2020[sleeper_id],0)),"Undrafted"),"")</f>
        <v>Undrafted</v>
      </c>
      <c r="L68" t="str">
        <f>IF(Draft2021[[#This Row],[KEEPER]]="K",Draft2021[[#This Row],[Last Contract]],IF(ISNA(VLOOKUP(Draft2021[[#This Row],[sleeper_id]],Rookies2021[player_id],1,FALSE)),"Auction","Rookie"))</f>
        <v>Undrafted</v>
      </c>
      <c r="M68">
        <f>2021-Draft2021[[#This Row],[Net Keeper Count]]</f>
        <v>2019</v>
      </c>
      <c r="N68">
        <f>IF(Draft2021[[#This Row],[KEEPER]]="K",1+_xlfn.IFNA(INDEX(Draft2020[Net Keeper Count],MATCH(Draft2021[[#This Row],[PLAYER]],Draft2020[PLAYER],0)),0),0)</f>
        <v>2</v>
      </c>
    </row>
    <row r="69" spans="3:14" x14ac:dyDescent="0.25">
      <c r="C69">
        <v>217</v>
      </c>
      <c r="D69" t="s">
        <v>1057</v>
      </c>
      <c r="E69" t="s">
        <v>1851</v>
      </c>
      <c r="F69" t="s">
        <v>5193</v>
      </c>
      <c r="G69" t="s">
        <v>2221</v>
      </c>
      <c r="H69" t="s">
        <v>64</v>
      </c>
      <c r="I69">
        <v>1</v>
      </c>
      <c r="J69" t="s">
        <v>31</v>
      </c>
      <c r="K69" t="str">
        <f>IF(Draft2021[[#This Row],[KEEPER]]="K",_xlfn.IFNA(INDEX(Draft2020[Current Contract],MATCH(Draft2021[[#This Row],[sleeper_id]],Draft2020[sleeper_id],0)),"Undrafted"),"")</f>
        <v>Undrafted</v>
      </c>
      <c r="L69" t="str">
        <f>IF(Draft2021[[#This Row],[KEEPER]]="K",Draft2021[[#This Row],[Last Contract]],IF(ISNA(VLOOKUP(Draft2021[[#This Row],[sleeper_id]],Rookies2021[player_id],1,FALSE)),"Auction","Rookie"))</f>
        <v>Undrafted</v>
      </c>
      <c r="M69">
        <f>2021-Draft2021[[#This Row],[Net Keeper Count]]</f>
        <v>2020</v>
      </c>
      <c r="N69">
        <f>IF(Draft2021[[#This Row],[KEEPER]]="K",1+_xlfn.IFNA(INDEX(Draft2020[Net Keeper Count],MATCH(Draft2021[[#This Row],[PLAYER]],Draft2020[PLAYER],0)),0),0)</f>
        <v>1</v>
      </c>
    </row>
    <row r="70" spans="3:14" x14ac:dyDescent="0.25">
      <c r="C70">
        <v>218</v>
      </c>
      <c r="D70" t="s">
        <v>1057</v>
      </c>
      <c r="E70" t="s">
        <v>1274</v>
      </c>
      <c r="F70" t="s">
        <v>1273</v>
      </c>
      <c r="G70" t="s">
        <v>2244</v>
      </c>
      <c r="H70" t="s">
        <v>126</v>
      </c>
      <c r="I70">
        <v>6</v>
      </c>
      <c r="J70" t="s">
        <v>19</v>
      </c>
      <c r="K70" t="str">
        <f>IF(Draft2021[[#This Row],[KEEPER]]="K",_xlfn.IFNA(INDEX(Draft2020[Current Contract],MATCH(Draft2021[[#This Row],[sleeper_id]],Draft2020[sleeper_id],0)),"Undrafted"),"")</f>
        <v/>
      </c>
      <c r="L70" t="str">
        <f>IF(Draft2021[[#This Row],[KEEPER]]="K",Draft2021[[#This Row],[Last Contract]],IF(ISNA(VLOOKUP(Draft2021[[#This Row],[sleeper_id]],Rookies2021[player_id],1,FALSE)),"Auction","Rookie"))</f>
        <v>Rookie</v>
      </c>
      <c r="M70">
        <f>2021-Draft2021[[#This Row],[Net Keeper Count]]</f>
        <v>2021</v>
      </c>
      <c r="N70">
        <f>IF(Draft2021[[#This Row],[KEEPER]]="K",1+_xlfn.IFNA(INDEX(Draft2020[Net Keeper Count],MATCH(Draft2021[[#This Row],[PLAYER]],Draft2020[PLAYER],0)),0),0)</f>
        <v>0</v>
      </c>
    </row>
    <row r="71" spans="3:14" x14ac:dyDescent="0.25">
      <c r="C71">
        <v>214</v>
      </c>
      <c r="D71" t="s">
        <v>1057</v>
      </c>
      <c r="E71" t="s">
        <v>1926</v>
      </c>
      <c r="F71" t="s">
        <v>5142</v>
      </c>
      <c r="G71" t="s">
        <v>159</v>
      </c>
      <c r="H71" t="s">
        <v>64</v>
      </c>
      <c r="I71">
        <v>4</v>
      </c>
      <c r="J71" t="s">
        <v>19</v>
      </c>
      <c r="K71" t="str">
        <f>IF(Draft2021[[#This Row],[KEEPER]]="K",_xlfn.IFNA(INDEX(Draft2020[Current Contract],MATCH(Draft2021[[#This Row],[sleeper_id]],Draft2020[sleeper_id],0)),"Undrafted"),"")</f>
        <v/>
      </c>
      <c r="L71" t="str">
        <f>IF(Draft2021[[#This Row],[KEEPER]]="K",Draft2021[[#This Row],[Last Contract]],IF(ISNA(VLOOKUP(Draft2021[[#This Row],[sleeper_id]],Rookies2021[player_id],1,FALSE)),"Auction","Rookie"))</f>
        <v>Rookie</v>
      </c>
      <c r="M71">
        <f>2021-Draft2021[[#This Row],[Net Keeper Count]]</f>
        <v>2021</v>
      </c>
      <c r="N71">
        <f>IF(Draft2021[[#This Row],[KEEPER]]="K",1+_xlfn.IFNA(INDEX(Draft2020[Net Keeper Count],MATCH(Draft2021[[#This Row],[PLAYER]],Draft2020[PLAYER],0)),0),0)</f>
        <v>0</v>
      </c>
    </row>
    <row r="72" spans="3:14" x14ac:dyDescent="0.25">
      <c r="C72">
        <v>215</v>
      </c>
      <c r="D72" t="s">
        <v>1057</v>
      </c>
      <c r="E72" t="s">
        <v>5206</v>
      </c>
      <c r="F72" t="s">
        <v>5207</v>
      </c>
      <c r="G72" t="s">
        <v>28</v>
      </c>
      <c r="H72" t="s">
        <v>102</v>
      </c>
      <c r="I72">
        <v>3</v>
      </c>
      <c r="J72" t="s">
        <v>19</v>
      </c>
      <c r="K72" t="str">
        <f>IF(Draft2021[[#This Row],[KEEPER]]="K",_xlfn.IFNA(INDEX(Draft2020[Current Contract],MATCH(Draft2021[[#This Row],[sleeper_id]],Draft2020[sleeper_id],0)),"Undrafted"),"")</f>
        <v/>
      </c>
      <c r="L72" t="str">
        <f>IF(Draft2021[[#This Row],[KEEPER]]="K",Draft2021[[#This Row],[Last Contract]],IF(ISNA(VLOOKUP(Draft2021[[#This Row],[sleeper_id]],Rookies2021[player_id],1,FALSE)),"Auction","Rookie"))</f>
        <v>Rookie</v>
      </c>
      <c r="M72">
        <f>2021-Draft2021[[#This Row],[Net Keeper Count]]</f>
        <v>2021</v>
      </c>
      <c r="N72">
        <f>IF(Draft2021[[#This Row],[KEEPER]]="K",1+_xlfn.IFNA(INDEX(Draft2020[Net Keeper Count],MATCH(Draft2021[[#This Row],[PLAYER]],Draft2020[PLAYER],0)),0),0)</f>
        <v>0</v>
      </c>
    </row>
    <row r="73" spans="3:14" x14ac:dyDescent="0.25">
      <c r="C73">
        <v>216</v>
      </c>
      <c r="D73" t="s">
        <v>1057</v>
      </c>
      <c r="E73" t="s">
        <v>1736</v>
      </c>
      <c r="F73" t="s">
        <v>5141</v>
      </c>
      <c r="G73" t="s">
        <v>2229</v>
      </c>
      <c r="H73" t="s">
        <v>64</v>
      </c>
      <c r="I73">
        <v>2</v>
      </c>
      <c r="J73" t="s">
        <v>19</v>
      </c>
      <c r="K73" t="str">
        <f>IF(Draft2021[[#This Row],[KEEPER]]="K",_xlfn.IFNA(INDEX(Draft2020[Current Contract],MATCH(Draft2021[[#This Row],[sleeper_id]],Draft2020[sleeper_id],0)),"Undrafted"),"")</f>
        <v/>
      </c>
      <c r="L73" t="str">
        <f>IF(Draft2021[[#This Row],[KEEPER]]="K",Draft2021[[#This Row],[Last Contract]],IF(ISNA(VLOOKUP(Draft2021[[#This Row],[sleeper_id]],Rookies2021[player_id],1,FALSE)),"Auction","Rookie"))</f>
        <v>Rookie</v>
      </c>
      <c r="M73">
        <f>2021-Draft2021[[#This Row],[Net Keeper Count]]</f>
        <v>2021</v>
      </c>
      <c r="N73">
        <f>IF(Draft2021[[#This Row],[KEEPER]]="K",1+_xlfn.IFNA(INDEX(Draft2020[Net Keeper Count],MATCH(Draft2021[[#This Row],[PLAYER]],Draft2020[PLAYER],0)),0),0)</f>
        <v>0</v>
      </c>
    </row>
    <row r="74" spans="3:14" x14ac:dyDescent="0.25">
      <c r="D74" t="s">
        <v>1057</v>
      </c>
      <c r="E74" t="s">
        <v>216</v>
      </c>
      <c r="F74" t="s">
        <v>5357</v>
      </c>
      <c r="G74" t="s">
        <v>54</v>
      </c>
      <c r="H74" t="s">
        <v>64</v>
      </c>
      <c r="I74">
        <v>1</v>
      </c>
      <c r="K74" t="str">
        <f>IF(Draft2021[[#This Row],[KEEPER]]="K",_xlfn.IFNA(INDEX(Draft2020[Current Contract],MATCH(Draft2021[[#This Row],[sleeper_id]],Draft2020[sleeper_id],0)),"Undrafted"),"")</f>
        <v/>
      </c>
      <c r="L74" t="str">
        <f>IF(Draft2021[[#This Row],[KEEPER]]="K",Draft2021[[#This Row],[Last Contract]],IF(ISNA(VLOOKUP(Draft2021[[#This Row],[sleeper_id]],Rookies2021[player_id],1,FALSE)),"Auction","Rookie"))</f>
        <v>Auction</v>
      </c>
      <c r="M74">
        <f>2021-Draft2021[[#This Row],[Net Keeper Count]]</f>
        <v>2021</v>
      </c>
      <c r="N74">
        <f>IF(Draft2021[[#This Row],[KEEPER]]="K",1+_xlfn.IFNA(INDEX(Draft2020[Net Keeper Count],MATCH(Draft2021[[#This Row],[PLAYER]],Draft2020[PLAYER],0)),0),0)</f>
        <v>0</v>
      </c>
    </row>
    <row r="75" spans="3:14" x14ac:dyDescent="0.25">
      <c r="C75">
        <v>26</v>
      </c>
      <c r="D75" t="s">
        <v>1038</v>
      </c>
      <c r="E75" t="s">
        <v>239</v>
      </c>
      <c r="F75" t="s">
        <v>1507</v>
      </c>
      <c r="G75" t="s">
        <v>68</v>
      </c>
      <c r="H75" t="s">
        <v>126</v>
      </c>
      <c r="I75">
        <v>74</v>
      </c>
      <c r="J75" t="s">
        <v>31</v>
      </c>
      <c r="K75" t="str">
        <f>IF(Draft2021[[#This Row],[KEEPER]]="K",_xlfn.IFNA(INDEX(Draft2020[Current Contract],MATCH(Draft2021[[#This Row],[sleeper_id]],Draft2020[sleeper_id],0)),"Undrafted"),"")</f>
        <v>Auction</v>
      </c>
      <c r="L75" t="str">
        <f>IF(Draft2021[[#This Row],[KEEPER]]="K",Draft2021[[#This Row],[Last Contract]],IF(ISNA(VLOOKUP(Draft2021[[#This Row],[sleeper_id]],Rookies2021[player_id],1,FALSE)),"Auction","Rookie"))</f>
        <v>Auction</v>
      </c>
      <c r="M75">
        <f>2021-Draft2021[[#This Row],[Net Keeper Count]]</f>
        <v>2020</v>
      </c>
      <c r="N75">
        <f>IF(Draft2021[[#This Row],[KEEPER]]="K",1+_xlfn.IFNA(INDEX(Draft2020[Net Keeper Count],MATCH(Draft2021[[#This Row],[PLAYER]],Draft2020[PLAYER],0)),0),0)</f>
        <v>1</v>
      </c>
    </row>
    <row r="76" spans="3:14" x14ac:dyDescent="0.25">
      <c r="C76">
        <v>9</v>
      </c>
      <c r="D76" t="s">
        <v>1038</v>
      </c>
      <c r="E76" t="s">
        <v>61</v>
      </c>
      <c r="F76" t="s">
        <v>2566</v>
      </c>
      <c r="G76" t="s">
        <v>62</v>
      </c>
      <c r="H76" t="s">
        <v>29</v>
      </c>
      <c r="I76">
        <v>35</v>
      </c>
      <c r="J76" t="s">
        <v>31</v>
      </c>
      <c r="K76" t="str">
        <f>IF(Draft2021[[#This Row],[KEEPER]]="K",_xlfn.IFNA(INDEX(Draft2020[Current Contract],MATCH(Draft2021[[#This Row],[sleeper_id]],Draft2020[sleeper_id],0)),"Undrafted"),"")</f>
        <v>Rookie</v>
      </c>
      <c r="L76" t="str">
        <f>IF(Draft2021[[#This Row],[KEEPER]]="K",Draft2021[[#This Row],[Last Contract]],IF(ISNA(VLOOKUP(Draft2021[[#This Row],[sleeper_id]],Rookies2021[player_id],1,FALSE)),"Auction","Rookie"))</f>
        <v>Rookie</v>
      </c>
      <c r="M76">
        <f>2021-Draft2021[[#This Row],[Net Keeper Count]]</f>
        <v>2017</v>
      </c>
      <c r="N76">
        <f>IF(Draft2021[[#This Row],[KEEPER]]="K",1+_xlfn.IFNA(INDEX(Draft2020[Net Keeper Count],MATCH(Draft2021[[#This Row],[PLAYER]],Draft2020[PLAYER],0)),0),0)</f>
        <v>4</v>
      </c>
    </row>
    <row r="77" spans="3:14" x14ac:dyDescent="0.25">
      <c r="C77">
        <v>8</v>
      </c>
      <c r="D77" t="s">
        <v>1038</v>
      </c>
      <c r="E77" t="s">
        <v>109</v>
      </c>
      <c r="F77" t="s">
        <v>5256</v>
      </c>
      <c r="G77" t="s">
        <v>2248</v>
      </c>
      <c r="H77" t="s">
        <v>64</v>
      </c>
      <c r="I77">
        <v>32</v>
      </c>
      <c r="J77" t="s">
        <v>31</v>
      </c>
      <c r="K77" t="str">
        <f>IF(Draft2021[[#This Row],[KEEPER]]="K",_xlfn.IFNA(INDEX(Draft2020[Current Contract],MATCH(Draft2021[[#This Row],[sleeper_id]],Draft2020[sleeper_id],0)),"Undrafted"),"")</f>
        <v>Auction</v>
      </c>
      <c r="L77" t="str">
        <f>IF(Draft2021[[#This Row],[KEEPER]]="K",Draft2021[[#This Row],[Last Contract]],IF(ISNA(VLOOKUP(Draft2021[[#This Row],[sleeper_id]],Rookies2021[player_id],1,FALSE)),"Auction","Rookie"))</f>
        <v>Auction</v>
      </c>
      <c r="M77">
        <f>2021-Draft2021[[#This Row],[Net Keeper Count]]</f>
        <v>2019</v>
      </c>
      <c r="N77">
        <f>IF(Draft2021[[#This Row],[KEEPER]]="K",1+_xlfn.IFNA(INDEX(Draft2020[Net Keeper Count],MATCH(Draft2021[[#This Row],[PLAYER]],Draft2020[PLAYER],0)),0),0)</f>
        <v>2</v>
      </c>
    </row>
    <row r="78" spans="3:14" x14ac:dyDescent="0.25">
      <c r="C78">
        <v>32</v>
      </c>
      <c r="D78" t="s">
        <v>1038</v>
      </c>
      <c r="E78" t="s">
        <v>123</v>
      </c>
      <c r="F78" t="s">
        <v>5358</v>
      </c>
      <c r="G78" t="s">
        <v>2246</v>
      </c>
      <c r="H78" t="s">
        <v>102</v>
      </c>
      <c r="I78">
        <v>29</v>
      </c>
      <c r="J78" t="s">
        <v>31</v>
      </c>
      <c r="K78" t="str">
        <f>IF(Draft2021[[#This Row],[KEEPER]]="K",_xlfn.IFNA(INDEX(Draft2020[Current Contract],MATCH(Draft2021[[#This Row],[sleeper_id]],Draft2020[sleeper_id],0)),"Undrafted"),"")</f>
        <v>Auction</v>
      </c>
      <c r="L78" t="str">
        <f>IF(Draft2021[[#This Row],[KEEPER]]="K",Draft2021[[#This Row],[Last Contract]],IF(ISNA(VLOOKUP(Draft2021[[#This Row],[sleeper_id]],Rookies2021[player_id],1,FALSE)),"Auction","Rookie"))</f>
        <v>Auction</v>
      </c>
      <c r="M78">
        <f>2021-Draft2021[[#This Row],[Net Keeper Count]]</f>
        <v>2019</v>
      </c>
      <c r="N78">
        <f>IF(Draft2021[[#This Row],[KEEPER]]="K",1+_xlfn.IFNA(INDEX(Draft2020[Net Keeper Count],MATCH(Draft2021[[#This Row],[PLAYER]],Draft2020[PLAYER],0)),0),0)</f>
        <v>2</v>
      </c>
    </row>
    <row r="79" spans="3:14" x14ac:dyDescent="0.25">
      <c r="C79">
        <v>222</v>
      </c>
      <c r="D79" t="s">
        <v>1038</v>
      </c>
      <c r="E79" t="s">
        <v>263</v>
      </c>
      <c r="F79" t="s">
        <v>5159</v>
      </c>
      <c r="G79" t="s">
        <v>70</v>
      </c>
      <c r="H79" t="s">
        <v>102</v>
      </c>
      <c r="I79">
        <v>9</v>
      </c>
      <c r="J79" t="s">
        <v>31</v>
      </c>
      <c r="K79" t="str">
        <f>IF(Draft2021[[#This Row],[KEEPER]]="K",_xlfn.IFNA(INDEX(Draft2020[Current Contract],MATCH(Draft2021[[#This Row],[sleeper_id]],Draft2020[sleeper_id],0)),"Undrafted"),"")</f>
        <v>Rookie</v>
      </c>
      <c r="L79" t="str">
        <f>IF(Draft2021[[#This Row],[KEEPER]]="K",Draft2021[[#This Row],[Last Contract]],IF(ISNA(VLOOKUP(Draft2021[[#This Row],[sleeper_id]],Rookies2021[player_id],1,FALSE)),"Auction","Rookie"))</f>
        <v>Rookie</v>
      </c>
      <c r="M79">
        <f>2021-Draft2021[[#This Row],[Net Keeper Count]]</f>
        <v>2017</v>
      </c>
      <c r="N79">
        <f>IF(Draft2021[[#This Row],[KEEPER]]="K",1+_xlfn.IFNA(INDEX(Draft2020[Net Keeper Count],MATCH(Draft2021[[#This Row],[PLAYER]],Draft2020[PLAYER],0)),0),0)</f>
        <v>4</v>
      </c>
    </row>
    <row r="80" spans="3:14" x14ac:dyDescent="0.25">
      <c r="C80">
        <v>223</v>
      </c>
      <c r="D80" t="s">
        <v>1038</v>
      </c>
      <c r="E80" t="s">
        <v>274</v>
      </c>
      <c r="F80" t="s">
        <v>5188</v>
      </c>
      <c r="G80" t="s">
        <v>2228</v>
      </c>
      <c r="H80" t="s">
        <v>102</v>
      </c>
      <c r="I80">
        <v>7</v>
      </c>
      <c r="J80" t="s">
        <v>31</v>
      </c>
      <c r="K80" t="str">
        <f>IF(Draft2021[[#This Row],[KEEPER]]="K",_xlfn.IFNA(INDEX(Draft2020[Current Contract],MATCH(Draft2021[[#This Row],[sleeper_id]],Draft2020[sleeper_id],0)),"Undrafted"),"")</f>
        <v>Rookie</v>
      </c>
      <c r="L80" t="str">
        <f>IF(Draft2021[[#This Row],[KEEPER]]="K",Draft2021[[#This Row],[Last Contract]],IF(ISNA(VLOOKUP(Draft2021[[#This Row],[sleeper_id]],Rookies2021[player_id],1,FALSE)),"Auction","Rookie"))</f>
        <v>Rookie</v>
      </c>
      <c r="M80">
        <f>2021-Draft2021[[#This Row],[Net Keeper Count]]</f>
        <v>2018</v>
      </c>
      <c r="N80">
        <f>IF(Draft2021[[#This Row],[KEEPER]]="K",1+_xlfn.IFNA(INDEX(Draft2020[Net Keeper Count],MATCH(Draft2021[[#This Row],[PLAYER]],Draft2020[PLAYER],0)),0),0)</f>
        <v>3</v>
      </c>
    </row>
    <row r="81" spans="3:14" x14ac:dyDescent="0.25">
      <c r="C81">
        <v>220</v>
      </c>
      <c r="D81" t="s">
        <v>1038</v>
      </c>
      <c r="E81" t="s">
        <v>131</v>
      </c>
      <c r="F81" t="s">
        <v>5181</v>
      </c>
      <c r="G81" t="s">
        <v>2278</v>
      </c>
      <c r="H81" t="s">
        <v>64</v>
      </c>
      <c r="I81">
        <v>6</v>
      </c>
      <c r="J81" t="s">
        <v>31</v>
      </c>
      <c r="K81" t="str">
        <f>IF(Draft2021[[#This Row],[KEEPER]]="K",_xlfn.IFNA(INDEX(Draft2020[Current Contract],MATCH(Draft2021[[#This Row],[sleeper_id]],Draft2020[sleeper_id],0)),"Undrafted"),"")</f>
        <v>Rookie</v>
      </c>
      <c r="L81" t="str">
        <f>IF(Draft2021[[#This Row],[KEEPER]]="K",Draft2021[[#This Row],[Last Contract]],IF(ISNA(VLOOKUP(Draft2021[[#This Row],[sleeper_id]],Rookies2021[player_id],1,FALSE)),"Auction","Rookie"))</f>
        <v>Rookie</v>
      </c>
      <c r="M81">
        <f>2021-Draft2021[[#This Row],[Net Keeper Count]]</f>
        <v>2018</v>
      </c>
      <c r="N81">
        <f>IF(Draft2021[[#This Row],[KEEPER]]="K",1+_xlfn.IFNA(INDEX(Draft2020[Net Keeper Count],MATCH(Draft2021[[#This Row],[PLAYER]],Draft2020[PLAYER],0)),0),0)</f>
        <v>3</v>
      </c>
    </row>
    <row r="82" spans="3:14" x14ac:dyDescent="0.25">
      <c r="C82">
        <v>221</v>
      </c>
      <c r="D82" t="s">
        <v>1038</v>
      </c>
      <c r="E82" t="s">
        <v>5359</v>
      </c>
      <c r="F82" t="s">
        <v>5360</v>
      </c>
      <c r="G82" t="s">
        <v>2219</v>
      </c>
      <c r="H82" t="s">
        <v>64</v>
      </c>
      <c r="I82">
        <v>4</v>
      </c>
      <c r="J82" t="s">
        <v>31</v>
      </c>
      <c r="K82" t="str">
        <f>IF(Draft2021[[#This Row],[KEEPER]]="K",_xlfn.IFNA(INDEX(Draft2020[Current Contract],MATCH(Draft2021[[#This Row],[sleeper_id]],Draft2020[sleeper_id],0)),"Undrafted"),"")</f>
        <v>Undrafted</v>
      </c>
      <c r="L82" t="str">
        <f>IF(Draft2021[[#This Row],[KEEPER]]="K",Draft2021[[#This Row],[Last Contract]],IF(ISNA(VLOOKUP(Draft2021[[#This Row],[sleeper_id]],Rookies2021[player_id],1,FALSE)),"Auction","Rookie"))</f>
        <v>Undrafted</v>
      </c>
      <c r="M82">
        <f>2021-Draft2021[[#This Row],[Net Keeper Count]]</f>
        <v>2018</v>
      </c>
      <c r="N82">
        <f>IF(Draft2021[[#This Row],[KEEPER]]="K",1+_xlfn.IFNA(INDEX(Draft2020[Net Keeper Count],MATCH(Draft2021[[#This Row],[PLAYER]],Draft2020[PLAYER],0)),0),0)</f>
        <v>3</v>
      </c>
    </row>
    <row r="83" spans="3:14" x14ac:dyDescent="0.25">
      <c r="C83">
        <v>219</v>
      </c>
      <c r="D83" t="s">
        <v>1038</v>
      </c>
      <c r="E83" t="s">
        <v>273</v>
      </c>
      <c r="F83" t="s">
        <v>5361</v>
      </c>
      <c r="G83" t="s">
        <v>94</v>
      </c>
      <c r="H83" t="s">
        <v>126</v>
      </c>
      <c r="I83">
        <v>3</v>
      </c>
      <c r="J83" t="s">
        <v>31</v>
      </c>
      <c r="K83" t="str">
        <f>IF(Draft2021[[#This Row],[KEEPER]]="K",_xlfn.IFNA(INDEX(Draft2020[Current Contract],MATCH(Draft2021[[#This Row],[sleeper_id]],Draft2020[sleeper_id],0)),"Undrafted"),"")</f>
        <v>Auction</v>
      </c>
      <c r="L83" t="str">
        <f>IF(Draft2021[[#This Row],[KEEPER]]="K",Draft2021[[#This Row],[Last Contract]],IF(ISNA(VLOOKUP(Draft2021[[#This Row],[sleeper_id]],Rookies2021[player_id],1,FALSE)),"Auction","Rookie"))</f>
        <v>Auction</v>
      </c>
      <c r="M83">
        <f>2021-Draft2021[[#This Row],[Net Keeper Count]]</f>
        <v>2020</v>
      </c>
      <c r="N83">
        <f>IF(Draft2021[[#This Row],[KEEPER]]="K",1+_xlfn.IFNA(INDEX(Draft2020[Net Keeper Count],MATCH(Draft2021[[#This Row],[PLAYER]],Draft2020[PLAYER],0)),0),0)</f>
        <v>1</v>
      </c>
    </row>
    <row r="84" spans="3:14" x14ac:dyDescent="0.25">
      <c r="C84">
        <v>13</v>
      </c>
      <c r="D84" t="s">
        <v>1038</v>
      </c>
      <c r="E84" t="s">
        <v>5217</v>
      </c>
      <c r="F84" t="s">
        <v>5218</v>
      </c>
      <c r="G84" t="s">
        <v>2217</v>
      </c>
      <c r="H84" t="s">
        <v>102</v>
      </c>
      <c r="I84">
        <v>3</v>
      </c>
      <c r="J84" t="s">
        <v>31</v>
      </c>
      <c r="K84" t="str">
        <f>IF(Draft2021[[#This Row],[KEEPER]]="K",_xlfn.IFNA(INDEX(Draft2020[Current Contract],MATCH(Draft2021[[#This Row],[sleeper_id]],Draft2020[sleeper_id],0)),"Undrafted"),"")</f>
        <v>Rookie</v>
      </c>
      <c r="L84" t="str">
        <f>IF(Draft2021[[#This Row],[KEEPER]]="K",Draft2021[[#This Row],[Last Contract]],IF(ISNA(VLOOKUP(Draft2021[[#This Row],[sleeper_id]],Rookies2021[player_id],1,FALSE)),"Auction","Rookie"))</f>
        <v>Rookie</v>
      </c>
      <c r="M84">
        <f>2021-Draft2021[[#This Row],[Net Keeper Count]]</f>
        <v>2020</v>
      </c>
      <c r="N84">
        <f>IF(Draft2021[[#This Row],[KEEPER]]="K",1+_xlfn.IFNA(INDEX(Draft2020[Net Keeper Count],MATCH(Draft2021[[#This Row],[PLAYER]],Draft2020[PLAYER],0)),0),0)</f>
        <v>1</v>
      </c>
    </row>
    <row r="85" spans="3:14" x14ac:dyDescent="0.25">
      <c r="C85">
        <v>224</v>
      </c>
      <c r="D85" t="s">
        <v>1038</v>
      </c>
      <c r="E85" t="s">
        <v>183</v>
      </c>
      <c r="F85" t="s">
        <v>5253</v>
      </c>
      <c r="G85" t="s">
        <v>2210</v>
      </c>
      <c r="H85" t="s">
        <v>102</v>
      </c>
      <c r="I85">
        <v>3</v>
      </c>
      <c r="J85" t="s">
        <v>31</v>
      </c>
      <c r="K85" t="str">
        <f>IF(Draft2021[[#This Row],[KEEPER]]="K",_xlfn.IFNA(INDEX(Draft2020[Current Contract],MATCH(Draft2021[[#This Row],[sleeper_id]],Draft2020[sleeper_id],0)),"Undrafted"),"")</f>
        <v>Undrafted</v>
      </c>
      <c r="L85" t="str">
        <f>IF(Draft2021[[#This Row],[KEEPER]]="K",Draft2021[[#This Row],[Last Contract]],IF(ISNA(VLOOKUP(Draft2021[[#This Row],[sleeper_id]],Rookies2021[player_id],1,FALSE)),"Auction","Rookie"))</f>
        <v>Undrafted</v>
      </c>
      <c r="M85">
        <f>2021-Draft2021[[#This Row],[Net Keeper Count]]</f>
        <v>2019</v>
      </c>
      <c r="N85">
        <f>IF(Draft2021[[#This Row],[KEEPER]]="K",1+_xlfn.IFNA(INDEX(Draft2020[Net Keeper Count],MATCH(Draft2021[[#This Row],[PLAYER]],Draft2020[PLAYER],0)),0),0)</f>
        <v>2</v>
      </c>
    </row>
    <row r="86" spans="3:14" x14ac:dyDescent="0.25">
      <c r="C86">
        <v>11</v>
      </c>
      <c r="D86" t="s">
        <v>1038</v>
      </c>
      <c r="E86" t="s">
        <v>2073</v>
      </c>
      <c r="F86" t="s">
        <v>2819</v>
      </c>
      <c r="G86" t="s">
        <v>2278</v>
      </c>
      <c r="H86" t="s">
        <v>64</v>
      </c>
      <c r="I86">
        <v>2</v>
      </c>
      <c r="J86" t="s">
        <v>31</v>
      </c>
      <c r="K86" t="str">
        <f>IF(Draft2021[[#This Row],[KEEPER]]="K",_xlfn.IFNA(INDEX(Draft2020[Current Contract],MATCH(Draft2021[[#This Row],[sleeper_id]],Draft2020[sleeper_id],0)),"Undrafted"),"")</f>
        <v>Rookie</v>
      </c>
      <c r="L86" t="str">
        <f>IF(Draft2021[[#This Row],[KEEPER]]="K",Draft2021[[#This Row],[Last Contract]],IF(ISNA(VLOOKUP(Draft2021[[#This Row],[sleeper_id]],Rookies2021[player_id],1,FALSE)),"Auction","Rookie"))</f>
        <v>Rookie</v>
      </c>
      <c r="M86">
        <f>2021-Draft2021[[#This Row],[Net Keeper Count]]</f>
        <v>2020</v>
      </c>
      <c r="N86">
        <f>IF(Draft2021[[#This Row],[KEEPER]]="K",1+_xlfn.IFNA(INDEX(Draft2020[Net Keeper Count],MATCH(Draft2021[[#This Row],[PLAYER]],Draft2020[PLAYER],0)),0),0)</f>
        <v>1</v>
      </c>
    </row>
    <row r="87" spans="3:14" x14ac:dyDescent="0.25">
      <c r="C87">
        <v>30</v>
      </c>
      <c r="D87" t="s">
        <v>1038</v>
      </c>
      <c r="E87" t="s">
        <v>2050</v>
      </c>
      <c r="F87" t="s">
        <v>5212</v>
      </c>
      <c r="G87" t="s">
        <v>2322</v>
      </c>
      <c r="H87" t="s">
        <v>64</v>
      </c>
      <c r="I87">
        <v>1</v>
      </c>
      <c r="J87" t="s">
        <v>31</v>
      </c>
      <c r="K87" t="str">
        <f>IF(Draft2021[[#This Row],[KEEPER]]="K",_xlfn.IFNA(INDEX(Draft2020[Current Contract],MATCH(Draft2021[[#This Row],[sleeper_id]],Draft2020[sleeper_id],0)),"Undrafted"),"")</f>
        <v>Rookie</v>
      </c>
      <c r="L87" t="str">
        <f>IF(Draft2021[[#This Row],[KEEPER]]="K",Draft2021[[#This Row],[Last Contract]],IF(ISNA(VLOOKUP(Draft2021[[#This Row],[sleeper_id]],Rookies2021[player_id],1,FALSE)),"Auction","Rookie"))</f>
        <v>Rookie</v>
      </c>
      <c r="M87">
        <f>2021-Draft2021[[#This Row],[Net Keeper Count]]</f>
        <v>2020</v>
      </c>
      <c r="N87">
        <f>IF(Draft2021[[#This Row],[KEEPER]]="K",1+_xlfn.IFNA(INDEX(Draft2020[Net Keeper Count],MATCH(Draft2021[[#This Row],[PLAYER]],Draft2020[PLAYER],0)),0),0)</f>
        <v>1</v>
      </c>
    </row>
    <row r="88" spans="3:14" x14ac:dyDescent="0.25">
      <c r="C88">
        <v>230</v>
      </c>
      <c r="D88" t="s">
        <v>1038</v>
      </c>
      <c r="E88" t="s">
        <v>57</v>
      </c>
      <c r="F88" t="s">
        <v>1120</v>
      </c>
      <c r="G88" t="s">
        <v>2209</v>
      </c>
      <c r="H88" t="s">
        <v>29</v>
      </c>
      <c r="I88">
        <v>1</v>
      </c>
      <c r="J88" t="s">
        <v>31</v>
      </c>
      <c r="K88" t="str">
        <f>IF(Draft2021[[#This Row],[KEEPER]]="K",_xlfn.IFNA(INDEX(Draft2020[Current Contract],MATCH(Draft2021[[#This Row],[sleeper_id]],Draft2020[sleeper_id],0)),"Undrafted"),"")</f>
        <v>Undrafted</v>
      </c>
      <c r="L88" t="str">
        <f>IF(Draft2021[[#This Row],[KEEPER]]="K",Draft2021[[#This Row],[Last Contract]],IF(ISNA(VLOOKUP(Draft2021[[#This Row],[sleeper_id]],Rookies2021[player_id],1,FALSE)),"Auction","Rookie"))</f>
        <v>Undrafted</v>
      </c>
      <c r="M88">
        <f>2021-Draft2021[[#This Row],[Net Keeper Count]]</f>
        <v>2020</v>
      </c>
      <c r="N88">
        <f>IF(Draft2021[[#This Row],[KEEPER]]="K",1+_xlfn.IFNA(INDEX(Draft2020[Net Keeper Count],MATCH(Draft2021[[#This Row],[PLAYER]],Draft2020[PLAYER],0)),0),0)</f>
        <v>1</v>
      </c>
    </row>
    <row r="89" spans="3:14" x14ac:dyDescent="0.25">
      <c r="C89">
        <v>231</v>
      </c>
      <c r="D89" t="s">
        <v>1038</v>
      </c>
      <c r="E89" t="s">
        <v>185</v>
      </c>
      <c r="F89" t="s">
        <v>5362</v>
      </c>
      <c r="G89" t="s">
        <v>2224</v>
      </c>
      <c r="H89" t="s">
        <v>102</v>
      </c>
      <c r="I89">
        <v>1</v>
      </c>
      <c r="J89" t="s">
        <v>31</v>
      </c>
      <c r="K89" t="str">
        <f>IF(Draft2021[[#This Row],[KEEPER]]="K",_xlfn.IFNA(INDEX(Draft2020[Current Contract],MATCH(Draft2021[[#This Row],[sleeper_id]],Draft2020[sleeper_id],0)),"Undrafted"),"")</f>
        <v>Undrafted</v>
      </c>
      <c r="L89" t="str">
        <f>IF(Draft2021[[#This Row],[KEEPER]]="K",Draft2021[[#This Row],[Last Contract]],IF(ISNA(VLOOKUP(Draft2021[[#This Row],[sleeper_id]],Rookies2021[player_id],1,FALSE)),"Auction","Rookie"))</f>
        <v>Undrafted</v>
      </c>
      <c r="M89">
        <f>2021-Draft2021[[#This Row],[Net Keeper Count]]</f>
        <v>2020</v>
      </c>
      <c r="N89">
        <f>IF(Draft2021[[#This Row],[KEEPER]]="K",1+_xlfn.IFNA(INDEX(Draft2020[Net Keeper Count],MATCH(Draft2021[[#This Row],[PLAYER]],Draft2020[PLAYER],0)),0),0)</f>
        <v>1</v>
      </c>
    </row>
    <row r="90" spans="3:14" x14ac:dyDescent="0.25">
      <c r="C90">
        <v>233</v>
      </c>
      <c r="D90" t="s">
        <v>1038</v>
      </c>
      <c r="E90" t="s">
        <v>1363</v>
      </c>
      <c r="F90" t="s">
        <v>1362</v>
      </c>
      <c r="G90" t="s">
        <v>2248</v>
      </c>
      <c r="H90" t="s">
        <v>64</v>
      </c>
      <c r="I90">
        <v>6</v>
      </c>
      <c r="J90" t="s">
        <v>19</v>
      </c>
      <c r="K90" t="str">
        <f>IF(Draft2021[[#This Row],[KEEPER]]="K",_xlfn.IFNA(INDEX(Draft2020[Current Contract],MATCH(Draft2021[[#This Row],[sleeper_id]],Draft2020[sleeper_id],0)),"Undrafted"),"")</f>
        <v/>
      </c>
      <c r="L90" t="str">
        <f>IF(Draft2021[[#This Row],[KEEPER]]="K",Draft2021[[#This Row],[Last Contract]],IF(ISNA(VLOOKUP(Draft2021[[#This Row],[sleeper_id]],Rookies2021[player_id],1,FALSE)),"Auction","Rookie"))</f>
        <v>Rookie</v>
      </c>
      <c r="M90">
        <f>2021-Draft2021[[#This Row],[Net Keeper Count]]</f>
        <v>2021</v>
      </c>
      <c r="N90">
        <f>IF(Draft2021[[#This Row],[KEEPER]]="K",1+_xlfn.IFNA(INDEX(Draft2020[Net Keeper Count],MATCH(Draft2021[[#This Row],[PLAYER]],Draft2020[PLAYER],0)),0),0)</f>
        <v>0</v>
      </c>
    </row>
    <row r="91" spans="3:14" x14ac:dyDescent="0.25">
      <c r="C91">
        <v>225</v>
      </c>
      <c r="D91" t="s">
        <v>1038</v>
      </c>
      <c r="E91" t="s">
        <v>1319</v>
      </c>
      <c r="F91" t="s">
        <v>1318</v>
      </c>
      <c r="G91" t="s">
        <v>2210</v>
      </c>
      <c r="H91" t="s">
        <v>102</v>
      </c>
      <c r="I91">
        <v>5</v>
      </c>
      <c r="J91" t="s">
        <v>19</v>
      </c>
      <c r="K91" t="str">
        <f>IF(Draft2021[[#This Row],[KEEPER]]="K",_xlfn.IFNA(INDEX(Draft2020[Current Contract],MATCH(Draft2021[[#This Row],[sleeper_id]],Draft2020[sleeper_id],0)),"Undrafted"),"")</f>
        <v/>
      </c>
      <c r="L91" t="str">
        <f>IF(Draft2021[[#This Row],[KEEPER]]="K",Draft2021[[#This Row],[Last Contract]],IF(ISNA(VLOOKUP(Draft2021[[#This Row],[sleeper_id]],Rookies2021[player_id],1,FALSE)),"Auction","Rookie"))</f>
        <v>Rookie</v>
      </c>
      <c r="M91">
        <f>2021-Draft2021[[#This Row],[Net Keeper Count]]</f>
        <v>2021</v>
      </c>
      <c r="N91">
        <f>IF(Draft2021[[#This Row],[KEEPER]]="K",1+_xlfn.IFNA(INDEX(Draft2020[Net Keeper Count],MATCH(Draft2021[[#This Row],[PLAYER]],Draft2020[PLAYER],0)),0),0)</f>
        <v>0</v>
      </c>
    </row>
    <row r="92" spans="3:14" x14ac:dyDescent="0.25">
      <c r="C92">
        <v>232</v>
      </c>
      <c r="D92" t="s">
        <v>1038</v>
      </c>
      <c r="E92" t="s">
        <v>5213</v>
      </c>
      <c r="F92" t="s">
        <v>5214</v>
      </c>
      <c r="G92" t="s">
        <v>68</v>
      </c>
      <c r="H92" t="s">
        <v>64</v>
      </c>
      <c r="I92">
        <v>5</v>
      </c>
      <c r="J92" t="s">
        <v>19</v>
      </c>
      <c r="K92" t="str">
        <f>IF(Draft2021[[#This Row],[KEEPER]]="K",_xlfn.IFNA(INDEX(Draft2020[Current Contract],MATCH(Draft2021[[#This Row],[sleeper_id]],Draft2020[sleeper_id],0)),"Undrafted"),"")</f>
        <v/>
      </c>
      <c r="L92" t="str">
        <f>IF(Draft2021[[#This Row],[KEEPER]]="K",Draft2021[[#This Row],[Last Contract]],IF(ISNA(VLOOKUP(Draft2021[[#This Row],[sleeper_id]],Rookies2021[player_id],1,FALSE)),"Auction","Rookie"))</f>
        <v>Rookie</v>
      </c>
      <c r="M92">
        <f>2021-Draft2021[[#This Row],[Net Keeper Count]]</f>
        <v>2021</v>
      </c>
      <c r="N92">
        <f>IF(Draft2021[[#This Row],[KEEPER]]="K",1+_xlfn.IFNA(INDEX(Draft2020[Net Keeper Count],MATCH(Draft2021[[#This Row],[PLAYER]],Draft2020[PLAYER],0)),0),0)</f>
        <v>0</v>
      </c>
    </row>
    <row r="93" spans="3:14" x14ac:dyDescent="0.25">
      <c r="C93">
        <v>226</v>
      </c>
      <c r="D93" t="s">
        <v>1038</v>
      </c>
      <c r="E93" t="s">
        <v>1709</v>
      </c>
      <c r="F93" t="s">
        <v>5148</v>
      </c>
      <c r="G93" t="s">
        <v>92</v>
      </c>
      <c r="H93" t="s">
        <v>102</v>
      </c>
      <c r="I93">
        <v>4</v>
      </c>
      <c r="J93" t="s">
        <v>19</v>
      </c>
      <c r="K93" t="str">
        <f>IF(Draft2021[[#This Row],[KEEPER]]="K",_xlfn.IFNA(INDEX(Draft2020[Current Contract],MATCH(Draft2021[[#This Row],[sleeper_id]],Draft2020[sleeper_id],0)),"Undrafted"),"")</f>
        <v/>
      </c>
      <c r="L93" t="str">
        <f>IF(Draft2021[[#This Row],[KEEPER]]="K",Draft2021[[#This Row],[Last Contract]],IF(ISNA(VLOOKUP(Draft2021[[#This Row],[sleeper_id]],Rookies2021[player_id],1,FALSE)),"Auction","Rookie"))</f>
        <v>Rookie</v>
      </c>
      <c r="M93">
        <f>2021-Draft2021[[#This Row],[Net Keeper Count]]</f>
        <v>2021</v>
      </c>
      <c r="N93">
        <f>IF(Draft2021[[#This Row],[KEEPER]]="K",1+_xlfn.IFNA(INDEX(Draft2020[Net Keeper Count],MATCH(Draft2021[[#This Row],[PLAYER]],Draft2020[PLAYER],0)),0),0)</f>
        <v>0</v>
      </c>
    </row>
    <row r="94" spans="3:14" x14ac:dyDescent="0.25">
      <c r="C94">
        <v>227</v>
      </c>
      <c r="D94" t="s">
        <v>1038</v>
      </c>
      <c r="E94" t="s">
        <v>1909</v>
      </c>
      <c r="F94" t="s">
        <v>5363</v>
      </c>
      <c r="G94" t="s">
        <v>2224</v>
      </c>
      <c r="H94" t="s">
        <v>102</v>
      </c>
      <c r="I94">
        <v>4</v>
      </c>
      <c r="J94" t="s">
        <v>19</v>
      </c>
      <c r="K94" t="str">
        <f>IF(Draft2021[[#This Row],[KEEPER]]="K",_xlfn.IFNA(INDEX(Draft2020[Current Contract],MATCH(Draft2021[[#This Row],[sleeper_id]],Draft2020[sleeper_id],0)),"Undrafted"),"")</f>
        <v/>
      </c>
      <c r="L94" t="str">
        <f>IF(Draft2021[[#This Row],[KEEPER]]="K",Draft2021[[#This Row],[Last Contract]],IF(ISNA(VLOOKUP(Draft2021[[#This Row],[sleeper_id]],Rookies2021[player_id],1,FALSE)),"Auction","Rookie"))</f>
        <v>Rookie</v>
      </c>
      <c r="M94">
        <f>2021-Draft2021[[#This Row],[Net Keeper Count]]</f>
        <v>2021</v>
      </c>
      <c r="N94">
        <f>IF(Draft2021[[#This Row],[KEEPER]]="K",1+_xlfn.IFNA(INDEX(Draft2020[Net Keeper Count],MATCH(Draft2021[[#This Row],[PLAYER]],Draft2020[PLAYER],0)),0),0)</f>
        <v>0</v>
      </c>
    </row>
    <row r="95" spans="3:14" x14ac:dyDescent="0.25">
      <c r="C95">
        <v>228</v>
      </c>
      <c r="D95" t="s">
        <v>1038</v>
      </c>
      <c r="E95" t="s">
        <v>2190</v>
      </c>
      <c r="F95" t="s">
        <v>2865</v>
      </c>
      <c r="G95" t="s">
        <v>159</v>
      </c>
      <c r="H95" t="s">
        <v>29</v>
      </c>
      <c r="I95">
        <v>4</v>
      </c>
      <c r="J95" t="s">
        <v>19</v>
      </c>
      <c r="K95" t="str">
        <f>IF(Draft2021[[#This Row],[KEEPER]]="K",_xlfn.IFNA(INDEX(Draft2020[Current Contract],MATCH(Draft2021[[#This Row],[sleeper_id]],Draft2020[sleeper_id],0)),"Undrafted"),"")</f>
        <v/>
      </c>
      <c r="L95" t="str">
        <f>IF(Draft2021[[#This Row],[KEEPER]]="K",Draft2021[[#This Row],[Last Contract]],IF(ISNA(VLOOKUP(Draft2021[[#This Row],[sleeper_id]],Rookies2021[player_id],1,FALSE)),"Auction","Rookie"))</f>
        <v>Rookie</v>
      </c>
      <c r="M95">
        <f>2021-Draft2021[[#This Row],[Net Keeper Count]]</f>
        <v>2021</v>
      </c>
      <c r="N95">
        <f>IF(Draft2021[[#This Row],[KEEPER]]="K",1+_xlfn.IFNA(INDEX(Draft2020[Net Keeper Count],MATCH(Draft2021[[#This Row],[PLAYER]],Draft2020[PLAYER],0)),0),0)</f>
        <v>0</v>
      </c>
    </row>
    <row r="96" spans="3:14" x14ac:dyDescent="0.25">
      <c r="C96">
        <v>229</v>
      </c>
      <c r="D96" t="s">
        <v>1038</v>
      </c>
      <c r="E96" t="s">
        <v>5364</v>
      </c>
      <c r="F96" t="s">
        <v>2620</v>
      </c>
      <c r="G96" t="s">
        <v>70</v>
      </c>
      <c r="H96" t="s">
        <v>102</v>
      </c>
      <c r="I96">
        <v>3</v>
      </c>
      <c r="J96" t="s">
        <v>19</v>
      </c>
      <c r="K96" t="str">
        <f>IF(Draft2021[[#This Row],[KEEPER]]="K",_xlfn.IFNA(INDEX(Draft2020[Current Contract],MATCH(Draft2021[[#This Row],[sleeper_id]],Draft2020[sleeper_id],0)),"Undrafted"),"")</f>
        <v/>
      </c>
      <c r="L96" t="str">
        <f>IF(Draft2021[[#This Row],[KEEPER]]="K",Draft2021[[#This Row],[Last Contract]],IF(ISNA(VLOOKUP(Draft2021[[#This Row],[sleeper_id]],Rookies2021[player_id],1,FALSE)),"Auction","Rookie"))</f>
        <v>Rookie</v>
      </c>
      <c r="M96">
        <f>2021-Draft2021[[#This Row],[Net Keeper Count]]</f>
        <v>2021</v>
      </c>
      <c r="N96">
        <f>IF(Draft2021[[#This Row],[KEEPER]]="K",1+_xlfn.IFNA(INDEX(Draft2020[Net Keeper Count],MATCH(Draft2021[[#This Row],[PLAYER]],Draft2020[PLAYER],0)),0),0)</f>
        <v>0</v>
      </c>
    </row>
    <row r="97" spans="3:14" x14ac:dyDescent="0.25">
      <c r="D97" t="s">
        <v>1038</v>
      </c>
      <c r="E97" t="s">
        <v>1844</v>
      </c>
      <c r="F97" t="s">
        <v>5365</v>
      </c>
      <c r="G97" t="s">
        <v>2322</v>
      </c>
      <c r="H97" t="s">
        <v>102</v>
      </c>
      <c r="I97">
        <v>34</v>
      </c>
      <c r="K97" t="str">
        <f>IF(Draft2021[[#This Row],[KEEPER]]="K",_xlfn.IFNA(INDEX(Draft2020[Current Contract],MATCH(Draft2021[[#This Row],[sleeper_id]],Draft2020[sleeper_id],0)),"Undrafted"),"")</f>
        <v/>
      </c>
      <c r="L97" t="str">
        <f>IF(Draft2021[[#This Row],[KEEPER]]="K",Draft2021[[#This Row],[Last Contract]],IF(ISNA(VLOOKUP(Draft2021[[#This Row],[sleeper_id]],Rookies2021[player_id],1,FALSE)),"Auction","Rookie"))</f>
        <v>Auction</v>
      </c>
      <c r="M97">
        <f>2021-Draft2021[[#This Row],[Net Keeper Count]]</f>
        <v>2021</v>
      </c>
      <c r="N97">
        <f>IF(Draft2021[[#This Row],[KEEPER]]="K",1+_xlfn.IFNA(INDEX(Draft2020[Net Keeper Count],MATCH(Draft2021[[#This Row],[PLAYER]],Draft2020[PLAYER],0)),0),0)</f>
        <v>0</v>
      </c>
    </row>
    <row r="98" spans="3:14" x14ac:dyDescent="0.25">
      <c r="D98" t="s">
        <v>1038</v>
      </c>
      <c r="E98" t="s">
        <v>780</v>
      </c>
      <c r="F98" t="s">
        <v>1508</v>
      </c>
      <c r="G98" t="s">
        <v>34</v>
      </c>
      <c r="H98" t="s">
        <v>126</v>
      </c>
      <c r="I98">
        <v>1</v>
      </c>
      <c r="K98" t="str">
        <f>IF(Draft2021[[#This Row],[KEEPER]]="K",_xlfn.IFNA(INDEX(Draft2020[Current Contract],MATCH(Draft2021[[#This Row],[sleeper_id]],Draft2020[sleeper_id],0)),"Undrafted"),"")</f>
        <v/>
      </c>
      <c r="L98" t="str">
        <f>IF(Draft2021[[#This Row],[KEEPER]]="K",Draft2021[[#This Row],[Last Contract]],IF(ISNA(VLOOKUP(Draft2021[[#This Row],[sleeper_id]],Rookies2021[player_id],1,FALSE)),"Auction","Rookie"))</f>
        <v>Auction</v>
      </c>
      <c r="M98">
        <f>2021-Draft2021[[#This Row],[Net Keeper Count]]</f>
        <v>2021</v>
      </c>
      <c r="N98">
        <f>IF(Draft2021[[#This Row],[KEEPER]]="K",1+_xlfn.IFNA(INDEX(Draft2020[Net Keeper Count],MATCH(Draft2021[[#This Row],[PLAYER]],Draft2020[PLAYER],0)),0),0)</f>
        <v>0</v>
      </c>
    </row>
    <row r="99" spans="3:14" x14ac:dyDescent="0.25">
      <c r="C99">
        <v>235</v>
      </c>
      <c r="D99" t="s">
        <v>1035</v>
      </c>
      <c r="E99" t="s">
        <v>122</v>
      </c>
      <c r="F99" t="s">
        <v>1202</v>
      </c>
      <c r="G99" t="s">
        <v>28</v>
      </c>
      <c r="H99" t="s">
        <v>102</v>
      </c>
      <c r="I99">
        <v>115</v>
      </c>
      <c r="J99" t="s">
        <v>31</v>
      </c>
      <c r="K99" t="str">
        <f>IF(Draft2021[[#This Row],[KEEPER]]="K",_xlfn.IFNA(INDEX(Draft2020[Current Contract],MATCH(Draft2021[[#This Row],[sleeper_id]],Draft2020[sleeper_id],0)),"Undrafted"),"")</f>
        <v>Auction</v>
      </c>
      <c r="L99" t="str">
        <f>IF(Draft2021[[#This Row],[KEEPER]]="K",Draft2021[[#This Row],[Last Contract]],IF(ISNA(VLOOKUP(Draft2021[[#This Row],[sleeper_id]],Rookies2021[player_id],1,FALSE)),"Auction","Rookie"))</f>
        <v>Auction</v>
      </c>
      <c r="M99">
        <f>2021-Draft2021[[#This Row],[Net Keeper Count]]</f>
        <v>2019</v>
      </c>
      <c r="N99">
        <f>IF(Draft2021[[#This Row],[KEEPER]]="K",1+_xlfn.IFNA(INDEX(Draft2020[Net Keeper Count],MATCH(Draft2021[[#This Row],[PLAYER]],Draft2020[PLAYER],0)),0),0)</f>
        <v>2</v>
      </c>
    </row>
    <row r="100" spans="3:14" x14ac:dyDescent="0.25">
      <c r="C100">
        <v>236</v>
      </c>
      <c r="D100" t="s">
        <v>1035</v>
      </c>
      <c r="E100" t="s">
        <v>1627</v>
      </c>
      <c r="F100" t="s">
        <v>2561</v>
      </c>
      <c r="G100" t="s">
        <v>2217</v>
      </c>
      <c r="H100" t="s">
        <v>64</v>
      </c>
      <c r="I100">
        <v>25</v>
      </c>
      <c r="J100" t="s">
        <v>31</v>
      </c>
      <c r="K100" t="str">
        <f>IF(Draft2021[[#This Row],[KEEPER]]="K",_xlfn.IFNA(INDEX(Draft2020[Current Contract],MATCH(Draft2021[[#This Row],[sleeper_id]],Draft2020[sleeper_id],0)),"Undrafted"),"")</f>
        <v>Rookie</v>
      </c>
      <c r="L100" t="str">
        <f>IF(Draft2021[[#This Row],[KEEPER]]="K",Draft2021[[#This Row],[Last Contract]],IF(ISNA(VLOOKUP(Draft2021[[#This Row],[sleeper_id]],Rookies2021[player_id],1,FALSE)),"Auction","Rookie"))</f>
        <v>Rookie</v>
      </c>
      <c r="M100">
        <f>2021-Draft2021[[#This Row],[Net Keeper Count]]</f>
        <v>2019</v>
      </c>
      <c r="N100">
        <f>IF(Draft2021[[#This Row],[KEEPER]]="K",1+_xlfn.IFNA(INDEX(Draft2020[Net Keeper Count],MATCH(Draft2021[[#This Row],[PLAYER]],Draft2020[PLAYER],0)),0),0)</f>
        <v>2</v>
      </c>
    </row>
    <row r="101" spans="3:14" x14ac:dyDescent="0.25">
      <c r="C101">
        <v>186</v>
      </c>
      <c r="D101" t="s">
        <v>1035</v>
      </c>
      <c r="E101" t="s">
        <v>317</v>
      </c>
      <c r="F101" t="s">
        <v>1326</v>
      </c>
      <c r="G101" t="s">
        <v>2221</v>
      </c>
      <c r="H101" t="s">
        <v>126</v>
      </c>
      <c r="I101">
        <v>23</v>
      </c>
      <c r="J101" t="s">
        <v>31</v>
      </c>
      <c r="K101" t="str">
        <f>IF(Draft2021[[#This Row],[KEEPER]]="K",_xlfn.IFNA(INDEX(Draft2020[Current Contract],MATCH(Draft2021[[#This Row],[sleeper_id]],Draft2020[sleeper_id],0)),"Undrafted"),"")</f>
        <v>Auction</v>
      </c>
      <c r="L101" t="str">
        <f>IF(Draft2021[[#This Row],[KEEPER]]="K",Draft2021[[#This Row],[Last Contract]],IF(ISNA(VLOOKUP(Draft2021[[#This Row],[sleeper_id]],Rookies2021[player_id],1,FALSE)),"Auction","Rookie"))</f>
        <v>Auction</v>
      </c>
      <c r="M101">
        <f>2021-Draft2021[[#This Row],[Net Keeper Count]]</f>
        <v>2019</v>
      </c>
      <c r="N101">
        <f>IF(Draft2021[[#This Row],[KEEPER]]="K",1+_xlfn.IFNA(INDEX(Draft2020[Net Keeper Count],MATCH(Draft2021[[#This Row],[PLAYER]],Draft2020[PLAYER],0)),0),0)</f>
        <v>2</v>
      </c>
    </row>
    <row r="102" spans="3:14" x14ac:dyDescent="0.25">
      <c r="C102">
        <v>182</v>
      </c>
      <c r="D102" t="s">
        <v>1035</v>
      </c>
      <c r="E102" t="s">
        <v>103</v>
      </c>
      <c r="F102" t="s">
        <v>5178</v>
      </c>
      <c r="G102" t="s">
        <v>2268</v>
      </c>
      <c r="H102" t="s">
        <v>64</v>
      </c>
      <c r="I102">
        <v>21</v>
      </c>
      <c r="J102" t="s">
        <v>31</v>
      </c>
      <c r="K102" t="str">
        <f>IF(Draft2021[[#This Row],[KEEPER]]="K",_xlfn.IFNA(INDEX(Draft2020[Current Contract],MATCH(Draft2021[[#This Row],[sleeper_id]],Draft2020[sleeper_id],0)),"Undrafted"),"")</f>
        <v>Rookie</v>
      </c>
      <c r="L102" t="str">
        <f>IF(Draft2021[[#This Row],[KEEPER]]="K",Draft2021[[#This Row],[Last Contract]],IF(ISNA(VLOOKUP(Draft2021[[#This Row],[sleeper_id]],Rookies2021[player_id],1,FALSE)),"Auction","Rookie"))</f>
        <v>Rookie</v>
      </c>
      <c r="M102">
        <f>2021-Draft2021[[#This Row],[Net Keeper Count]]</f>
        <v>2017</v>
      </c>
      <c r="N102">
        <f>IF(Draft2021[[#This Row],[KEEPER]]="K",1+_xlfn.IFNA(INDEX(Draft2020[Net Keeper Count],MATCH(Draft2021[[#This Row],[PLAYER]],Draft2020[PLAYER],0)),0),0)</f>
        <v>4</v>
      </c>
    </row>
    <row r="103" spans="3:14" x14ac:dyDescent="0.25">
      <c r="C103">
        <v>238</v>
      </c>
      <c r="D103" t="s">
        <v>1035</v>
      </c>
      <c r="E103" t="s">
        <v>162</v>
      </c>
      <c r="F103" t="s">
        <v>5186</v>
      </c>
      <c r="G103" t="s">
        <v>2219</v>
      </c>
      <c r="H103" t="s">
        <v>102</v>
      </c>
      <c r="I103">
        <v>17</v>
      </c>
      <c r="J103" t="s">
        <v>31</v>
      </c>
      <c r="K103" t="str">
        <f>IF(Draft2021[[#This Row],[KEEPER]]="K",_xlfn.IFNA(INDEX(Draft2020[Current Contract],MATCH(Draft2021[[#This Row],[sleeper_id]],Draft2020[sleeper_id],0)),"Undrafted"),"")</f>
        <v>Auction</v>
      </c>
      <c r="L103" t="str">
        <f>IF(Draft2021[[#This Row],[KEEPER]]="K",Draft2021[[#This Row],[Last Contract]],IF(ISNA(VLOOKUP(Draft2021[[#This Row],[sleeper_id]],Rookies2021[player_id],1,FALSE)),"Auction","Rookie"))</f>
        <v>Auction</v>
      </c>
      <c r="M103">
        <f>2021-Draft2021[[#This Row],[Net Keeper Count]]</f>
        <v>2020</v>
      </c>
      <c r="N103">
        <f>IF(Draft2021[[#This Row],[KEEPER]]="K",1+_xlfn.IFNA(INDEX(Draft2020[Net Keeper Count],MATCH(Draft2021[[#This Row],[PLAYER]],Draft2020[PLAYER],0)),0),0)</f>
        <v>1</v>
      </c>
    </row>
    <row r="104" spans="3:14" x14ac:dyDescent="0.25">
      <c r="C104">
        <v>184</v>
      </c>
      <c r="D104" t="s">
        <v>1035</v>
      </c>
      <c r="E104" t="s">
        <v>259</v>
      </c>
      <c r="F104" t="s">
        <v>1500</v>
      </c>
      <c r="G104" t="s">
        <v>2224</v>
      </c>
      <c r="H104" t="s">
        <v>102</v>
      </c>
      <c r="I104">
        <v>16</v>
      </c>
      <c r="J104" t="s">
        <v>31</v>
      </c>
      <c r="K104" t="str">
        <f>IF(Draft2021[[#This Row],[KEEPER]]="K",_xlfn.IFNA(INDEX(Draft2020[Current Contract],MATCH(Draft2021[[#This Row],[sleeper_id]],Draft2020[sleeper_id],0)),"Undrafted"),"")</f>
        <v>Rookie</v>
      </c>
      <c r="L104" t="str">
        <f>IF(Draft2021[[#This Row],[KEEPER]]="K",Draft2021[[#This Row],[Last Contract]],IF(ISNA(VLOOKUP(Draft2021[[#This Row],[sleeper_id]],Rookies2021[player_id],1,FALSE)),"Auction","Rookie"))</f>
        <v>Rookie</v>
      </c>
      <c r="M104">
        <f>2021-Draft2021[[#This Row],[Net Keeper Count]]</f>
        <v>2018</v>
      </c>
      <c r="N104">
        <f>IF(Draft2021[[#This Row],[KEEPER]]="K",1+_xlfn.IFNA(INDEX(Draft2020[Net Keeper Count],MATCH(Draft2021[[#This Row],[PLAYER]],Draft2020[PLAYER],0)),0),0)</f>
        <v>3</v>
      </c>
    </row>
    <row r="105" spans="3:14" x14ac:dyDescent="0.25">
      <c r="C105">
        <v>183</v>
      </c>
      <c r="D105" t="s">
        <v>1035</v>
      </c>
      <c r="E105" t="s">
        <v>222</v>
      </c>
      <c r="F105" t="s">
        <v>1308</v>
      </c>
      <c r="G105" t="s">
        <v>2244</v>
      </c>
      <c r="H105" t="s">
        <v>102</v>
      </c>
      <c r="I105">
        <v>15</v>
      </c>
      <c r="J105" t="s">
        <v>31</v>
      </c>
      <c r="K105" t="str">
        <f>IF(Draft2021[[#This Row],[KEEPER]]="K",_xlfn.IFNA(INDEX(Draft2020[Current Contract],MATCH(Draft2021[[#This Row],[sleeper_id]],Draft2020[sleeper_id],0)),"Undrafted"),"")</f>
        <v>Rookie</v>
      </c>
      <c r="L105" t="str">
        <f>IF(Draft2021[[#This Row],[KEEPER]]="K",Draft2021[[#This Row],[Last Contract]],IF(ISNA(VLOOKUP(Draft2021[[#This Row],[sleeper_id]],Rookies2021[player_id],1,FALSE)),"Auction","Rookie"))</f>
        <v>Rookie</v>
      </c>
      <c r="M105">
        <f>2021-Draft2021[[#This Row],[Net Keeper Count]]</f>
        <v>2018</v>
      </c>
      <c r="N105">
        <f>IF(Draft2021[[#This Row],[KEEPER]]="K",1+_xlfn.IFNA(INDEX(Draft2020[Net Keeper Count],MATCH(Draft2021[[#This Row],[PLAYER]],Draft2020[PLAYER],0)),0),0)</f>
        <v>3</v>
      </c>
    </row>
    <row r="106" spans="3:14" x14ac:dyDescent="0.25">
      <c r="C106">
        <v>185</v>
      </c>
      <c r="D106" t="s">
        <v>1035</v>
      </c>
      <c r="E106" t="s">
        <v>80</v>
      </c>
      <c r="F106" t="s">
        <v>1504</v>
      </c>
      <c r="G106" t="s">
        <v>2228</v>
      </c>
      <c r="H106" t="s">
        <v>29</v>
      </c>
      <c r="I106">
        <v>7</v>
      </c>
      <c r="J106" t="s">
        <v>31</v>
      </c>
      <c r="K106" t="str">
        <f>IF(Draft2021[[#This Row],[KEEPER]]="K",_xlfn.IFNA(INDEX(Draft2020[Current Contract],MATCH(Draft2021[[#This Row],[sleeper_id]],Draft2020[sleeper_id],0)),"Undrafted"),"")</f>
        <v>Auction</v>
      </c>
      <c r="L106" t="str">
        <f>IF(Draft2021[[#This Row],[KEEPER]]="K",Draft2021[[#This Row],[Last Contract]],IF(ISNA(VLOOKUP(Draft2021[[#This Row],[sleeper_id]],Rookies2021[player_id],1,FALSE)),"Auction","Rookie"))</f>
        <v>Auction</v>
      </c>
      <c r="M106">
        <f>2021-Draft2021[[#This Row],[Net Keeper Count]]</f>
        <v>2019</v>
      </c>
      <c r="N106">
        <f>IF(Draft2021[[#This Row],[KEEPER]]="K",1+_xlfn.IFNA(INDEX(Draft2020[Net Keeper Count],MATCH(Draft2021[[#This Row],[PLAYER]],Draft2020[PLAYER],0)),0),0)</f>
        <v>2</v>
      </c>
    </row>
    <row r="107" spans="3:14" x14ac:dyDescent="0.25">
      <c r="C107">
        <v>4</v>
      </c>
      <c r="D107" t="s">
        <v>1035</v>
      </c>
      <c r="E107" t="s">
        <v>169</v>
      </c>
      <c r="F107" t="s">
        <v>5146</v>
      </c>
      <c r="G107" t="s">
        <v>159</v>
      </c>
      <c r="H107" t="s">
        <v>102</v>
      </c>
      <c r="I107">
        <v>6</v>
      </c>
      <c r="J107" t="s">
        <v>31</v>
      </c>
      <c r="K107" t="str">
        <f>IF(Draft2021[[#This Row],[KEEPER]]="K",_xlfn.IFNA(INDEX(Draft2020[Current Contract],MATCH(Draft2021[[#This Row],[sleeper_id]],Draft2020[sleeper_id],0)),"Undrafted"),"")</f>
        <v>Rookie</v>
      </c>
      <c r="L107" t="str">
        <f>IF(Draft2021[[#This Row],[KEEPER]]="K",Draft2021[[#This Row],[Last Contract]],IF(ISNA(VLOOKUP(Draft2021[[#This Row],[sleeper_id]],Rookies2021[player_id],1,FALSE)),"Auction","Rookie"))</f>
        <v>Rookie</v>
      </c>
      <c r="M107">
        <f>2021-Draft2021[[#This Row],[Net Keeper Count]]</f>
        <v>2017</v>
      </c>
      <c r="N107">
        <f>IF(Draft2021[[#This Row],[KEEPER]]="K",1+_xlfn.IFNA(INDEX(Draft2020[Net Keeper Count],MATCH(Draft2021[[#This Row],[PLAYER]],Draft2020[PLAYER],0)),0),0)</f>
        <v>4</v>
      </c>
    </row>
    <row r="108" spans="3:14" x14ac:dyDescent="0.25">
      <c r="C108">
        <v>237</v>
      </c>
      <c r="D108" t="s">
        <v>1035</v>
      </c>
      <c r="E108" t="s">
        <v>1672</v>
      </c>
      <c r="F108" t="s">
        <v>5150</v>
      </c>
      <c r="G108" t="s">
        <v>72</v>
      </c>
      <c r="H108" t="s">
        <v>64</v>
      </c>
      <c r="I108">
        <v>6</v>
      </c>
      <c r="J108" t="s">
        <v>31</v>
      </c>
      <c r="K108" t="str">
        <f>IF(Draft2021[[#This Row],[KEEPER]]="K",_xlfn.IFNA(INDEX(Draft2020[Current Contract],MATCH(Draft2021[[#This Row],[sleeper_id]],Draft2020[sleeper_id],0)),"Undrafted"),"")</f>
        <v>Rookie</v>
      </c>
      <c r="L108" t="str">
        <f>IF(Draft2021[[#This Row],[KEEPER]]="K",Draft2021[[#This Row],[Last Contract]],IF(ISNA(VLOOKUP(Draft2021[[#This Row],[sleeper_id]],Rookies2021[player_id],1,FALSE)),"Auction","Rookie"))</f>
        <v>Rookie</v>
      </c>
      <c r="M108">
        <f>2021-Draft2021[[#This Row],[Net Keeper Count]]</f>
        <v>2020</v>
      </c>
      <c r="N108">
        <f>IF(Draft2021[[#This Row],[KEEPER]]="K",1+_xlfn.IFNA(INDEX(Draft2020[Net Keeper Count],MATCH(Draft2021[[#This Row],[PLAYER]],Draft2020[PLAYER],0)),0),0)</f>
        <v>1</v>
      </c>
    </row>
    <row r="109" spans="3:14" x14ac:dyDescent="0.25">
      <c r="C109">
        <v>189</v>
      </c>
      <c r="D109" t="s">
        <v>1035</v>
      </c>
      <c r="E109" t="s">
        <v>1516</v>
      </c>
      <c r="F109" t="s">
        <v>1515</v>
      </c>
      <c r="G109" t="s">
        <v>2246</v>
      </c>
      <c r="H109" t="s">
        <v>64</v>
      </c>
      <c r="I109">
        <v>6</v>
      </c>
      <c r="J109" t="s">
        <v>31</v>
      </c>
      <c r="K109" t="str">
        <f>IF(Draft2021[[#This Row],[KEEPER]]="K",_xlfn.IFNA(INDEX(Draft2020[Current Contract],MATCH(Draft2021[[#This Row],[sleeper_id]],Draft2020[sleeper_id],0)),"Undrafted"),"")</f>
        <v>Rookie</v>
      </c>
      <c r="L109" t="str">
        <f>IF(Draft2021[[#This Row],[KEEPER]]="K",Draft2021[[#This Row],[Last Contract]],IF(ISNA(VLOOKUP(Draft2021[[#This Row],[sleeper_id]],Rookies2021[player_id],1,FALSE)),"Auction","Rookie"))</f>
        <v>Rookie</v>
      </c>
      <c r="M109">
        <f>2021-Draft2021[[#This Row],[Net Keeper Count]]</f>
        <v>2020</v>
      </c>
      <c r="N109">
        <f>IF(Draft2021[[#This Row],[KEEPER]]="K",1+_xlfn.IFNA(INDEX(Draft2020[Net Keeper Count],MATCH(Draft2021[[#This Row],[PLAYER]],Draft2020[PLAYER],0)),0),0)</f>
        <v>1</v>
      </c>
    </row>
    <row r="110" spans="3:14" x14ac:dyDescent="0.25">
      <c r="C110">
        <v>181</v>
      </c>
      <c r="D110" t="s">
        <v>1035</v>
      </c>
      <c r="E110" t="s">
        <v>277</v>
      </c>
      <c r="F110" t="s">
        <v>1226</v>
      </c>
      <c r="G110" t="s">
        <v>2210</v>
      </c>
      <c r="H110" t="s">
        <v>126</v>
      </c>
      <c r="I110">
        <v>5</v>
      </c>
      <c r="J110" t="s">
        <v>31</v>
      </c>
      <c r="K110" t="str">
        <f>IF(Draft2021[[#This Row],[KEEPER]]="K",_xlfn.IFNA(INDEX(Draft2020[Current Contract],MATCH(Draft2021[[#This Row],[sleeper_id]],Draft2020[sleeper_id],0)),"Undrafted"),"")</f>
        <v>Rookie</v>
      </c>
      <c r="L110" t="str">
        <f>IF(Draft2021[[#This Row],[KEEPER]]="K",Draft2021[[#This Row],[Last Contract]],IF(ISNA(VLOOKUP(Draft2021[[#This Row],[sleeper_id]],Rookies2021[player_id],1,FALSE)),"Auction","Rookie"))</f>
        <v>Rookie</v>
      </c>
      <c r="M110">
        <f>2021-Draft2021[[#This Row],[Net Keeper Count]]</f>
        <v>2018</v>
      </c>
      <c r="N110">
        <f>IF(Draft2021[[#This Row],[KEEPER]]="K",1+_xlfn.IFNA(INDEX(Draft2020[Net Keeper Count],MATCH(Draft2021[[#This Row],[PLAYER]],Draft2020[PLAYER],0)),0),0)</f>
        <v>3</v>
      </c>
    </row>
    <row r="111" spans="3:14" x14ac:dyDescent="0.25">
      <c r="C111">
        <v>188</v>
      </c>
      <c r="D111" t="s">
        <v>1035</v>
      </c>
      <c r="E111" t="s">
        <v>2059</v>
      </c>
      <c r="F111" t="s">
        <v>5366</v>
      </c>
      <c r="G111" t="s">
        <v>94</v>
      </c>
      <c r="H111" t="s">
        <v>64</v>
      </c>
      <c r="I111">
        <v>5</v>
      </c>
      <c r="J111" t="s">
        <v>31</v>
      </c>
      <c r="K111" t="str">
        <f>IF(Draft2021[[#This Row],[KEEPER]]="K",_xlfn.IFNA(INDEX(Draft2020[Current Contract],MATCH(Draft2021[[#This Row],[sleeper_id]],Draft2020[sleeper_id],0)),"Undrafted"),"")</f>
        <v>Rookie</v>
      </c>
      <c r="L111" t="str">
        <f>IF(Draft2021[[#This Row],[KEEPER]]="K",Draft2021[[#This Row],[Last Contract]],IF(ISNA(VLOOKUP(Draft2021[[#This Row],[sleeper_id]],Rookies2021[player_id],1,FALSE)),"Auction","Rookie"))</f>
        <v>Rookie</v>
      </c>
      <c r="M111">
        <f>2021-Draft2021[[#This Row],[Net Keeper Count]]</f>
        <v>2020</v>
      </c>
      <c r="N111">
        <f>IF(Draft2021[[#This Row],[KEEPER]]="K",1+_xlfn.IFNA(INDEX(Draft2020[Net Keeper Count],MATCH(Draft2021[[#This Row],[PLAYER]],Draft2020[PLAYER],0)),0),0)</f>
        <v>1</v>
      </c>
    </row>
    <row r="112" spans="3:14" x14ac:dyDescent="0.25">
      <c r="C112">
        <v>234</v>
      </c>
      <c r="D112" t="s">
        <v>1035</v>
      </c>
      <c r="E112" t="s">
        <v>5367</v>
      </c>
      <c r="F112" t="s">
        <v>5368</v>
      </c>
      <c r="G112" t="s">
        <v>159</v>
      </c>
      <c r="H112" t="s">
        <v>102</v>
      </c>
      <c r="I112">
        <v>4</v>
      </c>
      <c r="J112" t="s">
        <v>31</v>
      </c>
      <c r="K112" t="str">
        <f>IF(Draft2021[[#This Row],[KEEPER]]="K",_xlfn.IFNA(INDEX(Draft2020[Current Contract],MATCH(Draft2021[[#This Row],[sleeper_id]],Draft2020[sleeper_id],0)),"Undrafted"),"")</f>
        <v>Rookie</v>
      </c>
      <c r="L112" t="str">
        <f>IF(Draft2021[[#This Row],[KEEPER]]="K",Draft2021[[#This Row],[Last Contract]],IF(ISNA(VLOOKUP(Draft2021[[#This Row],[sleeper_id]],Rookies2021[player_id],1,FALSE)),"Auction","Rookie"))</f>
        <v>Rookie</v>
      </c>
      <c r="M112">
        <f>2021-Draft2021[[#This Row],[Net Keeper Count]]</f>
        <v>2020</v>
      </c>
      <c r="N112">
        <f>IF(Draft2021[[#This Row],[KEEPER]]="K",1+_xlfn.IFNA(INDEX(Draft2020[Net Keeper Count],MATCH(Draft2021[[#This Row],[PLAYER]],Draft2020[PLAYER],0)),0),0)</f>
        <v>1</v>
      </c>
    </row>
    <row r="113" spans="3:14" x14ac:dyDescent="0.25">
      <c r="C113">
        <v>239</v>
      </c>
      <c r="D113" t="s">
        <v>1035</v>
      </c>
      <c r="E113" t="s">
        <v>367</v>
      </c>
      <c r="F113" t="s">
        <v>5369</v>
      </c>
      <c r="G113" t="s">
        <v>54</v>
      </c>
      <c r="H113" t="s">
        <v>102</v>
      </c>
      <c r="I113">
        <v>3</v>
      </c>
      <c r="J113" t="s">
        <v>31</v>
      </c>
      <c r="K113" t="str">
        <f>IF(Draft2021[[#This Row],[KEEPER]]="K",_xlfn.IFNA(INDEX(Draft2020[Current Contract],MATCH(Draft2021[[#This Row],[sleeper_id]],Draft2020[sleeper_id],0)),"Undrafted"),"")</f>
        <v>Rookie</v>
      </c>
      <c r="L113" t="str">
        <f>IF(Draft2021[[#This Row],[KEEPER]]="K",Draft2021[[#This Row],[Last Contract]],IF(ISNA(VLOOKUP(Draft2021[[#This Row],[sleeper_id]],Rookies2021[player_id],1,FALSE)),"Auction","Rookie"))</f>
        <v>Rookie</v>
      </c>
      <c r="M113">
        <f>2021-Draft2021[[#This Row],[Net Keeper Count]]</f>
        <v>2018</v>
      </c>
      <c r="N113">
        <f>IF(Draft2021[[#This Row],[KEEPER]]="K",1+_xlfn.IFNA(INDEX(Draft2020[Net Keeper Count],MATCH(Draft2021[[#This Row],[PLAYER]],Draft2020[PLAYER],0)),0),0)</f>
        <v>3</v>
      </c>
    </row>
    <row r="114" spans="3:14" x14ac:dyDescent="0.25">
      <c r="C114">
        <v>240</v>
      </c>
      <c r="D114" t="s">
        <v>1035</v>
      </c>
      <c r="E114" t="s">
        <v>232</v>
      </c>
      <c r="F114" t="s">
        <v>1476</v>
      </c>
      <c r="G114" t="s">
        <v>2224</v>
      </c>
      <c r="H114" t="s">
        <v>29</v>
      </c>
      <c r="I114">
        <v>3</v>
      </c>
      <c r="J114" t="s">
        <v>31</v>
      </c>
      <c r="K114" t="str">
        <f>IF(Draft2021[[#This Row],[KEEPER]]="K",_xlfn.IFNA(INDEX(Draft2020[Current Contract],MATCH(Draft2021[[#This Row],[sleeper_id]],Draft2020[sleeper_id],0)),"Undrafted"),"")</f>
        <v>Rookie</v>
      </c>
      <c r="L114" t="str">
        <f>IF(Draft2021[[#This Row],[KEEPER]]="K",Draft2021[[#This Row],[Last Contract]],IF(ISNA(VLOOKUP(Draft2021[[#This Row],[sleeper_id]],Rookies2021[player_id],1,FALSE)),"Auction","Rookie"))</f>
        <v>Rookie</v>
      </c>
      <c r="M114">
        <f>2021-Draft2021[[#This Row],[Net Keeper Count]]</f>
        <v>2018</v>
      </c>
      <c r="N114">
        <f>IF(Draft2021[[#This Row],[KEEPER]]="K",1+_xlfn.IFNA(INDEX(Draft2020[Net Keeper Count],MATCH(Draft2021[[#This Row],[PLAYER]],Draft2020[PLAYER],0)),0),0)</f>
        <v>3</v>
      </c>
    </row>
    <row r="115" spans="3:14" x14ac:dyDescent="0.25">
      <c r="C115">
        <v>187</v>
      </c>
      <c r="D115" t="s">
        <v>1035</v>
      </c>
      <c r="E115" t="s">
        <v>1803</v>
      </c>
      <c r="F115" t="s">
        <v>2636</v>
      </c>
      <c r="G115" t="s">
        <v>72</v>
      </c>
      <c r="H115" t="s">
        <v>102</v>
      </c>
      <c r="I115">
        <v>2</v>
      </c>
      <c r="J115" t="s">
        <v>31</v>
      </c>
      <c r="K115" t="str">
        <f>IF(Draft2021[[#This Row],[KEEPER]]="K",_xlfn.IFNA(INDEX(Draft2020[Current Contract],MATCH(Draft2021[[#This Row],[sleeper_id]],Draft2020[sleeper_id],0)),"Undrafted"),"")</f>
        <v>Rookie</v>
      </c>
      <c r="L115" t="str">
        <f>IF(Draft2021[[#This Row],[KEEPER]]="K",Draft2021[[#This Row],[Last Contract]],IF(ISNA(VLOOKUP(Draft2021[[#This Row],[sleeper_id]],Rookies2021[player_id],1,FALSE)),"Auction","Rookie"))</f>
        <v>Rookie</v>
      </c>
      <c r="M115">
        <f>2021-Draft2021[[#This Row],[Net Keeper Count]]</f>
        <v>2020</v>
      </c>
      <c r="N115">
        <f>IF(Draft2021[[#This Row],[KEEPER]]="K",1+_xlfn.IFNA(INDEX(Draft2020[Net Keeper Count],MATCH(Draft2021[[#This Row],[PLAYER]],Draft2020[PLAYER],0)),0),0)</f>
        <v>1</v>
      </c>
    </row>
    <row r="116" spans="3:14" x14ac:dyDescent="0.25">
      <c r="C116">
        <v>20</v>
      </c>
      <c r="D116" t="s">
        <v>1035</v>
      </c>
      <c r="E116" t="s">
        <v>51</v>
      </c>
      <c r="F116" t="s">
        <v>1277</v>
      </c>
      <c r="G116" t="s">
        <v>72</v>
      </c>
      <c r="H116" t="s">
        <v>29</v>
      </c>
      <c r="I116">
        <v>1</v>
      </c>
      <c r="J116" t="s">
        <v>31</v>
      </c>
      <c r="K116" t="str">
        <f>IF(Draft2021[[#This Row],[KEEPER]]="K",_xlfn.IFNA(INDEX(Draft2020[Current Contract],MATCH(Draft2021[[#This Row],[sleeper_id]],Draft2020[sleeper_id],0)),"Undrafted"),"")</f>
        <v>Auction</v>
      </c>
      <c r="L116" t="str">
        <f>IF(Draft2021[[#This Row],[KEEPER]]="K",Draft2021[[#This Row],[Last Contract]],IF(ISNA(VLOOKUP(Draft2021[[#This Row],[sleeper_id]],Rookies2021[player_id],1,FALSE)),"Auction","Rookie"))</f>
        <v>Auction</v>
      </c>
      <c r="M116">
        <f>2021-Draft2021[[#This Row],[Net Keeper Count]]</f>
        <v>2019</v>
      </c>
      <c r="N116">
        <f>IF(Draft2021[[#This Row],[KEEPER]]="K",1+_xlfn.IFNA(INDEX(Draft2020[Net Keeper Count],MATCH(Draft2021[[#This Row],[PLAYER]],Draft2020[PLAYER],0)),0),0)</f>
        <v>2</v>
      </c>
    </row>
    <row r="117" spans="3:14" x14ac:dyDescent="0.25">
      <c r="C117">
        <v>192</v>
      </c>
      <c r="D117" t="s">
        <v>1035</v>
      </c>
      <c r="E117" t="s">
        <v>1414</v>
      </c>
      <c r="F117" t="s">
        <v>1413</v>
      </c>
      <c r="G117" t="s">
        <v>34</v>
      </c>
      <c r="H117" t="s">
        <v>102</v>
      </c>
      <c r="I117">
        <v>1</v>
      </c>
      <c r="J117" t="s">
        <v>31</v>
      </c>
      <c r="K117" t="str">
        <f>IF(Draft2021[[#This Row],[KEEPER]]="K",_xlfn.IFNA(INDEX(Draft2020[Current Contract],MATCH(Draft2021[[#This Row],[sleeper_id]],Draft2020[sleeper_id],0)),"Undrafted"),"")</f>
        <v>Undrafted</v>
      </c>
      <c r="L117" t="str">
        <f>IF(Draft2021[[#This Row],[KEEPER]]="K",Draft2021[[#This Row],[Last Contract]],IF(ISNA(VLOOKUP(Draft2021[[#This Row],[sleeper_id]],Rookies2021[player_id],1,FALSE)),"Auction","Rookie"))</f>
        <v>Undrafted</v>
      </c>
      <c r="M117">
        <f>2021-Draft2021[[#This Row],[Net Keeper Count]]</f>
        <v>2020</v>
      </c>
      <c r="N117">
        <f>IF(Draft2021[[#This Row],[KEEPER]]="K",1+_xlfn.IFNA(INDEX(Draft2020[Net Keeper Count],MATCH(Draft2021[[#This Row],[PLAYER]],Draft2020[PLAYER],0)),0),0)</f>
        <v>1</v>
      </c>
    </row>
    <row r="118" spans="3:14" x14ac:dyDescent="0.25">
      <c r="C118">
        <v>190</v>
      </c>
      <c r="D118" t="s">
        <v>1035</v>
      </c>
      <c r="E118" t="s">
        <v>1674</v>
      </c>
      <c r="F118" t="s">
        <v>2826</v>
      </c>
      <c r="G118" t="s">
        <v>2229</v>
      </c>
      <c r="H118" t="s">
        <v>29</v>
      </c>
      <c r="I118">
        <v>5</v>
      </c>
      <c r="J118" t="s">
        <v>19</v>
      </c>
      <c r="K118" t="str">
        <f>IF(Draft2021[[#This Row],[KEEPER]]="K",_xlfn.IFNA(INDEX(Draft2020[Current Contract],MATCH(Draft2021[[#This Row],[sleeper_id]],Draft2020[sleeper_id],0)),"Undrafted"),"")</f>
        <v/>
      </c>
      <c r="L118" t="str">
        <f>IF(Draft2021[[#This Row],[KEEPER]]="K",Draft2021[[#This Row],[Last Contract]],IF(ISNA(VLOOKUP(Draft2021[[#This Row],[sleeper_id]],Rookies2021[player_id],1,FALSE)),"Auction","Rookie"))</f>
        <v>Rookie</v>
      </c>
      <c r="M118">
        <f>2021-Draft2021[[#This Row],[Net Keeper Count]]</f>
        <v>2021</v>
      </c>
      <c r="N118">
        <f>IF(Draft2021[[#This Row],[KEEPER]]="K",1+_xlfn.IFNA(INDEX(Draft2020[Net Keeper Count],MATCH(Draft2021[[#This Row],[PLAYER]],Draft2020[PLAYER],0)),0),0)</f>
        <v>0</v>
      </c>
    </row>
    <row r="119" spans="3:14" x14ac:dyDescent="0.25">
      <c r="C119">
        <v>191</v>
      </c>
      <c r="D119" t="s">
        <v>1035</v>
      </c>
      <c r="E119" t="s">
        <v>1184</v>
      </c>
      <c r="F119" t="s">
        <v>1183</v>
      </c>
      <c r="G119" t="s">
        <v>34</v>
      </c>
      <c r="H119" t="s">
        <v>64</v>
      </c>
      <c r="I119">
        <v>3</v>
      </c>
      <c r="J119" t="s">
        <v>19</v>
      </c>
      <c r="K119" t="str">
        <f>IF(Draft2021[[#This Row],[KEEPER]]="K",_xlfn.IFNA(INDEX(Draft2020[Current Contract],MATCH(Draft2021[[#This Row],[sleeper_id]],Draft2020[sleeper_id],0)),"Undrafted"),"")</f>
        <v/>
      </c>
      <c r="L119" t="str">
        <f>IF(Draft2021[[#This Row],[KEEPER]]="K",Draft2021[[#This Row],[Last Contract]],IF(ISNA(VLOOKUP(Draft2021[[#This Row],[sleeper_id]],Rookies2021[player_id],1,FALSE)),"Auction","Rookie"))</f>
        <v>Rookie</v>
      </c>
      <c r="M119">
        <f>2021-Draft2021[[#This Row],[Net Keeper Count]]</f>
        <v>2021</v>
      </c>
      <c r="N119">
        <f>IF(Draft2021[[#This Row],[KEEPER]]="K",1+_xlfn.IFNA(INDEX(Draft2020[Net Keeper Count],MATCH(Draft2021[[#This Row],[PLAYER]],Draft2020[PLAYER],0)),0),0)</f>
        <v>0</v>
      </c>
    </row>
    <row r="120" spans="3:14" x14ac:dyDescent="0.25">
      <c r="C120">
        <v>193</v>
      </c>
      <c r="D120" t="s">
        <v>1035</v>
      </c>
      <c r="E120" t="s">
        <v>5370</v>
      </c>
      <c r="F120" t="s">
        <v>5371</v>
      </c>
      <c r="G120" t="s">
        <v>2241</v>
      </c>
      <c r="H120" t="s">
        <v>102</v>
      </c>
      <c r="I120">
        <v>1</v>
      </c>
      <c r="J120" t="s">
        <v>19</v>
      </c>
      <c r="K120" t="str">
        <f>IF(Draft2021[[#This Row],[KEEPER]]="K",_xlfn.IFNA(INDEX(Draft2020[Current Contract],MATCH(Draft2021[[#This Row],[sleeper_id]],Draft2020[sleeper_id],0)),"Undrafted"),"")</f>
        <v/>
      </c>
      <c r="L120" t="str">
        <f>IF(Draft2021[[#This Row],[KEEPER]]="K",Draft2021[[#This Row],[Last Contract]],IF(ISNA(VLOOKUP(Draft2021[[#This Row],[sleeper_id]],Rookies2021[player_id],1,FALSE)),"Auction","Rookie"))</f>
        <v>Rookie</v>
      </c>
      <c r="M120">
        <f>2021-Draft2021[[#This Row],[Net Keeper Count]]</f>
        <v>2021</v>
      </c>
      <c r="N120">
        <f>IF(Draft2021[[#This Row],[KEEPER]]="K",1+_xlfn.IFNA(INDEX(Draft2020[Net Keeper Count],MATCH(Draft2021[[#This Row],[PLAYER]],Draft2020[PLAYER],0)),0),0)</f>
        <v>0</v>
      </c>
    </row>
    <row r="121" spans="3:14" x14ac:dyDescent="0.25">
      <c r="D121" t="s">
        <v>1035</v>
      </c>
      <c r="E121" t="s">
        <v>1616</v>
      </c>
      <c r="F121" t="s">
        <v>5372</v>
      </c>
      <c r="G121" t="s">
        <v>54</v>
      </c>
      <c r="H121" t="s">
        <v>64</v>
      </c>
      <c r="I121">
        <v>9</v>
      </c>
      <c r="K121" t="str">
        <f>IF(Draft2021[[#This Row],[KEEPER]]="K",_xlfn.IFNA(INDEX(Draft2020[Current Contract],MATCH(Draft2021[[#This Row],[sleeper_id]],Draft2020[sleeper_id],0)),"Undrafted"),"")</f>
        <v/>
      </c>
      <c r="L121" t="str">
        <f>IF(Draft2021[[#This Row],[KEEPER]]="K",Draft2021[[#This Row],[Last Contract]],IF(ISNA(VLOOKUP(Draft2021[[#This Row],[sleeper_id]],Rookies2021[player_id],1,FALSE)),"Auction","Rookie"))</f>
        <v>Auction</v>
      </c>
      <c r="M121">
        <f>2021-Draft2021[[#This Row],[Net Keeper Count]]</f>
        <v>2021</v>
      </c>
      <c r="N121">
        <f>IF(Draft2021[[#This Row],[KEEPER]]="K",1+_xlfn.IFNA(INDEX(Draft2020[Net Keeper Count],MATCH(Draft2021[[#This Row],[PLAYER]],Draft2020[PLAYER],0)),0),0)</f>
        <v>0</v>
      </c>
    </row>
    <row r="122" spans="3:14" x14ac:dyDescent="0.25">
      <c r="D122" t="s">
        <v>1035</v>
      </c>
      <c r="E122" t="s">
        <v>211</v>
      </c>
      <c r="F122" t="s">
        <v>5373</v>
      </c>
      <c r="G122" t="s">
        <v>92</v>
      </c>
      <c r="H122" t="s">
        <v>64</v>
      </c>
      <c r="I122">
        <v>1</v>
      </c>
      <c r="K122" t="str">
        <f>IF(Draft2021[[#This Row],[KEEPER]]="K",_xlfn.IFNA(INDEX(Draft2020[Current Contract],MATCH(Draft2021[[#This Row],[sleeper_id]],Draft2020[sleeper_id],0)),"Undrafted"),"")</f>
        <v/>
      </c>
      <c r="L122" t="str">
        <f>IF(Draft2021[[#This Row],[KEEPER]]="K",Draft2021[[#This Row],[Last Contract]],IF(ISNA(VLOOKUP(Draft2021[[#This Row],[sleeper_id]],Rookies2021[player_id],1,FALSE)),"Auction","Rookie"))</f>
        <v>Auction</v>
      </c>
      <c r="M122">
        <f>2021-Draft2021[[#This Row],[Net Keeper Count]]</f>
        <v>2021</v>
      </c>
      <c r="N122">
        <f>IF(Draft2021[[#This Row],[KEEPER]]="K",1+_xlfn.IFNA(INDEX(Draft2020[Net Keeper Count],MATCH(Draft2021[[#This Row],[PLAYER]],Draft2020[PLAYER],0)),0),0)</f>
        <v>0</v>
      </c>
    </row>
    <row r="123" spans="3:14" x14ac:dyDescent="0.25">
      <c r="C123">
        <v>198</v>
      </c>
      <c r="D123" t="s">
        <v>1041</v>
      </c>
      <c r="E123" t="s">
        <v>134</v>
      </c>
      <c r="F123" t="s">
        <v>1521</v>
      </c>
      <c r="G123" t="s">
        <v>94</v>
      </c>
      <c r="H123" t="s">
        <v>102</v>
      </c>
      <c r="I123">
        <v>61</v>
      </c>
      <c r="J123" t="s">
        <v>31</v>
      </c>
      <c r="K123" t="str">
        <f>IF(Draft2021[[#This Row],[KEEPER]]="K",_xlfn.IFNA(INDEX(Draft2020[Current Contract],MATCH(Draft2021[[#This Row],[sleeper_id]],Draft2020[sleeper_id],0)),"Undrafted"),"")</f>
        <v>Auction</v>
      </c>
      <c r="L123" t="str">
        <f>IF(Draft2021[[#This Row],[KEEPER]]="K",Draft2021[[#This Row],[Last Contract]],IF(ISNA(VLOOKUP(Draft2021[[#This Row],[sleeper_id]],Rookies2021[player_id],1,FALSE)),"Auction","Rookie"))</f>
        <v>Auction</v>
      </c>
      <c r="M123">
        <f>2021-Draft2021[[#This Row],[Net Keeper Count]]</f>
        <v>2020</v>
      </c>
      <c r="N123">
        <f>IF(Draft2021[[#This Row],[KEEPER]]="K",1+_xlfn.IFNA(INDEX(Draft2020[Net Keeper Count],MATCH(Draft2021[[#This Row],[PLAYER]],Draft2020[PLAYER],0)),0),0)</f>
        <v>1</v>
      </c>
    </row>
    <row r="124" spans="3:14" x14ac:dyDescent="0.25">
      <c r="C124">
        <v>59</v>
      </c>
      <c r="D124" t="s">
        <v>1041</v>
      </c>
      <c r="E124" t="s">
        <v>124</v>
      </c>
      <c r="F124" t="s">
        <v>5175</v>
      </c>
      <c r="G124" t="s">
        <v>2231</v>
      </c>
      <c r="H124" t="s">
        <v>64</v>
      </c>
      <c r="I124">
        <v>53</v>
      </c>
      <c r="J124" t="s">
        <v>31</v>
      </c>
      <c r="K124" t="str">
        <f>IF(Draft2021[[#This Row],[KEEPER]]="K",_xlfn.IFNA(INDEX(Draft2020[Current Contract],MATCH(Draft2021[[#This Row],[sleeper_id]],Draft2020[sleeper_id],0)),"Undrafted"),"")</f>
        <v>Rookie</v>
      </c>
      <c r="L124" t="str">
        <f>IF(Draft2021[[#This Row],[KEEPER]]="K",Draft2021[[#This Row],[Last Contract]],IF(ISNA(VLOOKUP(Draft2021[[#This Row],[sleeper_id]],Rookies2021[player_id],1,FALSE)),"Auction","Rookie"))</f>
        <v>Rookie</v>
      </c>
      <c r="M124">
        <f>2021-Draft2021[[#This Row],[Net Keeper Count]]</f>
        <v>2017</v>
      </c>
      <c r="N124">
        <f>IF(Draft2021[[#This Row],[KEEPER]]="K",1+_xlfn.IFNA(INDEX(Draft2020[Net Keeper Count],MATCH(Draft2021[[#This Row],[PLAYER]],Draft2020[PLAYER],0)),0),0)</f>
        <v>4</v>
      </c>
    </row>
    <row r="125" spans="3:14" x14ac:dyDescent="0.25">
      <c r="C125">
        <v>202</v>
      </c>
      <c r="D125" t="s">
        <v>1041</v>
      </c>
      <c r="E125" t="s">
        <v>192</v>
      </c>
      <c r="F125" t="s">
        <v>5374</v>
      </c>
      <c r="G125" t="s">
        <v>92</v>
      </c>
      <c r="H125" t="s">
        <v>102</v>
      </c>
      <c r="I125">
        <v>22</v>
      </c>
      <c r="J125" t="s">
        <v>31</v>
      </c>
      <c r="K125" t="str">
        <f>IF(Draft2021[[#This Row],[KEEPER]]="K",_xlfn.IFNA(INDEX(Draft2020[Current Contract],MATCH(Draft2021[[#This Row],[sleeper_id]],Draft2020[sleeper_id],0)),"Undrafted"),"")</f>
        <v>Rookie</v>
      </c>
      <c r="L125" t="str">
        <f>IF(Draft2021[[#This Row],[KEEPER]]="K",Draft2021[[#This Row],[Last Contract]],IF(ISNA(VLOOKUP(Draft2021[[#This Row],[sleeper_id]],Rookies2021[player_id],1,FALSE)),"Auction","Rookie"))</f>
        <v>Rookie</v>
      </c>
      <c r="M125">
        <f>2021-Draft2021[[#This Row],[Net Keeper Count]]</f>
        <v>2017</v>
      </c>
      <c r="N125">
        <f>IF(Draft2021[[#This Row],[KEEPER]]="K",1+_xlfn.IFNA(INDEX(Draft2020[Net Keeper Count],MATCH(Draft2021[[#This Row],[PLAYER]],Draft2020[PLAYER],0)),0),0)</f>
        <v>4</v>
      </c>
    </row>
    <row r="126" spans="3:14" x14ac:dyDescent="0.25">
      <c r="C126">
        <v>201</v>
      </c>
      <c r="D126" t="s">
        <v>1041</v>
      </c>
      <c r="E126" t="s">
        <v>1349</v>
      </c>
      <c r="F126" t="s">
        <v>1348</v>
      </c>
      <c r="G126" t="s">
        <v>2241</v>
      </c>
      <c r="H126" t="s">
        <v>102</v>
      </c>
      <c r="I126">
        <v>13</v>
      </c>
      <c r="J126" t="s">
        <v>31</v>
      </c>
      <c r="K126" t="str">
        <f>IF(Draft2021[[#This Row],[KEEPER]]="K",_xlfn.IFNA(INDEX(Draft2020[Current Contract],MATCH(Draft2021[[#This Row],[sleeper_id]],Draft2020[sleeper_id],0)),"Undrafted"),"")</f>
        <v>Rookie</v>
      </c>
      <c r="L126" t="str">
        <f>IF(Draft2021[[#This Row],[KEEPER]]="K",Draft2021[[#This Row],[Last Contract]],IF(ISNA(VLOOKUP(Draft2021[[#This Row],[sleeper_id]],Rookies2021[player_id],1,FALSE)),"Auction","Rookie"))</f>
        <v>Rookie</v>
      </c>
      <c r="M126">
        <f>2021-Draft2021[[#This Row],[Net Keeper Count]]</f>
        <v>2019</v>
      </c>
      <c r="N126">
        <f>IF(Draft2021[[#This Row],[KEEPER]]="K",1+_xlfn.IFNA(INDEX(Draft2020[Net Keeper Count],MATCH(Draft2021[[#This Row],[PLAYER]],Draft2020[PLAYER],0)),0),0)</f>
        <v>2</v>
      </c>
    </row>
    <row r="127" spans="3:14" x14ac:dyDescent="0.25">
      <c r="C127">
        <v>194</v>
      </c>
      <c r="D127" t="s">
        <v>1041</v>
      </c>
      <c r="E127" t="s">
        <v>206</v>
      </c>
      <c r="F127" t="s">
        <v>5139</v>
      </c>
      <c r="G127" t="s">
        <v>2278</v>
      </c>
      <c r="H127" t="s">
        <v>102</v>
      </c>
      <c r="I127">
        <v>12</v>
      </c>
      <c r="J127" t="s">
        <v>31</v>
      </c>
      <c r="K127" t="str">
        <f>IF(Draft2021[[#This Row],[KEEPER]]="K",_xlfn.IFNA(INDEX(Draft2020[Current Contract],MATCH(Draft2021[[#This Row],[sleeper_id]],Draft2020[sleeper_id],0)),"Undrafted"),"")</f>
        <v>Auction</v>
      </c>
      <c r="L127" t="str">
        <f>IF(Draft2021[[#This Row],[KEEPER]]="K",Draft2021[[#This Row],[Last Contract]],IF(ISNA(VLOOKUP(Draft2021[[#This Row],[sleeper_id]],Rookies2021[player_id],1,FALSE)),"Auction","Rookie"))</f>
        <v>Auction</v>
      </c>
      <c r="M127">
        <f>2021-Draft2021[[#This Row],[Net Keeper Count]]</f>
        <v>2018</v>
      </c>
      <c r="N127">
        <f>IF(Draft2021[[#This Row],[KEEPER]]="K",1+_xlfn.IFNA(INDEX(Draft2020[Net Keeper Count],MATCH(Draft2021[[#This Row],[PLAYER]],Draft2020[PLAYER],0)),0),0)</f>
        <v>3</v>
      </c>
    </row>
    <row r="128" spans="3:14" x14ac:dyDescent="0.25">
      <c r="C128">
        <v>200</v>
      </c>
      <c r="D128" t="s">
        <v>1041</v>
      </c>
      <c r="E128" t="s">
        <v>35</v>
      </c>
      <c r="F128" t="s">
        <v>5375</v>
      </c>
      <c r="G128" t="s">
        <v>34</v>
      </c>
      <c r="H128" t="s">
        <v>29</v>
      </c>
      <c r="I128">
        <v>7</v>
      </c>
      <c r="J128" t="s">
        <v>31</v>
      </c>
      <c r="K128" t="str">
        <f>IF(Draft2021[[#This Row],[KEEPER]]="K",_xlfn.IFNA(INDEX(Draft2020[Current Contract],MATCH(Draft2021[[#This Row],[sleeper_id]],Draft2020[sleeper_id],0)),"Undrafted"),"")</f>
        <v>Auction</v>
      </c>
      <c r="L128" t="str">
        <f>IF(Draft2021[[#This Row],[KEEPER]]="K",Draft2021[[#This Row],[Last Contract]],IF(ISNA(VLOOKUP(Draft2021[[#This Row],[sleeper_id]],Rookies2021[player_id],1,FALSE)),"Auction","Rookie"))</f>
        <v>Auction</v>
      </c>
      <c r="M128">
        <f>2021-Draft2021[[#This Row],[Net Keeper Count]]</f>
        <v>2019</v>
      </c>
      <c r="N128">
        <f>IF(Draft2021[[#This Row],[KEEPER]]="K",1+_xlfn.IFNA(INDEX(Draft2020[Net Keeper Count],MATCH(Draft2021[[#This Row],[PLAYER]],Draft2020[PLAYER],0)),0),0)</f>
        <v>2</v>
      </c>
    </row>
    <row r="129" spans="3:14" x14ac:dyDescent="0.25">
      <c r="C129">
        <v>62</v>
      </c>
      <c r="D129" t="s">
        <v>1041</v>
      </c>
      <c r="E129" t="s">
        <v>1105</v>
      </c>
      <c r="F129" t="s">
        <v>1104</v>
      </c>
      <c r="G129" t="s">
        <v>2213</v>
      </c>
      <c r="H129" t="s">
        <v>64</v>
      </c>
      <c r="I129">
        <v>6</v>
      </c>
      <c r="J129" t="s">
        <v>31</v>
      </c>
      <c r="K129" t="str">
        <f>IF(Draft2021[[#This Row],[KEEPER]]="K",_xlfn.IFNA(INDEX(Draft2020[Current Contract],MATCH(Draft2021[[#This Row],[sleeper_id]],Draft2020[sleeper_id],0)),"Undrafted"),"")</f>
        <v>Rookie</v>
      </c>
      <c r="L129" t="str">
        <f>IF(Draft2021[[#This Row],[KEEPER]]="K",Draft2021[[#This Row],[Last Contract]],IF(ISNA(VLOOKUP(Draft2021[[#This Row],[sleeper_id]],Rookies2021[player_id],1,FALSE)),"Auction","Rookie"))</f>
        <v>Rookie</v>
      </c>
      <c r="M129">
        <f>2021-Draft2021[[#This Row],[Net Keeper Count]]</f>
        <v>2020</v>
      </c>
      <c r="N129">
        <f>IF(Draft2021[[#This Row],[KEEPER]]="K",1+_xlfn.IFNA(INDEX(Draft2020[Net Keeper Count],MATCH(Draft2021[[#This Row],[PLAYER]],Draft2020[PLAYER],0)),0),0)</f>
        <v>1</v>
      </c>
    </row>
    <row r="130" spans="3:14" x14ac:dyDescent="0.25">
      <c r="C130">
        <v>199</v>
      </c>
      <c r="D130" t="s">
        <v>1041</v>
      </c>
      <c r="E130" t="s">
        <v>278</v>
      </c>
      <c r="F130" t="s">
        <v>1396</v>
      </c>
      <c r="G130" t="s">
        <v>2268</v>
      </c>
      <c r="H130" t="s">
        <v>29</v>
      </c>
      <c r="I130">
        <v>4</v>
      </c>
      <c r="J130" t="s">
        <v>31</v>
      </c>
      <c r="K130" t="str">
        <f>IF(Draft2021[[#This Row],[KEEPER]]="K",_xlfn.IFNA(INDEX(Draft2020[Current Contract],MATCH(Draft2021[[#This Row],[sleeper_id]],Draft2020[sleeper_id],0)),"Undrafted"),"")</f>
        <v>Rookie</v>
      </c>
      <c r="L130" t="str">
        <f>IF(Draft2021[[#This Row],[KEEPER]]="K",Draft2021[[#This Row],[Last Contract]],IF(ISNA(VLOOKUP(Draft2021[[#This Row],[sleeper_id]],Rookies2021[player_id],1,FALSE)),"Auction","Rookie"))</f>
        <v>Rookie</v>
      </c>
      <c r="M130">
        <f>2021-Draft2021[[#This Row],[Net Keeper Count]]</f>
        <v>2018</v>
      </c>
      <c r="N130">
        <f>IF(Draft2021[[#This Row],[KEEPER]]="K",1+_xlfn.IFNA(INDEX(Draft2020[Net Keeper Count],MATCH(Draft2021[[#This Row],[PLAYER]],Draft2020[PLAYER],0)),0),0)</f>
        <v>3</v>
      </c>
    </row>
    <row r="131" spans="3:14" x14ac:dyDescent="0.25">
      <c r="C131">
        <v>195</v>
      </c>
      <c r="D131" t="s">
        <v>1041</v>
      </c>
      <c r="E131" t="s">
        <v>1793</v>
      </c>
      <c r="F131" t="s">
        <v>5162</v>
      </c>
      <c r="G131" t="s">
        <v>34</v>
      </c>
      <c r="H131" t="s">
        <v>64</v>
      </c>
      <c r="I131">
        <v>4</v>
      </c>
      <c r="J131" t="s">
        <v>31</v>
      </c>
      <c r="K131" t="str">
        <f>IF(Draft2021[[#This Row],[KEEPER]]="K",_xlfn.IFNA(INDEX(Draft2020[Current Contract],MATCH(Draft2021[[#This Row],[sleeper_id]],Draft2020[sleeper_id],0)),"Undrafted"),"")</f>
        <v>Rookie</v>
      </c>
      <c r="L131" t="str">
        <f>IF(Draft2021[[#This Row],[KEEPER]]="K",Draft2021[[#This Row],[Last Contract]],IF(ISNA(VLOOKUP(Draft2021[[#This Row],[sleeper_id]],Rookies2021[player_id],1,FALSE)),"Auction","Rookie"))</f>
        <v>Rookie</v>
      </c>
      <c r="M131">
        <f>2021-Draft2021[[#This Row],[Net Keeper Count]]</f>
        <v>2019</v>
      </c>
      <c r="N131">
        <f>IF(Draft2021[[#This Row],[KEEPER]]="K",1+_xlfn.IFNA(INDEX(Draft2020[Net Keeper Count],MATCH(Draft2021[[#This Row],[PLAYER]],Draft2020[PLAYER],0)),0),0)</f>
        <v>2</v>
      </c>
    </row>
    <row r="132" spans="3:14" x14ac:dyDescent="0.25">
      <c r="C132">
        <v>61</v>
      </c>
      <c r="D132" t="s">
        <v>1041</v>
      </c>
      <c r="E132" t="s">
        <v>5376</v>
      </c>
      <c r="F132" t="s">
        <v>5377</v>
      </c>
      <c r="G132" t="s">
        <v>2241</v>
      </c>
      <c r="H132" t="s">
        <v>64</v>
      </c>
      <c r="I132">
        <v>3</v>
      </c>
      <c r="J132" t="s">
        <v>31</v>
      </c>
      <c r="K132" t="str">
        <f>IF(Draft2021[[#This Row],[KEEPER]]="K",_xlfn.IFNA(INDEX(Draft2020[Current Contract],MATCH(Draft2021[[#This Row],[sleeper_id]],Draft2020[sleeper_id],0)),"Undrafted"),"")</f>
        <v>Rookie</v>
      </c>
      <c r="L132" t="str">
        <f>IF(Draft2021[[#This Row],[KEEPER]]="K",Draft2021[[#This Row],[Last Contract]],IF(ISNA(VLOOKUP(Draft2021[[#This Row],[sleeper_id]],Rookies2021[player_id],1,FALSE)),"Auction","Rookie"))</f>
        <v>Rookie</v>
      </c>
      <c r="M132">
        <f>2021-Draft2021[[#This Row],[Net Keeper Count]]</f>
        <v>2020</v>
      </c>
      <c r="N132">
        <f>IF(Draft2021[[#This Row],[KEEPER]]="K",1+_xlfn.IFNA(INDEX(Draft2020[Net Keeper Count],MATCH(Draft2021[[#This Row],[PLAYER]],Draft2020[PLAYER],0)),0),0)</f>
        <v>1</v>
      </c>
    </row>
    <row r="133" spans="3:14" x14ac:dyDescent="0.25">
      <c r="C133">
        <v>197</v>
      </c>
      <c r="D133" t="s">
        <v>1041</v>
      </c>
      <c r="E133" t="s">
        <v>253</v>
      </c>
      <c r="F133" t="s">
        <v>2614</v>
      </c>
      <c r="G133" t="s">
        <v>2268</v>
      </c>
      <c r="H133" t="s">
        <v>126</v>
      </c>
      <c r="I133">
        <v>2</v>
      </c>
      <c r="J133" t="s">
        <v>31</v>
      </c>
      <c r="K133" t="str">
        <f>IF(Draft2021[[#This Row],[KEEPER]]="K",_xlfn.IFNA(INDEX(Draft2020[Current Contract],MATCH(Draft2021[[#This Row],[sleeper_id]],Draft2020[sleeper_id],0)),"Undrafted"),"")</f>
        <v>Auction</v>
      </c>
      <c r="L133" t="str">
        <f>IF(Draft2021[[#This Row],[KEEPER]]="K",Draft2021[[#This Row],[Last Contract]],IF(ISNA(VLOOKUP(Draft2021[[#This Row],[sleeper_id]],Rookies2021[player_id],1,FALSE)),"Auction","Rookie"))</f>
        <v>Auction</v>
      </c>
      <c r="M133">
        <f>2021-Draft2021[[#This Row],[Net Keeper Count]]</f>
        <v>2020</v>
      </c>
      <c r="N133">
        <f>IF(Draft2021[[#This Row],[KEEPER]]="K",1+_xlfn.IFNA(INDEX(Draft2020[Net Keeper Count],MATCH(Draft2021[[#This Row],[PLAYER]],Draft2020[PLAYER],0)),0),0)</f>
        <v>1</v>
      </c>
    </row>
    <row r="134" spans="3:14" x14ac:dyDescent="0.25">
      <c r="C134">
        <v>196</v>
      </c>
      <c r="D134" t="s">
        <v>1041</v>
      </c>
      <c r="E134" t="s">
        <v>1235</v>
      </c>
      <c r="F134" t="s">
        <v>1234</v>
      </c>
      <c r="G134" t="s">
        <v>2228</v>
      </c>
      <c r="H134" t="s">
        <v>64</v>
      </c>
      <c r="I134">
        <v>2</v>
      </c>
      <c r="J134" t="s">
        <v>31</v>
      </c>
      <c r="K134" t="str">
        <f>IF(Draft2021[[#This Row],[KEEPER]]="K",_xlfn.IFNA(INDEX(Draft2020[Current Contract],MATCH(Draft2021[[#This Row],[sleeper_id]],Draft2020[sleeper_id],0)),"Undrafted"),"")</f>
        <v>Rookie</v>
      </c>
      <c r="L134" t="str">
        <f>IF(Draft2021[[#This Row],[KEEPER]]="K",Draft2021[[#This Row],[Last Contract]],IF(ISNA(VLOOKUP(Draft2021[[#This Row],[sleeper_id]],Rookies2021[player_id],1,FALSE)),"Auction","Rookie"))</f>
        <v>Rookie</v>
      </c>
      <c r="M134">
        <f>2021-Draft2021[[#This Row],[Net Keeper Count]]</f>
        <v>2019</v>
      </c>
      <c r="N134">
        <f>IF(Draft2021[[#This Row],[KEEPER]]="K",1+_xlfn.IFNA(INDEX(Draft2020[Net Keeper Count],MATCH(Draft2021[[#This Row],[PLAYER]],Draft2020[PLAYER],0)),0),0)</f>
        <v>2</v>
      </c>
    </row>
    <row r="135" spans="3:14" x14ac:dyDescent="0.25">
      <c r="C135">
        <v>60</v>
      </c>
      <c r="D135" t="s">
        <v>1041</v>
      </c>
      <c r="E135" t="s">
        <v>1369</v>
      </c>
      <c r="F135" t="s">
        <v>1368</v>
      </c>
      <c r="G135" t="s">
        <v>70</v>
      </c>
      <c r="H135" t="s">
        <v>29</v>
      </c>
      <c r="I135">
        <v>2</v>
      </c>
      <c r="J135" t="s">
        <v>31</v>
      </c>
      <c r="K135" t="str">
        <f>IF(Draft2021[[#This Row],[KEEPER]]="K",_xlfn.IFNA(INDEX(Draft2020[Current Contract],MATCH(Draft2021[[#This Row],[sleeper_id]],Draft2020[sleeper_id],0)),"Undrafted"),"")</f>
        <v>Rookie</v>
      </c>
      <c r="L135" t="str">
        <f>IF(Draft2021[[#This Row],[KEEPER]]="K",Draft2021[[#This Row],[Last Contract]],IF(ISNA(VLOOKUP(Draft2021[[#This Row],[sleeper_id]],Rookies2021[player_id],1,FALSE)),"Auction","Rookie"))</f>
        <v>Rookie</v>
      </c>
      <c r="M135">
        <f>2021-Draft2021[[#This Row],[Net Keeper Count]]</f>
        <v>2020</v>
      </c>
      <c r="N135">
        <f>IF(Draft2021[[#This Row],[KEEPER]]="K",1+_xlfn.IFNA(INDEX(Draft2020[Net Keeper Count],MATCH(Draft2021[[#This Row],[PLAYER]],Draft2020[PLAYER],0)),0),0)</f>
        <v>1</v>
      </c>
    </row>
    <row r="136" spans="3:14" x14ac:dyDescent="0.25">
      <c r="C136">
        <v>67</v>
      </c>
      <c r="D136" t="s">
        <v>1041</v>
      </c>
      <c r="E136" t="s">
        <v>101</v>
      </c>
      <c r="F136" t="s">
        <v>5378</v>
      </c>
      <c r="G136" t="s">
        <v>94</v>
      </c>
      <c r="H136" t="s">
        <v>102</v>
      </c>
      <c r="I136">
        <v>1</v>
      </c>
      <c r="J136" t="s">
        <v>31</v>
      </c>
      <c r="K136" t="str">
        <f>IF(Draft2021[[#This Row],[KEEPER]]="K",_xlfn.IFNA(INDEX(Draft2020[Current Contract],MATCH(Draft2021[[#This Row],[sleeper_id]],Draft2020[sleeper_id],0)),"Undrafted"),"")</f>
        <v>Undrafted</v>
      </c>
      <c r="L136" t="str">
        <f>IF(Draft2021[[#This Row],[KEEPER]]="K",Draft2021[[#This Row],[Last Contract]],IF(ISNA(VLOOKUP(Draft2021[[#This Row],[sleeper_id]],Rookies2021[player_id],1,FALSE)),"Auction","Rookie"))</f>
        <v>Undrafted</v>
      </c>
      <c r="M136">
        <f>2021-Draft2021[[#This Row],[Net Keeper Count]]</f>
        <v>2020</v>
      </c>
      <c r="N136">
        <f>IF(Draft2021[[#This Row],[KEEPER]]="K",1+_xlfn.IFNA(INDEX(Draft2020[Net Keeper Count],MATCH(Draft2021[[#This Row],[PLAYER]],Draft2020[PLAYER],0)),0),0)</f>
        <v>1</v>
      </c>
    </row>
    <row r="137" spans="3:14" x14ac:dyDescent="0.25">
      <c r="C137">
        <v>68</v>
      </c>
      <c r="D137" t="s">
        <v>1041</v>
      </c>
      <c r="E137" t="s">
        <v>5379</v>
      </c>
      <c r="F137" t="s">
        <v>5380</v>
      </c>
      <c r="G137" t="s">
        <v>2322</v>
      </c>
      <c r="H137" t="s">
        <v>102</v>
      </c>
      <c r="I137">
        <v>1</v>
      </c>
      <c r="J137" t="s">
        <v>31</v>
      </c>
      <c r="K137" t="str">
        <f>IF(Draft2021[[#This Row],[KEEPER]]="K",_xlfn.IFNA(INDEX(Draft2020[Current Contract],MATCH(Draft2021[[#This Row],[sleeper_id]],Draft2020[sleeper_id],0)),"Undrafted"),"")</f>
        <v>Undrafted</v>
      </c>
      <c r="L137" t="str">
        <f>IF(Draft2021[[#This Row],[KEEPER]]="K",Draft2021[[#This Row],[Last Contract]],IF(ISNA(VLOOKUP(Draft2021[[#This Row],[sleeper_id]],Rookies2021[player_id],1,FALSE)),"Auction","Rookie"))</f>
        <v>Undrafted</v>
      </c>
      <c r="M137">
        <f>2021-Draft2021[[#This Row],[Net Keeper Count]]</f>
        <v>2020</v>
      </c>
      <c r="N137">
        <f>IF(Draft2021[[#This Row],[KEEPER]]="K",1+_xlfn.IFNA(INDEX(Draft2020[Net Keeper Count],MATCH(Draft2021[[#This Row],[PLAYER]],Draft2020[PLAYER],0)),0),0)</f>
        <v>1</v>
      </c>
    </row>
    <row r="138" spans="3:14" x14ac:dyDescent="0.25">
      <c r="C138">
        <v>69</v>
      </c>
      <c r="D138" t="s">
        <v>1041</v>
      </c>
      <c r="E138" t="s">
        <v>962</v>
      </c>
      <c r="F138" t="s">
        <v>1288</v>
      </c>
      <c r="G138" t="s">
        <v>54</v>
      </c>
      <c r="H138" t="s">
        <v>29</v>
      </c>
      <c r="I138">
        <v>1</v>
      </c>
      <c r="J138" t="s">
        <v>31</v>
      </c>
      <c r="K138" t="str">
        <f>IF(Draft2021[[#This Row],[KEEPER]]="K",_xlfn.IFNA(INDEX(Draft2020[Current Contract],MATCH(Draft2021[[#This Row],[sleeper_id]],Draft2020[sleeper_id],0)),"Undrafted"),"")</f>
        <v>Undrafted</v>
      </c>
      <c r="L138" t="str">
        <f>IF(Draft2021[[#This Row],[KEEPER]]="K",Draft2021[[#This Row],[Last Contract]],IF(ISNA(VLOOKUP(Draft2021[[#This Row],[sleeper_id]],Rookies2021[player_id],1,FALSE)),"Auction","Rookie"))</f>
        <v>Undrafted</v>
      </c>
      <c r="M138">
        <f>2021-Draft2021[[#This Row],[Net Keeper Count]]</f>
        <v>2020</v>
      </c>
      <c r="N138">
        <f>IF(Draft2021[[#This Row],[KEEPER]]="K",1+_xlfn.IFNA(INDEX(Draft2020[Net Keeper Count],MATCH(Draft2021[[#This Row],[PLAYER]],Draft2020[PLAYER],0)),0),0)</f>
        <v>1</v>
      </c>
    </row>
    <row r="139" spans="3:14" x14ac:dyDescent="0.25">
      <c r="C139">
        <v>63</v>
      </c>
      <c r="D139" t="s">
        <v>1041</v>
      </c>
      <c r="E139" t="s">
        <v>1404</v>
      </c>
      <c r="F139" t="s">
        <v>1403</v>
      </c>
      <c r="G139" t="s">
        <v>2311</v>
      </c>
      <c r="H139" t="s">
        <v>102</v>
      </c>
      <c r="I139">
        <v>5</v>
      </c>
      <c r="J139" t="s">
        <v>19</v>
      </c>
      <c r="K139" t="str">
        <f>IF(Draft2021[[#This Row],[KEEPER]]="K",_xlfn.IFNA(INDEX(Draft2020[Current Contract],MATCH(Draft2021[[#This Row],[sleeper_id]],Draft2020[sleeper_id],0)),"Undrafted"),"")</f>
        <v/>
      </c>
      <c r="L139" t="str">
        <f>IF(Draft2021[[#This Row],[KEEPER]]="K",Draft2021[[#This Row],[Last Contract]],IF(ISNA(VLOOKUP(Draft2021[[#This Row],[sleeper_id]],Rookies2021[player_id],1,FALSE)),"Auction","Rookie"))</f>
        <v>Rookie</v>
      </c>
      <c r="M139">
        <f>2021-Draft2021[[#This Row],[Net Keeper Count]]</f>
        <v>2021</v>
      </c>
      <c r="N139">
        <f>IF(Draft2021[[#This Row],[KEEPER]]="K",1+_xlfn.IFNA(INDEX(Draft2020[Net Keeper Count],MATCH(Draft2021[[#This Row],[PLAYER]],Draft2020[PLAYER],0)),0),0)</f>
        <v>0</v>
      </c>
    </row>
    <row r="140" spans="3:14" x14ac:dyDescent="0.25">
      <c r="C140">
        <v>64</v>
      </c>
      <c r="D140" t="s">
        <v>1041</v>
      </c>
      <c r="E140" t="s">
        <v>2034</v>
      </c>
      <c r="F140" t="s">
        <v>2598</v>
      </c>
      <c r="G140" t="s">
        <v>2208</v>
      </c>
      <c r="H140" t="s">
        <v>102</v>
      </c>
      <c r="I140">
        <v>3</v>
      </c>
      <c r="J140" t="s">
        <v>19</v>
      </c>
      <c r="K140" t="str">
        <f>IF(Draft2021[[#This Row],[KEEPER]]="K",_xlfn.IFNA(INDEX(Draft2020[Current Contract],MATCH(Draft2021[[#This Row],[sleeper_id]],Draft2020[sleeper_id],0)),"Undrafted"),"")</f>
        <v/>
      </c>
      <c r="L140" t="str">
        <f>IF(Draft2021[[#This Row],[KEEPER]]="K",Draft2021[[#This Row],[Last Contract]],IF(ISNA(VLOOKUP(Draft2021[[#This Row],[sleeper_id]],Rookies2021[player_id],1,FALSE)),"Auction","Rookie"))</f>
        <v>Rookie</v>
      </c>
      <c r="M140">
        <f>2021-Draft2021[[#This Row],[Net Keeper Count]]</f>
        <v>2021</v>
      </c>
      <c r="N140">
        <f>IF(Draft2021[[#This Row],[KEEPER]]="K",1+_xlfn.IFNA(INDEX(Draft2020[Net Keeper Count],MATCH(Draft2021[[#This Row],[PLAYER]],Draft2020[PLAYER],0)),0),0)</f>
        <v>0</v>
      </c>
    </row>
    <row r="141" spans="3:14" x14ac:dyDescent="0.25">
      <c r="C141">
        <v>65</v>
      </c>
      <c r="D141" t="s">
        <v>1041</v>
      </c>
      <c r="E141" t="s">
        <v>5381</v>
      </c>
      <c r="F141" t="s">
        <v>5382</v>
      </c>
      <c r="G141" t="s">
        <v>2244</v>
      </c>
      <c r="H141" t="s">
        <v>64</v>
      </c>
      <c r="I141">
        <v>2</v>
      </c>
      <c r="J141" t="s">
        <v>19</v>
      </c>
      <c r="K141" t="str">
        <f>IF(Draft2021[[#This Row],[KEEPER]]="K",_xlfn.IFNA(INDEX(Draft2020[Current Contract],MATCH(Draft2021[[#This Row],[sleeper_id]],Draft2020[sleeper_id],0)),"Undrafted"),"")</f>
        <v/>
      </c>
      <c r="L141" t="str">
        <f>IF(Draft2021[[#This Row],[KEEPER]]="K",Draft2021[[#This Row],[Last Contract]],IF(ISNA(VLOOKUP(Draft2021[[#This Row],[sleeper_id]],Rookies2021[player_id],1,FALSE)),"Auction","Rookie"))</f>
        <v>Rookie</v>
      </c>
      <c r="M141">
        <f>2021-Draft2021[[#This Row],[Net Keeper Count]]</f>
        <v>2021</v>
      </c>
      <c r="N141">
        <f>IF(Draft2021[[#This Row],[KEEPER]]="K",1+_xlfn.IFNA(INDEX(Draft2020[Net Keeper Count],MATCH(Draft2021[[#This Row],[PLAYER]],Draft2020[PLAYER],0)),0),0)</f>
        <v>0</v>
      </c>
    </row>
    <row r="142" spans="3:14" x14ac:dyDescent="0.25">
      <c r="C142">
        <v>66</v>
      </c>
      <c r="D142" t="s">
        <v>1041</v>
      </c>
      <c r="E142" t="s">
        <v>5383</v>
      </c>
      <c r="F142" t="s">
        <v>5384</v>
      </c>
      <c r="G142" t="s">
        <v>2213</v>
      </c>
      <c r="H142" t="s">
        <v>64</v>
      </c>
      <c r="I142">
        <v>2</v>
      </c>
      <c r="J142" t="s">
        <v>19</v>
      </c>
      <c r="K142" t="str">
        <f>IF(Draft2021[[#This Row],[KEEPER]]="K",_xlfn.IFNA(INDEX(Draft2020[Current Contract],MATCH(Draft2021[[#This Row],[sleeper_id]],Draft2020[sleeper_id],0)),"Undrafted"),"")</f>
        <v/>
      </c>
      <c r="L142" t="str">
        <f>IF(Draft2021[[#This Row],[KEEPER]]="K",Draft2021[[#This Row],[Last Contract]],IF(ISNA(VLOOKUP(Draft2021[[#This Row],[sleeper_id]],Rookies2021[player_id],1,FALSE)),"Auction","Rookie"))</f>
        <v>Rookie</v>
      </c>
      <c r="M142">
        <f>2021-Draft2021[[#This Row],[Net Keeper Count]]</f>
        <v>2021</v>
      </c>
      <c r="N142">
        <f>IF(Draft2021[[#This Row],[KEEPER]]="K",1+_xlfn.IFNA(INDEX(Draft2020[Net Keeper Count],MATCH(Draft2021[[#This Row],[PLAYER]],Draft2020[PLAYER],0)),0),0)</f>
        <v>0</v>
      </c>
    </row>
    <row r="143" spans="3:14" x14ac:dyDescent="0.25">
      <c r="C143">
        <v>70</v>
      </c>
      <c r="D143" t="s">
        <v>1041</v>
      </c>
      <c r="E143" t="s">
        <v>1924</v>
      </c>
      <c r="F143" t="s">
        <v>5385</v>
      </c>
      <c r="G143" t="s">
        <v>2246</v>
      </c>
      <c r="H143" t="s">
        <v>126</v>
      </c>
      <c r="I143">
        <v>1</v>
      </c>
      <c r="J143" t="s">
        <v>19</v>
      </c>
      <c r="K143" t="str">
        <f>IF(Draft2021[[#This Row],[KEEPER]]="K",_xlfn.IFNA(INDEX(Draft2020[Current Contract],MATCH(Draft2021[[#This Row],[sleeper_id]],Draft2020[sleeper_id],0)),"Undrafted"),"")</f>
        <v/>
      </c>
      <c r="L143" t="str">
        <f>IF(Draft2021[[#This Row],[KEEPER]]="K",Draft2021[[#This Row],[Last Contract]],IF(ISNA(VLOOKUP(Draft2021[[#This Row],[sleeper_id]],Rookies2021[player_id],1,FALSE)),"Auction","Rookie"))</f>
        <v>Rookie</v>
      </c>
      <c r="M143">
        <f>2021-Draft2021[[#This Row],[Net Keeper Count]]</f>
        <v>2021</v>
      </c>
      <c r="N143">
        <f>IF(Draft2021[[#This Row],[KEEPER]]="K",1+_xlfn.IFNA(INDEX(Draft2020[Net Keeper Count],MATCH(Draft2021[[#This Row],[PLAYER]],Draft2020[PLAYER],0)),0),0)</f>
        <v>0</v>
      </c>
    </row>
    <row r="144" spans="3:14" x14ac:dyDescent="0.25">
      <c r="D144" t="s">
        <v>1041</v>
      </c>
      <c r="E144" t="s">
        <v>85</v>
      </c>
      <c r="F144" t="s">
        <v>5386</v>
      </c>
      <c r="G144" t="s">
        <v>2219</v>
      </c>
      <c r="H144" t="s">
        <v>64</v>
      </c>
      <c r="I144">
        <v>31</v>
      </c>
      <c r="K144" t="str">
        <f>IF(Draft2021[[#This Row],[KEEPER]]="K",_xlfn.IFNA(INDEX(Draft2020[Current Contract],MATCH(Draft2021[[#This Row],[sleeper_id]],Draft2020[sleeper_id],0)),"Undrafted"),"")</f>
        <v/>
      </c>
      <c r="L144" t="str">
        <f>IF(Draft2021[[#This Row],[KEEPER]]="K",Draft2021[[#This Row],[Last Contract]],IF(ISNA(VLOOKUP(Draft2021[[#This Row],[sleeper_id]],Rookies2021[player_id],1,FALSE)),"Auction","Rookie"))</f>
        <v>Auction</v>
      </c>
      <c r="M144">
        <f>2021-Draft2021[[#This Row],[Net Keeper Count]]</f>
        <v>2021</v>
      </c>
      <c r="N144">
        <f>IF(Draft2021[[#This Row],[KEEPER]]="K",1+_xlfn.IFNA(INDEX(Draft2020[Net Keeper Count],MATCH(Draft2021[[#This Row],[PLAYER]],Draft2020[PLAYER],0)),0),0)</f>
        <v>0</v>
      </c>
    </row>
    <row r="145" spans="3:14" x14ac:dyDescent="0.25">
      <c r="D145" t="s">
        <v>1041</v>
      </c>
      <c r="E145" t="s">
        <v>93</v>
      </c>
      <c r="F145" t="s">
        <v>2833</v>
      </c>
      <c r="G145" t="s">
        <v>54</v>
      </c>
      <c r="H145" t="s">
        <v>29</v>
      </c>
      <c r="I145">
        <v>3</v>
      </c>
      <c r="K145" t="str">
        <f>IF(Draft2021[[#This Row],[KEEPER]]="K",_xlfn.IFNA(INDEX(Draft2020[Current Contract],MATCH(Draft2021[[#This Row],[sleeper_id]],Draft2020[sleeper_id],0)),"Undrafted"),"")</f>
        <v/>
      </c>
      <c r="L145" t="str">
        <f>IF(Draft2021[[#This Row],[KEEPER]]="K",Draft2021[[#This Row],[Last Contract]],IF(ISNA(VLOOKUP(Draft2021[[#This Row],[sleeper_id]],Rookies2021[player_id],1,FALSE)),"Auction","Rookie"))</f>
        <v>Auction</v>
      </c>
      <c r="M145">
        <f>2021-Draft2021[[#This Row],[Net Keeper Count]]</f>
        <v>2021</v>
      </c>
      <c r="N145">
        <f>IF(Draft2021[[#This Row],[KEEPER]]="K",1+_xlfn.IFNA(INDEX(Draft2020[Net Keeper Count],MATCH(Draft2021[[#This Row],[PLAYER]],Draft2020[PLAYER],0)),0),0)</f>
        <v>0</v>
      </c>
    </row>
    <row r="146" spans="3:14" x14ac:dyDescent="0.25">
      <c r="D146" t="s">
        <v>1041</v>
      </c>
      <c r="E146" t="s">
        <v>187</v>
      </c>
      <c r="F146" t="s">
        <v>1259</v>
      </c>
      <c r="G146" t="s">
        <v>92</v>
      </c>
      <c r="H146" t="s">
        <v>126</v>
      </c>
      <c r="I146">
        <v>1</v>
      </c>
      <c r="K146" t="str">
        <f>IF(Draft2021[[#This Row],[KEEPER]]="K",_xlfn.IFNA(INDEX(Draft2020[Current Contract],MATCH(Draft2021[[#This Row],[sleeper_id]],Draft2020[sleeper_id],0)),"Undrafted"),"")</f>
        <v/>
      </c>
      <c r="L146" t="str">
        <f>IF(Draft2021[[#This Row],[KEEPER]]="K",Draft2021[[#This Row],[Last Contract]],IF(ISNA(VLOOKUP(Draft2021[[#This Row],[sleeper_id]],Rookies2021[player_id],1,FALSE)),"Auction","Rookie"))</f>
        <v>Auction</v>
      </c>
      <c r="M146">
        <f>2021-Draft2021[[#This Row],[Net Keeper Count]]</f>
        <v>2021</v>
      </c>
      <c r="N146">
        <f>IF(Draft2021[[#This Row],[KEEPER]]="K",1+_xlfn.IFNA(INDEX(Draft2020[Net Keeper Count],MATCH(Draft2021[[#This Row],[PLAYER]],Draft2020[PLAYER],0)),0),0)</f>
        <v>0</v>
      </c>
    </row>
    <row r="147" spans="3:14" x14ac:dyDescent="0.25">
      <c r="C147">
        <v>74</v>
      </c>
      <c r="D147" t="s">
        <v>1049</v>
      </c>
      <c r="E147" t="s">
        <v>136</v>
      </c>
      <c r="F147" t="s">
        <v>1295</v>
      </c>
      <c r="G147" t="s">
        <v>62</v>
      </c>
      <c r="H147" t="s">
        <v>102</v>
      </c>
      <c r="I147">
        <v>70</v>
      </c>
      <c r="J147" t="s">
        <v>31</v>
      </c>
      <c r="K147" t="str">
        <f>IF(Draft2021[[#This Row],[KEEPER]]="K",_xlfn.IFNA(INDEX(Draft2020[Current Contract],MATCH(Draft2021[[#This Row],[sleeper_id]],Draft2020[sleeper_id],0)),"Undrafted"),"")</f>
        <v>Auction</v>
      </c>
      <c r="L147" t="str">
        <f>IF(Draft2021[[#This Row],[KEEPER]]="K",Draft2021[[#This Row],[Last Contract]],IF(ISNA(VLOOKUP(Draft2021[[#This Row],[sleeper_id]],Rookies2021[player_id],1,FALSE)),"Auction","Rookie"))</f>
        <v>Auction</v>
      </c>
      <c r="M147">
        <f>2021-Draft2021[[#This Row],[Net Keeper Count]]</f>
        <v>2020</v>
      </c>
      <c r="N147">
        <f>IF(Draft2021[[#This Row],[KEEPER]]="K",1+_xlfn.IFNA(INDEX(Draft2020[Net Keeper Count],MATCH(Draft2021[[#This Row],[PLAYER]],Draft2020[PLAYER],0)),0),0)</f>
        <v>1</v>
      </c>
    </row>
    <row r="148" spans="3:14" x14ac:dyDescent="0.25">
      <c r="C148">
        <v>73</v>
      </c>
      <c r="D148" t="s">
        <v>1049</v>
      </c>
      <c r="E148" t="s">
        <v>111</v>
      </c>
      <c r="F148" t="s">
        <v>5173</v>
      </c>
      <c r="G148" t="s">
        <v>2251</v>
      </c>
      <c r="H148" t="s">
        <v>102</v>
      </c>
      <c r="I148">
        <v>53</v>
      </c>
      <c r="J148" t="s">
        <v>31</v>
      </c>
      <c r="K148" t="str">
        <f>IF(Draft2021[[#This Row],[KEEPER]]="K",_xlfn.IFNA(INDEX(Draft2020[Current Contract],MATCH(Draft2021[[#This Row],[sleeper_id]],Draft2020[sleeper_id],0)),"Undrafted"),"")</f>
        <v>Auction</v>
      </c>
      <c r="L148" t="str">
        <f>IF(Draft2021[[#This Row],[KEEPER]]="K",Draft2021[[#This Row],[Last Contract]],IF(ISNA(VLOOKUP(Draft2021[[#This Row],[sleeper_id]],Rookies2021[player_id],1,FALSE)),"Auction","Rookie"))</f>
        <v>Auction</v>
      </c>
      <c r="M148">
        <f>2021-Draft2021[[#This Row],[Net Keeper Count]]</f>
        <v>2020</v>
      </c>
      <c r="N148">
        <f>IF(Draft2021[[#This Row],[KEEPER]]="K",1+_xlfn.IFNA(INDEX(Draft2020[Net Keeper Count],MATCH(Draft2021[[#This Row],[PLAYER]],Draft2020[PLAYER],0)),0),0)</f>
        <v>1</v>
      </c>
    </row>
    <row r="149" spans="3:14" x14ac:dyDescent="0.25">
      <c r="C149">
        <v>81</v>
      </c>
      <c r="D149" t="s">
        <v>1049</v>
      </c>
      <c r="E149" t="s">
        <v>99</v>
      </c>
      <c r="F149" t="s">
        <v>5190</v>
      </c>
      <c r="G149" t="s">
        <v>94</v>
      </c>
      <c r="H149" t="s">
        <v>64</v>
      </c>
      <c r="I149">
        <v>28</v>
      </c>
      <c r="J149" t="s">
        <v>31</v>
      </c>
      <c r="K149" t="str">
        <f>IF(Draft2021[[#This Row],[KEEPER]]="K",_xlfn.IFNA(INDEX(Draft2020[Current Contract],MATCH(Draft2021[[#This Row],[sleeper_id]],Draft2020[sleeper_id],0)),"Undrafted"),"")</f>
        <v>Rookie</v>
      </c>
      <c r="L149" t="str">
        <f>IF(Draft2021[[#This Row],[KEEPER]]="K",Draft2021[[#This Row],[Last Contract]],IF(ISNA(VLOOKUP(Draft2021[[#This Row],[sleeper_id]],Rookies2021[player_id],1,FALSE)),"Auction","Rookie"))</f>
        <v>Rookie</v>
      </c>
      <c r="M149">
        <f>2021-Draft2021[[#This Row],[Net Keeper Count]]</f>
        <v>2017</v>
      </c>
      <c r="N149">
        <f>IF(Draft2021[[#This Row],[KEEPER]]="K",1+_xlfn.IFNA(INDEX(Draft2020[Net Keeper Count],MATCH(Draft2021[[#This Row],[PLAYER]],Draft2020[PLAYER],0)),0),0)</f>
        <v>4</v>
      </c>
    </row>
    <row r="150" spans="3:14" x14ac:dyDescent="0.25">
      <c r="C150">
        <v>71</v>
      </c>
      <c r="D150" t="s">
        <v>1049</v>
      </c>
      <c r="E150" t="s">
        <v>290</v>
      </c>
      <c r="F150" t="s">
        <v>5387</v>
      </c>
      <c r="G150" t="s">
        <v>2278</v>
      </c>
      <c r="H150" t="s">
        <v>64</v>
      </c>
      <c r="I150">
        <v>24</v>
      </c>
      <c r="J150" t="s">
        <v>31</v>
      </c>
      <c r="K150" t="str">
        <f>IF(Draft2021[[#This Row],[KEEPER]]="K",_xlfn.IFNA(INDEX(Draft2020[Current Contract],MATCH(Draft2021[[#This Row],[sleeper_id]],Draft2020[sleeper_id],0)),"Undrafted"),"")</f>
        <v>Auction</v>
      </c>
      <c r="L150" t="str">
        <f>IF(Draft2021[[#This Row],[KEEPER]]="K",Draft2021[[#This Row],[Last Contract]],IF(ISNA(VLOOKUP(Draft2021[[#This Row],[sleeper_id]],Rookies2021[player_id],1,FALSE)),"Auction","Rookie"))</f>
        <v>Auction</v>
      </c>
      <c r="M150">
        <f>2021-Draft2021[[#This Row],[Net Keeper Count]]</f>
        <v>2018</v>
      </c>
      <c r="N150">
        <f>IF(Draft2021[[#This Row],[KEEPER]]="K",1+_xlfn.IFNA(INDEX(Draft2020[Net Keeper Count],MATCH(Draft2021[[#This Row],[PLAYER]],Draft2020[PLAYER],0)),0),0)</f>
        <v>3</v>
      </c>
    </row>
    <row r="151" spans="3:14" x14ac:dyDescent="0.25">
      <c r="C151">
        <v>76</v>
      </c>
      <c r="D151" t="s">
        <v>1049</v>
      </c>
      <c r="E151" t="s">
        <v>1325</v>
      </c>
      <c r="F151" t="s">
        <v>1324</v>
      </c>
      <c r="G151" t="s">
        <v>2251</v>
      </c>
      <c r="H151" t="s">
        <v>29</v>
      </c>
      <c r="I151">
        <v>12</v>
      </c>
      <c r="J151" t="s">
        <v>31</v>
      </c>
      <c r="K151" t="str">
        <f>IF(Draft2021[[#This Row],[KEEPER]]="K",_xlfn.IFNA(INDEX(Draft2020[Current Contract],MATCH(Draft2021[[#This Row],[sleeper_id]],Draft2020[sleeper_id],0)),"Undrafted"),"")</f>
        <v>Rookie</v>
      </c>
      <c r="L151" t="str">
        <f>IF(Draft2021[[#This Row],[KEEPER]]="K",Draft2021[[#This Row],[Last Contract]],IF(ISNA(VLOOKUP(Draft2021[[#This Row],[sleeper_id]],Rookies2021[player_id],1,FALSE)),"Auction","Rookie"))</f>
        <v>Rookie</v>
      </c>
      <c r="M151">
        <f>2021-Draft2021[[#This Row],[Net Keeper Count]]</f>
        <v>2019</v>
      </c>
      <c r="N151">
        <f>IF(Draft2021[[#This Row],[KEEPER]]="K",1+_xlfn.IFNA(INDEX(Draft2020[Net Keeper Count],MATCH(Draft2021[[#This Row],[PLAYER]],Draft2020[PLAYER],0)),0),0)</f>
        <v>2</v>
      </c>
    </row>
    <row r="152" spans="3:14" x14ac:dyDescent="0.25">
      <c r="C152">
        <v>79</v>
      </c>
      <c r="D152" t="s">
        <v>1049</v>
      </c>
      <c r="E152" t="s">
        <v>1958</v>
      </c>
      <c r="F152" t="s">
        <v>5228</v>
      </c>
      <c r="G152" t="s">
        <v>94</v>
      </c>
      <c r="H152" t="s">
        <v>64</v>
      </c>
      <c r="I152">
        <v>6</v>
      </c>
      <c r="J152" t="s">
        <v>31</v>
      </c>
      <c r="K152" t="str">
        <f>IF(Draft2021[[#This Row],[KEEPER]]="K",_xlfn.IFNA(INDEX(Draft2020[Current Contract],MATCH(Draft2021[[#This Row],[sleeper_id]],Draft2020[sleeper_id],0)),"Undrafted"),"")</f>
        <v>Rookie</v>
      </c>
      <c r="L152" t="str">
        <f>IF(Draft2021[[#This Row],[KEEPER]]="K",Draft2021[[#This Row],[Last Contract]],IF(ISNA(VLOOKUP(Draft2021[[#This Row],[sleeper_id]],Rookies2021[player_id],1,FALSE)),"Auction","Rookie"))</f>
        <v>Rookie</v>
      </c>
      <c r="M152">
        <f>2021-Draft2021[[#This Row],[Net Keeper Count]]</f>
        <v>2019</v>
      </c>
      <c r="N152">
        <f>IF(Draft2021[[#This Row],[KEEPER]]="K",1+_xlfn.IFNA(INDEX(Draft2020[Net Keeper Count],MATCH(Draft2021[[#This Row],[PLAYER]],Draft2020[PLAYER],0)),0),0)</f>
        <v>2</v>
      </c>
    </row>
    <row r="153" spans="3:14" x14ac:dyDescent="0.25">
      <c r="C153">
        <v>80</v>
      </c>
      <c r="D153" t="s">
        <v>1049</v>
      </c>
      <c r="E153" t="s">
        <v>5198</v>
      </c>
      <c r="F153" t="s">
        <v>5199</v>
      </c>
      <c r="G153" t="s">
        <v>72</v>
      </c>
      <c r="H153" t="s">
        <v>64</v>
      </c>
      <c r="I153">
        <v>6</v>
      </c>
      <c r="J153" t="s">
        <v>31</v>
      </c>
      <c r="K153" t="str">
        <f>IF(Draft2021[[#This Row],[KEEPER]]="K",_xlfn.IFNA(INDEX(Draft2020[Current Contract],MATCH(Draft2021[[#This Row],[sleeper_id]],Draft2020[sleeper_id],0)),"Undrafted"),"")</f>
        <v>Rookie</v>
      </c>
      <c r="L153" t="str">
        <f>IF(Draft2021[[#This Row],[KEEPER]]="K",Draft2021[[#This Row],[Last Contract]],IF(ISNA(VLOOKUP(Draft2021[[#This Row],[sleeper_id]],Rookies2021[player_id],1,FALSE)),"Auction","Rookie"))</f>
        <v>Rookie</v>
      </c>
      <c r="M153">
        <f>2021-Draft2021[[#This Row],[Net Keeper Count]]</f>
        <v>2019</v>
      </c>
      <c r="N153">
        <f>IF(Draft2021[[#This Row],[KEEPER]]="K",1+_xlfn.IFNA(INDEX(Draft2020[Net Keeper Count],MATCH(Draft2021[[#This Row],[PLAYER]],Draft2020[PLAYER],0)),0),0)</f>
        <v>2</v>
      </c>
    </row>
    <row r="154" spans="3:14" x14ac:dyDescent="0.25">
      <c r="C154">
        <v>72</v>
      </c>
      <c r="D154" t="s">
        <v>1049</v>
      </c>
      <c r="E154" t="s">
        <v>5388</v>
      </c>
      <c r="F154" t="s">
        <v>5389</v>
      </c>
      <c r="G154" t="s">
        <v>2311</v>
      </c>
      <c r="H154" t="s">
        <v>102</v>
      </c>
      <c r="I154">
        <v>5</v>
      </c>
      <c r="J154" t="s">
        <v>31</v>
      </c>
      <c r="K154" t="str">
        <f>IF(Draft2021[[#This Row],[KEEPER]]="K",_xlfn.IFNA(INDEX(Draft2020[Current Contract],MATCH(Draft2021[[#This Row],[sleeper_id]],Draft2020[sleeper_id],0)),"Undrafted"),"")</f>
        <v>Rookie</v>
      </c>
      <c r="L154" t="str">
        <f>IF(Draft2021[[#This Row],[KEEPER]]="K",Draft2021[[#This Row],[Last Contract]],IF(ISNA(VLOOKUP(Draft2021[[#This Row],[sleeper_id]],Rookies2021[player_id],1,FALSE)),"Auction","Rookie"))</f>
        <v>Rookie</v>
      </c>
      <c r="M154">
        <f>2021-Draft2021[[#This Row],[Net Keeper Count]]</f>
        <v>2020</v>
      </c>
      <c r="N154">
        <f>IF(Draft2021[[#This Row],[KEEPER]]="K",1+_xlfn.IFNA(INDEX(Draft2020[Net Keeper Count],MATCH(Draft2021[[#This Row],[PLAYER]],Draft2020[PLAYER],0)),0),0)</f>
        <v>1</v>
      </c>
    </row>
    <row r="155" spans="3:14" x14ac:dyDescent="0.25">
      <c r="C155">
        <v>75</v>
      </c>
      <c r="D155" t="s">
        <v>1049</v>
      </c>
      <c r="E155" t="s">
        <v>609</v>
      </c>
      <c r="F155" t="s">
        <v>5134</v>
      </c>
      <c r="G155" t="s">
        <v>2217</v>
      </c>
      <c r="H155" t="s">
        <v>126</v>
      </c>
      <c r="I155">
        <v>4</v>
      </c>
      <c r="J155" t="s">
        <v>31</v>
      </c>
      <c r="K155" t="str">
        <f>IF(Draft2021[[#This Row],[KEEPER]]="K",_xlfn.IFNA(INDEX(Draft2020[Current Contract],MATCH(Draft2021[[#This Row],[sleeper_id]],Draft2020[sleeper_id],0)),"Undrafted"),"")</f>
        <v>Auction</v>
      </c>
      <c r="L155" t="str">
        <f>IF(Draft2021[[#This Row],[KEEPER]]="K",Draft2021[[#This Row],[Last Contract]],IF(ISNA(VLOOKUP(Draft2021[[#This Row],[sleeper_id]],Rookies2021[player_id],1,FALSE)),"Auction","Rookie"))</f>
        <v>Auction</v>
      </c>
      <c r="M155">
        <f>2021-Draft2021[[#This Row],[Net Keeper Count]]</f>
        <v>2019</v>
      </c>
      <c r="N155">
        <f>IF(Draft2021[[#This Row],[KEEPER]]="K",1+_xlfn.IFNA(INDEX(Draft2020[Net Keeper Count],MATCH(Draft2021[[#This Row],[PLAYER]],Draft2020[PLAYER],0)),0),0)</f>
        <v>2</v>
      </c>
    </row>
    <row r="156" spans="3:14" x14ac:dyDescent="0.25">
      <c r="C156">
        <v>78</v>
      </c>
      <c r="D156" t="s">
        <v>1049</v>
      </c>
      <c r="E156" t="s">
        <v>306</v>
      </c>
      <c r="F156" t="s">
        <v>5226</v>
      </c>
      <c r="G156" t="s">
        <v>2251</v>
      </c>
      <c r="H156" t="s">
        <v>64</v>
      </c>
      <c r="I156">
        <v>2</v>
      </c>
      <c r="J156" t="s">
        <v>31</v>
      </c>
      <c r="K156" t="str">
        <f>IF(Draft2021[[#This Row],[KEEPER]]="K",_xlfn.IFNA(INDEX(Draft2020[Current Contract],MATCH(Draft2021[[#This Row],[sleeper_id]],Draft2020[sleeper_id],0)),"Undrafted"),"")</f>
        <v>Rookie</v>
      </c>
      <c r="L156" t="str">
        <f>IF(Draft2021[[#This Row],[KEEPER]]="K",Draft2021[[#This Row],[Last Contract]],IF(ISNA(VLOOKUP(Draft2021[[#This Row],[sleeper_id]],Rookies2021[player_id],1,FALSE)),"Auction","Rookie"))</f>
        <v>Rookie</v>
      </c>
      <c r="M156">
        <f>2021-Draft2021[[#This Row],[Net Keeper Count]]</f>
        <v>2018</v>
      </c>
      <c r="N156">
        <f>IF(Draft2021[[#This Row],[KEEPER]]="K",1+_xlfn.IFNA(INDEX(Draft2020[Net Keeper Count],MATCH(Draft2021[[#This Row],[PLAYER]],Draft2020[PLAYER],0)),0),0)</f>
        <v>3</v>
      </c>
    </row>
    <row r="157" spans="3:14" x14ac:dyDescent="0.25">
      <c r="C157">
        <v>77</v>
      </c>
      <c r="D157" t="s">
        <v>1049</v>
      </c>
      <c r="E157" t="s">
        <v>5390</v>
      </c>
      <c r="F157" t="s">
        <v>5160</v>
      </c>
      <c r="G157" t="s">
        <v>2233</v>
      </c>
      <c r="H157" t="s">
        <v>102</v>
      </c>
      <c r="I157">
        <v>1</v>
      </c>
      <c r="J157" t="s">
        <v>31</v>
      </c>
      <c r="K157" t="str">
        <f>IF(Draft2021[[#This Row],[KEEPER]]="K",_xlfn.IFNA(INDEX(Draft2020[Current Contract],MATCH(Draft2021[[#This Row],[sleeper_id]],Draft2020[sleeper_id],0)),"Undrafted"),"")</f>
        <v>Rookie</v>
      </c>
      <c r="L157" t="str">
        <f>IF(Draft2021[[#This Row],[KEEPER]]="K",Draft2021[[#This Row],[Last Contract]],IF(ISNA(VLOOKUP(Draft2021[[#This Row],[sleeper_id]],Rookies2021[player_id],1,FALSE)),"Auction","Rookie"))</f>
        <v>Rookie</v>
      </c>
      <c r="M157">
        <f>2021-Draft2021[[#This Row],[Net Keeper Count]]</f>
        <v>2020</v>
      </c>
      <c r="N157">
        <f>IF(Draft2021[[#This Row],[KEEPER]]="K",1+_xlfn.IFNA(INDEX(Draft2020[Net Keeper Count],MATCH(Draft2021[[#This Row],[PLAYER]],Draft2020[PLAYER],0)),0),0)</f>
        <v>1</v>
      </c>
    </row>
    <row r="158" spans="3:14" x14ac:dyDescent="0.25">
      <c r="C158">
        <v>39</v>
      </c>
      <c r="D158" t="s">
        <v>1049</v>
      </c>
      <c r="E158" t="s">
        <v>1157</v>
      </c>
      <c r="F158" t="s">
        <v>1156</v>
      </c>
      <c r="G158" t="s">
        <v>2229</v>
      </c>
      <c r="H158" t="s">
        <v>102</v>
      </c>
      <c r="I158">
        <v>1</v>
      </c>
      <c r="J158" t="s">
        <v>31</v>
      </c>
      <c r="K158" t="str">
        <f>IF(Draft2021[[#This Row],[KEEPER]]="K",_xlfn.IFNA(INDEX(Draft2020[Current Contract],MATCH(Draft2021[[#This Row],[sleeper_id]],Draft2020[sleeper_id],0)),"Undrafted"),"")</f>
        <v>Undrafted</v>
      </c>
      <c r="L158" t="str">
        <f>IF(Draft2021[[#This Row],[KEEPER]]="K",Draft2021[[#This Row],[Last Contract]],IF(ISNA(VLOOKUP(Draft2021[[#This Row],[sleeper_id]],Rookies2021[player_id],1,FALSE)),"Auction","Rookie"))</f>
        <v>Undrafted</v>
      </c>
      <c r="M158">
        <f>2021-Draft2021[[#This Row],[Net Keeper Count]]</f>
        <v>2020</v>
      </c>
      <c r="N158">
        <f>IF(Draft2021[[#This Row],[KEEPER]]="K",1+_xlfn.IFNA(INDEX(Draft2020[Net Keeper Count],MATCH(Draft2021[[#This Row],[PLAYER]],Draft2020[PLAYER],0)),0),0)</f>
        <v>1</v>
      </c>
    </row>
    <row r="159" spans="3:14" x14ac:dyDescent="0.25">
      <c r="C159">
        <v>40</v>
      </c>
      <c r="D159" t="s">
        <v>1049</v>
      </c>
      <c r="E159" t="s">
        <v>1514</v>
      </c>
      <c r="F159" t="s">
        <v>1513</v>
      </c>
      <c r="G159" t="s">
        <v>2311</v>
      </c>
      <c r="H159" t="s">
        <v>29</v>
      </c>
      <c r="I159">
        <v>1</v>
      </c>
      <c r="J159" t="s">
        <v>31</v>
      </c>
      <c r="K159" t="str">
        <f>IF(Draft2021[[#This Row],[KEEPER]]="K",_xlfn.IFNA(INDEX(Draft2020[Current Contract],MATCH(Draft2021[[#This Row],[sleeper_id]],Draft2020[sleeper_id],0)),"Undrafted"),"")</f>
        <v>Undrafted</v>
      </c>
      <c r="L159" t="str">
        <f>IF(Draft2021[[#This Row],[KEEPER]]="K",Draft2021[[#This Row],[Last Contract]],IF(ISNA(VLOOKUP(Draft2021[[#This Row],[sleeper_id]],Rookies2021[player_id],1,FALSE)),"Auction","Rookie"))</f>
        <v>Undrafted</v>
      </c>
      <c r="M159">
        <f>2021-Draft2021[[#This Row],[Net Keeper Count]]</f>
        <v>2020</v>
      </c>
      <c r="N159">
        <f>IF(Draft2021[[#This Row],[KEEPER]]="K",1+_xlfn.IFNA(INDEX(Draft2020[Net Keeper Count],MATCH(Draft2021[[#This Row],[PLAYER]],Draft2020[PLAYER],0)),0),0)</f>
        <v>1</v>
      </c>
    </row>
    <row r="160" spans="3:14" x14ac:dyDescent="0.25">
      <c r="C160">
        <v>41</v>
      </c>
      <c r="D160" t="s">
        <v>1049</v>
      </c>
      <c r="E160" t="s">
        <v>1523</v>
      </c>
      <c r="F160" t="s">
        <v>1522</v>
      </c>
      <c r="G160" t="s">
        <v>2236</v>
      </c>
      <c r="H160" t="s">
        <v>64</v>
      </c>
      <c r="I160">
        <v>6</v>
      </c>
      <c r="J160" t="s">
        <v>19</v>
      </c>
      <c r="K160" t="str">
        <f>IF(Draft2021[[#This Row],[KEEPER]]="K",_xlfn.IFNA(INDEX(Draft2020[Current Contract],MATCH(Draft2021[[#This Row],[sleeper_id]],Draft2020[sleeper_id],0)),"Undrafted"),"")</f>
        <v/>
      </c>
      <c r="L160" t="str">
        <f>IF(Draft2021[[#This Row],[KEEPER]]="K",Draft2021[[#This Row],[Last Contract]],IF(ISNA(VLOOKUP(Draft2021[[#This Row],[sleeper_id]],Rookies2021[player_id],1,FALSE)),"Auction","Rookie"))</f>
        <v>Rookie</v>
      </c>
      <c r="M160">
        <f>2021-Draft2021[[#This Row],[Net Keeper Count]]</f>
        <v>2021</v>
      </c>
      <c r="N160">
        <f>IF(Draft2021[[#This Row],[KEEPER]]="K",1+_xlfn.IFNA(INDEX(Draft2020[Net Keeper Count],MATCH(Draft2021[[#This Row],[PLAYER]],Draft2020[PLAYER],0)),0),0)</f>
        <v>0</v>
      </c>
    </row>
    <row r="161" spans="3:14" x14ac:dyDescent="0.25">
      <c r="C161">
        <v>82</v>
      </c>
      <c r="D161" t="s">
        <v>1049</v>
      </c>
      <c r="E161" t="s">
        <v>1778</v>
      </c>
      <c r="F161" t="s">
        <v>5143</v>
      </c>
      <c r="G161" t="s">
        <v>2251</v>
      </c>
      <c r="H161" t="s">
        <v>102</v>
      </c>
      <c r="I161">
        <v>4</v>
      </c>
      <c r="J161" t="s">
        <v>19</v>
      </c>
      <c r="K161" t="str">
        <f>IF(Draft2021[[#This Row],[KEEPER]]="K",_xlfn.IFNA(INDEX(Draft2020[Current Contract],MATCH(Draft2021[[#This Row],[sleeper_id]],Draft2020[sleeper_id],0)),"Undrafted"),"")</f>
        <v/>
      </c>
      <c r="L161" t="str">
        <f>IF(Draft2021[[#This Row],[KEEPER]]="K",Draft2021[[#This Row],[Last Contract]],IF(ISNA(VLOOKUP(Draft2021[[#This Row],[sleeper_id]],Rookies2021[player_id],1,FALSE)),"Auction","Rookie"))</f>
        <v>Rookie</v>
      </c>
      <c r="M161">
        <f>2021-Draft2021[[#This Row],[Net Keeper Count]]</f>
        <v>2021</v>
      </c>
      <c r="N161">
        <f>IF(Draft2021[[#This Row],[KEEPER]]="K",1+_xlfn.IFNA(INDEX(Draft2020[Net Keeper Count],MATCH(Draft2021[[#This Row],[PLAYER]],Draft2020[PLAYER],0)),0),0)</f>
        <v>0</v>
      </c>
    </row>
    <row r="162" spans="3:14" x14ac:dyDescent="0.25">
      <c r="C162">
        <v>14</v>
      </c>
      <c r="D162" t="s">
        <v>1049</v>
      </c>
      <c r="E162" t="s">
        <v>1525</v>
      </c>
      <c r="F162" t="s">
        <v>1524</v>
      </c>
      <c r="G162" t="s">
        <v>2219</v>
      </c>
      <c r="H162" t="s">
        <v>102</v>
      </c>
      <c r="I162">
        <v>3</v>
      </c>
      <c r="J162" t="s">
        <v>19</v>
      </c>
      <c r="K162" t="str">
        <f>IF(Draft2021[[#This Row],[KEEPER]]="K",_xlfn.IFNA(INDEX(Draft2020[Current Contract],MATCH(Draft2021[[#This Row],[sleeper_id]],Draft2020[sleeper_id],0)),"Undrafted"),"")</f>
        <v/>
      </c>
      <c r="L162" t="str">
        <f>IF(Draft2021[[#This Row],[KEEPER]]="K",Draft2021[[#This Row],[Last Contract]],IF(ISNA(VLOOKUP(Draft2021[[#This Row],[sleeper_id]],Rookies2021[player_id],1,FALSE)),"Auction","Rookie"))</f>
        <v>Rookie</v>
      </c>
      <c r="M162">
        <f>2021-Draft2021[[#This Row],[Net Keeper Count]]</f>
        <v>2021</v>
      </c>
      <c r="N162">
        <f>IF(Draft2021[[#This Row],[KEEPER]]="K",1+_xlfn.IFNA(INDEX(Draft2020[Net Keeper Count],MATCH(Draft2021[[#This Row],[PLAYER]],Draft2020[PLAYER],0)),0),0)</f>
        <v>0</v>
      </c>
    </row>
    <row r="163" spans="3:14" x14ac:dyDescent="0.25">
      <c r="C163">
        <v>22</v>
      </c>
      <c r="D163" t="s">
        <v>1049</v>
      </c>
      <c r="E163" t="s">
        <v>5391</v>
      </c>
      <c r="F163" t="s">
        <v>5392</v>
      </c>
      <c r="G163" t="s">
        <v>2268</v>
      </c>
      <c r="H163" t="s">
        <v>102</v>
      </c>
      <c r="I163">
        <v>2</v>
      </c>
      <c r="J163" t="s">
        <v>19</v>
      </c>
      <c r="K163" t="str">
        <f>IF(Draft2021[[#This Row],[KEEPER]]="K",_xlfn.IFNA(INDEX(Draft2020[Current Contract],MATCH(Draft2021[[#This Row],[sleeper_id]],Draft2020[sleeper_id],0)),"Undrafted"),"")</f>
        <v/>
      </c>
      <c r="L163" t="str">
        <f>IF(Draft2021[[#This Row],[KEEPER]]="K",Draft2021[[#This Row],[Last Contract]],IF(ISNA(VLOOKUP(Draft2021[[#This Row],[sleeper_id]],Rookies2021[player_id],1,FALSE)),"Auction","Rookie"))</f>
        <v>Rookie</v>
      </c>
      <c r="M163">
        <f>2021-Draft2021[[#This Row],[Net Keeper Count]]</f>
        <v>2021</v>
      </c>
      <c r="N163">
        <f>IF(Draft2021[[#This Row],[KEEPER]]="K",1+_xlfn.IFNA(INDEX(Draft2020[Net Keeper Count],MATCH(Draft2021[[#This Row],[PLAYER]],Draft2020[PLAYER],0)),0),0)</f>
        <v>0</v>
      </c>
    </row>
    <row r="164" spans="3:14" x14ac:dyDescent="0.25">
      <c r="C164">
        <v>27</v>
      </c>
      <c r="D164" t="s">
        <v>1049</v>
      </c>
      <c r="E164" t="s">
        <v>5196</v>
      </c>
      <c r="F164" t="s">
        <v>5197</v>
      </c>
      <c r="G164" t="s">
        <v>2219</v>
      </c>
      <c r="H164" t="s">
        <v>126</v>
      </c>
      <c r="I164">
        <v>2</v>
      </c>
      <c r="J164" t="s">
        <v>19</v>
      </c>
      <c r="K164" t="str">
        <f>IF(Draft2021[[#This Row],[KEEPER]]="K",_xlfn.IFNA(INDEX(Draft2020[Current Contract],MATCH(Draft2021[[#This Row],[sleeper_id]],Draft2020[sleeper_id],0)),"Undrafted"),"")</f>
        <v/>
      </c>
      <c r="L164" t="str">
        <f>IF(Draft2021[[#This Row],[KEEPER]]="K",Draft2021[[#This Row],[Last Contract]],IF(ISNA(VLOOKUP(Draft2021[[#This Row],[sleeper_id]],Rookies2021[player_id],1,FALSE)),"Auction","Rookie"))</f>
        <v>Rookie</v>
      </c>
      <c r="M164">
        <f>2021-Draft2021[[#This Row],[Net Keeper Count]]</f>
        <v>2021</v>
      </c>
      <c r="N164">
        <f>IF(Draft2021[[#This Row],[KEEPER]]="K",1+_xlfn.IFNA(INDEX(Draft2020[Net Keeper Count],MATCH(Draft2021[[#This Row],[PLAYER]],Draft2020[PLAYER],0)),0),0)</f>
        <v>0</v>
      </c>
    </row>
    <row r="165" spans="3:14" x14ac:dyDescent="0.25">
      <c r="C165">
        <v>38</v>
      </c>
      <c r="D165" t="s">
        <v>1049</v>
      </c>
      <c r="E165" t="s">
        <v>2460</v>
      </c>
      <c r="F165" t="s">
        <v>2780</v>
      </c>
      <c r="G165" t="s">
        <v>2221</v>
      </c>
      <c r="H165" t="s">
        <v>102</v>
      </c>
      <c r="I165">
        <v>2</v>
      </c>
      <c r="J165" t="s">
        <v>19</v>
      </c>
      <c r="K165" t="str">
        <f>IF(Draft2021[[#This Row],[KEEPER]]="K",_xlfn.IFNA(INDEX(Draft2020[Current Contract],MATCH(Draft2021[[#This Row],[sleeper_id]],Draft2020[sleeper_id],0)),"Undrafted"),"")</f>
        <v/>
      </c>
      <c r="L165" t="str">
        <f>IF(Draft2021[[#This Row],[KEEPER]]="K",Draft2021[[#This Row],[Last Contract]],IF(ISNA(VLOOKUP(Draft2021[[#This Row],[sleeper_id]],Rookies2021[player_id],1,FALSE)),"Auction","Rookie"))</f>
        <v>Rookie</v>
      </c>
      <c r="M165">
        <f>2021-Draft2021[[#This Row],[Net Keeper Count]]</f>
        <v>2021</v>
      </c>
      <c r="N165">
        <f>IF(Draft2021[[#This Row],[KEEPER]]="K",1+_xlfn.IFNA(INDEX(Draft2020[Net Keeper Count],MATCH(Draft2021[[#This Row],[PLAYER]],Draft2020[PLAYER],0)),0),0)</f>
        <v>0</v>
      </c>
    </row>
    <row r="166" spans="3:14" x14ac:dyDescent="0.25">
      <c r="D166" t="s">
        <v>1049</v>
      </c>
      <c r="E166" t="s">
        <v>331</v>
      </c>
      <c r="F166" t="s">
        <v>2621</v>
      </c>
      <c r="G166" t="s">
        <v>2251</v>
      </c>
      <c r="H166" t="s">
        <v>64</v>
      </c>
      <c r="I166">
        <v>34</v>
      </c>
      <c r="K166" t="str">
        <f>IF(Draft2021[[#This Row],[KEEPER]]="K",_xlfn.IFNA(INDEX(Draft2020[Current Contract],MATCH(Draft2021[[#This Row],[sleeper_id]],Draft2020[sleeper_id],0)),"Undrafted"),"")</f>
        <v/>
      </c>
      <c r="L166" t="str">
        <f>IF(Draft2021[[#This Row],[KEEPER]]="K",Draft2021[[#This Row],[Last Contract]],IF(ISNA(VLOOKUP(Draft2021[[#This Row],[sleeper_id]],Rookies2021[player_id],1,FALSE)),"Auction","Rookie"))</f>
        <v>Auction</v>
      </c>
      <c r="M166">
        <f>2021-Draft2021[[#This Row],[Net Keeper Count]]</f>
        <v>2021</v>
      </c>
      <c r="N166">
        <f>IF(Draft2021[[#This Row],[KEEPER]]="K",1+_xlfn.IFNA(INDEX(Draft2020[Net Keeper Count],MATCH(Draft2021[[#This Row],[PLAYER]],Draft2020[PLAYER],0)),0),0)</f>
        <v>0</v>
      </c>
    </row>
    <row r="167" spans="3:14" x14ac:dyDescent="0.25">
      <c r="D167" t="s">
        <v>1049</v>
      </c>
      <c r="E167" t="s">
        <v>127</v>
      </c>
      <c r="F167" t="s">
        <v>5393</v>
      </c>
      <c r="G167" t="s">
        <v>72</v>
      </c>
      <c r="H167" t="s">
        <v>64</v>
      </c>
      <c r="I167">
        <v>15</v>
      </c>
      <c r="K167" t="str">
        <f>IF(Draft2021[[#This Row],[KEEPER]]="K",_xlfn.IFNA(INDEX(Draft2020[Current Contract],MATCH(Draft2021[[#This Row],[sleeper_id]],Draft2020[sleeper_id],0)),"Undrafted"),"")</f>
        <v/>
      </c>
      <c r="L167" t="str">
        <f>IF(Draft2021[[#This Row],[KEEPER]]="K",Draft2021[[#This Row],[Last Contract]],IF(ISNA(VLOOKUP(Draft2021[[#This Row],[sleeper_id]],Rookies2021[player_id],1,FALSE)),"Auction","Rookie"))</f>
        <v>Auction</v>
      </c>
      <c r="M167">
        <f>2021-Draft2021[[#This Row],[Net Keeper Count]]</f>
        <v>2021</v>
      </c>
      <c r="N167">
        <f>IF(Draft2021[[#This Row],[KEEPER]]="K",1+_xlfn.IFNA(INDEX(Draft2020[Net Keeper Count],MATCH(Draft2021[[#This Row],[PLAYER]],Draft2020[PLAYER],0)),0),0)</f>
        <v>0</v>
      </c>
    </row>
    <row r="168" spans="3:14" x14ac:dyDescent="0.25">
      <c r="D168" t="s">
        <v>1049</v>
      </c>
      <c r="E168" t="s">
        <v>155</v>
      </c>
      <c r="F168" t="s">
        <v>5394</v>
      </c>
      <c r="G168" t="s">
        <v>159</v>
      </c>
      <c r="H168" t="s">
        <v>64</v>
      </c>
      <c r="I168">
        <v>10</v>
      </c>
      <c r="K168" t="str">
        <f>IF(Draft2021[[#This Row],[KEEPER]]="K",_xlfn.IFNA(INDEX(Draft2020[Current Contract],MATCH(Draft2021[[#This Row],[sleeper_id]],Draft2020[sleeper_id],0)),"Undrafted"),"")</f>
        <v/>
      </c>
      <c r="L168" t="str">
        <f>IF(Draft2021[[#This Row],[KEEPER]]="K",Draft2021[[#This Row],[Last Contract]],IF(ISNA(VLOOKUP(Draft2021[[#This Row],[sleeper_id]],Rookies2021[player_id],1,FALSE)),"Auction","Rookie"))</f>
        <v>Auction</v>
      </c>
      <c r="M168">
        <f>2021-Draft2021[[#This Row],[Net Keeper Count]]</f>
        <v>2021</v>
      </c>
      <c r="N168">
        <f>IF(Draft2021[[#This Row],[KEEPER]]="K",1+_xlfn.IFNA(INDEX(Draft2020[Net Keeper Count],MATCH(Draft2021[[#This Row],[PLAYER]],Draft2020[PLAYER],0)),0),0)</f>
        <v>0</v>
      </c>
    </row>
    <row r="169" spans="3:14" x14ac:dyDescent="0.25">
      <c r="D169" t="s">
        <v>1049</v>
      </c>
      <c r="E169" t="s">
        <v>154</v>
      </c>
      <c r="F169" t="s">
        <v>5149</v>
      </c>
      <c r="G169" t="s">
        <v>2311</v>
      </c>
      <c r="H169" t="s">
        <v>126</v>
      </c>
      <c r="I169">
        <v>1</v>
      </c>
      <c r="K169" t="str">
        <f>IF(Draft2021[[#This Row],[KEEPER]]="K",_xlfn.IFNA(INDEX(Draft2020[Current Contract],MATCH(Draft2021[[#This Row],[sleeper_id]],Draft2020[sleeper_id],0)),"Undrafted"),"")</f>
        <v/>
      </c>
      <c r="L169" t="str">
        <f>IF(Draft2021[[#This Row],[KEEPER]]="K",Draft2021[[#This Row],[Last Contract]],IF(ISNA(VLOOKUP(Draft2021[[#This Row],[sleeper_id]],Rookies2021[player_id],1,FALSE)),"Auction","Rookie"))</f>
        <v>Auction</v>
      </c>
      <c r="M169">
        <f>2021-Draft2021[[#This Row],[Net Keeper Count]]</f>
        <v>2021</v>
      </c>
      <c r="N169">
        <f>IF(Draft2021[[#This Row],[KEEPER]]="K",1+_xlfn.IFNA(INDEX(Draft2020[Net Keeper Count],MATCH(Draft2021[[#This Row],[PLAYER]],Draft2020[PLAYER],0)),0),0)</f>
        <v>0</v>
      </c>
    </row>
    <row r="170" spans="3:14" x14ac:dyDescent="0.25">
      <c r="D170" t="s">
        <v>1049</v>
      </c>
      <c r="E170" t="s">
        <v>5395</v>
      </c>
      <c r="F170" t="s">
        <v>5396</v>
      </c>
      <c r="G170" t="s">
        <v>2209</v>
      </c>
      <c r="H170" t="s">
        <v>126</v>
      </c>
      <c r="I170">
        <v>1</v>
      </c>
      <c r="K170" t="str">
        <f>IF(Draft2021[[#This Row],[KEEPER]]="K",_xlfn.IFNA(INDEX(Draft2020[Current Contract],MATCH(Draft2021[[#This Row],[sleeper_id]],Draft2020[sleeper_id],0)),"Undrafted"),"")</f>
        <v/>
      </c>
      <c r="L170" t="str">
        <f>IF(Draft2021[[#This Row],[KEEPER]]="K",Draft2021[[#This Row],[Last Contract]],IF(ISNA(VLOOKUP(Draft2021[[#This Row],[sleeper_id]],Rookies2021[player_id],1,FALSE)),"Auction","Rookie"))</f>
        <v>Auction</v>
      </c>
      <c r="M170">
        <f>2021-Draft2021[[#This Row],[Net Keeper Count]]</f>
        <v>2021</v>
      </c>
      <c r="N170">
        <f>IF(Draft2021[[#This Row],[KEEPER]]="K",1+_xlfn.IFNA(INDEX(Draft2020[Net Keeper Count],MATCH(Draft2021[[#This Row],[PLAYER]],Draft2020[PLAYER],0)),0),0)</f>
        <v>0</v>
      </c>
    </row>
    <row r="171" spans="3:14" x14ac:dyDescent="0.25">
      <c r="C171">
        <v>50</v>
      </c>
      <c r="D171" t="s">
        <v>1052</v>
      </c>
      <c r="E171" t="s">
        <v>119</v>
      </c>
      <c r="F171" t="s">
        <v>2560</v>
      </c>
      <c r="G171" t="s">
        <v>2224</v>
      </c>
      <c r="H171" t="s">
        <v>64</v>
      </c>
      <c r="I171">
        <v>78</v>
      </c>
      <c r="J171" t="s">
        <v>31</v>
      </c>
      <c r="K171" t="str">
        <f>IF(Draft2021[[#This Row],[KEEPER]]="K",_xlfn.IFNA(INDEX(Draft2020[Current Contract],MATCH(Draft2021[[#This Row],[sleeper_id]],Draft2020[sleeper_id],0)),"Undrafted"),"")</f>
        <v>Rookie</v>
      </c>
      <c r="L171" t="str">
        <f>IF(Draft2021[[#This Row],[KEEPER]]="K",Draft2021[[#This Row],[Last Contract]],IF(ISNA(VLOOKUP(Draft2021[[#This Row],[sleeper_id]],Rookies2021[player_id],1,FALSE)),"Auction","Rookie"))</f>
        <v>Rookie</v>
      </c>
      <c r="M171">
        <f>2021-Draft2021[[#This Row],[Net Keeper Count]]</f>
        <v>2017</v>
      </c>
      <c r="N171">
        <f>IF(Draft2021[[#This Row],[KEEPER]]="K",1+_xlfn.IFNA(INDEX(Draft2020[Net Keeper Count],MATCH(Draft2021[[#This Row],[PLAYER]],Draft2020[PLAYER],0)),0),0)</f>
        <v>4</v>
      </c>
    </row>
    <row r="172" spans="3:14" x14ac:dyDescent="0.25">
      <c r="C172">
        <v>44</v>
      </c>
      <c r="D172" t="s">
        <v>1052</v>
      </c>
      <c r="E172" t="s">
        <v>97</v>
      </c>
      <c r="F172" t="s">
        <v>1233</v>
      </c>
      <c r="G172" t="s">
        <v>92</v>
      </c>
      <c r="H172" t="s">
        <v>64</v>
      </c>
      <c r="I172">
        <v>68</v>
      </c>
      <c r="J172" t="s">
        <v>31</v>
      </c>
      <c r="K172" t="str">
        <f>IF(Draft2021[[#This Row],[KEEPER]]="K",_xlfn.IFNA(INDEX(Draft2020[Current Contract],MATCH(Draft2021[[#This Row],[sleeper_id]],Draft2020[sleeper_id],0)),"Undrafted"),"")</f>
        <v>Rookie</v>
      </c>
      <c r="L172" t="str">
        <f>IF(Draft2021[[#This Row],[KEEPER]]="K",Draft2021[[#This Row],[Last Contract]],IF(ISNA(VLOOKUP(Draft2021[[#This Row],[sleeper_id]],Rookies2021[player_id],1,FALSE)),"Auction","Rookie"))</f>
        <v>Rookie</v>
      </c>
      <c r="M172">
        <f>2021-Draft2021[[#This Row],[Net Keeper Count]]</f>
        <v>2018</v>
      </c>
      <c r="N172">
        <f>IF(Draft2021[[#This Row],[KEEPER]]="K",1+_xlfn.IFNA(INDEX(Draft2020[Net Keeper Count],MATCH(Draft2021[[#This Row],[PLAYER]],Draft2020[PLAYER],0)),0),0)</f>
        <v>3</v>
      </c>
    </row>
    <row r="173" spans="3:14" x14ac:dyDescent="0.25">
      <c r="C173">
        <v>53</v>
      </c>
      <c r="D173" t="s">
        <v>1052</v>
      </c>
      <c r="E173" t="s">
        <v>1661</v>
      </c>
      <c r="F173" t="s">
        <v>5164</v>
      </c>
      <c r="G173" t="s">
        <v>2311</v>
      </c>
      <c r="H173" t="s">
        <v>64</v>
      </c>
      <c r="I173">
        <v>24</v>
      </c>
      <c r="J173" t="s">
        <v>31</v>
      </c>
      <c r="K173" t="str">
        <f>IF(Draft2021[[#This Row],[KEEPER]]="K",_xlfn.IFNA(INDEX(Draft2020[Current Contract],MATCH(Draft2021[[#This Row],[sleeper_id]],Draft2020[sleeper_id],0)),"Undrafted"),"")</f>
        <v>Rookie</v>
      </c>
      <c r="L173" t="str">
        <f>IF(Draft2021[[#This Row],[KEEPER]]="K",Draft2021[[#This Row],[Last Contract]],IF(ISNA(VLOOKUP(Draft2021[[#This Row],[sleeper_id]],Rookies2021[player_id],1,FALSE)),"Auction","Rookie"))</f>
        <v>Rookie</v>
      </c>
      <c r="M173">
        <f>2021-Draft2021[[#This Row],[Net Keeper Count]]</f>
        <v>2019</v>
      </c>
      <c r="N173">
        <f>IF(Draft2021[[#This Row],[KEEPER]]="K",1+_xlfn.IFNA(INDEX(Draft2020[Net Keeper Count],MATCH(Draft2021[[#This Row],[PLAYER]],Draft2020[PLAYER],0)),0),0)</f>
        <v>2</v>
      </c>
    </row>
    <row r="174" spans="3:14" x14ac:dyDescent="0.25">
      <c r="C174">
        <v>57</v>
      </c>
      <c r="D174" t="s">
        <v>1052</v>
      </c>
      <c r="E174" t="s">
        <v>280</v>
      </c>
      <c r="F174" t="s">
        <v>2569</v>
      </c>
      <c r="G174" t="s">
        <v>94</v>
      </c>
      <c r="H174" t="s">
        <v>102</v>
      </c>
      <c r="I174">
        <v>19</v>
      </c>
      <c r="J174" t="s">
        <v>31</v>
      </c>
      <c r="K174" t="str">
        <f>IF(Draft2021[[#This Row],[KEEPER]]="K",_xlfn.IFNA(INDEX(Draft2020[Current Contract],MATCH(Draft2021[[#This Row],[sleeper_id]],Draft2020[sleeper_id],0)),"Undrafted"),"")</f>
        <v>Rookie</v>
      </c>
      <c r="L174" t="str">
        <f>IF(Draft2021[[#This Row],[KEEPER]]="K",Draft2021[[#This Row],[Last Contract]],IF(ISNA(VLOOKUP(Draft2021[[#This Row],[sleeper_id]],Rookies2021[player_id],1,FALSE)),"Auction","Rookie"))</f>
        <v>Rookie</v>
      </c>
      <c r="M174">
        <f>2021-Draft2021[[#This Row],[Net Keeper Count]]</f>
        <v>2017</v>
      </c>
      <c r="N174">
        <f>IF(Draft2021[[#This Row],[KEEPER]]="K",1+_xlfn.IFNA(INDEX(Draft2020[Net Keeper Count],MATCH(Draft2021[[#This Row],[PLAYER]],Draft2020[PLAYER],0)),0),0)</f>
        <v>4</v>
      </c>
    </row>
    <row r="175" spans="3:14" x14ac:dyDescent="0.25">
      <c r="C175">
        <v>56</v>
      </c>
      <c r="D175" t="s">
        <v>1052</v>
      </c>
      <c r="E175" t="s">
        <v>40</v>
      </c>
      <c r="F175" t="s">
        <v>5179</v>
      </c>
      <c r="G175" t="s">
        <v>2278</v>
      </c>
      <c r="H175" t="s">
        <v>29</v>
      </c>
      <c r="I175">
        <v>12</v>
      </c>
      <c r="J175" t="s">
        <v>31</v>
      </c>
      <c r="K175" t="str">
        <f>IF(Draft2021[[#This Row],[KEEPER]]="K",_xlfn.IFNA(INDEX(Draft2020[Current Contract],MATCH(Draft2021[[#This Row],[sleeper_id]],Draft2020[sleeper_id],0)),"Undrafted"),"")</f>
        <v>Auction</v>
      </c>
      <c r="L175" t="str">
        <f>IF(Draft2021[[#This Row],[KEEPER]]="K",Draft2021[[#This Row],[Last Contract]],IF(ISNA(VLOOKUP(Draft2021[[#This Row],[sleeper_id]],Rookies2021[player_id],1,FALSE)),"Auction","Rookie"))</f>
        <v>Auction</v>
      </c>
      <c r="M175">
        <f>2021-Draft2021[[#This Row],[Net Keeper Count]]</f>
        <v>2019</v>
      </c>
      <c r="N175">
        <f>IF(Draft2021[[#This Row],[KEEPER]]="K",1+_xlfn.IFNA(INDEX(Draft2020[Net Keeper Count],MATCH(Draft2021[[#This Row],[PLAYER]],Draft2020[PLAYER],0)),0),0)</f>
        <v>2</v>
      </c>
    </row>
    <row r="176" spans="3:14" x14ac:dyDescent="0.25">
      <c r="C176">
        <v>49</v>
      </c>
      <c r="D176" t="s">
        <v>1052</v>
      </c>
      <c r="E176" t="s">
        <v>318</v>
      </c>
      <c r="F176" t="s">
        <v>1311</v>
      </c>
      <c r="G176" t="s">
        <v>2248</v>
      </c>
      <c r="H176" t="s">
        <v>102</v>
      </c>
      <c r="I176">
        <v>11</v>
      </c>
      <c r="J176" t="s">
        <v>31</v>
      </c>
      <c r="K176" t="str">
        <f>IF(Draft2021[[#This Row],[KEEPER]]="K",_xlfn.IFNA(INDEX(Draft2020[Current Contract],MATCH(Draft2021[[#This Row],[sleeper_id]],Draft2020[sleeper_id],0)),"Undrafted"),"")</f>
        <v>Rookie</v>
      </c>
      <c r="L176" t="str">
        <f>IF(Draft2021[[#This Row],[KEEPER]]="K",Draft2021[[#This Row],[Last Contract]],IF(ISNA(VLOOKUP(Draft2021[[#This Row],[sleeper_id]],Rookies2021[player_id],1,FALSE)),"Auction","Rookie"))</f>
        <v>Rookie</v>
      </c>
      <c r="M176">
        <f>2021-Draft2021[[#This Row],[Net Keeper Count]]</f>
        <v>2018</v>
      </c>
      <c r="N176">
        <f>IF(Draft2021[[#This Row],[KEEPER]]="K",1+_xlfn.IFNA(INDEX(Draft2020[Net Keeper Count],MATCH(Draft2021[[#This Row],[PLAYER]],Draft2020[PLAYER],0)),0),0)</f>
        <v>3</v>
      </c>
    </row>
    <row r="177" spans="3:14" x14ac:dyDescent="0.25">
      <c r="C177">
        <v>52</v>
      </c>
      <c r="D177" t="s">
        <v>1052</v>
      </c>
      <c r="E177" t="s">
        <v>1830</v>
      </c>
      <c r="F177" t="s">
        <v>2663</v>
      </c>
      <c r="G177" t="s">
        <v>2233</v>
      </c>
      <c r="H177" t="s">
        <v>64</v>
      </c>
      <c r="I177">
        <v>11</v>
      </c>
      <c r="J177" t="s">
        <v>31</v>
      </c>
      <c r="K177" t="str">
        <f>IF(Draft2021[[#This Row],[KEEPER]]="K",_xlfn.IFNA(INDEX(Draft2020[Current Contract],MATCH(Draft2021[[#This Row],[sleeper_id]],Draft2020[sleeper_id],0)),"Undrafted"),"")</f>
        <v>Rookie</v>
      </c>
      <c r="L177" t="str">
        <f>IF(Draft2021[[#This Row],[KEEPER]]="K",Draft2021[[#This Row],[Last Contract]],IF(ISNA(VLOOKUP(Draft2021[[#This Row],[sleeper_id]],Rookies2021[player_id],1,FALSE)),"Auction","Rookie"))</f>
        <v>Rookie</v>
      </c>
      <c r="M177">
        <f>2021-Draft2021[[#This Row],[Net Keeper Count]]</f>
        <v>2019</v>
      </c>
      <c r="N177">
        <f>IF(Draft2021[[#This Row],[KEEPER]]="K",1+_xlfn.IFNA(INDEX(Draft2020[Net Keeper Count],MATCH(Draft2021[[#This Row],[PLAYER]],Draft2020[PLAYER],0)),0),0)</f>
        <v>2</v>
      </c>
    </row>
    <row r="178" spans="3:14" x14ac:dyDescent="0.25">
      <c r="C178">
        <v>48</v>
      </c>
      <c r="D178" t="s">
        <v>1052</v>
      </c>
      <c r="E178" t="s">
        <v>1677</v>
      </c>
      <c r="F178" t="s">
        <v>2564</v>
      </c>
      <c r="G178" t="s">
        <v>2208</v>
      </c>
      <c r="H178" t="s">
        <v>102</v>
      </c>
      <c r="I178">
        <v>9</v>
      </c>
      <c r="J178" t="s">
        <v>31</v>
      </c>
      <c r="K178" t="str">
        <f>IF(Draft2021[[#This Row],[KEEPER]]="K",_xlfn.IFNA(INDEX(Draft2020[Current Contract],MATCH(Draft2021[[#This Row],[sleeper_id]],Draft2020[sleeper_id],0)),"Undrafted"),"")</f>
        <v>Rookie</v>
      </c>
      <c r="L178" t="str">
        <f>IF(Draft2021[[#This Row],[KEEPER]]="K",Draft2021[[#This Row],[Last Contract]],IF(ISNA(VLOOKUP(Draft2021[[#This Row],[sleeper_id]],Rookies2021[player_id],1,FALSE)),"Auction","Rookie"))</f>
        <v>Rookie</v>
      </c>
      <c r="M178">
        <f>2021-Draft2021[[#This Row],[Net Keeper Count]]</f>
        <v>2019</v>
      </c>
      <c r="N178">
        <f>IF(Draft2021[[#This Row],[KEEPER]]="K",1+_xlfn.IFNA(INDEX(Draft2020[Net Keeper Count],MATCH(Draft2021[[#This Row],[PLAYER]],Draft2020[PLAYER],0)),0),0)</f>
        <v>2</v>
      </c>
    </row>
    <row r="179" spans="3:14" x14ac:dyDescent="0.25">
      <c r="C179">
        <v>45</v>
      </c>
      <c r="D179" t="s">
        <v>1052</v>
      </c>
      <c r="E179" t="s">
        <v>189</v>
      </c>
      <c r="F179" t="s">
        <v>5397</v>
      </c>
      <c r="G179" t="s">
        <v>92</v>
      </c>
      <c r="H179" t="s">
        <v>102</v>
      </c>
      <c r="I179">
        <v>6</v>
      </c>
      <c r="J179" t="s">
        <v>31</v>
      </c>
      <c r="K179" t="str">
        <f>IF(Draft2021[[#This Row],[KEEPER]]="K",_xlfn.IFNA(INDEX(Draft2020[Current Contract],MATCH(Draft2021[[#This Row],[sleeper_id]],Draft2020[sleeper_id],0)),"Undrafted"),"")</f>
        <v>Rookie</v>
      </c>
      <c r="L179" t="str">
        <f>IF(Draft2021[[#This Row],[KEEPER]]="K",Draft2021[[#This Row],[Last Contract]],IF(ISNA(VLOOKUP(Draft2021[[#This Row],[sleeper_id]],Rookies2021[player_id],1,FALSE)),"Auction","Rookie"))</f>
        <v>Rookie</v>
      </c>
      <c r="M179">
        <f>2021-Draft2021[[#This Row],[Net Keeper Count]]</f>
        <v>2016</v>
      </c>
      <c r="N179">
        <f>IF(Draft2021[[#This Row],[KEEPER]]="K",1+_xlfn.IFNA(INDEX(Draft2020[Net Keeper Count],MATCH(Draft2021[[#This Row],[PLAYER]],Draft2020[PLAYER],0)),0),0)</f>
        <v>5</v>
      </c>
    </row>
    <row r="180" spans="3:14" x14ac:dyDescent="0.25">
      <c r="C180">
        <v>43</v>
      </c>
      <c r="D180" t="s">
        <v>1052</v>
      </c>
      <c r="E180" t="s">
        <v>1670</v>
      </c>
      <c r="F180" t="s">
        <v>2568</v>
      </c>
      <c r="G180" t="s">
        <v>2213</v>
      </c>
      <c r="H180" t="s">
        <v>126</v>
      </c>
      <c r="I180">
        <v>5</v>
      </c>
      <c r="J180" t="s">
        <v>31</v>
      </c>
      <c r="K180" t="str">
        <f>IF(Draft2021[[#This Row],[KEEPER]]="K",_xlfn.IFNA(INDEX(Draft2020[Current Contract],MATCH(Draft2021[[#This Row],[sleeper_id]],Draft2020[sleeper_id],0)),"Undrafted"),"")</f>
        <v>Rookie</v>
      </c>
      <c r="L180" t="str">
        <f>IF(Draft2021[[#This Row],[KEEPER]]="K",Draft2021[[#This Row],[Last Contract]],IF(ISNA(VLOOKUP(Draft2021[[#This Row],[sleeper_id]],Rookies2021[player_id],1,FALSE)),"Auction","Rookie"))</f>
        <v>Rookie</v>
      </c>
      <c r="M180">
        <f>2021-Draft2021[[#This Row],[Net Keeper Count]]</f>
        <v>2019</v>
      </c>
      <c r="N180">
        <f>IF(Draft2021[[#This Row],[KEEPER]]="K",1+_xlfn.IFNA(INDEX(Draft2020[Net Keeper Count],MATCH(Draft2021[[#This Row],[PLAYER]],Draft2020[PLAYER],0)),0),0)</f>
        <v>2</v>
      </c>
    </row>
    <row r="181" spans="3:14" x14ac:dyDescent="0.25">
      <c r="C181">
        <v>51</v>
      </c>
      <c r="D181" t="s">
        <v>1052</v>
      </c>
      <c r="E181" t="s">
        <v>5398</v>
      </c>
      <c r="F181" t="s">
        <v>2610</v>
      </c>
      <c r="G181" t="s">
        <v>28</v>
      </c>
      <c r="H181" t="s">
        <v>64</v>
      </c>
      <c r="I181">
        <v>4</v>
      </c>
      <c r="J181" t="s">
        <v>31</v>
      </c>
      <c r="K181" t="str">
        <f>IF(Draft2021[[#This Row],[KEEPER]]="K",_xlfn.IFNA(INDEX(Draft2020[Current Contract],MATCH(Draft2021[[#This Row],[sleeper_id]],Draft2020[sleeper_id],0)),"Undrafted"),"")</f>
        <v>Rookie</v>
      </c>
      <c r="L181" t="str">
        <f>IF(Draft2021[[#This Row],[KEEPER]]="K",Draft2021[[#This Row],[Last Contract]],IF(ISNA(VLOOKUP(Draft2021[[#This Row],[sleeper_id]],Rookies2021[player_id],1,FALSE)),"Auction","Rookie"))</f>
        <v>Rookie</v>
      </c>
      <c r="M181">
        <f>2021-Draft2021[[#This Row],[Net Keeper Count]]</f>
        <v>2020</v>
      </c>
      <c r="N181">
        <f>IF(Draft2021[[#This Row],[KEEPER]]="K",1+_xlfn.IFNA(INDEX(Draft2020[Net Keeper Count],MATCH(Draft2021[[#This Row],[PLAYER]],Draft2020[PLAYER],0)),0),0)</f>
        <v>1</v>
      </c>
    </row>
    <row r="182" spans="3:14" x14ac:dyDescent="0.25">
      <c r="C182">
        <v>54</v>
      </c>
      <c r="D182" t="s">
        <v>1052</v>
      </c>
      <c r="E182" t="s">
        <v>1699</v>
      </c>
      <c r="F182" t="s">
        <v>5161</v>
      </c>
      <c r="G182" t="s">
        <v>68</v>
      </c>
      <c r="H182" t="s">
        <v>102</v>
      </c>
      <c r="I182">
        <v>4</v>
      </c>
      <c r="J182" t="s">
        <v>31</v>
      </c>
      <c r="K182" t="str">
        <f>IF(Draft2021[[#This Row],[KEEPER]]="K",_xlfn.IFNA(INDEX(Draft2020[Current Contract],MATCH(Draft2021[[#This Row],[sleeper_id]],Draft2020[sleeper_id],0)),"Undrafted"),"")</f>
        <v>Rookie</v>
      </c>
      <c r="L182" t="str">
        <f>IF(Draft2021[[#This Row],[KEEPER]]="K",Draft2021[[#This Row],[Last Contract]],IF(ISNA(VLOOKUP(Draft2021[[#This Row],[sleeper_id]],Rookies2021[player_id],1,FALSE)),"Auction","Rookie"))</f>
        <v>Rookie</v>
      </c>
      <c r="M182">
        <f>2021-Draft2021[[#This Row],[Net Keeper Count]]</f>
        <v>2020</v>
      </c>
      <c r="N182">
        <f>IF(Draft2021[[#This Row],[KEEPER]]="K",1+_xlfn.IFNA(INDEX(Draft2020[Net Keeper Count],MATCH(Draft2021[[#This Row],[PLAYER]],Draft2020[PLAYER],0)),0),0)</f>
        <v>1</v>
      </c>
    </row>
    <row r="183" spans="3:14" x14ac:dyDescent="0.25">
      <c r="C183">
        <v>47</v>
      </c>
      <c r="D183" t="s">
        <v>1052</v>
      </c>
      <c r="E183" t="s">
        <v>252</v>
      </c>
      <c r="F183" t="s">
        <v>5399</v>
      </c>
      <c r="G183" t="s">
        <v>2217</v>
      </c>
      <c r="H183" t="s">
        <v>102</v>
      </c>
      <c r="I183">
        <v>1</v>
      </c>
      <c r="J183" t="s">
        <v>31</v>
      </c>
      <c r="K183" t="str">
        <f>IF(Draft2021[[#This Row],[KEEPER]]="K",_xlfn.IFNA(INDEX(Draft2020[Current Contract],MATCH(Draft2021[[#This Row],[sleeper_id]],Draft2020[sleeper_id],0)),"Undrafted"),"")</f>
        <v>Auction</v>
      </c>
      <c r="L183" t="str">
        <f>IF(Draft2021[[#This Row],[KEEPER]]="K",Draft2021[[#This Row],[Last Contract]],IF(ISNA(VLOOKUP(Draft2021[[#This Row],[sleeper_id]],Rookies2021[player_id],1,FALSE)),"Auction","Rookie"))</f>
        <v>Auction</v>
      </c>
      <c r="M183">
        <f>2021-Draft2021[[#This Row],[Net Keeper Count]]</f>
        <v>2018</v>
      </c>
      <c r="N183">
        <f>IF(Draft2021[[#This Row],[KEEPER]]="K",1+_xlfn.IFNA(INDEX(Draft2020[Net Keeper Count],MATCH(Draft2021[[#This Row],[PLAYER]],Draft2020[PLAYER],0)),0),0)</f>
        <v>3</v>
      </c>
    </row>
    <row r="184" spans="3:14" x14ac:dyDescent="0.25">
      <c r="C184">
        <v>55</v>
      </c>
      <c r="D184" t="s">
        <v>1052</v>
      </c>
      <c r="E184" t="s">
        <v>2185</v>
      </c>
      <c r="F184" t="s">
        <v>2842</v>
      </c>
      <c r="G184" t="s">
        <v>2248</v>
      </c>
      <c r="H184" t="s">
        <v>29</v>
      </c>
      <c r="I184">
        <v>1</v>
      </c>
      <c r="J184" t="s">
        <v>31</v>
      </c>
      <c r="K184" t="str">
        <f>IF(Draft2021[[#This Row],[KEEPER]]="K",_xlfn.IFNA(INDEX(Draft2020[Current Contract],MATCH(Draft2021[[#This Row],[sleeper_id]],Draft2020[sleeper_id],0)),"Undrafted"),"")</f>
        <v>Rookie</v>
      </c>
      <c r="L184" t="str">
        <f>IF(Draft2021[[#This Row],[KEEPER]]="K",Draft2021[[#This Row],[Last Contract]],IF(ISNA(VLOOKUP(Draft2021[[#This Row],[sleeper_id]],Rookies2021[player_id],1,FALSE)),"Auction","Rookie"))</f>
        <v>Rookie</v>
      </c>
      <c r="M184">
        <f>2021-Draft2021[[#This Row],[Net Keeper Count]]</f>
        <v>2019</v>
      </c>
      <c r="N184">
        <f>IF(Draft2021[[#This Row],[KEEPER]]="K",1+_xlfn.IFNA(INDEX(Draft2020[Net Keeper Count],MATCH(Draft2021[[#This Row],[PLAYER]],Draft2020[PLAYER],0)),0),0)</f>
        <v>2</v>
      </c>
    </row>
    <row r="185" spans="3:14" x14ac:dyDescent="0.25">
      <c r="C185">
        <v>42</v>
      </c>
      <c r="D185" t="s">
        <v>1052</v>
      </c>
      <c r="E185" t="s">
        <v>78</v>
      </c>
      <c r="F185" t="s">
        <v>5249</v>
      </c>
      <c r="G185" t="s">
        <v>2241</v>
      </c>
      <c r="H185" t="s">
        <v>29</v>
      </c>
      <c r="I185">
        <v>1</v>
      </c>
      <c r="J185" t="s">
        <v>31</v>
      </c>
      <c r="K185" t="str">
        <f>IF(Draft2021[[#This Row],[KEEPER]]="K",_xlfn.IFNA(INDEX(Draft2020[Current Contract],MATCH(Draft2021[[#This Row],[sleeper_id]],Draft2020[sleeper_id],0)),"Undrafted"),"")</f>
        <v>Undrafted</v>
      </c>
      <c r="L185" t="str">
        <f>IF(Draft2021[[#This Row],[KEEPER]]="K",Draft2021[[#This Row],[Last Contract]],IF(ISNA(VLOOKUP(Draft2021[[#This Row],[sleeper_id]],Rookies2021[player_id],1,FALSE)),"Auction","Rookie"))</f>
        <v>Undrafted</v>
      </c>
      <c r="M185">
        <f>2021-Draft2021[[#This Row],[Net Keeper Count]]</f>
        <v>2019</v>
      </c>
      <c r="N185">
        <f>IF(Draft2021[[#This Row],[KEEPER]]="K",1+_xlfn.IFNA(INDEX(Draft2020[Net Keeper Count],MATCH(Draft2021[[#This Row],[PLAYER]],Draft2020[PLAYER],0)),0),0)</f>
        <v>2</v>
      </c>
    </row>
    <row r="186" spans="3:14" x14ac:dyDescent="0.25">
      <c r="C186">
        <v>46</v>
      </c>
      <c r="D186" t="s">
        <v>1052</v>
      </c>
      <c r="E186" t="s">
        <v>337</v>
      </c>
      <c r="F186" t="s">
        <v>5400</v>
      </c>
      <c r="G186" t="s">
        <v>34</v>
      </c>
      <c r="H186" t="s">
        <v>126</v>
      </c>
      <c r="I186">
        <v>1</v>
      </c>
      <c r="J186" t="s">
        <v>31</v>
      </c>
      <c r="K186" t="str">
        <f>IF(Draft2021[[#This Row],[KEEPER]]="K",_xlfn.IFNA(INDEX(Draft2020[Current Contract],MATCH(Draft2021[[#This Row],[sleeper_id]],Draft2020[sleeper_id],0)),"Undrafted"),"")</f>
        <v>Undrafted</v>
      </c>
      <c r="L186" t="str">
        <f>IF(Draft2021[[#This Row],[KEEPER]]="K",Draft2021[[#This Row],[Last Contract]],IF(ISNA(VLOOKUP(Draft2021[[#This Row],[sleeper_id]],Rookies2021[player_id],1,FALSE)),"Auction","Rookie"))</f>
        <v>Undrafted</v>
      </c>
      <c r="M186">
        <f>2021-Draft2021[[#This Row],[Net Keeper Count]]</f>
        <v>2019</v>
      </c>
      <c r="N186">
        <f>IF(Draft2021[[#This Row],[KEEPER]]="K",1+_xlfn.IFNA(INDEX(Draft2020[Net Keeper Count],MATCH(Draft2021[[#This Row],[PLAYER]],Draft2020[PLAYER],0)),0),0)</f>
        <v>2</v>
      </c>
    </row>
    <row r="187" spans="3:14" x14ac:dyDescent="0.25">
      <c r="C187">
        <v>10</v>
      </c>
      <c r="D187" t="s">
        <v>1052</v>
      </c>
      <c r="E187" t="s">
        <v>5401</v>
      </c>
      <c r="F187" t="s">
        <v>5402</v>
      </c>
      <c r="G187" t="s">
        <v>2311</v>
      </c>
      <c r="H187" t="s">
        <v>102</v>
      </c>
      <c r="I187">
        <v>1</v>
      </c>
      <c r="J187" t="s">
        <v>31</v>
      </c>
      <c r="K187" t="str">
        <f>IF(Draft2021[[#This Row],[KEEPER]]="K",_xlfn.IFNA(INDEX(Draft2020[Current Contract],MATCH(Draft2021[[#This Row],[sleeper_id]],Draft2020[sleeper_id],0)),"Undrafted"),"")</f>
        <v>Undrafted</v>
      </c>
      <c r="L187" t="str">
        <f>IF(Draft2021[[#This Row],[KEEPER]]="K",Draft2021[[#This Row],[Last Contract]],IF(ISNA(VLOOKUP(Draft2021[[#This Row],[sleeper_id]],Rookies2021[player_id],1,FALSE)),"Auction","Rookie"))</f>
        <v>Undrafted</v>
      </c>
      <c r="M187">
        <f>2021-Draft2021[[#This Row],[Net Keeper Count]]</f>
        <v>2020</v>
      </c>
      <c r="N187">
        <f>IF(Draft2021[[#This Row],[KEEPER]]="K",1+_xlfn.IFNA(INDEX(Draft2020[Net Keeper Count],MATCH(Draft2021[[#This Row],[PLAYER]],Draft2020[PLAYER],0)),0),0)</f>
        <v>1</v>
      </c>
    </row>
    <row r="188" spans="3:14" x14ac:dyDescent="0.25">
      <c r="C188">
        <v>17</v>
      </c>
      <c r="D188" t="s">
        <v>1052</v>
      </c>
      <c r="E188" t="s">
        <v>430</v>
      </c>
      <c r="F188" t="s">
        <v>5233</v>
      </c>
      <c r="G188" t="s">
        <v>2208</v>
      </c>
      <c r="H188" t="s">
        <v>126</v>
      </c>
      <c r="I188">
        <v>1</v>
      </c>
      <c r="J188" t="s">
        <v>31</v>
      </c>
      <c r="K188" t="str">
        <f>IF(Draft2021[[#This Row],[KEEPER]]="K",_xlfn.IFNA(INDEX(Draft2020[Current Contract],MATCH(Draft2021[[#This Row],[sleeper_id]],Draft2020[sleeper_id],0)),"Undrafted"),"")</f>
        <v>Undrafted</v>
      </c>
      <c r="L188" t="str">
        <f>IF(Draft2021[[#This Row],[KEEPER]]="K",Draft2021[[#This Row],[Last Contract]],IF(ISNA(VLOOKUP(Draft2021[[#This Row],[sleeper_id]],Rookies2021[player_id],1,FALSE)),"Auction","Rookie"))</f>
        <v>Undrafted</v>
      </c>
      <c r="M188">
        <f>2021-Draft2021[[#This Row],[Net Keeper Count]]</f>
        <v>2020</v>
      </c>
      <c r="N188">
        <f>IF(Draft2021[[#This Row],[KEEPER]]="K",1+_xlfn.IFNA(INDEX(Draft2020[Net Keeper Count],MATCH(Draft2021[[#This Row],[PLAYER]],Draft2020[PLAYER],0)),0),0)</f>
        <v>1</v>
      </c>
    </row>
    <row r="189" spans="3:14" x14ac:dyDescent="0.25">
      <c r="C189">
        <v>36</v>
      </c>
      <c r="D189" t="s">
        <v>1052</v>
      </c>
      <c r="E189" t="s">
        <v>2110</v>
      </c>
      <c r="F189" t="s">
        <v>5403</v>
      </c>
      <c r="G189" t="s">
        <v>2210</v>
      </c>
      <c r="H189" t="s">
        <v>64</v>
      </c>
      <c r="I189">
        <v>1</v>
      </c>
      <c r="J189" t="s">
        <v>31</v>
      </c>
      <c r="K189" t="str">
        <f>IF(Draft2021[[#This Row],[KEEPER]]="K",_xlfn.IFNA(INDEX(Draft2020[Current Contract],MATCH(Draft2021[[#This Row],[sleeper_id]],Draft2020[sleeper_id],0)),"Undrafted"),"")</f>
        <v>Undrafted</v>
      </c>
      <c r="L189" t="str">
        <f>IF(Draft2021[[#This Row],[KEEPER]]="K",Draft2021[[#This Row],[Last Contract]],IF(ISNA(VLOOKUP(Draft2021[[#This Row],[sleeper_id]],Rookies2021[player_id],1,FALSE)),"Auction","Rookie"))</f>
        <v>Undrafted</v>
      </c>
      <c r="M189">
        <f>2021-Draft2021[[#This Row],[Net Keeper Count]]</f>
        <v>2020</v>
      </c>
      <c r="N189">
        <f>IF(Draft2021[[#This Row],[KEEPER]]="K",1+_xlfn.IFNA(INDEX(Draft2020[Net Keeper Count],MATCH(Draft2021[[#This Row],[PLAYER]],Draft2020[PLAYER],0)),0),0)</f>
        <v>1</v>
      </c>
    </row>
    <row r="190" spans="3:14" x14ac:dyDescent="0.25">
      <c r="C190">
        <v>58</v>
      </c>
      <c r="D190" t="s">
        <v>1052</v>
      </c>
      <c r="E190" t="s">
        <v>1828</v>
      </c>
      <c r="F190" t="s">
        <v>2726</v>
      </c>
      <c r="G190" t="s">
        <v>159</v>
      </c>
      <c r="H190" t="s">
        <v>102</v>
      </c>
      <c r="I190">
        <v>4</v>
      </c>
      <c r="J190" t="s">
        <v>19</v>
      </c>
      <c r="K190" t="str">
        <f>IF(Draft2021[[#This Row],[KEEPER]]="K",_xlfn.IFNA(INDEX(Draft2020[Current Contract],MATCH(Draft2021[[#This Row],[sleeper_id]],Draft2020[sleeper_id],0)),"Undrafted"),"")</f>
        <v/>
      </c>
      <c r="L190" t="str">
        <f>IF(Draft2021[[#This Row],[KEEPER]]="K",Draft2021[[#This Row],[Last Contract]],IF(ISNA(VLOOKUP(Draft2021[[#This Row],[sleeper_id]],Rookies2021[player_id],1,FALSE)),"Auction","Rookie"))</f>
        <v>Rookie</v>
      </c>
      <c r="M190">
        <f>2021-Draft2021[[#This Row],[Net Keeper Count]]</f>
        <v>2021</v>
      </c>
      <c r="N190">
        <f>IF(Draft2021[[#This Row],[KEEPER]]="K",1+_xlfn.IFNA(INDEX(Draft2020[Net Keeper Count],MATCH(Draft2021[[#This Row],[PLAYER]],Draft2020[PLAYER],0)),0),0)</f>
        <v>0</v>
      </c>
    </row>
    <row r="191" spans="3:14" x14ac:dyDescent="0.25">
      <c r="C191">
        <v>7</v>
      </c>
      <c r="D191" t="s">
        <v>1052</v>
      </c>
      <c r="E191" t="s">
        <v>1353</v>
      </c>
      <c r="F191" t="s">
        <v>1352</v>
      </c>
      <c r="G191" t="s">
        <v>2213</v>
      </c>
      <c r="H191" t="s">
        <v>102</v>
      </c>
      <c r="I191">
        <v>3</v>
      </c>
      <c r="J191" t="s">
        <v>19</v>
      </c>
      <c r="K191" t="str">
        <f>IF(Draft2021[[#This Row],[KEEPER]]="K",_xlfn.IFNA(INDEX(Draft2020[Current Contract],MATCH(Draft2021[[#This Row],[sleeper_id]],Draft2020[sleeper_id],0)),"Undrafted"),"")</f>
        <v/>
      </c>
      <c r="L191" t="str">
        <f>IF(Draft2021[[#This Row],[KEEPER]]="K",Draft2021[[#This Row],[Last Contract]],IF(ISNA(VLOOKUP(Draft2021[[#This Row],[sleeper_id]],Rookies2021[player_id],1,FALSE)),"Auction","Rookie"))</f>
        <v>Rookie</v>
      </c>
      <c r="M191">
        <f>2021-Draft2021[[#This Row],[Net Keeper Count]]</f>
        <v>2021</v>
      </c>
      <c r="N191">
        <f>IF(Draft2021[[#This Row],[KEEPER]]="K",1+_xlfn.IFNA(INDEX(Draft2020[Net Keeper Count],MATCH(Draft2021[[#This Row],[PLAYER]],Draft2020[PLAYER],0)),0),0)</f>
        <v>0</v>
      </c>
    </row>
    <row r="192" spans="3:14" x14ac:dyDescent="0.25">
      <c r="C192">
        <v>16</v>
      </c>
      <c r="D192" t="s">
        <v>1052</v>
      </c>
      <c r="E192" t="s">
        <v>5404</v>
      </c>
      <c r="F192" t="s">
        <v>5405</v>
      </c>
      <c r="G192" t="s">
        <v>62</v>
      </c>
      <c r="H192" t="s">
        <v>102</v>
      </c>
      <c r="I192">
        <v>1</v>
      </c>
      <c r="J192" t="s">
        <v>19</v>
      </c>
      <c r="K192" t="str">
        <f>IF(Draft2021[[#This Row],[KEEPER]]="K",_xlfn.IFNA(INDEX(Draft2020[Current Contract],MATCH(Draft2021[[#This Row],[sleeper_id]],Draft2020[sleeper_id],0)),"Undrafted"),"")</f>
        <v/>
      </c>
      <c r="L192" t="str">
        <f>IF(Draft2021[[#This Row],[KEEPER]]="K",Draft2021[[#This Row],[Last Contract]],IF(ISNA(VLOOKUP(Draft2021[[#This Row],[sleeper_id]],Rookies2021[player_id],1,FALSE)),"Auction","Rookie"))</f>
        <v>Rookie</v>
      </c>
      <c r="M192">
        <f>2021-Draft2021[[#This Row],[Net Keeper Count]]</f>
        <v>2021</v>
      </c>
      <c r="N192">
        <f>IF(Draft2021[[#This Row],[KEEPER]]="K",1+_xlfn.IFNA(INDEX(Draft2020[Net Keeper Count],MATCH(Draft2021[[#This Row],[PLAYER]],Draft2020[PLAYER],0)),0),0)</f>
        <v>0</v>
      </c>
    </row>
    <row r="193" spans="3:14" x14ac:dyDescent="0.25">
      <c r="D193" t="s">
        <v>1052</v>
      </c>
      <c r="E193" t="s">
        <v>234</v>
      </c>
      <c r="F193" t="s">
        <v>5406</v>
      </c>
      <c r="G193" t="s">
        <v>2322</v>
      </c>
      <c r="H193" t="s">
        <v>64</v>
      </c>
      <c r="I193">
        <v>8</v>
      </c>
      <c r="K193" t="str">
        <f>IF(Draft2021[[#This Row],[KEEPER]]="K",_xlfn.IFNA(INDEX(Draft2020[Current Contract],MATCH(Draft2021[[#This Row],[sleeper_id]],Draft2020[sleeper_id],0)),"Undrafted"),"")</f>
        <v/>
      </c>
      <c r="L193" t="str">
        <f>IF(Draft2021[[#This Row],[KEEPER]]="K",Draft2021[[#This Row],[Last Contract]],IF(ISNA(VLOOKUP(Draft2021[[#This Row],[sleeper_id]],Rookies2021[player_id],1,FALSE)),"Auction","Rookie"))</f>
        <v>Auction</v>
      </c>
      <c r="M193">
        <f>2021-Draft2021[[#This Row],[Net Keeper Count]]</f>
        <v>2021</v>
      </c>
      <c r="N193">
        <f>IF(Draft2021[[#This Row],[KEEPER]]="K",1+_xlfn.IFNA(INDEX(Draft2020[Net Keeper Count],MATCH(Draft2021[[#This Row],[PLAYER]],Draft2020[PLAYER],0)),0),0)</f>
        <v>0</v>
      </c>
    </row>
    <row r="194" spans="3:14" x14ac:dyDescent="0.25">
      <c r="D194" t="s">
        <v>1052</v>
      </c>
      <c r="E194" t="s">
        <v>89</v>
      </c>
      <c r="F194" t="s">
        <v>5163</v>
      </c>
      <c r="G194" t="s">
        <v>2217</v>
      </c>
      <c r="H194" t="s">
        <v>29</v>
      </c>
      <c r="I194">
        <v>2</v>
      </c>
      <c r="K194" t="str">
        <f>IF(Draft2021[[#This Row],[KEEPER]]="K",_xlfn.IFNA(INDEX(Draft2020[Current Contract],MATCH(Draft2021[[#This Row],[sleeper_id]],Draft2020[sleeper_id],0)),"Undrafted"),"")</f>
        <v/>
      </c>
      <c r="L194" t="str">
        <f>IF(Draft2021[[#This Row],[KEEPER]]="K",Draft2021[[#This Row],[Last Contract]],IF(ISNA(VLOOKUP(Draft2021[[#This Row],[sleeper_id]],Rookies2021[player_id],1,FALSE)),"Auction","Rookie"))</f>
        <v>Auction</v>
      </c>
      <c r="M194">
        <f>2021-Draft2021[[#This Row],[Net Keeper Count]]</f>
        <v>2021</v>
      </c>
      <c r="N194">
        <f>IF(Draft2021[[#This Row],[KEEPER]]="K",1+_xlfn.IFNA(INDEX(Draft2020[Net Keeper Count],MATCH(Draft2021[[#This Row],[PLAYER]],Draft2020[PLAYER],0)),0),0)</f>
        <v>0</v>
      </c>
    </row>
    <row r="195" spans="3:14" x14ac:dyDescent="0.25">
      <c r="C195">
        <v>83</v>
      </c>
      <c r="D195" t="s">
        <v>5407</v>
      </c>
      <c r="E195" t="s">
        <v>146</v>
      </c>
      <c r="F195" t="s">
        <v>2565</v>
      </c>
      <c r="G195" t="s">
        <v>62</v>
      </c>
      <c r="H195" t="s">
        <v>126</v>
      </c>
      <c r="I195">
        <v>75</v>
      </c>
      <c r="J195" t="s">
        <v>31</v>
      </c>
      <c r="K195" t="str">
        <f>IF(Draft2021[[#This Row],[KEEPER]]="K",_xlfn.IFNA(INDEX(Draft2020[Current Contract],MATCH(Draft2021[[#This Row],[sleeper_id]],Draft2020[sleeper_id],0)),"Undrafted"),"")</f>
        <v>Auction</v>
      </c>
      <c r="L195" t="str">
        <f>IF(Draft2021[[#This Row],[KEEPER]]="K",Draft2021[[#This Row],[Last Contract]],IF(ISNA(VLOOKUP(Draft2021[[#This Row],[sleeper_id]],Rookies2021[player_id],1,FALSE)),"Auction","Rookie"))</f>
        <v>Auction</v>
      </c>
      <c r="M195">
        <f>2021-Draft2021[[#This Row],[Net Keeper Count]]</f>
        <v>2019</v>
      </c>
      <c r="N195">
        <f>IF(Draft2021[[#This Row],[KEEPER]]="K",1+_xlfn.IFNA(INDEX(Draft2020[Net Keeper Count],MATCH(Draft2021[[#This Row],[PLAYER]],Draft2020[PLAYER],0)),0),0)</f>
        <v>2</v>
      </c>
    </row>
    <row r="196" spans="3:14" x14ac:dyDescent="0.25">
      <c r="C196">
        <v>94</v>
      </c>
      <c r="D196" t="s">
        <v>5407</v>
      </c>
      <c r="E196" t="s">
        <v>98</v>
      </c>
      <c r="F196" t="s">
        <v>2573</v>
      </c>
      <c r="G196" t="s">
        <v>54</v>
      </c>
      <c r="H196" t="s">
        <v>64</v>
      </c>
      <c r="I196">
        <v>72</v>
      </c>
      <c r="J196" t="s">
        <v>31</v>
      </c>
      <c r="K196" t="str">
        <f>IF(Draft2021[[#This Row],[KEEPER]]="K",_xlfn.IFNA(INDEX(Draft2020[Current Contract],MATCH(Draft2021[[#This Row],[sleeper_id]],Draft2020[sleeper_id],0)),"Undrafted"),"")</f>
        <v>Rookie</v>
      </c>
      <c r="L196" t="str">
        <f>IF(Draft2021[[#This Row],[KEEPER]]="K",Draft2021[[#This Row],[Last Contract]],IF(ISNA(VLOOKUP(Draft2021[[#This Row],[sleeper_id]],Rookies2021[player_id],1,FALSE)),"Auction","Rookie"))</f>
        <v>Rookie</v>
      </c>
      <c r="M196">
        <f>2021-Draft2021[[#This Row],[Net Keeper Count]]</f>
        <v>2017</v>
      </c>
      <c r="N196">
        <f>IF(Draft2021[[#This Row],[KEEPER]]="K",1+_xlfn.IFNA(INDEX(Draft2020[Net Keeper Count],MATCH(Draft2021[[#This Row],[PLAYER]],Draft2020[PLAYER],0)),0),0)</f>
        <v>4</v>
      </c>
    </row>
    <row r="197" spans="3:14" x14ac:dyDescent="0.25">
      <c r="C197">
        <v>93</v>
      </c>
      <c r="D197" t="s">
        <v>5407</v>
      </c>
      <c r="E197" t="s">
        <v>202</v>
      </c>
      <c r="F197" t="s">
        <v>5183</v>
      </c>
      <c r="G197" t="s">
        <v>2268</v>
      </c>
      <c r="H197" t="s">
        <v>64</v>
      </c>
      <c r="I197">
        <v>44</v>
      </c>
      <c r="J197" t="s">
        <v>31</v>
      </c>
      <c r="K197" t="str">
        <f>IF(Draft2021[[#This Row],[KEEPER]]="K",_xlfn.IFNA(INDEX(Draft2020[Current Contract],MATCH(Draft2021[[#This Row],[sleeper_id]],Draft2020[sleeper_id],0)),"Undrafted"),"")</f>
        <v>Rookie</v>
      </c>
      <c r="L197" t="str">
        <f>IF(Draft2021[[#This Row],[KEEPER]]="K",Draft2021[[#This Row],[Last Contract]],IF(ISNA(VLOOKUP(Draft2021[[#This Row],[sleeper_id]],Rookies2021[player_id],1,FALSE)),"Auction","Rookie"))</f>
        <v>Rookie</v>
      </c>
      <c r="M197">
        <f>2021-Draft2021[[#This Row],[Net Keeper Count]]</f>
        <v>2018</v>
      </c>
      <c r="N197">
        <f>IF(Draft2021[[#This Row],[KEEPER]]="K",1+_xlfn.IFNA(INDEX(Draft2020[Net Keeper Count],MATCH(Draft2021[[#This Row],[PLAYER]],Draft2020[PLAYER],0)),0),0)</f>
        <v>3</v>
      </c>
    </row>
    <row r="198" spans="3:14" x14ac:dyDescent="0.25">
      <c r="C198">
        <v>84</v>
      </c>
      <c r="D198" t="s">
        <v>5407</v>
      </c>
      <c r="E198" t="s">
        <v>130</v>
      </c>
      <c r="F198" t="s">
        <v>5254</v>
      </c>
      <c r="G198" t="s">
        <v>2209</v>
      </c>
      <c r="H198" t="s">
        <v>102</v>
      </c>
      <c r="I198">
        <v>40</v>
      </c>
      <c r="J198" t="s">
        <v>31</v>
      </c>
      <c r="K198" t="str">
        <f>IF(Draft2021[[#This Row],[KEEPER]]="K",_xlfn.IFNA(INDEX(Draft2020[Current Contract],MATCH(Draft2021[[#This Row],[sleeper_id]],Draft2020[sleeper_id],0)),"Undrafted"),"")</f>
        <v>Auction</v>
      </c>
      <c r="L198" t="str">
        <f>IF(Draft2021[[#This Row],[KEEPER]]="K",Draft2021[[#This Row],[Last Contract]],IF(ISNA(VLOOKUP(Draft2021[[#This Row],[sleeper_id]],Rookies2021[player_id],1,FALSE)),"Auction","Rookie"))</f>
        <v>Auction</v>
      </c>
      <c r="M198">
        <f>2021-Draft2021[[#This Row],[Net Keeper Count]]</f>
        <v>2020</v>
      </c>
      <c r="N198">
        <f>IF(Draft2021[[#This Row],[KEEPER]]="K",1+_xlfn.IFNA(INDEX(Draft2020[Net Keeper Count],MATCH(Draft2021[[#This Row],[PLAYER]],Draft2020[PLAYER],0)),0),0)</f>
        <v>1</v>
      </c>
    </row>
    <row r="199" spans="3:14" x14ac:dyDescent="0.25">
      <c r="C199">
        <v>92</v>
      </c>
      <c r="D199" t="s">
        <v>5407</v>
      </c>
      <c r="E199" t="s">
        <v>170</v>
      </c>
      <c r="F199" t="s">
        <v>1499</v>
      </c>
      <c r="G199" t="s">
        <v>72</v>
      </c>
      <c r="H199" t="s">
        <v>102</v>
      </c>
      <c r="I199">
        <v>14</v>
      </c>
      <c r="J199" t="s">
        <v>31</v>
      </c>
      <c r="K199" t="str">
        <f>IF(Draft2021[[#This Row],[KEEPER]]="K",_xlfn.IFNA(INDEX(Draft2020[Current Contract],MATCH(Draft2021[[#This Row],[sleeper_id]],Draft2020[sleeper_id],0)),"Undrafted"),"")</f>
        <v>Rookie</v>
      </c>
      <c r="L199" t="str">
        <f>IF(Draft2021[[#This Row],[KEEPER]]="K",Draft2021[[#This Row],[Last Contract]],IF(ISNA(VLOOKUP(Draft2021[[#This Row],[sleeper_id]],Rookies2021[player_id],1,FALSE)),"Auction","Rookie"))</f>
        <v>Rookie</v>
      </c>
      <c r="M199">
        <f>2021-Draft2021[[#This Row],[Net Keeper Count]]</f>
        <v>2017</v>
      </c>
      <c r="N199">
        <f>IF(Draft2021[[#This Row],[KEEPER]]="K",1+_xlfn.IFNA(INDEX(Draft2020[Net Keeper Count],MATCH(Draft2021[[#This Row],[PLAYER]],Draft2020[PLAYER],0)),0),0)</f>
        <v>4</v>
      </c>
    </row>
    <row r="200" spans="3:14" x14ac:dyDescent="0.25">
      <c r="C200">
        <v>37</v>
      </c>
      <c r="D200" t="s">
        <v>5407</v>
      </c>
      <c r="E200" t="s">
        <v>27</v>
      </c>
      <c r="F200" t="s">
        <v>2629</v>
      </c>
      <c r="G200" t="s">
        <v>28</v>
      </c>
      <c r="H200" t="s">
        <v>29</v>
      </c>
      <c r="I200">
        <v>6</v>
      </c>
      <c r="J200" t="s">
        <v>31</v>
      </c>
      <c r="K200" t="str">
        <f>IF(Draft2021[[#This Row],[KEEPER]]="K",_xlfn.IFNA(INDEX(Draft2020[Current Contract],MATCH(Draft2021[[#This Row],[sleeper_id]],Draft2020[sleeper_id],0)),"Undrafted"),"")</f>
        <v>Auction</v>
      </c>
      <c r="L200" t="str">
        <f>IF(Draft2021[[#This Row],[KEEPER]]="K",Draft2021[[#This Row],[Last Contract]],IF(ISNA(VLOOKUP(Draft2021[[#This Row],[sleeper_id]],Rookies2021[player_id],1,FALSE)),"Auction","Rookie"))</f>
        <v>Auction</v>
      </c>
      <c r="M200">
        <f>2021-Draft2021[[#This Row],[Net Keeper Count]]</f>
        <v>2020</v>
      </c>
      <c r="N200">
        <f>IF(Draft2021[[#This Row],[KEEPER]]="K",1+_xlfn.IFNA(INDEX(Draft2020[Net Keeper Count],MATCH(Draft2021[[#This Row],[PLAYER]],Draft2020[PLAYER],0)),0),0)</f>
        <v>1</v>
      </c>
    </row>
    <row r="201" spans="3:14" x14ac:dyDescent="0.25">
      <c r="C201">
        <v>91</v>
      </c>
      <c r="D201" t="s">
        <v>5407</v>
      </c>
      <c r="E201" t="s">
        <v>309</v>
      </c>
      <c r="F201" t="s">
        <v>5176</v>
      </c>
      <c r="G201" t="s">
        <v>2322</v>
      </c>
      <c r="H201" t="s">
        <v>102</v>
      </c>
      <c r="I201">
        <v>6</v>
      </c>
      <c r="J201" t="s">
        <v>31</v>
      </c>
      <c r="K201" t="str">
        <f>IF(Draft2021[[#This Row],[KEEPER]]="K",_xlfn.IFNA(INDEX(Draft2020[Current Contract],MATCH(Draft2021[[#This Row],[sleeper_id]],Draft2020[sleeper_id],0)),"Undrafted"),"")</f>
        <v>Rookie</v>
      </c>
      <c r="L201" t="str">
        <f>IF(Draft2021[[#This Row],[KEEPER]]="K",Draft2021[[#This Row],[Last Contract]],IF(ISNA(VLOOKUP(Draft2021[[#This Row],[sleeper_id]],Rookies2021[player_id],1,FALSE)),"Auction","Rookie"))</f>
        <v>Rookie</v>
      </c>
      <c r="M201">
        <f>2021-Draft2021[[#This Row],[Net Keeper Count]]</f>
        <v>2018</v>
      </c>
      <c r="N201">
        <f>IF(Draft2021[[#This Row],[KEEPER]]="K",1+_xlfn.IFNA(INDEX(Draft2020[Net Keeper Count],MATCH(Draft2021[[#This Row],[PLAYER]],Draft2020[PLAYER],0)),0),0)</f>
        <v>3</v>
      </c>
    </row>
    <row r="202" spans="3:14" x14ac:dyDescent="0.25">
      <c r="C202">
        <v>19</v>
      </c>
      <c r="D202" t="s">
        <v>5407</v>
      </c>
      <c r="E202" t="s">
        <v>75</v>
      </c>
      <c r="F202" t="s">
        <v>1317</v>
      </c>
      <c r="G202" t="s">
        <v>2213</v>
      </c>
      <c r="H202" t="s">
        <v>29</v>
      </c>
      <c r="I202">
        <v>4</v>
      </c>
      <c r="J202" t="s">
        <v>31</v>
      </c>
      <c r="K202" t="str">
        <f>IF(Draft2021[[#This Row],[KEEPER]]="K",_xlfn.IFNA(INDEX(Draft2020[Current Contract],MATCH(Draft2021[[#This Row],[sleeper_id]],Draft2020[sleeper_id],0)),"Undrafted"),"")</f>
        <v>Rookie</v>
      </c>
      <c r="L202" t="str">
        <f>IF(Draft2021[[#This Row],[KEEPER]]="K",Draft2021[[#This Row],[Last Contract]],IF(ISNA(VLOOKUP(Draft2021[[#This Row],[sleeper_id]],Rookies2021[player_id],1,FALSE)),"Auction","Rookie"))</f>
        <v>Rookie</v>
      </c>
      <c r="M202">
        <f>2021-Draft2021[[#This Row],[Net Keeper Count]]</f>
        <v>2016</v>
      </c>
      <c r="N202">
        <f>IF(Draft2021[[#This Row],[KEEPER]]="K",1+_xlfn.IFNA(INDEX(Draft2020[Net Keeper Count],MATCH(Draft2021[[#This Row],[PLAYER]],Draft2020[PLAYER],0)),0),0)</f>
        <v>5</v>
      </c>
    </row>
    <row r="203" spans="3:14" x14ac:dyDescent="0.25">
      <c r="C203">
        <v>99</v>
      </c>
      <c r="D203" t="s">
        <v>5407</v>
      </c>
      <c r="E203" t="s">
        <v>1770</v>
      </c>
      <c r="F203" t="s">
        <v>2822</v>
      </c>
      <c r="G203" t="s">
        <v>2210</v>
      </c>
      <c r="H203" t="s">
        <v>29</v>
      </c>
      <c r="I203">
        <v>4</v>
      </c>
      <c r="J203" t="s">
        <v>31</v>
      </c>
      <c r="K203" t="str">
        <f>IF(Draft2021[[#This Row],[KEEPER]]="K",_xlfn.IFNA(INDEX(Draft2020[Current Contract],MATCH(Draft2021[[#This Row],[sleeper_id]],Draft2020[sleeper_id],0)),"Undrafted"),"")</f>
        <v>Rookie</v>
      </c>
      <c r="L203" t="str">
        <f>IF(Draft2021[[#This Row],[KEEPER]]="K",Draft2021[[#This Row],[Last Contract]],IF(ISNA(VLOOKUP(Draft2021[[#This Row],[sleeper_id]],Rookies2021[player_id],1,FALSE)),"Auction","Rookie"))</f>
        <v>Rookie</v>
      </c>
      <c r="M203">
        <f>2021-Draft2021[[#This Row],[Net Keeper Count]]</f>
        <v>2020</v>
      </c>
      <c r="N203">
        <f>IF(Draft2021[[#This Row],[KEEPER]]="K",1+_xlfn.IFNA(INDEX(Draft2020[Net Keeper Count],MATCH(Draft2021[[#This Row],[PLAYER]],Draft2020[PLAYER],0)),0),0)</f>
        <v>1</v>
      </c>
    </row>
    <row r="204" spans="3:14" x14ac:dyDescent="0.25">
      <c r="C204">
        <v>100</v>
      </c>
      <c r="D204" t="s">
        <v>5407</v>
      </c>
      <c r="E204" t="s">
        <v>1613</v>
      </c>
      <c r="F204" t="s">
        <v>2563</v>
      </c>
      <c r="G204" t="s">
        <v>2209</v>
      </c>
      <c r="H204" t="s">
        <v>102</v>
      </c>
      <c r="I204">
        <v>4</v>
      </c>
      <c r="J204" t="s">
        <v>31</v>
      </c>
      <c r="K204" t="str">
        <f>IF(Draft2021[[#This Row],[KEEPER]]="K",_xlfn.IFNA(INDEX(Draft2020[Current Contract],MATCH(Draft2021[[#This Row],[sleeper_id]],Draft2020[sleeper_id],0)),"Undrafted"),"")</f>
        <v>Rookie</v>
      </c>
      <c r="L204" t="str">
        <f>IF(Draft2021[[#This Row],[KEEPER]]="K",Draft2021[[#This Row],[Last Contract]],IF(ISNA(VLOOKUP(Draft2021[[#This Row],[sleeper_id]],Rookies2021[player_id],1,FALSE)),"Auction","Rookie"))</f>
        <v>Rookie</v>
      </c>
      <c r="M204">
        <f>2021-Draft2021[[#This Row],[Net Keeper Count]]</f>
        <v>2020</v>
      </c>
      <c r="N204">
        <f>IF(Draft2021[[#This Row],[KEEPER]]="K",1+_xlfn.IFNA(INDEX(Draft2020[Net Keeper Count],MATCH(Draft2021[[#This Row],[PLAYER]],Draft2020[PLAYER],0)),0),0)</f>
        <v>1</v>
      </c>
    </row>
    <row r="205" spans="3:14" x14ac:dyDescent="0.25">
      <c r="C205">
        <v>87</v>
      </c>
      <c r="D205" t="s">
        <v>5407</v>
      </c>
      <c r="E205" t="s">
        <v>271</v>
      </c>
      <c r="F205" t="s">
        <v>5241</v>
      </c>
      <c r="G205" t="s">
        <v>2246</v>
      </c>
      <c r="H205" t="s">
        <v>64</v>
      </c>
      <c r="I205">
        <v>3</v>
      </c>
      <c r="J205" t="s">
        <v>31</v>
      </c>
      <c r="K205" t="str">
        <f>IF(Draft2021[[#This Row],[KEEPER]]="K",_xlfn.IFNA(INDEX(Draft2020[Current Contract],MATCH(Draft2021[[#This Row],[sleeper_id]],Draft2020[sleeper_id],0)),"Undrafted"),"")</f>
        <v>Rookie</v>
      </c>
      <c r="L205" t="str">
        <f>IF(Draft2021[[#This Row],[KEEPER]]="K",Draft2021[[#This Row],[Last Contract]],IF(ISNA(VLOOKUP(Draft2021[[#This Row],[sleeper_id]],Rookies2021[player_id],1,FALSE)),"Auction","Rookie"))</f>
        <v>Rookie</v>
      </c>
      <c r="M205">
        <f>2021-Draft2021[[#This Row],[Net Keeper Count]]</f>
        <v>2018</v>
      </c>
      <c r="N205">
        <f>IF(Draft2021[[#This Row],[KEEPER]]="K",1+_xlfn.IFNA(INDEX(Draft2020[Net Keeper Count],MATCH(Draft2021[[#This Row],[PLAYER]],Draft2020[PLAYER],0)),0),0)</f>
        <v>3</v>
      </c>
    </row>
    <row r="206" spans="3:14" x14ac:dyDescent="0.25">
      <c r="C206">
        <v>86</v>
      </c>
      <c r="D206" t="s">
        <v>5407</v>
      </c>
      <c r="E206" t="s">
        <v>5408</v>
      </c>
      <c r="F206" t="s">
        <v>5409</v>
      </c>
      <c r="G206" t="s">
        <v>2236</v>
      </c>
      <c r="H206" t="s">
        <v>64</v>
      </c>
      <c r="I206">
        <v>3</v>
      </c>
      <c r="J206" t="s">
        <v>31</v>
      </c>
      <c r="K206" t="str">
        <f>IF(Draft2021[[#This Row],[KEEPER]]="K",_xlfn.IFNA(INDEX(Draft2020[Current Contract],MATCH(Draft2021[[#This Row],[sleeper_id]],Draft2020[sleeper_id],0)),"Undrafted"),"")</f>
        <v>Rookie</v>
      </c>
      <c r="L206" t="str">
        <f>IF(Draft2021[[#This Row],[KEEPER]]="K",Draft2021[[#This Row],[Last Contract]],IF(ISNA(VLOOKUP(Draft2021[[#This Row],[sleeper_id]],Rookies2021[player_id],1,FALSE)),"Auction","Rookie"))</f>
        <v>Rookie</v>
      </c>
      <c r="M206">
        <f>2021-Draft2021[[#This Row],[Net Keeper Count]]</f>
        <v>2019</v>
      </c>
      <c r="N206">
        <f>IF(Draft2021[[#This Row],[KEEPER]]="K",1+_xlfn.IFNA(INDEX(Draft2020[Net Keeper Count],MATCH(Draft2021[[#This Row],[PLAYER]],Draft2020[PLAYER],0)),0),0)</f>
        <v>2</v>
      </c>
    </row>
    <row r="207" spans="3:14" x14ac:dyDescent="0.25">
      <c r="C207">
        <v>98</v>
      </c>
      <c r="D207" t="s">
        <v>5407</v>
      </c>
      <c r="E207" t="s">
        <v>1745</v>
      </c>
      <c r="F207" t="s">
        <v>5156</v>
      </c>
      <c r="G207" t="s">
        <v>2208</v>
      </c>
      <c r="H207" t="s">
        <v>64</v>
      </c>
      <c r="I207">
        <v>3</v>
      </c>
      <c r="J207" t="s">
        <v>31</v>
      </c>
      <c r="K207" t="str">
        <f>IF(Draft2021[[#This Row],[KEEPER]]="K",_xlfn.IFNA(INDEX(Draft2020[Current Contract],MATCH(Draft2021[[#This Row],[sleeper_id]],Draft2020[sleeper_id],0)),"Undrafted"),"")</f>
        <v>Rookie</v>
      </c>
      <c r="L207" t="str">
        <f>IF(Draft2021[[#This Row],[KEEPER]]="K",Draft2021[[#This Row],[Last Contract]],IF(ISNA(VLOOKUP(Draft2021[[#This Row],[sleeper_id]],Rookies2021[player_id],1,FALSE)),"Auction","Rookie"))</f>
        <v>Rookie</v>
      </c>
      <c r="M207">
        <f>2021-Draft2021[[#This Row],[Net Keeper Count]]</f>
        <v>2020</v>
      </c>
      <c r="N207">
        <f>IF(Draft2021[[#This Row],[KEEPER]]="K",1+_xlfn.IFNA(INDEX(Draft2020[Net Keeper Count],MATCH(Draft2021[[#This Row],[PLAYER]],Draft2020[PLAYER],0)),0),0)</f>
        <v>1</v>
      </c>
    </row>
    <row r="208" spans="3:14" x14ac:dyDescent="0.25">
      <c r="C208">
        <v>89</v>
      </c>
      <c r="D208" t="s">
        <v>5407</v>
      </c>
      <c r="E208" t="s">
        <v>336</v>
      </c>
      <c r="F208" t="s">
        <v>1463</v>
      </c>
      <c r="G208" t="s">
        <v>2311</v>
      </c>
      <c r="H208" t="s">
        <v>126</v>
      </c>
      <c r="I208">
        <v>2</v>
      </c>
      <c r="J208" t="s">
        <v>31</v>
      </c>
      <c r="K208" t="str">
        <f>IF(Draft2021[[#This Row],[KEEPER]]="K",_xlfn.IFNA(INDEX(Draft2020[Current Contract],MATCH(Draft2021[[#This Row],[sleeper_id]],Draft2020[sleeper_id],0)),"Undrafted"),"")</f>
        <v>Rookie</v>
      </c>
      <c r="L208" t="str">
        <f>IF(Draft2021[[#This Row],[KEEPER]]="K",Draft2021[[#This Row],[Last Contract]],IF(ISNA(VLOOKUP(Draft2021[[#This Row],[sleeper_id]],Rookies2021[player_id],1,FALSE)),"Auction","Rookie"))</f>
        <v>Rookie</v>
      </c>
      <c r="M208">
        <f>2021-Draft2021[[#This Row],[Net Keeper Count]]</f>
        <v>2018</v>
      </c>
      <c r="N208">
        <f>IF(Draft2021[[#This Row],[KEEPER]]="K",1+_xlfn.IFNA(INDEX(Draft2020[Net Keeper Count],MATCH(Draft2021[[#This Row],[PLAYER]],Draft2020[PLAYER],0)),0),0)</f>
        <v>3</v>
      </c>
    </row>
    <row r="209" spans="3:14" x14ac:dyDescent="0.25">
      <c r="C209">
        <v>88</v>
      </c>
      <c r="D209" t="s">
        <v>5407</v>
      </c>
      <c r="E209" t="s">
        <v>5410</v>
      </c>
      <c r="F209" t="s">
        <v>5411</v>
      </c>
      <c r="G209" t="s">
        <v>2210</v>
      </c>
      <c r="H209" t="s">
        <v>102</v>
      </c>
      <c r="I209">
        <v>2</v>
      </c>
      <c r="J209" t="s">
        <v>31</v>
      </c>
      <c r="K209" t="str">
        <f>IF(Draft2021[[#This Row],[KEEPER]]="K",_xlfn.IFNA(INDEX(Draft2020[Current Contract],MATCH(Draft2021[[#This Row],[sleeper_id]],Draft2020[sleeper_id],0)),"Undrafted"),"")</f>
        <v>Rookie</v>
      </c>
      <c r="L209" t="str">
        <f>IF(Draft2021[[#This Row],[KEEPER]]="K",Draft2021[[#This Row],[Last Contract]],IF(ISNA(VLOOKUP(Draft2021[[#This Row],[sleeper_id]],Rookies2021[player_id],1,FALSE)),"Auction","Rookie"))</f>
        <v>Rookie</v>
      </c>
      <c r="M209">
        <f>2021-Draft2021[[#This Row],[Net Keeper Count]]</f>
        <v>2019</v>
      </c>
      <c r="N209">
        <f>IF(Draft2021[[#This Row],[KEEPER]]="K",1+_xlfn.IFNA(INDEX(Draft2020[Net Keeper Count],MATCH(Draft2021[[#This Row],[PLAYER]],Draft2020[PLAYER],0)),0),0)</f>
        <v>2</v>
      </c>
    </row>
    <row r="210" spans="3:14" x14ac:dyDescent="0.25">
      <c r="C210">
        <v>96</v>
      </c>
      <c r="D210" t="s">
        <v>5407</v>
      </c>
      <c r="E210" t="s">
        <v>5412</v>
      </c>
      <c r="F210" t="s">
        <v>5413</v>
      </c>
      <c r="G210" t="s">
        <v>94</v>
      </c>
      <c r="H210" t="s">
        <v>102</v>
      </c>
      <c r="I210">
        <v>2</v>
      </c>
      <c r="J210" t="s">
        <v>31</v>
      </c>
      <c r="K210" t="str">
        <f>IF(Draft2021[[#This Row],[KEEPER]]="K",_xlfn.IFNA(INDEX(Draft2020[Current Contract],MATCH(Draft2021[[#This Row],[sleeper_id]],Draft2020[sleeper_id],0)),"Undrafted"),"")</f>
        <v>Rookie</v>
      </c>
      <c r="L210" t="str">
        <f>IF(Draft2021[[#This Row],[KEEPER]]="K",Draft2021[[#This Row],[Last Contract]],IF(ISNA(VLOOKUP(Draft2021[[#This Row],[sleeper_id]],Rookies2021[player_id],1,FALSE)),"Auction","Rookie"))</f>
        <v>Rookie</v>
      </c>
      <c r="M210">
        <f>2021-Draft2021[[#This Row],[Net Keeper Count]]</f>
        <v>2020</v>
      </c>
      <c r="N210">
        <f>IF(Draft2021[[#This Row],[KEEPER]]="K",1+_xlfn.IFNA(INDEX(Draft2020[Net Keeper Count],MATCH(Draft2021[[#This Row],[PLAYER]],Draft2020[PLAYER],0)),0),0)</f>
        <v>1</v>
      </c>
    </row>
    <row r="211" spans="3:14" x14ac:dyDescent="0.25">
      <c r="C211">
        <v>97</v>
      </c>
      <c r="D211" t="s">
        <v>5407</v>
      </c>
      <c r="E211" t="s">
        <v>5414</v>
      </c>
      <c r="F211" t="s">
        <v>5415</v>
      </c>
      <c r="G211" t="s">
        <v>159</v>
      </c>
      <c r="H211" t="s">
        <v>64</v>
      </c>
      <c r="I211">
        <v>2</v>
      </c>
      <c r="J211" t="s">
        <v>31</v>
      </c>
      <c r="K211" t="str">
        <f>IF(Draft2021[[#This Row],[KEEPER]]="K",_xlfn.IFNA(INDEX(Draft2020[Current Contract],MATCH(Draft2021[[#This Row],[sleeper_id]],Draft2020[sleeper_id],0)),"Undrafted"),"")</f>
        <v>Rookie</v>
      </c>
      <c r="L211" t="str">
        <f>IF(Draft2021[[#This Row],[KEEPER]]="K",Draft2021[[#This Row],[Last Contract]],IF(ISNA(VLOOKUP(Draft2021[[#This Row],[sleeper_id]],Rookies2021[player_id],1,FALSE)),"Auction","Rookie"))</f>
        <v>Rookie</v>
      </c>
      <c r="M211">
        <f>2021-Draft2021[[#This Row],[Net Keeper Count]]</f>
        <v>2020</v>
      </c>
      <c r="N211">
        <f>IF(Draft2021[[#This Row],[KEEPER]]="K",1+_xlfn.IFNA(INDEX(Draft2020[Net Keeper Count],MATCH(Draft2021[[#This Row],[PLAYER]],Draft2020[PLAYER],0)),0),0)</f>
        <v>1</v>
      </c>
    </row>
    <row r="212" spans="3:14" x14ac:dyDescent="0.25">
      <c r="C212">
        <v>95</v>
      </c>
      <c r="D212" t="s">
        <v>5407</v>
      </c>
      <c r="E212" t="s">
        <v>1972</v>
      </c>
      <c r="F212" t="s">
        <v>5242</v>
      </c>
      <c r="G212" t="s">
        <v>2311</v>
      </c>
      <c r="H212" t="s">
        <v>102</v>
      </c>
      <c r="I212">
        <v>1</v>
      </c>
      <c r="J212" t="s">
        <v>31</v>
      </c>
      <c r="K212" t="str">
        <f>IF(Draft2021[[#This Row],[KEEPER]]="K",_xlfn.IFNA(INDEX(Draft2020[Current Contract],MATCH(Draft2021[[#This Row],[sleeper_id]],Draft2020[sleeper_id],0)),"Undrafted"),"")</f>
        <v>Rookie</v>
      </c>
      <c r="L212" t="str">
        <f>IF(Draft2021[[#This Row],[KEEPER]]="K",Draft2021[[#This Row],[Last Contract]],IF(ISNA(VLOOKUP(Draft2021[[#This Row],[sleeper_id]],Rookies2021[player_id],1,FALSE)),"Auction","Rookie"))</f>
        <v>Rookie</v>
      </c>
      <c r="M212">
        <f>2021-Draft2021[[#This Row],[Net Keeper Count]]</f>
        <v>2020</v>
      </c>
      <c r="N212">
        <f>IF(Draft2021[[#This Row],[KEEPER]]="K",1+_xlfn.IFNA(INDEX(Draft2020[Net Keeper Count],MATCH(Draft2021[[#This Row],[PLAYER]],Draft2020[PLAYER],0)),0),0)</f>
        <v>1</v>
      </c>
    </row>
    <row r="213" spans="3:14" x14ac:dyDescent="0.25">
      <c r="C213">
        <v>85</v>
      </c>
      <c r="D213" t="s">
        <v>5407</v>
      </c>
      <c r="E213" t="s">
        <v>845</v>
      </c>
      <c r="F213" t="s">
        <v>5258</v>
      </c>
      <c r="G213" t="s">
        <v>2244</v>
      </c>
      <c r="H213" t="s">
        <v>64</v>
      </c>
      <c r="I213">
        <v>1</v>
      </c>
      <c r="J213" t="s">
        <v>31</v>
      </c>
      <c r="K213" t="str">
        <f>IF(Draft2021[[#This Row],[KEEPER]]="K",_xlfn.IFNA(INDEX(Draft2020[Current Contract],MATCH(Draft2021[[#This Row],[sleeper_id]],Draft2020[sleeper_id],0)),"Undrafted"),"")</f>
        <v>Undrafted</v>
      </c>
      <c r="L213" t="str">
        <f>IF(Draft2021[[#This Row],[KEEPER]]="K",Draft2021[[#This Row],[Last Contract]],IF(ISNA(VLOOKUP(Draft2021[[#This Row],[sleeper_id]],Rookies2021[player_id],1,FALSE)),"Auction","Rookie"))</f>
        <v>Undrafted</v>
      </c>
      <c r="M213">
        <f>2021-Draft2021[[#This Row],[Net Keeper Count]]</f>
        <v>2018</v>
      </c>
      <c r="N213">
        <f>IF(Draft2021[[#This Row],[KEEPER]]="K",1+_xlfn.IFNA(INDEX(Draft2020[Net Keeper Count],MATCH(Draft2021[[#This Row],[PLAYER]],Draft2020[PLAYER],0)),0),0)</f>
        <v>3</v>
      </c>
    </row>
    <row r="214" spans="3:14" x14ac:dyDescent="0.25">
      <c r="C214">
        <v>90</v>
      </c>
      <c r="D214" t="s">
        <v>5407</v>
      </c>
      <c r="E214" t="s">
        <v>125</v>
      </c>
      <c r="F214" t="s">
        <v>5416</v>
      </c>
      <c r="G214" t="s">
        <v>94</v>
      </c>
      <c r="H214" t="s">
        <v>126</v>
      </c>
      <c r="I214">
        <v>1</v>
      </c>
      <c r="J214" t="s">
        <v>31</v>
      </c>
      <c r="K214" t="str">
        <f>IF(Draft2021[[#This Row],[KEEPER]]="K",_xlfn.IFNA(INDEX(Draft2020[Current Contract],MATCH(Draft2021[[#This Row],[sleeper_id]],Draft2020[sleeper_id],0)),"Undrafted"),"")</f>
        <v>Undrafted</v>
      </c>
      <c r="L214" t="str">
        <f>IF(Draft2021[[#This Row],[KEEPER]]="K",Draft2021[[#This Row],[Last Contract]],IF(ISNA(VLOOKUP(Draft2021[[#This Row],[sleeper_id]],Rookies2021[player_id],1,FALSE)),"Auction","Rookie"))</f>
        <v>Undrafted</v>
      </c>
      <c r="M214">
        <f>2021-Draft2021[[#This Row],[Net Keeper Count]]</f>
        <v>2019</v>
      </c>
      <c r="N214">
        <f>IF(Draft2021[[#This Row],[KEEPER]]="K",1+_xlfn.IFNA(INDEX(Draft2020[Net Keeper Count],MATCH(Draft2021[[#This Row],[PLAYER]],Draft2020[PLAYER],0)),0),0)</f>
        <v>2</v>
      </c>
    </row>
    <row r="215" spans="3:14" x14ac:dyDescent="0.25">
      <c r="C215">
        <v>33</v>
      </c>
      <c r="D215" t="s">
        <v>5407</v>
      </c>
      <c r="E215" t="s">
        <v>759</v>
      </c>
      <c r="F215" t="s">
        <v>2811</v>
      </c>
      <c r="G215" t="s">
        <v>2224</v>
      </c>
      <c r="H215" t="s">
        <v>102</v>
      </c>
      <c r="I215">
        <v>1</v>
      </c>
      <c r="J215" t="s">
        <v>31</v>
      </c>
      <c r="K215" t="str">
        <f>IF(Draft2021[[#This Row],[KEEPER]]="K",_xlfn.IFNA(INDEX(Draft2020[Current Contract],MATCH(Draft2021[[#This Row],[sleeper_id]],Draft2020[sleeper_id],0)),"Undrafted"),"")</f>
        <v>Undrafted</v>
      </c>
      <c r="L215" t="str">
        <f>IF(Draft2021[[#This Row],[KEEPER]]="K",Draft2021[[#This Row],[Last Contract]],IF(ISNA(VLOOKUP(Draft2021[[#This Row],[sleeper_id]],Rookies2021[player_id],1,FALSE)),"Auction","Rookie"))</f>
        <v>Undrafted</v>
      </c>
      <c r="M215">
        <f>2021-Draft2021[[#This Row],[Net Keeper Count]]</f>
        <v>2020</v>
      </c>
      <c r="N215">
        <f>IF(Draft2021[[#This Row],[KEEPER]]="K",1+_xlfn.IFNA(INDEX(Draft2020[Net Keeper Count],MATCH(Draft2021[[#This Row],[PLAYER]],Draft2020[PLAYER],0)),0),0)</f>
        <v>1</v>
      </c>
    </row>
    <row r="216" spans="3:14" x14ac:dyDescent="0.25">
      <c r="C216">
        <v>161</v>
      </c>
      <c r="D216" t="s">
        <v>5407</v>
      </c>
      <c r="E216" t="s">
        <v>1887</v>
      </c>
      <c r="F216" t="s">
        <v>5243</v>
      </c>
      <c r="G216" t="s">
        <v>28</v>
      </c>
      <c r="H216" t="s">
        <v>126</v>
      </c>
      <c r="I216">
        <v>1</v>
      </c>
      <c r="J216" t="s">
        <v>31</v>
      </c>
      <c r="K216" t="str">
        <f>IF(Draft2021[[#This Row],[KEEPER]]="K",_xlfn.IFNA(INDEX(Draft2020[Current Contract],MATCH(Draft2021[[#This Row],[sleeper_id]],Draft2020[sleeper_id],0)),"Undrafted"),"")</f>
        <v>Undrafted</v>
      </c>
      <c r="L216" t="str">
        <f>IF(Draft2021[[#This Row],[KEEPER]]="K",Draft2021[[#This Row],[Last Contract]],IF(ISNA(VLOOKUP(Draft2021[[#This Row],[sleeper_id]],Rookies2021[player_id],1,FALSE)),"Auction","Rookie"))</f>
        <v>Undrafted</v>
      </c>
      <c r="M216">
        <f>2021-Draft2021[[#This Row],[Net Keeper Count]]</f>
        <v>2020</v>
      </c>
      <c r="N216">
        <f>IF(Draft2021[[#This Row],[KEEPER]]="K",1+_xlfn.IFNA(INDEX(Draft2020[Net Keeper Count],MATCH(Draft2021[[#This Row],[PLAYER]],Draft2020[PLAYER],0)),0),0)</f>
        <v>1</v>
      </c>
    </row>
    <row r="217" spans="3:14" x14ac:dyDescent="0.25">
      <c r="C217">
        <v>23</v>
      </c>
      <c r="D217" t="s">
        <v>5407</v>
      </c>
      <c r="E217" t="s">
        <v>5417</v>
      </c>
      <c r="F217" t="s">
        <v>5418</v>
      </c>
      <c r="G217" t="s">
        <v>2278</v>
      </c>
      <c r="H217" t="s">
        <v>102</v>
      </c>
      <c r="I217">
        <v>3</v>
      </c>
      <c r="J217" t="s">
        <v>19</v>
      </c>
      <c r="K217" t="str">
        <f>IF(Draft2021[[#This Row],[KEEPER]]="K",_xlfn.IFNA(INDEX(Draft2020[Current Contract],MATCH(Draft2021[[#This Row],[sleeper_id]],Draft2020[sleeper_id],0)),"Undrafted"),"")</f>
        <v/>
      </c>
      <c r="L217" t="str">
        <f>IF(Draft2021[[#This Row],[KEEPER]]="K",Draft2021[[#This Row],[Last Contract]],IF(ISNA(VLOOKUP(Draft2021[[#This Row],[sleeper_id]],Rookies2021[player_id],1,FALSE)),"Auction","Rookie"))</f>
        <v>Rookie</v>
      </c>
      <c r="M217">
        <f>2021-Draft2021[[#This Row],[Net Keeper Count]]</f>
        <v>2021</v>
      </c>
      <c r="N217">
        <f>IF(Draft2021[[#This Row],[KEEPER]]="K",1+_xlfn.IFNA(INDEX(Draft2020[Net Keeper Count],MATCH(Draft2021[[#This Row],[PLAYER]],Draft2020[PLAYER],0)),0),0)</f>
        <v>0</v>
      </c>
    </row>
    <row r="218" spans="3:14" x14ac:dyDescent="0.25">
      <c r="C218">
        <v>24</v>
      </c>
      <c r="D218" t="s">
        <v>5407</v>
      </c>
      <c r="E218" t="s">
        <v>2137</v>
      </c>
      <c r="F218" t="s">
        <v>5419</v>
      </c>
      <c r="G218" t="s">
        <v>94</v>
      </c>
      <c r="H218" t="s">
        <v>29</v>
      </c>
      <c r="I218">
        <v>2</v>
      </c>
      <c r="J218" t="s">
        <v>19</v>
      </c>
      <c r="K218" t="str">
        <f>IF(Draft2021[[#This Row],[KEEPER]]="K",_xlfn.IFNA(INDEX(Draft2020[Current Contract],MATCH(Draft2021[[#This Row],[sleeper_id]],Draft2020[sleeper_id],0)),"Undrafted"),"")</f>
        <v/>
      </c>
      <c r="L218" t="str">
        <f>IF(Draft2021[[#This Row],[KEEPER]]="K",Draft2021[[#This Row],[Last Contract]],IF(ISNA(VLOOKUP(Draft2021[[#This Row],[sleeper_id]],Rookies2021[player_id],1,FALSE)),"Auction","Rookie"))</f>
        <v>Rookie</v>
      </c>
      <c r="M218">
        <f>2021-Draft2021[[#This Row],[Net Keeper Count]]</f>
        <v>2021</v>
      </c>
      <c r="N218">
        <f>IF(Draft2021[[#This Row],[KEEPER]]="K",1+_xlfn.IFNA(INDEX(Draft2020[Net Keeper Count],MATCH(Draft2021[[#This Row],[PLAYER]],Draft2020[PLAYER],0)),0),0)</f>
        <v>0</v>
      </c>
    </row>
    <row r="219" spans="3:14" x14ac:dyDescent="0.25">
      <c r="C219">
        <v>168</v>
      </c>
      <c r="D219" t="s">
        <v>1055</v>
      </c>
      <c r="E219" t="s">
        <v>84</v>
      </c>
      <c r="F219" t="s">
        <v>5182</v>
      </c>
      <c r="G219" t="s">
        <v>2228</v>
      </c>
      <c r="H219" t="s">
        <v>64</v>
      </c>
      <c r="I219">
        <v>103</v>
      </c>
      <c r="J219" t="s">
        <v>31</v>
      </c>
      <c r="K219" t="str">
        <f>IF(Draft2021[[#This Row],[KEEPER]]="K",_xlfn.IFNA(INDEX(Draft2020[Current Contract],MATCH(Draft2021[[#This Row],[sleeper_id]],Draft2020[sleeper_id],0)),"Undrafted"),"")</f>
        <v>Rookie</v>
      </c>
      <c r="L219" t="str">
        <f>IF(Draft2021[[#This Row],[KEEPER]]="K",Draft2021[[#This Row],[Last Contract]],IF(ISNA(VLOOKUP(Draft2021[[#This Row],[sleeper_id]],Rookies2021[player_id],1,FALSE)),"Auction","Rookie"))</f>
        <v>Rookie</v>
      </c>
      <c r="M219">
        <f>2021-Draft2021[[#This Row],[Net Keeper Count]]</f>
        <v>2016</v>
      </c>
      <c r="N219">
        <f>IF(Draft2021[[#This Row],[KEEPER]]="K",1+_xlfn.IFNA(INDEX(Draft2020[Net Keeper Count],MATCH(Draft2021[[#This Row],[PLAYER]],Draft2020[PLAYER],0)),0),0)</f>
        <v>5</v>
      </c>
    </row>
    <row r="220" spans="3:14" x14ac:dyDescent="0.25">
      <c r="C220">
        <v>167</v>
      </c>
      <c r="D220" t="s">
        <v>1055</v>
      </c>
      <c r="E220" t="s">
        <v>118</v>
      </c>
      <c r="F220" t="s">
        <v>5177</v>
      </c>
      <c r="G220" t="s">
        <v>54</v>
      </c>
      <c r="H220" t="s">
        <v>102</v>
      </c>
      <c r="I220">
        <v>59</v>
      </c>
      <c r="J220" t="s">
        <v>31</v>
      </c>
      <c r="K220" t="str">
        <f>IF(Draft2021[[#This Row],[KEEPER]]="K",_xlfn.IFNA(INDEX(Draft2020[Current Contract],MATCH(Draft2021[[#This Row],[sleeper_id]],Draft2020[sleeper_id],0)),"Undrafted"),"")</f>
        <v>Rookie</v>
      </c>
      <c r="L220" t="str">
        <f>IF(Draft2021[[#This Row],[KEEPER]]="K",Draft2021[[#This Row],[Last Contract]],IF(ISNA(VLOOKUP(Draft2021[[#This Row],[sleeper_id]],Rookies2021[player_id],1,FALSE)),"Auction","Rookie"))</f>
        <v>Rookie</v>
      </c>
      <c r="M220">
        <f>2021-Draft2021[[#This Row],[Net Keeper Count]]</f>
        <v>2016</v>
      </c>
      <c r="N220">
        <f>IF(Draft2021[[#This Row],[KEEPER]]="K",1+_xlfn.IFNA(INDEX(Draft2020[Net Keeper Count],MATCH(Draft2021[[#This Row],[PLAYER]],Draft2020[PLAYER],0)),0),0)</f>
        <v>5</v>
      </c>
    </row>
    <row r="221" spans="3:14" x14ac:dyDescent="0.25">
      <c r="C221">
        <v>166</v>
      </c>
      <c r="D221" t="s">
        <v>1055</v>
      </c>
      <c r="E221" t="s">
        <v>1179</v>
      </c>
      <c r="F221" t="s">
        <v>1178</v>
      </c>
      <c r="G221" t="s">
        <v>2221</v>
      </c>
      <c r="H221" t="s">
        <v>102</v>
      </c>
      <c r="I221">
        <v>6</v>
      </c>
      <c r="J221" t="s">
        <v>31</v>
      </c>
      <c r="K221" t="str">
        <f>IF(Draft2021[[#This Row],[KEEPER]]="K",_xlfn.IFNA(INDEX(Draft2020[Current Contract],MATCH(Draft2021[[#This Row],[sleeper_id]],Draft2020[sleeper_id],0)),"Undrafted"),"")</f>
        <v>Rookie</v>
      </c>
      <c r="L221" t="str">
        <f>IF(Draft2021[[#This Row],[KEEPER]]="K",Draft2021[[#This Row],[Last Contract]],IF(ISNA(VLOOKUP(Draft2021[[#This Row],[sleeper_id]],Rookies2021[player_id],1,FALSE)),"Auction","Rookie"))</f>
        <v>Rookie</v>
      </c>
      <c r="M221">
        <f>2021-Draft2021[[#This Row],[Net Keeper Count]]</f>
        <v>2019</v>
      </c>
      <c r="N221">
        <f>IF(Draft2021[[#This Row],[KEEPER]]="K",1+_xlfn.IFNA(INDEX(Draft2020[Net Keeper Count],MATCH(Draft2021[[#This Row],[PLAYER]],Draft2020[PLAYER],0)),0),0)</f>
        <v>2</v>
      </c>
    </row>
    <row r="222" spans="3:14" x14ac:dyDescent="0.25">
      <c r="C222">
        <v>172</v>
      </c>
      <c r="D222" t="s">
        <v>1055</v>
      </c>
      <c r="E222" t="s">
        <v>1209</v>
      </c>
      <c r="F222" t="s">
        <v>1208</v>
      </c>
      <c r="G222" t="s">
        <v>2221</v>
      </c>
      <c r="H222" t="s">
        <v>64</v>
      </c>
      <c r="I222">
        <v>6</v>
      </c>
      <c r="J222" t="s">
        <v>31</v>
      </c>
      <c r="K222" t="str">
        <f>IF(Draft2021[[#This Row],[KEEPER]]="K",_xlfn.IFNA(INDEX(Draft2020[Current Contract],MATCH(Draft2021[[#This Row],[sleeper_id]],Draft2020[sleeper_id],0)),"Undrafted"),"")</f>
        <v>Rookie</v>
      </c>
      <c r="L222" t="str">
        <f>IF(Draft2021[[#This Row],[KEEPER]]="K",Draft2021[[#This Row],[Last Contract]],IF(ISNA(VLOOKUP(Draft2021[[#This Row],[sleeper_id]],Rookies2021[player_id],1,FALSE)),"Auction","Rookie"))</f>
        <v>Rookie</v>
      </c>
      <c r="M222">
        <f>2021-Draft2021[[#This Row],[Net Keeper Count]]</f>
        <v>2020</v>
      </c>
      <c r="N222">
        <f>IF(Draft2021[[#This Row],[KEEPER]]="K",1+_xlfn.IFNA(INDEX(Draft2020[Net Keeper Count],MATCH(Draft2021[[#This Row],[PLAYER]],Draft2020[PLAYER],0)),0),0)</f>
        <v>1</v>
      </c>
    </row>
    <row r="223" spans="3:14" x14ac:dyDescent="0.25">
      <c r="C223">
        <v>165</v>
      </c>
      <c r="D223" t="s">
        <v>1055</v>
      </c>
      <c r="E223" t="s">
        <v>1663</v>
      </c>
      <c r="F223" t="s">
        <v>2567</v>
      </c>
      <c r="G223" t="s">
        <v>68</v>
      </c>
      <c r="H223" t="s">
        <v>102</v>
      </c>
      <c r="I223">
        <v>5</v>
      </c>
      <c r="J223" t="s">
        <v>31</v>
      </c>
      <c r="K223" t="str">
        <f>IF(Draft2021[[#This Row],[KEEPER]]="K",_xlfn.IFNA(INDEX(Draft2020[Current Contract],MATCH(Draft2021[[#This Row],[sleeper_id]],Draft2020[sleeper_id],0)),"Undrafted"),"")</f>
        <v>Rookie</v>
      </c>
      <c r="L223" t="str">
        <f>IF(Draft2021[[#This Row],[KEEPER]]="K",Draft2021[[#This Row],[Last Contract]],IF(ISNA(VLOOKUP(Draft2021[[#This Row],[sleeper_id]],Rookies2021[player_id],1,FALSE)),"Auction","Rookie"))</f>
        <v>Rookie</v>
      </c>
      <c r="M223">
        <f>2021-Draft2021[[#This Row],[Net Keeper Count]]</f>
        <v>2019</v>
      </c>
      <c r="N223">
        <f>IF(Draft2021[[#This Row],[KEEPER]]="K",1+_xlfn.IFNA(INDEX(Draft2020[Net Keeper Count],MATCH(Draft2021[[#This Row],[PLAYER]],Draft2020[PLAYER],0)),0),0)</f>
        <v>2</v>
      </c>
    </row>
    <row r="224" spans="3:14" x14ac:dyDescent="0.25">
      <c r="C224">
        <v>171</v>
      </c>
      <c r="D224" t="s">
        <v>1055</v>
      </c>
      <c r="E224" t="s">
        <v>1458</v>
      </c>
      <c r="F224" t="s">
        <v>1457</v>
      </c>
      <c r="G224" t="s">
        <v>2228</v>
      </c>
      <c r="H224" t="s">
        <v>102</v>
      </c>
      <c r="I224">
        <v>5</v>
      </c>
      <c r="J224" t="s">
        <v>31</v>
      </c>
      <c r="K224" t="str">
        <f>IF(Draft2021[[#This Row],[KEEPER]]="K",_xlfn.IFNA(INDEX(Draft2020[Current Contract],MATCH(Draft2021[[#This Row],[sleeper_id]],Draft2020[sleeper_id],0)),"Undrafted"),"")</f>
        <v>Rookie</v>
      </c>
      <c r="L224" t="str">
        <f>IF(Draft2021[[#This Row],[KEEPER]]="K",Draft2021[[#This Row],[Last Contract]],IF(ISNA(VLOOKUP(Draft2021[[#This Row],[sleeper_id]],Rookies2021[player_id],1,FALSE)),"Auction","Rookie"))</f>
        <v>Rookie</v>
      </c>
      <c r="M224">
        <f>2021-Draft2021[[#This Row],[Net Keeper Count]]</f>
        <v>2020</v>
      </c>
      <c r="N224">
        <f>IF(Draft2021[[#This Row],[KEEPER]]="K",1+_xlfn.IFNA(INDEX(Draft2020[Net Keeper Count],MATCH(Draft2021[[#This Row],[PLAYER]],Draft2020[PLAYER],0)),0),0)</f>
        <v>1</v>
      </c>
    </row>
    <row r="225" spans="3:14" x14ac:dyDescent="0.25">
      <c r="C225">
        <v>164</v>
      </c>
      <c r="D225" t="s">
        <v>1055</v>
      </c>
      <c r="E225" t="s">
        <v>1846</v>
      </c>
      <c r="F225" t="s">
        <v>2750</v>
      </c>
      <c r="G225" t="s">
        <v>62</v>
      </c>
      <c r="H225" t="s">
        <v>102</v>
      </c>
      <c r="I225">
        <v>4</v>
      </c>
      <c r="J225" t="s">
        <v>31</v>
      </c>
      <c r="K225" t="str">
        <f>IF(Draft2021[[#This Row],[KEEPER]]="K",_xlfn.IFNA(INDEX(Draft2020[Current Contract],MATCH(Draft2021[[#This Row],[sleeper_id]],Draft2020[sleeper_id],0)),"Undrafted"),"")</f>
        <v>Rookie</v>
      </c>
      <c r="L225" t="str">
        <f>IF(Draft2021[[#This Row],[KEEPER]]="K",Draft2021[[#This Row],[Last Contract]],IF(ISNA(VLOOKUP(Draft2021[[#This Row],[sleeper_id]],Rookies2021[player_id],1,FALSE)),"Auction","Rookie"))</f>
        <v>Rookie</v>
      </c>
      <c r="M225">
        <f>2021-Draft2021[[#This Row],[Net Keeper Count]]</f>
        <v>2019</v>
      </c>
      <c r="N225">
        <f>IF(Draft2021[[#This Row],[KEEPER]]="K",1+_xlfn.IFNA(INDEX(Draft2020[Net Keeper Count],MATCH(Draft2021[[#This Row],[PLAYER]],Draft2020[PLAYER],0)),0),0)</f>
        <v>2</v>
      </c>
    </row>
    <row r="226" spans="3:14" x14ac:dyDescent="0.25">
      <c r="C226">
        <v>162</v>
      </c>
      <c r="D226" t="s">
        <v>1055</v>
      </c>
      <c r="E226" t="s">
        <v>1267</v>
      </c>
      <c r="F226" t="s">
        <v>1266</v>
      </c>
      <c r="G226" t="s">
        <v>2231</v>
      </c>
      <c r="H226" t="s">
        <v>29</v>
      </c>
      <c r="I226">
        <v>4</v>
      </c>
      <c r="J226" t="s">
        <v>31</v>
      </c>
      <c r="K226" t="str">
        <f>IF(Draft2021[[#This Row],[KEEPER]]="K",_xlfn.IFNA(INDEX(Draft2020[Current Contract],MATCH(Draft2021[[#This Row],[sleeper_id]],Draft2020[sleeper_id],0)),"Undrafted"),"")</f>
        <v>Rookie</v>
      </c>
      <c r="L226" t="str">
        <f>IF(Draft2021[[#This Row],[KEEPER]]="K",Draft2021[[#This Row],[Last Contract]],IF(ISNA(VLOOKUP(Draft2021[[#This Row],[sleeper_id]],Rookies2021[player_id],1,FALSE)),"Auction","Rookie"))</f>
        <v>Rookie</v>
      </c>
      <c r="M226">
        <f>2021-Draft2021[[#This Row],[Net Keeper Count]]</f>
        <v>2020</v>
      </c>
      <c r="N226">
        <f>IF(Draft2021[[#This Row],[KEEPER]]="K",1+_xlfn.IFNA(INDEX(Draft2020[Net Keeper Count],MATCH(Draft2021[[#This Row],[PLAYER]],Draft2020[PLAYER],0)),0),0)</f>
        <v>1</v>
      </c>
    </row>
    <row r="227" spans="3:14" x14ac:dyDescent="0.25">
      <c r="C227">
        <v>169</v>
      </c>
      <c r="D227" t="s">
        <v>1055</v>
      </c>
      <c r="E227" t="s">
        <v>1999</v>
      </c>
      <c r="F227" t="s">
        <v>5171</v>
      </c>
      <c r="G227" t="s">
        <v>2233</v>
      </c>
      <c r="H227" t="s">
        <v>64</v>
      </c>
      <c r="I227">
        <v>4</v>
      </c>
      <c r="J227" t="s">
        <v>31</v>
      </c>
      <c r="K227" t="str">
        <f>IF(Draft2021[[#This Row],[KEEPER]]="K",_xlfn.IFNA(INDEX(Draft2020[Current Contract],MATCH(Draft2021[[#This Row],[sleeper_id]],Draft2020[sleeper_id],0)),"Undrafted"),"")</f>
        <v>Rookie</v>
      </c>
      <c r="L227" t="str">
        <f>IF(Draft2021[[#This Row],[KEEPER]]="K",Draft2021[[#This Row],[Last Contract]],IF(ISNA(VLOOKUP(Draft2021[[#This Row],[sleeper_id]],Rookies2021[player_id],1,FALSE)),"Auction","Rookie"))</f>
        <v>Rookie</v>
      </c>
      <c r="M227">
        <f>2021-Draft2021[[#This Row],[Net Keeper Count]]</f>
        <v>2020</v>
      </c>
      <c r="N227">
        <f>IF(Draft2021[[#This Row],[KEEPER]]="K",1+_xlfn.IFNA(INDEX(Draft2020[Net Keeper Count],MATCH(Draft2021[[#This Row],[PLAYER]],Draft2020[PLAYER],0)),0),0)</f>
        <v>1</v>
      </c>
    </row>
    <row r="228" spans="3:14" x14ac:dyDescent="0.25">
      <c r="C228">
        <v>170</v>
      </c>
      <c r="D228" t="s">
        <v>1055</v>
      </c>
      <c r="E228" t="s">
        <v>1434</v>
      </c>
      <c r="F228" t="s">
        <v>1433</v>
      </c>
      <c r="G228" t="s">
        <v>2231</v>
      </c>
      <c r="H228" t="s">
        <v>102</v>
      </c>
      <c r="I228">
        <v>4</v>
      </c>
      <c r="J228" t="s">
        <v>31</v>
      </c>
      <c r="K228" t="str">
        <f>IF(Draft2021[[#This Row],[KEEPER]]="K",_xlfn.IFNA(INDEX(Draft2020[Current Contract],MATCH(Draft2021[[#This Row],[sleeper_id]],Draft2020[sleeper_id],0)),"Undrafted"),"")</f>
        <v>Rookie</v>
      </c>
      <c r="L228" t="str">
        <f>IF(Draft2021[[#This Row],[KEEPER]]="K",Draft2021[[#This Row],[Last Contract]],IF(ISNA(VLOOKUP(Draft2021[[#This Row],[sleeper_id]],Rookies2021[player_id],1,FALSE)),"Auction","Rookie"))</f>
        <v>Rookie</v>
      </c>
      <c r="M228">
        <f>2021-Draft2021[[#This Row],[Net Keeper Count]]</f>
        <v>2020</v>
      </c>
      <c r="N228">
        <f>IF(Draft2021[[#This Row],[KEEPER]]="K",1+_xlfn.IFNA(INDEX(Draft2020[Net Keeper Count],MATCH(Draft2021[[#This Row],[PLAYER]],Draft2020[PLAYER],0)),0),0)</f>
        <v>1</v>
      </c>
    </row>
    <row r="229" spans="3:14" x14ac:dyDescent="0.25">
      <c r="C229">
        <v>163</v>
      </c>
      <c r="D229" t="s">
        <v>1055</v>
      </c>
      <c r="E229" t="s">
        <v>379</v>
      </c>
      <c r="F229" t="s">
        <v>2763</v>
      </c>
      <c r="G229" t="s">
        <v>28</v>
      </c>
      <c r="H229" t="s">
        <v>102</v>
      </c>
      <c r="I229">
        <v>1</v>
      </c>
      <c r="J229" t="s">
        <v>31</v>
      </c>
      <c r="K229" t="str">
        <f>IF(Draft2021[[#This Row],[KEEPER]]="K",_xlfn.IFNA(INDEX(Draft2020[Current Contract],MATCH(Draft2021[[#This Row],[sleeper_id]],Draft2020[sleeper_id],0)),"Undrafted"),"")</f>
        <v>Rookie</v>
      </c>
      <c r="L229" t="str">
        <f>IF(Draft2021[[#This Row],[KEEPER]]="K",Draft2021[[#This Row],[Last Contract]],IF(ISNA(VLOOKUP(Draft2021[[#This Row],[sleeper_id]],Rookies2021[player_id],1,FALSE)),"Auction","Rookie"))</f>
        <v>Rookie</v>
      </c>
      <c r="M229">
        <f>2021-Draft2021[[#This Row],[Net Keeper Count]]</f>
        <v>2018</v>
      </c>
      <c r="N229">
        <f>IF(Draft2021[[#This Row],[KEEPER]]="K",1+_xlfn.IFNA(INDEX(Draft2020[Net Keeper Count],MATCH(Draft2021[[#This Row],[PLAYER]],Draft2020[PLAYER],0)),0),0)</f>
        <v>3</v>
      </c>
    </row>
    <row r="230" spans="3:14" x14ac:dyDescent="0.25">
      <c r="C230">
        <v>178</v>
      </c>
      <c r="D230" t="s">
        <v>1055</v>
      </c>
      <c r="E230" t="s">
        <v>230</v>
      </c>
      <c r="F230" t="s">
        <v>2576</v>
      </c>
      <c r="G230" t="s">
        <v>2268</v>
      </c>
      <c r="H230" t="s">
        <v>126</v>
      </c>
      <c r="I230">
        <v>1</v>
      </c>
      <c r="J230" t="s">
        <v>31</v>
      </c>
      <c r="K230" t="str">
        <f>IF(Draft2021[[#This Row],[KEEPER]]="K",_xlfn.IFNA(INDEX(Draft2020[Current Contract],MATCH(Draft2021[[#This Row],[sleeper_id]],Draft2020[sleeper_id],0)),"Undrafted"),"")</f>
        <v>Undrafted</v>
      </c>
      <c r="L230" t="str">
        <f>IF(Draft2021[[#This Row],[KEEPER]]="K",Draft2021[[#This Row],[Last Contract]],IF(ISNA(VLOOKUP(Draft2021[[#This Row],[sleeper_id]],Rookies2021[player_id],1,FALSE)),"Auction","Rookie"))</f>
        <v>Undrafted</v>
      </c>
      <c r="M230">
        <f>2021-Draft2021[[#This Row],[Net Keeper Count]]</f>
        <v>2020</v>
      </c>
      <c r="N230">
        <f>IF(Draft2021[[#This Row],[KEEPER]]="K",1+_xlfn.IFNA(INDEX(Draft2020[Net Keeper Count],MATCH(Draft2021[[#This Row],[PLAYER]],Draft2020[PLAYER],0)),0),0)</f>
        <v>1</v>
      </c>
    </row>
    <row r="231" spans="3:14" x14ac:dyDescent="0.25">
      <c r="C231">
        <v>179</v>
      </c>
      <c r="D231" t="s">
        <v>1055</v>
      </c>
      <c r="E231" t="s">
        <v>1783</v>
      </c>
      <c r="F231" t="s">
        <v>5189</v>
      </c>
      <c r="G231" t="s">
        <v>2268</v>
      </c>
      <c r="H231" t="s">
        <v>102</v>
      </c>
      <c r="I231">
        <v>1</v>
      </c>
      <c r="J231" t="s">
        <v>31</v>
      </c>
      <c r="K231" t="str">
        <f>IF(Draft2021[[#This Row],[KEEPER]]="K",_xlfn.IFNA(INDEX(Draft2020[Current Contract],MATCH(Draft2021[[#This Row],[sleeper_id]],Draft2020[sleeper_id],0)),"Undrafted"),"")</f>
        <v>Undrafted</v>
      </c>
      <c r="L231" t="str">
        <f>IF(Draft2021[[#This Row],[KEEPER]]="K",Draft2021[[#This Row],[Last Contract]],IF(ISNA(VLOOKUP(Draft2021[[#This Row],[sleeper_id]],Rookies2021[player_id],1,FALSE)),"Auction","Rookie"))</f>
        <v>Undrafted</v>
      </c>
      <c r="M231">
        <f>2021-Draft2021[[#This Row],[Net Keeper Count]]</f>
        <v>2020</v>
      </c>
      <c r="N231">
        <f>IF(Draft2021[[#This Row],[KEEPER]]="K",1+_xlfn.IFNA(INDEX(Draft2020[Net Keeper Count],MATCH(Draft2021[[#This Row],[PLAYER]],Draft2020[PLAYER],0)),0),0)</f>
        <v>1</v>
      </c>
    </row>
    <row r="232" spans="3:14" x14ac:dyDescent="0.25">
      <c r="C232">
        <v>180</v>
      </c>
      <c r="D232" t="s">
        <v>1055</v>
      </c>
      <c r="E232" t="s">
        <v>5420</v>
      </c>
      <c r="F232" t="s">
        <v>2775</v>
      </c>
      <c r="G232" t="s">
        <v>94</v>
      </c>
      <c r="H232" t="s">
        <v>102</v>
      </c>
      <c r="I232">
        <v>1</v>
      </c>
      <c r="J232" t="s">
        <v>31</v>
      </c>
      <c r="K232" t="str">
        <f>IF(Draft2021[[#This Row],[KEEPER]]="K",_xlfn.IFNA(INDEX(Draft2020[Current Contract],MATCH(Draft2021[[#This Row],[sleeper_id]],Draft2020[sleeper_id],0)),"Undrafted"),"")</f>
        <v>Undrafted</v>
      </c>
      <c r="L232" t="str">
        <f>IF(Draft2021[[#This Row],[KEEPER]]="K",Draft2021[[#This Row],[Last Contract]],IF(ISNA(VLOOKUP(Draft2021[[#This Row],[sleeper_id]],Rookies2021[player_id],1,FALSE)),"Auction","Rookie"))</f>
        <v>Undrafted</v>
      </c>
      <c r="M232">
        <f>2021-Draft2021[[#This Row],[Net Keeper Count]]</f>
        <v>2020</v>
      </c>
      <c r="N232">
        <f>IF(Draft2021[[#This Row],[KEEPER]]="K",1+_xlfn.IFNA(INDEX(Draft2020[Net Keeper Count],MATCH(Draft2021[[#This Row],[PLAYER]],Draft2020[PLAYER],0)),0),0)</f>
        <v>1</v>
      </c>
    </row>
    <row r="233" spans="3:14" x14ac:dyDescent="0.25">
      <c r="C233">
        <v>2</v>
      </c>
      <c r="D233" t="s">
        <v>1055</v>
      </c>
      <c r="E233" t="s">
        <v>1568</v>
      </c>
      <c r="F233" t="s">
        <v>1567</v>
      </c>
      <c r="G233" t="s">
        <v>2231</v>
      </c>
      <c r="H233" t="s">
        <v>102</v>
      </c>
      <c r="I233">
        <v>6</v>
      </c>
      <c r="J233" t="s">
        <v>19</v>
      </c>
      <c r="K233" t="str">
        <f>IF(Draft2021[[#This Row],[KEEPER]]="K",_xlfn.IFNA(INDEX(Draft2020[Current Contract],MATCH(Draft2021[[#This Row],[sleeper_id]],Draft2020[sleeper_id],0)),"Undrafted"),"")</f>
        <v/>
      </c>
      <c r="L233" t="str">
        <f>IF(Draft2021[[#This Row],[KEEPER]]="K",Draft2021[[#This Row],[Last Contract]],IF(ISNA(VLOOKUP(Draft2021[[#This Row],[sleeper_id]],Rookies2021[player_id],1,FALSE)),"Auction","Rookie"))</f>
        <v>Rookie</v>
      </c>
      <c r="M233">
        <f>2021-Draft2021[[#This Row],[Net Keeper Count]]</f>
        <v>2021</v>
      </c>
      <c r="N233">
        <f>IF(Draft2021[[#This Row],[KEEPER]]="K",1+_xlfn.IFNA(INDEX(Draft2020[Net Keeper Count],MATCH(Draft2021[[#This Row],[PLAYER]],Draft2020[PLAYER],0)),0),0)</f>
        <v>0</v>
      </c>
    </row>
    <row r="234" spans="3:14" x14ac:dyDescent="0.25">
      <c r="C234">
        <v>5</v>
      </c>
      <c r="D234" t="s">
        <v>1055</v>
      </c>
      <c r="E234" t="s">
        <v>1379</v>
      </c>
      <c r="F234" t="s">
        <v>1378</v>
      </c>
      <c r="G234" t="s">
        <v>2322</v>
      </c>
      <c r="H234" t="s">
        <v>64</v>
      </c>
      <c r="I234">
        <v>6</v>
      </c>
      <c r="J234" t="s">
        <v>19</v>
      </c>
      <c r="K234" t="str">
        <f>IF(Draft2021[[#This Row],[KEEPER]]="K",_xlfn.IFNA(INDEX(Draft2020[Current Contract],MATCH(Draft2021[[#This Row],[sleeper_id]],Draft2020[sleeper_id],0)),"Undrafted"),"")</f>
        <v/>
      </c>
      <c r="L234" t="str">
        <f>IF(Draft2021[[#This Row],[KEEPER]]="K",Draft2021[[#This Row],[Last Contract]],IF(ISNA(VLOOKUP(Draft2021[[#This Row],[sleeper_id]],Rookies2021[player_id],1,FALSE)),"Auction","Rookie"))</f>
        <v>Rookie</v>
      </c>
      <c r="M234">
        <f>2021-Draft2021[[#This Row],[Net Keeper Count]]</f>
        <v>2021</v>
      </c>
      <c r="N234">
        <f>IF(Draft2021[[#This Row],[KEEPER]]="K",1+_xlfn.IFNA(INDEX(Draft2020[Net Keeper Count],MATCH(Draft2021[[#This Row],[PLAYER]],Draft2020[PLAYER],0)),0),0)</f>
        <v>0</v>
      </c>
    </row>
    <row r="235" spans="3:14" x14ac:dyDescent="0.25">
      <c r="C235">
        <v>173</v>
      </c>
      <c r="D235" t="s">
        <v>1055</v>
      </c>
      <c r="E235" t="s">
        <v>2141</v>
      </c>
      <c r="F235" t="s">
        <v>2852</v>
      </c>
      <c r="G235" t="s">
        <v>68</v>
      </c>
      <c r="H235" t="s">
        <v>29</v>
      </c>
      <c r="I235">
        <v>4</v>
      </c>
      <c r="J235" t="s">
        <v>19</v>
      </c>
      <c r="K235" t="str">
        <f>IF(Draft2021[[#This Row],[KEEPER]]="K",_xlfn.IFNA(INDEX(Draft2020[Current Contract],MATCH(Draft2021[[#This Row],[sleeper_id]],Draft2020[sleeper_id],0)),"Undrafted"),"")</f>
        <v/>
      </c>
      <c r="L235" t="str">
        <f>IF(Draft2021[[#This Row],[KEEPER]]="K",Draft2021[[#This Row],[Last Contract]],IF(ISNA(VLOOKUP(Draft2021[[#This Row],[sleeper_id]],Rookies2021[player_id],1,FALSE)),"Auction","Rookie"))</f>
        <v>Rookie</v>
      </c>
      <c r="M235">
        <f>2021-Draft2021[[#This Row],[Net Keeper Count]]</f>
        <v>2021</v>
      </c>
      <c r="N235">
        <f>IF(Draft2021[[#This Row],[KEEPER]]="K",1+_xlfn.IFNA(INDEX(Draft2020[Net Keeper Count],MATCH(Draft2021[[#This Row],[PLAYER]],Draft2020[PLAYER],0)),0),0)</f>
        <v>0</v>
      </c>
    </row>
    <row r="236" spans="3:14" x14ac:dyDescent="0.25">
      <c r="C236">
        <v>174</v>
      </c>
      <c r="D236" t="s">
        <v>1055</v>
      </c>
      <c r="E236" t="s">
        <v>1758</v>
      </c>
      <c r="F236" t="s">
        <v>2580</v>
      </c>
      <c r="G236" t="s">
        <v>2221</v>
      </c>
      <c r="H236" t="s">
        <v>102</v>
      </c>
      <c r="I236">
        <v>4</v>
      </c>
      <c r="J236" t="s">
        <v>19</v>
      </c>
      <c r="K236" t="str">
        <f>IF(Draft2021[[#This Row],[KEEPER]]="K",_xlfn.IFNA(INDEX(Draft2020[Current Contract],MATCH(Draft2021[[#This Row],[sleeper_id]],Draft2020[sleeper_id],0)),"Undrafted"),"")</f>
        <v/>
      </c>
      <c r="L236" t="str">
        <f>IF(Draft2021[[#This Row],[KEEPER]]="K",Draft2021[[#This Row],[Last Contract]],IF(ISNA(VLOOKUP(Draft2021[[#This Row],[sleeper_id]],Rookies2021[player_id],1,FALSE)),"Auction","Rookie"))</f>
        <v>Rookie</v>
      </c>
      <c r="M236">
        <f>2021-Draft2021[[#This Row],[Net Keeper Count]]</f>
        <v>2021</v>
      </c>
      <c r="N236">
        <f>IF(Draft2021[[#This Row],[KEEPER]]="K",1+_xlfn.IFNA(INDEX(Draft2020[Net Keeper Count],MATCH(Draft2021[[#This Row],[PLAYER]],Draft2020[PLAYER],0)),0),0)</f>
        <v>0</v>
      </c>
    </row>
    <row r="237" spans="3:14" x14ac:dyDescent="0.25">
      <c r="C237">
        <v>175</v>
      </c>
      <c r="D237" t="s">
        <v>1055</v>
      </c>
      <c r="E237" t="s">
        <v>1775</v>
      </c>
      <c r="F237" t="s">
        <v>2682</v>
      </c>
      <c r="G237" t="s">
        <v>68</v>
      </c>
      <c r="H237" t="s">
        <v>64</v>
      </c>
      <c r="I237">
        <v>3</v>
      </c>
      <c r="J237" t="s">
        <v>19</v>
      </c>
      <c r="K237" t="str">
        <f>IF(Draft2021[[#This Row],[KEEPER]]="K",_xlfn.IFNA(INDEX(Draft2020[Current Contract],MATCH(Draft2021[[#This Row],[sleeper_id]],Draft2020[sleeper_id],0)),"Undrafted"),"")</f>
        <v/>
      </c>
      <c r="L237" t="str">
        <f>IF(Draft2021[[#This Row],[KEEPER]]="K",Draft2021[[#This Row],[Last Contract]],IF(ISNA(VLOOKUP(Draft2021[[#This Row],[sleeper_id]],Rookies2021[player_id],1,FALSE)),"Auction","Rookie"))</f>
        <v>Rookie</v>
      </c>
      <c r="M237">
        <f>2021-Draft2021[[#This Row],[Net Keeper Count]]</f>
        <v>2021</v>
      </c>
      <c r="N237">
        <f>IF(Draft2021[[#This Row],[KEEPER]]="K",1+_xlfn.IFNA(INDEX(Draft2020[Net Keeper Count],MATCH(Draft2021[[#This Row],[PLAYER]],Draft2020[PLAYER],0)),0),0)</f>
        <v>0</v>
      </c>
    </row>
    <row r="238" spans="3:14" x14ac:dyDescent="0.25">
      <c r="C238">
        <v>176</v>
      </c>
      <c r="D238" t="s">
        <v>1055</v>
      </c>
      <c r="E238" t="s">
        <v>1285</v>
      </c>
      <c r="F238" t="s">
        <v>1284</v>
      </c>
      <c r="G238" t="s">
        <v>2236</v>
      </c>
      <c r="H238" t="s">
        <v>126</v>
      </c>
      <c r="I238">
        <v>3</v>
      </c>
      <c r="J238" t="s">
        <v>19</v>
      </c>
      <c r="K238" t="str">
        <f>IF(Draft2021[[#This Row],[KEEPER]]="K",_xlfn.IFNA(INDEX(Draft2020[Current Contract],MATCH(Draft2021[[#This Row],[sleeper_id]],Draft2020[sleeper_id],0)),"Undrafted"),"")</f>
        <v/>
      </c>
      <c r="L238" t="str">
        <f>IF(Draft2021[[#This Row],[KEEPER]]="K",Draft2021[[#This Row],[Last Contract]],IF(ISNA(VLOOKUP(Draft2021[[#This Row],[sleeper_id]],Rookies2021[player_id],1,FALSE)),"Auction","Rookie"))</f>
        <v>Rookie</v>
      </c>
      <c r="M238">
        <f>2021-Draft2021[[#This Row],[Net Keeper Count]]</f>
        <v>2021</v>
      </c>
      <c r="N238">
        <f>IF(Draft2021[[#This Row],[KEEPER]]="K",1+_xlfn.IFNA(INDEX(Draft2020[Net Keeper Count],MATCH(Draft2021[[#This Row],[PLAYER]],Draft2020[PLAYER],0)),0),0)</f>
        <v>0</v>
      </c>
    </row>
    <row r="239" spans="3:14" x14ac:dyDescent="0.25">
      <c r="C239">
        <v>177</v>
      </c>
      <c r="D239" t="s">
        <v>1055</v>
      </c>
      <c r="E239" t="s">
        <v>5421</v>
      </c>
      <c r="F239" t="s">
        <v>5422</v>
      </c>
      <c r="G239" t="s">
        <v>28</v>
      </c>
      <c r="H239" t="s">
        <v>64</v>
      </c>
      <c r="I239">
        <v>2</v>
      </c>
      <c r="J239" t="s">
        <v>19</v>
      </c>
      <c r="K239" t="str">
        <f>IF(Draft2021[[#This Row],[KEEPER]]="K",_xlfn.IFNA(INDEX(Draft2020[Current Contract],MATCH(Draft2021[[#This Row],[sleeper_id]],Draft2020[sleeper_id],0)),"Undrafted"),"")</f>
        <v/>
      </c>
      <c r="L239" t="str">
        <f>IF(Draft2021[[#This Row],[KEEPER]]="K",Draft2021[[#This Row],[Last Contract]],IF(ISNA(VLOOKUP(Draft2021[[#This Row],[sleeper_id]],Rookies2021[player_id],1,FALSE)),"Auction","Rookie"))</f>
        <v>Rookie</v>
      </c>
      <c r="M239">
        <f>2021-Draft2021[[#This Row],[Net Keeper Count]]</f>
        <v>2021</v>
      </c>
      <c r="N239">
        <f>IF(Draft2021[[#This Row],[KEEPER]]="K",1+_xlfn.IFNA(INDEX(Draft2020[Net Keeper Count],MATCH(Draft2021[[#This Row],[PLAYER]],Draft2020[PLAYER],0)),0),0)</f>
        <v>0</v>
      </c>
    </row>
    <row r="240" spans="3:14" x14ac:dyDescent="0.25">
      <c r="D240" t="s">
        <v>1055</v>
      </c>
      <c r="E240" t="s">
        <v>5423</v>
      </c>
      <c r="F240" t="s">
        <v>5424</v>
      </c>
      <c r="G240" t="s">
        <v>54</v>
      </c>
      <c r="H240" t="s">
        <v>102</v>
      </c>
      <c r="I240">
        <v>33</v>
      </c>
      <c r="K240" t="str">
        <f>IF(Draft2021[[#This Row],[KEEPER]]="K",_xlfn.IFNA(INDEX(Draft2020[Current Contract],MATCH(Draft2021[[#This Row],[sleeper_id]],Draft2020[sleeper_id],0)),"Undrafted"),"")</f>
        <v/>
      </c>
      <c r="L240" t="str">
        <f>IF(Draft2021[[#This Row],[KEEPER]]="K",Draft2021[[#This Row],[Last Contract]],IF(ISNA(VLOOKUP(Draft2021[[#This Row],[sleeper_id]],Rookies2021[player_id],1,FALSE)),"Auction","Rookie"))</f>
        <v>Auction</v>
      </c>
      <c r="M240">
        <f>2021-Draft2021[[#This Row],[Net Keeper Count]]</f>
        <v>2021</v>
      </c>
      <c r="N240">
        <f>IF(Draft2021[[#This Row],[KEEPER]]="K",1+_xlfn.IFNA(INDEX(Draft2020[Net Keeper Count],MATCH(Draft2021[[#This Row],[PLAYER]],Draft2020[PLAYER],0)),0),0)</f>
        <v>0</v>
      </c>
    </row>
    <row r="241" spans="4:14" x14ac:dyDescent="0.25">
      <c r="D241" t="s">
        <v>1055</v>
      </c>
      <c r="E241" t="s">
        <v>739</v>
      </c>
      <c r="F241" t="s">
        <v>5184</v>
      </c>
      <c r="G241" t="s">
        <v>28</v>
      </c>
      <c r="H241" t="s">
        <v>102</v>
      </c>
      <c r="I241">
        <v>1</v>
      </c>
      <c r="K241" t="str">
        <f>IF(Draft2021[[#This Row],[KEEPER]]="K",_xlfn.IFNA(INDEX(Draft2020[Current Contract],MATCH(Draft2021[[#This Row],[sleeper_id]],Draft2020[sleeper_id],0)),"Undrafted"),"")</f>
        <v/>
      </c>
      <c r="L241" t="str">
        <f>IF(Draft2021[[#This Row],[KEEPER]]="K",Draft2021[[#This Row],[Last Contract]],IF(ISNA(VLOOKUP(Draft2021[[#This Row],[sleeper_id]],Rookies2021[player_id],1,FALSE)),"Auction","Rookie"))</f>
        <v>Auction</v>
      </c>
      <c r="M241">
        <f>2021-Draft2021[[#This Row],[Net Keeper Count]]</f>
        <v>2021</v>
      </c>
      <c r="N241">
        <f>IF(Draft2021[[#This Row],[KEEPER]]="K",1+_xlfn.IFNA(INDEX(Draft2020[Net Keeper Count],MATCH(Draft2021[[#This Row],[PLAYER]],Draft2020[PLAYER],0)),0),0)</f>
        <v>0</v>
      </c>
    </row>
    <row r="242" spans="4:14" x14ac:dyDescent="0.25">
      <c r="D242" t="s">
        <v>1055</v>
      </c>
      <c r="E242" t="s">
        <v>1866</v>
      </c>
      <c r="F242" t="s">
        <v>2590</v>
      </c>
      <c r="G242" t="s">
        <v>92</v>
      </c>
      <c r="H242" t="s">
        <v>102</v>
      </c>
      <c r="I242">
        <v>1</v>
      </c>
      <c r="K242" t="str">
        <f>IF(Draft2021[[#This Row],[KEEPER]]="K",_xlfn.IFNA(INDEX(Draft2020[Current Contract],MATCH(Draft2021[[#This Row],[sleeper_id]],Draft2020[sleeper_id],0)),"Undrafted"),"")</f>
        <v/>
      </c>
      <c r="L242" t="str">
        <f>IF(Draft2021[[#This Row],[KEEPER]]="K",Draft2021[[#This Row],[Last Contract]],IF(ISNA(VLOOKUP(Draft2021[[#This Row],[sleeper_id]],Rookies2021[player_id],1,FALSE)),"Auction","Rookie"))</f>
        <v>Auction</v>
      </c>
      <c r="M242">
        <f>2021-Draft2021[[#This Row],[Net Keeper Count]]</f>
        <v>2021</v>
      </c>
      <c r="N242">
        <f>IF(Draft2021[[#This Row],[KEEPER]]="K",1+_xlfn.IFNA(INDEX(Draft2020[Net Keeper Count],MATCH(Draft2021[[#This Row],[PLAYER]],Draft2020[PLAYER],0)),0),0)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707A7-F042-4C95-8204-F8BE48DCDAFB}">
  <sheetPr codeName="Sheet8"/>
  <dimension ref="C2:M242"/>
  <sheetViews>
    <sheetView topLeftCell="A82" workbookViewId="0">
      <selection activeCell="K147" sqref="K147"/>
    </sheetView>
  </sheetViews>
  <sheetFormatPr defaultRowHeight="15" x14ac:dyDescent="0.25"/>
  <cols>
    <col min="4" max="4" width="40.28515625" customWidth="1"/>
    <col min="5" max="5" width="24.28515625" bestFit="1" customWidth="1"/>
    <col min="6" max="6" width="12.5703125" customWidth="1"/>
    <col min="10" max="10" width="11.5703125" customWidth="1"/>
    <col min="11" max="11" width="15.5703125" customWidth="1"/>
    <col min="12" max="12" width="19.5703125" customWidth="1"/>
    <col min="13" max="13" width="20" customWidth="1"/>
  </cols>
  <sheetData>
    <row r="2" spans="3:13" x14ac:dyDescent="0.25">
      <c r="C2" t="s">
        <v>5129</v>
      </c>
      <c r="D2" t="s">
        <v>1064</v>
      </c>
      <c r="E2" t="s">
        <v>1</v>
      </c>
      <c r="F2" t="s">
        <v>2558</v>
      </c>
      <c r="G2" t="s">
        <v>2</v>
      </c>
      <c r="H2" t="s">
        <v>3</v>
      </c>
      <c r="I2" t="s">
        <v>5130</v>
      </c>
      <c r="J2" t="s">
        <v>5131</v>
      </c>
      <c r="K2" t="s">
        <v>5132</v>
      </c>
      <c r="L2" t="s">
        <v>5133</v>
      </c>
      <c r="M2" t="s">
        <v>1077</v>
      </c>
    </row>
    <row r="3" spans="3:13" x14ac:dyDescent="0.25">
      <c r="C3">
        <v>6</v>
      </c>
      <c r="D3" t="s">
        <v>5425</v>
      </c>
      <c r="E3" t="s">
        <v>273</v>
      </c>
      <c r="F3" t="s">
        <v>5361</v>
      </c>
      <c r="G3" t="s">
        <v>94</v>
      </c>
      <c r="H3" t="s">
        <v>126</v>
      </c>
      <c r="I3">
        <v>3</v>
      </c>
      <c r="K3" t="str">
        <f>IF(Draft2020[[#This Row],[KEEPER]]="K",_xlfn.IFNA(INDEX(Draft2019[Current Contract],MATCH(Draft2020[[#This Row],[sleeper_id]],Draft2019[sleeper_id],0)),"Undrafted"),"")</f>
        <v/>
      </c>
      <c r="L3" t="str">
        <f>IF(Draft2020[[#This Row],[KEEPER]]="K",Draft2020[[#This Row],[Last Contract]],IF(ISNA(VLOOKUP(Draft2020[[#This Row],[sleeper_id]],Rookies2020[player_id],1,FALSE)),"Auction","Rookie"))</f>
        <v>Auction</v>
      </c>
      <c r="M3">
        <f>IF(Draft2020[[#This Row],[KEEPER]]="K",1+_xlfn.IFNA(INDEX(Draft2019[Net Keeper Count],MATCH(Draft2020[[#This Row],[PLAYER]],Draft2019[PLAYER],0)),0),0)</f>
        <v>0</v>
      </c>
    </row>
    <row r="4" spans="3:13" x14ac:dyDescent="0.25">
      <c r="C4">
        <v>15</v>
      </c>
      <c r="D4" t="s">
        <v>5425</v>
      </c>
      <c r="E4" t="s">
        <v>5426</v>
      </c>
      <c r="F4" t="s">
        <v>5427</v>
      </c>
      <c r="G4" t="s">
        <v>66</v>
      </c>
      <c r="H4" t="s">
        <v>64</v>
      </c>
      <c r="I4">
        <v>32</v>
      </c>
      <c r="K4" t="str">
        <f>IF(Draft2020[[#This Row],[KEEPER]]="K",_xlfn.IFNA(INDEX(Draft2019[Current Contract],MATCH(Draft2020[[#This Row],[sleeper_id]],Draft2019[sleeper_id],0)),"Undrafted"),"")</f>
        <v/>
      </c>
      <c r="L4" t="str">
        <f>IF(Draft2020[[#This Row],[KEEPER]]="K",Draft2020[[#This Row],[Last Contract]],IF(ISNA(VLOOKUP(Draft2020[[#This Row],[sleeper_id]],Rookies2020[player_id],1,FALSE)),"Auction","Rookie"))</f>
        <v>Auction</v>
      </c>
      <c r="M4">
        <f>IF(Draft2020[[#This Row],[KEEPER]]="K",1+_xlfn.IFNA(INDEX(Draft2019[Net Keeper Count],MATCH(Draft2020[[#This Row],[PLAYER]],Draft2019[PLAYER],0)),0),0)</f>
        <v>0</v>
      </c>
    </row>
    <row r="5" spans="3:13" x14ac:dyDescent="0.25">
      <c r="C5">
        <v>18</v>
      </c>
      <c r="D5" t="s">
        <v>5425</v>
      </c>
      <c r="E5" t="s">
        <v>225</v>
      </c>
      <c r="F5" t="s">
        <v>5195</v>
      </c>
      <c r="G5" t="s">
        <v>107</v>
      </c>
      <c r="H5" t="s">
        <v>64</v>
      </c>
      <c r="I5">
        <v>2</v>
      </c>
      <c r="K5" t="str">
        <f>IF(Draft2020[[#This Row],[KEEPER]]="K",_xlfn.IFNA(INDEX(Draft2019[Current Contract],MATCH(Draft2020[[#This Row],[sleeper_id]],Draft2019[sleeper_id],0)),"Undrafted"),"")</f>
        <v/>
      </c>
      <c r="L5" t="str">
        <f>IF(Draft2020[[#This Row],[KEEPER]]="K",Draft2020[[#This Row],[Last Contract]],IF(ISNA(VLOOKUP(Draft2020[[#This Row],[sleeper_id]],Rookies2020[player_id],1,FALSE)),"Auction","Rookie"))</f>
        <v>Auction</v>
      </c>
      <c r="M5">
        <f>IF(Draft2020[[#This Row],[KEEPER]]="K",1+_xlfn.IFNA(INDEX(Draft2019[Net Keeper Count],MATCH(Draft2020[[#This Row],[PLAYER]],Draft2019[PLAYER],0)),0),0)</f>
        <v>0</v>
      </c>
    </row>
    <row r="6" spans="3:13" x14ac:dyDescent="0.25">
      <c r="C6">
        <v>25</v>
      </c>
      <c r="D6" t="s">
        <v>5425</v>
      </c>
      <c r="E6" t="s">
        <v>27</v>
      </c>
      <c r="F6" t="s">
        <v>2629</v>
      </c>
      <c r="G6" t="s">
        <v>28</v>
      </c>
      <c r="H6" t="s">
        <v>29</v>
      </c>
      <c r="I6">
        <v>6</v>
      </c>
      <c r="K6" t="str">
        <f>IF(Draft2020[[#This Row],[KEEPER]]="K",_xlfn.IFNA(INDEX(Draft2019[Current Contract],MATCH(Draft2020[[#This Row],[sleeper_id]],Draft2019[sleeper_id],0)),"Undrafted"),"")</f>
        <v/>
      </c>
      <c r="L6" t="str">
        <f>IF(Draft2020[[#This Row],[KEEPER]]="K",Draft2020[[#This Row],[Last Contract]],IF(ISNA(VLOOKUP(Draft2020[[#This Row],[sleeper_id]],Rookies2020[player_id],1,FALSE)),"Auction","Rookie"))</f>
        <v>Auction</v>
      </c>
      <c r="M6">
        <f>IF(Draft2020[[#This Row],[KEEPER]]="K",1+_xlfn.IFNA(INDEX(Draft2019[Net Keeper Count],MATCH(Draft2020[[#This Row],[PLAYER]],Draft2019[PLAYER],0)),0),0)</f>
        <v>0</v>
      </c>
    </row>
    <row r="7" spans="3:13" x14ac:dyDescent="0.25">
      <c r="C7">
        <v>35</v>
      </c>
      <c r="D7" t="s">
        <v>5425</v>
      </c>
      <c r="E7" t="s">
        <v>150</v>
      </c>
      <c r="F7" t="s">
        <v>5428</v>
      </c>
      <c r="G7" t="s">
        <v>86</v>
      </c>
      <c r="H7" t="s">
        <v>102</v>
      </c>
      <c r="I7">
        <v>1</v>
      </c>
      <c r="K7" t="str">
        <f>IF(Draft2020[[#This Row],[KEEPER]]="K",_xlfn.IFNA(INDEX(Draft2019[Current Contract],MATCH(Draft2020[[#This Row],[sleeper_id]],Draft2019[sleeper_id],0)),"Undrafted"),"")</f>
        <v/>
      </c>
      <c r="L7" t="str">
        <f>IF(Draft2020[[#This Row],[KEEPER]]="K",Draft2020[[#This Row],[Last Contract]],IF(ISNA(VLOOKUP(Draft2020[[#This Row],[sleeper_id]],Rookies2020[player_id],1,FALSE)),"Auction","Rookie"))</f>
        <v>Auction</v>
      </c>
      <c r="M7">
        <f>IF(Draft2020[[#This Row],[KEEPER]]="K",1+_xlfn.IFNA(INDEX(Draft2019[Net Keeper Count],MATCH(Draft2020[[#This Row],[PLAYER]],Draft2019[PLAYER],0)),0),0)</f>
        <v>0</v>
      </c>
    </row>
    <row r="8" spans="3:13" x14ac:dyDescent="0.25">
      <c r="C8">
        <v>101</v>
      </c>
      <c r="D8" t="s">
        <v>5425</v>
      </c>
      <c r="E8" t="s">
        <v>5429</v>
      </c>
      <c r="F8" t="s">
        <v>5430</v>
      </c>
      <c r="G8" t="s">
        <v>86</v>
      </c>
      <c r="H8" t="s">
        <v>102</v>
      </c>
      <c r="I8">
        <v>4</v>
      </c>
      <c r="J8" t="s">
        <v>31</v>
      </c>
      <c r="K8" t="str">
        <f>IF(Draft2020[[#This Row],[KEEPER]]="K",_xlfn.IFNA(INDEX(Draft2019[Current Contract],MATCH(Draft2020[[#This Row],[sleeper_id]],Draft2019[sleeper_id],0)),"Undrafted"),"")</f>
        <v>Rookie</v>
      </c>
      <c r="L8" t="str">
        <f>IF(Draft2020[[#This Row],[KEEPER]]="K",Draft2020[[#This Row],[Last Contract]],IF(ISNA(VLOOKUP(Draft2020[[#This Row],[sleeper_id]],Rookies2020[player_id],1,FALSE)),"Auction","Rookie"))</f>
        <v>Rookie</v>
      </c>
      <c r="M8">
        <f>IF(Draft2020[[#This Row],[KEEPER]]="K",1+_xlfn.IFNA(INDEX(Draft2019[Net Keeper Count],MATCH(Draft2020[[#This Row],[PLAYER]],Draft2019[PLAYER],0)),0),0)</f>
        <v>1</v>
      </c>
    </row>
    <row r="9" spans="3:13" x14ac:dyDescent="0.25">
      <c r="C9">
        <v>102</v>
      </c>
      <c r="D9" t="s">
        <v>5425</v>
      </c>
      <c r="E9" t="s">
        <v>131</v>
      </c>
      <c r="F9" t="s">
        <v>5181</v>
      </c>
      <c r="G9" t="s">
        <v>41</v>
      </c>
      <c r="H9" t="s">
        <v>64</v>
      </c>
      <c r="I9">
        <v>6</v>
      </c>
      <c r="J9" t="s">
        <v>31</v>
      </c>
      <c r="K9" t="str">
        <f>IF(Draft2020[[#This Row],[KEEPER]]="K",_xlfn.IFNA(INDEX(Draft2019[Current Contract],MATCH(Draft2020[[#This Row],[sleeper_id]],Draft2019[sleeper_id],0)),"Undrafted"),"")</f>
        <v>Rookie</v>
      </c>
      <c r="L9" t="str">
        <f>IF(Draft2020[[#This Row],[KEEPER]]="K",Draft2020[[#This Row],[Last Contract]],IF(ISNA(VLOOKUP(Draft2020[[#This Row],[sleeper_id]],Rookies2020[player_id],1,FALSE)),"Auction","Rookie"))</f>
        <v>Rookie</v>
      </c>
      <c r="M9">
        <f>IF(Draft2020[[#This Row],[KEEPER]]="K",1+_xlfn.IFNA(INDEX(Draft2019[Net Keeper Count],MATCH(Draft2020[[#This Row],[PLAYER]],Draft2019[PLAYER],0)),0),0)</f>
        <v>2</v>
      </c>
    </row>
    <row r="10" spans="3:13" x14ac:dyDescent="0.25">
      <c r="C10">
        <v>103</v>
      </c>
      <c r="D10" t="s">
        <v>5425</v>
      </c>
      <c r="E10" t="s">
        <v>1814</v>
      </c>
      <c r="F10" t="s">
        <v>5194</v>
      </c>
      <c r="G10" t="s">
        <v>2217</v>
      </c>
      <c r="H10" t="s">
        <v>102</v>
      </c>
      <c r="I10">
        <v>1</v>
      </c>
      <c r="J10" t="s">
        <v>31</v>
      </c>
      <c r="K10" t="str">
        <f>IF(Draft2020[[#This Row],[KEEPER]]="K",_xlfn.IFNA(INDEX(Draft2019[Current Contract],MATCH(Draft2020[[#This Row],[sleeper_id]],Draft2019[sleeper_id],0)),"Undrafted"),"")</f>
        <v>Rookie</v>
      </c>
      <c r="L10" t="str">
        <f>IF(Draft2020[[#This Row],[KEEPER]]="K",Draft2020[[#This Row],[Last Contract]],IF(ISNA(VLOOKUP(Draft2020[[#This Row],[sleeper_id]],Rookies2020[player_id],1,FALSE)),"Auction","Rookie"))</f>
        <v>Rookie</v>
      </c>
      <c r="M10">
        <f>IF(Draft2020[[#This Row],[KEEPER]]="K",1+_xlfn.IFNA(INDEX(Draft2019[Net Keeper Count],MATCH(Draft2020[[#This Row],[PLAYER]],Draft2019[PLAYER],0)),0),0)</f>
        <v>1</v>
      </c>
    </row>
    <row r="11" spans="3:13" x14ac:dyDescent="0.25">
      <c r="C11">
        <v>104</v>
      </c>
      <c r="D11" t="s">
        <v>5425</v>
      </c>
      <c r="E11" t="s">
        <v>89</v>
      </c>
      <c r="F11" t="s">
        <v>5163</v>
      </c>
      <c r="G11" t="s">
        <v>2217</v>
      </c>
      <c r="H11" t="s">
        <v>29</v>
      </c>
      <c r="I11">
        <v>1</v>
      </c>
      <c r="J11" t="s">
        <v>31</v>
      </c>
      <c r="K11" t="str">
        <f>IF(Draft2020[[#This Row],[KEEPER]]="K",_xlfn.IFNA(INDEX(Draft2019[Current Contract],MATCH(Draft2020[[#This Row],[sleeper_id]],Draft2019[sleeper_id],0)),"Undrafted"),"")</f>
        <v>Undrafted</v>
      </c>
      <c r="L11" t="str">
        <f>IF(Draft2020[[#This Row],[KEEPER]]="K",Draft2020[[#This Row],[Last Contract]],IF(ISNA(VLOOKUP(Draft2020[[#This Row],[sleeper_id]],Rookies2020[player_id],1,FALSE)),"Auction","Rookie"))</f>
        <v>Undrafted</v>
      </c>
      <c r="M11">
        <f>IF(Draft2020[[#This Row],[KEEPER]]="K",1+_xlfn.IFNA(INDEX(Draft2019[Net Keeper Count],MATCH(Draft2020[[#This Row],[PLAYER]],Draft2019[PLAYER],0)),0),0)</f>
        <v>1</v>
      </c>
    </row>
    <row r="12" spans="3:13" x14ac:dyDescent="0.25">
      <c r="C12">
        <v>105</v>
      </c>
      <c r="D12" t="s">
        <v>5425</v>
      </c>
      <c r="E12" t="s">
        <v>161</v>
      </c>
      <c r="F12" t="s">
        <v>5431</v>
      </c>
      <c r="G12" t="s">
        <v>107</v>
      </c>
      <c r="H12" t="s">
        <v>102</v>
      </c>
      <c r="I12">
        <v>5</v>
      </c>
      <c r="J12" t="s">
        <v>31</v>
      </c>
      <c r="K12" t="str">
        <f>IF(Draft2020[[#This Row],[KEEPER]]="K",_xlfn.IFNA(INDEX(Draft2019[Current Contract],MATCH(Draft2020[[#This Row],[sleeper_id]],Draft2019[sleeper_id],0)),"Undrafted"),"")</f>
        <v>Auction</v>
      </c>
      <c r="L12" t="str">
        <f>IF(Draft2020[[#This Row],[KEEPER]]="K",Draft2020[[#This Row],[Last Contract]],IF(ISNA(VLOOKUP(Draft2020[[#This Row],[sleeper_id]],Rookies2020[player_id],1,FALSE)),"Auction","Rookie"))</f>
        <v>Auction</v>
      </c>
      <c r="M12">
        <f>IF(Draft2020[[#This Row],[KEEPER]]="K",1+_xlfn.IFNA(INDEX(Draft2019[Net Keeper Count],MATCH(Draft2020[[#This Row],[PLAYER]],Draft2019[PLAYER],0)),0),0)</f>
        <v>1</v>
      </c>
    </row>
    <row r="13" spans="3:13" x14ac:dyDescent="0.25">
      <c r="C13">
        <v>106</v>
      </c>
      <c r="D13" t="s">
        <v>5425</v>
      </c>
      <c r="E13" t="s">
        <v>78</v>
      </c>
      <c r="F13" t="s">
        <v>5249</v>
      </c>
      <c r="G13" t="s">
        <v>60</v>
      </c>
      <c r="H13" t="s">
        <v>29</v>
      </c>
      <c r="I13">
        <v>1</v>
      </c>
      <c r="J13" t="s">
        <v>31</v>
      </c>
      <c r="K13" t="str">
        <f>IF(Draft2020[[#This Row],[KEEPER]]="K",_xlfn.IFNA(INDEX(Draft2019[Current Contract],MATCH(Draft2020[[#This Row],[sleeper_id]],Draft2019[sleeper_id],0)),"Undrafted"),"")</f>
        <v>Undrafted</v>
      </c>
      <c r="L13" t="str">
        <f>IF(Draft2020[[#This Row],[KEEPER]]="K",Draft2020[[#This Row],[Last Contract]],IF(ISNA(VLOOKUP(Draft2020[[#This Row],[sleeper_id]],Rookies2020[player_id],1,FALSE)),"Auction","Rookie"))</f>
        <v>Undrafted</v>
      </c>
      <c r="M13">
        <f>IF(Draft2020[[#This Row],[KEEPER]]="K",1+_xlfn.IFNA(INDEX(Draft2019[Net Keeper Count],MATCH(Draft2020[[#This Row],[PLAYER]],Draft2019[PLAYER],0)),0),0)</f>
        <v>1</v>
      </c>
    </row>
    <row r="14" spans="3:13" x14ac:dyDescent="0.25">
      <c r="C14">
        <v>107</v>
      </c>
      <c r="D14" t="s">
        <v>5425</v>
      </c>
      <c r="E14" t="s">
        <v>157</v>
      </c>
      <c r="F14" t="s">
        <v>5432</v>
      </c>
      <c r="G14" t="s">
        <v>92</v>
      </c>
      <c r="H14" t="s">
        <v>102</v>
      </c>
      <c r="I14">
        <v>1</v>
      </c>
      <c r="J14" t="s">
        <v>31</v>
      </c>
      <c r="K14" t="str">
        <f>IF(Draft2020[[#This Row],[KEEPER]]="K",_xlfn.IFNA(INDEX(Draft2019[Current Contract],MATCH(Draft2020[[#This Row],[sleeper_id]],Draft2019[sleeper_id],0)),"Undrafted"),"")</f>
        <v>Auction</v>
      </c>
      <c r="L14" t="str">
        <f>IF(Draft2020[[#This Row],[KEEPER]]="K",Draft2020[[#This Row],[Last Contract]],IF(ISNA(VLOOKUP(Draft2020[[#This Row],[sleeper_id]],Rookies2020[player_id],1,FALSE)),"Auction","Rookie"))</f>
        <v>Auction</v>
      </c>
      <c r="M14">
        <f>IF(Draft2020[[#This Row],[KEEPER]]="K",1+_xlfn.IFNA(INDEX(Draft2019[Net Keeper Count],MATCH(Draft2020[[#This Row],[PLAYER]],Draft2019[PLAYER],0)),0),0)</f>
        <v>1</v>
      </c>
    </row>
    <row r="15" spans="3:13" x14ac:dyDescent="0.25">
      <c r="C15">
        <v>108</v>
      </c>
      <c r="D15" t="s">
        <v>5425</v>
      </c>
      <c r="E15" t="s">
        <v>1670</v>
      </c>
      <c r="F15" t="s">
        <v>2568</v>
      </c>
      <c r="G15" t="s">
        <v>52</v>
      </c>
      <c r="H15" t="s">
        <v>126</v>
      </c>
      <c r="I15">
        <v>5</v>
      </c>
      <c r="J15" t="s">
        <v>31</v>
      </c>
      <c r="K15" t="str">
        <f>IF(Draft2020[[#This Row],[KEEPER]]="K",_xlfn.IFNA(INDEX(Draft2019[Current Contract],MATCH(Draft2020[[#This Row],[sleeper_id]],Draft2019[sleeper_id],0)),"Undrafted"),"")</f>
        <v>Rookie</v>
      </c>
      <c r="L15" t="str">
        <f>IF(Draft2020[[#This Row],[KEEPER]]="K",Draft2020[[#This Row],[Last Contract]],IF(ISNA(VLOOKUP(Draft2020[[#This Row],[sleeper_id]],Rookies2020[player_id],1,FALSE)),"Auction","Rookie"))</f>
        <v>Rookie</v>
      </c>
      <c r="M15">
        <f>IF(Draft2020[[#This Row],[KEEPER]]="K",1+_xlfn.IFNA(INDEX(Draft2019[Net Keeper Count],MATCH(Draft2020[[#This Row],[PLAYER]],Draft2019[PLAYER],0)),0),0)</f>
        <v>1</v>
      </c>
    </row>
    <row r="16" spans="3:13" x14ac:dyDescent="0.25">
      <c r="C16">
        <v>109</v>
      </c>
      <c r="D16" t="s">
        <v>5425</v>
      </c>
      <c r="E16" t="s">
        <v>5359</v>
      </c>
      <c r="F16" t="s">
        <v>5360</v>
      </c>
      <c r="G16" t="s">
        <v>88</v>
      </c>
      <c r="H16" t="s">
        <v>64</v>
      </c>
      <c r="I16">
        <v>4</v>
      </c>
      <c r="J16" t="s">
        <v>31</v>
      </c>
      <c r="K16" t="str">
        <f>IF(Draft2020[[#This Row],[KEEPER]]="K",_xlfn.IFNA(INDEX(Draft2019[Current Contract],MATCH(Draft2020[[#This Row],[sleeper_id]],Draft2019[sleeper_id],0)),"Undrafted"),"")</f>
        <v>Undrafted</v>
      </c>
      <c r="L16" t="str">
        <f>IF(Draft2020[[#This Row],[KEEPER]]="K",Draft2020[[#This Row],[Last Contract]],IF(ISNA(VLOOKUP(Draft2020[[#This Row],[sleeper_id]],Rookies2020[player_id],1,FALSE)),"Auction","Rookie"))</f>
        <v>Undrafted</v>
      </c>
      <c r="M16">
        <f>IF(Draft2020[[#This Row],[KEEPER]]="K",1+_xlfn.IFNA(INDEX(Draft2019[Net Keeper Count],MATCH(Draft2020[[#This Row],[PLAYER]],Draft2019[PLAYER],0)),0),0)</f>
        <v>2</v>
      </c>
    </row>
    <row r="17" spans="3:13" x14ac:dyDescent="0.25">
      <c r="C17">
        <v>110</v>
      </c>
      <c r="D17" t="s">
        <v>5425</v>
      </c>
      <c r="E17" t="s">
        <v>263</v>
      </c>
      <c r="F17" t="s">
        <v>5159</v>
      </c>
      <c r="G17" t="s">
        <v>70</v>
      </c>
      <c r="H17" t="s">
        <v>102</v>
      </c>
      <c r="I17">
        <v>9</v>
      </c>
      <c r="J17" t="s">
        <v>31</v>
      </c>
      <c r="K17" t="str">
        <f>IF(Draft2020[[#This Row],[KEEPER]]="K",_xlfn.IFNA(INDEX(Draft2019[Current Contract],MATCH(Draft2020[[#This Row],[sleeper_id]],Draft2019[sleeper_id],0)),"Undrafted"),"")</f>
        <v>Rookie</v>
      </c>
      <c r="L17" t="str">
        <f>IF(Draft2020[[#This Row],[KEEPER]]="K",Draft2020[[#This Row],[Last Contract]],IF(ISNA(VLOOKUP(Draft2020[[#This Row],[sleeper_id]],Rookies2020[player_id],1,FALSE)),"Auction","Rookie"))</f>
        <v>Rookie</v>
      </c>
      <c r="M17">
        <f>IF(Draft2020[[#This Row],[KEEPER]]="K",1+_xlfn.IFNA(INDEX(Draft2019[Net Keeper Count],MATCH(Draft2020[[#This Row],[PLAYER]],Draft2019[PLAYER],0)),0),0)</f>
        <v>3</v>
      </c>
    </row>
    <row r="18" spans="3:13" x14ac:dyDescent="0.25">
      <c r="C18">
        <v>111</v>
      </c>
      <c r="D18" t="s">
        <v>5425</v>
      </c>
      <c r="E18" t="s">
        <v>580</v>
      </c>
      <c r="F18" t="s">
        <v>5433</v>
      </c>
      <c r="G18" t="s">
        <v>105</v>
      </c>
      <c r="H18" t="s">
        <v>31</v>
      </c>
      <c r="I18">
        <v>1</v>
      </c>
      <c r="J18" t="s">
        <v>31</v>
      </c>
      <c r="K18" t="str">
        <f>IF(Draft2020[[#This Row],[KEEPER]]="K",_xlfn.IFNA(INDEX(Draft2019[Current Contract],MATCH(Draft2020[[#This Row],[sleeper_id]],Draft2019[sleeper_id],0)),"Undrafted"),"")</f>
        <v>Auction</v>
      </c>
      <c r="L18" t="str">
        <f>IF(Draft2020[[#This Row],[KEEPER]]="K",Draft2020[[#This Row],[Last Contract]],IF(ISNA(VLOOKUP(Draft2020[[#This Row],[sleeper_id]],Rookies2020[player_id],1,FALSE)),"Auction","Rookie"))</f>
        <v>Auction</v>
      </c>
      <c r="M18">
        <f>IF(Draft2020[[#This Row],[KEEPER]]="K",1+_xlfn.IFNA(INDEX(Draft2019[Net Keeper Count],MATCH(Draft2020[[#This Row],[PLAYER]],Draft2019[PLAYER],0)),0),0)</f>
        <v>1</v>
      </c>
    </row>
    <row r="19" spans="3:13" x14ac:dyDescent="0.25">
      <c r="C19">
        <v>112</v>
      </c>
      <c r="D19" t="s">
        <v>5425</v>
      </c>
      <c r="E19" t="s">
        <v>274</v>
      </c>
      <c r="F19" t="s">
        <v>5188</v>
      </c>
      <c r="G19" t="s">
        <v>81</v>
      </c>
      <c r="H19" t="s">
        <v>102</v>
      </c>
      <c r="I19">
        <v>7</v>
      </c>
      <c r="J19" t="s">
        <v>31</v>
      </c>
      <c r="K19" t="str">
        <f>IF(Draft2020[[#This Row],[KEEPER]]="K",_xlfn.IFNA(INDEX(Draft2019[Current Contract],MATCH(Draft2020[[#This Row],[sleeper_id]],Draft2019[sleeper_id],0)),"Undrafted"),"")</f>
        <v>Rookie</v>
      </c>
      <c r="L19" t="str">
        <f>IF(Draft2020[[#This Row],[KEEPER]]="K",Draft2020[[#This Row],[Last Contract]],IF(ISNA(VLOOKUP(Draft2020[[#This Row],[sleeper_id]],Rookies2020[player_id],1,FALSE)),"Auction","Rookie"))</f>
        <v>Rookie</v>
      </c>
      <c r="M19">
        <f>IF(Draft2020[[#This Row],[KEEPER]]="K",1+_xlfn.IFNA(INDEX(Draft2019[Net Keeper Count],MATCH(Draft2020[[#This Row],[PLAYER]],Draft2019[PLAYER],0)),0),0)</f>
        <v>2</v>
      </c>
    </row>
    <row r="20" spans="3:13" x14ac:dyDescent="0.25">
      <c r="C20">
        <v>113</v>
      </c>
      <c r="D20" t="s">
        <v>5425</v>
      </c>
      <c r="E20" t="s">
        <v>109</v>
      </c>
      <c r="F20" t="s">
        <v>5256</v>
      </c>
      <c r="G20" t="s">
        <v>88</v>
      </c>
      <c r="H20" t="s">
        <v>64</v>
      </c>
      <c r="I20">
        <v>32</v>
      </c>
      <c r="J20" t="s">
        <v>31</v>
      </c>
      <c r="K20" t="str">
        <f>IF(Draft2020[[#This Row],[KEEPER]]="K",_xlfn.IFNA(INDEX(Draft2019[Current Contract],MATCH(Draft2020[[#This Row],[sleeper_id]],Draft2019[sleeper_id],0)),"Undrafted"),"")</f>
        <v>Auction</v>
      </c>
      <c r="L20" t="str">
        <f>IF(Draft2020[[#This Row],[KEEPER]]="K",Draft2020[[#This Row],[Last Contract]],IF(ISNA(VLOOKUP(Draft2020[[#This Row],[sleeper_id]],Rookies2020[player_id],1,FALSE)),"Auction","Rookie"))</f>
        <v>Auction</v>
      </c>
      <c r="M20">
        <f>IF(Draft2020[[#This Row],[KEEPER]]="K",1+_xlfn.IFNA(INDEX(Draft2019[Net Keeper Count],MATCH(Draft2020[[#This Row],[PLAYER]],Draft2019[PLAYER],0)),0),0)</f>
        <v>1</v>
      </c>
    </row>
    <row r="21" spans="3:13" x14ac:dyDescent="0.25">
      <c r="C21">
        <v>114</v>
      </c>
      <c r="D21" t="s">
        <v>5425</v>
      </c>
      <c r="E21" t="s">
        <v>61</v>
      </c>
      <c r="F21" t="s">
        <v>2566</v>
      </c>
      <c r="G21" t="s">
        <v>62</v>
      </c>
      <c r="H21" t="s">
        <v>29</v>
      </c>
      <c r="I21">
        <v>35</v>
      </c>
      <c r="J21" t="s">
        <v>31</v>
      </c>
      <c r="K21" t="str">
        <f>IF(Draft2020[[#This Row],[KEEPER]]="K",_xlfn.IFNA(INDEX(Draft2019[Current Contract],MATCH(Draft2020[[#This Row],[sleeper_id]],Draft2019[sleeper_id],0)),"Undrafted"),"")</f>
        <v>Rookie</v>
      </c>
      <c r="L21" t="str">
        <f>IF(Draft2020[[#This Row],[KEEPER]]="K",Draft2020[[#This Row],[Last Contract]],IF(ISNA(VLOOKUP(Draft2020[[#This Row],[sleeper_id]],Rookies2020[player_id],1,FALSE)),"Auction","Rookie"))</f>
        <v>Rookie</v>
      </c>
      <c r="M21">
        <f>IF(Draft2020[[#This Row],[KEEPER]]="K",1+_xlfn.IFNA(INDEX(Draft2019[Net Keeper Count],MATCH(Draft2020[[#This Row],[PLAYER]],Draft2019[PLAYER],0)),0),0)</f>
        <v>3</v>
      </c>
    </row>
    <row r="22" spans="3:13" x14ac:dyDescent="0.25">
      <c r="C22">
        <v>115</v>
      </c>
      <c r="D22" t="s">
        <v>5425</v>
      </c>
      <c r="E22" t="s">
        <v>100</v>
      </c>
      <c r="F22" t="s">
        <v>5174</v>
      </c>
      <c r="G22" t="s">
        <v>58</v>
      </c>
      <c r="H22" t="s">
        <v>64</v>
      </c>
      <c r="I22">
        <v>65</v>
      </c>
      <c r="J22" t="s">
        <v>31</v>
      </c>
      <c r="K22" t="str">
        <f>IF(Draft2020[[#This Row],[KEEPER]]="K",_xlfn.IFNA(INDEX(Draft2019[Current Contract],MATCH(Draft2020[[#This Row],[sleeper_id]],Draft2019[sleeper_id],0)),"Undrafted"),"")</f>
        <v>Rookie</v>
      </c>
      <c r="L22" t="str">
        <f>IF(Draft2020[[#This Row],[KEEPER]]="K",Draft2020[[#This Row],[Last Contract]],IF(ISNA(VLOOKUP(Draft2020[[#This Row],[sleeper_id]],Rookies2020[player_id],1,FALSE)),"Auction","Rookie"))</f>
        <v>Rookie</v>
      </c>
      <c r="M22">
        <f>IF(Draft2020[[#This Row],[KEEPER]]="K",1+_xlfn.IFNA(INDEX(Draft2019[Net Keeper Count],MATCH(Draft2020[[#This Row],[PLAYER]],Draft2019[PLAYER],0)),0),0)</f>
        <v>3</v>
      </c>
    </row>
    <row r="23" spans="3:13" x14ac:dyDescent="0.25">
      <c r="C23">
        <v>116</v>
      </c>
      <c r="D23" t="s">
        <v>5425</v>
      </c>
      <c r="E23" t="s">
        <v>97</v>
      </c>
      <c r="F23" t="s">
        <v>1233</v>
      </c>
      <c r="G23" t="s">
        <v>92</v>
      </c>
      <c r="H23" t="s">
        <v>64</v>
      </c>
      <c r="I23">
        <v>68</v>
      </c>
      <c r="J23" t="s">
        <v>31</v>
      </c>
      <c r="K23" t="str">
        <f>IF(Draft2020[[#This Row],[KEEPER]]="K",_xlfn.IFNA(INDEX(Draft2019[Current Contract],MATCH(Draft2020[[#This Row],[sleeper_id]],Draft2019[sleeper_id],0)),"Undrafted"),"")</f>
        <v>Rookie</v>
      </c>
      <c r="L23" t="str">
        <f>IF(Draft2020[[#This Row],[KEEPER]]="K",Draft2020[[#This Row],[Last Contract]],IF(ISNA(VLOOKUP(Draft2020[[#This Row],[sleeper_id]],Rookies2020[player_id],1,FALSE)),"Auction","Rookie"))</f>
        <v>Rookie</v>
      </c>
      <c r="M23">
        <f>IF(Draft2020[[#This Row],[KEEPER]]="K",1+_xlfn.IFNA(INDEX(Draft2019[Net Keeper Count],MATCH(Draft2020[[#This Row],[PLAYER]],Draft2019[PLAYER],0)),0),0)</f>
        <v>2</v>
      </c>
    </row>
    <row r="24" spans="3:13" x14ac:dyDescent="0.25">
      <c r="C24">
        <v>117</v>
      </c>
      <c r="D24" t="s">
        <v>5425</v>
      </c>
      <c r="E24" t="s">
        <v>2073</v>
      </c>
      <c r="F24" t="s">
        <v>2819</v>
      </c>
      <c r="G24" t="s">
        <v>41</v>
      </c>
      <c r="H24" t="s">
        <v>64</v>
      </c>
      <c r="I24">
        <v>2</v>
      </c>
      <c r="J24" t="s">
        <v>19</v>
      </c>
      <c r="K24" t="str">
        <f>IF(Draft2020[[#This Row],[KEEPER]]="K",_xlfn.IFNA(INDEX(Draft2019[Current Contract],MATCH(Draft2020[[#This Row],[sleeper_id]],Draft2019[sleeper_id],0)),"Undrafted"),"")</f>
        <v/>
      </c>
      <c r="L24" t="str">
        <f>IF(Draft2020[[#This Row],[KEEPER]]="K",Draft2020[[#This Row],[Last Contract]],IF(ISNA(VLOOKUP(Draft2020[[#This Row],[sleeper_id]],Rookies2020[player_id],1,FALSE)),"Auction","Rookie"))</f>
        <v>Rookie</v>
      </c>
      <c r="M24">
        <f>IF(Draft2020[[#This Row],[KEEPER]]="K",1+_xlfn.IFNA(INDEX(Draft2019[Net Keeper Count],MATCH(Draft2020[[#This Row],[PLAYER]],Draft2019[PLAYER],0)),0),0)</f>
        <v>0</v>
      </c>
    </row>
    <row r="25" spans="3:13" x14ac:dyDescent="0.25">
      <c r="C25">
        <v>118</v>
      </c>
      <c r="D25" t="s">
        <v>5425</v>
      </c>
      <c r="E25" t="s">
        <v>2120</v>
      </c>
      <c r="F25" t="s">
        <v>5434</v>
      </c>
      <c r="G25" t="s">
        <v>86</v>
      </c>
      <c r="H25" t="s">
        <v>64</v>
      </c>
      <c r="I25">
        <v>2</v>
      </c>
      <c r="J25" t="s">
        <v>19</v>
      </c>
      <c r="K25" t="str">
        <f>IF(Draft2020[[#This Row],[KEEPER]]="K",_xlfn.IFNA(INDEX(Draft2019[Current Contract],MATCH(Draft2020[[#This Row],[sleeper_id]],Draft2019[sleeper_id],0)),"Undrafted"),"")</f>
        <v/>
      </c>
      <c r="L25" t="str">
        <f>IF(Draft2020[[#This Row],[KEEPER]]="K",Draft2020[[#This Row],[Last Contract]],IF(ISNA(VLOOKUP(Draft2020[[#This Row],[sleeper_id]],Rookies2020[player_id],1,FALSE)),"Auction","Rookie"))</f>
        <v>Rookie</v>
      </c>
      <c r="M25">
        <f>IF(Draft2020[[#This Row],[KEEPER]]="K",1+_xlfn.IFNA(INDEX(Draft2019[Net Keeper Count],MATCH(Draft2020[[#This Row],[PLAYER]],Draft2019[PLAYER],0)),0),0)</f>
        <v>0</v>
      </c>
    </row>
    <row r="26" spans="3:13" x14ac:dyDescent="0.25">
      <c r="C26">
        <v>119</v>
      </c>
      <c r="D26" t="s">
        <v>5425</v>
      </c>
      <c r="E26" t="s">
        <v>5217</v>
      </c>
      <c r="F26" t="s">
        <v>5218</v>
      </c>
      <c r="G26" t="s">
        <v>2217</v>
      </c>
      <c r="H26" t="s">
        <v>102</v>
      </c>
      <c r="I26">
        <v>3</v>
      </c>
      <c r="J26" t="s">
        <v>19</v>
      </c>
      <c r="K26" t="str">
        <f>IF(Draft2020[[#This Row],[KEEPER]]="K",_xlfn.IFNA(INDEX(Draft2019[Current Contract],MATCH(Draft2020[[#This Row],[sleeper_id]],Draft2019[sleeper_id],0)),"Undrafted"),"")</f>
        <v/>
      </c>
      <c r="L26" t="str">
        <f>IF(Draft2020[[#This Row],[KEEPER]]="K",Draft2020[[#This Row],[Last Contract]],IF(ISNA(VLOOKUP(Draft2020[[#This Row],[sleeper_id]],Rookies2020[player_id],1,FALSE)),"Auction","Rookie"))</f>
        <v>Rookie</v>
      </c>
      <c r="M26">
        <f>IF(Draft2020[[#This Row],[KEEPER]]="K",1+_xlfn.IFNA(INDEX(Draft2019[Net Keeper Count],MATCH(Draft2020[[#This Row],[PLAYER]],Draft2019[PLAYER],0)),0),0)</f>
        <v>0</v>
      </c>
    </row>
    <row r="27" spans="3:13" x14ac:dyDescent="0.25">
      <c r="C27">
        <v>3</v>
      </c>
      <c r="D27" t="s">
        <v>5435</v>
      </c>
      <c r="E27" t="s">
        <v>237</v>
      </c>
      <c r="F27" t="s">
        <v>1544</v>
      </c>
      <c r="G27" t="s">
        <v>28</v>
      </c>
      <c r="H27" t="s">
        <v>64</v>
      </c>
      <c r="I27">
        <v>122</v>
      </c>
      <c r="K27" t="str">
        <f>IF(Draft2020[[#This Row],[KEEPER]]="K",_xlfn.IFNA(INDEX(Draft2019[Current Contract],MATCH(Draft2020[[#This Row],[sleeper_id]],Draft2019[sleeper_id],0)),"Undrafted"),"")</f>
        <v/>
      </c>
      <c r="L27" t="str">
        <f>IF(Draft2020[[#This Row],[KEEPER]]="K",Draft2020[[#This Row],[Last Contract]],IF(ISNA(VLOOKUP(Draft2020[[#This Row],[sleeper_id]],Rookies2020[player_id],1,FALSE)),"Auction","Rookie"))</f>
        <v>Auction</v>
      </c>
      <c r="M27">
        <f>IF(Draft2020[[#This Row],[KEEPER]]="K",1+_xlfn.IFNA(INDEX(Draft2019[Net Keeper Count],MATCH(Draft2020[[#This Row],[PLAYER]],Draft2019[PLAYER],0)),0),0)</f>
        <v>0</v>
      </c>
    </row>
    <row r="28" spans="3:13" x14ac:dyDescent="0.25">
      <c r="C28">
        <v>12</v>
      </c>
      <c r="D28" t="s">
        <v>5435</v>
      </c>
      <c r="E28" t="s">
        <v>1800</v>
      </c>
      <c r="F28" t="s">
        <v>2678</v>
      </c>
      <c r="G28" t="s">
        <v>96</v>
      </c>
      <c r="H28" t="s">
        <v>102</v>
      </c>
      <c r="I28">
        <v>49</v>
      </c>
      <c r="K28" t="str">
        <f>IF(Draft2020[[#This Row],[KEEPER]]="K",_xlfn.IFNA(INDEX(Draft2019[Current Contract],MATCH(Draft2020[[#This Row],[sleeper_id]],Draft2019[sleeper_id],0)),"Undrafted"),"")</f>
        <v/>
      </c>
      <c r="L28" t="str">
        <f>IF(Draft2020[[#This Row],[KEEPER]]="K",Draft2020[[#This Row],[Last Contract]],IF(ISNA(VLOOKUP(Draft2020[[#This Row],[sleeper_id]],Rookies2020[player_id],1,FALSE)),"Auction","Rookie"))</f>
        <v>Auction</v>
      </c>
      <c r="M28">
        <f>IF(Draft2020[[#This Row],[KEEPER]]="K",1+_xlfn.IFNA(INDEX(Draft2019[Net Keeper Count],MATCH(Draft2020[[#This Row],[PLAYER]],Draft2019[PLAYER],0)),0),0)</f>
        <v>0</v>
      </c>
    </row>
    <row r="29" spans="3:13" x14ac:dyDescent="0.25">
      <c r="C29">
        <v>120</v>
      </c>
      <c r="D29" t="s">
        <v>5435</v>
      </c>
      <c r="E29" t="s">
        <v>188</v>
      </c>
      <c r="F29" t="s">
        <v>5436</v>
      </c>
      <c r="G29" t="s">
        <v>159</v>
      </c>
      <c r="H29" t="s">
        <v>102</v>
      </c>
      <c r="I29">
        <v>1</v>
      </c>
      <c r="J29" t="s">
        <v>31</v>
      </c>
      <c r="K29" t="str">
        <f>IF(Draft2020[[#This Row],[KEEPER]]="K",_xlfn.IFNA(INDEX(Draft2019[Current Contract],MATCH(Draft2020[[#This Row],[sleeper_id]],Draft2019[sleeper_id],0)),"Undrafted"),"")</f>
        <v>Undrafted</v>
      </c>
      <c r="L29" t="str">
        <f>IF(Draft2020[[#This Row],[KEEPER]]="K",Draft2020[[#This Row],[Last Contract]],IF(ISNA(VLOOKUP(Draft2020[[#This Row],[sleeper_id]],Rookies2020[player_id],1,FALSE)),"Auction","Rookie"))</f>
        <v>Undrafted</v>
      </c>
      <c r="M29">
        <f>IF(Draft2020[[#This Row],[KEEPER]]="K",1+_xlfn.IFNA(INDEX(Draft2019[Net Keeper Count],MATCH(Draft2020[[#This Row],[PLAYER]],Draft2019[PLAYER],0)),0),0)</f>
        <v>1</v>
      </c>
    </row>
    <row r="30" spans="3:13" x14ac:dyDescent="0.25">
      <c r="C30">
        <v>121</v>
      </c>
      <c r="D30" t="s">
        <v>5435</v>
      </c>
      <c r="E30" t="s">
        <v>195</v>
      </c>
      <c r="F30" t="s">
        <v>5137</v>
      </c>
      <c r="G30" t="s">
        <v>52</v>
      </c>
      <c r="H30" t="s">
        <v>64</v>
      </c>
      <c r="I30">
        <v>1</v>
      </c>
      <c r="J30" t="s">
        <v>31</v>
      </c>
      <c r="K30" t="str">
        <f>IF(Draft2020[[#This Row],[KEEPER]]="K",_xlfn.IFNA(INDEX(Draft2019[Current Contract],MATCH(Draft2020[[#This Row],[sleeper_id]],Draft2019[sleeper_id],0)),"Undrafted"),"")</f>
        <v>Undrafted</v>
      </c>
      <c r="L30" t="str">
        <f>IF(Draft2020[[#This Row],[KEEPER]]="K",Draft2020[[#This Row],[Last Contract]],IF(ISNA(VLOOKUP(Draft2020[[#This Row],[sleeper_id]],Rookies2020[player_id],1,FALSE)),"Auction","Rookie"))</f>
        <v>Undrafted</v>
      </c>
      <c r="M30">
        <f>IF(Draft2020[[#This Row],[KEEPER]]="K",1+_xlfn.IFNA(INDEX(Draft2019[Net Keeper Count],MATCH(Draft2020[[#This Row],[PLAYER]],Draft2019[PLAYER],0)),0),0)</f>
        <v>1</v>
      </c>
    </row>
    <row r="31" spans="3:13" x14ac:dyDescent="0.25">
      <c r="C31">
        <v>122</v>
      </c>
      <c r="D31" t="s">
        <v>5435</v>
      </c>
      <c r="E31" t="s">
        <v>266</v>
      </c>
      <c r="F31" t="s">
        <v>5437</v>
      </c>
      <c r="G31" t="s">
        <v>92</v>
      </c>
      <c r="H31" t="s">
        <v>102</v>
      </c>
      <c r="I31">
        <v>5</v>
      </c>
      <c r="J31" t="s">
        <v>31</v>
      </c>
      <c r="K31" t="str">
        <f>IF(Draft2020[[#This Row],[KEEPER]]="K",_xlfn.IFNA(INDEX(Draft2019[Current Contract],MATCH(Draft2020[[#This Row],[sleeper_id]],Draft2019[sleeper_id],0)),"Undrafted"),"")</f>
        <v>Rookie</v>
      </c>
      <c r="L31" t="str">
        <f>IF(Draft2020[[#This Row],[KEEPER]]="K",Draft2020[[#This Row],[Last Contract]],IF(ISNA(VLOOKUP(Draft2020[[#This Row],[sleeper_id]],Rookies2020[player_id],1,FALSE)),"Auction","Rookie"))</f>
        <v>Rookie</v>
      </c>
      <c r="M31">
        <f>IF(Draft2020[[#This Row],[KEEPER]]="K",1+_xlfn.IFNA(INDEX(Draft2019[Net Keeper Count],MATCH(Draft2020[[#This Row],[PLAYER]],Draft2019[PLAYER],0)),0),0)</f>
        <v>3</v>
      </c>
    </row>
    <row r="32" spans="3:13" x14ac:dyDescent="0.25">
      <c r="C32">
        <v>123</v>
      </c>
      <c r="D32" t="s">
        <v>5435</v>
      </c>
      <c r="E32" t="s">
        <v>1650</v>
      </c>
      <c r="F32" t="s">
        <v>5155</v>
      </c>
      <c r="G32" t="s">
        <v>58</v>
      </c>
      <c r="H32" t="s">
        <v>64</v>
      </c>
      <c r="I32">
        <v>3</v>
      </c>
      <c r="J32" t="s">
        <v>31</v>
      </c>
      <c r="K32" t="str">
        <f>IF(Draft2020[[#This Row],[KEEPER]]="K",_xlfn.IFNA(INDEX(Draft2019[Current Contract],MATCH(Draft2020[[#This Row],[sleeper_id]],Draft2019[sleeper_id],0)),"Undrafted"),"")</f>
        <v>Rookie</v>
      </c>
      <c r="L32" t="str">
        <f>IF(Draft2020[[#This Row],[KEEPER]]="K",Draft2020[[#This Row],[Last Contract]],IF(ISNA(VLOOKUP(Draft2020[[#This Row],[sleeper_id]],Rookies2020[player_id],1,FALSE)),"Auction","Rookie"))</f>
        <v>Rookie</v>
      </c>
      <c r="M32">
        <f>IF(Draft2020[[#This Row],[KEEPER]]="K",1+_xlfn.IFNA(INDEX(Draft2019[Net Keeper Count],MATCH(Draft2020[[#This Row],[PLAYER]],Draft2019[PLAYER],0)),0),0)</f>
        <v>1</v>
      </c>
    </row>
    <row r="33" spans="3:13" x14ac:dyDescent="0.25">
      <c r="C33">
        <v>124</v>
      </c>
      <c r="D33" t="s">
        <v>5435</v>
      </c>
      <c r="E33" t="s">
        <v>243</v>
      </c>
      <c r="F33" t="s">
        <v>1201</v>
      </c>
      <c r="G33" t="s">
        <v>86</v>
      </c>
      <c r="H33" t="s">
        <v>102</v>
      </c>
      <c r="I33">
        <v>4</v>
      </c>
      <c r="J33" t="s">
        <v>31</v>
      </c>
      <c r="K33" t="str">
        <f>IF(Draft2020[[#This Row],[KEEPER]]="K",_xlfn.IFNA(INDEX(Draft2019[Current Contract],MATCH(Draft2020[[#This Row],[sleeper_id]],Draft2019[sleeper_id],0)),"Undrafted"),"")</f>
        <v>Rookie</v>
      </c>
      <c r="L33" t="str">
        <f>IF(Draft2020[[#This Row],[KEEPER]]="K",Draft2020[[#This Row],[Last Contract]],IF(ISNA(VLOOKUP(Draft2020[[#This Row],[sleeper_id]],Rookies2020[player_id],1,FALSE)),"Auction","Rookie"))</f>
        <v>Rookie</v>
      </c>
      <c r="M33">
        <f>IF(Draft2020[[#This Row],[KEEPER]]="K",1+_xlfn.IFNA(INDEX(Draft2019[Net Keeper Count],MATCH(Draft2020[[#This Row],[PLAYER]],Draft2019[PLAYER],0)),0),0)</f>
        <v>2</v>
      </c>
    </row>
    <row r="34" spans="3:13" x14ac:dyDescent="0.25">
      <c r="C34">
        <v>125</v>
      </c>
      <c r="D34" t="s">
        <v>5435</v>
      </c>
      <c r="E34" t="s">
        <v>127</v>
      </c>
      <c r="F34" t="s">
        <v>5393</v>
      </c>
      <c r="G34" t="s">
        <v>34</v>
      </c>
      <c r="H34" t="s">
        <v>64</v>
      </c>
      <c r="I34">
        <v>18</v>
      </c>
      <c r="J34" t="s">
        <v>31</v>
      </c>
      <c r="K34" t="str">
        <f>IF(Draft2020[[#This Row],[KEEPER]]="K",_xlfn.IFNA(INDEX(Draft2019[Current Contract],MATCH(Draft2020[[#This Row],[sleeper_id]],Draft2019[sleeper_id],0)),"Undrafted"),"")</f>
        <v>Rookie</v>
      </c>
      <c r="L34" t="str">
        <f>IF(Draft2020[[#This Row],[KEEPER]]="K",Draft2020[[#This Row],[Last Contract]],IF(ISNA(VLOOKUP(Draft2020[[#This Row],[sleeper_id]],Rookies2020[player_id],1,FALSE)),"Auction","Rookie"))</f>
        <v>Rookie</v>
      </c>
      <c r="M34">
        <f>IF(Draft2020[[#This Row],[KEEPER]]="K",1+_xlfn.IFNA(INDEX(Draft2019[Net Keeper Count],MATCH(Draft2020[[#This Row],[PLAYER]],Draft2019[PLAYER],0)),0),0)</f>
        <v>2</v>
      </c>
    </row>
    <row r="35" spans="3:13" x14ac:dyDescent="0.25">
      <c r="C35">
        <v>126</v>
      </c>
      <c r="D35" t="s">
        <v>5435</v>
      </c>
      <c r="E35" t="s">
        <v>1719</v>
      </c>
      <c r="F35" t="s">
        <v>5140</v>
      </c>
      <c r="G35" t="s">
        <v>56</v>
      </c>
      <c r="H35" t="s">
        <v>102</v>
      </c>
      <c r="I35">
        <v>2</v>
      </c>
      <c r="J35" t="s">
        <v>31</v>
      </c>
      <c r="K35" t="str">
        <f>IF(Draft2020[[#This Row],[KEEPER]]="K",_xlfn.IFNA(INDEX(Draft2019[Current Contract],MATCH(Draft2020[[#This Row],[sleeper_id]],Draft2019[sleeper_id],0)),"Undrafted"),"")</f>
        <v>Rookie</v>
      </c>
      <c r="L35" t="str">
        <f>IF(Draft2020[[#This Row],[KEEPER]]="K",Draft2020[[#This Row],[Last Contract]],IF(ISNA(VLOOKUP(Draft2020[[#This Row],[sleeper_id]],Rookies2020[player_id],1,FALSE)),"Auction","Rookie"))</f>
        <v>Rookie</v>
      </c>
      <c r="M35">
        <f>IF(Draft2020[[#This Row],[KEEPER]]="K",1+_xlfn.IFNA(INDEX(Draft2019[Net Keeper Count],MATCH(Draft2020[[#This Row],[PLAYER]],Draft2019[PLAYER],0)),0),0)</f>
        <v>1</v>
      </c>
    </row>
    <row r="36" spans="3:13" x14ac:dyDescent="0.25">
      <c r="C36">
        <v>127</v>
      </c>
      <c r="D36" t="s">
        <v>5435</v>
      </c>
      <c r="E36" t="s">
        <v>1780</v>
      </c>
      <c r="F36" t="s">
        <v>2613</v>
      </c>
      <c r="G36" t="s">
        <v>88</v>
      </c>
      <c r="H36" t="s">
        <v>126</v>
      </c>
      <c r="I36">
        <v>4</v>
      </c>
      <c r="J36" t="s">
        <v>31</v>
      </c>
      <c r="K36" t="str">
        <f>IF(Draft2020[[#This Row],[KEEPER]]="K",_xlfn.IFNA(INDEX(Draft2019[Current Contract],MATCH(Draft2020[[#This Row],[sleeper_id]],Draft2019[sleeper_id],0)),"Undrafted"),"")</f>
        <v>Rookie</v>
      </c>
      <c r="L36" t="str">
        <f>IF(Draft2020[[#This Row],[KEEPER]]="K",Draft2020[[#This Row],[Last Contract]],IF(ISNA(VLOOKUP(Draft2020[[#This Row],[sleeper_id]],Rookies2020[player_id],1,FALSE)),"Auction","Rookie"))</f>
        <v>Rookie</v>
      </c>
      <c r="M36">
        <f>IF(Draft2020[[#This Row],[KEEPER]]="K",1+_xlfn.IFNA(INDEX(Draft2019[Net Keeper Count],MATCH(Draft2020[[#This Row],[PLAYER]],Draft2019[PLAYER],0)),0),0)</f>
        <v>1</v>
      </c>
    </row>
    <row r="37" spans="3:13" x14ac:dyDescent="0.25">
      <c r="C37">
        <v>128</v>
      </c>
      <c r="D37" t="s">
        <v>5435</v>
      </c>
      <c r="E37" t="s">
        <v>5355</v>
      </c>
      <c r="F37" t="s">
        <v>5356</v>
      </c>
      <c r="G37" t="s">
        <v>79</v>
      </c>
      <c r="H37" t="s">
        <v>102</v>
      </c>
      <c r="I37">
        <v>1</v>
      </c>
      <c r="J37" t="s">
        <v>31</v>
      </c>
      <c r="K37" t="str">
        <f>IF(Draft2020[[#This Row],[KEEPER]]="K",_xlfn.IFNA(INDEX(Draft2019[Current Contract],MATCH(Draft2020[[#This Row],[sleeper_id]],Draft2019[sleeper_id],0)),"Undrafted"),"")</f>
        <v>Rookie</v>
      </c>
      <c r="L37" t="str">
        <f>IF(Draft2020[[#This Row],[KEEPER]]="K",Draft2020[[#This Row],[Last Contract]],IF(ISNA(VLOOKUP(Draft2020[[#This Row],[sleeper_id]],Rookies2020[player_id],1,FALSE)),"Auction","Rookie"))</f>
        <v>Rookie</v>
      </c>
      <c r="M37">
        <f>IF(Draft2020[[#This Row],[KEEPER]]="K",1+_xlfn.IFNA(INDEX(Draft2019[Net Keeper Count],MATCH(Draft2020[[#This Row],[PLAYER]],Draft2019[PLAYER],0)),0),0)</f>
        <v>4</v>
      </c>
    </row>
    <row r="38" spans="3:13" x14ac:dyDescent="0.25">
      <c r="C38">
        <v>129</v>
      </c>
      <c r="D38" t="s">
        <v>5435</v>
      </c>
      <c r="E38" t="s">
        <v>297</v>
      </c>
      <c r="F38" t="s">
        <v>5208</v>
      </c>
      <c r="G38" t="s">
        <v>66</v>
      </c>
      <c r="H38" t="s">
        <v>126</v>
      </c>
      <c r="I38">
        <v>1</v>
      </c>
      <c r="J38" t="s">
        <v>31</v>
      </c>
      <c r="K38" t="str">
        <f>IF(Draft2020[[#This Row],[KEEPER]]="K",_xlfn.IFNA(INDEX(Draft2019[Current Contract],MATCH(Draft2020[[#This Row],[sleeper_id]],Draft2019[sleeper_id],0)),"Undrafted"),"")</f>
        <v>Rookie</v>
      </c>
      <c r="L38" t="str">
        <f>IF(Draft2020[[#This Row],[KEEPER]]="K",Draft2020[[#This Row],[Last Contract]],IF(ISNA(VLOOKUP(Draft2020[[#This Row],[sleeper_id]],Rookies2020[player_id],1,FALSE)),"Auction","Rookie"))</f>
        <v>Rookie</v>
      </c>
      <c r="M38">
        <f>IF(Draft2020[[#This Row],[KEEPER]]="K",1+_xlfn.IFNA(INDEX(Draft2019[Net Keeper Count],MATCH(Draft2020[[#This Row],[PLAYER]],Draft2019[PLAYER],0)),0),0)</f>
        <v>2</v>
      </c>
    </row>
    <row r="39" spans="3:13" x14ac:dyDescent="0.25">
      <c r="C39">
        <v>130</v>
      </c>
      <c r="D39" t="s">
        <v>5435</v>
      </c>
      <c r="E39" t="s">
        <v>559</v>
      </c>
      <c r="F39" t="s">
        <v>5438</v>
      </c>
      <c r="G39" t="s">
        <v>28</v>
      </c>
      <c r="H39" t="s">
        <v>31</v>
      </c>
      <c r="I39">
        <v>1</v>
      </c>
      <c r="J39" t="s">
        <v>31</v>
      </c>
      <c r="K39" t="str">
        <f>IF(Draft2020[[#This Row],[KEEPER]]="K",_xlfn.IFNA(INDEX(Draft2019[Current Contract],MATCH(Draft2020[[#This Row],[sleeper_id]],Draft2019[sleeper_id],0)),"Undrafted"),"")</f>
        <v>Undrafted</v>
      </c>
      <c r="L39" t="str">
        <f>IF(Draft2020[[#This Row],[KEEPER]]="K",Draft2020[[#This Row],[Last Contract]],IF(ISNA(VLOOKUP(Draft2020[[#This Row],[sleeper_id]],Rookies2020[player_id],1,FALSE)),"Auction","Rookie"))</f>
        <v>Undrafted</v>
      </c>
      <c r="M39">
        <f>IF(Draft2020[[#This Row],[KEEPER]]="K",1+_xlfn.IFNA(INDEX(Draft2019[Net Keeper Count],MATCH(Draft2020[[#This Row],[PLAYER]],Draft2019[PLAYER],0)),0),0)</f>
        <v>1</v>
      </c>
    </row>
    <row r="40" spans="3:13" x14ac:dyDescent="0.25">
      <c r="C40">
        <v>131</v>
      </c>
      <c r="D40" t="s">
        <v>5435</v>
      </c>
      <c r="E40" t="s">
        <v>33</v>
      </c>
      <c r="F40" t="s">
        <v>5257</v>
      </c>
      <c r="G40" t="s">
        <v>94</v>
      </c>
      <c r="H40" t="s">
        <v>29</v>
      </c>
      <c r="I40">
        <v>2</v>
      </c>
      <c r="J40" t="s">
        <v>31</v>
      </c>
      <c r="K40" t="str">
        <f>IF(Draft2020[[#This Row],[KEEPER]]="K",_xlfn.IFNA(INDEX(Draft2019[Current Contract],MATCH(Draft2020[[#This Row],[sleeper_id]],Draft2019[sleeper_id],0)),"Undrafted"),"")</f>
        <v>Auction</v>
      </c>
      <c r="L40" t="str">
        <f>IF(Draft2020[[#This Row],[KEEPER]]="K",Draft2020[[#This Row],[Last Contract]],IF(ISNA(VLOOKUP(Draft2020[[#This Row],[sleeper_id]],Rookies2020[player_id],1,FALSE)),"Auction","Rookie"))</f>
        <v>Auction</v>
      </c>
      <c r="M40">
        <f>IF(Draft2020[[#This Row],[KEEPER]]="K",1+_xlfn.IFNA(INDEX(Draft2019[Net Keeper Count],MATCH(Draft2020[[#This Row],[PLAYER]],Draft2019[PLAYER],0)),0),0)</f>
        <v>1</v>
      </c>
    </row>
    <row r="41" spans="3:13" x14ac:dyDescent="0.25">
      <c r="C41">
        <v>132</v>
      </c>
      <c r="D41" t="s">
        <v>5435</v>
      </c>
      <c r="E41" t="s">
        <v>168</v>
      </c>
      <c r="F41" t="s">
        <v>5354</v>
      </c>
      <c r="G41" t="s">
        <v>96</v>
      </c>
      <c r="H41" t="s">
        <v>102</v>
      </c>
      <c r="I41">
        <v>2</v>
      </c>
      <c r="J41" t="s">
        <v>31</v>
      </c>
      <c r="K41" t="str">
        <f>IF(Draft2020[[#This Row],[KEEPER]]="K",_xlfn.IFNA(INDEX(Draft2019[Current Contract],MATCH(Draft2020[[#This Row],[sleeper_id]],Draft2019[sleeper_id],0)),"Undrafted"),"")</f>
        <v>Auction</v>
      </c>
      <c r="L41" t="str">
        <f>IF(Draft2020[[#This Row],[KEEPER]]="K",Draft2020[[#This Row],[Last Contract]],IF(ISNA(VLOOKUP(Draft2020[[#This Row],[sleeper_id]],Rookies2020[player_id],1,FALSE)),"Auction","Rookie"))</f>
        <v>Auction</v>
      </c>
      <c r="M41">
        <f>IF(Draft2020[[#This Row],[KEEPER]]="K",1+_xlfn.IFNA(INDEX(Draft2019[Net Keeper Count],MATCH(Draft2020[[#This Row],[PLAYER]],Draft2019[PLAYER],0)),0),0)</f>
        <v>1</v>
      </c>
    </row>
    <row r="42" spans="3:13" x14ac:dyDescent="0.25">
      <c r="C42">
        <v>133</v>
      </c>
      <c r="D42" t="s">
        <v>5435</v>
      </c>
      <c r="E42" t="s">
        <v>148</v>
      </c>
      <c r="F42" t="s">
        <v>2797</v>
      </c>
      <c r="G42" t="s">
        <v>56</v>
      </c>
      <c r="H42" t="s">
        <v>102</v>
      </c>
      <c r="I42">
        <v>29</v>
      </c>
      <c r="J42" t="s">
        <v>31</v>
      </c>
      <c r="K42" t="str">
        <f>IF(Draft2020[[#This Row],[KEEPER]]="K",_xlfn.IFNA(INDEX(Draft2019[Current Contract],MATCH(Draft2020[[#This Row],[sleeper_id]],Draft2019[sleeper_id],0)),"Undrafted"),"")</f>
        <v>Rookie</v>
      </c>
      <c r="L42" t="str">
        <f>IF(Draft2020[[#This Row],[KEEPER]]="K",Draft2020[[#This Row],[Last Contract]],IF(ISNA(VLOOKUP(Draft2020[[#This Row],[sleeper_id]],Rookies2020[player_id],1,FALSE)),"Auction","Rookie"))</f>
        <v>Rookie</v>
      </c>
      <c r="M42">
        <f>IF(Draft2020[[#This Row],[KEEPER]]="K",1+_xlfn.IFNA(INDEX(Draft2019[Net Keeper Count],MATCH(Draft2020[[#This Row],[PLAYER]],Draft2019[PLAYER],0)),0),0)</f>
        <v>3</v>
      </c>
    </row>
    <row r="43" spans="3:13" x14ac:dyDescent="0.25">
      <c r="C43">
        <v>134</v>
      </c>
      <c r="D43" t="s">
        <v>5435</v>
      </c>
      <c r="E43" t="s">
        <v>48</v>
      </c>
      <c r="F43" t="s">
        <v>2823</v>
      </c>
      <c r="G43" t="s">
        <v>49</v>
      </c>
      <c r="H43" t="s">
        <v>29</v>
      </c>
      <c r="I43">
        <v>21</v>
      </c>
      <c r="J43" t="s">
        <v>31</v>
      </c>
      <c r="K43" t="str">
        <f>IF(Draft2020[[#This Row],[KEEPER]]="K",_xlfn.IFNA(INDEX(Draft2019[Current Contract],MATCH(Draft2020[[#This Row],[sleeper_id]],Draft2019[sleeper_id],0)),"Undrafted"),"")</f>
        <v>Rookie</v>
      </c>
      <c r="L43" t="str">
        <f>IF(Draft2020[[#This Row],[KEEPER]]="K",Draft2020[[#This Row],[Last Contract]],IF(ISNA(VLOOKUP(Draft2020[[#This Row],[sleeper_id]],Rookies2020[player_id],1,FALSE)),"Auction","Rookie"))</f>
        <v>Rookie</v>
      </c>
      <c r="M43">
        <f>IF(Draft2020[[#This Row],[KEEPER]]="K",1+_xlfn.IFNA(INDEX(Draft2019[Net Keeper Count],MATCH(Draft2020[[#This Row],[PLAYER]],Draft2019[PLAYER],0)),0),0)</f>
        <v>3</v>
      </c>
    </row>
    <row r="44" spans="3:13" x14ac:dyDescent="0.25">
      <c r="C44">
        <v>135</v>
      </c>
      <c r="D44" t="s">
        <v>5435</v>
      </c>
      <c r="E44" t="s">
        <v>1402</v>
      </c>
      <c r="F44" t="s">
        <v>1401</v>
      </c>
      <c r="G44" t="s">
        <v>74</v>
      </c>
      <c r="H44" t="s">
        <v>64</v>
      </c>
      <c r="I44">
        <v>15</v>
      </c>
      <c r="J44" t="s">
        <v>31</v>
      </c>
      <c r="K44" t="str">
        <f>IF(Draft2020[[#This Row],[KEEPER]]="K",_xlfn.IFNA(INDEX(Draft2019[Current Contract],MATCH(Draft2020[[#This Row],[sleeper_id]],Draft2019[sleeper_id],0)),"Undrafted"),"")</f>
        <v>Rookie</v>
      </c>
      <c r="L44" t="str">
        <f>IF(Draft2020[[#This Row],[KEEPER]]="K",Draft2020[[#This Row],[Last Contract]],IF(ISNA(VLOOKUP(Draft2020[[#This Row],[sleeper_id]],Rookies2020[player_id],1,FALSE)),"Auction","Rookie"))</f>
        <v>Rookie</v>
      </c>
      <c r="M44">
        <f>IF(Draft2020[[#This Row],[KEEPER]]="K",1+_xlfn.IFNA(INDEX(Draft2019[Net Keeper Count],MATCH(Draft2020[[#This Row],[PLAYER]],Draft2019[PLAYER],0)),0),0)</f>
        <v>1</v>
      </c>
    </row>
    <row r="45" spans="3:13" x14ac:dyDescent="0.25">
      <c r="C45">
        <v>136</v>
      </c>
      <c r="D45" t="s">
        <v>5435</v>
      </c>
      <c r="E45" t="s">
        <v>5439</v>
      </c>
      <c r="F45" t="s">
        <v>5440</v>
      </c>
      <c r="G45" t="s">
        <v>44</v>
      </c>
      <c r="H45" t="s">
        <v>29</v>
      </c>
      <c r="I45">
        <v>1</v>
      </c>
      <c r="J45" t="s">
        <v>19</v>
      </c>
      <c r="K45" t="str">
        <f>IF(Draft2020[[#This Row],[KEEPER]]="K",_xlfn.IFNA(INDEX(Draft2019[Current Contract],MATCH(Draft2020[[#This Row],[sleeper_id]],Draft2019[sleeper_id],0)),"Undrafted"),"")</f>
        <v/>
      </c>
      <c r="L45" t="str">
        <f>IF(Draft2020[[#This Row],[KEEPER]]="K",Draft2020[[#This Row],[Last Contract]],IF(ISNA(VLOOKUP(Draft2020[[#This Row],[sleeper_id]],Rookies2020[player_id],1,FALSE)),"Auction","Rookie"))</f>
        <v>Rookie</v>
      </c>
      <c r="M45">
        <f>IF(Draft2020[[#This Row],[KEEPER]]="K",1+_xlfn.IFNA(INDEX(Draft2019[Net Keeper Count],MATCH(Draft2020[[#This Row],[PLAYER]],Draft2019[PLAYER],0)),0),0)</f>
        <v>0</v>
      </c>
    </row>
    <row r="46" spans="3:13" x14ac:dyDescent="0.25">
      <c r="C46">
        <v>137</v>
      </c>
      <c r="D46" t="s">
        <v>5435</v>
      </c>
      <c r="E46" t="s">
        <v>5441</v>
      </c>
      <c r="F46" t="s">
        <v>5442</v>
      </c>
      <c r="G46" t="s">
        <v>34</v>
      </c>
      <c r="H46" t="s">
        <v>126</v>
      </c>
      <c r="I46">
        <v>1</v>
      </c>
      <c r="J46" t="s">
        <v>19</v>
      </c>
      <c r="K46" t="str">
        <f>IF(Draft2020[[#This Row],[KEEPER]]="K",_xlfn.IFNA(INDEX(Draft2019[Current Contract],MATCH(Draft2020[[#This Row],[sleeper_id]],Draft2019[sleeper_id],0)),"Undrafted"),"")</f>
        <v/>
      </c>
      <c r="L46" t="str">
        <f>IF(Draft2020[[#This Row],[KEEPER]]="K",Draft2020[[#This Row],[Last Contract]],IF(ISNA(VLOOKUP(Draft2020[[#This Row],[sleeper_id]],Rookies2020[player_id],1,FALSE)),"Auction","Rookie"))</f>
        <v>Rookie</v>
      </c>
      <c r="M46">
        <f>IF(Draft2020[[#This Row],[KEEPER]]="K",1+_xlfn.IFNA(INDEX(Draft2019[Net Keeper Count],MATCH(Draft2020[[#This Row],[PLAYER]],Draft2019[PLAYER],0)),0),0)</f>
        <v>0</v>
      </c>
    </row>
    <row r="47" spans="3:13" x14ac:dyDescent="0.25">
      <c r="C47">
        <v>138</v>
      </c>
      <c r="D47" t="s">
        <v>5435</v>
      </c>
      <c r="E47" t="s">
        <v>1115</v>
      </c>
      <c r="F47" t="s">
        <v>1114</v>
      </c>
      <c r="G47" t="s">
        <v>28</v>
      </c>
      <c r="H47" t="s">
        <v>29</v>
      </c>
      <c r="I47">
        <v>2</v>
      </c>
      <c r="J47" t="s">
        <v>19</v>
      </c>
      <c r="K47" t="str">
        <f>IF(Draft2020[[#This Row],[KEEPER]]="K",_xlfn.IFNA(INDEX(Draft2019[Current Contract],MATCH(Draft2020[[#This Row],[sleeper_id]],Draft2019[sleeper_id],0)),"Undrafted"),"")</f>
        <v/>
      </c>
      <c r="L47" t="str">
        <f>IF(Draft2020[[#This Row],[KEEPER]]="K",Draft2020[[#This Row],[Last Contract]],IF(ISNA(VLOOKUP(Draft2020[[#This Row],[sleeper_id]],Rookies2020[player_id],1,FALSE)),"Auction","Rookie"))</f>
        <v>Rookie</v>
      </c>
      <c r="M47">
        <f>IF(Draft2020[[#This Row],[KEEPER]]="K",1+_xlfn.IFNA(INDEX(Draft2019[Net Keeper Count],MATCH(Draft2020[[#This Row],[PLAYER]],Draft2019[PLAYER],0)),0),0)</f>
        <v>0</v>
      </c>
    </row>
    <row r="48" spans="3:13" x14ac:dyDescent="0.25">
      <c r="C48">
        <v>139</v>
      </c>
      <c r="D48" t="s">
        <v>5435</v>
      </c>
      <c r="E48" t="s">
        <v>5353</v>
      </c>
      <c r="F48" t="s">
        <v>5210</v>
      </c>
      <c r="G48" t="s">
        <v>88</v>
      </c>
      <c r="H48" t="s">
        <v>102</v>
      </c>
      <c r="I48">
        <v>3</v>
      </c>
      <c r="J48" t="s">
        <v>19</v>
      </c>
      <c r="K48" t="str">
        <f>IF(Draft2020[[#This Row],[KEEPER]]="K",_xlfn.IFNA(INDEX(Draft2019[Current Contract],MATCH(Draft2020[[#This Row],[sleeper_id]],Draft2019[sleeper_id],0)),"Undrafted"),"")</f>
        <v/>
      </c>
      <c r="L48" t="str">
        <f>IF(Draft2020[[#This Row],[KEEPER]]="K",Draft2020[[#This Row],[Last Contract]],IF(ISNA(VLOOKUP(Draft2020[[#This Row],[sleeper_id]],Rookies2020[player_id],1,FALSE)),"Auction","Rookie"))</f>
        <v>Rookie</v>
      </c>
      <c r="M48">
        <f>IF(Draft2020[[#This Row],[KEEPER]]="K",1+_xlfn.IFNA(INDEX(Draft2019[Net Keeper Count],MATCH(Draft2020[[#This Row],[PLAYER]],Draft2019[PLAYER],0)),0),0)</f>
        <v>0</v>
      </c>
    </row>
    <row r="49" spans="3:13" x14ac:dyDescent="0.25">
      <c r="C49">
        <v>140</v>
      </c>
      <c r="D49" t="s">
        <v>5435</v>
      </c>
      <c r="E49" t="s">
        <v>1964</v>
      </c>
      <c r="F49" t="s">
        <v>5211</v>
      </c>
      <c r="G49" t="s">
        <v>83</v>
      </c>
      <c r="H49" t="s">
        <v>102</v>
      </c>
      <c r="I49">
        <v>4</v>
      </c>
      <c r="J49" t="s">
        <v>19</v>
      </c>
      <c r="K49" t="str">
        <f>IF(Draft2020[[#This Row],[KEEPER]]="K",_xlfn.IFNA(INDEX(Draft2019[Current Contract],MATCH(Draft2020[[#This Row],[sleeper_id]],Draft2019[sleeper_id],0)),"Undrafted"),"")</f>
        <v/>
      </c>
      <c r="L49" t="str">
        <f>IF(Draft2020[[#This Row],[KEEPER]]="K",Draft2020[[#This Row],[Last Contract]],IF(ISNA(VLOOKUP(Draft2020[[#This Row],[sleeper_id]],Rookies2020[player_id],1,FALSE)),"Auction","Rookie"))</f>
        <v>Rookie</v>
      </c>
      <c r="M49">
        <f>IF(Draft2020[[#This Row],[KEEPER]]="K",1+_xlfn.IFNA(INDEX(Draft2019[Net Keeper Count],MATCH(Draft2020[[#This Row],[PLAYER]],Draft2019[PLAYER],0)),0),0)</f>
        <v>0</v>
      </c>
    </row>
    <row r="50" spans="3:13" x14ac:dyDescent="0.25">
      <c r="C50">
        <v>141</v>
      </c>
      <c r="D50" t="s">
        <v>5435</v>
      </c>
      <c r="E50" t="s">
        <v>1265</v>
      </c>
      <c r="F50" t="s">
        <v>1264</v>
      </c>
      <c r="G50" t="s">
        <v>88</v>
      </c>
      <c r="H50" t="s">
        <v>102</v>
      </c>
      <c r="I50">
        <v>5</v>
      </c>
      <c r="J50" t="s">
        <v>19</v>
      </c>
      <c r="K50" t="str">
        <f>IF(Draft2020[[#This Row],[KEEPER]]="K",_xlfn.IFNA(INDEX(Draft2019[Current Contract],MATCH(Draft2020[[#This Row],[sleeper_id]],Draft2019[sleeper_id],0)),"Undrafted"),"")</f>
        <v/>
      </c>
      <c r="L50" t="str">
        <f>IF(Draft2020[[#This Row],[KEEPER]]="K",Draft2020[[#This Row],[Last Contract]],IF(ISNA(VLOOKUP(Draft2020[[#This Row],[sleeper_id]],Rookies2020[player_id],1,FALSE)),"Auction","Rookie"))</f>
        <v>Rookie</v>
      </c>
      <c r="M50">
        <f>IF(Draft2020[[#This Row],[KEEPER]]="K",1+_xlfn.IFNA(INDEX(Draft2019[Net Keeper Count],MATCH(Draft2020[[#This Row],[PLAYER]],Draft2019[PLAYER],0)),0),0)</f>
        <v>0</v>
      </c>
    </row>
    <row r="51" spans="3:13" x14ac:dyDescent="0.25">
      <c r="C51">
        <v>1</v>
      </c>
      <c r="D51" t="s">
        <v>5443</v>
      </c>
      <c r="E51" t="s">
        <v>582</v>
      </c>
      <c r="F51" t="s">
        <v>5444</v>
      </c>
      <c r="G51" t="s">
        <v>62</v>
      </c>
      <c r="H51" t="s">
        <v>31</v>
      </c>
      <c r="I51">
        <v>1</v>
      </c>
      <c r="K51" t="str">
        <f>IF(Draft2020[[#This Row],[KEEPER]]="K",_xlfn.IFNA(INDEX(Draft2019[Current Contract],MATCH(Draft2020[[#This Row],[sleeper_id]],Draft2019[sleeper_id],0)),"Undrafted"),"")</f>
        <v/>
      </c>
      <c r="L51" t="str">
        <f>IF(Draft2020[[#This Row],[KEEPER]]="K",Draft2020[[#This Row],[Last Contract]],IF(ISNA(VLOOKUP(Draft2020[[#This Row],[sleeper_id]],Rookies2020[player_id],1,FALSE)),"Auction","Rookie"))</f>
        <v>Auction</v>
      </c>
      <c r="M51">
        <f>IF(Draft2020[[#This Row],[KEEPER]]="K",1+_xlfn.IFNA(INDEX(Draft2019[Net Keeper Count],MATCH(Draft2020[[#This Row],[PLAYER]],Draft2019[PLAYER],0)),0),0)</f>
        <v>0</v>
      </c>
    </row>
    <row r="52" spans="3:13" x14ac:dyDescent="0.25">
      <c r="C52">
        <v>29</v>
      </c>
      <c r="D52" t="s">
        <v>5443</v>
      </c>
      <c r="E52" t="s">
        <v>216</v>
      </c>
      <c r="F52" t="s">
        <v>5357</v>
      </c>
      <c r="G52" t="s">
        <v>54</v>
      </c>
      <c r="H52" t="s">
        <v>64</v>
      </c>
      <c r="I52">
        <v>6</v>
      </c>
      <c r="K52" t="str">
        <f>IF(Draft2020[[#This Row],[KEEPER]]="K",_xlfn.IFNA(INDEX(Draft2019[Current Contract],MATCH(Draft2020[[#This Row],[sleeper_id]],Draft2019[sleeper_id],0)),"Undrafted"),"")</f>
        <v/>
      </c>
      <c r="L52" t="str">
        <f>IF(Draft2020[[#This Row],[KEEPER]]="K",Draft2020[[#This Row],[Last Contract]],IF(ISNA(VLOOKUP(Draft2020[[#This Row],[sleeper_id]],Rookies2020[player_id],1,FALSE)),"Auction","Rookie"))</f>
        <v>Auction</v>
      </c>
      <c r="M52">
        <f>IF(Draft2020[[#This Row],[KEEPER]]="K",1+_xlfn.IFNA(INDEX(Draft2019[Net Keeper Count],MATCH(Draft2020[[#This Row],[PLAYER]],Draft2019[PLAYER],0)),0),0)</f>
        <v>0</v>
      </c>
    </row>
    <row r="53" spans="3:13" x14ac:dyDescent="0.25">
      <c r="C53">
        <v>31</v>
      </c>
      <c r="D53" t="s">
        <v>5443</v>
      </c>
      <c r="E53" t="s">
        <v>333</v>
      </c>
      <c r="F53" t="s">
        <v>5445</v>
      </c>
      <c r="G53" t="s">
        <v>81</v>
      </c>
      <c r="H53" t="s">
        <v>126</v>
      </c>
      <c r="I53">
        <v>1</v>
      </c>
      <c r="K53" t="str">
        <f>IF(Draft2020[[#This Row],[KEEPER]]="K",_xlfn.IFNA(INDEX(Draft2019[Current Contract],MATCH(Draft2020[[#This Row],[sleeper_id]],Draft2019[sleeper_id],0)),"Undrafted"),"")</f>
        <v/>
      </c>
      <c r="L53" t="str">
        <f>IF(Draft2020[[#This Row],[KEEPER]]="K",Draft2020[[#This Row],[Last Contract]],IF(ISNA(VLOOKUP(Draft2020[[#This Row],[sleeper_id]],Rookies2020[player_id],1,FALSE)),"Auction","Rookie"))</f>
        <v>Auction</v>
      </c>
      <c r="M53">
        <f>IF(Draft2020[[#This Row],[KEEPER]]="K",1+_xlfn.IFNA(INDEX(Draft2019[Net Keeper Count],MATCH(Draft2020[[#This Row],[PLAYER]],Draft2019[PLAYER],0)),0),0)</f>
        <v>0</v>
      </c>
    </row>
    <row r="54" spans="3:13" x14ac:dyDescent="0.25">
      <c r="C54">
        <v>203</v>
      </c>
      <c r="D54" t="s">
        <v>5443</v>
      </c>
      <c r="E54" t="s">
        <v>298</v>
      </c>
      <c r="F54" t="s">
        <v>5446</v>
      </c>
      <c r="G54" t="s">
        <v>47</v>
      </c>
      <c r="H54" t="s">
        <v>29</v>
      </c>
      <c r="I54">
        <v>1</v>
      </c>
      <c r="J54" t="s">
        <v>31</v>
      </c>
      <c r="K54" t="str">
        <f>IF(Draft2020[[#This Row],[KEEPER]]="K",_xlfn.IFNA(INDEX(Draft2019[Current Contract],MATCH(Draft2020[[#This Row],[sleeper_id]],Draft2019[sleeper_id],0)),"Undrafted"),"")</f>
        <v>Undrafted</v>
      </c>
      <c r="L54" t="str">
        <f>IF(Draft2020[[#This Row],[KEEPER]]="K",Draft2020[[#This Row],[Last Contract]],IF(ISNA(VLOOKUP(Draft2020[[#This Row],[sleeper_id]],Rookies2020[player_id],1,FALSE)),"Auction","Rookie"))</f>
        <v>Undrafted</v>
      </c>
      <c r="M54">
        <f>IF(Draft2020[[#This Row],[KEEPER]]="K",1+_xlfn.IFNA(INDEX(Draft2019[Net Keeper Count],MATCH(Draft2020[[#This Row],[PLAYER]],Draft2019[PLAYER],0)),0),0)</f>
        <v>1</v>
      </c>
    </row>
    <row r="55" spans="3:13" x14ac:dyDescent="0.25">
      <c r="C55">
        <v>204</v>
      </c>
      <c r="D55" t="s">
        <v>5443</v>
      </c>
      <c r="E55" t="s">
        <v>1005</v>
      </c>
      <c r="F55" t="s">
        <v>5447</v>
      </c>
      <c r="G55" t="s">
        <v>77</v>
      </c>
      <c r="H55" t="s">
        <v>102</v>
      </c>
      <c r="I55">
        <v>1</v>
      </c>
      <c r="J55" t="s">
        <v>31</v>
      </c>
      <c r="K55" t="str">
        <f>IF(Draft2020[[#This Row],[KEEPER]]="K",_xlfn.IFNA(INDEX(Draft2019[Current Contract],MATCH(Draft2020[[#This Row],[sleeper_id]],Draft2019[sleeper_id],0)),"Undrafted"),"")</f>
        <v>Undrafted</v>
      </c>
      <c r="L55" t="str">
        <f>IF(Draft2020[[#This Row],[KEEPER]]="K",Draft2020[[#This Row],[Last Contract]],IF(ISNA(VLOOKUP(Draft2020[[#This Row],[sleeper_id]],Rookies2020[player_id],1,FALSE)),"Auction","Rookie"))</f>
        <v>Undrafted</v>
      </c>
      <c r="M55">
        <f>IF(Draft2020[[#This Row],[KEEPER]]="K",1+_xlfn.IFNA(INDEX(Draft2019[Net Keeper Count],MATCH(Draft2020[[#This Row],[PLAYER]],Draft2019[PLAYER],0)),0),0)</f>
        <v>1</v>
      </c>
    </row>
    <row r="56" spans="3:13" x14ac:dyDescent="0.25">
      <c r="C56">
        <v>205</v>
      </c>
      <c r="D56" t="s">
        <v>5443</v>
      </c>
      <c r="E56" t="s">
        <v>5448</v>
      </c>
      <c r="F56" t="s">
        <v>5449</v>
      </c>
      <c r="G56" t="s">
        <v>58</v>
      </c>
      <c r="H56" t="s">
        <v>102</v>
      </c>
      <c r="I56">
        <v>1</v>
      </c>
      <c r="J56" t="s">
        <v>31</v>
      </c>
      <c r="K56" t="str">
        <f>IF(Draft2020[[#This Row],[KEEPER]]="K",_xlfn.IFNA(INDEX(Draft2019[Current Contract],MATCH(Draft2020[[#This Row],[sleeper_id]],Draft2019[sleeper_id],0)),"Undrafted"),"")</f>
        <v>Undrafted</v>
      </c>
      <c r="L56" t="str">
        <f>IF(Draft2020[[#This Row],[KEEPER]]="K",Draft2020[[#This Row],[Last Contract]],IF(ISNA(VLOOKUP(Draft2020[[#This Row],[sleeper_id]],Rookies2020[player_id],1,FALSE)),"Auction","Rookie"))</f>
        <v>Undrafted</v>
      </c>
      <c r="M56">
        <f>IF(Draft2020[[#This Row],[KEEPER]]="K",1+_xlfn.IFNA(INDEX(Draft2019[Net Keeper Count],MATCH(Draft2020[[#This Row],[PLAYER]],Draft2019[PLAYER],0)),0),0)</f>
        <v>1</v>
      </c>
    </row>
    <row r="57" spans="3:13" x14ac:dyDescent="0.25">
      <c r="C57">
        <v>206</v>
      </c>
      <c r="D57" t="s">
        <v>5443</v>
      </c>
      <c r="E57" t="s">
        <v>5332</v>
      </c>
      <c r="F57" t="s">
        <v>5333</v>
      </c>
      <c r="G57" t="s">
        <v>68</v>
      </c>
      <c r="H57" t="s">
        <v>102</v>
      </c>
      <c r="I57">
        <v>2</v>
      </c>
      <c r="J57" t="s">
        <v>31</v>
      </c>
      <c r="K57" t="str">
        <f>IF(Draft2020[[#This Row],[KEEPER]]="K",_xlfn.IFNA(INDEX(Draft2019[Current Contract],MATCH(Draft2020[[#This Row],[sleeper_id]],Draft2019[sleeper_id],0)),"Undrafted"),"")</f>
        <v>Rookie</v>
      </c>
      <c r="L57" t="str">
        <f>IF(Draft2020[[#This Row],[KEEPER]]="K",Draft2020[[#This Row],[Last Contract]],IF(ISNA(VLOOKUP(Draft2020[[#This Row],[sleeper_id]],Rookies2020[player_id],1,FALSE)),"Auction","Rookie"))</f>
        <v>Rookie</v>
      </c>
      <c r="M57">
        <f>IF(Draft2020[[#This Row],[KEEPER]]="K",1+_xlfn.IFNA(INDEX(Draft2019[Net Keeper Count],MATCH(Draft2020[[#This Row],[PLAYER]],Draft2019[PLAYER],0)),0),0)</f>
        <v>1</v>
      </c>
    </row>
    <row r="58" spans="3:13" x14ac:dyDescent="0.25">
      <c r="C58">
        <v>207</v>
      </c>
      <c r="D58" t="s">
        <v>5443</v>
      </c>
      <c r="E58" t="s">
        <v>868</v>
      </c>
      <c r="F58" t="s">
        <v>5450</v>
      </c>
      <c r="G58" t="s">
        <v>66</v>
      </c>
      <c r="H58" t="s">
        <v>64</v>
      </c>
      <c r="I58">
        <v>1</v>
      </c>
      <c r="J58" t="s">
        <v>31</v>
      </c>
      <c r="K58" t="str">
        <f>IF(Draft2020[[#This Row],[KEEPER]]="K",_xlfn.IFNA(INDEX(Draft2019[Current Contract],MATCH(Draft2020[[#This Row],[sleeper_id]],Draft2019[sleeper_id],0)),"Undrafted"),"")</f>
        <v>Undrafted</v>
      </c>
      <c r="L58" t="str">
        <f>IF(Draft2020[[#This Row],[KEEPER]]="K",Draft2020[[#This Row],[Last Contract]],IF(ISNA(VLOOKUP(Draft2020[[#This Row],[sleeper_id]],Rookies2020[player_id],1,FALSE)),"Auction","Rookie"))</f>
        <v>Undrafted</v>
      </c>
      <c r="M58">
        <f>IF(Draft2020[[#This Row],[KEEPER]]="K",1+_xlfn.IFNA(INDEX(Draft2019[Net Keeper Count],MATCH(Draft2020[[#This Row],[PLAYER]],Draft2019[PLAYER],0)),0),0)</f>
        <v>1</v>
      </c>
    </row>
    <row r="59" spans="3:13" x14ac:dyDescent="0.25">
      <c r="C59">
        <v>208</v>
      </c>
      <c r="D59" t="s">
        <v>5443</v>
      </c>
      <c r="E59" t="s">
        <v>189</v>
      </c>
      <c r="F59" t="s">
        <v>5397</v>
      </c>
      <c r="G59" t="s">
        <v>92</v>
      </c>
      <c r="H59" t="s">
        <v>102</v>
      </c>
      <c r="I59">
        <v>6</v>
      </c>
      <c r="J59" t="s">
        <v>31</v>
      </c>
      <c r="K59" t="str">
        <f>IF(Draft2020[[#This Row],[KEEPER]]="K",_xlfn.IFNA(INDEX(Draft2019[Current Contract],MATCH(Draft2020[[#This Row],[sleeper_id]],Draft2019[sleeper_id],0)),"Undrafted"),"")</f>
        <v>Rookie</v>
      </c>
      <c r="L59" t="str">
        <f>IF(Draft2020[[#This Row],[KEEPER]]="K",Draft2020[[#This Row],[Last Contract]],IF(ISNA(VLOOKUP(Draft2020[[#This Row],[sleeper_id]],Rookies2020[player_id],1,FALSE)),"Auction","Rookie"))</f>
        <v>Rookie</v>
      </c>
      <c r="M59">
        <f>IF(Draft2020[[#This Row],[KEEPER]]="K",1+_xlfn.IFNA(INDEX(Draft2019[Net Keeper Count],MATCH(Draft2020[[#This Row],[PLAYER]],Draft2019[PLAYER],0)),0),0)</f>
        <v>4</v>
      </c>
    </row>
    <row r="60" spans="3:13" x14ac:dyDescent="0.25">
      <c r="C60">
        <v>209</v>
      </c>
      <c r="D60" t="s">
        <v>5443</v>
      </c>
      <c r="E60" t="s">
        <v>337</v>
      </c>
      <c r="F60" t="s">
        <v>5400</v>
      </c>
      <c r="G60" t="s">
        <v>34</v>
      </c>
      <c r="H60" t="s">
        <v>126</v>
      </c>
      <c r="I60">
        <v>1</v>
      </c>
      <c r="J60" t="s">
        <v>31</v>
      </c>
      <c r="K60" t="str">
        <f>IF(Draft2020[[#This Row],[KEEPER]]="K",_xlfn.IFNA(INDEX(Draft2019[Current Contract],MATCH(Draft2020[[#This Row],[sleeper_id]],Draft2019[sleeper_id],0)),"Undrafted"),"")</f>
        <v>Undrafted</v>
      </c>
      <c r="L60" t="str">
        <f>IF(Draft2020[[#This Row],[KEEPER]]="K",Draft2020[[#This Row],[Last Contract]],IF(ISNA(VLOOKUP(Draft2020[[#This Row],[sleeper_id]],Rookies2020[player_id],1,FALSE)),"Auction","Rookie"))</f>
        <v>Undrafted</v>
      </c>
      <c r="M60">
        <f>IF(Draft2020[[#This Row],[KEEPER]]="K",1+_xlfn.IFNA(INDEX(Draft2019[Net Keeper Count],MATCH(Draft2020[[#This Row],[PLAYER]],Draft2019[PLAYER],0)),0),0)</f>
        <v>1</v>
      </c>
    </row>
    <row r="61" spans="3:13" x14ac:dyDescent="0.25">
      <c r="C61">
        <v>210</v>
      </c>
      <c r="D61" t="s">
        <v>5443</v>
      </c>
      <c r="E61" t="s">
        <v>674</v>
      </c>
      <c r="F61" t="s">
        <v>5451</v>
      </c>
      <c r="G61" t="s">
        <v>52</v>
      </c>
      <c r="H61" t="s">
        <v>64</v>
      </c>
      <c r="I61">
        <v>1</v>
      </c>
      <c r="J61" t="s">
        <v>31</v>
      </c>
      <c r="K61" t="str">
        <f>IF(Draft2020[[#This Row],[KEEPER]]="K",_xlfn.IFNA(INDEX(Draft2019[Current Contract],MATCH(Draft2020[[#This Row],[sleeper_id]],Draft2019[sleeper_id],0)),"Undrafted"),"")</f>
        <v>Auction</v>
      </c>
      <c r="L61" t="str">
        <f>IF(Draft2020[[#This Row],[KEEPER]]="K",Draft2020[[#This Row],[Last Contract]],IF(ISNA(VLOOKUP(Draft2020[[#This Row],[sleeper_id]],Rookies2020[player_id],1,FALSE)),"Auction","Rookie"))</f>
        <v>Auction</v>
      </c>
      <c r="M61">
        <f>IF(Draft2020[[#This Row],[KEEPER]]="K",1+_xlfn.IFNA(INDEX(Draft2019[Net Keeper Count],MATCH(Draft2020[[#This Row],[PLAYER]],Draft2019[PLAYER],0)),0),0)</f>
        <v>1</v>
      </c>
    </row>
    <row r="62" spans="3:13" x14ac:dyDescent="0.25">
      <c r="C62">
        <v>211</v>
      </c>
      <c r="D62" t="s">
        <v>5443</v>
      </c>
      <c r="E62" t="s">
        <v>252</v>
      </c>
      <c r="F62" t="s">
        <v>5399</v>
      </c>
      <c r="G62" t="s">
        <v>2217</v>
      </c>
      <c r="H62" t="s">
        <v>102</v>
      </c>
      <c r="I62">
        <v>1</v>
      </c>
      <c r="J62" t="s">
        <v>31</v>
      </c>
      <c r="K62" t="str">
        <f>IF(Draft2020[[#This Row],[KEEPER]]="K",_xlfn.IFNA(INDEX(Draft2019[Current Contract],MATCH(Draft2020[[#This Row],[sleeper_id]],Draft2019[sleeper_id],0)),"Undrafted"),"")</f>
        <v>Auction</v>
      </c>
      <c r="L62" t="str">
        <f>IF(Draft2020[[#This Row],[KEEPER]]="K",Draft2020[[#This Row],[Last Contract]],IF(ISNA(VLOOKUP(Draft2020[[#This Row],[sleeper_id]],Rookies2020[player_id],1,FALSE)),"Auction","Rookie"))</f>
        <v>Auction</v>
      </c>
      <c r="M62">
        <f>IF(Draft2020[[#This Row],[KEEPER]]="K",1+_xlfn.IFNA(INDEX(Draft2019[Net Keeper Count],MATCH(Draft2020[[#This Row],[PLAYER]],Draft2019[PLAYER],0)),0),0)</f>
        <v>2</v>
      </c>
    </row>
    <row r="63" spans="3:13" x14ac:dyDescent="0.25">
      <c r="C63">
        <v>212</v>
      </c>
      <c r="D63" t="s">
        <v>5443</v>
      </c>
      <c r="E63" t="s">
        <v>38</v>
      </c>
      <c r="F63" t="s">
        <v>1250</v>
      </c>
      <c r="G63" t="s">
        <v>44</v>
      </c>
      <c r="H63" t="s">
        <v>29</v>
      </c>
      <c r="I63">
        <v>12</v>
      </c>
      <c r="J63" t="s">
        <v>31</v>
      </c>
      <c r="K63" t="str">
        <f>IF(Draft2020[[#This Row],[KEEPER]]="K",_xlfn.IFNA(INDEX(Draft2019[Current Contract],MATCH(Draft2020[[#This Row],[sleeper_id]],Draft2019[sleeper_id],0)),"Undrafted"),"")</f>
        <v>Rookie</v>
      </c>
      <c r="L63" t="str">
        <f>IF(Draft2020[[#This Row],[KEEPER]]="K",Draft2020[[#This Row],[Last Contract]],IF(ISNA(VLOOKUP(Draft2020[[#This Row],[sleeper_id]],Rookies2020[player_id],1,FALSE)),"Auction","Rookie"))</f>
        <v>Rookie</v>
      </c>
      <c r="M63">
        <f>IF(Draft2020[[#This Row],[KEEPER]]="K",1+_xlfn.IFNA(INDEX(Draft2019[Net Keeper Count],MATCH(Draft2020[[#This Row],[PLAYER]],Draft2019[PLAYER],0)),0),0)</f>
        <v>4</v>
      </c>
    </row>
    <row r="64" spans="3:13" x14ac:dyDescent="0.25">
      <c r="C64">
        <v>213</v>
      </c>
      <c r="D64" t="s">
        <v>5443</v>
      </c>
      <c r="E64" t="s">
        <v>1677</v>
      </c>
      <c r="F64" t="s">
        <v>2564</v>
      </c>
      <c r="G64" t="s">
        <v>47</v>
      </c>
      <c r="H64" t="s">
        <v>102</v>
      </c>
      <c r="I64">
        <v>9</v>
      </c>
      <c r="J64" t="s">
        <v>31</v>
      </c>
      <c r="K64" t="str">
        <f>IF(Draft2020[[#This Row],[KEEPER]]="K",_xlfn.IFNA(INDEX(Draft2019[Current Contract],MATCH(Draft2020[[#This Row],[sleeper_id]],Draft2019[sleeper_id],0)),"Undrafted"),"")</f>
        <v>Rookie</v>
      </c>
      <c r="L64" t="str">
        <f>IF(Draft2020[[#This Row],[KEEPER]]="K",Draft2020[[#This Row],[Last Contract]],IF(ISNA(VLOOKUP(Draft2020[[#This Row],[sleeper_id]],Rookies2020[player_id],1,FALSE)),"Auction","Rookie"))</f>
        <v>Rookie</v>
      </c>
      <c r="M64">
        <f>IF(Draft2020[[#This Row],[KEEPER]]="K",1+_xlfn.IFNA(INDEX(Draft2019[Net Keeper Count],MATCH(Draft2020[[#This Row],[PLAYER]],Draft2019[PLAYER],0)),0),0)</f>
        <v>1</v>
      </c>
    </row>
    <row r="65" spans="3:13" x14ac:dyDescent="0.25">
      <c r="C65">
        <v>214</v>
      </c>
      <c r="D65" t="s">
        <v>5443</v>
      </c>
      <c r="E65" t="s">
        <v>171</v>
      </c>
      <c r="F65" t="s">
        <v>5247</v>
      </c>
      <c r="G65" t="s">
        <v>72</v>
      </c>
      <c r="H65" t="s">
        <v>102</v>
      </c>
      <c r="I65">
        <v>41</v>
      </c>
      <c r="J65" t="s">
        <v>31</v>
      </c>
      <c r="K65" t="str">
        <f>IF(Draft2020[[#This Row],[KEEPER]]="K",_xlfn.IFNA(INDEX(Draft2019[Current Contract],MATCH(Draft2020[[#This Row],[sleeper_id]],Draft2019[sleeper_id],0)),"Undrafted"),"")</f>
        <v>Auction</v>
      </c>
      <c r="L65" t="str">
        <f>IF(Draft2020[[#This Row],[KEEPER]]="K",Draft2020[[#This Row],[Last Contract]],IF(ISNA(VLOOKUP(Draft2020[[#This Row],[sleeper_id]],Rookies2020[player_id],1,FALSE)),"Auction","Rookie"))</f>
        <v>Auction</v>
      </c>
      <c r="M65">
        <f>IF(Draft2020[[#This Row],[KEEPER]]="K",1+_xlfn.IFNA(INDEX(Draft2019[Net Keeper Count],MATCH(Draft2020[[#This Row],[PLAYER]],Draft2019[PLAYER],0)),0),0)</f>
        <v>1</v>
      </c>
    </row>
    <row r="66" spans="3:13" x14ac:dyDescent="0.25">
      <c r="C66">
        <v>215</v>
      </c>
      <c r="D66" t="s">
        <v>5443</v>
      </c>
      <c r="E66" t="s">
        <v>318</v>
      </c>
      <c r="F66" t="s">
        <v>1311</v>
      </c>
      <c r="G66" t="s">
        <v>88</v>
      </c>
      <c r="H66" t="s">
        <v>102</v>
      </c>
      <c r="I66">
        <v>11</v>
      </c>
      <c r="J66" t="s">
        <v>31</v>
      </c>
      <c r="K66" t="str">
        <f>IF(Draft2020[[#This Row],[KEEPER]]="K",_xlfn.IFNA(INDEX(Draft2019[Current Contract],MATCH(Draft2020[[#This Row],[sleeper_id]],Draft2019[sleeper_id],0)),"Undrafted"),"")</f>
        <v>Rookie</v>
      </c>
      <c r="L66" t="str">
        <f>IF(Draft2020[[#This Row],[KEEPER]]="K",Draft2020[[#This Row],[Last Contract]],IF(ISNA(VLOOKUP(Draft2020[[#This Row],[sleeper_id]],Rookies2020[player_id],1,FALSE)),"Auction","Rookie"))</f>
        <v>Rookie</v>
      </c>
      <c r="M66">
        <f>IF(Draft2020[[#This Row],[KEEPER]]="K",1+_xlfn.IFNA(INDEX(Draft2019[Net Keeper Count],MATCH(Draft2020[[#This Row],[PLAYER]],Draft2019[PLAYER],0)),0),0)</f>
        <v>2</v>
      </c>
    </row>
    <row r="67" spans="3:13" x14ac:dyDescent="0.25">
      <c r="C67">
        <v>216</v>
      </c>
      <c r="D67" t="s">
        <v>5443</v>
      </c>
      <c r="E67" t="s">
        <v>290</v>
      </c>
      <c r="F67" t="s">
        <v>5387</v>
      </c>
      <c r="G67" t="s">
        <v>41</v>
      </c>
      <c r="H67" t="s">
        <v>64</v>
      </c>
      <c r="I67">
        <v>24</v>
      </c>
      <c r="J67" t="s">
        <v>31</v>
      </c>
      <c r="K67" t="str">
        <f>IF(Draft2020[[#This Row],[KEEPER]]="K",_xlfn.IFNA(INDEX(Draft2019[Current Contract],MATCH(Draft2020[[#This Row],[sleeper_id]],Draft2019[sleeper_id],0)),"Undrafted"),"")</f>
        <v>Auction</v>
      </c>
      <c r="L67" t="str">
        <f>IF(Draft2020[[#This Row],[KEEPER]]="K",Draft2020[[#This Row],[Last Contract]],IF(ISNA(VLOOKUP(Draft2020[[#This Row],[sleeper_id]],Rookies2020[player_id],1,FALSE)),"Auction","Rookie"))</f>
        <v>Auction</v>
      </c>
      <c r="M67">
        <f>IF(Draft2020[[#This Row],[KEEPER]]="K",1+_xlfn.IFNA(INDEX(Draft2019[Net Keeper Count],MATCH(Draft2020[[#This Row],[PLAYER]],Draft2019[PLAYER],0)),0),0)</f>
        <v>2</v>
      </c>
    </row>
    <row r="68" spans="3:13" x14ac:dyDescent="0.25">
      <c r="C68">
        <v>217</v>
      </c>
      <c r="D68" t="s">
        <v>5443</v>
      </c>
      <c r="E68" t="s">
        <v>146</v>
      </c>
      <c r="F68" t="s">
        <v>2565</v>
      </c>
      <c r="G68" t="s">
        <v>62</v>
      </c>
      <c r="H68" t="s">
        <v>126</v>
      </c>
      <c r="I68">
        <v>75</v>
      </c>
      <c r="J68" t="s">
        <v>31</v>
      </c>
      <c r="K68" t="str">
        <f>IF(Draft2020[[#This Row],[KEEPER]]="K",_xlfn.IFNA(INDEX(Draft2019[Current Contract],MATCH(Draft2020[[#This Row],[sleeper_id]],Draft2019[sleeper_id],0)),"Undrafted"),"")</f>
        <v>Auction</v>
      </c>
      <c r="L68" t="str">
        <f>IF(Draft2020[[#This Row],[KEEPER]]="K",Draft2020[[#This Row],[Last Contract]],IF(ISNA(VLOOKUP(Draft2020[[#This Row],[sleeper_id]],Rookies2020[player_id],1,FALSE)),"Auction","Rookie"))</f>
        <v>Auction</v>
      </c>
      <c r="M68">
        <f>IF(Draft2020[[#This Row],[KEEPER]]="K",1+_xlfn.IFNA(INDEX(Draft2019[Net Keeper Count],MATCH(Draft2020[[#This Row],[PLAYER]],Draft2019[PLAYER],0)),0),0)</f>
        <v>1</v>
      </c>
    </row>
    <row r="69" spans="3:13" x14ac:dyDescent="0.25">
      <c r="C69">
        <v>218</v>
      </c>
      <c r="D69" t="s">
        <v>5443</v>
      </c>
      <c r="E69" t="s">
        <v>119</v>
      </c>
      <c r="F69" t="s">
        <v>2560</v>
      </c>
      <c r="G69" t="s">
        <v>36</v>
      </c>
      <c r="H69" t="s">
        <v>64</v>
      </c>
      <c r="I69">
        <v>78</v>
      </c>
      <c r="J69" t="s">
        <v>31</v>
      </c>
      <c r="K69" t="str">
        <f>IF(Draft2020[[#This Row],[KEEPER]]="K",_xlfn.IFNA(INDEX(Draft2019[Current Contract],MATCH(Draft2020[[#This Row],[sleeper_id]],Draft2019[sleeper_id],0)),"Undrafted"),"")</f>
        <v>Rookie</v>
      </c>
      <c r="L69" t="str">
        <f>IF(Draft2020[[#This Row],[KEEPER]]="K",Draft2020[[#This Row],[Last Contract]],IF(ISNA(VLOOKUP(Draft2020[[#This Row],[sleeper_id]],Rookies2020[player_id],1,FALSE)),"Auction","Rookie"))</f>
        <v>Rookie</v>
      </c>
      <c r="M69">
        <f>IF(Draft2020[[#This Row],[KEEPER]]="K",1+_xlfn.IFNA(INDEX(Draft2019[Net Keeper Count],MATCH(Draft2020[[#This Row],[PLAYER]],Draft2019[PLAYER],0)),0),0)</f>
        <v>3</v>
      </c>
    </row>
    <row r="70" spans="3:13" x14ac:dyDescent="0.25">
      <c r="C70">
        <v>219</v>
      </c>
      <c r="D70" t="s">
        <v>5443</v>
      </c>
      <c r="E70" t="s">
        <v>5334</v>
      </c>
      <c r="F70" t="s">
        <v>5335</v>
      </c>
      <c r="G70" t="s">
        <v>52</v>
      </c>
      <c r="H70" t="s">
        <v>102</v>
      </c>
      <c r="I70">
        <v>1</v>
      </c>
      <c r="J70" t="s">
        <v>19</v>
      </c>
      <c r="K70" t="str">
        <f>IF(Draft2020[[#This Row],[KEEPER]]="K",_xlfn.IFNA(INDEX(Draft2019[Current Contract],MATCH(Draft2020[[#This Row],[sleeper_id]],Draft2019[sleeper_id],0)),"Undrafted"),"")</f>
        <v/>
      </c>
      <c r="L70" t="str">
        <f>IF(Draft2020[[#This Row],[KEEPER]]="K",Draft2020[[#This Row],[Last Contract]],IF(ISNA(VLOOKUP(Draft2020[[#This Row],[sleeper_id]],Rookies2020[player_id],1,FALSE)),"Auction","Rookie"))</f>
        <v>Rookie</v>
      </c>
      <c r="M70">
        <f>IF(Draft2020[[#This Row],[KEEPER]]="K",1+_xlfn.IFNA(INDEX(Draft2019[Net Keeper Count],MATCH(Draft2020[[#This Row],[PLAYER]],Draft2019[PLAYER],0)),0),0)</f>
        <v>0</v>
      </c>
    </row>
    <row r="71" spans="3:13" x14ac:dyDescent="0.25">
      <c r="C71">
        <v>220</v>
      </c>
      <c r="D71" t="s">
        <v>5443</v>
      </c>
      <c r="E71" t="s">
        <v>2010</v>
      </c>
      <c r="F71" t="s">
        <v>2793</v>
      </c>
      <c r="G71" t="s">
        <v>105</v>
      </c>
      <c r="H71" t="s">
        <v>102</v>
      </c>
      <c r="I71">
        <v>3</v>
      </c>
      <c r="J71" t="s">
        <v>19</v>
      </c>
      <c r="K71" t="str">
        <f>IF(Draft2020[[#This Row],[KEEPER]]="K",_xlfn.IFNA(INDEX(Draft2019[Current Contract],MATCH(Draft2020[[#This Row],[sleeper_id]],Draft2019[sleeper_id],0)),"Undrafted"),"")</f>
        <v/>
      </c>
      <c r="L71" t="str">
        <f>IF(Draft2020[[#This Row],[KEEPER]]="K",Draft2020[[#This Row],[Last Contract]],IF(ISNA(VLOOKUP(Draft2020[[#This Row],[sleeper_id]],Rookies2020[player_id],1,FALSE)),"Auction","Rookie"))</f>
        <v>Rookie</v>
      </c>
      <c r="M71">
        <f>IF(Draft2020[[#This Row],[KEEPER]]="K",1+_xlfn.IFNA(INDEX(Draft2019[Net Keeper Count],MATCH(Draft2020[[#This Row],[PLAYER]],Draft2019[PLAYER],0)),0),0)</f>
        <v>0</v>
      </c>
    </row>
    <row r="72" spans="3:13" x14ac:dyDescent="0.25">
      <c r="C72">
        <v>221</v>
      </c>
      <c r="D72" t="s">
        <v>5443</v>
      </c>
      <c r="E72" t="s">
        <v>5398</v>
      </c>
      <c r="F72" t="s">
        <v>2610</v>
      </c>
      <c r="G72" t="s">
        <v>28</v>
      </c>
      <c r="H72" t="s">
        <v>64</v>
      </c>
      <c r="I72">
        <v>4</v>
      </c>
      <c r="J72" t="s">
        <v>19</v>
      </c>
      <c r="K72" t="str">
        <f>IF(Draft2020[[#This Row],[KEEPER]]="K",_xlfn.IFNA(INDEX(Draft2019[Current Contract],MATCH(Draft2020[[#This Row],[sleeper_id]],Draft2019[sleeper_id],0)),"Undrafted"),"")</f>
        <v/>
      </c>
      <c r="L72" t="str">
        <f>IF(Draft2020[[#This Row],[KEEPER]]="K",Draft2020[[#This Row],[Last Contract]],IF(ISNA(VLOOKUP(Draft2020[[#This Row],[sleeper_id]],Rookies2020[player_id],1,FALSE)),"Auction","Rookie"))</f>
        <v>Rookie</v>
      </c>
      <c r="M72">
        <f>IF(Draft2020[[#This Row],[KEEPER]]="K",1+_xlfn.IFNA(INDEX(Draft2019[Net Keeper Count],MATCH(Draft2020[[#This Row],[PLAYER]],Draft2019[PLAYER],0)),0),0)</f>
        <v>0</v>
      </c>
    </row>
    <row r="73" spans="3:13" x14ac:dyDescent="0.25">
      <c r="C73">
        <v>222</v>
      </c>
      <c r="D73" t="s">
        <v>5443</v>
      </c>
      <c r="E73" t="s">
        <v>1267</v>
      </c>
      <c r="F73" t="s">
        <v>1266</v>
      </c>
      <c r="G73" t="s">
        <v>77</v>
      </c>
      <c r="H73" t="s">
        <v>29</v>
      </c>
      <c r="I73">
        <v>4</v>
      </c>
      <c r="J73" t="s">
        <v>19</v>
      </c>
      <c r="K73" t="str">
        <f>IF(Draft2020[[#This Row],[KEEPER]]="K",_xlfn.IFNA(INDEX(Draft2019[Current Contract],MATCH(Draft2020[[#This Row],[sleeper_id]],Draft2019[sleeper_id],0)),"Undrafted"),"")</f>
        <v/>
      </c>
      <c r="L73" t="str">
        <f>IF(Draft2020[[#This Row],[KEEPER]]="K",Draft2020[[#This Row],[Last Contract]],IF(ISNA(VLOOKUP(Draft2020[[#This Row],[sleeper_id]],Rookies2020[player_id],1,FALSE)),"Auction","Rookie"))</f>
        <v>Rookie</v>
      </c>
      <c r="M73">
        <f>IF(Draft2020[[#This Row],[KEEPER]]="K",1+_xlfn.IFNA(INDEX(Draft2019[Net Keeper Count],MATCH(Draft2020[[#This Row],[PLAYER]],Draft2019[PLAYER],0)),0),0)</f>
        <v>0</v>
      </c>
    </row>
    <row r="74" spans="3:13" x14ac:dyDescent="0.25">
      <c r="C74">
        <v>223</v>
      </c>
      <c r="D74" t="s">
        <v>5443</v>
      </c>
      <c r="E74" t="s">
        <v>5388</v>
      </c>
      <c r="F74" t="s">
        <v>5389</v>
      </c>
      <c r="G74" t="s">
        <v>39</v>
      </c>
      <c r="H74" t="s">
        <v>102</v>
      </c>
      <c r="I74">
        <v>5</v>
      </c>
      <c r="J74" t="s">
        <v>19</v>
      </c>
      <c r="K74" t="str">
        <f>IF(Draft2020[[#This Row],[KEEPER]]="K",_xlfn.IFNA(INDEX(Draft2019[Current Contract],MATCH(Draft2020[[#This Row],[sleeper_id]],Draft2019[sleeper_id],0)),"Undrafted"),"")</f>
        <v/>
      </c>
      <c r="L74" t="str">
        <f>IF(Draft2020[[#This Row],[KEEPER]]="K",Draft2020[[#This Row],[Last Contract]],IF(ISNA(VLOOKUP(Draft2020[[#This Row],[sleeper_id]],Rookies2020[player_id],1,FALSE)),"Auction","Rookie"))</f>
        <v>Rookie</v>
      </c>
      <c r="M74">
        <f>IF(Draft2020[[#This Row],[KEEPER]]="K",1+_xlfn.IFNA(INDEX(Draft2019[Net Keeper Count],MATCH(Draft2020[[#This Row],[PLAYER]],Draft2019[PLAYER],0)),0),0)</f>
        <v>0</v>
      </c>
    </row>
    <row r="75" spans="3:13" x14ac:dyDescent="0.25">
      <c r="C75">
        <v>8</v>
      </c>
      <c r="D75" t="s">
        <v>5452</v>
      </c>
      <c r="E75" t="s">
        <v>114</v>
      </c>
      <c r="F75" t="s">
        <v>5180</v>
      </c>
      <c r="G75" t="s">
        <v>70</v>
      </c>
      <c r="H75" t="s">
        <v>102</v>
      </c>
      <c r="I75">
        <v>32</v>
      </c>
      <c r="K75" t="str">
        <f>IF(Draft2020[[#This Row],[KEEPER]]="K",_xlfn.IFNA(INDEX(Draft2019[Current Contract],MATCH(Draft2020[[#This Row],[sleeper_id]],Draft2019[sleeper_id],0)),"Undrafted"),"")</f>
        <v/>
      </c>
      <c r="L75" t="str">
        <f>IF(Draft2020[[#This Row],[KEEPER]]="K",Draft2020[[#This Row],[Last Contract]],IF(ISNA(VLOOKUP(Draft2020[[#This Row],[sleeper_id]],Rookies2020[player_id],1,FALSE)),"Auction","Rookie"))</f>
        <v>Auction</v>
      </c>
      <c r="M75">
        <f>IF(Draft2020[[#This Row],[KEEPER]]="K",1+_xlfn.IFNA(INDEX(Draft2019[Net Keeper Count],MATCH(Draft2020[[#This Row],[PLAYER]],Draft2019[PLAYER],0)),0),0)</f>
        <v>0</v>
      </c>
    </row>
    <row r="76" spans="3:13" x14ac:dyDescent="0.25">
      <c r="C76">
        <v>9</v>
      </c>
      <c r="D76" t="s">
        <v>5452</v>
      </c>
      <c r="E76" t="s">
        <v>111</v>
      </c>
      <c r="F76" t="s">
        <v>5173</v>
      </c>
      <c r="G76" t="s">
        <v>86</v>
      </c>
      <c r="H76" t="s">
        <v>102</v>
      </c>
      <c r="I76">
        <v>53</v>
      </c>
      <c r="K76" t="str">
        <f>IF(Draft2020[[#This Row],[KEEPER]]="K",_xlfn.IFNA(INDEX(Draft2019[Current Contract],MATCH(Draft2020[[#This Row],[sleeper_id]],Draft2019[sleeper_id],0)),"Undrafted"),"")</f>
        <v/>
      </c>
      <c r="L76" t="str">
        <f>IF(Draft2020[[#This Row],[KEEPER]]="K",Draft2020[[#This Row],[Last Contract]],IF(ISNA(VLOOKUP(Draft2020[[#This Row],[sleeper_id]],Rookies2020[player_id],1,FALSE)),"Auction","Rookie"))</f>
        <v>Auction</v>
      </c>
      <c r="M76">
        <f>IF(Draft2020[[#This Row],[KEEPER]]="K",1+_xlfn.IFNA(INDEX(Draft2019[Net Keeper Count],MATCH(Draft2020[[#This Row],[PLAYER]],Draft2019[PLAYER],0)),0),0)</f>
        <v>0</v>
      </c>
    </row>
    <row r="77" spans="3:13" x14ac:dyDescent="0.25">
      <c r="C77">
        <v>11</v>
      </c>
      <c r="D77" t="s">
        <v>5452</v>
      </c>
      <c r="E77" t="s">
        <v>578</v>
      </c>
      <c r="F77" t="s">
        <v>5453</v>
      </c>
      <c r="G77" t="s">
        <v>81</v>
      </c>
      <c r="H77" t="s">
        <v>31</v>
      </c>
      <c r="I77">
        <v>1</v>
      </c>
      <c r="K77" t="str">
        <f>IF(Draft2020[[#This Row],[KEEPER]]="K",_xlfn.IFNA(INDEX(Draft2019[Current Contract],MATCH(Draft2020[[#This Row],[sleeper_id]],Draft2019[sleeper_id],0)),"Undrafted"),"")</f>
        <v/>
      </c>
      <c r="L77" t="str">
        <f>IF(Draft2020[[#This Row],[KEEPER]]="K",Draft2020[[#This Row],[Last Contract]],IF(ISNA(VLOOKUP(Draft2020[[#This Row],[sleeper_id]],Rookies2020[player_id],1,FALSE)),"Auction","Rookie"))</f>
        <v>Auction</v>
      </c>
      <c r="M77">
        <f>IF(Draft2020[[#This Row],[KEEPER]]="K",1+_xlfn.IFNA(INDEX(Draft2019[Net Keeper Count],MATCH(Draft2020[[#This Row],[PLAYER]],Draft2019[PLAYER],0)),0),0)</f>
        <v>0</v>
      </c>
    </row>
    <row r="78" spans="3:13" x14ac:dyDescent="0.25">
      <c r="C78">
        <v>13</v>
      </c>
      <c r="D78" t="s">
        <v>5452</v>
      </c>
      <c r="E78" t="s">
        <v>136</v>
      </c>
      <c r="F78" t="s">
        <v>1295</v>
      </c>
      <c r="G78" t="s">
        <v>62</v>
      </c>
      <c r="H78" t="s">
        <v>102</v>
      </c>
      <c r="I78">
        <v>70</v>
      </c>
      <c r="K78" t="str">
        <f>IF(Draft2020[[#This Row],[KEEPER]]="K",_xlfn.IFNA(INDEX(Draft2019[Current Contract],MATCH(Draft2020[[#This Row],[sleeper_id]],Draft2019[sleeper_id],0)),"Undrafted"),"")</f>
        <v/>
      </c>
      <c r="L78" t="str">
        <f>IF(Draft2020[[#This Row],[KEEPER]]="K",Draft2020[[#This Row],[Last Contract]],IF(ISNA(VLOOKUP(Draft2020[[#This Row],[sleeper_id]],Rookies2020[player_id],1,FALSE)),"Auction","Rookie"))</f>
        <v>Auction</v>
      </c>
      <c r="M78">
        <f>IF(Draft2020[[#This Row],[KEEPER]]="K",1+_xlfn.IFNA(INDEX(Draft2019[Net Keeper Count],MATCH(Draft2020[[#This Row],[PLAYER]],Draft2019[PLAYER],0)),0),0)</f>
        <v>0</v>
      </c>
    </row>
    <row r="79" spans="3:13" x14ac:dyDescent="0.25">
      <c r="C79">
        <v>26</v>
      </c>
      <c r="D79" t="s">
        <v>5452</v>
      </c>
      <c r="E79" t="s">
        <v>155</v>
      </c>
      <c r="F79" t="s">
        <v>5394</v>
      </c>
      <c r="G79" t="s">
        <v>159</v>
      </c>
      <c r="H79" t="s">
        <v>64</v>
      </c>
      <c r="I79">
        <v>5</v>
      </c>
      <c r="K79" t="str">
        <f>IF(Draft2020[[#This Row],[KEEPER]]="K",_xlfn.IFNA(INDEX(Draft2019[Current Contract],MATCH(Draft2020[[#This Row],[sleeper_id]],Draft2019[sleeper_id],0)),"Undrafted"),"")</f>
        <v/>
      </c>
      <c r="L79" t="str">
        <f>IF(Draft2020[[#This Row],[KEEPER]]="K",Draft2020[[#This Row],[Last Contract]],IF(ISNA(VLOOKUP(Draft2020[[#This Row],[sleeper_id]],Rookies2020[player_id],1,FALSE)),"Auction","Rookie"))</f>
        <v>Auction</v>
      </c>
      <c r="M79">
        <f>IF(Draft2020[[#This Row],[KEEPER]]="K",1+_xlfn.IFNA(INDEX(Draft2019[Net Keeper Count],MATCH(Draft2020[[#This Row],[PLAYER]],Draft2019[PLAYER],0)),0),0)</f>
        <v>0</v>
      </c>
    </row>
    <row r="80" spans="3:13" x14ac:dyDescent="0.25">
      <c r="C80">
        <v>30</v>
      </c>
      <c r="D80" t="s">
        <v>5452</v>
      </c>
      <c r="E80" t="s">
        <v>115</v>
      </c>
      <c r="F80" t="s">
        <v>5238</v>
      </c>
      <c r="G80" t="s">
        <v>86</v>
      </c>
      <c r="H80" t="s">
        <v>102</v>
      </c>
      <c r="I80">
        <v>24</v>
      </c>
      <c r="K80" t="str">
        <f>IF(Draft2020[[#This Row],[KEEPER]]="K",_xlfn.IFNA(INDEX(Draft2019[Current Contract],MATCH(Draft2020[[#This Row],[sleeper_id]],Draft2019[sleeper_id],0)),"Undrafted"),"")</f>
        <v/>
      </c>
      <c r="L80" t="str">
        <f>IF(Draft2020[[#This Row],[KEEPER]]="K",Draft2020[[#This Row],[Last Contract]],IF(ISNA(VLOOKUP(Draft2020[[#This Row],[sleeper_id]],Rookies2020[player_id],1,FALSE)),"Auction","Rookie"))</f>
        <v>Auction</v>
      </c>
      <c r="M80">
        <f>IF(Draft2020[[#This Row],[KEEPER]]="K",1+_xlfn.IFNA(INDEX(Draft2019[Net Keeper Count],MATCH(Draft2020[[#This Row],[PLAYER]],Draft2019[PLAYER],0)),0),0)</f>
        <v>0</v>
      </c>
    </row>
    <row r="81" spans="3:13" x14ac:dyDescent="0.25">
      <c r="C81">
        <v>32</v>
      </c>
      <c r="D81" t="s">
        <v>5452</v>
      </c>
      <c r="E81" t="s">
        <v>5230</v>
      </c>
      <c r="F81" t="s">
        <v>5231</v>
      </c>
      <c r="G81" t="s">
        <v>62</v>
      </c>
      <c r="H81" t="s">
        <v>64</v>
      </c>
      <c r="I81">
        <v>1</v>
      </c>
      <c r="K81" t="str">
        <f>IF(Draft2020[[#This Row],[KEEPER]]="K",_xlfn.IFNA(INDEX(Draft2019[Current Contract],MATCH(Draft2020[[#This Row],[sleeper_id]],Draft2019[sleeper_id],0)),"Undrafted"),"")</f>
        <v/>
      </c>
      <c r="L81" t="str">
        <f>IF(Draft2020[[#This Row],[KEEPER]]="K",Draft2020[[#This Row],[Last Contract]],IF(ISNA(VLOOKUP(Draft2020[[#This Row],[sleeper_id]],Rookies2020[player_id],1,FALSE)),"Auction","Rookie"))</f>
        <v>Auction</v>
      </c>
      <c r="M81">
        <f>IF(Draft2020[[#This Row],[KEEPER]]="K",1+_xlfn.IFNA(INDEX(Draft2019[Net Keeper Count],MATCH(Draft2020[[#This Row],[PLAYER]],Draft2019[PLAYER],0)),0),0)</f>
        <v>0</v>
      </c>
    </row>
    <row r="82" spans="3:13" x14ac:dyDescent="0.25">
      <c r="C82">
        <v>224</v>
      </c>
      <c r="D82" t="s">
        <v>5452</v>
      </c>
      <c r="E82" t="s">
        <v>353</v>
      </c>
      <c r="F82" t="s">
        <v>5454</v>
      </c>
      <c r="G82" t="s">
        <v>39</v>
      </c>
      <c r="H82" t="s">
        <v>64</v>
      </c>
      <c r="I82">
        <v>1</v>
      </c>
      <c r="J82" t="s">
        <v>31</v>
      </c>
      <c r="K82" t="str">
        <f>IF(Draft2020[[#This Row],[KEEPER]]="K",_xlfn.IFNA(INDEX(Draft2019[Current Contract],MATCH(Draft2020[[#This Row],[sleeper_id]],Draft2019[sleeper_id],0)),"Undrafted"),"")</f>
        <v>Undrafted</v>
      </c>
      <c r="L82" t="str">
        <f>IF(Draft2020[[#This Row],[KEEPER]]="K",Draft2020[[#This Row],[Last Contract]],IF(ISNA(VLOOKUP(Draft2020[[#This Row],[sleeper_id]],Rookies2020[player_id],1,FALSE)),"Auction","Rookie"))</f>
        <v>Undrafted</v>
      </c>
      <c r="M82">
        <f>IF(Draft2020[[#This Row],[KEEPER]]="K",1+_xlfn.IFNA(INDEX(Draft2019[Net Keeper Count],MATCH(Draft2020[[#This Row],[PLAYER]],Draft2019[PLAYER],0)),0),0)</f>
        <v>1</v>
      </c>
    </row>
    <row r="83" spans="3:13" x14ac:dyDescent="0.25">
      <c r="C83">
        <v>225</v>
      </c>
      <c r="D83" t="s">
        <v>5452</v>
      </c>
      <c r="E83" t="s">
        <v>699</v>
      </c>
      <c r="F83" t="s">
        <v>5455</v>
      </c>
      <c r="G83" t="s">
        <v>52</v>
      </c>
      <c r="H83" t="s">
        <v>102</v>
      </c>
      <c r="I83">
        <v>1</v>
      </c>
      <c r="J83" t="s">
        <v>31</v>
      </c>
      <c r="K83" t="str">
        <f>IF(Draft2020[[#This Row],[KEEPER]]="K",_xlfn.IFNA(INDEX(Draft2019[Current Contract],MATCH(Draft2020[[#This Row],[sleeper_id]],Draft2019[sleeper_id],0)),"Undrafted"),"")</f>
        <v>Undrafted</v>
      </c>
      <c r="L83" t="str">
        <f>IF(Draft2020[[#This Row],[KEEPER]]="K",Draft2020[[#This Row],[Last Contract]],IF(ISNA(VLOOKUP(Draft2020[[#This Row],[sleeper_id]],Rookies2020[player_id],1,FALSE)),"Auction","Rookie"))</f>
        <v>Undrafted</v>
      </c>
      <c r="M83">
        <f>IF(Draft2020[[#This Row],[KEEPER]]="K",1+_xlfn.IFNA(INDEX(Draft2019[Net Keeper Count],MATCH(Draft2020[[#This Row],[PLAYER]],Draft2019[PLAYER],0)),0),0)</f>
        <v>1</v>
      </c>
    </row>
    <row r="84" spans="3:13" x14ac:dyDescent="0.25">
      <c r="C84">
        <v>226</v>
      </c>
      <c r="D84" t="s">
        <v>5452</v>
      </c>
      <c r="E84" t="s">
        <v>152</v>
      </c>
      <c r="F84" t="s">
        <v>5220</v>
      </c>
      <c r="G84" t="s">
        <v>44</v>
      </c>
      <c r="H84" t="s">
        <v>64</v>
      </c>
      <c r="I84">
        <v>22</v>
      </c>
      <c r="J84" t="s">
        <v>31</v>
      </c>
      <c r="K84" t="str">
        <f>IF(Draft2020[[#This Row],[KEEPER]]="K",_xlfn.IFNA(INDEX(Draft2019[Current Contract],MATCH(Draft2020[[#This Row],[sleeper_id]],Draft2019[sleeper_id],0)),"Undrafted"),"")</f>
        <v>Rookie</v>
      </c>
      <c r="L84" t="str">
        <f>IF(Draft2020[[#This Row],[KEEPER]]="K",Draft2020[[#This Row],[Last Contract]],IF(ISNA(VLOOKUP(Draft2020[[#This Row],[sleeper_id]],Rookies2020[player_id],1,FALSE)),"Auction","Rookie"))</f>
        <v>Rookie</v>
      </c>
      <c r="M84">
        <f>IF(Draft2020[[#This Row],[KEEPER]]="K",1+_xlfn.IFNA(INDEX(Draft2019[Net Keeper Count],MATCH(Draft2020[[#This Row],[PLAYER]],Draft2019[PLAYER],0)),0),0)</f>
        <v>3</v>
      </c>
    </row>
    <row r="85" spans="3:13" x14ac:dyDescent="0.25">
      <c r="C85">
        <v>227</v>
      </c>
      <c r="D85" t="s">
        <v>5452</v>
      </c>
      <c r="E85" t="s">
        <v>208</v>
      </c>
      <c r="F85" t="s">
        <v>5456</v>
      </c>
      <c r="G85" t="s">
        <v>34</v>
      </c>
      <c r="H85" t="s">
        <v>102</v>
      </c>
      <c r="I85">
        <v>7</v>
      </c>
      <c r="J85" t="s">
        <v>31</v>
      </c>
      <c r="K85" t="str">
        <f>IF(Draft2020[[#This Row],[KEEPER]]="K",_xlfn.IFNA(INDEX(Draft2019[Current Contract],MATCH(Draft2020[[#This Row],[sleeper_id]],Draft2019[sleeper_id],0)),"Undrafted"),"")</f>
        <v>Auction</v>
      </c>
      <c r="L85" t="str">
        <f>IF(Draft2020[[#This Row],[KEEPER]]="K",Draft2020[[#This Row],[Last Contract]],IF(ISNA(VLOOKUP(Draft2020[[#This Row],[sleeper_id]],Rookies2020[player_id],1,FALSE)),"Auction","Rookie"))</f>
        <v>Auction</v>
      </c>
      <c r="M85">
        <f>IF(Draft2020[[#This Row],[KEEPER]]="K",1+_xlfn.IFNA(INDEX(Draft2019[Net Keeper Count],MATCH(Draft2020[[#This Row],[PLAYER]],Draft2019[PLAYER],0)),0),0)</f>
        <v>2</v>
      </c>
    </row>
    <row r="86" spans="3:13" x14ac:dyDescent="0.25">
      <c r="C86">
        <v>228</v>
      </c>
      <c r="D86" t="s">
        <v>5452</v>
      </c>
      <c r="E86" t="s">
        <v>332</v>
      </c>
      <c r="F86" t="s">
        <v>2592</v>
      </c>
      <c r="G86" t="s">
        <v>72</v>
      </c>
      <c r="H86" t="s">
        <v>126</v>
      </c>
      <c r="I86">
        <v>1</v>
      </c>
      <c r="J86" t="s">
        <v>31</v>
      </c>
      <c r="K86" t="str">
        <f>IF(Draft2020[[#This Row],[KEEPER]]="K",_xlfn.IFNA(INDEX(Draft2019[Current Contract],MATCH(Draft2020[[#This Row],[sleeper_id]],Draft2019[sleeper_id],0)),"Undrafted"),"")</f>
        <v>Undrafted</v>
      </c>
      <c r="L86" t="str">
        <f>IF(Draft2020[[#This Row],[KEEPER]]="K",Draft2020[[#This Row],[Last Contract]],IF(ISNA(VLOOKUP(Draft2020[[#This Row],[sleeper_id]],Rookies2020[player_id],1,FALSE)),"Auction","Rookie"))</f>
        <v>Undrafted</v>
      </c>
      <c r="M86">
        <f>IF(Draft2020[[#This Row],[KEEPER]]="K",1+_xlfn.IFNA(INDEX(Draft2019[Net Keeper Count],MATCH(Draft2020[[#This Row],[PLAYER]],Draft2019[PLAYER],0)),0),0)</f>
        <v>1</v>
      </c>
    </row>
    <row r="87" spans="3:13" x14ac:dyDescent="0.25">
      <c r="C87">
        <v>229</v>
      </c>
      <c r="D87" t="s">
        <v>5452</v>
      </c>
      <c r="E87" t="s">
        <v>120</v>
      </c>
      <c r="F87" t="s">
        <v>5457</v>
      </c>
      <c r="G87" t="s">
        <v>39</v>
      </c>
      <c r="H87" t="s">
        <v>64</v>
      </c>
      <c r="I87">
        <v>2</v>
      </c>
      <c r="J87" t="s">
        <v>31</v>
      </c>
      <c r="K87" t="str">
        <f>IF(Draft2020[[#This Row],[KEEPER]]="K",_xlfn.IFNA(INDEX(Draft2019[Current Contract],MATCH(Draft2020[[#This Row],[sleeper_id]],Draft2019[sleeper_id],0)),"Undrafted"),"")</f>
        <v>Auction</v>
      </c>
      <c r="L87" t="str">
        <f>IF(Draft2020[[#This Row],[KEEPER]]="K",Draft2020[[#This Row],[Last Contract]],IF(ISNA(VLOOKUP(Draft2020[[#This Row],[sleeper_id]],Rookies2020[player_id],1,FALSE)),"Auction","Rookie"))</f>
        <v>Auction</v>
      </c>
      <c r="M87">
        <f>IF(Draft2020[[#This Row],[KEEPER]]="K",1+_xlfn.IFNA(INDEX(Draft2019[Net Keeper Count],MATCH(Draft2020[[#This Row],[PLAYER]],Draft2019[PLAYER],0)),0),0)</f>
        <v>1</v>
      </c>
    </row>
    <row r="88" spans="3:13" x14ac:dyDescent="0.25">
      <c r="C88">
        <v>230</v>
      </c>
      <c r="D88" t="s">
        <v>5452</v>
      </c>
      <c r="E88" t="s">
        <v>609</v>
      </c>
      <c r="F88" t="s">
        <v>5134</v>
      </c>
      <c r="G88" t="s">
        <v>2217</v>
      </c>
      <c r="H88" t="s">
        <v>126</v>
      </c>
      <c r="I88">
        <v>4</v>
      </c>
      <c r="J88" t="s">
        <v>31</v>
      </c>
      <c r="K88" t="str">
        <f>IF(Draft2020[[#This Row],[KEEPER]]="K",_xlfn.IFNA(INDEX(Draft2019[Current Contract],MATCH(Draft2020[[#This Row],[sleeper_id]],Draft2019[sleeper_id],0)),"Undrafted"),"")</f>
        <v>Auction</v>
      </c>
      <c r="L88" t="str">
        <f>IF(Draft2020[[#This Row],[KEEPER]]="K",Draft2020[[#This Row],[Last Contract]],IF(ISNA(VLOOKUP(Draft2020[[#This Row],[sleeper_id]],Rookies2020[player_id],1,FALSE)),"Auction","Rookie"))</f>
        <v>Auction</v>
      </c>
      <c r="M88">
        <f>IF(Draft2020[[#This Row],[KEEPER]]="K",1+_xlfn.IFNA(INDEX(Draft2019[Net Keeper Count],MATCH(Draft2020[[#This Row],[PLAYER]],Draft2019[PLAYER],0)),0),0)</f>
        <v>1</v>
      </c>
    </row>
    <row r="89" spans="3:13" x14ac:dyDescent="0.25">
      <c r="C89">
        <v>231</v>
      </c>
      <c r="D89" t="s">
        <v>5452</v>
      </c>
      <c r="E89" t="s">
        <v>206</v>
      </c>
      <c r="F89" t="s">
        <v>5139</v>
      </c>
      <c r="G89" t="s">
        <v>41</v>
      </c>
      <c r="H89" t="s">
        <v>102</v>
      </c>
      <c r="I89">
        <v>12</v>
      </c>
      <c r="J89" t="s">
        <v>31</v>
      </c>
      <c r="K89" t="str">
        <f>IF(Draft2020[[#This Row],[KEEPER]]="K",_xlfn.IFNA(INDEX(Draft2019[Current Contract],MATCH(Draft2020[[#This Row],[sleeper_id]],Draft2019[sleeper_id],0)),"Undrafted"),"")</f>
        <v>Auction</v>
      </c>
      <c r="L89" t="str">
        <f>IF(Draft2020[[#This Row],[KEEPER]]="K",Draft2020[[#This Row],[Last Contract]],IF(ISNA(VLOOKUP(Draft2020[[#This Row],[sleeper_id]],Rookies2020[player_id],1,FALSE)),"Auction","Rookie"))</f>
        <v>Auction</v>
      </c>
      <c r="M89">
        <f>IF(Draft2020[[#This Row],[KEEPER]]="K",1+_xlfn.IFNA(INDEX(Draft2019[Net Keeper Count],MATCH(Draft2020[[#This Row],[PLAYER]],Draft2019[PLAYER],0)),0),0)</f>
        <v>2</v>
      </c>
    </row>
    <row r="90" spans="3:13" x14ac:dyDescent="0.25">
      <c r="C90">
        <v>232</v>
      </c>
      <c r="D90" t="s">
        <v>5452</v>
      </c>
      <c r="E90" t="s">
        <v>1325</v>
      </c>
      <c r="F90" t="s">
        <v>1324</v>
      </c>
      <c r="G90" t="s">
        <v>86</v>
      </c>
      <c r="H90" t="s">
        <v>29</v>
      </c>
      <c r="I90">
        <v>12</v>
      </c>
      <c r="J90" t="s">
        <v>31</v>
      </c>
      <c r="K90" t="str">
        <f>IF(Draft2020[[#This Row],[KEEPER]]="K",_xlfn.IFNA(INDEX(Draft2019[Current Contract],MATCH(Draft2020[[#This Row],[sleeper_id]],Draft2019[sleeper_id],0)),"Undrafted"),"")</f>
        <v>Rookie</v>
      </c>
      <c r="L90" t="str">
        <f>IF(Draft2020[[#This Row],[KEEPER]]="K",Draft2020[[#This Row],[Last Contract]],IF(ISNA(VLOOKUP(Draft2020[[#This Row],[sleeper_id]],Rookies2020[player_id],1,FALSE)),"Auction","Rookie"))</f>
        <v>Rookie</v>
      </c>
      <c r="M90">
        <f>IF(Draft2020[[#This Row],[KEEPER]]="K",1+_xlfn.IFNA(INDEX(Draft2019[Net Keeper Count],MATCH(Draft2020[[#This Row],[PLAYER]],Draft2019[PLAYER],0)),0),0)</f>
        <v>1</v>
      </c>
    </row>
    <row r="91" spans="3:13" x14ac:dyDescent="0.25">
      <c r="C91">
        <v>233</v>
      </c>
      <c r="D91" t="s">
        <v>5452</v>
      </c>
      <c r="E91" t="s">
        <v>1830</v>
      </c>
      <c r="F91" t="s">
        <v>2663</v>
      </c>
      <c r="G91" t="s">
        <v>107</v>
      </c>
      <c r="H91" t="s">
        <v>64</v>
      </c>
      <c r="I91">
        <v>11</v>
      </c>
      <c r="J91" t="s">
        <v>31</v>
      </c>
      <c r="K91" t="str">
        <f>IF(Draft2020[[#This Row],[KEEPER]]="K",_xlfn.IFNA(INDEX(Draft2019[Current Contract],MATCH(Draft2020[[#This Row],[sleeper_id]],Draft2019[sleeper_id],0)),"Undrafted"),"")</f>
        <v>Rookie</v>
      </c>
      <c r="L91" t="str">
        <f>IF(Draft2020[[#This Row],[KEEPER]]="K",Draft2020[[#This Row],[Last Contract]],IF(ISNA(VLOOKUP(Draft2020[[#This Row],[sleeper_id]],Rookies2020[player_id],1,FALSE)),"Auction","Rookie"))</f>
        <v>Rookie</v>
      </c>
      <c r="M91">
        <f>IF(Draft2020[[#This Row],[KEEPER]]="K",1+_xlfn.IFNA(INDEX(Draft2019[Net Keeper Count],MATCH(Draft2020[[#This Row],[PLAYER]],Draft2019[PLAYER],0)),0),0)</f>
        <v>1</v>
      </c>
    </row>
    <row r="92" spans="3:13" x14ac:dyDescent="0.25">
      <c r="C92">
        <v>234</v>
      </c>
      <c r="D92" t="s">
        <v>5452</v>
      </c>
      <c r="E92" t="s">
        <v>1661</v>
      </c>
      <c r="F92" t="s">
        <v>5164</v>
      </c>
      <c r="G92" t="s">
        <v>39</v>
      </c>
      <c r="H92" t="s">
        <v>64</v>
      </c>
      <c r="I92">
        <v>24</v>
      </c>
      <c r="J92" t="s">
        <v>31</v>
      </c>
      <c r="K92" t="str">
        <f>IF(Draft2020[[#This Row],[KEEPER]]="K",_xlfn.IFNA(INDEX(Draft2019[Current Contract],MATCH(Draft2020[[#This Row],[sleeper_id]],Draft2019[sleeper_id],0)),"Undrafted"),"")</f>
        <v>Rookie</v>
      </c>
      <c r="L92" t="str">
        <f>IF(Draft2020[[#This Row],[KEEPER]]="K",Draft2020[[#This Row],[Last Contract]],IF(ISNA(VLOOKUP(Draft2020[[#This Row],[sleeper_id]],Rookies2020[player_id],1,FALSE)),"Auction","Rookie"))</f>
        <v>Rookie</v>
      </c>
      <c r="M92">
        <f>IF(Draft2020[[#This Row],[KEEPER]]="K",1+_xlfn.IFNA(INDEX(Draft2019[Net Keeper Count],MATCH(Draft2020[[#This Row],[PLAYER]],Draft2019[PLAYER],0)),0),0)</f>
        <v>1</v>
      </c>
    </row>
    <row r="93" spans="3:13" x14ac:dyDescent="0.25">
      <c r="C93">
        <v>235</v>
      </c>
      <c r="D93" t="s">
        <v>5452</v>
      </c>
      <c r="E93" t="s">
        <v>5458</v>
      </c>
      <c r="F93" t="s">
        <v>5459</v>
      </c>
      <c r="G93" t="s">
        <v>34</v>
      </c>
      <c r="H93" t="s">
        <v>126</v>
      </c>
      <c r="I93">
        <v>1</v>
      </c>
      <c r="J93" t="s">
        <v>19</v>
      </c>
      <c r="K93" t="str">
        <f>IF(Draft2020[[#This Row],[KEEPER]]="K",_xlfn.IFNA(INDEX(Draft2019[Current Contract],MATCH(Draft2020[[#This Row],[sleeper_id]],Draft2019[sleeper_id],0)),"Undrafted"),"")</f>
        <v/>
      </c>
      <c r="L93" t="str">
        <f>IF(Draft2020[[#This Row],[KEEPER]]="K",Draft2020[[#This Row],[Last Contract]],IF(ISNA(VLOOKUP(Draft2020[[#This Row],[sleeper_id]],Rookies2020[player_id],1,FALSE)),"Auction","Rookie"))</f>
        <v>Rookie</v>
      </c>
      <c r="M93">
        <f>IF(Draft2020[[#This Row],[KEEPER]]="K",1+_xlfn.IFNA(INDEX(Draft2019[Net Keeper Count],MATCH(Draft2020[[#This Row],[PLAYER]],Draft2019[PLAYER],0)),0),0)</f>
        <v>0</v>
      </c>
    </row>
    <row r="94" spans="3:13" x14ac:dyDescent="0.25">
      <c r="C94">
        <v>236</v>
      </c>
      <c r="D94" t="s">
        <v>5452</v>
      </c>
      <c r="E94" t="s">
        <v>5390</v>
      </c>
      <c r="F94" t="s">
        <v>5160</v>
      </c>
      <c r="G94" t="s">
        <v>107</v>
      </c>
      <c r="H94" t="s">
        <v>102</v>
      </c>
      <c r="I94">
        <v>1</v>
      </c>
      <c r="J94" t="s">
        <v>19</v>
      </c>
      <c r="K94" t="str">
        <f>IF(Draft2020[[#This Row],[KEEPER]]="K",_xlfn.IFNA(INDEX(Draft2019[Current Contract],MATCH(Draft2020[[#This Row],[sleeper_id]],Draft2019[sleeper_id],0)),"Undrafted"),"")</f>
        <v/>
      </c>
      <c r="L94" t="str">
        <f>IF(Draft2020[[#This Row],[KEEPER]]="K",Draft2020[[#This Row],[Last Contract]],IF(ISNA(VLOOKUP(Draft2020[[#This Row],[sleeper_id]],Rookies2020[player_id],1,FALSE)),"Auction","Rookie"))</f>
        <v>Rookie</v>
      </c>
      <c r="M94">
        <f>IF(Draft2020[[#This Row],[KEEPER]]="K",1+_xlfn.IFNA(INDEX(Draft2019[Net Keeper Count],MATCH(Draft2020[[#This Row],[PLAYER]],Draft2019[PLAYER],0)),0),0)</f>
        <v>0</v>
      </c>
    </row>
    <row r="95" spans="3:13" x14ac:dyDescent="0.25">
      <c r="C95">
        <v>237</v>
      </c>
      <c r="D95" t="s">
        <v>5452</v>
      </c>
      <c r="E95" t="s">
        <v>1747</v>
      </c>
      <c r="F95" t="s">
        <v>2589</v>
      </c>
      <c r="G95" t="s">
        <v>74</v>
      </c>
      <c r="H95" t="s">
        <v>126</v>
      </c>
      <c r="I95">
        <v>2</v>
      </c>
      <c r="J95" t="s">
        <v>19</v>
      </c>
      <c r="K95" t="str">
        <f>IF(Draft2020[[#This Row],[KEEPER]]="K",_xlfn.IFNA(INDEX(Draft2019[Current Contract],MATCH(Draft2020[[#This Row],[sleeper_id]],Draft2019[sleeper_id],0)),"Undrafted"),"")</f>
        <v/>
      </c>
      <c r="L95" t="str">
        <f>IF(Draft2020[[#This Row],[KEEPER]]="K",Draft2020[[#This Row],[Last Contract]],IF(ISNA(VLOOKUP(Draft2020[[#This Row],[sleeper_id]],Rookies2020[player_id],1,FALSE)),"Auction","Rookie"))</f>
        <v>Rookie</v>
      </c>
      <c r="M95">
        <f>IF(Draft2020[[#This Row],[KEEPER]]="K",1+_xlfn.IFNA(INDEX(Draft2019[Net Keeper Count],MATCH(Draft2020[[#This Row],[PLAYER]],Draft2019[PLAYER],0)),0),0)</f>
        <v>0</v>
      </c>
    </row>
    <row r="96" spans="3:13" x14ac:dyDescent="0.25">
      <c r="C96">
        <v>238</v>
      </c>
      <c r="D96" t="s">
        <v>5452</v>
      </c>
      <c r="E96" t="s">
        <v>1914</v>
      </c>
      <c r="F96" t="s">
        <v>5460</v>
      </c>
      <c r="G96" t="s">
        <v>70</v>
      </c>
      <c r="H96" t="s">
        <v>64</v>
      </c>
      <c r="I96">
        <v>3</v>
      </c>
      <c r="J96" t="s">
        <v>19</v>
      </c>
      <c r="K96" t="str">
        <f>IF(Draft2020[[#This Row],[KEEPER]]="K",_xlfn.IFNA(INDEX(Draft2019[Current Contract],MATCH(Draft2020[[#This Row],[sleeper_id]],Draft2019[sleeper_id],0)),"Undrafted"),"")</f>
        <v/>
      </c>
      <c r="L96" t="str">
        <f>IF(Draft2020[[#This Row],[KEEPER]]="K",Draft2020[[#This Row],[Last Contract]],IF(ISNA(VLOOKUP(Draft2020[[#This Row],[sleeper_id]],Rookies2020[player_id],1,FALSE)),"Auction","Rookie"))</f>
        <v>Rookie</v>
      </c>
      <c r="M96">
        <f>IF(Draft2020[[#This Row],[KEEPER]]="K",1+_xlfn.IFNA(INDEX(Draft2019[Net Keeper Count],MATCH(Draft2020[[#This Row],[PLAYER]],Draft2019[PLAYER],0)),0),0)</f>
        <v>0</v>
      </c>
    </row>
    <row r="97" spans="3:13" x14ac:dyDescent="0.25">
      <c r="C97">
        <v>239</v>
      </c>
      <c r="D97" t="s">
        <v>5452</v>
      </c>
      <c r="E97" t="s">
        <v>5367</v>
      </c>
      <c r="F97" t="s">
        <v>5368</v>
      </c>
      <c r="G97" t="s">
        <v>159</v>
      </c>
      <c r="H97" t="s">
        <v>102</v>
      </c>
      <c r="I97">
        <v>4</v>
      </c>
      <c r="J97" t="s">
        <v>19</v>
      </c>
      <c r="K97" t="str">
        <f>IF(Draft2020[[#This Row],[KEEPER]]="K",_xlfn.IFNA(INDEX(Draft2019[Current Contract],MATCH(Draft2020[[#This Row],[sleeper_id]],Draft2019[sleeper_id],0)),"Undrafted"),"")</f>
        <v/>
      </c>
      <c r="L97" t="str">
        <f>IF(Draft2020[[#This Row],[KEEPER]]="K",Draft2020[[#This Row],[Last Contract]],IF(ISNA(VLOOKUP(Draft2020[[#This Row],[sleeper_id]],Rookies2020[player_id],1,FALSE)),"Auction","Rookie"))</f>
        <v>Rookie</v>
      </c>
      <c r="M97">
        <f>IF(Draft2020[[#This Row],[KEEPER]]="K",1+_xlfn.IFNA(INDEX(Draft2019[Net Keeper Count],MATCH(Draft2020[[#This Row],[PLAYER]],Draft2019[PLAYER],0)),0),0)</f>
        <v>0</v>
      </c>
    </row>
    <row r="98" spans="3:13" x14ac:dyDescent="0.25">
      <c r="C98">
        <v>240</v>
      </c>
      <c r="D98" t="s">
        <v>5452</v>
      </c>
      <c r="E98" t="s">
        <v>1699</v>
      </c>
      <c r="F98" t="s">
        <v>5161</v>
      </c>
      <c r="G98" t="s">
        <v>68</v>
      </c>
      <c r="H98" t="s">
        <v>102</v>
      </c>
      <c r="I98">
        <v>4</v>
      </c>
      <c r="J98" t="s">
        <v>19</v>
      </c>
      <c r="K98" t="str">
        <f>IF(Draft2020[[#This Row],[KEEPER]]="K",_xlfn.IFNA(INDEX(Draft2019[Current Contract],MATCH(Draft2020[[#This Row],[sleeper_id]],Draft2019[sleeper_id],0)),"Undrafted"),"")</f>
        <v/>
      </c>
      <c r="L98" t="str">
        <f>IF(Draft2020[[#This Row],[KEEPER]]="K",Draft2020[[#This Row],[Last Contract]],IF(ISNA(VLOOKUP(Draft2020[[#This Row],[sleeper_id]],Rookies2020[player_id],1,FALSE)),"Auction","Rookie"))</f>
        <v>Rookie</v>
      </c>
      <c r="M98">
        <f>IF(Draft2020[[#This Row],[KEEPER]]="K",1+_xlfn.IFNA(INDEX(Draft2019[Net Keeper Count],MATCH(Draft2020[[#This Row],[PLAYER]],Draft2019[PLAYER],0)),0),0)</f>
        <v>0</v>
      </c>
    </row>
    <row r="99" spans="3:13" x14ac:dyDescent="0.25">
      <c r="C99">
        <v>4</v>
      </c>
      <c r="D99" t="s">
        <v>5461</v>
      </c>
      <c r="E99" t="s">
        <v>239</v>
      </c>
      <c r="F99" t="s">
        <v>1507</v>
      </c>
      <c r="G99" t="s">
        <v>68</v>
      </c>
      <c r="H99" t="s">
        <v>126</v>
      </c>
      <c r="I99">
        <v>74</v>
      </c>
      <c r="K99" t="str">
        <f>IF(Draft2020[[#This Row],[KEEPER]]="K",_xlfn.IFNA(INDEX(Draft2019[Current Contract],MATCH(Draft2020[[#This Row],[sleeper_id]],Draft2019[sleeper_id],0)),"Undrafted"),"")</f>
        <v/>
      </c>
      <c r="L99" t="str">
        <f>IF(Draft2020[[#This Row],[KEEPER]]="K",Draft2020[[#This Row],[Last Contract]],IF(ISNA(VLOOKUP(Draft2020[[#This Row],[sleeper_id]],Rookies2020[player_id],1,FALSE)),"Auction","Rookie"))</f>
        <v>Auction</v>
      </c>
      <c r="M99">
        <f>IF(Draft2020[[#This Row],[KEEPER]]="K",1+_xlfn.IFNA(INDEX(Draft2019[Net Keeper Count],MATCH(Draft2020[[#This Row],[PLAYER]],Draft2019[PLAYER],0)),0),0)</f>
        <v>0</v>
      </c>
    </row>
    <row r="100" spans="3:13" x14ac:dyDescent="0.25">
      <c r="C100">
        <v>20</v>
      </c>
      <c r="D100" t="s">
        <v>5461</v>
      </c>
      <c r="E100" t="s">
        <v>130</v>
      </c>
      <c r="F100" t="s">
        <v>5254</v>
      </c>
      <c r="G100" t="s">
        <v>58</v>
      </c>
      <c r="H100" t="s">
        <v>102</v>
      </c>
      <c r="I100">
        <v>40</v>
      </c>
      <c r="K100" t="str">
        <f>IF(Draft2020[[#This Row],[KEEPER]]="K",_xlfn.IFNA(INDEX(Draft2019[Current Contract],MATCH(Draft2020[[#This Row],[sleeper_id]],Draft2019[sleeper_id],0)),"Undrafted"),"")</f>
        <v/>
      </c>
      <c r="L100" t="str">
        <f>IF(Draft2020[[#This Row],[KEEPER]]="K",Draft2020[[#This Row],[Last Contract]],IF(ISNA(VLOOKUP(Draft2020[[#This Row],[sleeper_id]],Rookies2020[player_id],1,FALSE)),"Auction","Rookie"))</f>
        <v>Auction</v>
      </c>
      <c r="M100">
        <f>IF(Draft2020[[#This Row],[KEEPER]]="K",1+_xlfn.IFNA(INDEX(Draft2019[Net Keeper Count],MATCH(Draft2020[[#This Row],[PLAYER]],Draft2019[PLAYER],0)),0),0)</f>
        <v>0</v>
      </c>
    </row>
    <row r="101" spans="3:13" x14ac:dyDescent="0.25">
      <c r="C101">
        <v>181</v>
      </c>
      <c r="D101" t="s">
        <v>5461</v>
      </c>
      <c r="E101" t="s">
        <v>845</v>
      </c>
      <c r="F101" t="s">
        <v>5258</v>
      </c>
      <c r="G101" t="s">
        <v>66</v>
      </c>
      <c r="H101" t="s">
        <v>64</v>
      </c>
      <c r="I101">
        <v>1</v>
      </c>
      <c r="J101" t="s">
        <v>31</v>
      </c>
      <c r="K101" t="str">
        <f>IF(Draft2020[[#This Row],[KEEPER]]="K",_xlfn.IFNA(INDEX(Draft2019[Current Contract],MATCH(Draft2020[[#This Row],[sleeper_id]],Draft2019[sleeper_id],0)),"Undrafted"),"")</f>
        <v>Undrafted</v>
      </c>
      <c r="L101" t="str">
        <f>IF(Draft2020[[#This Row],[KEEPER]]="K",Draft2020[[#This Row],[Last Contract]],IF(ISNA(VLOOKUP(Draft2020[[#This Row],[sleeper_id]],Rookies2020[player_id],1,FALSE)),"Auction","Rookie"))</f>
        <v>Undrafted</v>
      </c>
      <c r="M101">
        <f>IF(Draft2020[[#This Row],[KEEPER]]="K",1+_xlfn.IFNA(INDEX(Draft2019[Net Keeper Count],MATCH(Draft2020[[#This Row],[PLAYER]],Draft2019[PLAYER],0)),0),0)</f>
        <v>2</v>
      </c>
    </row>
    <row r="102" spans="3:13" x14ac:dyDescent="0.25">
      <c r="C102">
        <v>182</v>
      </c>
      <c r="D102" t="s">
        <v>5461</v>
      </c>
      <c r="E102" t="s">
        <v>5462</v>
      </c>
      <c r="F102" t="s">
        <v>5463</v>
      </c>
      <c r="G102" t="s">
        <v>39</v>
      </c>
      <c r="H102" t="s">
        <v>102</v>
      </c>
      <c r="I102">
        <v>4</v>
      </c>
      <c r="J102" t="s">
        <v>31</v>
      </c>
      <c r="K102" t="str">
        <f>IF(Draft2020[[#This Row],[KEEPER]]="K",_xlfn.IFNA(INDEX(Draft2019[Current Contract],MATCH(Draft2020[[#This Row],[sleeper_id]],Draft2019[sleeper_id],0)),"Undrafted"),"")</f>
        <v>Rookie</v>
      </c>
      <c r="L102" t="str">
        <f>IF(Draft2020[[#This Row],[KEEPER]]="K",Draft2020[[#This Row],[Last Contract]],IF(ISNA(VLOOKUP(Draft2020[[#This Row],[sleeper_id]],Rookies2020[player_id],1,FALSE)),"Auction","Rookie"))</f>
        <v>Rookie</v>
      </c>
      <c r="M102">
        <f>IF(Draft2020[[#This Row],[KEEPER]]="K",1+_xlfn.IFNA(INDEX(Draft2019[Net Keeper Count],MATCH(Draft2020[[#This Row],[PLAYER]],Draft2019[PLAYER],0)),0),0)</f>
        <v>1</v>
      </c>
    </row>
    <row r="103" spans="3:13" x14ac:dyDescent="0.25">
      <c r="C103">
        <v>183</v>
      </c>
      <c r="D103" t="s">
        <v>5461</v>
      </c>
      <c r="E103" t="s">
        <v>5244</v>
      </c>
      <c r="F103" t="s">
        <v>5245</v>
      </c>
      <c r="G103" t="s">
        <v>49</v>
      </c>
      <c r="H103" t="s">
        <v>64</v>
      </c>
      <c r="I103">
        <v>1</v>
      </c>
      <c r="J103" t="s">
        <v>31</v>
      </c>
      <c r="K103" t="str">
        <f>IF(Draft2020[[#This Row],[KEEPER]]="K",_xlfn.IFNA(INDEX(Draft2019[Current Contract],MATCH(Draft2020[[#This Row],[sleeper_id]],Draft2019[sleeper_id],0)),"Undrafted"),"")</f>
        <v>Auction</v>
      </c>
      <c r="L103" t="str">
        <f>IF(Draft2020[[#This Row],[KEEPER]]="K",Draft2020[[#This Row],[Last Contract]],IF(ISNA(VLOOKUP(Draft2020[[#This Row],[sleeper_id]],Rookies2020[player_id],1,FALSE)),"Auction","Rookie"))</f>
        <v>Auction</v>
      </c>
      <c r="M103">
        <f>IF(Draft2020[[#This Row],[KEEPER]]="K",1+_xlfn.IFNA(INDEX(Draft2019[Net Keeper Count],MATCH(Draft2020[[#This Row],[PLAYER]],Draft2019[PLAYER],0)),0),0)</f>
        <v>1</v>
      </c>
    </row>
    <row r="104" spans="3:13" x14ac:dyDescent="0.25">
      <c r="C104">
        <v>184</v>
      </c>
      <c r="D104" t="s">
        <v>5461</v>
      </c>
      <c r="E104" t="s">
        <v>5408</v>
      </c>
      <c r="F104" t="s">
        <v>5409</v>
      </c>
      <c r="G104" t="s">
        <v>56</v>
      </c>
      <c r="H104" t="s">
        <v>64</v>
      </c>
      <c r="I104">
        <v>3</v>
      </c>
      <c r="J104" t="s">
        <v>31</v>
      </c>
      <c r="K104" t="str">
        <f>IF(Draft2020[[#This Row],[KEEPER]]="K",_xlfn.IFNA(INDEX(Draft2019[Current Contract],MATCH(Draft2020[[#This Row],[sleeper_id]],Draft2019[sleeper_id],0)),"Undrafted"),"")</f>
        <v>Rookie</v>
      </c>
      <c r="L104" t="str">
        <f>IF(Draft2020[[#This Row],[KEEPER]]="K",Draft2020[[#This Row],[Last Contract]],IF(ISNA(VLOOKUP(Draft2020[[#This Row],[sleeper_id]],Rookies2020[player_id],1,FALSE)),"Auction","Rookie"))</f>
        <v>Rookie</v>
      </c>
      <c r="M104">
        <f>IF(Draft2020[[#This Row],[KEEPER]]="K",1+_xlfn.IFNA(INDEX(Draft2019[Net Keeper Count],MATCH(Draft2020[[#This Row],[PLAYER]],Draft2019[PLAYER],0)),0),0)</f>
        <v>1</v>
      </c>
    </row>
    <row r="105" spans="3:13" x14ac:dyDescent="0.25">
      <c r="C105">
        <v>185</v>
      </c>
      <c r="D105" t="s">
        <v>5461</v>
      </c>
      <c r="E105" t="s">
        <v>271</v>
      </c>
      <c r="F105" t="s">
        <v>5241</v>
      </c>
      <c r="G105" t="s">
        <v>44</v>
      </c>
      <c r="H105" t="s">
        <v>64</v>
      </c>
      <c r="I105">
        <v>3</v>
      </c>
      <c r="J105" t="s">
        <v>31</v>
      </c>
      <c r="K105" t="str">
        <f>IF(Draft2020[[#This Row],[KEEPER]]="K",_xlfn.IFNA(INDEX(Draft2019[Current Contract],MATCH(Draft2020[[#This Row],[sleeper_id]],Draft2019[sleeper_id],0)),"Undrafted"),"")</f>
        <v>Rookie</v>
      </c>
      <c r="L105" t="str">
        <f>IF(Draft2020[[#This Row],[KEEPER]]="K",Draft2020[[#This Row],[Last Contract]],IF(ISNA(VLOOKUP(Draft2020[[#This Row],[sleeper_id]],Rookies2020[player_id],1,FALSE)),"Auction","Rookie"))</f>
        <v>Rookie</v>
      </c>
      <c r="M105">
        <f>IF(Draft2020[[#This Row],[KEEPER]]="K",1+_xlfn.IFNA(INDEX(Draft2019[Net Keeper Count],MATCH(Draft2020[[#This Row],[PLAYER]],Draft2019[PLAYER],0)),0),0)</f>
        <v>2</v>
      </c>
    </row>
    <row r="106" spans="3:13" x14ac:dyDescent="0.25">
      <c r="C106">
        <v>186</v>
      </c>
      <c r="D106" t="s">
        <v>5461</v>
      </c>
      <c r="E106" t="s">
        <v>224</v>
      </c>
      <c r="F106" t="s">
        <v>5464</v>
      </c>
      <c r="G106" t="s">
        <v>74</v>
      </c>
      <c r="H106" t="s">
        <v>102</v>
      </c>
      <c r="I106">
        <v>4</v>
      </c>
      <c r="J106" t="s">
        <v>31</v>
      </c>
      <c r="K106" t="str">
        <f>IF(Draft2020[[#This Row],[KEEPER]]="K",_xlfn.IFNA(INDEX(Draft2019[Current Contract],MATCH(Draft2020[[#This Row],[sleeper_id]],Draft2019[sleeper_id],0)),"Undrafted"),"")</f>
        <v>Rookie</v>
      </c>
      <c r="L106" t="str">
        <f>IF(Draft2020[[#This Row],[KEEPER]]="K",Draft2020[[#This Row],[Last Contract]],IF(ISNA(VLOOKUP(Draft2020[[#This Row],[sleeper_id]],Rookies2020[player_id],1,FALSE)),"Auction","Rookie"))</f>
        <v>Rookie</v>
      </c>
      <c r="M106">
        <f>IF(Draft2020[[#This Row],[KEEPER]]="K",1+_xlfn.IFNA(INDEX(Draft2019[Net Keeper Count],MATCH(Draft2020[[#This Row],[PLAYER]],Draft2019[PLAYER],0)),0),0)</f>
        <v>2</v>
      </c>
    </row>
    <row r="107" spans="3:13" x14ac:dyDescent="0.25">
      <c r="C107">
        <v>187</v>
      </c>
      <c r="D107" t="s">
        <v>5461</v>
      </c>
      <c r="E107" t="s">
        <v>5410</v>
      </c>
      <c r="F107" t="s">
        <v>5411</v>
      </c>
      <c r="G107" t="s">
        <v>79</v>
      </c>
      <c r="H107" t="s">
        <v>102</v>
      </c>
      <c r="I107">
        <v>2</v>
      </c>
      <c r="J107" t="s">
        <v>31</v>
      </c>
      <c r="K107" t="str">
        <f>IF(Draft2020[[#This Row],[KEEPER]]="K",_xlfn.IFNA(INDEX(Draft2019[Current Contract],MATCH(Draft2020[[#This Row],[sleeper_id]],Draft2019[sleeper_id],0)),"Undrafted"),"")</f>
        <v>Rookie</v>
      </c>
      <c r="L107" t="str">
        <f>IF(Draft2020[[#This Row],[KEEPER]]="K",Draft2020[[#This Row],[Last Contract]],IF(ISNA(VLOOKUP(Draft2020[[#This Row],[sleeper_id]],Rookies2020[player_id],1,FALSE)),"Auction","Rookie"))</f>
        <v>Rookie</v>
      </c>
      <c r="M107">
        <f>IF(Draft2020[[#This Row],[KEEPER]]="K",1+_xlfn.IFNA(INDEX(Draft2019[Net Keeper Count],MATCH(Draft2020[[#This Row],[PLAYER]],Draft2019[PLAYER],0)),0),0)</f>
        <v>1</v>
      </c>
    </row>
    <row r="108" spans="3:13" x14ac:dyDescent="0.25">
      <c r="C108">
        <v>188</v>
      </c>
      <c r="D108" t="s">
        <v>5461</v>
      </c>
      <c r="E108" t="s">
        <v>336</v>
      </c>
      <c r="F108" t="s">
        <v>1463</v>
      </c>
      <c r="G108" t="s">
        <v>39</v>
      </c>
      <c r="H108" t="s">
        <v>126</v>
      </c>
      <c r="I108">
        <v>2</v>
      </c>
      <c r="J108" t="s">
        <v>31</v>
      </c>
      <c r="K108" t="str">
        <f>IF(Draft2020[[#This Row],[KEEPER]]="K",_xlfn.IFNA(INDEX(Draft2019[Current Contract],MATCH(Draft2020[[#This Row],[sleeper_id]],Draft2019[sleeper_id],0)),"Undrafted"),"")</f>
        <v>Rookie</v>
      </c>
      <c r="L108" t="str">
        <f>IF(Draft2020[[#This Row],[KEEPER]]="K",Draft2020[[#This Row],[Last Contract]],IF(ISNA(VLOOKUP(Draft2020[[#This Row],[sleeper_id]],Rookies2020[player_id],1,FALSE)),"Auction","Rookie"))</f>
        <v>Rookie</v>
      </c>
      <c r="M108">
        <f>IF(Draft2020[[#This Row],[KEEPER]]="K",1+_xlfn.IFNA(INDEX(Draft2019[Net Keeper Count],MATCH(Draft2020[[#This Row],[PLAYER]],Draft2019[PLAYER],0)),0),0)</f>
        <v>2</v>
      </c>
    </row>
    <row r="109" spans="3:13" x14ac:dyDescent="0.25">
      <c r="C109">
        <v>189</v>
      </c>
      <c r="D109" t="s">
        <v>5461</v>
      </c>
      <c r="E109" t="s">
        <v>584</v>
      </c>
      <c r="F109" t="s">
        <v>5465</v>
      </c>
      <c r="G109" t="s">
        <v>39</v>
      </c>
      <c r="H109" t="s">
        <v>31</v>
      </c>
      <c r="I109">
        <v>1</v>
      </c>
      <c r="J109" t="s">
        <v>31</v>
      </c>
      <c r="K109" t="str">
        <f>IF(Draft2020[[#This Row],[KEEPER]]="K",_xlfn.IFNA(INDEX(Draft2019[Current Contract],MATCH(Draft2020[[#This Row],[sleeper_id]],Draft2019[sleeper_id],0)),"Undrafted"),"")</f>
        <v>Undrafted</v>
      </c>
      <c r="L109" t="str">
        <f>IF(Draft2020[[#This Row],[KEEPER]]="K",Draft2020[[#This Row],[Last Contract]],IF(ISNA(VLOOKUP(Draft2020[[#This Row],[sleeper_id]],Rookies2020[player_id],1,FALSE)),"Auction","Rookie"))</f>
        <v>Undrafted</v>
      </c>
      <c r="M109">
        <f>IF(Draft2020[[#This Row],[KEEPER]]="K",1+_xlfn.IFNA(INDEX(Draft2019[Net Keeper Count],MATCH(Draft2020[[#This Row],[PLAYER]],Draft2019[PLAYER],0)),0),0)</f>
        <v>1</v>
      </c>
    </row>
    <row r="110" spans="3:13" x14ac:dyDescent="0.25">
      <c r="C110">
        <v>190</v>
      </c>
      <c r="D110" t="s">
        <v>5461</v>
      </c>
      <c r="E110" t="s">
        <v>5466</v>
      </c>
      <c r="F110" t="s">
        <v>5467</v>
      </c>
      <c r="G110" t="s">
        <v>28</v>
      </c>
      <c r="H110" t="s">
        <v>64</v>
      </c>
      <c r="I110">
        <v>2</v>
      </c>
      <c r="J110" t="s">
        <v>31</v>
      </c>
      <c r="K110" t="str">
        <f>IF(Draft2020[[#This Row],[KEEPER]]="K",_xlfn.IFNA(INDEX(Draft2019[Current Contract],MATCH(Draft2020[[#This Row],[sleeper_id]],Draft2019[sleeper_id],0)),"Undrafted"),"")</f>
        <v>Rookie</v>
      </c>
      <c r="L110" t="str">
        <f>IF(Draft2020[[#This Row],[KEEPER]]="K",Draft2020[[#This Row],[Last Contract]],IF(ISNA(VLOOKUP(Draft2020[[#This Row],[sleeper_id]],Rookies2020[player_id],1,FALSE)),"Auction","Rookie"))</f>
        <v>Rookie</v>
      </c>
      <c r="M110">
        <f>IF(Draft2020[[#This Row],[KEEPER]]="K",1+_xlfn.IFNA(INDEX(Draft2019[Net Keeper Count],MATCH(Draft2020[[#This Row],[PLAYER]],Draft2019[PLAYER],0)),0),0)</f>
        <v>1</v>
      </c>
    </row>
    <row r="111" spans="3:13" x14ac:dyDescent="0.25">
      <c r="C111">
        <v>191</v>
      </c>
      <c r="D111" t="s">
        <v>5461</v>
      </c>
      <c r="E111" t="s">
        <v>125</v>
      </c>
      <c r="F111" t="s">
        <v>5416</v>
      </c>
      <c r="G111" t="s">
        <v>94</v>
      </c>
      <c r="H111" t="s">
        <v>126</v>
      </c>
      <c r="I111">
        <v>1</v>
      </c>
      <c r="J111" t="s">
        <v>31</v>
      </c>
      <c r="K111" t="str">
        <f>IF(Draft2020[[#This Row],[KEEPER]]="K",_xlfn.IFNA(INDEX(Draft2019[Current Contract],MATCH(Draft2020[[#This Row],[sleeper_id]],Draft2019[sleeper_id],0)),"Undrafted"),"")</f>
        <v>Undrafted</v>
      </c>
      <c r="L111" t="str">
        <f>IF(Draft2020[[#This Row],[KEEPER]]="K",Draft2020[[#This Row],[Last Contract]],IF(ISNA(VLOOKUP(Draft2020[[#This Row],[sleeper_id]],Rookies2020[player_id],1,FALSE)),"Auction","Rookie"))</f>
        <v>Undrafted</v>
      </c>
      <c r="M111">
        <f>IF(Draft2020[[#This Row],[KEEPER]]="K",1+_xlfn.IFNA(INDEX(Draft2019[Net Keeper Count],MATCH(Draft2020[[#This Row],[PLAYER]],Draft2019[PLAYER],0)),0),0)</f>
        <v>1</v>
      </c>
    </row>
    <row r="112" spans="3:13" x14ac:dyDescent="0.25">
      <c r="C112">
        <v>192</v>
      </c>
      <c r="D112" t="s">
        <v>5461</v>
      </c>
      <c r="E112" t="s">
        <v>309</v>
      </c>
      <c r="F112" t="s">
        <v>5176</v>
      </c>
      <c r="G112" t="s">
        <v>83</v>
      </c>
      <c r="H112" t="s">
        <v>102</v>
      </c>
      <c r="I112">
        <v>6</v>
      </c>
      <c r="J112" t="s">
        <v>31</v>
      </c>
      <c r="K112" t="str">
        <f>IF(Draft2020[[#This Row],[KEEPER]]="K",_xlfn.IFNA(INDEX(Draft2019[Current Contract],MATCH(Draft2020[[#This Row],[sleeper_id]],Draft2019[sleeper_id],0)),"Undrafted"),"")</f>
        <v>Rookie</v>
      </c>
      <c r="L112" t="str">
        <f>IF(Draft2020[[#This Row],[KEEPER]]="K",Draft2020[[#This Row],[Last Contract]],IF(ISNA(VLOOKUP(Draft2020[[#This Row],[sleeper_id]],Rookies2020[player_id],1,FALSE)),"Auction","Rookie"))</f>
        <v>Rookie</v>
      </c>
      <c r="M112">
        <f>IF(Draft2020[[#This Row],[KEEPER]]="K",1+_xlfn.IFNA(INDEX(Draft2019[Net Keeper Count],MATCH(Draft2020[[#This Row],[PLAYER]],Draft2019[PLAYER],0)),0),0)</f>
        <v>2</v>
      </c>
    </row>
    <row r="113" spans="3:13" x14ac:dyDescent="0.25">
      <c r="C113">
        <v>193</v>
      </c>
      <c r="D113" t="s">
        <v>5461</v>
      </c>
      <c r="E113" t="s">
        <v>170</v>
      </c>
      <c r="F113" t="s">
        <v>1499</v>
      </c>
      <c r="G113" t="s">
        <v>72</v>
      </c>
      <c r="H113" t="s">
        <v>102</v>
      </c>
      <c r="I113">
        <v>14</v>
      </c>
      <c r="J113" t="s">
        <v>31</v>
      </c>
      <c r="K113" t="str">
        <f>IF(Draft2020[[#This Row],[KEEPER]]="K",_xlfn.IFNA(INDEX(Draft2019[Current Contract],MATCH(Draft2020[[#This Row],[sleeper_id]],Draft2019[sleeper_id],0)),"Undrafted"),"")</f>
        <v>Rookie</v>
      </c>
      <c r="L113" t="str">
        <f>IF(Draft2020[[#This Row],[KEEPER]]="K",Draft2020[[#This Row],[Last Contract]],IF(ISNA(VLOOKUP(Draft2020[[#This Row],[sleeper_id]],Rookies2020[player_id],1,FALSE)),"Auction","Rookie"))</f>
        <v>Rookie</v>
      </c>
      <c r="M113">
        <f>IF(Draft2020[[#This Row],[KEEPER]]="K",1+_xlfn.IFNA(INDEX(Draft2019[Net Keeper Count],MATCH(Draft2020[[#This Row],[PLAYER]],Draft2019[PLAYER],0)),0),0)</f>
        <v>3</v>
      </c>
    </row>
    <row r="114" spans="3:13" x14ac:dyDescent="0.25">
      <c r="C114">
        <v>194</v>
      </c>
      <c r="D114" t="s">
        <v>5461</v>
      </c>
      <c r="E114" t="s">
        <v>202</v>
      </c>
      <c r="F114" t="s">
        <v>5183</v>
      </c>
      <c r="G114" t="s">
        <v>96</v>
      </c>
      <c r="H114" t="s">
        <v>64</v>
      </c>
      <c r="I114">
        <v>44</v>
      </c>
      <c r="J114" t="s">
        <v>31</v>
      </c>
      <c r="K114" t="str">
        <f>IF(Draft2020[[#This Row],[KEEPER]]="K",_xlfn.IFNA(INDEX(Draft2019[Current Contract],MATCH(Draft2020[[#This Row],[sleeper_id]],Draft2019[sleeper_id],0)),"Undrafted"),"")</f>
        <v>Rookie</v>
      </c>
      <c r="L114" t="str">
        <f>IF(Draft2020[[#This Row],[KEEPER]]="K",Draft2020[[#This Row],[Last Contract]],IF(ISNA(VLOOKUP(Draft2020[[#This Row],[sleeper_id]],Rookies2020[player_id],1,FALSE)),"Auction","Rookie"))</f>
        <v>Rookie</v>
      </c>
      <c r="M114">
        <f>IF(Draft2020[[#This Row],[KEEPER]]="K",1+_xlfn.IFNA(INDEX(Draft2019[Net Keeper Count],MATCH(Draft2020[[#This Row],[PLAYER]],Draft2019[PLAYER],0)),0),0)</f>
        <v>2</v>
      </c>
    </row>
    <row r="115" spans="3:13" x14ac:dyDescent="0.25">
      <c r="C115">
        <v>195</v>
      </c>
      <c r="D115" t="s">
        <v>5461</v>
      </c>
      <c r="E115" t="s">
        <v>98</v>
      </c>
      <c r="F115" t="s">
        <v>2573</v>
      </c>
      <c r="G115" t="s">
        <v>54</v>
      </c>
      <c r="H115" t="s">
        <v>64</v>
      </c>
      <c r="I115">
        <v>72</v>
      </c>
      <c r="J115" t="s">
        <v>31</v>
      </c>
      <c r="K115" t="str">
        <f>IF(Draft2020[[#This Row],[KEEPER]]="K",_xlfn.IFNA(INDEX(Draft2019[Current Contract],MATCH(Draft2020[[#This Row],[sleeper_id]],Draft2019[sleeper_id],0)),"Undrafted"),"")</f>
        <v>Rookie</v>
      </c>
      <c r="L115" t="str">
        <f>IF(Draft2020[[#This Row],[KEEPER]]="K",Draft2020[[#This Row],[Last Contract]],IF(ISNA(VLOOKUP(Draft2020[[#This Row],[sleeper_id]],Rookies2020[player_id],1,FALSE)),"Auction","Rookie"))</f>
        <v>Rookie</v>
      </c>
      <c r="M115">
        <f>IF(Draft2020[[#This Row],[KEEPER]]="K",1+_xlfn.IFNA(INDEX(Draft2019[Net Keeper Count],MATCH(Draft2020[[#This Row],[PLAYER]],Draft2019[PLAYER],0)),0),0)</f>
        <v>3</v>
      </c>
    </row>
    <row r="116" spans="3:13" x14ac:dyDescent="0.25">
      <c r="C116">
        <v>196</v>
      </c>
      <c r="D116" t="s">
        <v>5461</v>
      </c>
      <c r="E116" t="s">
        <v>2050</v>
      </c>
      <c r="F116" t="s">
        <v>5212</v>
      </c>
      <c r="G116" t="s">
        <v>83</v>
      </c>
      <c r="H116" t="s">
        <v>64</v>
      </c>
      <c r="I116">
        <v>1</v>
      </c>
      <c r="J116" t="s">
        <v>19</v>
      </c>
      <c r="K116" t="str">
        <f>IF(Draft2020[[#This Row],[KEEPER]]="K",_xlfn.IFNA(INDEX(Draft2019[Current Contract],MATCH(Draft2020[[#This Row],[sleeper_id]],Draft2019[sleeper_id],0)),"Undrafted"),"")</f>
        <v/>
      </c>
      <c r="L116" t="str">
        <f>IF(Draft2020[[#This Row],[KEEPER]]="K",Draft2020[[#This Row],[Last Contract]],IF(ISNA(VLOOKUP(Draft2020[[#This Row],[sleeper_id]],Rookies2020[player_id],1,FALSE)),"Auction","Rookie"))</f>
        <v>Rookie</v>
      </c>
      <c r="M116">
        <f>IF(Draft2020[[#This Row],[KEEPER]]="K",1+_xlfn.IFNA(INDEX(Draft2019[Net Keeper Count],MATCH(Draft2020[[#This Row],[PLAYER]],Draft2019[PLAYER],0)),0),0)</f>
        <v>0</v>
      </c>
    </row>
    <row r="117" spans="3:13" x14ac:dyDescent="0.25">
      <c r="C117">
        <v>197</v>
      </c>
      <c r="D117" t="s">
        <v>5461</v>
      </c>
      <c r="E117" t="s">
        <v>1972</v>
      </c>
      <c r="F117" t="s">
        <v>5242</v>
      </c>
      <c r="G117" t="s">
        <v>39</v>
      </c>
      <c r="H117" t="s">
        <v>102</v>
      </c>
      <c r="I117">
        <v>1</v>
      </c>
      <c r="J117" t="s">
        <v>19</v>
      </c>
      <c r="K117" t="str">
        <f>IF(Draft2020[[#This Row],[KEEPER]]="K",_xlfn.IFNA(INDEX(Draft2019[Current Contract],MATCH(Draft2020[[#This Row],[sleeper_id]],Draft2019[sleeper_id],0)),"Undrafted"),"")</f>
        <v/>
      </c>
      <c r="L117" t="str">
        <f>IF(Draft2020[[#This Row],[KEEPER]]="K",Draft2020[[#This Row],[Last Contract]],IF(ISNA(VLOOKUP(Draft2020[[#This Row],[sleeper_id]],Rookies2020[player_id],1,FALSE)),"Auction","Rookie"))</f>
        <v>Rookie</v>
      </c>
      <c r="M117">
        <f>IF(Draft2020[[#This Row],[KEEPER]]="K",1+_xlfn.IFNA(INDEX(Draft2019[Net Keeper Count],MATCH(Draft2020[[#This Row],[PLAYER]],Draft2019[PLAYER],0)),0),0)</f>
        <v>0</v>
      </c>
    </row>
    <row r="118" spans="3:13" x14ac:dyDescent="0.25">
      <c r="C118">
        <v>198</v>
      </c>
      <c r="D118" t="s">
        <v>5461</v>
      </c>
      <c r="E118" t="s">
        <v>5412</v>
      </c>
      <c r="F118" t="s">
        <v>5413</v>
      </c>
      <c r="G118" t="s">
        <v>94</v>
      </c>
      <c r="H118" t="s">
        <v>102</v>
      </c>
      <c r="I118">
        <v>2</v>
      </c>
      <c r="J118" t="s">
        <v>19</v>
      </c>
      <c r="K118" t="str">
        <f>IF(Draft2020[[#This Row],[KEEPER]]="K",_xlfn.IFNA(INDEX(Draft2019[Current Contract],MATCH(Draft2020[[#This Row],[sleeper_id]],Draft2019[sleeper_id],0)),"Undrafted"),"")</f>
        <v/>
      </c>
      <c r="L118" t="str">
        <f>IF(Draft2020[[#This Row],[KEEPER]]="K",Draft2020[[#This Row],[Last Contract]],IF(ISNA(VLOOKUP(Draft2020[[#This Row],[sleeper_id]],Rookies2020[player_id],1,FALSE)),"Auction","Rookie"))</f>
        <v>Rookie</v>
      </c>
      <c r="M118">
        <f>IF(Draft2020[[#This Row],[KEEPER]]="K",1+_xlfn.IFNA(INDEX(Draft2019[Net Keeper Count],MATCH(Draft2020[[#This Row],[PLAYER]],Draft2019[PLAYER],0)),0),0)</f>
        <v>0</v>
      </c>
    </row>
    <row r="119" spans="3:13" x14ac:dyDescent="0.25">
      <c r="C119">
        <v>199</v>
      </c>
      <c r="D119" t="s">
        <v>5461</v>
      </c>
      <c r="E119" t="s">
        <v>5414</v>
      </c>
      <c r="F119" t="s">
        <v>5415</v>
      </c>
      <c r="G119" t="s">
        <v>159</v>
      </c>
      <c r="H119" t="s">
        <v>64</v>
      </c>
      <c r="I119">
        <v>2</v>
      </c>
      <c r="J119" t="s">
        <v>19</v>
      </c>
      <c r="K119" t="str">
        <f>IF(Draft2020[[#This Row],[KEEPER]]="K",_xlfn.IFNA(INDEX(Draft2019[Current Contract],MATCH(Draft2020[[#This Row],[sleeper_id]],Draft2019[sleeper_id],0)),"Undrafted"),"")</f>
        <v/>
      </c>
      <c r="L119" t="str">
        <f>IF(Draft2020[[#This Row],[KEEPER]]="K",Draft2020[[#This Row],[Last Contract]],IF(ISNA(VLOOKUP(Draft2020[[#This Row],[sleeper_id]],Rookies2020[player_id],1,FALSE)),"Auction","Rookie"))</f>
        <v>Rookie</v>
      </c>
      <c r="M119">
        <f>IF(Draft2020[[#This Row],[KEEPER]]="K",1+_xlfn.IFNA(INDEX(Draft2019[Net Keeper Count],MATCH(Draft2020[[#This Row],[PLAYER]],Draft2019[PLAYER],0)),0),0)</f>
        <v>0</v>
      </c>
    </row>
    <row r="120" spans="3:13" x14ac:dyDescent="0.25">
      <c r="C120">
        <v>200</v>
      </c>
      <c r="D120" t="s">
        <v>5461</v>
      </c>
      <c r="E120" t="s">
        <v>1745</v>
      </c>
      <c r="F120" t="s">
        <v>5156</v>
      </c>
      <c r="G120" t="s">
        <v>47</v>
      </c>
      <c r="H120" t="s">
        <v>64</v>
      </c>
      <c r="I120">
        <v>3</v>
      </c>
      <c r="J120" t="s">
        <v>19</v>
      </c>
      <c r="K120" t="str">
        <f>IF(Draft2020[[#This Row],[KEEPER]]="K",_xlfn.IFNA(INDEX(Draft2019[Current Contract],MATCH(Draft2020[[#This Row],[sleeper_id]],Draft2019[sleeper_id],0)),"Undrafted"),"")</f>
        <v/>
      </c>
      <c r="L120" t="str">
        <f>IF(Draft2020[[#This Row],[KEEPER]]="K",Draft2020[[#This Row],[Last Contract]],IF(ISNA(VLOOKUP(Draft2020[[#This Row],[sleeper_id]],Rookies2020[player_id],1,FALSE)),"Auction","Rookie"))</f>
        <v>Rookie</v>
      </c>
      <c r="M120">
        <f>IF(Draft2020[[#This Row],[KEEPER]]="K",1+_xlfn.IFNA(INDEX(Draft2019[Net Keeper Count],MATCH(Draft2020[[#This Row],[PLAYER]],Draft2019[PLAYER],0)),0),0)</f>
        <v>0</v>
      </c>
    </row>
    <row r="121" spans="3:13" x14ac:dyDescent="0.25">
      <c r="C121">
        <v>201</v>
      </c>
      <c r="D121" t="s">
        <v>5461</v>
      </c>
      <c r="E121" t="s">
        <v>1770</v>
      </c>
      <c r="F121" t="s">
        <v>2822</v>
      </c>
      <c r="G121" t="s">
        <v>79</v>
      </c>
      <c r="H121" t="s">
        <v>29</v>
      </c>
      <c r="I121">
        <v>4</v>
      </c>
      <c r="J121" t="s">
        <v>19</v>
      </c>
      <c r="K121" t="str">
        <f>IF(Draft2020[[#This Row],[KEEPER]]="K",_xlfn.IFNA(INDEX(Draft2019[Current Contract],MATCH(Draft2020[[#This Row],[sleeper_id]],Draft2019[sleeper_id],0)),"Undrafted"),"")</f>
        <v/>
      </c>
      <c r="L121" t="str">
        <f>IF(Draft2020[[#This Row],[KEEPER]]="K",Draft2020[[#This Row],[Last Contract]],IF(ISNA(VLOOKUP(Draft2020[[#This Row],[sleeper_id]],Rookies2020[player_id],1,FALSE)),"Auction","Rookie"))</f>
        <v>Rookie</v>
      </c>
      <c r="M121">
        <f>IF(Draft2020[[#This Row],[KEEPER]]="K",1+_xlfn.IFNA(INDEX(Draft2019[Net Keeper Count],MATCH(Draft2020[[#This Row],[PLAYER]],Draft2019[PLAYER],0)),0),0)</f>
        <v>0</v>
      </c>
    </row>
    <row r="122" spans="3:13" x14ac:dyDescent="0.25">
      <c r="C122">
        <v>202</v>
      </c>
      <c r="D122" t="s">
        <v>5461</v>
      </c>
      <c r="E122" t="s">
        <v>1613</v>
      </c>
      <c r="F122" t="s">
        <v>2563</v>
      </c>
      <c r="G122" t="s">
        <v>58</v>
      </c>
      <c r="H122" t="s">
        <v>102</v>
      </c>
      <c r="I122">
        <v>4</v>
      </c>
      <c r="J122" t="s">
        <v>19</v>
      </c>
      <c r="K122" t="str">
        <f>IF(Draft2020[[#This Row],[KEEPER]]="K",_xlfn.IFNA(INDEX(Draft2019[Current Contract],MATCH(Draft2020[[#This Row],[sleeper_id]],Draft2019[sleeper_id],0)),"Undrafted"),"")</f>
        <v/>
      </c>
      <c r="L122" t="str">
        <f>IF(Draft2020[[#This Row],[KEEPER]]="K",Draft2020[[#This Row],[Last Contract]],IF(ISNA(VLOOKUP(Draft2020[[#This Row],[sleeper_id]],Rookies2020[player_id],1,FALSE)),"Auction","Rookie"))</f>
        <v>Rookie</v>
      </c>
      <c r="M122">
        <f>IF(Draft2020[[#This Row],[KEEPER]]="K",1+_xlfn.IFNA(INDEX(Draft2019[Net Keeper Count],MATCH(Draft2020[[#This Row],[PLAYER]],Draft2019[PLAYER],0)),0),0)</f>
        <v>0</v>
      </c>
    </row>
    <row r="123" spans="3:13" x14ac:dyDescent="0.25">
      <c r="C123">
        <v>59</v>
      </c>
      <c r="D123" t="s">
        <v>1009</v>
      </c>
      <c r="E123" t="s">
        <v>5468</v>
      </c>
      <c r="F123" t="s">
        <v>5469</v>
      </c>
      <c r="G123" t="s">
        <v>56</v>
      </c>
      <c r="H123" t="s">
        <v>29</v>
      </c>
      <c r="I123">
        <v>3</v>
      </c>
      <c r="J123" t="s">
        <v>31</v>
      </c>
      <c r="K123" t="str">
        <f>IF(Draft2020[[#This Row],[KEEPER]]="K",_xlfn.IFNA(INDEX(Draft2019[Current Contract],MATCH(Draft2020[[#This Row],[sleeper_id]],Draft2019[sleeper_id],0)),"Undrafted"),"")</f>
        <v>Rookie</v>
      </c>
      <c r="L123" t="str">
        <f>IF(Draft2020[[#This Row],[KEEPER]]="K",Draft2020[[#This Row],[Last Contract]],IF(ISNA(VLOOKUP(Draft2020[[#This Row],[sleeper_id]],Rookies2020[player_id],1,FALSE)),"Auction","Rookie"))</f>
        <v>Rookie</v>
      </c>
      <c r="M123">
        <f>IF(Draft2020[[#This Row],[KEEPER]]="K",1+_xlfn.IFNA(INDEX(Draft2019[Net Keeper Count],MATCH(Draft2020[[#This Row],[PLAYER]],Draft2019[PLAYER],0)),0),0)</f>
        <v>1</v>
      </c>
    </row>
    <row r="124" spans="3:13" x14ac:dyDescent="0.25">
      <c r="C124">
        <v>60</v>
      </c>
      <c r="D124" t="s">
        <v>1009</v>
      </c>
      <c r="E124" t="s">
        <v>379</v>
      </c>
      <c r="F124" t="s">
        <v>2763</v>
      </c>
      <c r="G124" t="s">
        <v>28</v>
      </c>
      <c r="H124" t="s">
        <v>102</v>
      </c>
      <c r="I124">
        <v>1</v>
      </c>
      <c r="J124" t="s">
        <v>31</v>
      </c>
      <c r="K124" t="str">
        <f>IF(Draft2020[[#This Row],[KEEPER]]="K",_xlfn.IFNA(INDEX(Draft2019[Current Contract],MATCH(Draft2020[[#This Row],[sleeper_id]],Draft2019[sleeper_id],0)),"Undrafted"),"")</f>
        <v>Rookie</v>
      </c>
      <c r="L124" t="str">
        <f>IF(Draft2020[[#This Row],[KEEPER]]="K",Draft2020[[#This Row],[Last Contract]],IF(ISNA(VLOOKUP(Draft2020[[#This Row],[sleeper_id]],Rookies2020[player_id],1,FALSE)),"Auction","Rookie"))</f>
        <v>Rookie</v>
      </c>
      <c r="M124">
        <f>IF(Draft2020[[#This Row],[KEEPER]]="K",1+_xlfn.IFNA(INDEX(Draft2019[Net Keeper Count],MATCH(Draft2020[[#This Row],[PLAYER]],Draft2019[PLAYER],0)),0),0)</f>
        <v>2</v>
      </c>
    </row>
    <row r="125" spans="3:13" x14ac:dyDescent="0.25">
      <c r="C125">
        <v>61</v>
      </c>
      <c r="D125" t="s">
        <v>1009</v>
      </c>
      <c r="E125" t="s">
        <v>5470</v>
      </c>
      <c r="F125" t="s">
        <v>5471</v>
      </c>
      <c r="G125" t="s">
        <v>47</v>
      </c>
      <c r="H125" t="s">
        <v>64</v>
      </c>
      <c r="I125">
        <v>2</v>
      </c>
      <c r="J125" t="s">
        <v>31</v>
      </c>
      <c r="K125" t="str">
        <f>IF(Draft2020[[#This Row],[KEEPER]]="K",_xlfn.IFNA(INDEX(Draft2019[Current Contract],MATCH(Draft2020[[#This Row],[sleeper_id]],Draft2019[sleeper_id],0)),"Undrafted"),"")</f>
        <v>Rookie</v>
      </c>
      <c r="L125" t="str">
        <f>IF(Draft2020[[#This Row],[KEEPER]]="K",Draft2020[[#This Row],[Last Contract]],IF(ISNA(VLOOKUP(Draft2020[[#This Row],[sleeper_id]],Rookies2020[player_id],1,FALSE)),"Auction","Rookie"))</f>
        <v>Rookie</v>
      </c>
      <c r="M125">
        <f>IF(Draft2020[[#This Row],[KEEPER]]="K",1+_xlfn.IFNA(INDEX(Draft2019[Net Keeper Count],MATCH(Draft2020[[#This Row],[PLAYER]],Draft2019[PLAYER],0)),0),0)</f>
        <v>1</v>
      </c>
    </row>
    <row r="126" spans="3:13" x14ac:dyDescent="0.25">
      <c r="C126">
        <v>62</v>
      </c>
      <c r="D126" t="s">
        <v>1009</v>
      </c>
      <c r="E126" t="s">
        <v>2185</v>
      </c>
      <c r="F126" t="s">
        <v>2842</v>
      </c>
      <c r="G126" t="s">
        <v>88</v>
      </c>
      <c r="H126" t="s">
        <v>29</v>
      </c>
      <c r="I126">
        <v>1</v>
      </c>
      <c r="J126" t="s">
        <v>31</v>
      </c>
      <c r="K126" t="str">
        <f>IF(Draft2020[[#This Row],[KEEPER]]="K",_xlfn.IFNA(INDEX(Draft2019[Current Contract],MATCH(Draft2020[[#This Row],[sleeper_id]],Draft2019[sleeper_id],0)),"Undrafted"),"")</f>
        <v>Rookie</v>
      </c>
      <c r="L126" t="str">
        <f>IF(Draft2020[[#This Row],[KEEPER]]="K",Draft2020[[#This Row],[Last Contract]],IF(ISNA(VLOOKUP(Draft2020[[#This Row],[sleeper_id]],Rookies2020[player_id],1,FALSE)),"Auction","Rookie"))</f>
        <v>Rookie</v>
      </c>
      <c r="M126">
        <f>IF(Draft2020[[#This Row],[KEEPER]]="K",1+_xlfn.IFNA(INDEX(Draft2019[Net Keeper Count],MATCH(Draft2020[[#This Row],[PLAYER]],Draft2019[PLAYER],0)),0),0)</f>
        <v>1</v>
      </c>
    </row>
    <row r="127" spans="3:13" x14ac:dyDescent="0.25">
      <c r="C127">
        <v>63</v>
      </c>
      <c r="D127" t="s">
        <v>1009</v>
      </c>
      <c r="E127" t="s">
        <v>5472</v>
      </c>
      <c r="F127" t="s">
        <v>5473</v>
      </c>
      <c r="G127" t="s">
        <v>28</v>
      </c>
      <c r="H127" t="s">
        <v>126</v>
      </c>
      <c r="I127">
        <v>3</v>
      </c>
      <c r="J127" t="s">
        <v>31</v>
      </c>
      <c r="K127" t="str">
        <f>IF(Draft2020[[#This Row],[KEEPER]]="K",_xlfn.IFNA(INDEX(Draft2019[Current Contract],MATCH(Draft2020[[#This Row],[sleeper_id]],Draft2019[sleeper_id],0)),"Undrafted"),"")</f>
        <v>Rookie</v>
      </c>
      <c r="L127" t="str">
        <f>IF(Draft2020[[#This Row],[KEEPER]]="K",Draft2020[[#This Row],[Last Contract]],IF(ISNA(VLOOKUP(Draft2020[[#This Row],[sleeper_id]],Rookies2020[player_id],1,FALSE)),"Auction","Rookie"))</f>
        <v>Rookie</v>
      </c>
      <c r="M127">
        <f>IF(Draft2020[[#This Row],[KEEPER]]="K",1+_xlfn.IFNA(INDEX(Draft2019[Net Keeper Count],MATCH(Draft2020[[#This Row],[PLAYER]],Draft2019[PLAYER],0)),0),0)</f>
        <v>1</v>
      </c>
    </row>
    <row r="128" spans="3:13" x14ac:dyDescent="0.25">
      <c r="C128">
        <v>64</v>
      </c>
      <c r="D128" t="s">
        <v>1009</v>
      </c>
      <c r="E128" t="s">
        <v>739</v>
      </c>
      <c r="F128" t="s">
        <v>5184</v>
      </c>
      <c r="G128" t="s">
        <v>28</v>
      </c>
      <c r="H128" t="s">
        <v>102</v>
      </c>
      <c r="I128">
        <v>1</v>
      </c>
      <c r="J128" t="s">
        <v>31</v>
      </c>
      <c r="K128" t="str">
        <f>IF(Draft2020[[#This Row],[KEEPER]]="K",_xlfn.IFNA(INDEX(Draft2019[Current Contract],MATCH(Draft2020[[#This Row],[sleeper_id]],Draft2019[sleeper_id],0)),"Undrafted"),"")</f>
        <v>Undrafted</v>
      </c>
      <c r="L128" t="str">
        <f>IF(Draft2020[[#This Row],[KEEPER]]="K",Draft2020[[#This Row],[Last Contract]],IF(ISNA(VLOOKUP(Draft2020[[#This Row],[sleeper_id]],Rookies2020[player_id],1,FALSE)),"Auction","Rookie"))</f>
        <v>Undrafted</v>
      </c>
      <c r="M128">
        <f>IF(Draft2020[[#This Row],[KEEPER]]="K",1+_xlfn.IFNA(INDEX(Draft2019[Net Keeper Count],MATCH(Draft2020[[#This Row],[PLAYER]],Draft2019[PLAYER],0)),0),0)</f>
        <v>1</v>
      </c>
    </row>
    <row r="129" spans="3:13" x14ac:dyDescent="0.25">
      <c r="C129">
        <v>65</v>
      </c>
      <c r="D129" t="s">
        <v>1009</v>
      </c>
      <c r="E129" t="s">
        <v>5474</v>
      </c>
      <c r="F129" t="s">
        <v>5475</v>
      </c>
      <c r="G129" t="s">
        <v>34</v>
      </c>
      <c r="H129" t="s">
        <v>102</v>
      </c>
      <c r="I129">
        <v>5</v>
      </c>
      <c r="J129" t="s">
        <v>31</v>
      </c>
      <c r="K129" t="str">
        <f>IF(Draft2020[[#This Row],[KEEPER]]="K",_xlfn.IFNA(INDEX(Draft2019[Current Contract],MATCH(Draft2020[[#This Row],[sleeper_id]],Draft2019[sleeper_id],0)),"Undrafted"),"")</f>
        <v>Rookie</v>
      </c>
      <c r="L129" t="str">
        <f>IF(Draft2020[[#This Row],[KEEPER]]="K",Draft2020[[#This Row],[Last Contract]],IF(ISNA(VLOOKUP(Draft2020[[#This Row],[sleeper_id]],Rookies2020[player_id],1,FALSE)),"Auction","Rookie"))</f>
        <v>Rookie</v>
      </c>
      <c r="M129">
        <f>IF(Draft2020[[#This Row],[KEEPER]]="K",1+_xlfn.IFNA(INDEX(Draft2019[Net Keeper Count],MATCH(Draft2020[[#This Row],[PLAYER]],Draft2019[PLAYER],0)),0),0)</f>
        <v>1</v>
      </c>
    </row>
    <row r="130" spans="3:13" x14ac:dyDescent="0.25">
      <c r="C130">
        <v>66</v>
      </c>
      <c r="D130" t="s">
        <v>1009</v>
      </c>
      <c r="E130" t="s">
        <v>1846</v>
      </c>
      <c r="F130" t="s">
        <v>2750</v>
      </c>
      <c r="G130" t="s">
        <v>62</v>
      </c>
      <c r="H130" t="s">
        <v>102</v>
      </c>
      <c r="I130">
        <v>4</v>
      </c>
      <c r="J130" t="s">
        <v>31</v>
      </c>
      <c r="K130" t="str">
        <f>IF(Draft2020[[#This Row],[KEEPER]]="K",_xlfn.IFNA(INDEX(Draft2019[Current Contract],MATCH(Draft2020[[#This Row],[sleeper_id]],Draft2019[sleeper_id],0)),"Undrafted"),"")</f>
        <v>Rookie</v>
      </c>
      <c r="L130" t="str">
        <f>IF(Draft2020[[#This Row],[KEEPER]]="K",Draft2020[[#This Row],[Last Contract]],IF(ISNA(VLOOKUP(Draft2020[[#This Row],[sleeper_id]],Rookies2020[player_id],1,FALSE)),"Auction","Rookie"))</f>
        <v>Rookie</v>
      </c>
      <c r="M130">
        <f>IF(Draft2020[[#This Row],[KEEPER]]="K",1+_xlfn.IFNA(INDEX(Draft2019[Net Keeper Count],MATCH(Draft2020[[#This Row],[PLAYER]],Draft2019[PLAYER],0)),0),0)</f>
        <v>1</v>
      </c>
    </row>
    <row r="131" spans="3:13" x14ac:dyDescent="0.25">
      <c r="C131">
        <v>67</v>
      </c>
      <c r="D131" t="s">
        <v>1009</v>
      </c>
      <c r="E131" t="s">
        <v>5395</v>
      </c>
      <c r="F131" t="s">
        <v>5396</v>
      </c>
      <c r="G131" t="s">
        <v>159</v>
      </c>
      <c r="H131" t="s">
        <v>126</v>
      </c>
      <c r="I131">
        <v>1</v>
      </c>
      <c r="J131" t="s">
        <v>31</v>
      </c>
      <c r="K131" t="str">
        <f>IF(Draft2020[[#This Row],[KEEPER]]="K",_xlfn.IFNA(INDEX(Draft2019[Current Contract],MATCH(Draft2020[[#This Row],[sleeper_id]],Draft2019[sleeper_id],0)),"Undrafted"),"")</f>
        <v>Undrafted</v>
      </c>
      <c r="L131" t="str">
        <f>IF(Draft2020[[#This Row],[KEEPER]]="K",Draft2020[[#This Row],[Last Contract]],IF(ISNA(VLOOKUP(Draft2020[[#This Row],[sleeper_id]],Rookies2020[player_id],1,FALSE)),"Auction","Rookie"))</f>
        <v>Undrafted</v>
      </c>
      <c r="M131">
        <f>IF(Draft2020[[#This Row],[KEEPER]]="K",1+_xlfn.IFNA(INDEX(Draft2019[Net Keeper Count],MATCH(Draft2020[[#This Row],[PLAYER]],Draft2019[PLAYER],0)),0),0)</f>
        <v>1</v>
      </c>
    </row>
    <row r="132" spans="3:13" x14ac:dyDescent="0.25">
      <c r="C132">
        <v>68</v>
      </c>
      <c r="D132" t="s">
        <v>1009</v>
      </c>
      <c r="E132" t="s">
        <v>1663</v>
      </c>
      <c r="F132" t="s">
        <v>2567</v>
      </c>
      <c r="G132" t="s">
        <v>68</v>
      </c>
      <c r="H132" t="s">
        <v>102</v>
      </c>
      <c r="I132">
        <v>5</v>
      </c>
      <c r="J132" t="s">
        <v>31</v>
      </c>
      <c r="K132" t="str">
        <f>IF(Draft2020[[#This Row],[KEEPER]]="K",_xlfn.IFNA(INDEX(Draft2019[Current Contract],MATCH(Draft2020[[#This Row],[sleeper_id]],Draft2019[sleeper_id],0)),"Undrafted"),"")</f>
        <v>Rookie</v>
      </c>
      <c r="L132" t="str">
        <f>IF(Draft2020[[#This Row],[KEEPER]]="K",Draft2020[[#This Row],[Last Contract]],IF(ISNA(VLOOKUP(Draft2020[[#This Row],[sleeper_id]],Rookies2020[player_id],1,FALSE)),"Auction","Rookie"))</f>
        <v>Rookie</v>
      </c>
      <c r="M132">
        <f>IF(Draft2020[[#This Row],[KEEPER]]="K",1+_xlfn.IFNA(INDEX(Draft2019[Net Keeper Count],MATCH(Draft2020[[#This Row],[PLAYER]],Draft2019[PLAYER],0)),0),0)</f>
        <v>1</v>
      </c>
    </row>
    <row r="133" spans="3:13" x14ac:dyDescent="0.25">
      <c r="C133">
        <v>69</v>
      </c>
      <c r="D133" t="s">
        <v>1009</v>
      </c>
      <c r="E133" t="s">
        <v>1866</v>
      </c>
      <c r="F133" t="s">
        <v>2590</v>
      </c>
      <c r="G133" t="s">
        <v>92</v>
      </c>
      <c r="H133" t="s">
        <v>102</v>
      </c>
      <c r="I133">
        <v>1</v>
      </c>
      <c r="J133" t="s">
        <v>31</v>
      </c>
      <c r="K133" t="str">
        <f>IF(Draft2020[[#This Row],[KEEPER]]="K",_xlfn.IFNA(INDEX(Draft2019[Current Contract],MATCH(Draft2020[[#This Row],[sleeper_id]],Draft2019[sleeper_id],0)),"Undrafted"),"")</f>
        <v>Undrafted</v>
      </c>
      <c r="L133" t="str">
        <f>IF(Draft2020[[#This Row],[KEEPER]]="K",Draft2020[[#This Row],[Last Contract]],IF(ISNA(VLOOKUP(Draft2020[[#This Row],[sleeper_id]],Rookies2020[player_id],1,FALSE)),"Auction","Rookie"))</f>
        <v>Undrafted</v>
      </c>
      <c r="M133">
        <f>IF(Draft2020[[#This Row],[KEEPER]]="K",1+_xlfn.IFNA(INDEX(Draft2019[Net Keeper Count],MATCH(Draft2020[[#This Row],[PLAYER]],Draft2019[PLAYER],0)),0),0)</f>
        <v>1</v>
      </c>
    </row>
    <row r="134" spans="3:13" x14ac:dyDescent="0.25">
      <c r="C134">
        <v>70</v>
      </c>
      <c r="D134" t="s">
        <v>1009</v>
      </c>
      <c r="E134" t="s">
        <v>5476</v>
      </c>
      <c r="F134" t="s">
        <v>5477</v>
      </c>
      <c r="G134" t="s">
        <v>72</v>
      </c>
      <c r="H134" t="s">
        <v>31</v>
      </c>
      <c r="I134">
        <v>1</v>
      </c>
      <c r="J134" t="s">
        <v>31</v>
      </c>
      <c r="K134" t="str">
        <f>IF(Draft2020[[#This Row],[KEEPER]]="K",_xlfn.IFNA(INDEX(Draft2019[Current Contract],MATCH(Draft2020[[#This Row],[sleeper_id]],Draft2019[sleeper_id],0)),"Undrafted"),"")</f>
        <v>Undrafted</v>
      </c>
      <c r="L134" t="str">
        <f>IF(Draft2020[[#This Row],[KEEPER]]="K",Draft2020[[#This Row],[Last Contract]],IF(ISNA(VLOOKUP(Draft2020[[#This Row],[sleeper_id]],Rookies2020[player_id],1,FALSE)),"Auction","Rookie"))</f>
        <v>Undrafted</v>
      </c>
      <c r="M134">
        <f>IF(Draft2020[[#This Row],[KEEPER]]="K",1+_xlfn.IFNA(INDEX(Draft2019[Net Keeper Count],MATCH(Draft2020[[#This Row],[PLAYER]],Draft2019[PLAYER],0)),0),0)</f>
        <v>1</v>
      </c>
    </row>
    <row r="135" spans="3:13" x14ac:dyDescent="0.25">
      <c r="C135">
        <v>71</v>
      </c>
      <c r="D135" t="s">
        <v>1009</v>
      </c>
      <c r="E135" t="s">
        <v>780</v>
      </c>
      <c r="F135" t="s">
        <v>1508</v>
      </c>
      <c r="G135" t="s">
        <v>34</v>
      </c>
      <c r="H135" t="s">
        <v>126</v>
      </c>
      <c r="I135">
        <v>9</v>
      </c>
      <c r="J135" t="s">
        <v>31</v>
      </c>
      <c r="K135" t="str">
        <f>IF(Draft2020[[#This Row],[KEEPER]]="K",_xlfn.IFNA(INDEX(Draft2019[Current Contract],MATCH(Draft2020[[#This Row],[sleeper_id]],Draft2019[sleeper_id],0)),"Undrafted"),"")</f>
        <v>Rookie</v>
      </c>
      <c r="L135" t="str">
        <f>IF(Draft2020[[#This Row],[KEEPER]]="K",Draft2020[[#This Row],[Last Contract]],IF(ISNA(VLOOKUP(Draft2020[[#This Row],[sleeper_id]],Rookies2020[player_id],1,FALSE)),"Auction","Rookie"))</f>
        <v>Rookie</v>
      </c>
      <c r="M135">
        <f>IF(Draft2020[[#This Row],[KEEPER]]="K",1+_xlfn.IFNA(INDEX(Draft2019[Net Keeper Count],MATCH(Draft2020[[#This Row],[PLAYER]],Draft2019[PLAYER],0)),0),0)</f>
        <v>4</v>
      </c>
    </row>
    <row r="136" spans="3:13" x14ac:dyDescent="0.25">
      <c r="C136">
        <v>72</v>
      </c>
      <c r="D136" t="s">
        <v>1009</v>
      </c>
      <c r="E136" t="s">
        <v>53</v>
      </c>
      <c r="F136" t="s">
        <v>5478</v>
      </c>
      <c r="G136" t="s">
        <v>54</v>
      </c>
      <c r="H136" t="s">
        <v>29</v>
      </c>
      <c r="I136">
        <v>4</v>
      </c>
      <c r="J136" t="s">
        <v>31</v>
      </c>
      <c r="K136" t="str">
        <f>IF(Draft2020[[#This Row],[KEEPER]]="K",_xlfn.IFNA(INDEX(Draft2019[Current Contract],MATCH(Draft2020[[#This Row],[sleeper_id]],Draft2019[sleeper_id],0)),"Undrafted"),"")</f>
        <v>Auction</v>
      </c>
      <c r="L136" t="str">
        <f>IF(Draft2020[[#This Row],[KEEPER]]="K",Draft2020[[#This Row],[Last Contract]],IF(ISNA(VLOOKUP(Draft2020[[#This Row],[sleeper_id]],Rookies2020[player_id],1,FALSE)),"Auction","Rookie"))</f>
        <v>Auction</v>
      </c>
      <c r="M136">
        <f>IF(Draft2020[[#This Row],[KEEPER]]="K",1+_xlfn.IFNA(INDEX(Draft2019[Net Keeper Count],MATCH(Draft2020[[#This Row],[PLAYER]],Draft2019[PLAYER],0)),0),0)</f>
        <v>1</v>
      </c>
    </row>
    <row r="137" spans="3:13" x14ac:dyDescent="0.25">
      <c r="C137">
        <v>73</v>
      </c>
      <c r="D137" t="s">
        <v>1009</v>
      </c>
      <c r="E137" t="s">
        <v>1179</v>
      </c>
      <c r="F137" t="s">
        <v>1178</v>
      </c>
      <c r="G137" t="s">
        <v>105</v>
      </c>
      <c r="H137" t="s">
        <v>102</v>
      </c>
      <c r="I137">
        <v>6</v>
      </c>
      <c r="J137" t="s">
        <v>31</v>
      </c>
      <c r="K137" t="str">
        <f>IF(Draft2020[[#This Row],[KEEPER]]="K",_xlfn.IFNA(INDEX(Draft2019[Current Contract],MATCH(Draft2020[[#This Row],[sleeper_id]],Draft2019[sleeper_id],0)),"Undrafted"),"")</f>
        <v>Rookie</v>
      </c>
      <c r="L137" t="str">
        <f>IF(Draft2020[[#This Row],[KEEPER]]="K",Draft2020[[#This Row],[Last Contract]],IF(ISNA(VLOOKUP(Draft2020[[#This Row],[sleeper_id]],Rookies2020[player_id],1,FALSE)),"Auction","Rookie"))</f>
        <v>Rookie</v>
      </c>
      <c r="M137">
        <f>IF(Draft2020[[#This Row],[KEEPER]]="K",1+_xlfn.IFNA(INDEX(Draft2019[Net Keeper Count],MATCH(Draft2020[[#This Row],[PLAYER]],Draft2019[PLAYER],0)),0),0)</f>
        <v>1</v>
      </c>
    </row>
    <row r="138" spans="3:13" x14ac:dyDescent="0.25">
      <c r="C138">
        <v>74</v>
      </c>
      <c r="D138" t="s">
        <v>1009</v>
      </c>
      <c r="E138" t="s">
        <v>40</v>
      </c>
      <c r="F138" t="s">
        <v>5179</v>
      </c>
      <c r="G138" t="s">
        <v>41</v>
      </c>
      <c r="H138" t="s">
        <v>29</v>
      </c>
      <c r="I138">
        <v>12</v>
      </c>
      <c r="J138" t="s">
        <v>31</v>
      </c>
      <c r="K138" t="str">
        <f>IF(Draft2020[[#This Row],[KEEPER]]="K",_xlfn.IFNA(INDEX(Draft2019[Current Contract],MATCH(Draft2020[[#This Row],[sleeper_id]],Draft2019[sleeper_id],0)),"Undrafted"),"")</f>
        <v>Auction</v>
      </c>
      <c r="L138" t="str">
        <f>IF(Draft2020[[#This Row],[KEEPER]]="K",Draft2020[[#This Row],[Last Contract]],IF(ISNA(VLOOKUP(Draft2020[[#This Row],[sleeper_id]],Rookies2020[player_id],1,FALSE)),"Auction","Rookie"))</f>
        <v>Auction</v>
      </c>
      <c r="M138">
        <f>IF(Draft2020[[#This Row],[KEEPER]]="K",1+_xlfn.IFNA(INDEX(Draft2019[Net Keeper Count],MATCH(Draft2020[[#This Row],[PLAYER]],Draft2019[PLAYER],0)),0),0)</f>
        <v>1</v>
      </c>
    </row>
    <row r="139" spans="3:13" x14ac:dyDescent="0.25">
      <c r="C139">
        <v>75</v>
      </c>
      <c r="D139" t="s">
        <v>1009</v>
      </c>
      <c r="E139" t="s">
        <v>331</v>
      </c>
      <c r="F139" t="s">
        <v>2621</v>
      </c>
      <c r="G139" t="s">
        <v>56</v>
      </c>
      <c r="H139" t="s">
        <v>64</v>
      </c>
      <c r="I139">
        <v>32</v>
      </c>
      <c r="J139" t="s">
        <v>31</v>
      </c>
      <c r="K139" t="str">
        <f>IF(Draft2020[[#This Row],[KEEPER]]="K",_xlfn.IFNA(INDEX(Draft2019[Current Contract],MATCH(Draft2020[[#This Row],[sleeper_id]],Draft2019[sleeper_id],0)),"Undrafted"),"")</f>
        <v>Rookie</v>
      </c>
      <c r="L139" t="str">
        <f>IF(Draft2020[[#This Row],[KEEPER]]="K",Draft2020[[#This Row],[Last Contract]],IF(ISNA(VLOOKUP(Draft2020[[#This Row],[sleeper_id]],Rookies2020[player_id],1,FALSE)),"Auction","Rookie"))</f>
        <v>Rookie</v>
      </c>
      <c r="M139">
        <f>IF(Draft2020[[#This Row],[KEEPER]]="K",1+_xlfn.IFNA(INDEX(Draft2019[Net Keeper Count],MATCH(Draft2020[[#This Row],[PLAYER]],Draft2019[PLAYER],0)),0),0)</f>
        <v>3</v>
      </c>
    </row>
    <row r="140" spans="3:13" x14ac:dyDescent="0.25">
      <c r="C140">
        <v>76</v>
      </c>
      <c r="D140" t="s">
        <v>1009</v>
      </c>
      <c r="E140" t="s">
        <v>280</v>
      </c>
      <c r="F140" t="s">
        <v>2569</v>
      </c>
      <c r="G140" t="s">
        <v>94</v>
      </c>
      <c r="H140" t="s">
        <v>102</v>
      </c>
      <c r="I140">
        <v>19</v>
      </c>
      <c r="J140" t="s">
        <v>31</v>
      </c>
      <c r="K140" t="str">
        <f>IF(Draft2020[[#This Row],[KEEPER]]="K",_xlfn.IFNA(INDEX(Draft2019[Current Contract],MATCH(Draft2020[[#This Row],[sleeper_id]],Draft2019[sleeper_id],0)),"Undrafted"),"")</f>
        <v>Rookie</v>
      </c>
      <c r="L140" t="str">
        <f>IF(Draft2020[[#This Row],[KEEPER]]="K",Draft2020[[#This Row],[Last Contract]],IF(ISNA(VLOOKUP(Draft2020[[#This Row],[sleeper_id]],Rookies2020[player_id],1,FALSE)),"Auction","Rookie"))</f>
        <v>Rookie</v>
      </c>
      <c r="M140">
        <f>IF(Draft2020[[#This Row],[KEEPER]]="K",1+_xlfn.IFNA(INDEX(Draft2019[Net Keeper Count],MATCH(Draft2020[[#This Row],[PLAYER]],Draft2019[PLAYER],0)),0),0)</f>
        <v>3</v>
      </c>
    </row>
    <row r="141" spans="3:13" x14ac:dyDescent="0.25">
      <c r="C141">
        <v>77</v>
      </c>
      <c r="D141" t="s">
        <v>1009</v>
      </c>
      <c r="E141" t="s">
        <v>118</v>
      </c>
      <c r="F141" t="s">
        <v>5177</v>
      </c>
      <c r="G141" t="s">
        <v>54</v>
      </c>
      <c r="H141" t="s">
        <v>102</v>
      </c>
      <c r="I141">
        <v>59</v>
      </c>
      <c r="J141" t="s">
        <v>31</v>
      </c>
      <c r="K141" t="str">
        <f>IF(Draft2020[[#This Row],[KEEPER]]="K",_xlfn.IFNA(INDEX(Draft2019[Current Contract],MATCH(Draft2020[[#This Row],[sleeper_id]],Draft2019[sleeper_id],0)),"Undrafted"),"")</f>
        <v>Rookie</v>
      </c>
      <c r="L141" t="str">
        <f>IF(Draft2020[[#This Row],[KEEPER]]="K",Draft2020[[#This Row],[Last Contract]],IF(ISNA(VLOOKUP(Draft2020[[#This Row],[sleeper_id]],Rookies2020[player_id],1,FALSE)),"Auction","Rookie"))</f>
        <v>Rookie</v>
      </c>
      <c r="M141">
        <f>IF(Draft2020[[#This Row],[KEEPER]]="K",1+_xlfn.IFNA(INDEX(Draft2019[Net Keeper Count],MATCH(Draft2020[[#This Row],[PLAYER]],Draft2019[PLAYER],0)),0),0)</f>
        <v>4</v>
      </c>
    </row>
    <row r="142" spans="3:13" x14ac:dyDescent="0.25">
      <c r="C142">
        <v>78</v>
      </c>
      <c r="D142" t="s">
        <v>1009</v>
      </c>
      <c r="E142" t="s">
        <v>84</v>
      </c>
      <c r="F142" t="s">
        <v>5182</v>
      </c>
      <c r="G142" t="s">
        <v>81</v>
      </c>
      <c r="H142" t="s">
        <v>64</v>
      </c>
      <c r="I142">
        <v>103</v>
      </c>
      <c r="J142" t="s">
        <v>31</v>
      </c>
      <c r="K142" t="str">
        <f>IF(Draft2020[[#This Row],[KEEPER]]="K",_xlfn.IFNA(INDEX(Draft2019[Current Contract],MATCH(Draft2020[[#This Row],[sleeper_id]],Draft2019[sleeper_id],0)),"Undrafted"),"")</f>
        <v>Rookie</v>
      </c>
      <c r="L142" t="str">
        <f>IF(Draft2020[[#This Row],[KEEPER]]="K",Draft2020[[#This Row],[Last Contract]],IF(ISNA(VLOOKUP(Draft2020[[#This Row],[sleeper_id]],Rookies2020[player_id],1,FALSE)),"Auction","Rookie"))</f>
        <v>Rookie</v>
      </c>
      <c r="M142">
        <f>IF(Draft2020[[#This Row],[KEEPER]]="K",1+_xlfn.IFNA(INDEX(Draft2019[Net Keeper Count],MATCH(Draft2020[[#This Row],[PLAYER]],Draft2019[PLAYER],0)),0),0)</f>
        <v>4</v>
      </c>
    </row>
    <row r="143" spans="3:13" x14ac:dyDescent="0.25">
      <c r="C143">
        <v>79</v>
      </c>
      <c r="D143" t="s">
        <v>1009</v>
      </c>
      <c r="E143" t="s">
        <v>1999</v>
      </c>
      <c r="F143" t="s">
        <v>5171</v>
      </c>
      <c r="G143" t="s">
        <v>107</v>
      </c>
      <c r="H143" t="s">
        <v>64</v>
      </c>
      <c r="I143">
        <v>4</v>
      </c>
      <c r="J143" t="s">
        <v>19</v>
      </c>
      <c r="K143" t="str">
        <f>IF(Draft2020[[#This Row],[KEEPER]]="K",_xlfn.IFNA(INDEX(Draft2019[Current Contract],MATCH(Draft2020[[#This Row],[sleeper_id]],Draft2019[sleeper_id],0)),"Undrafted"),"")</f>
        <v/>
      </c>
      <c r="L143" t="str">
        <f>IF(Draft2020[[#This Row],[KEEPER]]="K",Draft2020[[#This Row],[Last Contract]],IF(ISNA(VLOOKUP(Draft2020[[#This Row],[sleeper_id]],Rookies2020[player_id],1,FALSE)),"Auction","Rookie"))</f>
        <v>Rookie</v>
      </c>
      <c r="M143">
        <f>IF(Draft2020[[#This Row],[KEEPER]]="K",1+_xlfn.IFNA(INDEX(Draft2019[Net Keeper Count],MATCH(Draft2020[[#This Row],[PLAYER]],Draft2019[PLAYER],0)),0),0)</f>
        <v>0</v>
      </c>
    </row>
    <row r="144" spans="3:13" x14ac:dyDescent="0.25">
      <c r="C144">
        <v>80</v>
      </c>
      <c r="D144" t="s">
        <v>1009</v>
      </c>
      <c r="E144" t="s">
        <v>1434</v>
      </c>
      <c r="F144" t="s">
        <v>1433</v>
      </c>
      <c r="G144" t="s">
        <v>77</v>
      </c>
      <c r="H144" t="s">
        <v>102</v>
      </c>
      <c r="I144">
        <v>4</v>
      </c>
      <c r="J144" t="s">
        <v>19</v>
      </c>
      <c r="K144" t="str">
        <f>IF(Draft2020[[#This Row],[KEEPER]]="K",_xlfn.IFNA(INDEX(Draft2019[Current Contract],MATCH(Draft2020[[#This Row],[sleeper_id]],Draft2019[sleeper_id],0)),"Undrafted"),"")</f>
        <v/>
      </c>
      <c r="L144" t="str">
        <f>IF(Draft2020[[#This Row],[KEEPER]]="K",Draft2020[[#This Row],[Last Contract]],IF(ISNA(VLOOKUP(Draft2020[[#This Row],[sleeper_id]],Rookies2020[player_id],1,FALSE)),"Auction","Rookie"))</f>
        <v>Rookie</v>
      </c>
      <c r="M144">
        <f>IF(Draft2020[[#This Row],[KEEPER]]="K",1+_xlfn.IFNA(INDEX(Draft2019[Net Keeper Count],MATCH(Draft2020[[#This Row],[PLAYER]],Draft2019[PLAYER],0)),0),0)</f>
        <v>0</v>
      </c>
    </row>
    <row r="145" spans="3:13" x14ac:dyDescent="0.25">
      <c r="C145">
        <v>81</v>
      </c>
      <c r="D145" t="s">
        <v>1009</v>
      </c>
      <c r="E145" t="s">
        <v>1458</v>
      </c>
      <c r="F145" t="s">
        <v>1457</v>
      </c>
      <c r="G145" t="s">
        <v>81</v>
      </c>
      <c r="H145" t="s">
        <v>102</v>
      </c>
      <c r="I145">
        <v>5</v>
      </c>
      <c r="J145" t="s">
        <v>19</v>
      </c>
      <c r="K145" t="str">
        <f>IF(Draft2020[[#This Row],[KEEPER]]="K",_xlfn.IFNA(INDEX(Draft2019[Current Contract],MATCH(Draft2020[[#This Row],[sleeper_id]],Draft2019[sleeper_id],0)),"Undrafted"),"")</f>
        <v/>
      </c>
      <c r="L145" t="str">
        <f>IF(Draft2020[[#This Row],[KEEPER]]="K",Draft2020[[#This Row],[Last Contract]],IF(ISNA(VLOOKUP(Draft2020[[#This Row],[sleeper_id]],Rookies2020[player_id],1,FALSE)),"Auction","Rookie"))</f>
        <v>Rookie</v>
      </c>
      <c r="M145">
        <f>IF(Draft2020[[#This Row],[KEEPER]]="K",1+_xlfn.IFNA(INDEX(Draft2019[Net Keeper Count],MATCH(Draft2020[[#This Row],[PLAYER]],Draft2019[PLAYER],0)),0),0)</f>
        <v>0</v>
      </c>
    </row>
    <row r="146" spans="3:13" x14ac:dyDescent="0.25">
      <c r="C146">
        <v>82</v>
      </c>
      <c r="D146" t="s">
        <v>1009</v>
      </c>
      <c r="E146" t="s">
        <v>1209</v>
      </c>
      <c r="F146" t="s">
        <v>1208</v>
      </c>
      <c r="G146" t="s">
        <v>105</v>
      </c>
      <c r="H146" t="s">
        <v>64</v>
      </c>
      <c r="I146">
        <v>6</v>
      </c>
      <c r="J146" t="s">
        <v>19</v>
      </c>
      <c r="K146" t="str">
        <f>IF(Draft2020[[#This Row],[KEEPER]]="K",_xlfn.IFNA(INDEX(Draft2019[Current Contract],MATCH(Draft2020[[#This Row],[sleeper_id]],Draft2019[sleeper_id],0)),"Undrafted"),"")</f>
        <v/>
      </c>
      <c r="L146" t="str">
        <f>IF(Draft2020[[#This Row],[KEEPER]]="K",Draft2020[[#This Row],[Last Contract]],IF(ISNA(VLOOKUP(Draft2020[[#This Row],[sleeper_id]],Rookies2020[player_id],1,FALSE)),"Auction","Rookie"))</f>
        <v>Rookie</v>
      </c>
      <c r="M146">
        <f>IF(Draft2020[[#This Row],[KEEPER]]="K",1+_xlfn.IFNA(INDEX(Draft2019[Net Keeper Count],MATCH(Draft2020[[#This Row],[PLAYER]],Draft2019[PLAYER],0)),0),0)</f>
        <v>0</v>
      </c>
    </row>
    <row r="147" spans="3:13" x14ac:dyDescent="0.25">
      <c r="C147">
        <v>14</v>
      </c>
      <c r="D147" t="s">
        <v>5479</v>
      </c>
      <c r="E147" t="s">
        <v>154</v>
      </c>
      <c r="F147" t="s">
        <v>5149</v>
      </c>
      <c r="G147" t="s">
        <v>39</v>
      </c>
      <c r="H147" t="s">
        <v>126</v>
      </c>
      <c r="I147">
        <v>48</v>
      </c>
      <c r="K147" t="str">
        <f>IF(Draft2020[[#This Row],[KEEPER]]="K",_xlfn.IFNA(INDEX(Draft2019[Current Contract],MATCH(Draft2020[[#This Row],[sleeper_id]],Draft2019[sleeper_id],0)),"Undrafted"),"")</f>
        <v/>
      </c>
      <c r="L147" t="str">
        <f>IF(Draft2020[[#This Row],[KEEPER]]="K",Draft2020[[#This Row],[Last Contract]],IF(ISNA(VLOOKUP(Draft2020[[#This Row],[sleeper_id]],Rookies2020[player_id],1,FALSE)),"Auction","Rookie"))</f>
        <v>Auction</v>
      </c>
      <c r="M147">
        <f>IF(Draft2020[[#This Row],[KEEPER]]="K",1+_xlfn.IFNA(INDEX(Draft2019[Net Keeper Count],MATCH(Draft2020[[#This Row],[PLAYER]],Draft2019[PLAYER],0)),0),0)</f>
        <v>0</v>
      </c>
    </row>
    <row r="148" spans="3:13" x14ac:dyDescent="0.25">
      <c r="C148">
        <v>22</v>
      </c>
      <c r="D148" t="s">
        <v>5479</v>
      </c>
      <c r="E148" t="s">
        <v>55</v>
      </c>
      <c r="F148" t="s">
        <v>5480</v>
      </c>
      <c r="G148" t="s">
        <v>56</v>
      </c>
      <c r="H148" t="s">
        <v>29</v>
      </c>
      <c r="I148">
        <v>9</v>
      </c>
      <c r="K148" t="str">
        <f>IF(Draft2020[[#This Row],[KEEPER]]="K",_xlfn.IFNA(INDEX(Draft2019[Current Contract],MATCH(Draft2020[[#This Row],[sleeper_id]],Draft2019[sleeper_id],0)),"Undrafted"),"")</f>
        <v/>
      </c>
      <c r="L148" t="str">
        <f>IF(Draft2020[[#This Row],[KEEPER]]="K",Draft2020[[#This Row],[Last Contract]],IF(ISNA(VLOOKUP(Draft2020[[#This Row],[sleeper_id]],Rookies2020[player_id],1,FALSE)),"Auction","Rookie"))</f>
        <v>Auction</v>
      </c>
      <c r="M148">
        <f>IF(Draft2020[[#This Row],[KEEPER]]="K",1+_xlfn.IFNA(INDEX(Draft2019[Net Keeper Count],MATCH(Draft2020[[#This Row],[PLAYER]],Draft2019[PLAYER],0)),0),0)</f>
        <v>0</v>
      </c>
    </row>
    <row r="149" spans="3:13" x14ac:dyDescent="0.25">
      <c r="C149">
        <v>27</v>
      </c>
      <c r="D149" t="s">
        <v>5479</v>
      </c>
      <c r="E149" t="s">
        <v>201</v>
      </c>
      <c r="F149" t="s">
        <v>5481</v>
      </c>
      <c r="G149" t="s">
        <v>74</v>
      </c>
      <c r="H149" t="s">
        <v>64</v>
      </c>
      <c r="I149">
        <v>2</v>
      </c>
      <c r="K149" t="str">
        <f>IF(Draft2020[[#This Row],[KEEPER]]="K",_xlfn.IFNA(INDEX(Draft2019[Current Contract],MATCH(Draft2020[[#This Row],[sleeper_id]],Draft2019[sleeper_id],0)),"Undrafted"),"")</f>
        <v/>
      </c>
      <c r="L149" t="str">
        <f>IF(Draft2020[[#This Row],[KEEPER]]="K",Draft2020[[#This Row],[Last Contract]],IF(ISNA(VLOOKUP(Draft2020[[#This Row],[sleeper_id]],Rookies2020[player_id],1,FALSE)),"Auction","Rookie"))</f>
        <v>Auction</v>
      </c>
      <c r="M149">
        <f>IF(Draft2020[[#This Row],[KEEPER]]="K",1+_xlfn.IFNA(INDEX(Draft2019[Net Keeper Count],MATCH(Draft2020[[#This Row],[PLAYER]],Draft2019[PLAYER],0)),0),0)</f>
        <v>0</v>
      </c>
    </row>
    <row r="150" spans="3:13" x14ac:dyDescent="0.25">
      <c r="C150">
        <v>38</v>
      </c>
      <c r="D150" t="s">
        <v>5479</v>
      </c>
      <c r="E150" t="s">
        <v>346</v>
      </c>
      <c r="F150" t="s">
        <v>5482</v>
      </c>
      <c r="G150" t="s">
        <v>92</v>
      </c>
      <c r="H150" t="s">
        <v>102</v>
      </c>
      <c r="I150">
        <v>4</v>
      </c>
      <c r="J150" t="s">
        <v>31</v>
      </c>
      <c r="K150" t="str">
        <f>IF(Draft2020[[#This Row],[KEEPER]]="K",_xlfn.IFNA(INDEX(Draft2019[Current Contract],MATCH(Draft2020[[#This Row],[sleeper_id]],Draft2019[sleeper_id],0)),"Undrafted"),"")</f>
        <v>Rookie</v>
      </c>
      <c r="L150" t="str">
        <f>IF(Draft2020[[#This Row],[KEEPER]]="K",Draft2020[[#This Row],[Last Contract]],IF(ISNA(VLOOKUP(Draft2020[[#This Row],[sleeper_id]],Rookies2020[player_id],1,FALSE)),"Auction","Rookie"))</f>
        <v>Rookie</v>
      </c>
      <c r="M150">
        <f>IF(Draft2020[[#This Row],[KEEPER]]="K",1+_xlfn.IFNA(INDEX(Draft2019[Net Keeper Count],MATCH(Draft2020[[#This Row],[PLAYER]],Draft2019[PLAYER],0)),0),0)</f>
        <v>2</v>
      </c>
    </row>
    <row r="151" spans="3:13" x14ac:dyDescent="0.25">
      <c r="C151">
        <v>39</v>
      </c>
      <c r="D151" t="s">
        <v>5479</v>
      </c>
      <c r="E151" t="s">
        <v>412</v>
      </c>
      <c r="F151" t="s">
        <v>2844</v>
      </c>
      <c r="G151" t="s">
        <v>36</v>
      </c>
      <c r="H151" t="s">
        <v>29</v>
      </c>
      <c r="I151">
        <v>1</v>
      </c>
      <c r="J151" t="s">
        <v>31</v>
      </c>
      <c r="K151" t="str">
        <f>IF(Draft2020[[#This Row],[KEEPER]]="K",_xlfn.IFNA(INDEX(Draft2019[Current Contract],MATCH(Draft2020[[#This Row],[sleeper_id]],Draft2019[sleeper_id],0)),"Undrafted"),"")</f>
        <v>Undrafted</v>
      </c>
      <c r="L151" t="str">
        <f>IF(Draft2020[[#This Row],[KEEPER]]="K",Draft2020[[#This Row],[Last Contract]],IF(ISNA(VLOOKUP(Draft2020[[#This Row],[sleeper_id]],Rookies2020[player_id],1,FALSE)),"Auction","Rookie"))</f>
        <v>Undrafted</v>
      </c>
      <c r="M151">
        <f>IF(Draft2020[[#This Row],[KEEPER]]="K",1+_xlfn.IFNA(INDEX(Draft2019[Net Keeper Count],MATCH(Draft2020[[#This Row],[PLAYER]],Draft2019[PLAYER],0)),0),0)</f>
        <v>1</v>
      </c>
    </row>
    <row r="152" spans="3:13" x14ac:dyDescent="0.25">
      <c r="C152">
        <v>40</v>
      </c>
      <c r="D152" t="s">
        <v>5479</v>
      </c>
      <c r="E152" t="s">
        <v>1881</v>
      </c>
      <c r="F152" t="s">
        <v>5135</v>
      </c>
      <c r="G152" t="s">
        <v>44</v>
      </c>
      <c r="H152" t="s">
        <v>102</v>
      </c>
      <c r="I152">
        <v>5</v>
      </c>
      <c r="J152" t="s">
        <v>31</v>
      </c>
      <c r="K152" t="str">
        <f>IF(Draft2020[[#This Row],[KEEPER]]="K",_xlfn.IFNA(INDEX(Draft2019[Current Contract],MATCH(Draft2020[[#This Row],[sleeper_id]],Draft2019[sleeper_id],0)),"Undrafted"),"")</f>
        <v>Rookie</v>
      </c>
      <c r="L152" t="str">
        <f>IF(Draft2020[[#This Row],[KEEPER]]="K",Draft2020[[#This Row],[Last Contract]],IF(ISNA(VLOOKUP(Draft2020[[#This Row],[sleeper_id]],Rookies2020[player_id],1,FALSE)),"Auction","Rookie"))</f>
        <v>Rookie</v>
      </c>
      <c r="M152">
        <f>IF(Draft2020[[#This Row],[KEEPER]]="K",1+_xlfn.IFNA(INDEX(Draft2019[Net Keeper Count],MATCH(Draft2020[[#This Row],[PLAYER]],Draft2019[PLAYER],0)),0),0)</f>
        <v>1</v>
      </c>
    </row>
    <row r="153" spans="3:13" x14ac:dyDescent="0.25">
      <c r="C153">
        <v>41</v>
      </c>
      <c r="D153" t="s">
        <v>5479</v>
      </c>
      <c r="E153" t="s">
        <v>269</v>
      </c>
      <c r="F153" t="s">
        <v>5483</v>
      </c>
      <c r="G153" t="s">
        <v>83</v>
      </c>
      <c r="H153" t="s">
        <v>102</v>
      </c>
      <c r="I153">
        <v>3</v>
      </c>
      <c r="J153" t="s">
        <v>31</v>
      </c>
      <c r="K153" t="str">
        <f>IF(Draft2020[[#This Row],[KEEPER]]="K",_xlfn.IFNA(INDEX(Draft2019[Current Contract],MATCH(Draft2020[[#This Row],[sleeper_id]],Draft2019[sleeper_id],0)),"Undrafted"),"")</f>
        <v>Rookie</v>
      </c>
      <c r="L153" t="str">
        <f>IF(Draft2020[[#This Row],[KEEPER]]="K",Draft2020[[#This Row],[Last Contract]],IF(ISNA(VLOOKUP(Draft2020[[#This Row],[sleeper_id]],Rookies2020[player_id],1,FALSE)),"Auction","Rookie"))</f>
        <v>Rookie</v>
      </c>
      <c r="M153">
        <f>IF(Draft2020[[#This Row],[KEEPER]]="K",1+_xlfn.IFNA(INDEX(Draft2019[Net Keeper Count],MATCH(Draft2020[[#This Row],[PLAYER]],Draft2019[PLAYER],0)),0),0)</f>
        <v>3</v>
      </c>
    </row>
    <row r="154" spans="3:13" x14ac:dyDescent="0.25">
      <c r="C154">
        <v>42</v>
      </c>
      <c r="D154" t="s">
        <v>5479</v>
      </c>
      <c r="E154" t="s">
        <v>442</v>
      </c>
      <c r="F154" t="s">
        <v>2748</v>
      </c>
      <c r="G154" t="s">
        <v>36</v>
      </c>
      <c r="H154" t="s">
        <v>126</v>
      </c>
      <c r="I154">
        <v>1</v>
      </c>
      <c r="J154" t="s">
        <v>31</v>
      </c>
      <c r="K154" t="str">
        <f>IF(Draft2020[[#This Row],[KEEPER]]="K",_xlfn.IFNA(INDEX(Draft2019[Current Contract],MATCH(Draft2020[[#This Row],[sleeper_id]],Draft2019[sleeper_id],0)),"Undrafted"),"")</f>
        <v>Rookie</v>
      </c>
      <c r="L154" t="str">
        <f>IF(Draft2020[[#This Row],[KEEPER]]="K",Draft2020[[#This Row],[Last Contract]],IF(ISNA(VLOOKUP(Draft2020[[#This Row],[sleeper_id]],Rookies2020[player_id],1,FALSE)),"Auction","Rookie"))</f>
        <v>Rookie</v>
      </c>
      <c r="M154">
        <f>IF(Draft2020[[#This Row],[KEEPER]]="K",1+_xlfn.IFNA(INDEX(Draft2019[Net Keeper Count],MATCH(Draft2020[[#This Row],[PLAYER]],Draft2019[PLAYER],0)),0),0)</f>
        <v>2</v>
      </c>
    </row>
    <row r="155" spans="3:13" x14ac:dyDescent="0.25">
      <c r="C155">
        <v>43</v>
      </c>
      <c r="D155" t="s">
        <v>5479</v>
      </c>
      <c r="E155" t="s">
        <v>184</v>
      </c>
      <c r="F155" t="s">
        <v>5484</v>
      </c>
      <c r="G155" t="s">
        <v>72</v>
      </c>
      <c r="H155" t="s">
        <v>102</v>
      </c>
      <c r="I155">
        <v>1</v>
      </c>
      <c r="J155" t="s">
        <v>31</v>
      </c>
      <c r="K155" t="str">
        <f>IF(Draft2020[[#This Row],[KEEPER]]="K",_xlfn.IFNA(INDEX(Draft2019[Current Contract],MATCH(Draft2020[[#This Row],[sleeper_id]],Draft2019[sleeper_id],0)),"Undrafted"),"")</f>
        <v>Undrafted</v>
      </c>
      <c r="L155" t="str">
        <f>IF(Draft2020[[#This Row],[KEEPER]]="K",Draft2020[[#This Row],[Last Contract]],IF(ISNA(VLOOKUP(Draft2020[[#This Row],[sleeper_id]],Rookies2020[player_id],1,FALSE)),"Auction","Rookie"))</f>
        <v>Undrafted</v>
      </c>
      <c r="M155">
        <f>IF(Draft2020[[#This Row],[KEEPER]]="K",1+_xlfn.IFNA(INDEX(Draft2019[Net Keeper Count],MATCH(Draft2020[[#This Row],[PLAYER]],Draft2019[PLAYER],0)),0),0)</f>
        <v>1</v>
      </c>
    </row>
    <row r="156" spans="3:13" x14ac:dyDescent="0.25">
      <c r="C156">
        <v>44</v>
      </c>
      <c r="D156" t="s">
        <v>5479</v>
      </c>
      <c r="E156" t="s">
        <v>289</v>
      </c>
      <c r="F156" t="s">
        <v>5252</v>
      </c>
      <c r="G156" t="s">
        <v>47</v>
      </c>
      <c r="H156" t="s">
        <v>102</v>
      </c>
      <c r="I156">
        <v>1</v>
      </c>
      <c r="J156" t="s">
        <v>31</v>
      </c>
      <c r="K156" t="str">
        <f>IF(Draft2020[[#This Row],[KEEPER]]="K",_xlfn.IFNA(INDEX(Draft2019[Current Contract],MATCH(Draft2020[[#This Row],[sleeper_id]],Draft2019[sleeper_id],0)),"Undrafted"),"")</f>
        <v>Undrafted</v>
      </c>
      <c r="L156" t="str">
        <f>IF(Draft2020[[#This Row],[KEEPER]]="K",Draft2020[[#This Row],[Last Contract]],IF(ISNA(VLOOKUP(Draft2020[[#This Row],[sleeper_id]],Rookies2020[player_id],1,FALSE)),"Auction","Rookie"))</f>
        <v>Undrafted</v>
      </c>
      <c r="M156">
        <f>IF(Draft2020[[#This Row],[KEEPER]]="K",1+_xlfn.IFNA(INDEX(Draft2019[Net Keeper Count],MATCH(Draft2020[[#This Row],[PLAYER]],Draft2019[PLAYER],0)),0),0)</f>
        <v>2</v>
      </c>
    </row>
    <row r="157" spans="3:13" x14ac:dyDescent="0.25">
      <c r="C157">
        <v>45</v>
      </c>
      <c r="D157" t="s">
        <v>5479</v>
      </c>
      <c r="E157" t="s">
        <v>1109</v>
      </c>
      <c r="F157" t="s">
        <v>1108</v>
      </c>
      <c r="G157" t="s">
        <v>92</v>
      </c>
      <c r="H157" t="s">
        <v>29</v>
      </c>
      <c r="I157">
        <v>3</v>
      </c>
      <c r="J157" t="s">
        <v>31</v>
      </c>
      <c r="K157" t="str">
        <f>IF(Draft2020[[#This Row],[KEEPER]]="K",_xlfn.IFNA(INDEX(Draft2019[Current Contract],MATCH(Draft2020[[#This Row],[sleeper_id]],Draft2019[sleeper_id],0)),"Undrafted"),"")</f>
        <v>Rookie</v>
      </c>
      <c r="L157" t="str">
        <f>IF(Draft2020[[#This Row],[KEEPER]]="K",Draft2020[[#This Row],[Last Contract]],IF(ISNA(VLOOKUP(Draft2020[[#This Row],[sleeper_id]],Rookies2020[player_id],1,FALSE)),"Auction","Rookie"))</f>
        <v>Rookie</v>
      </c>
      <c r="M157">
        <f>IF(Draft2020[[#This Row],[KEEPER]]="K",1+_xlfn.IFNA(INDEX(Draft2019[Net Keeper Count],MATCH(Draft2020[[#This Row],[PLAYER]],Draft2019[PLAYER],0)),0),0)</f>
        <v>1</v>
      </c>
    </row>
    <row r="158" spans="3:13" x14ac:dyDescent="0.25">
      <c r="C158">
        <v>46</v>
      </c>
      <c r="D158" t="s">
        <v>5479</v>
      </c>
      <c r="E158" t="s">
        <v>596</v>
      </c>
      <c r="F158" t="s">
        <v>5485</v>
      </c>
      <c r="G158" t="s">
        <v>41</v>
      </c>
      <c r="H158" t="s">
        <v>31</v>
      </c>
      <c r="I158">
        <v>1</v>
      </c>
      <c r="J158" t="s">
        <v>31</v>
      </c>
      <c r="K158" t="str">
        <f>IF(Draft2020[[#This Row],[KEEPER]]="K",_xlfn.IFNA(INDEX(Draft2019[Current Contract],MATCH(Draft2020[[#This Row],[sleeper_id]],Draft2019[sleeper_id],0)),"Undrafted"),"")</f>
        <v>Undrafted</v>
      </c>
      <c r="L158" t="str">
        <f>IF(Draft2020[[#This Row],[KEEPER]]="K",Draft2020[[#This Row],[Last Contract]],IF(ISNA(VLOOKUP(Draft2020[[#This Row],[sleeper_id]],Rookies2020[player_id],1,FALSE)),"Auction","Rookie"))</f>
        <v>Undrafted</v>
      </c>
      <c r="M158">
        <f>IF(Draft2020[[#This Row],[KEEPER]]="K",1+_xlfn.IFNA(INDEX(Draft2019[Net Keeper Count],MATCH(Draft2020[[#This Row],[PLAYER]],Draft2019[PLAYER],0)),0),0)</f>
        <v>2</v>
      </c>
    </row>
    <row r="159" spans="3:13" x14ac:dyDescent="0.25">
      <c r="C159">
        <v>47</v>
      </c>
      <c r="D159" t="s">
        <v>5479</v>
      </c>
      <c r="E159" t="s">
        <v>231</v>
      </c>
      <c r="F159" t="s">
        <v>5343</v>
      </c>
      <c r="G159" t="s">
        <v>70</v>
      </c>
      <c r="H159" t="s">
        <v>126</v>
      </c>
      <c r="I159">
        <v>3</v>
      </c>
      <c r="J159" t="s">
        <v>31</v>
      </c>
      <c r="K159" t="str">
        <f>IF(Draft2020[[#This Row],[KEEPER]]="K",_xlfn.IFNA(INDEX(Draft2019[Current Contract],MATCH(Draft2020[[#This Row],[sleeper_id]],Draft2019[sleeper_id],0)),"Undrafted"),"")</f>
        <v>Undrafted</v>
      </c>
      <c r="L159" t="str">
        <f>IF(Draft2020[[#This Row],[KEEPER]]="K",Draft2020[[#This Row],[Last Contract]],IF(ISNA(VLOOKUP(Draft2020[[#This Row],[sleeper_id]],Rookies2020[player_id],1,FALSE)),"Auction","Rookie"))</f>
        <v>Undrafted</v>
      </c>
      <c r="M159">
        <f>IF(Draft2020[[#This Row],[KEEPER]]="K",1+_xlfn.IFNA(INDEX(Draft2019[Net Keeper Count],MATCH(Draft2020[[#This Row],[PLAYER]],Draft2019[PLAYER],0)),0),0)</f>
        <v>2</v>
      </c>
    </row>
    <row r="160" spans="3:13" x14ac:dyDescent="0.25">
      <c r="C160">
        <v>48</v>
      </c>
      <c r="D160" t="s">
        <v>5479</v>
      </c>
      <c r="E160" t="s">
        <v>123</v>
      </c>
      <c r="F160" t="s">
        <v>5358</v>
      </c>
      <c r="G160" t="s">
        <v>44</v>
      </c>
      <c r="H160" t="s">
        <v>102</v>
      </c>
      <c r="I160">
        <v>29</v>
      </c>
      <c r="J160" t="s">
        <v>31</v>
      </c>
      <c r="K160" t="str">
        <f>IF(Draft2020[[#This Row],[KEEPER]]="K",_xlfn.IFNA(INDEX(Draft2019[Current Contract],MATCH(Draft2020[[#This Row],[sleeper_id]],Draft2019[sleeper_id],0)),"Undrafted"),"")</f>
        <v>Auction</v>
      </c>
      <c r="L160" t="str">
        <f>IF(Draft2020[[#This Row],[KEEPER]]="K",Draft2020[[#This Row],[Last Contract]],IF(ISNA(VLOOKUP(Draft2020[[#This Row],[sleeper_id]],Rookies2020[player_id],1,FALSE)),"Auction","Rookie"))</f>
        <v>Auction</v>
      </c>
      <c r="M160">
        <f>IF(Draft2020[[#This Row],[KEEPER]]="K",1+_xlfn.IFNA(INDEX(Draft2019[Net Keeper Count],MATCH(Draft2020[[#This Row],[PLAYER]],Draft2019[PLAYER],0)),0),0)</f>
        <v>1</v>
      </c>
    </row>
    <row r="161" spans="3:13" x14ac:dyDescent="0.25">
      <c r="C161">
        <v>49</v>
      </c>
      <c r="D161" t="s">
        <v>5479</v>
      </c>
      <c r="E161" t="s">
        <v>249</v>
      </c>
      <c r="F161" t="s">
        <v>2562</v>
      </c>
      <c r="G161" t="s">
        <v>107</v>
      </c>
      <c r="H161" t="s">
        <v>29</v>
      </c>
      <c r="I161">
        <v>6</v>
      </c>
      <c r="J161" t="s">
        <v>31</v>
      </c>
      <c r="K161" t="str">
        <f>IF(Draft2020[[#This Row],[KEEPER]]="K",_xlfn.IFNA(INDEX(Draft2019[Current Contract],MATCH(Draft2020[[#This Row],[sleeper_id]],Draft2019[sleeper_id],0)),"Undrafted"),"")</f>
        <v>Rookie</v>
      </c>
      <c r="L161" t="str">
        <f>IF(Draft2020[[#This Row],[KEEPER]]="K",Draft2020[[#This Row],[Last Contract]],IF(ISNA(VLOOKUP(Draft2020[[#This Row],[sleeper_id]],Rookies2020[player_id],1,FALSE)),"Auction","Rookie"))</f>
        <v>Rookie</v>
      </c>
      <c r="M161">
        <f>IF(Draft2020[[#This Row],[KEEPER]]="K",1+_xlfn.IFNA(INDEX(Draft2019[Net Keeper Count],MATCH(Draft2020[[#This Row],[PLAYER]],Draft2019[PLAYER],0)),0),0)</f>
        <v>2</v>
      </c>
    </row>
    <row r="162" spans="3:13" x14ac:dyDescent="0.25">
      <c r="C162">
        <v>50</v>
      </c>
      <c r="D162" t="s">
        <v>5479</v>
      </c>
      <c r="E162" t="s">
        <v>183</v>
      </c>
      <c r="F162" t="s">
        <v>5253</v>
      </c>
      <c r="G162" t="s">
        <v>79</v>
      </c>
      <c r="H162" t="s">
        <v>102</v>
      </c>
      <c r="I162">
        <v>3</v>
      </c>
      <c r="J162" t="s">
        <v>31</v>
      </c>
      <c r="K162" t="str">
        <f>IF(Draft2020[[#This Row],[KEEPER]]="K",_xlfn.IFNA(INDEX(Draft2019[Current Contract],MATCH(Draft2020[[#This Row],[sleeper_id]],Draft2019[sleeper_id],0)),"Undrafted"),"")</f>
        <v>Undrafted</v>
      </c>
      <c r="L162" t="str">
        <f>IF(Draft2020[[#This Row],[KEEPER]]="K",Draft2020[[#This Row],[Last Contract]],IF(ISNA(VLOOKUP(Draft2020[[#This Row],[sleeper_id]],Rookies2020[player_id],1,FALSE)),"Auction","Rookie"))</f>
        <v>Undrafted</v>
      </c>
      <c r="M162">
        <f>IF(Draft2020[[#This Row],[KEEPER]]="K",1+_xlfn.IFNA(INDEX(Draft2019[Net Keeper Count],MATCH(Draft2020[[#This Row],[PLAYER]],Draft2019[PLAYER],0)),0),0)</f>
        <v>1</v>
      </c>
    </row>
    <row r="163" spans="3:13" x14ac:dyDescent="0.25">
      <c r="C163">
        <v>51</v>
      </c>
      <c r="D163" t="s">
        <v>5479</v>
      </c>
      <c r="E163" t="s">
        <v>122</v>
      </c>
      <c r="F163" t="s">
        <v>1202</v>
      </c>
      <c r="G163" t="s">
        <v>28</v>
      </c>
      <c r="H163" t="s">
        <v>102</v>
      </c>
      <c r="I163">
        <v>115</v>
      </c>
      <c r="J163" t="s">
        <v>31</v>
      </c>
      <c r="K163" t="str">
        <f>IF(Draft2020[[#This Row],[KEEPER]]="K",_xlfn.IFNA(INDEX(Draft2019[Current Contract],MATCH(Draft2020[[#This Row],[sleeper_id]],Draft2019[sleeper_id],0)),"Undrafted"),"")</f>
        <v>Auction</v>
      </c>
      <c r="L163" t="str">
        <f>IF(Draft2020[[#This Row],[KEEPER]]="K",Draft2020[[#This Row],[Last Contract]],IF(ISNA(VLOOKUP(Draft2020[[#This Row],[sleeper_id]],Rookies2020[player_id],1,FALSE)),"Auction","Rookie"))</f>
        <v>Auction</v>
      </c>
      <c r="M163">
        <f>IF(Draft2020[[#This Row],[KEEPER]]="K",1+_xlfn.IFNA(INDEX(Draft2019[Net Keeper Count],MATCH(Draft2020[[#This Row],[PLAYER]],Draft2019[PLAYER],0)),0),0)</f>
        <v>1</v>
      </c>
    </row>
    <row r="164" spans="3:13" x14ac:dyDescent="0.25">
      <c r="C164">
        <v>52</v>
      </c>
      <c r="D164" t="s">
        <v>5479</v>
      </c>
      <c r="E164" t="s">
        <v>1627</v>
      </c>
      <c r="F164" t="s">
        <v>2561</v>
      </c>
      <c r="G164" t="s">
        <v>2217</v>
      </c>
      <c r="H164" t="s">
        <v>64</v>
      </c>
      <c r="I164">
        <v>25</v>
      </c>
      <c r="J164" t="s">
        <v>31</v>
      </c>
      <c r="K164" t="str">
        <f>IF(Draft2020[[#This Row],[KEEPER]]="K",_xlfn.IFNA(INDEX(Draft2019[Current Contract],MATCH(Draft2020[[#This Row],[sleeper_id]],Draft2019[sleeper_id],0)),"Undrafted"),"")</f>
        <v>Rookie</v>
      </c>
      <c r="L164" t="str">
        <f>IF(Draft2020[[#This Row],[KEEPER]]="K",Draft2020[[#This Row],[Last Contract]],IF(ISNA(VLOOKUP(Draft2020[[#This Row],[sleeper_id]],Rookies2020[player_id],1,FALSE)),"Auction","Rookie"))</f>
        <v>Rookie</v>
      </c>
      <c r="M164">
        <f>IF(Draft2020[[#This Row],[KEEPER]]="K",1+_xlfn.IFNA(INDEX(Draft2019[Net Keeper Count],MATCH(Draft2020[[#This Row],[PLAYER]],Draft2019[PLAYER],0)),0),0)</f>
        <v>1</v>
      </c>
    </row>
    <row r="165" spans="3:13" x14ac:dyDescent="0.25">
      <c r="C165">
        <v>53</v>
      </c>
      <c r="D165" t="s">
        <v>5479</v>
      </c>
      <c r="E165" t="s">
        <v>2259</v>
      </c>
      <c r="F165" t="s">
        <v>2633</v>
      </c>
      <c r="G165" t="s">
        <v>54</v>
      </c>
      <c r="H165" t="s">
        <v>126</v>
      </c>
      <c r="I165">
        <v>2</v>
      </c>
      <c r="J165" t="s">
        <v>19</v>
      </c>
      <c r="K165" t="str">
        <f>IF(Draft2020[[#This Row],[KEEPER]]="K",_xlfn.IFNA(INDEX(Draft2019[Current Contract],MATCH(Draft2020[[#This Row],[sleeper_id]],Draft2019[sleeper_id],0)),"Undrafted"),"")</f>
        <v/>
      </c>
      <c r="L165" t="str">
        <f>IF(Draft2020[[#This Row],[KEEPER]]="K",Draft2020[[#This Row],[Last Contract]],IF(ISNA(VLOOKUP(Draft2020[[#This Row],[sleeper_id]],Rookies2020[player_id],1,FALSE)),"Auction","Rookie"))</f>
        <v>Rookie</v>
      </c>
      <c r="M165">
        <f>IF(Draft2020[[#This Row],[KEEPER]]="K",1+_xlfn.IFNA(INDEX(Draft2019[Net Keeper Count],MATCH(Draft2020[[#This Row],[PLAYER]],Draft2019[PLAYER],0)),0),0)</f>
        <v>0</v>
      </c>
    </row>
    <row r="166" spans="3:13" x14ac:dyDescent="0.25">
      <c r="C166">
        <v>54</v>
      </c>
      <c r="D166" t="s">
        <v>5479</v>
      </c>
      <c r="E166" t="s">
        <v>5486</v>
      </c>
      <c r="F166" t="s">
        <v>5487</v>
      </c>
      <c r="G166" t="s">
        <v>47</v>
      </c>
      <c r="H166" t="s">
        <v>102</v>
      </c>
      <c r="I166">
        <v>3</v>
      </c>
      <c r="J166" t="s">
        <v>19</v>
      </c>
      <c r="K166" t="str">
        <f>IF(Draft2020[[#This Row],[KEEPER]]="K",_xlfn.IFNA(INDEX(Draft2019[Current Contract],MATCH(Draft2020[[#This Row],[sleeper_id]],Draft2019[sleeper_id],0)),"Undrafted"),"")</f>
        <v/>
      </c>
      <c r="L166" t="str">
        <f>IF(Draft2020[[#This Row],[KEEPER]]="K",Draft2020[[#This Row],[Last Contract]],IF(ISNA(VLOOKUP(Draft2020[[#This Row],[sleeper_id]],Rookies2020[player_id],1,FALSE)),"Auction","Rookie"))</f>
        <v>Rookie</v>
      </c>
      <c r="M166">
        <f>IF(Draft2020[[#This Row],[KEEPER]]="K",1+_xlfn.IFNA(INDEX(Draft2019[Net Keeper Count],MATCH(Draft2020[[#This Row],[PLAYER]],Draft2019[PLAYER],0)),0),0)</f>
        <v>0</v>
      </c>
    </row>
    <row r="167" spans="3:13" x14ac:dyDescent="0.25">
      <c r="C167">
        <v>55</v>
      </c>
      <c r="D167" t="s">
        <v>5479</v>
      </c>
      <c r="E167" t="s">
        <v>2090</v>
      </c>
      <c r="F167" t="s">
        <v>5488</v>
      </c>
      <c r="G167" t="s">
        <v>56</v>
      </c>
      <c r="H167" t="s">
        <v>64</v>
      </c>
      <c r="I167">
        <v>3</v>
      </c>
      <c r="J167" t="s">
        <v>19</v>
      </c>
      <c r="K167" t="str">
        <f>IF(Draft2020[[#This Row],[KEEPER]]="K",_xlfn.IFNA(INDEX(Draft2019[Current Contract],MATCH(Draft2020[[#This Row],[sleeper_id]],Draft2019[sleeper_id],0)),"Undrafted"),"")</f>
        <v/>
      </c>
      <c r="L167" t="str">
        <f>IF(Draft2020[[#This Row],[KEEPER]]="K",Draft2020[[#This Row],[Last Contract]],IF(ISNA(VLOOKUP(Draft2020[[#This Row],[sleeper_id]],Rookies2020[player_id],1,FALSE)),"Auction","Rookie"))</f>
        <v>Rookie</v>
      </c>
      <c r="M167">
        <f>IF(Draft2020[[#This Row],[KEEPER]]="K",1+_xlfn.IFNA(INDEX(Draft2019[Net Keeper Count],MATCH(Draft2020[[#This Row],[PLAYER]],Draft2019[PLAYER],0)),0),0)</f>
        <v>0</v>
      </c>
    </row>
    <row r="168" spans="3:13" x14ac:dyDescent="0.25">
      <c r="C168">
        <v>56</v>
      </c>
      <c r="D168" t="s">
        <v>5479</v>
      </c>
      <c r="E168" t="s">
        <v>1328</v>
      </c>
      <c r="F168" t="s">
        <v>1327</v>
      </c>
      <c r="G168" t="s">
        <v>44</v>
      </c>
      <c r="H168" t="s">
        <v>102</v>
      </c>
      <c r="I168">
        <v>4</v>
      </c>
      <c r="J168" t="s">
        <v>19</v>
      </c>
      <c r="K168" t="str">
        <f>IF(Draft2020[[#This Row],[KEEPER]]="K",_xlfn.IFNA(INDEX(Draft2019[Current Contract],MATCH(Draft2020[[#This Row],[sleeper_id]],Draft2019[sleeper_id],0)),"Undrafted"),"")</f>
        <v/>
      </c>
      <c r="L168" t="str">
        <f>IF(Draft2020[[#This Row],[KEEPER]]="K",Draft2020[[#This Row],[Last Contract]],IF(ISNA(VLOOKUP(Draft2020[[#This Row],[sleeper_id]],Rookies2020[player_id],1,FALSE)),"Auction","Rookie"))</f>
        <v>Rookie</v>
      </c>
      <c r="M168">
        <f>IF(Draft2020[[#This Row],[KEEPER]]="K",1+_xlfn.IFNA(INDEX(Draft2019[Net Keeper Count],MATCH(Draft2020[[#This Row],[PLAYER]],Draft2019[PLAYER],0)),0),0)</f>
        <v>0</v>
      </c>
    </row>
    <row r="169" spans="3:13" x14ac:dyDescent="0.25">
      <c r="C169">
        <v>57</v>
      </c>
      <c r="D169" t="s">
        <v>5479</v>
      </c>
      <c r="E169" t="s">
        <v>1672</v>
      </c>
      <c r="F169" t="s">
        <v>5150</v>
      </c>
      <c r="G169" t="s">
        <v>72</v>
      </c>
      <c r="H169" t="s">
        <v>64</v>
      </c>
      <c r="I169">
        <v>6</v>
      </c>
      <c r="J169" t="s">
        <v>19</v>
      </c>
      <c r="K169" t="str">
        <f>IF(Draft2020[[#This Row],[KEEPER]]="K",_xlfn.IFNA(INDEX(Draft2019[Current Contract],MATCH(Draft2020[[#This Row],[sleeper_id]],Draft2019[sleeper_id],0)),"Undrafted"),"")</f>
        <v/>
      </c>
      <c r="L169" t="str">
        <f>IF(Draft2020[[#This Row],[KEEPER]]="K",Draft2020[[#This Row],[Last Contract]],IF(ISNA(VLOOKUP(Draft2020[[#This Row],[sleeper_id]],Rookies2020[player_id],1,FALSE)),"Auction","Rookie"))</f>
        <v>Rookie</v>
      </c>
      <c r="M169">
        <f>IF(Draft2020[[#This Row],[KEEPER]]="K",1+_xlfn.IFNA(INDEX(Draft2019[Net Keeper Count],MATCH(Draft2020[[#This Row],[PLAYER]],Draft2019[PLAYER],0)),0),0)</f>
        <v>0</v>
      </c>
    </row>
    <row r="170" spans="3:13" x14ac:dyDescent="0.25">
      <c r="C170">
        <v>58</v>
      </c>
      <c r="D170" t="s">
        <v>5479</v>
      </c>
      <c r="E170" t="s">
        <v>1916</v>
      </c>
      <c r="F170" t="s">
        <v>5187</v>
      </c>
      <c r="G170" t="s">
        <v>62</v>
      </c>
      <c r="H170" t="s">
        <v>64</v>
      </c>
      <c r="I170">
        <v>6</v>
      </c>
      <c r="J170" t="s">
        <v>19</v>
      </c>
      <c r="K170" t="str">
        <f>IF(Draft2020[[#This Row],[KEEPER]]="K",_xlfn.IFNA(INDEX(Draft2019[Current Contract],MATCH(Draft2020[[#This Row],[sleeper_id]],Draft2019[sleeper_id],0)),"Undrafted"),"")</f>
        <v/>
      </c>
      <c r="L170" t="str">
        <f>IF(Draft2020[[#This Row],[KEEPER]]="K",Draft2020[[#This Row],[Last Contract]],IF(ISNA(VLOOKUP(Draft2020[[#This Row],[sleeper_id]],Rookies2020[player_id],1,FALSE)),"Auction","Rookie"))</f>
        <v>Rookie</v>
      </c>
      <c r="M170">
        <f>IF(Draft2020[[#This Row],[KEEPER]]="K",1+_xlfn.IFNA(INDEX(Draft2019[Net Keeper Count],MATCH(Draft2020[[#This Row],[PLAYER]],Draft2019[PLAYER],0)),0),0)</f>
        <v>0</v>
      </c>
    </row>
    <row r="171" spans="3:13" x14ac:dyDescent="0.25">
      <c r="C171">
        <v>7</v>
      </c>
      <c r="D171" t="s">
        <v>5489</v>
      </c>
      <c r="E171" t="s">
        <v>162</v>
      </c>
      <c r="F171" t="s">
        <v>5186</v>
      </c>
      <c r="G171" t="s">
        <v>49</v>
      </c>
      <c r="H171" t="s">
        <v>102</v>
      </c>
      <c r="I171">
        <v>17</v>
      </c>
      <c r="K171" t="str">
        <f>IF(Draft2020[[#This Row],[KEEPER]]="K",_xlfn.IFNA(INDEX(Draft2019[Current Contract],MATCH(Draft2020[[#This Row],[sleeper_id]],Draft2019[sleeper_id],0)),"Undrafted"),"")</f>
        <v/>
      </c>
      <c r="L171" t="str">
        <f>IF(Draft2020[[#This Row],[KEEPER]]="K",Draft2020[[#This Row],[Last Contract]],IF(ISNA(VLOOKUP(Draft2020[[#This Row],[sleeper_id]],Rookies2020[player_id],1,FALSE)),"Auction","Rookie"))</f>
        <v>Auction</v>
      </c>
      <c r="M171">
        <f>IF(Draft2020[[#This Row],[KEEPER]]="K",1+_xlfn.IFNA(INDEX(Draft2019[Net Keeper Count],MATCH(Draft2020[[#This Row],[PLAYER]],Draft2019[PLAYER],0)),0),0)</f>
        <v>0</v>
      </c>
    </row>
    <row r="172" spans="3:13" x14ac:dyDescent="0.25">
      <c r="C172">
        <v>10</v>
      </c>
      <c r="D172" t="s">
        <v>5489</v>
      </c>
      <c r="E172" t="s">
        <v>110</v>
      </c>
      <c r="F172" t="s">
        <v>5250</v>
      </c>
      <c r="G172" t="s">
        <v>66</v>
      </c>
      <c r="H172" t="s">
        <v>102</v>
      </c>
      <c r="I172">
        <v>53</v>
      </c>
      <c r="K172" t="str">
        <f>IF(Draft2020[[#This Row],[KEEPER]]="K",_xlfn.IFNA(INDEX(Draft2019[Current Contract],MATCH(Draft2020[[#This Row],[sleeper_id]],Draft2019[sleeper_id],0)),"Undrafted"),"")</f>
        <v/>
      </c>
      <c r="L172" t="str">
        <f>IF(Draft2020[[#This Row],[KEEPER]]="K",Draft2020[[#This Row],[Last Contract]],IF(ISNA(VLOOKUP(Draft2020[[#This Row],[sleeper_id]],Rookies2020[player_id],1,FALSE)),"Auction","Rookie"))</f>
        <v>Auction</v>
      </c>
      <c r="M172">
        <f>IF(Draft2020[[#This Row],[KEEPER]]="K",1+_xlfn.IFNA(INDEX(Draft2019[Net Keeper Count],MATCH(Draft2020[[#This Row],[PLAYER]],Draft2019[PLAYER],0)),0),0)</f>
        <v>0</v>
      </c>
    </row>
    <row r="173" spans="3:13" x14ac:dyDescent="0.25">
      <c r="C173">
        <v>16</v>
      </c>
      <c r="D173" t="s">
        <v>5489</v>
      </c>
      <c r="E173" t="s">
        <v>85</v>
      </c>
      <c r="F173" t="s">
        <v>5386</v>
      </c>
      <c r="G173" t="s">
        <v>49</v>
      </c>
      <c r="H173" t="s">
        <v>64</v>
      </c>
      <c r="I173">
        <v>47</v>
      </c>
      <c r="K173" t="str">
        <f>IF(Draft2020[[#This Row],[KEEPER]]="K",_xlfn.IFNA(INDEX(Draft2019[Current Contract],MATCH(Draft2020[[#This Row],[sleeper_id]],Draft2019[sleeper_id],0)),"Undrafted"),"")</f>
        <v/>
      </c>
      <c r="L173" t="str">
        <f>IF(Draft2020[[#This Row],[KEEPER]]="K",Draft2020[[#This Row],[Last Contract]],IF(ISNA(VLOOKUP(Draft2020[[#This Row],[sleeper_id]],Rookies2020[player_id],1,FALSE)),"Auction","Rookie"))</f>
        <v>Auction</v>
      </c>
      <c r="M173">
        <f>IF(Draft2020[[#This Row],[KEEPER]]="K",1+_xlfn.IFNA(INDEX(Draft2019[Net Keeper Count],MATCH(Draft2020[[#This Row],[PLAYER]],Draft2019[PLAYER],0)),0),0)</f>
        <v>0</v>
      </c>
    </row>
    <row r="174" spans="3:13" x14ac:dyDescent="0.25">
      <c r="C174">
        <v>17</v>
      </c>
      <c r="D174" t="s">
        <v>5489</v>
      </c>
      <c r="E174" t="s">
        <v>5239</v>
      </c>
      <c r="F174" t="s">
        <v>5240</v>
      </c>
      <c r="G174" t="s">
        <v>49</v>
      </c>
      <c r="H174" t="s">
        <v>64</v>
      </c>
      <c r="I174">
        <v>32</v>
      </c>
      <c r="K174" t="str">
        <f>IF(Draft2020[[#This Row],[KEEPER]]="K",_xlfn.IFNA(INDEX(Draft2019[Current Contract],MATCH(Draft2020[[#This Row],[sleeper_id]],Draft2019[sleeper_id],0)),"Undrafted"),"")</f>
        <v/>
      </c>
      <c r="L174" t="str">
        <f>IF(Draft2020[[#This Row],[KEEPER]]="K",Draft2020[[#This Row],[Last Contract]],IF(ISNA(VLOOKUP(Draft2020[[#This Row],[sleeper_id]],Rookies2020[player_id],1,FALSE)),"Auction","Rookie"))</f>
        <v>Auction</v>
      </c>
      <c r="M174">
        <f>IF(Draft2020[[#This Row],[KEEPER]]="K",1+_xlfn.IFNA(INDEX(Draft2019[Net Keeper Count],MATCH(Draft2020[[#This Row],[PLAYER]],Draft2019[PLAYER],0)),0),0)</f>
        <v>0</v>
      </c>
    </row>
    <row r="175" spans="3:13" x14ac:dyDescent="0.25">
      <c r="C175">
        <v>36</v>
      </c>
      <c r="D175" t="s">
        <v>5489</v>
      </c>
      <c r="E175" t="s">
        <v>400</v>
      </c>
      <c r="F175" t="s">
        <v>5490</v>
      </c>
      <c r="G175" t="s">
        <v>79</v>
      </c>
      <c r="H175" t="s">
        <v>64</v>
      </c>
      <c r="I175">
        <v>1</v>
      </c>
      <c r="K175" t="str">
        <f>IF(Draft2020[[#This Row],[KEEPER]]="K",_xlfn.IFNA(INDEX(Draft2019[Current Contract],MATCH(Draft2020[[#This Row],[sleeper_id]],Draft2019[sleeper_id],0)),"Undrafted"),"")</f>
        <v/>
      </c>
      <c r="L175" t="str">
        <f>IF(Draft2020[[#This Row],[KEEPER]]="K",Draft2020[[#This Row],[Last Contract]],IF(ISNA(VLOOKUP(Draft2020[[#This Row],[sleeper_id]],Rookies2020[player_id],1,FALSE)),"Auction","Rookie"))</f>
        <v>Auction</v>
      </c>
      <c r="M175">
        <f>IF(Draft2020[[#This Row],[KEEPER]]="K",1+_xlfn.IFNA(INDEX(Draft2019[Net Keeper Count],MATCH(Draft2020[[#This Row],[PLAYER]],Draft2019[PLAYER],0)),0),0)</f>
        <v>0</v>
      </c>
    </row>
    <row r="176" spans="3:13" x14ac:dyDescent="0.25">
      <c r="C176">
        <v>37</v>
      </c>
      <c r="D176" t="s">
        <v>5489</v>
      </c>
      <c r="E176" t="s">
        <v>5491</v>
      </c>
      <c r="F176" t="s">
        <v>5492</v>
      </c>
      <c r="G176" t="s">
        <v>39</v>
      </c>
      <c r="H176" t="s">
        <v>102</v>
      </c>
      <c r="I176">
        <v>1</v>
      </c>
      <c r="K176" t="str">
        <f>IF(Draft2020[[#This Row],[KEEPER]]="K",_xlfn.IFNA(INDEX(Draft2019[Current Contract],MATCH(Draft2020[[#This Row],[sleeper_id]],Draft2019[sleeper_id],0)),"Undrafted"),"")</f>
        <v/>
      </c>
      <c r="L176" t="str">
        <f>IF(Draft2020[[#This Row],[KEEPER]]="K",Draft2020[[#This Row],[Last Contract]],IF(ISNA(VLOOKUP(Draft2020[[#This Row],[sleeper_id]],Rookies2020[player_id],1,FALSE)),"Auction","Rookie"))</f>
        <v>Auction</v>
      </c>
      <c r="M176">
        <f>IF(Draft2020[[#This Row],[KEEPER]]="K",1+_xlfn.IFNA(INDEX(Draft2019[Net Keeper Count],MATCH(Draft2020[[#This Row],[PLAYER]],Draft2019[PLAYER],0)),0),0)</f>
        <v>0</v>
      </c>
    </row>
    <row r="177" spans="3:13" x14ac:dyDescent="0.25">
      <c r="C177">
        <v>83</v>
      </c>
      <c r="D177" t="s">
        <v>5489</v>
      </c>
      <c r="E177" t="s">
        <v>367</v>
      </c>
      <c r="F177" t="s">
        <v>5369</v>
      </c>
      <c r="G177" t="s">
        <v>54</v>
      </c>
      <c r="H177" t="s">
        <v>102</v>
      </c>
      <c r="I177">
        <v>3</v>
      </c>
      <c r="J177" t="s">
        <v>31</v>
      </c>
      <c r="K177" t="str">
        <f>IF(Draft2020[[#This Row],[KEEPER]]="K",_xlfn.IFNA(INDEX(Draft2019[Current Contract],MATCH(Draft2020[[#This Row],[sleeper_id]],Draft2019[sleeper_id],0)),"Undrafted"),"")</f>
        <v>Rookie</v>
      </c>
      <c r="L177" t="str">
        <f>IF(Draft2020[[#This Row],[KEEPER]]="K",Draft2020[[#This Row],[Last Contract]],IF(ISNA(VLOOKUP(Draft2020[[#This Row],[sleeper_id]],Rookies2020[player_id],1,FALSE)),"Auction","Rookie"))</f>
        <v>Rookie</v>
      </c>
      <c r="M177">
        <f>IF(Draft2020[[#This Row],[KEEPER]]="K",1+_xlfn.IFNA(INDEX(Draft2019[Net Keeper Count],MATCH(Draft2020[[#This Row],[PLAYER]],Draft2019[PLAYER],0)),0),0)</f>
        <v>2</v>
      </c>
    </row>
    <row r="178" spans="3:13" x14ac:dyDescent="0.25">
      <c r="C178">
        <v>84</v>
      </c>
      <c r="D178" t="s">
        <v>5489</v>
      </c>
      <c r="E178" t="s">
        <v>5493</v>
      </c>
      <c r="F178" t="s">
        <v>5494</v>
      </c>
      <c r="G178" t="s">
        <v>105</v>
      </c>
      <c r="H178" t="s">
        <v>102</v>
      </c>
      <c r="I178">
        <v>3</v>
      </c>
      <c r="J178" t="s">
        <v>31</v>
      </c>
      <c r="K178" t="str">
        <f>IF(Draft2020[[#This Row],[KEEPER]]="K",_xlfn.IFNA(INDEX(Draft2019[Current Contract],MATCH(Draft2020[[#This Row],[sleeper_id]],Draft2019[sleeper_id],0)),"Undrafted"),"")</f>
        <v>Rookie</v>
      </c>
      <c r="L178" t="str">
        <f>IF(Draft2020[[#This Row],[KEEPER]]="K",Draft2020[[#This Row],[Last Contract]],IF(ISNA(VLOOKUP(Draft2020[[#This Row],[sleeper_id]],Rookies2020[player_id],1,FALSE)),"Auction","Rookie"))</f>
        <v>Rookie</v>
      </c>
      <c r="M178">
        <f>IF(Draft2020[[#This Row],[KEEPER]]="K",1+_xlfn.IFNA(INDEX(Draft2019[Net Keeper Count],MATCH(Draft2020[[#This Row],[PLAYER]],Draft2019[PLAYER],0)),0),0)</f>
        <v>1</v>
      </c>
    </row>
    <row r="179" spans="3:13" x14ac:dyDescent="0.25">
      <c r="C179">
        <v>85</v>
      </c>
      <c r="D179" t="s">
        <v>5489</v>
      </c>
      <c r="E179" t="s">
        <v>306</v>
      </c>
      <c r="F179" t="s">
        <v>5226</v>
      </c>
      <c r="G179" t="s">
        <v>86</v>
      </c>
      <c r="H179" t="s">
        <v>64</v>
      </c>
      <c r="I179">
        <v>2</v>
      </c>
      <c r="J179" t="s">
        <v>31</v>
      </c>
      <c r="K179" t="str">
        <f>IF(Draft2020[[#This Row],[KEEPER]]="K",_xlfn.IFNA(INDEX(Draft2019[Current Contract],MATCH(Draft2020[[#This Row],[sleeper_id]],Draft2019[sleeper_id],0)),"Undrafted"),"")</f>
        <v>Rookie</v>
      </c>
      <c r="L179" t="str">
        <f>IF(Draft2020[[#This Row],[KEEPER]]="K",Draft2020[[#This Row],[Last Contract]],IF(ISNA(VLOOKUP(Draft2020[[#This Row],[sleeper_id]],Rookies2020[player_id],1,FALSE)),"Auction","Rookie"))</f>
        <v>Rookie</v>
      </c>
      <c r="M179">
        <f>IF(Draft2020[[#This Row],[KEEPER]]="K",1+_xlfn.IFNA(INDEX(Draft2019[Net Keeper Count],MATCH(Draft2020[[#This Row],[PLAYER]],Draft2019[PLAYER],0)),0),0)</f>
        <v>2</v>
      </c>
    </row>
    <row r="180" spans="3:13" x14ac:dyDescent="0.25">
      <c r="C180">
        <v>86</v>
      </c>
      <c r="D180" t="s">
        <v>5489</v>
      </c>
      <c r="E180" t="s">
        <v>232</v>
      </c>
      <c r="F180" t="s">
        <v>1476</v>
      </c>
      <c r="G180" t="s">
        <v>159</v>
      </c>
      <c r="H180" t="s">
        <v>29</v>
      </c>
      <c r="I180">
        <v>3</v>
      </c>
      <c r="J180" t="s">
        <v>31</v>
      </c>
      <c r="K180" t="str">
        <f>IF(Draft2020[[#This Row],[KEEPER]]="K",_xlfn.IFNA(INDEX(Draft2019[Current Contract],MATCH(Draft2020[[#This Row],[sleeper_id]],Draft2019[sleeper_id],0)),"Undrafted"),"")</f>
        <v>Rookie</v>
      </c>
      <c r="L180" t="str">
        <f>IF(Draft2020[[#This Row],[KEEPER]]="K",Draft2020[[#This Row],[Last Contract]],IF(ISNA(VLOOKUP(Draft2020[[#This Row],[sleeper_id]],Rookies2020[player_id],1,FALSE)),"Auction","Rookie"))</f>
        <v>Rookie</v>
      </c>
      <c r="M180">
        <f>IF(Draft2020[[#This Row],[KEEPER]]="K",1+_xlfn.IFNA(INDEX(Draft2019[Net Keeper Count],MATCH(Draft2020[[#This Row],[PLAYER]],Draft2019[PLAYER],0)),0),0)</f>
        <v>2</v>
      </c>
    </row>
    <row r="181" spans="3:13" x14ac:dyDescent="0.25">
      <c r="C181">
        <v>87</v>
      </c>
      <c r="D181" t="s">
        <v>5489</v>
      </c>
      <c r="E181" t="s">
        <v>240</v>
      </c>
      <c r="F181" t="s">
        <v>5495</v>
      </c>
      <c r="G181" t="s">
        <v>56</v>
      </c>
      <c r="H181" t="s">
        <v>102</v>
      </c>
      <c r="I181">
        <v>4</v>
      </c>
      <c r="J181" t="s">
        <v>31</v>
      </c>
      <c r="K181" t="str">
        <f>IF(Draft2020[[#This Row],[KEEPER]]="K",_xlfn.IFNA(INDEX(Draft2019[Current Contract],MATCH(Draft2020[[#This Row],[sleeper_id]],Draft2019[sleeper_id],0)),"Undrafted"),"")</f>
        <v>Rookie</v>
      </c>
      <c r="L181" t="str">
        <f>IF(Draft2020[[#This Row],[KEEPER]]="K",Draft2020[[#This Row],[Last Contract]],IF(ISNA(VLOOKUP(Draft2020[[#This Row],[sleeper_id]],Rookies2020[player_id],1,FALSE)),"Auction","Rookie"))</f>
        <v>Rookie</v>
      </c>
      <c r="M181">
        <f>IF(Draft2020[[#This Row],[KEEPER]]="K",1+_xlfn.IFNA(INDEX(Draft2019[Net Keeper Count],MATCH(Draft2020[[#This Row],[PLAYER]],Draft2019[PLAYER],0)),0),0)</f>
        <v>2</v>
      </c>
    </row>
    <row r="182" spans="3:13" x14ac:dyDescent="0.25">
      <c r="C182">
        <v>88</v>
      </c>
      <c r="D182" t="s">
        <v>5489</v>
      </c>
      <c r="E182" t="s">
        <v>169</v>
      </c>
      <c r="F182" t="s">
        <v>5146</v>
      </c>
      <c r="G182" t="s">
        <v>159</v>
      </c>
      <c r="H182" t="s">
        <v>102</v>
      </c>
      <c r="I182">
        <v>6</v>
      </c>
      <c r="J182" t="s">
        <v>31</v>
      </c>
      <c r="K182" t="str">
        <f>IF(Draft2020[[#This Row],[KEEPER]]="K",_xlfn.IFNA(INDEX(Draft2019[Current Contract],MATCH(Draft2020[[#This Row],[sleeper_id]],Draft2019[sleeper_id],0)),"Undrafted"),"")</f>
        <v>Rookie</v>
      </c>
      <c r="L182" t="str">
        <f>IF(Draft2020[[#This Row],[KEEPER]]="K",Draft2020[[#This Row],[Last Contract]],IF(ISNA(VLOOKUP(Draft2020[[#This Row],[sleeper_id]],Rookies2020[player_id],1,FALSE)),"Auction","Rookie"))</f>
        <v>Rookie</v>
      </c>
      <c r="M182">
        <f>IF(Draft2020[[#This Row],[KEEPER]]="K",1+_xlfn.IFNA(INDEX(Draft2019[Net Keeper Count],MATCH(Draft2020[[#This Row],[PLAYER]],Draft2019[PLAYER],0)),0),0)</f>
        <v>3</v>
      </c>
    </row>
    <row r="183" spans="3:13" x14ac:dyDescent="0.25">
      <c r="C183">
        <v>89</v>
      </c>
      <c r="D183" t="s">
        <v>5489</v>
      </c>
      <c r="E183" t="s">
        <v>51</v>
      </c>
      <c r="F183" t="s">
        <v>1277</v>
      </c>
      <c r="G183" t="s">
        <v>72</v>
      </c>
      <c r="H183" t="s">
        <v>29</v>
      </c>
      <c r="I183">
        <v>1</v>
      </c>
      <c r="J183" t="s">
        <v>31</v>
      </c>
      <c r="K183" t="str">
        <f>IF(Draft2020[[#This Row],[KEEPER]]="K",_xlfn.IFNA(INDEX(Draft2019[Current Contract],MATCH(Draft2020[[#This Row],[sleeper_id]],Draft2019[sleeper_id],0)),"Undrafted"),"")</f>
        <v>Auction</v>
      </c>
      <c r="L183" t="str">
        <f>IF(Draft2020[[#This Row],[KEEPER]]="K",Draft2020[[#This Row],[Last Contract]],IF(ISNA(VLOOKUP(Draft2020[[#This Row],[sleeper_id]],Rookies2020[player_id],1,FALSE)),"Auction","Rookie"))</f>
        <v>Auction</v>
      </c>
      <c r="M183">
        <f>IF(Draft2020[[#This Row],[KEEPER]]="K",1+_xlfn.IFNA(INDEX(Draft2019[Net Keeper Count],MATCH(Draft2020[[#This Row],[PLAYER]],Draft2019[PLAYER],0)),0),0)</f>
        <v>1</v>
      </c>
    </row>
    <row r="184" spans="3:13" x14ac:dyDescent="0.25">
      <c r="C184">
        <v>90</v>
      </c>
      <c r="D184" t="s">
        <v>5489</v>
      </c>
      <c r="E184" t="s">
        <v>277</v>
      </c>
      <c r="F184" t="s">
        <v>1226</v>
      </c>
      <c r="G184" t="s">
        <v>79</v>
      </c>
      <c r="H184" t="s">
        <v>126</v>
      </c>
      <c r="I184">
        <v>5</v>
      </c>
      <c r="J184" t="s">
        <v>31</v>
      </c>
      <c r="K184" t="str">
        <f>IF(Draft2020[[#This Row],[KEEPER]]="K",_xlfn.IFNA(INDEX(Draft2019[Current Contract],MATCH(Draft2020[[#This Row],[sleeper_id]],Draft2019[sleeper_id],0)),"Undrafted"),"")</f>
        <v>Rookie</v>
      </c>
      <c r="L184" t="str">
        <f>IF(Draft2020[[#This Row],[KEEPER]]="K",Draft2020[[#This Row],[Last Contract]],IF(ISNA(VLOOKUP(Draft2020[[#This Row],[sleeper_id]],Rookies2020[player_id],1,FALSE)),"Auction","Rookie"))</f>
        <v>Rookie</v>
      </c>
      <c r="M184">
        <f>IF(Draft2020[[#This Row],[KEEPER]]="K",1+_xlfn.IFNA(INDEX(Draft2019[Net Keeper Count],MATCH(Draft2020[[#This Row],[PLAYER]],Draft2019[PLAYER],0)),0),0)</f>
        <v>2</v>
      </c>
    </row>
    <row r="185" spans="3:13" x14ac:dyDescent="0.25">
      <c r="C185">
        <v>91</v>
      </c>
      <c r="D185" t="s">
        <v>5489</v>
      </c>
      <c r="E185" t="s">
        <v>586</v>
      </c>
      <c r="F185" t="s">
        <v>5496</v>
      </c>
      <c r="G185" t="s">
        <v>54</v>
      </c>
      <c r="H185" t="s">
        <v>31</v>
      </c>
      <c r="I185">
        <v>1</v>
      </c>
      <c r="J185" t="s">
        <v>31</v>
      </c>
      <c r="K185" t="str">
        <f>IF(Draft2020[[#This Row],[KEEPER]]="K",_xlfn.IFNA(INDEX(Draft2019[Current Contract],MATCH(Draft2020[[#This Row],[sleeper_id]],Draft2019[sleeper_id],0)),"Undrafted"),"")</f>
        <v>Undrafted</v>
      </c>
      <c r="L185" t="str">
        <f>IF(Draft2020[[#This Row],[KEEPER]]="K",Draft2020[[#This Row],[Last Contract]],IF(ISNA(VLOOKUP(Draft2020[[#This Row],[sleeper_id]],Rookies2020[player_id],1,FALSE)),"Auction","Rookie"))</f>
        <v>Undrafted</v>
      </c>
      <c r="M185">
        <f>IF(Draft2020[[#This Row],[KEEPER]]="K",1+_xlfn.IFNA(INDEX(Draft2019[Net Keeper Count],MATCH(Draft2020[[#This Row],[PLAYER]],Draft2019[PLAYER],0)),0),0)</f>
        <v>1</v>
      </c>
    </row>
    <row r="186" spans="3:13" x14ac:dyDescent="0.25">
      <c r="C186">
        <v>92</v>
      </c>
      <c r="D186" t="s">
        <v>5489</v>
      </c>
      <c r="E186" t="s">
        <v>175</v>
      </c>
      <c r="F186" t="s">
        <v>5497</v>
      </c>
      <c r="G186" t="s">
        <v>52</v>
      </c>
      <c r="H186" t="s">
        <v>64</v>
      </c>
      <c r="I186">
        <v>17</v>
      </c>
      <c r="J186" t="s">
        <v>31</v>
      </c>
      <c r="K186" t="str">
        <f>IF(Draft2020[[#This Row],[KEEPER]]="K",_xlfn.IFNA(INDEX(Draft2019[Current Contract],MATCH(Draft2020[[#This Row],[sleeper_id]],Draft2019[sleeper_id],0)),"Undrafted"),"")</f>
        <v>Rookie</v>
      </c>
      <c r="L186" t="str">
        <f>IF(Draft2020[[#This Row],[KEEPER]]="K",Draft2020[[#This Row],[Last Contract]],IF(ISNA(VLOOKUP(Draft2020[[#This Row],[sleeper_id]],Rookies2020[player_id],1,FALSE)),"Auction","Rookie"))</f>
        <v>Rookie</v>
      </c>
      <c r="M186">
        <f>IF(Draft2020[[#This Row],[KEEPER]]="K",1+_xlfn.IFNA(INDEX(Draft2019[Net Keeper Count],MATCH(Draft2020[[#This Row],[PLAYER]],Draft2019[PLAYER],0)),0),0)</f>
        <v>2</v>
      </c>
    </row>
    <row r="187" spans="3:13" x14ac:dyDescent="0.25">
      <c r="C187">
        <v>93</v>
      </c>
      <c r="D187" t="s">
        <v>5489</v>
      </c>
      <c r="E187" t="s">
        <v>103</v>
      </c>
      <c r="F187" t="s">
        <v>5178</v>
      </c>
      <c r="G187" t="s">
        <v>96</v>
      </c>
      <c r="H187" t="s">
        <v>64</v>
      </c>
      <c r="I187">
        <v>21</v>
      </c>
      <c r="J187" t="s">
        <v>31</v>
      </c>
      <c r="K187" t="str">
        <f>IF(Draft2020[[#This Row],[KEEPER]]="K",_xlfn.IFNA(INDEX(Draft2019[Current Contract],MATCH(Draft2020[[#This Row],[sleeper_id]],Draft2019[sleeper_id],0)),"Undrafted"),"")</f>
        <v>Rookie</v>
      </c>
      <c r="L187" t="str">
        <f>IF(Draft2020[[#This Row],[KEEPER]]="K",Draft2020[[#This Row],[Last Contract]],IF(ISNA(VLOOKUP(Draft2020[[#This Row],[sleeper_id]],Rookies2020[player_id],1,FALSE)),"Auction","Rookie"))</f>
        <v>Rookie</v>
      </c>
      <c r="M187">
        <f>IF(Draft2020[[#This Row],[KEEPER]]="K",1+_xlfn.IFNA(INDEX(Draft2019[Net Keeper Count],MATCH(Draft2020[[#This Row],[PLAYER]],Draft2019[PLAYER],0)),0),0)</f>
        <v>3</v>
      </c>
    </row>
    <row r="188" spans="3:13" x14ac:dyDescent="0.25">
      <c r="C188">
        <v>94</v>
      </c>
      <c r="D188" t="s">
        <v>5489</v>
      </c>
      <c r="E188" t="s">
        <v>222</v>
      </c>
      <c r="F188" t="s">
        <v>1308</v>
      </c>
      <c r="G188" t="s">
        <v>66</v>
      </c>
      <c r="H188" t="s">
        <v>102</v>
      </c>
      <c r="I188">
        <v>15</v>
      </c>
      <c r="J188" t="s">
        <v>31</v>
      </c>
      <c r="K188" t="str">
        <f>IF(Draft2020[[#This Row],[KEEPER]]="K",_xlfn.IFNA(INDEX(Draft2019[Current Contract],MATCH(Draft2020[[#This Row],[sleeper_id]],Draft2019[sleeper_id],0)),"Undrafted"),"")</f>
        <v>Rookie</v>
      </c>
      <c r="L188" t="str">
        <f>IF(Draft2020[[#This Row],[KEEPER]]="K",Draft2020[[#This Row],[Last Contract]],IF(ISNA(VLOOKUP(Draft2020[[#This Row],[sleeper_id]],Rookies2020[player_id],1,FALSE)),"Auction","Rookie"))</f>
        <v>Rookie</v>
      </c>
      <c r="M188">
        <f>IF(Draft2020[[#This Row],[KEEPER]]="K",1+_xlfn.IFNA(INDEX(Draft2019[Net Keeper Count],MATCH(Draft2020[[#This Row],[PLAYER]],Draft2019[PLAYER],0)),0),0)</f>
        <v>2</v>
      </c>
    </row>
    <row r="189" spans="3:13" x14ac:dyDescent="0.25">
      <c r="C189">
        <v>95</v>
      </c>
      <c r="D189" t="s">
        <v>5489</v>
      </c>
      <c r="E189" t="s">
        <v>259</v>
      </c>
      <c r="F189" t="s">
        <v>1500</v>
      </c>
      <c r="G189" t="s">
        <v>36</v>
      </c>
      <c r="H189" t="s">
        <v>102</v>
      </c>
      <c r="I189">
        <v>16</v>
      </c>
      <c r="J189" t="s">
        <v>31</v>
      </c>
      <c r="K189" t="str">
        <f>IF(Draft2020[[#This Row],[KEEPER]]="K",_xlfn.IFNA(INDEX(Draft2019[Current Contract],MATCH(Draft2020[[#This Row],[sleeper_id]],Draft2019[sleeper_id],0)),"Undrafted"),"")</f>
        <v>Rookie</v>
      </c>
      <c r="L189" t="str">
        <f>IF(Draft2020[[#This Row],[KEEPER]]="K",Draft2020[[#This Row],[Last Contract]],IF(ISNA(VLOOKUP(Draft2020[[#This Row],[sleeper_id]],Rookies2020[player_id],1,FALSE)),"Auction","Rookie"))</f>
        <v>Rookie</v>
      </c>
      <c r="M189">
        <f>IF(Draft2020[[#This Row],[KEEPER]]="K",1+_xlfn.IFNA(INDEX(Draft2019[Net Keeper Count],MATCH(Draft2020[[#This Row],[PLAYER]],Draft2019[PLAYER],0)),0),0)</f>
        <v>2</v>
      </c>
    </row>
    <row r="190" spans="3:13" x14ac:dyDescent="0.25">
      <c r="C190">
        <v>96</v>
      </c>
      <c r="D190" t="s">
        <v>5489</v>
      </c>
      <c r="E190" t="s">
        <v>80</v>
      </c>
      <c r="F190" t="s">
        <v>1504</v>
      </c>
      <c r="G190" t="s">
        <v>81</v>
      </c>
      <c r="H190" t="s">
        <v>29</v>
      </c>
      <c r="I190">
        <v>7</v>
      </c>
      <c r="J190" t="s">
        <v>31</v>
      </c>
      <c r="K190" t="str">
        <f>IF(Draft2020[[#This Row],[KEEPER]]="K",_xlfn.IFNA(INDEX(Draft2019[Current Contract],MATCH(Draft2020[[#This Row],[sleeper_id]],Draft2019[sleeper_id],0)),"Undrafted"),"")</f>
        <v>Auction</v>
      </c>
      <c r="L190" t="str">
        <f>IF(Draft2020[[#This Row],[KEEPER]]="K",Draft2020[[#This Row],[Last Contract]],IF(ISNA(VLOOKUP(Draft2020[[#This Row],[sleeper_id]],Rookies2020[player_id],1,FALSE)),"Auction","Rookie"))</f>
        <v>Auction</v>
      </c>
      <c r="M190">
        <f>IF(Draft2020[[#This Row],[KEEPER]]="K",1+_xlfn.IFNA(INDEX(Draft2019[Net Keeper Count],MATCH(Draft2020[[#This Row],[PLAYER]],Draft2019[PLAYER],0)),0),0)</f>
        <v>1</v>
      </c>
    </row>
    <row r="191" spans="3:13" x14ac:dyDescent="0.25">
      <c r="C191">
        <v>97</v>
      </c>
      <c r="D191" t="s">
        <v>5489</v>
      </c>
      <c r="E191" t="s">
        <v>317</v>
      </c>
      <c r="F191" t="s">
        <v>1326</v>
      </c>
      <c r="G191" t="s">
        <v>105</v>
      </c>
      <c r="H191" t="s">
        <v>126</v>
      </c>
      <c r="I191">
        <v>23</v>
      </c>
      <c r="J191" t="s">
        <v>31</v>
      </c>
      <c r="K191" t="str">
        <f>IF(Draft2020[[#This Row],[KEEPER]]="K",_xlfn.IFNA(INDEX(Draft2019[Current Contract],MATCH(Draft2020[[#This Row],[sleeper_id]],Draft2019[sleeper_id],0)),"Undrafted"),"")</f>
        <v>Auction</v>
      </c>
      <c r="L191" t="str">
        <f>IF(Draft2020[[#This Row],[KEEPER]]="K",Draft2020[[#This Row],[Last Contract]],IF(ISNA(VLOOKUP(Draft2020[[#This Row],[sleeper_id]],Rookies2020[player_id],1,FALSE)),"Auction","Rookie"))</f>
        <v>Auction</v>
      </c>
      <c r="M191">
        <f>IF(Draft2020[[#This Row],[KEEPER]]="K",1+_xlfn.IFNA(INDEX(Draft2019[Net Keeper Count],MATCH(Draft2020[[#This Row],[PLAYER]],Draft2019[PLAYER],0)),0),0)</f>
        <v>1</v>
      </c>
    </row>
    <row r="192" spans="3:13" x14ac:dyDescent="0.25">
      <c r="C192">
        <v>98</v>
      </c>
      <c r="D192" t="s">
        <v>5489</v>
      </c>
      <c r="E192" t="s">
        <v>1803</v>
      </c>
      <c r="F192" t="s">
        <v>2636</v>
      </c>
      <c r="G192" t="s">
        <v>72</v>
      </c>
      <c r="H192" t="s">
        <v>102</v>
      </c>
      <c r="I192">
        <v>2</v>
      </c>
      <c r="J192" t="s">
        <v>19</v>
      </c>
      <c r="K192" t="str">
        <f>IF(Draft2020[[#This Row],[KEEPER]]="K",_xlfn.IFNA(INDEX(Draft2019[Current Contract],MATCH(Draft2020[[#This Row],[sleeper_id]],Draft2019[sleeper_id],0)),"Undrafted"),"")</f>
        <v/>
      </c>
      <c r="L192" t="str">
        <f>IF(Draft2020[[#This Row],[KEEPER]]="K",Draft2020[[#This Row],[Last Contract]],IF(ISNA(VLOOKUP(Draft2020[[#This Row],[sleeper_id]],Rookies2020[player_id],1,FALSE)),"Auction","Rookie"))</f>
        <v>Rookie</v>
      </c>
      <c r="M192">
        <f>IF(Draft2020[[#This Row],[KEEPER]]="K",1+_xlfn.IFNA(INDEX(Draft2019[Net Keeper Count],MATCH(Draft2020[[#This Row],[PLAYER]],Draft2019[PLAYER],0)),0),0)</f>
        <v>0</v>
      </c>
    </row>
    <row r="193" spans="3:13" x14ac:dyDescent="0.25">
      <c r="C193">
        <v>99</v>
      </c>
      <c r="D193" t="s">
        <v>5489</v>
      </c>
      <c r="E193" t="s">
        <v>2059</v>
      </c>
      <c r="F193" t="s">
        <v>5366</v>
      </c>
      <c r="G193" t="s">
        <v>94</v>
      </c>
      <c r="H193" t="s">
        <v>64</v>
      </c>
      <c r="I193">
        <v>5</v>
      </c>
      <c r="J193" t="s">
        <v>19</v>
      </c>
      <c r="K193" t="str">
        <f>IF(Draft2020[[#This Row],[KEEPER]]="K",_xlfn.IFNA(INDEX(Draft2019[Current Contract],MATCH(Draft2020[[#This Row],[sleeper_id]],Draft2019[sleeper_id],0)),"Undrafted"),"")</f>
        <v/>
      </c>
      <c r="L193" t="str">
        <f>IF(Draft2020[[#This Row],[KEEPER]]="K",Draft2020[[#This Row],[Last Contract]],IF(ISNA(VLOOKUP(Draft2020[[#This Row],[sleeper_id]],Rookies2020[player_id],1,FALSE)),"Auction","Rookie"))</f>
        <v>Rookie</v>
      </c>
      <c r="M193">
        <f>IF(Draft2020[[#This Row],[KEEPER]]="K",1+_xlfn.IFNA(INDEX(Draft2019[Net Keeper Count],MATCH(Draft2020[[#This Row],[PLAYER]],Draft2019[PLAYER],0)),0),0)</f>
        <v>0</v>
      </c>
    </row>
    <row r="194" spans="3:13" x14ac:dyDescent="0.25">
      <c r="C194">
        <v>100</v>
      </c>
      <c r="D194" t="s">
        <v>5489</v>
      </c>
      <c r="E194" t="s">
        <v>1516</v>
      </c>
      <c r="F194" t="s">
        <v>1515</v>
      </c>
      <c r="G194" t="s">
        <v>44</v>
      </c>
      <c r="H194" t="s">
        <v>64</v>
      </c>
      <c r="I194">
        <v>6</v>
      </c>
      <c r="J194" t="s">
        <v>19</v>
      </c>
      <c r="K194" t="str">
        <f>IF(Draft2020[[#This Row],[KEEPER]]="K",_xlfn.IFNA(INDEX(Draft2019[Current Contract],MATCH(Draft2020[[#This Row],[sleeper_id]],Draft2019[sleeper_id],0)),"Undrafted"),"")</f>
        <v/>
      </c>
      <c r="L194" t="str">
        <f>IF(Draft2020[[#This Row],[KEEPER]]="K",Draft2020[[#This Row],[Last Contract]],IF(ISNA(VLOOKUP(Draft2020[[#This Row],[sleeper_id]],Rookies2020[player_id],1,FALSE)),"Auction","Rookie"))</f>
        <v>Rookie</v>
      </c>
      <c r="M194">
        <f>IF(Draft2020[[#This Row],[KEEPER]]="K",1+_xlfn.IFNA(INDEX(Draft2019[Net Keeper Count],MATCH(Draft2020[[#This Row],[PLAYER]],Draft2019[PLAYER],0)),0),0)</f>
        <v>0</v>
      </c>
    </row>
    <row r="195" spans="3:13" x14ac:dyDescent="0.25">
      <c r="C195">
        <v>19</v>
      </c>
      <c r="D195" t="s">
        <v>5498</v>
      </c>
      <c r="E195" t="s">
        <v>141</v>
      </c>
      <c r="F195" t="s">
        <v>1125</v>
      </c>
      <c r="G195" t="s">
        <v>107</v>
      </c>
      <c r="H195" t="s">
        <v>102</v>
      </c>
      <c r="I195">
        <v>26</v>
      </c>
      <c r="K195" t="str">
        <f>IF(Draft2020[[#This Row],[KEEPER]]="K",_xlfn.IFNA(INDEX(Draft2019[Current Contract],MATCH(Draft2020[[#This Row],[sleeper_id]],Draft2019[sleeper_id],0)),"Undrafted"),"")</f>
        <v/>
      </c>
      <c r="L195" t="str">
        <f>IF(Draft2020[[#This Row],[KEEPER]]="K",Draft2020[[#This Row],[Last Contract]],IF(ISNA(VLOOKUP(Draft2020[[#This Row],[sleeper_id]],Rookies2020[player_id],1,FALSE)),"Auction","Rookie"))</f>
        <v>Auction</v>
      </c>
      <c r="M195">
        <f>IF(Draft2020[[#This Row],[KEEPER]]="K",1+_xlfn.IFNA(INDEX(Draft2019[Net Keeper Count],MATCH(Draft2020[[#This Row],[PLAYER]],Draft2019[PLAYER],0)),0),0)</f>
        <v>0</v>
      </c>
    </row>
    <row r="196" spans="3:13" x14ac:dyDescent="0.25">
      <c r="C196">
        <v>23</v>
      </c>
      <c r="D196" t="s">
        <v>5498</v>
      </c>
      <c r="E196" t="s">
        <v>65</v>
      </c>
      <c r="F196" t="s">
        <v>5205</v>
      </c>
      <c r="G196" t="s">
        <v>66</v>
      </c>
      <c r="H196" t="s">
        <v>29</v>
      </c>
      <c r="I196">
        <v>6</v>
      </c>
      <c r="K196" t="str">
        <f>IF(Draft2020[[#This Row],[KEEPER]]="K",_xlfn.IFNA(INDEX(Draft2019[Current Contract],MATCH(Draft2020[[#This Row],[sleeper_id]],Draft2019[sleeper_id],0)),"Undrafted"),"")</f>
        <v/>
      </c>
      <c r="L196" t="str">
        <f>IF(Draft2020[[#This Row],[KEEPER]]="K",Draft2020[[#This Row],[Last Contract]],IF(ISNA(VLOOKUP(Draft2020[[#This Row],[sleeper_id]],Rookies2020[player_id],1,FALSE)),"Auction","Rookie"))</f>
        <v>Auction</v>
      </c>
      <c r="M196">
        <f>IF(Draft2020[[#This Row],[KEEPER]]="K",1+_xlfn.IFNA(INDEX(Draft2019[Net Keeper Count],MATCH(Draft2020[[#This Row],[PLAYER]],Draft2019[PLAYER],0)),0),0)</f>
        <v>0</v>
      </c>
    </row>
    <row r="197" spans="3:13" x14ac:dyDescent="0.25">
      <c r="C197">
        <v>24</v>
      </c>
      <c r="D197" t="s">
        <v>5498</v>
      </c>
      <c r="E197" t="s">
        <v>1844</v>
      </c>
      <c r="F197" t="s">
        <v>5365</v>
      </c>
      <c r="G197" t="s">
        <v>83</v>
      </c>
      <c r="H197" t="s">
        <v>102</v>
      </c>
      <c r="I197">
        <v>11</v>
      </c>
      <c r="K197" t="str">
        <f>IF(Draft2020[[#This Row],[KEEPER]]="K",_xlfn.IFNA(INDEX(Draft2019[Current Contract],MATCH(Draft2020[[#This Row],[sleeper_id]],Draft2019[sleeper_id],0)),"Undrafted"),"")</f>
        <v/>
      </c>
      <c r="L197" t="str">
        <f>IF(Draft2020[[#This Row],[KEEPER]]="K",Draft2020[[#This Row],[Last Contract]],IF(ISNA(VLOOKUP(Draft2020[[#This Row],[sleeper_id]],Rookies2020[player_id],1,FALSE)),"Auction","Rookie"))</f>
        <v>Auction</v>
      </c>
      <c r="M197">
        <f>IF(Draft2020[[#This Row],[KEEPER]]="K",1+_xlfn.IFNA(INDEX(Draft2019[Net Keeper Count],MATCH(Draft2020[[#This Row],[PLAYER]],Draft2019[PLAYER],0)),0),0)</f>
        <v>0</v>
      </c>
    </row>
    <row r="198" spans="3:13" x14ac:dyDescent="0.25">
      <c r="C198">
        <v>33</v>
      </c>
      <c r="D198" t="s">
        <v>5498</v>
      </c>
      <c r="E198" t="s">
        <v>248</v>
      </c>
      <c r="F198" t="s">
        <v>5345</v>
      </c>
      <c r="G198" t="s">
        <v>56</v>
      </c>
      <c r="H198" t="s">
        <v>126</v>
      </c>
      <c r="I198">
        <v>8</v>
      </c>
      <c r="K198" t="str">
        <f>IF(Draft2020[[#This Row],[KEEPER]]="K",_xlfn.IFNA(INDEX(Draft2019[Current Contract],MATCH(Draft2020[[#This Row],[sleeper_id]],Draft2019[sleeper_id],0)),"Undrafted"),"")</f>
        <v/>
      </c>
      <c r="L198" t="str">
        <f>IF(Draft2020[[#This Row],[KEEPER]]="K",Draft2020[[#This Row],[Last Contract]],IF(ISNA(VLOOKUP(Draft2020[[#This Row],[sleeper_id]],Rookies2020[player_id],1,FALSE)),"Auction","Rookie"))</f>
        <v>Auction</v>
      </c>
      <c r="M198">
        <f>IF(Draft2020[[#This Row],[KEEPER]]="K",1+_xlfn.IFNA(INDEX(Draft2019[Net Keeper Count],MATCH(Draft2020[[#This Row],[PLAYER]],Draft2019[PLAYER],0)),0),0)</f>
        <v>0</v>
      </c>
    </row>
    <row r="199" spans="3:13" x14ac:dyDescent="0.25">
      <c r="C199">
        <v>161</v>
      </c>
      <c r="D199" t="s">
        <v>5498</v>
      </c>
      <c r="E199" t="s">
        <v>1793</v>
      </c>
      <c r="F199" t="s">
        <v>5162</v>
      </c>
      <c r="G199" t="s">
        <v>34</v>
      </c>
      <c r="H199" t="s">
        <v>64</v>
      </c>
      <c r="I199">
        <v>4</v>
      </c>
      <c r="J199" t="s">
        <v>31</v>
      </c>
      <c r="K199" t="str">
        <f>IF(Draft2020[[#This Row],[KEEPER]]="K",_xlfn.IFNA(INDEX(Draft2019[Current Contract],MATCH(Draft2020[[#This Row],[sleeper_id]],Draft2019[sleeper_id],0)),"Undrafted"),"")</f>
        <v>Rookie</v>
      </c>
      <c r="L199" t="str">
        <f>IF(Draft2020[[#This Row],[KEEPER]]="K",Draft2020[[#This Row],[Last Contract]],IF(ISNA(VLOOKUP(Draft2020[[#This Row],[sleeper_id]],Rookies2020[player_id],1,FALSE)),"Auction","Rookie"))</f>
        <v>Rookie</v>
      </c>
      <c r="M199">
        <f>IF(Draft2020[[#This Row],[KEEPER]]="K",1+_xlfn.IFNA(INDEX(Draft2019[Net Keeper Count],MATCH(Draft2020[[#This Row],[PLAYER]],Draft2019[PLAYER],0)),0),0)</f>
        <v>1</v>
      </c>
    </row>
    <row r="200" spans="3:13" x14ac:dyDescent="0.25">
      <c r="C200">
        <v>162</v>
      </c>
      <c r="D200" t="s">
        <v>5498</v>
      </c>
      <c r="E200" t="s">
        <v>744</v>
      </c>
      <c r="F200" t="s">
        <v>5255</v>
      </c>
      <c r="G200" t="s">
        <v>66</v>
      </c>
      <c r="H200" t="s">
        <v>102</v>
      </c>
      <c r="I200">
        <v>1</v>
      </c>
      <c r="J200" t="s">
        <v>31</v>
      </c>
      <c r="K200" t="str">
        <f>IF(Draft2020[[#This Row],[KEEPER]]="K",_xlfn.IFNA(INDEX(Draft2019[Current Contract],MATCH(Draft2020[[#This Row],[sleeper_id]],Draft2019[sleeper_id],0)),"Undrafted"),"")</f>
        <v>Undrafted</v>
      </c>
      <c r="L200" t="str">
        <f>IF(Draft2020[[#This Row],[KEEPER]]="K",Draft2020[[#This Row],[Last Contract]],IF(ISNA(VLOOKUP(Draft2020[[#This Row],[sleeper_id]],Rookies2020[player_id],1,FALSE)),"Auction","Rookie"))</f>
        <v>Undrafted</v>
      </c>
      <c r="M200">
        <f>IF(Draft2020[[#This Row],[KEEPER]]="K",1+_xlfn.IFNA(INDEX(Draft2019[Net Keeper Count],MATCH(Draft2020[[#This Row],[PLAYER]],Draft2019[PLAYER],0)),0),0)</f>
        <v>1</v>
      </c>
    </row>
    <row r="201" spans="3:13" x14ac:dyDescent="0.25">
      <c r="C201">
        <v>163</v>
      </c>
      <c r="D201" t="s">
        <v>5498</v>
      </c>
      <c r="E201" t="s">
        <v>408</v>
      </c>
      <c r="F201" t="s">
        <v>5349</v>
      </c>
      <c r="G201" t="s">
        <v>49</v>
      </c>
      <c r="H201" t="s">
        <v>126</v>
      </c>
      <c r="I201">
        <v>1</v>
      </c>
      <c r="J201" t="s">
        <v>31</v>
      </c>
      <c r="K201" t="str">
        <f>IF(Draft2020[[#This Row],[KEEPER]]="K",_xlfn.IFNA(INDEX(Draft2019[Current Contract],MATCH(Draft2020[[#This Row],[sleeper_id]],Draft2019[sleeper_id],0)),"Undrafted"),"")</f>
        <v>Undrafted</v>
      </c>
      <c r="L201" t="str">
        <f>IF(Draft2020[[#This Row],[KEEPER]]="K",Draft2020[[#This Row],[Last Contract]],IF(ISNA(VLOOKUP(Draft2020[[#This Row],[sleeper_id]],Rookies2020[player_id],1,FALSE)),"Auction","Rookie"))</f>
        <v>Undrafted</v>
      </c>
      <c r="M201">
        <f>IF(Draft2020[[#This Row],[KEEPER]]="K",1+_xlfn.IFNA(INDEX(Draft2019[Net Keeper Count],MATCH(Draft2020[[#This Row],[PLAYER]],Draft2019[PLAYER],0)),0),0)</f>
        <v>1</v>
      </c>
    </row>
    <row r="202" spans="3:13" x14ac:dyDescent="0.25">
      <c r="C202">
        <v>164</v>
      </c>
      <c r="D202" t="s">
        <v>5498</v>
      </c>
      <c r="E202" t="s">
        <v>1235</v>
      </c>
      <c r="F202" t="s">
        <v>1234</v>
      </c>
      <c r="G202" t="s">
        <v>81</v>
      </c>
      <c r="H202" t="s">
        <v>64</v>
      </c>
      <c r="I202">
        <v>2</v>
      </c>
      <c r="J202" t="s">
        <v>31</v>
      </c>
      <c r="K202" t="str">
        <f>IF(Draft2020[[#This Row],[KEEPER]]="K",_xlfn.IFNA(INDEX(Draft2019[Current Contract],MATCH(Draft2020[[#This Row],[sleeper_id]],Draft2019[sleeper_id],0)),"Undrafted"),"")</f>
        <v>Rookie</v>
      </c>
      <c r="L202" t="str">
        <f>IF(Draft2020[[#This Row],[KEEPER]]="K",Draft2020[[#This Row],[Last Contract]],IF(ISNA(VLOOKUP(Draft2020[[#This Row],[sleeper_id]],Rookies2020[player_id],1,FALSE)),"Auction","Rookie"))</f>
        <v>Rookie</v>
      </c>
      <c r="M202">
        <f>IF(Draft2020[[#This Row],[KEEPER]]="K",1+_xlfn.IFNA(INDEX(Draft2019[Net Keeper Count],MATCH(Draft2020[[#This Row],[PLAYER]],Draft2019[PLAYER],0)),0),0)</f>
        <v>1</v>
      </c>
    </row>
    <row r="203" spans="3:13" x14ac:dyDescent="0.25">
      <c r="C203">
        <v>165</v>
      </c>
      <c r="D203" t="s">
        <v>5498</v>
      </c>
      <c r="E203" t="s">
        <v>288</v>
      </c>
      <c r="F203" t="s">
        <v>5348</v>
      </c>
      <c r="G203" t="s">
        <v>107</v>
      </c>
      <c r="H203" t="s">
        <v>102</v>
      </c>
      <c r="I203">
        <v>1</v>
      </c>
      <c r="J203" t="s">
        <v>31</v>
      </c>
      <c r="K203" t="str">
        <f>IF(Draft2020[[#This Row],[KEEPER]]="K",_xlfn.IFNA(INDEX(Draft2019[Current Contract],MATCH(Draft2020[[#This Row],[sleeper_id]],Draft2019[sleeper_id],0)),"Undrafted"),"")</f>
        <v>Undrafted</v>
      </c>
      <c r="L203" t="str">
        <f>IF(Draft2020[[#This Row],[KEEPER]]="K",Draft2020[[#This Row],[Last Contract]],IF(ISNA(VLOOKUP(Draft2020[[#This Row],[sleeper_id]],Rookies2020[player_id],1,FALSE)),"Auction","Rookie"))</f>
        <v>Undrafted</v>
      </c>
      <c r="M203">
        <f>IF(Draft2020[[#This Row],[KEEPER]]="K",1+_xlfn.IFNA(INDEX(Draft2019[Net Keeper Count],MATCH(Draft2020[[#This Row],[PLAYER]],Draft2019[PLAYER],0)),0),0)</f>
        <v>2</v>
      </c>
    </row>
    <row r="204" spans="3:13" x14ac:dyDescent="0.25">
      <c r="C204">
        <v>166</v>
      </c>
      <c r="D204" t="s">
        <v>5498</v>
      </c>
      <c r="E204" t="s">
        <v>221</v>
      </c>
      <c r="F204" t="s">
        <v>5350</v>
      </c>
      <c r="G204" t="s">
        <v>52</v>
      </c>
      <c r="H204" t="s">
        <v>102</v>
      </c>
      <c r="I204">
        <v>1</v>
      </c>
      <c r="J204" t="s">
        <v>31</v>
      </c>
      <c r="K204" t="str">
        <f>IF(Draft2020[[#This Row],[KEEPER]]="K",_xlfn.IFNA(INDEX(Draft2019[Current Contract],MATCH(Draft2020[[#This Row],[sleeper_id]],Draft2019[sleeper_id],0)),"Undrafted"),"")</f>
        <v>Undrafted</v>
      </c>
      <c r="L204" t="str">
        <f>IF(Draft2020[[#This Row],[KEEPER]]="K",Draft2020[[#This Row],[Last Contract]],IF(ISNA(VLOOKUP(Draft2020[[#This Row],[sleeper_id]],Rookies2020[player_id],1,FALSE)),"Auction","Rookie"))</f>
        <v>Undrafted</v>
      </c>
      <c r="M204">
        <f>IF(Draft2020[[#This Row],[KEEPER]]="K",1+_xlfn.IFNA(INDEX(Draft2019[Net Keeper Count],MATCH(Draft2020[[#This Row],[PLAYER]],Draft2019[PLAYER],0)),0),0)</f>
        <v>1</v>
      </c>
    </row>
    <row r="205" spans="3:13" x14ac:dyDescent="0.25">
      <c r="C205">
        <v>167</v>
      </c>
      <c r="D205" t="s">
        <v>5498</v>
      </c>
      <c r="E205" t="s">
        <v>1772</v>
      </c>
      <c r="F205" t="s">
        <v>5157</v>
      </c>
      <c r="G205" t="s">
        <v>58</v>
      </c>
      <c r="H205" t="s">
        <v>126</v>
      </c>
      <c r="I205">
        <v>3</v>
      </c>
      <c r="J205" t="s">
        <v>31</v>
      </c>
      <c r="K205" t="str">
        <f>IF(Draft2020[[#This Row],[KEEPER]]="K",_xlfn.IFNA(INDEX(Draft2019[Current Contract],MATCH(Draft2020[[#This Row],[sleeper_id]],Draft2019[sleeper_id],0)),"Undrafted"),"")</f>
        <v>Rookie</v>
      </c>
      <c r="L205" t="str">
        <f>IF(Draft2020[[#This Row],[KEEPER]]="K",Draft2020[[#This Row],[Last Contract]],IF(ISNA(VLOOKUP(Draft2020[[#This Row],[sleeper_id]],Rookies2020[player_id],1,FALSE)),"Auction","Rookie"))</f>
        <v>Rookie</v>
      </c>
      <c r="M205">
        <f>IF(Draft2020[[#This Row],[KEEPER]]="K",1+_xlfn.IFNA(INDEX(Draft2019[Net Keeper Count],MATCH(Draft2020[[#This Row],[PLAYER]],Draft2019[PLAYER],0)),0),0)</f>
        <v>1</v>
      </c>
    </row>
    <row r="206" spans="3:13" x14ac:dyDescent="0.25">
      <c r="C206">
        <v>168</v>
      </c>
      <c r="D206" t="s">
        <v>5498</v>
      </c>
      <c r="E206" t="s">
        <v>156</v>
      </c>
      <c r="F206" t="s">
        <v>5499</v>
      </c>
      <c r="G206" t="s">
        <v>41</v>
      </c>
      <c r="H206" t="s">
        <v>126</v>
      </c>
      <c r="I206">
        <v>1</v>
      </c>
      <c r="J206" t="s">
        <v>31</v>
      </c>
      <c r="K206" t="str">
        <f>IF(Draft2020[[#This Row],[KEEPER]]="K",_xlfn.IFNA(INDEX(Draft2019[Current Contract],MATCH(Draft2020[[#This Row],[sleeper_id]],Draft2019[sleeper_id],0)),"Undrafted"),"")</f>
        <v>Auction</v>
      </c>
      <c r="L206" t="str">
        <f>IF(Draft2020[[#This Row],[KEEPER]]="K",Draft2020[[#This Row],[Last Contract]],IF(ISNA(VLOOKUP(Draft2020[[#This Row],[sleeper_id]],Rookies2020[player_id],1,FALSE)),"Auction","Rookie"))</f>
        <v>Auction</v>
      </c>
      <c r="M206">
        <f>IF(Draft2020[[#This Row],[KEEPER]]="K",1+_xlfn.IFNA(INDEX(Draft2019[Net Keeper Count],MATCH(Draft2020[[#This Row],[PLAYER]],Draft2019[PLAYER],0)),0),0)</f>
        <v>1</v>
      </c>
    </row>
    <row r="207" spans="3:13" x14ac:dyDescent="0.25">
      <c r="C207">
        <v>169</v>
      </c>
      <c r="D207" t="s">
        <v>5498</v>
      </c>
      <c r="E207" t="s">
        <v>2143</v>
      </c>
      <c r="F207" t="s">
        <v>2853</v>
      </c>
      <c r="G207" t="s">
        <v>83</v>
      </c>
      <c r="H207" t="s">
        <v>29</v>
      </c>
      <c r="I207">
        <v>1</v>
      </c>
      <c r="J207" t="s">
        <v>31</v>
      </c>
      <c r="K207" t="str">
        <f>IF(Draft2020[[#This Row],[KEEPER]]="K",_xlfn.IFNA(INDEX(Draft2019[Current Contract],MATCH(Draft2020[[#This Row],[sleeper_id]],Draft2019[sleeper_id],0)),"Undrafted"),"")</f>
        <v>Rookie</v>
      </c>
      <c r="L207" t="str">
        <f>IF(Draft2020[[#This Row],[KEEPER]]="K",Draft2020[[#This Row],[Last Contract]],IF(ISNA(VLOOKUP(Draft2020[[#This Row],[sleeper_id]],Rookies2020[player_id],1,FALSE)),"Auction","Rookie"))</f>
        <v>Rookie</v>
      </c>
      <c r="M207">
        <f>IF(Draft2020[[#This Row],[KEEPER]]="K",1+_xlfn.IFNA(INDEX(Draft2019[Net Keeper Count],MATCH(Draft2020[[#This Row],[PLAYER]],Draft2019[PLAYER],0)),0),0)</f>
        <v>1</v>
      </c>
    </row>
    <row r="208" spans="3:13" x14ac:dyDescent="0.25">
      <c r="C208">
        <v>170</v>
      </c>
      <c r="D208" t="s">
        <v>5498</v>
      </c>
      <c r="E208" t="s">
        <v>576</v>
      </c>
      <c r="F208" t="s">
        <v>5500</v>
      </c>
      <c r="G208" t="s">
        <v>66</v>
      </c>
      <c r="H208" t="s">
        <v>31</v>
      </c>
      <c r="I208">
        <v>1</v>
      </c>
      <c r="J208" t="s">
        <v>31</v>
      </c>
      <c r="K208" t="str">
        <f>IF(Draft2020[[#This Row],[KEEPER]]="K",_xlfn.IFNA(INDEX(Draft2019[Current Contract],MATCH(Draft2020[[#This Row],[sleeper_id]],Draft2019[sleeper_id],0)),"Undrafted"),"")</f>
        <v>Undrafted</v>
      </c>
      <c r="L208" t="str">
        <f>IF(Draft2020[[#This Row],[KEEPER]]="K",Draft2020[[#This Row],[Last Contract]],IF(ISNA(VLOOKUP(Draft2020[[#This Row],[sleeper_id]],Rookies2020[player_id],1,FALSE)),"Auction","Rookie"))</f>
        <v>Undrafted</v>
      </c>
      <c r="M208">
        <f>IF(Draft2020[[#This Row],[KEEPER]]="K",1+_xlfn.IFNA(INDEX(Draft2019[Net Keeper Count],MATCH(Draft2020[[#This Row],[PLAYER]],Draft2019[PLAYER],0)),0),0)</f>
        <v>1</v>
      </c>
    </row>
    <row r="209" spans="3:13" x14ac:dyDescent="0.25">
      <c r="C209">
        <v>171</v>
      </c>
      <c r="D209" t="s">
        <v>5498</v>
      </c>
      <c r="E209" t="s">
        <v>1503</v>
      </c>
      <c r="F209" t="s">
        <v>1502</v>
      </c>
      <c r="G209" t="s">
        <v>41</v>
      </c>
      <c r="H209" t="s">
        <v>102</v>
      </c>
      <c r="I209">
        <v>11</v>
      </c>
      <c r="J209" t="s">
        <v>31</v>
      </c>
      <c r="K209" t="str">
        <f>IF(Draft2020[[#This Row],[KEEPER]]="K",_xlfn.IFNA(INDEX(Draft2019[Current Contract],MATCH(Draft2020[[#This Row],[sleeper_id]],Draft2019[sleeper_id],0)),"Undrafted"),"")</f>
        <v>Rookie</v>
      </c>
      <c r="L209" t="str">
        <f>IF(Draft2020[[#This Row],[KEEPER]]="K",Draft2020[[#This Row],[Last Contract]],IF(ISNA(VLOOKUP(Draft2020[[#This Row],[sleeper_id]],Rookies2020[player_id],1,FALSE)),"Auction","Rookie"))</f>
        <v>Rookie</v>
      </c>
      <c r="M209">
        <f>IF(Draft2020[[#This Row],[KEEPER]]="K",1+_xlfn.IFNA(INDEX(Draft2019[Net Keeper Count],MATCH(Draft2020[[#This Row],[PLAYER]],Draft2019[PLAYER],0)),0),0)</f>
        <v>1</v>
      </c>
    </row>
    <row r="210" spans="3:13" x14ac:dyDescent="0.25">
      <c r="C210">
        <v>172</v>
      </c>
      <c r="D210" t="s">
        <v>5498</v>
      </c>
      <c r="E210" t="s">
        <v>139</v>
      </c>
      <c r="F210" t="s">
        <v>5259</v>
      </c>
      <c r="G210" t="s">
        <v>74</v>
      </c>
      <c r="H210" t="s">
        <v>102</v>
      </c>
      <c r="I210">
        <v>34</v>
      </c>
      <c r="J210" t="s">
        <v>31</v>
      </c>
      <c r="K210" t="str">
        <f>IF(Draft2020[[#This Row],[KEEPER]]="K",_xlfn.IFNA(INDEX(Draft2019[Current Contract],MATCH(Draft2020[[#This Row],[sleeper_id]],Draft2019[sleeper_id],0)),"Undrafted"),"")</f>
        <v>Auction</v>
      </c>
      <c r="L210" t="str">
        <f>IF(Draft2020[[#This Row],[KEEPER]]="K",Draft2020[[#This Row],[Last Contract]],IF(ISNA(VLOOKUP(Draft2020[[#This Row],[sleeper_id]],Rookies2020[player_id],1,FALSE)),"Auction","Rookie"))</f>
        <v>Auction</v>
      </c>
      <c r="M210">
        <f>IF(Draft2020[[#This Row],[KEEPER]]="K",1+_xlfn.IFNA(INDEX(Draft2019[Net Keeper Count],MATCH(Draft2020[[#This Row],[PLAYER]],Draft2019[PLAYER],0)),0),0)</f>
        <v>1</v>
      </c>
    </row>
    <row r="211" spans="3:13" x14ac:dyDescent="0.25">
      <c r="C211">
        <v>173</v>
      </c>
      <c r="D211" t="s">
        <v>5498</v>
      </c>
      <c r="E211" t="s">
        <v>144</v>
      </c>
      <c r="F211" t="s">
        <v>5145</v>
      </c>
      <c r="G211" t="s">
        <v>81</v>
      </c>
      <c r="H211" t="s">
        <v>102</v>
      </c>
      <c r="I211">
        <v>55</v>
      </c>
      <c r="J211" t="s">
        <v>31</v>
      </c>
      <c r="K211" t="str">
        <f>IF(Draft2020[[#This Row],[KEEPER]]="K",_xlfn.IFNA(INDEX(Draft2019[Current Contract],MATCH(Draft2020[[#This Row],[sleeper_id]],Draft2019[sleeper_id],0)),"Undrafted"),"")</f>
        <v>Auction</v>
      </c>
      <c r="L211" t="str">
        <f>IF(Draft2020[[#This Row],[KEEPER]]="K",Draft2020[[#This Row],[Last Contract]],IF(ISNA(VLOOKUP(Draft2020[[#This Row],[sleeper_id]],Rookies2020[player_id],1,FALSE)),"Auction","Rookie"))</f>
        <v>Auction</v>
      </c>
      <c r="M211">
        <f>IF(Draft2020[[#This Row],[KEEPER]]="K",1+_xlfn.IFNA(INDEX(Draft2019[Net Keeper Count],MATCH(Draft2020[[#This Row],[PLAYER]],Draft2019[PLAYER],0)),0),0)</f>
        <v>1</v>
      </c>
    </row>
    <row r="212" spans="3:13" x14ac:dyDescent="0.25">
      <c r="C212">
        <v>174</v>
      </c>
      <c r="D212" t="s">
        <v>5498</v>
      </c>
      <c r="E212" t="s">
        <v>852</v>
      </c>
      <c r="F212" t="s">
        <v>5138</v>
      </c>
      <c r="G212" t="s">
        <v>68</v>
      </c>
      <c r="H212" t="s">
        <v>64</v>
      </c>
      <c r="I212">
        <v>4</v>
      </c>
      <c r="J212" t="s">
        <v>31</v>
      </c>
      <c r="K212" t="str">
        <f>IF(Draft2020[[#This Row],[KEEPER]]="K",_xlfn.IFNA(INDEX(Draft2019[Current Contract],MATCH(Draft2020[[#This Row],[sleeper_id]],Draft2019[sleeper_id],0)),"Undrafted"),"")</f>
        <v>Undrafted</v>
      </c>
      <c r="L212" t="str">
        <f>IF(Draft2020[[#This Row],[KEEPER]]="K",Draft2020[[#This Row],[Last Contract]],IF(ISNA(VLOOKUP(Draft2020[[#This Row],[sleeper_id]],Rookies2020[player_id],1,FALSE)),"Auction","Rookie"))</f>
        <v>Undrafted</v>
      </c>
      <c r="M212">
        <f>IF(Draft2020[[#This Row],[KEEPER]]="K",1+_xlfn.IFNA(INDEX(Draft2019[Net Keeper Count],MATCH(Draft2020[[#This Row],[PLAYER]],Draft2019[PLAYER],0)),0),0)</f>
        <v>1</v>
      </c>
    </row>
    <row r="213" spans="3:13" x14ac:dyDescent="0.25">
      <c r="C213">
        <v>175</v>
      </c>
      <c r="D213" t="s">
        <v>5498</v>
      </c>
      <c r="E213" t="s">
        <v>133</v>
      </c>
      <c r="F213" t="s">
        <v>5344</v>
      </c>
      <c r="G213" t="s">
        <v>2217</v>
      </c>
      <c r="H213" t="s">
        <v>64</v>
      </c>
      <c r="I213">
        <v>18</v>
      </c>
      <c r="J213" t="s">
        <v>31</v>
      </c>
      <c r="K213" t="str">
        <f>IF(Draft2020[[#This Row],[KEEPER]]="K",_xlfn.IFNA(INDEX(Draft2019[Current Contract],MATCH(Draft2020[[#This Row],[sleeper_id]],Draft2019[sleeper_id],0)),"Undrafted"),"")</f>
        <v>Auction</v>
      </c>
      <c r="L213" t="str">
        <f>IF(Draft2020[[#This Row],[KEEPER]]="K",Draft2020[[#This Row],[Last Contract]],IF(ISNA(VLOOKUP(Draft2020[[#This Row],[sleeper_id]],Rookies2020[player_id],1,FALSE)),"Auction","Rookie"))</f>
        <v>Auction</v>
      </c>
      <c r="M213">
        <f>IF(Draft2020[[#This Row],[KEEPER]]="K",1+_xlfn.IFNA(INDEX(Draft2019[Net Keeper Count],MATCH(Draft2020[[#This Row],[PLAYER]],Draft2019[PLAYER],0)),0),0)</f>
        <v>1</v>
      </c>
    </row>
    <row r="214" spans="3:13" x14ac:dyDescent="0.25">
      <c r="C214">
        <v>176</v>
      </c>
      <c r="D214" t="s">
        <v>5498</v>
      </c>
      <c r="E214" t="s">
        <v>348</v>
      </c>
      <c r="F214" t="s">
        <v>1225</v>
      </c>
      <c r="G214" t="s">
        <v>105</v>
      </c>
      <c r="H214" t="s">
        <v>29</v>
      </c>
      <c r="I214">
        <v>24</v>
      </c>
      <c r="J214" t="s">
        <v>31</v>
      </c>
      <c r="K214" t="str">
        <f>IF(Draft2020[[#This Row],[KEEPER]]="K",_xlfn.IFNA(INDEX(Draft2019[Current Contract],MATCH(Draft2020[[#This Row],[sleeper_id]],Draft2019[sleeper_id],0)),"Undrafted"),"")</f>
        <v>Rookie</v>
      </c>
      <c r="L214" t="str">
        <f>IF(Draft2020[[#This Row],[KEEPER]]="K",Draft2020[[#This Row],[Last Contract]],IF(ISNA(VLOOKUP(Draft2020[[#This Row],[sleeper_id]],Rookies2020[player_id],1,FALSE)),"Auction","Rookie"))</f>
        <v>Rookie</v>
      </c>
      <c r="M214">
        <f>IF(Draft2020[[#This Row],[KEEPER]]="K",1+_xlfn.IFNA(INDEX(Draft2019[Net Keeper Count],MATCH(Draft2020[[#This Row],[PLAYER]],Draft2019[PLAYER],0)),0),0)</f>
        <v>2</v>
      </c>
    </row>
    <row r="215" spans="3:13" x14ac:dyDescent="0.25">
      <c r="C215">
        <v>177</v>
      </c>
      <c r="D215" t="s">
        <v>5498</v>
      </c>
      <c r="E215" t="s">
        <v>129</v>
      </c>
      <c r="F215" t="s">
        <v>1312</v>
      </c>
      <c r="G215" t="s">
        <v>60</v>
      </c>
      <c r="H215" t="s">
        <v>64</v>
      </c>
      <c r="I215">
        <v>61</v>
      </c>
      <c r="J215" t="s">
        <v>31</v>
      </c>
      <c r="K215" t="str">
        <f>IF(Draft2020[[#This Row],[KEEPER]]="K",_xlfn.IFNA(INDEX(Draft2019[Current Contract],MATCH(Draft2020[[#This Row],[sleeper_id]],Draft2019[sleeper_id],0)),"Undrafted"),"")</f>
        <v>Rookie</v>
      </c>
      <c r="L215" t="str">
        <f>IF(Draft2020[[#This Row],[KEEPER]]="K",Draft2020[[#This Row],[Last Contract]],IF(ISNA(VLOOKUP(Draft2020[[#This Row],[sleeper_id]],Rookies2020[player_id],1,FALSE)),"Auction","Rookie"))</f>
        <v>Rookie</v>
      </c>
      <c r="M215">
        <f>IF(Draft2020[[#This Row],[KEEPER]]="K",1+_xlfn.IFNA(INDEX(Draft2019[Net Keeper Count],MATCH(Draft2020[[#This Row],[PLAYER]],Draft2019[PLAYER],0)),0),0)</f>
        <v>4</v>
      </c>
    </row>
    <row r="216" spans="3:13" x14ac:dyDescent="0.25">
      <c r="C216">
        <v>178</v>
      </c>
      <c r="D216" t="s">
        <v>5498</v>
      </c>
      <c r="E216" t="s">
        <v>5501</v>
      </c>
      <c r="F216" t="s">
        <v>5502</v>
      </c>
      <c r="G216" t="s">
        <v>39</v>
      </c>
      <c r="H216" t="s">
        <v>64</v>
      </c>
      <c r="I216">
        <v>2</v>
      </c>
      <c r="J216" t="s">
        <v>19</v>
      </c>
      <c r="K216" t="str">
        <f>IF(Draft2020[[#This Row],[KEEPER]]="K",_xlfn.IFNA(INDEX(Draft2019[Current Contract],MATCH(Draft2020[[#This Row],[sleeper_id]],Draft2019[sleeper_id],0)),"Undrafted"),"")</f>
        <v/>
      </c>
      <c r="L216" t="str">
        <f>IF(Draft2020[[#This Row],[KEEPER]]="K",Draft2020[[#This Row],[Last Contract]],IF(ISNA(VLOOKUP(Draft2020[[#This Row],[sleeper_id]],Rookies2020[player_id],1,FALSE)),"Auction","Rookie"))</f>
        <v>Rookie</v>
      </c>
      <c r="M216">
        <f>IF(Draft2020[[#This Row],[KEEPER]]="K",1+_xlfn.IFNA(INDEX(Draft2019[Net Keeper Count],MATCH(Draft2020[[#This Row],[PLAYER]],Draft2019[PLAYER],0)),0),0)</f>
        <v>0</v>
      </c>
    </row>
    <row r="217" spans="3:13" x14ac:dyDescent="0.25">
      <c r="C217">
        <v>179</v>
      </c>
      <c r="D217" t="s">
        <v>5498</v>
      </c>
      <c r="E217" t="s">
        <v>1848</v>
      </c>
      <c r="F217" t="s">
        <v>5136</v>
      </c>
      <c r="G217" t="s">
        <v>56</v>
      </c>
      <c r="H217" t="s">
        <v>102</v>
      </c>
      <c r="I217">
        <v>3</v>
      </c>
      <c r="J217" t="s">
        <v>19</v>
      </c>
      <c r="K217" t="str">
        <f>IF(Draft2020[[#This Row],[KEEPER]]="K",_xlfn.IFNA(INDEX(Draft2019[Current Contract],MATCH(Draft2020[[#This Row],[sleeper_id]],Draft2019[sleeper_id],0)),"Undrafted"),"")</f>
        <v/>
      </c>
      <c r="L217" t="str">
        <f>IF(Draft2020[[#This Row],[KEEPER]]="K",Draft2020[[#This Row],[Last Contract]],IF(ISNA(VLOOKUP(Draft2020[[#This Row],[sleeper_id]],Rookies2020[player_id],1,FALSE)),"Auction","Rookie"))</f>
        <v>Rookie</v>
      </c>
      <c r="M217">
        <f>IF(Draft2020[[#This Row],[KEEPER]]="K",1+_xlfn.IFNA(INDEX(Draft2019[Net Keeper Count],MATCH(Draft2020[[#This Row],[PLAYER]],Draft2019[PLAYER],0)),0),0)</f>
        <v>0</v>
      </c>
    </row>
    <row r="218" spans="3:13" x14ac:dyDescent="0.25">
      <c r="C218">
        <v>180</v>
      </c>
      <c r="D218" t="s">
        <v>5498</v>
      </c>
      <c r="E218" t="s">
        <v>5346</v>
      </c>
      <c r="F218" t="s">
        <v>5347</v>
      </c>
      <c r="G218" t="s">
        <v>2217</v>
      </c>
      <c r="H218" t="s">
        <v>102</v>
      </c>
      <c r="I218">
        <v>5</v>
      </c>
      <c r="J218" t="s">
        <v>19</v>
      </c>
      <c r="K218" t="str">
        <f>IF(Draft2020[[#This Row],[KEEPER]]="K",_xlfn.IFNA(INDEX(Draft2019[Current Contract],MATCH(Draft2020[[#This Row],[sleeper_id]],Draft2019[sleeper_id],0)),"Undrafted"),"")</f>
        <v/>
      </c>
      <c r="L218" t="str">
        <f>IF(Draft2020[[#This Row],[KEEPER]]="K",Draft2020[[#This Row],[Last Contract]],IF(ISNA(VLOOKUP(Draft2020[[#This Row],[sleeper_id]],Rookies2020[player_id],1,FALSE)),"Auction","Rookie"))</f>
        <v>Rookie</v>
      </c>
      <c r="M218">
        <f>IF(Draft2020[[#This Row],[KEEPER]]="K",1+_xlfn.IFNA(INDEX(Draft2019[Net Keeper Count],MATCH(Draft2020[[#This Row],[PLAYER]],Draft2019[PLAYER],0)),0),0)</f>
        <v>0</v>
      </c>
    </row>
    <row r="219" spans="3:13" x14ac:dyDescent="0.25">
      <c r="C219">
        <v>2</v>
      </c>
      <c r="D219" t="s">
        <v>1017</v>
      </c>
      <c r="E219" t="s">
        <v>253</v>
      </c>
      <c r="F219" t="s">
        <v>2614</v>
      </c>
      <c r="G219" t="s">
        <v>96</v>
      </c>
      <c r="H219" t="s">
        <v>126</v>
      </c>
      <c r="I219">
        <v>2</v>
      </c>
      <c r="K219" t="str">
        <f>IF(Draft2020[[#This Row],[KEEPER]]="K",_xlfn.IFNA(INDEX(Draft2019[Current Contract],MATCH(Draft2020[[#This Row],[sleeper_id]],Draft2019[sleeper_id],0)),"Undrafted"),"")</f>
        <v/>
      </c>
      <c r="L219" t="str">
        <f>IF(Draft2020[[#This Row],[KEEPER]]="K",Draft2020[[#This Row],[Last Contract]],IF(ISNA(VLOOKUP(Draft2020[[#This Row],[sleeper_id]],Rookies2020[player_id],1,FALSE)),"Auction","Rookie"))</f>
        <v>Auction</v>
      </c>
      <c r="M219">
        <f>IF(Draft2020[[#This Row],[KEEPER]]="K",1+_xlfn.IFNA(INDEX(Draft2019[Net Keeper Count],MATCH(Draft2020[[#This Row],[PLAYER]],Draft2019[PLAYER],0)),0),0)</f>
        <v>0</v>
      </c>
    </row>
    <row r="220" spans="3:13" x14ac:dyDescent="0.25">
      <c r="C220">
        <v>5</v>
      </c>
      <c r="D220" t="s">
        <v>1017</v>
      </c>
      <c r="E220" t="s">
        <v>134</v>
      </c>
      <c r="F220" t="s">
        <v>1521</v>
      </c>
      <c r="G220" t="s">
        <v>94</v>
      </c>
      <c r="H220" t="s">
        <v>102</v>
      </c>
      <c r="I220">
        <v>61</v>
      </c>
      <c r="K220" t="str">
        <f>IF(Draft2020[[#This Row],[KEEPER]]="K",_xlfn.IFNA(INDEX(Draft2019[Current Contract],MATCH(Draft2020[[#This Row],[sleeper_id]],Draft2019[sleeper_id],0)),"Undrafted"),"")</f>
        <v/>
      </c>
      <c r="L220" t="str">
        <f>IF(Draft2020[[#This Row],[KEEPER]]="K",Draft2020[[#This Row],[Last Contract]],IF(ISNA(VLOOKUP(Draft2020[[#This Row],[sleeper_id]],Rookies2020[player_id],1,FALSE)),"Auction","Rookie"))</f>
        <v>Auction</v>
      </c>
      <c r="M220">
        <f>IF(Draft2020[[#This Row],[KEEPER]]="K",1+_xlfn.IFNA(INDEX(Draft2019[Net Keeper Count],MATCH(Draft2020[[#This Row],[PLAYER]],Draft2019[PLAYER],0)),0),0)</f>
        <v>0</v>
      </c>
    </row>
    <row r="221" spans="3:13" x14ac:dyDescent="0.25">
      <c r="C221">
        <v>21</v>
      </c>
      <c r="D221" t="s">
        <v>1017</v>
      </c>
      <c r="E221" t="s">
        <v>63</v>
      </c>
      <c r="F221" t="s">
        <v>5503</v>
      </c>
      <c r="G221" t="s">
        <v>62</v>
      </c>
      <c r="H221" t="s">
        <v>64</v>
      </c>
      <c r="I221">
        <v>40</v>
      </c>
      <c r="K221" t="str">
        <f>IF(Draft2020[[#This Row],[KEEPER]]="K",_xlfn.IFNA(INDEX(Draft2019[Current Contract],MATCH(Draft2020[[#This Row],[sleeper_id]],Draft2019[sleeper_id],0)),"Undrafted"),"")</f>
        <v/>
      </c>
      <c r="L221" t="str">
        <f>IF(Draft2020[[#This Row],[KEEPER]]="K",Draft2020[[#This Row],[Last Contract]],IF(ISNA(VLOOKUP(Draft2020[[#This Row],[sleeper_id]],Rookies2020[player_id],1,FALSE)),"Auction","Rookie"))</f>
        <v>Auction</v>
      </c>
      <c r="M221">
        <f>IF(Draft2020[[#This Row],[KEEPER]]="K",1+_xlfn.IFNA(INDEX(Draft2019[Net Keeper Count],MATCH(Draft2020[[#This Row],[PLAYER]],Draft2019[PLAYER],0)),0),0)</f>
        <v>0</v>
      </c>
    </row>
    <row r="222" spans="3:13" x14ac:dyDescent="0.25">
      <c r="C222">
        <v>28</v>
      </c>
      <c r="D222" t="s">
        <v>1017</v>
      </c>
      <c r="E222" t="s">
        <v>552</v>
      </c>
      <c r="F222" t="s">
        <v>5504</v>
      </c>
      <c r="G222" t="s">
        <v>60</v>
      </c>
      <c r="H222" t="s">
        <v>31</v>
      </c>
      <c r="I222">
        <v>1</v>
      </c>
      <c r="K222" t="str">
        <f>IF(Draft2020[[#This Row],[KEEPER]]="K",_xlfn.IFNA(INDEX(Draft2019[Current Contract],MATCH(Draft2020[[#This Row],[sleeper_id]],Draft2019[sleeper_id],0)),"Undrafted"),"")</f>
        <v/>
      </c>
      <c r="L222" t="str">
        <f>IF(Draft2020[[#This Row],[KEEPER]]="K",Draft2020[[#This Row],[Last Contract]],IF(ISNA(VLOOKUP(Draft2020[[#This Row],[sleeper_id]],Rookies2020[player_id],1,FALSE)),"Auction","Rookie"))</f>
        <v>Auction</v>
      </c>
      <c r="M222">
        <f>IF(Draft2020[[#This Row],[KEEPER]]="K",1+_xlfn.IFNA(INDEX(Draft2019[Net Keeper Count],MATCH(Draft2020[[#This Row],[PLAYER]],Draft2019[PLAYER],0)),0),0)</f>
        <v>0</v>
      </c>
    </row>
    <row r="223" spans="3:13" x14ac:dyDescent="0.25">
      <c r="C223">
        <v>34</v>
      </c>
      <c r="D223" t="s">
        <v>1017</v>
      </c>
      <c r="E223" t="s">
        <v>112</v>
      </c>
      <c r="F223" t="s">
        <v>5505</v>
      </c>
      <c r="G223" t="s">
        <v>107</v>
      </c>
      <c r="H223" t="s">
        <v>64</v>
      </c>
      <c r="I223">
        <v>1</v>
      </c>
      <c r="K223" t="str">
        <f>IF(Draft2020[[#This Row],[KEEPER]]="K",_xlfn.IFNA(INDEX(Draft2019[Current Contract],MATCH(Draft2020[[#This Row],[sleeper_id]],Draft2019[sleeper_id],0)),"Undrafted"),"")</f>
        <v/>
      </c>
      <c r="L223" t="str">
        <f>IF(Draft2020[[#This Row],[KEEPER]]="K",Draft2020[[#This Row],[Last Contract]],IF(ISNA(VLOOKUP(Draft2020[[#This Row],[sleeper_id]],Rookies2020[player_id],1,FALSE)),"Auction","Rookie"))</f>
        <v>Auction</v>
      </c>
      <c r="M223">
        <f>IF(Draft2020[[#This Row],[KEEPER]]="K",1+_xlfn.IFNA(INDEX(Draft2019[Net Keeper Count],MATCH(Draft2020[[#This Row],[PLAYER]],Draft2019[PLAYER],0)),0),0)</f>
        <v>0</v>
      </c>
    </row>
    <row r="224" spans="3:13" x14ac:dyDescent="0.25">
      <c r="C224">
        <v>142</v>
      </c>
      <c r="D224" t="s">
        <v>1017</v>
      </c>
      <c r="E224" t="s">
        <v>1958</v>
      </c>
      <c r="F224" t="s">
        <v>5228</v>
      </c>
      <c r="G224" t="s">
        <v>94</v>
      </c>
      <c r="H224" t="s">
        <v>64</v>
      </c>
      <c r="I224">
        <v>6</v>
      </c>
      <c r="J224" t="s">
        <v>31</v>
      </c>
      <c r="K224" t="str">
        <f>IF(Draft2020[[#This Row],[KEEPER]]="K",_xlfn.IFNA(INDEX(Draft2019[Current Contract],MATCH(Draft2020[[#This Row],[sleeper_id]],Draft2019[sleeper_id],0)),"Undrafted"),"")</f>
        <v>Rookie</v>
      </c>
      <c r="L224" t="str">
        <f>IF(Draft2020[[#This Row],[KEEPER]]="K",Draft2020[[#This Row],[Last Contract]],IF(ISNA(VLOOKUP(Draft2020[[#This Row],[sleeper_id]],Rookies2020[player_id],1,FALSE)),"Auction","Rookie"))</f>
        <v>Rookie</v>
      </c>
      <c r="M224">
        <f>IF(Draft2020[[#This Row],[KEEPER]]="K",1+_xlfn.IFNA(INDEX(Draft2019[Net Keeper Count],MATCH(Draft2020[[#This Row],[PLAYER]],Draft2019[PLAYER],0)),0),0)</f>
        <v>1</v>
      </c>
    </row>
    <row r="225" spans="3:13" x14ac:dyDescent="0.25">
      <c r="C225">
        <v>143</v>
      </c>
      <c r="D225" t="s">
        <v>1017</v>
      </c>
      <c r="E225" t="s">
        <v>5506</v>
      </c>
      <c r="F225" t="s">
        <v>5507</v>
      </c>
      <c r="G225" t="s">
        <v>83</v>
      </c>
      <c r="H225" t="s">
        <v>64</v>
      </c>
      <c r="I225">
        <v>3</v>
      </c>
      <c r="J225" t="s">
        <v>31</v>
      </c>
      <c r="K225" t="str">
        <f>IF(Draft2020[[#This Row],[KEEPER]]="K",_xlfn.IFNA(INDEX(Draft2019[Current Contract],MATCH(Draft2020[[#This Row],[sleeper_id]],Draft2019[sleeper_id],0)),"Undrafted"),"")</f>
        <v>Rookie</v>
      </c>
      <c r="L225" t="str">
        <f>IF(Draft2020[[#This Row],[KEEPER]]="K",Draft2020[[#This Row],[Last Contract]],IF(ISNA(VLOOKUP(Draft2020[[#This Row],[sleeper_id]],Rookies2020[player_id],1,FALSE)),"Auction","Rookie"))</f>
        <v>Rookie</v>
      </c>
      <c r="M225">
        <f>IF(Draft2020[[#This Row],[KEEPER]]="K",1+_xlfn.IFNA(INDEX(Draft2019[Net Keeper Count],MATCH(Draft2020[[#This Row],[PLAYER]],Draft2019[PLAYER],0)),0),0)</f>
        <v>1</v>
      </c>
    </row>
    <row r="226" spans="3:13" x14ac:dyDescent="0.25">
      <c r="C226">
        <v>144</v>
      </c>
      <c r="D226" t="s">
        <v>1017</v>
      </c>
      <c r="E226" t="s">
        <v>372</v>
      </c>
      <c r="F226" t="s">
        <v>5508</v>
      </c>
      <c r="G226" t="s">
        <v>70</v>
      </c>
      <c r="H226" t="s">
        <v>64</v>
      </c>
      <c r="I226">
        <v>1</v>
      </c>
      <c r="J226" t="s">
        <v>31</v>
      </c>
      <c r="K226" t="str">
        <f>IF(Draft2020[[#This Row],[KEEPER]]="K",_xlfn.IFNA(INDEX(Draft2019[Current Contract],MATCH(Draft2020[[#This Row],[sleeper_id]],Draft2019[sleeper_id],0)),"Undrafted"),"")</f>
        <v>Rookie</v>
      </c>
      <c r="L226" t="str">
        <f>IF(Draft2020[[#This Row],[KEEPER]]="K",Draft2020[[#This Row],[Last Contract]],IF(ISNA(VLOOKUP(Draft2020[[#This Row],[sleeper_id]],Rookies2020[player_id],1,FALSE)),"Auction","Rookie"))</f>
        <v>Rookie</v>
      </c>
      <c r="M226">
        <f>IF(Draft2020[[#This Row],[KEEPER]]="K",1+_xlfn.IFNA(INDEX(Draft2019[Net Keeper Count],MATCH(Draft2020[[#This Row],[PLAYER]],Draft2019[PLAYER],0)),0),0)</f>
        <v>2</v>
      </c>
    </row>
    <row r="227" spans="3:13" x14ac:dyDescent="0.25">
      <c r="C227">
        <v>145</v>
      </c>
      <c r="D227" t="s">
        <v>1017</v>
      </c>
      <c r="E227" t="s">
        <v>5198</v>
      </c>
      <c r="F227" t="s">
        <v>5199</v>
      </c>
      <c r="G227" t="s">
        <v>72</v>
      </c>
      <c r="H227" t="s">
        <v>64</v>
      </c>
      <c r="I227">
        <v>6</v>
      </c>
      <c r="J227" t="s">
        <v>31</v>
      </c>
      <c r="K227" t="str">
        <f>IF(Draft2020[[#This Row],[KEEPER]]="K",_xlfn.IFNA(INDEX(Draft2019[Current Contract],MATCH(Draft2020[[#This Row],[sleeper_id]],Draft2019[sleeper_id],0)),"Undrafted"),"")</f>
        <v>Rookie</v>
      </c>
      <c r="L227" t="str">
        <f>IF(Draft2020[[#This Row],[KEEPER]]="K",Draft2020[[#This Row],[Last Contract]],IF(ISNA(VLOOKUP(Draft2020[[#This Row],[sleeper_id]],Rookies2020[player_id],1,FALSE)),"Auction","Rookie"))</f>
        <v>Rookie</v>
      </c>
      <c r="M227">
        <f>IF(Draft2020[[#This Row],[KEEPER]]="K",1+_xlfn.IFNA(INDEX(Draft2019[Net Keeper Count],MATCH(Draft2020[[#This Row],[PLAYER]],Draft2019[PLAYER],0)),0),0)</f>
        <v>1</v>
      </c>
    </row>
    <row r="228" spans="3:13" x14ac:dyDescent="0.25">
      <c r="C228">
        <v>146</v>
      </c>
      <c r="D228" t="s">
        <v>1017</v>
      </c>
      <c r="E228" t="s">
        <v>278</v>
      </c>
      <c r="F228" t="s">
        <v>1396</v>
      </c>
      <c r="G228" t="s">
        <v>96</v>
      </c>
      <c r="H228" t="s">
        <v>29</v>
      </c>
      <c r="I228">
        <v>4</v>
      </c>
      <c r="J228" t="s">
        <v>31</v>
      </c>
      <c r="K228" t="str">
        <f>IF(Draft2020[[#This Row],[KEEPER]]="K",_xlfn.IFNA(INDEX(Draft2019[Current Contract],MATCH(Draft2020[[#This Row],[sleeper_id]],Draft2019[sleeper_id],0)),"Undrafted"),"")</f>
        <v>Rookie</v>
      </c>
      <c r="L228" t="str">
        <f>IF(Draft2020[[#This Row],[KEEPER]]="K",Draft2020[[#This Row],[Last Contract]],IF(ISNA(VLOOKUP(Draft2020[[#This Row],[sleeper_id]],Rookies2020[player_id],1,FALSE)),"Auction","Rookie"))</f>
        <v>Rookie</v>
      </c>
      <c r="M228">
        <f>IF(Draft2020[[#This Row],[KEEPER]]="K",1+_xlfn.IFNA(INDEX(Draft2019[Net Keeper Count],MATCH(Draft2020[[#This Row],[PLAYER]],Draft2019[PLAYER],0)),0),0)</f>
        <v>2</v>
      </c>
    </row>
    <row r="229" spans="3:13" x14ac:dyDescent="0.25">
      <c r="C229">
        <v>147</v>
      </c>
      <c r="D229" t="s">
        <v>1017</v>
      </c>
      <c r="E229" t="s">
        <v>35</v>
      </c>
      <c r="F229" t="s">
        <v>5375</v>
      </c>
      <c r="G229" t="s">
        <v>34</v>
      </c>
      <c r="H229" t="s">
        <v>29</v>
      </c>
      <c r="I229">
        <v>7</v>
      </c>
      <c r="J229" t="s">
        <v>31</v>
      </c>
      <c r="K229" t="str">
        <f>IF(Draft2020[[#This Row],[KEEPER]]="K",_xlfn.IFNA(INDEX(Draft2019[Current Contract],MATCH(Draft2020[[#This Row],[sleeper_id]],Draft2019[sleeper_id],0)),"Undrafted"),"")</f>
        <v>Auction</v>
      </c>
      <c r="L229" t="str">
        <f>IF(Draft2020[[#This Row],[KEEPER]]="K",Draft2020[[#This Row],[Last Contract]],IF(ISNA(VLOOKUP(Draft2020[[#This Row],[sleeper_id]],Rookies2020[player_id],1,FALSE)),"Auction","Rookie"))</f>
        <v>Auction</v>
      </c>
      <c r="M229">
        <f>IF(Draft2020[[#This Row],[KEEPER]]="K",1+_xlfn.IFNA(INDEX(Draft2019[Net Keeper Count],MATCH(Draft2020[[#This Row],[PLAYER]],Draft2019[PLAYER],0)),0),0)</f>
        <v>1</v>
      </c>
    </row>
    <row r="230" spans="3:13" x14ac:dyDescent="0.25">
      <c r="C230">
        <v>148</v>
      </c>
      <c r="D230" t="s">
        <v>1017</v>
      </c>
      <c r="E230" t="s">
        <v>75</v>
      </c>
      <c r="F230" t="s">
        <v>1317</v>
      </c>
      <c r="G230" t="s">
        <v>52</v>
      </c>
      <c r="H230" t="s">
        <v>29</v>
      </c>
      <c r="I230">
        <v>4</v>
      </c>
      <c r="J230" t="s">
        <v>31</v>
      </c>
      <c r="K230" t="str">
        <f>IF(Draft2020[[#This Row],[KEEPER]]="K",_xlfn.IFNA(INDEX(Draft2019[Current Contract],MATCH(Draft2020[[#This Row],[sleeper_id]],Draft2019[sleeper_id],0)),"Undrafted"),"")</f>
        <v>Rookie</v>
      </c>
      <c r="L230" t="str">
        <f>IF(Draft2020[[#This Row],[KEEPER]]="K",Draft2020[[#This Row],[Last Contract]],IF(ISNA(VLOOKUP(Draft2020[[#This Row],[sleeper_id]],Rookies2020[player_id],1,FALSE)),"Auction","Rookie"))</f>
        <v>Rookie</v>
      </c>
      <c r="M230">
        <f>IF(Draft2020[[#This Row],[KEEPER]]="K",1+_xlfn.IFNA(INDEX(Draft2019[Net Keeper Count],MATCH(Draft2020[[#This Row],[PLAYER]],Draft2019[PLAYER],0)),0),0)</f>
        <v>4</v>
      </c>
    </row>
    <row r="231" spans="3:13" x14ac:dyDescent="0.25">
      <c r="C231">
        <v>149</v>
      </c>
      <c r="D231" t="s">
        <v>1017</v>
      </c>
      <c r="E231" t="s">
        <v>368</v>
      </c>
      <c r="F231" t="s">
        <v>5185</v>
      </c>
      <c r="G231" t="s">
        <v>77</v>
      </c>
      <c r="H231" t="s">
        <v>102</v>
      </c>
      <c r="I231">
        <v>2</v>
      </c>
      <c r="J231" t="s">
        <v>31</v>
      </c>
      <c r="K231" t="str">
        <f>IF(Draft2020[[#This Row],[KEEPER]]="K",_xlfn.IFNA(INDEX(Draft2019[Current Contract],MATCH(Draft2020[[#This Row],[sleeper_id]],Draft2019[sleeper_id],0)),"Undrafted"),"")</f>
        <v>Undrafted</v>
      </c>
      <c r="L231" t="str">
        <f>IF(Draft2020[[#This Row],[KEEPER]]="K",Draft2020[[#This Row],[Last Contract]],IF(ISNA(VLOOKUP(Draft2020[[#This Row],[sleeper_id]],Rookies2020[player_id],1,FALSE)),"Auction","Rookie"))</f>
        <v>Undrafted</v>
      </c>
      <c r="M231">
        <f>IF(Draft2020[[#This Row],[KEEPER]]="K",1+_xlfn.IFNA(INDEX(Draft2019[Net Keeper Count],MATCH(Draft2020[[#This Row],[PLAYER]],Draft2019[PLAYER],0)),0),0)</f>
        <v>2</v>
      </c>
    </row>
    <row r="232" spans="3:13" x14ac:dyDescent="0.25">
      <c r="C232">
        <v>150</v>
      </c>
      <c r="D232" t="s">
        <v>1017</v>
      </c>
      <c r="E232" t="s">
        <v>187</v>
      </c>
      <c r="F232" t="s">
        <v>1259</v>
      </c>
      <c r="G232" t="s">
        <v>92</v>
      </c>
      <c r="H232" t="s">
        <v>126</v>
      </c>
      <c r="I232">
        <v>17</v>
      </c>
      <c r="J232" t="s">
        <v>31</v>
      </c>
      <c r="K232" t="str">
        <f>IF(Draft2020[[#This Row],[KEEPER]]="K",_xlfn.IFNA(INDEX(Draft2019[Current Contract],MATCH(Draft2020[[#This Row],[sleeper_id]],Draft2019[sleeper_id],0)),"Undrafted"),"")</f>
        <v>Rookie</v>
      </c>
      <c r="L232" t="str">
        <f>IF(Draft2020[[#This Row],[KEEPER]]="K",Draft2020[[#This Row],[Last Contract]],IF(ISNA(VLOOKUP(Draft2020[[#This Row],[sleeper_id]],Rookies2020[player_id],1,FALSE)),"Auction","Rookie"))</f>
        <v>Rookie</v>
      </c>
      <c r="M232">
        <f>IF(Draft2020[[#This Row],[KEEPER]]="K",1+_xlfn.IFNA(INDEX(Draft2019[Net Keeper Count],MATCH(Draft2020[[#This Row],[PLAYER]],Draft2019[PLAYER],0)),0),0)</f>
        <v>3</v>
      </c>
    </row>
    <row r="233" spans="3:13" x14ac:dyDescent="0.25">
      <c r="C233">
        <v>151</v>
      </c>
      <c r="D233" t="s">
        <v>1017</v>
      </c>
      <c r="E233" t="s">
        <v>1349</v>
      </c>
      <c r="F233" t="s">
        <v>1348</v>
      </c>
      <c r="G233" t="s">
        <v>60</v>
      </c>
      <c r="H233" t="s">
        <v>102</v>
      </c>
      <c r="I233">
        <v>13</v>
      </c>
      <c r="J233" t="s">
        <v>31</v>
      </c>
      <c r="K233" t="str">
        <f>IF(Draft2020[[#This Row],[KEEPER]]="K",_xlfn.IFNA(INDEX(Draft2019[Current Contract],MATCH(Draft2020[[#This Row],[sleeper_id]],Draft2019[sleeper_id],0)),"Undrafted"),"")</f>
        <v>Rookie</v>
      </c>
      <c r="L233" t="str">
        <f>IF(Draft2020[[#This Row],[KEEPER]]="K",Draft2020[[#This Row],[Last Contract]],IF(ISNA(VLOOKUP(Draft2020[[#This Row],[sleeper_id]],Rookies2020[player_id],1,FALSE)),"Auction","Rookie"))</f>
        <v>Rookie</v>
      </c>
      <c r="M233">
        <f>IF(Draft2020[[#This Row],[KEEPER]]="K",1+_xlfn.IFNA(INDEX(Draft2019[Net Keeper Count],MATCH(Draft2020[[#This Row],[PLAYER]],Draft2019[PLAYER],0)),0),0)</f>
        <v>1</v>
      </c>
    </row>
    <row r="234" spans="3:13" x14ac:dyDescent="0.25">
      <c r="C234">
        <v>152</v>
      </c>
      <c r="D234" t="s">
        <v>1017</v>
      </c>
      <c r="E234" t="s">
        <v>99</v>
      </c>
      <c r="F234" t="s">
        <v>5190</v>
      </c>
      <c r="G234" t="s">
        <v>94</v>
      </c>
      <c r="H234" t="s">
        <v>64</v>
      </c>
      <c r="I234">
        <v>28</v>
      </c>
      <c r="J234" t="s">
        <v>31</v>
      </c>
      <c r="K234" t="str">
        <f>IF(Draft2020[[#This Row],[KEEPER]]="K",_xlfn.IFNA(INDEX(Draft2019[Current Contract],MATCH(Draft2020[[#This Row],[sleeper_id]],Draft2019[sleeper_id],0)),"Undrafted"),"")</f>
        <v>Rookie</v>
      </c>
      <c r="L234" t="str">
        <f>IF(Draft2020[[#This Row],[KEEPER]]="K",Draft2020[[#This Row],[Last Contract]],IF(ISNA(VLOOKUP(Draft2020[[#This Row],[sleeper_id]],Rookies2020[player_id],1,FALSE)),"Auction","Rookie"))</f>
        <v>Rookie</v>
      </c>
      <c r="M234">
        <f>IF(Draft2020[[#This Row],[KEEPER]]="K",1+_xlfn.IFNA(INDEX(Draft2019[Net Keeper Count],MATCH(Draft2020[[#This Row],[PLAYER]],Draft2019[PLAYER],0)),0),0)</f>
        <v>3</v>
      </c>
    </row>
    <row r="235" spans="3:13" x14ac:dyDescent="0.25">
      <c r="C235">
        <v>153</v>
      </c>
      <c r="D235" t="s">
        <v>1017</v>
      </c>
      <c r="E235" t="s">
        <v>192</v>
      </c>
      <c r="F235" t="s">
        <v>5374</v>
      </c>
      <c r="G235" t="s">
        <v>92</v>
      </c>
      <c r="H235" t="s">
        <v>102</v>
      </c>
      <c r="I235">
        <v>22</v>
      </c>
      <c r="J235" t="s">
        <v>31</v>
      </c>
      <c r="K235" t="str">
        <f>IF(Draft2020[[#This Row],[KEEPER]]="K",_xlfn.IFNA(INDEX(Draft2019[Current Contract],MATCH(Draft2020[[#This Row],[sleeper_id]],Draft2019[sleeper_id],0)),"Undrafted"),"")</f>
        <v>Rookie</v>
      </c>
      <c r="L235" t="str">
        <f>IF(Draft2020[[#This Row],[KEEPER]]="K",Draft2020[[#This Row],[Last Contract]],IF(ISNA(VLOOKUP(Draft2020[[#This Row],[sleeper_id]],Rookies2020[player_id],1,FALSE)),"Auction","Rookie"))</f>
        <v>Rookie</v>
      </c>
      <c r="M235">
        <f>IF(Draft2020[[#This Row],[KEEPER]]="K",1+_xlfn.IFNA(INDEX(Draft2019[Net Keeper Count],MATCH(Draft2020[[#This Row],[PLAYER]],Draft2019[PLAYER],0)),0),0)</f>
        <v>3</v>
      </c>
    </row>
    <row r="236" spans="3:13" x14ac:dyDescent="0.25">
      <c r="C236">
        <v>154</v>
      </c>
      <c r="D236" t="s">
        <v>1017</v>
      </c>
      <c r="E236" t="s">
        <v>242</v>
      </c>
      <c r="F236" t="s">
        <v>5248</v>
      </c>
      <c r="G236" t="s">
        <v>70</v>
      </c>
      <c r="H236" t="s">
        <v>64</v>
      </c>
      <c r="I236">
        <v>8</v>
      </c>
      <c r="J236" t="s">
        <v>31</v>
      </c>
      <c r="K236" t="str">
        <f>IF(Draft2020[[#This Row],[KEEPER]]="K",_xlfn.IFNA(INDEX(Draft2019[Current Contract],MATCH(Draft2020[[#This Row],[sleeper_id]],Draft2019[sleeper_id],0)),"Undrafted"),"")</f>
        <v>Auction</v>
      </c>
      <c r="L236" t="str">
        <f>IF(Draft2020[[#This Row],[KEEPER]]="K",Draft2020[[#This Row],[Last Contract]],IF(ISNA(VLOOKUP(Draft2020[[#This Row],[sleeper_id]],Rookies2020[player_id],1,FALSE)),"Auction","Rookie"))</f>
        <v>Auction</v>
      </c>
      <c r="M236">
        <f>IF(Draft2020[[#This Row],[KEEPER]]="K",1+_xlfn.IFNA(INDEX(Draft2019[Net Keeper Count],MATCH(Draft2020[[#This Row],[PLAYER]],Draft2019[PLAYER],0)),0),0)</f>
        <v>2</v>
      </c>
    </row>
    <row r="237" spans="3:13" x14ac:dyDescent="0.25">
      <c r="C237">
        <v>155</v>
      </c>
      <c r="D237" t="s">
        <v>1017</v>
      </c>
      <c r="E237" t="s">
        <v>124</v>
      </c>
      <c r="F237" t="s">
        <v>5175</v>
      </c>
      <c r="G237" t="s">
        <v>77</v>
      </c>
      <c r="H237" t="s">
        <v>64</v>
      </c>
      <c r="I237">
        <v>53</v>
      </c>
      <c r="J237" t="s">
        <v>31</v>
      </c>
      <c r="K237" t="str">
        <f>IF(Draft2020[[#This Row],[KEEPER]]="K",_xlfn.IFNA(INDEX(Draft2019[Current Contract],MATCH(Draft2020[[#This Row],[sleeper_id]],Draft2019[sleeper_id],0)),"Undrafted"),"")</f>
        <v>Rookie</v>
      </c>
      <c r="L237" t="str">
        <f>IF(Draft2020[[#This Row],[KEEPER]]="K",Draft2020[[#This Row],[Last Contract]],IF(ISNA(VLOOKUP(Draft2020[[#This Row],[sleeper_id]],Rookies2020[player_id],1,FALSE)),"Auction","Rookie"))</f>
        <v>Rookie</v>
      </c>
      <c r="M237">
        <f>IF(Draft2020[[#This Row],[KEEPER]]="K",1+_xlfn.IFNA(INDEX(Draft2019[Net Keeper Count],MATCH(Draft2020[[#This Row],[PLAYER]],Draft2019[PLAYER],0)),0),0)</f>
        <v>3</v>
      </c>
    </row>
    <row r="238" spans="3:13" x14ac:dyDescent="0.25">
      <c r="C238">
        <v>156</v>
      </c>
      <c r="D238" t="s">
        <v>1017</v>
      </c>
      <c r="E238" t="s">
        <v>5509</v>
      </c>
      <c r="F238" t="s">
        <v>5510</v>
      </c>
      <c r="G238" t="s">
        <v>105</v>
      </c>
      <c r="H238" t="s">
        <v>102</v>
      </c>
      <c r="I238">
        <v>1</v>
      </c>
      <c r="J238" t="s">
        <v>19</v>
      </c>
      <c r="K238" t="str">
        <f>IF(Draft2020[[#This Row],[KEEPER]]="K",_xlfn.IFNA(INDEX(Draft2019[Current Contract],MATCH(Draft2020[[#This Row],[sleeper_id]],Draft2019[sleeper_id],0)),"Undrafted"),"")</f>
        <v/>
      </c>
      <c r="L238" t="str">
        <f>IF(Draft2020[[#This Row],[KEEPER]]="K",Draft2020[[#This Row],[Last Contract]],IF(ISNA(VLOOKUP(Draft2020[[#This Row],[sleeper_id]],Rookies2020[player_id],1,FALSE)),"Auction","Rookie"))</f>
        <v>Rookie</v>
      </c>
      <c r="M238">
        <f>IF(Draft2020[[#This Row],[KEEPER]]="K",1+_xlfn.IFNA(INDEX(Draft2019[Net Keeper Count],MATCH(Draft2020[[#This Row],[PLAYER]],Draft2019[PLAYER],0)),0),0)</f>
        <v>0</v>
      </c>
    </row>
    <row r="239" spans="3:13" x14ac:dyDescent="0.25">
      <c r="C239">
        <v>157</v>
      </c>
      <c r="D239" t="s">
        <v>1017</v>
      </c>
      <c r="E239" t="s">
        <v>1369</v>
      </c>
      <c r="F239" t="s">
        <v>1368</v>
      </c>
      <c r="G239" t="s">
        <v>70</v>
      </c>
      <c r="H239" t="s">
        <v>29</v>
      </c>
      <c r="I239">
        <v>2</v>
      </c>
      <c r="J239" t="s">
        <v>19</v>
      </c>
      <c r="K239" t="str">
        <f>IF(Draft2020[[#This Row],[KEEPER]]="K",_xlfn.IFNA(INDEX(Draft2019[Current Contract],MATCH(Draft2020[[#This Row],[sleeper_id]],Draft2019[sleeper_id],0)),"Undrafted"),"")</f>
        <v/>
      </c>
      <c r="L239" t="str">
        <f>IF(Draft2020[[#This Row],[KEEPER]]="K",Draft2020[[#This Row],[Last Contract]],IF(ISNA(VLOOKUP(Draft2020[[#This Row],[sleeper_id]],Rookies2020[player_id],1,FALSE)),"Auction","Rookie"))</f>
        <v>Rookie</v>
      </c>
      <c r="M239">
        <f>IF(Draft2020[[#This Row],[KEEPER]]="K",1+_xlfn.IFNA(INDEX(Draft2019[Net Keeper Count],MATCH(Draft2020[[#This Row],[PLAYER]],Draft2019[PLAYER],0)),0),0)</f>
        <v>0</v>
      </c>
    </row>
    <row r="240" spans="3:13" x14ac:dyDescent="0.25">
      <c r="C240">
        <v>158</v>
      </c>
      <c r="D240" t="s">
        <v>1017</v>
      </c>
      <c r="E240" t="s">
        <v>5511</v>
      </c>
      <c r="F240" t="s">
        <v>5512</v>
      </c>
      <c r="G240" t="s">
        <v>79</v>
      </c>
      <c r="H240" t="s">
        <v>5513</v>
      </c>
      <c r="I240">
        <v>3</v>
      </c>
      <c r="J240" t="s">
        <v>19</v>
      </c>
      <c r="K240" t="str">
        <f>IF(Draft2020[[#This Row],[KEEPER]]="K",_xlfn.IFNA(INDEX(Draft2019[Current Contract],MATCH(Draft2020[[#This Row],[sleeper_id]],Draft2019[sleeper_id],0)),"Undrafted"),"")</f>
        <v/>
      </c>
      <c r="L240" t="str">
        <f>IF(Draft2020[[#This Row],[KEEPER]]="K",Draft2020[[#This Row],[Last Contract]],IF(ISNA(VLOOKUP(Draft2020[[#This Row],[sleeper_id]],Rookies2020[player_id],1,FALSE)),"Auction","Rookie"))</f>
        <v>Rookie</v>
      </c>
      <c r="M240">
        <f>IF(Draft2020[[#This Row],[KEEPER]]="K",1+_xlfn.IFNA(INDEX(Draft2019[Net Keeper Count],MATCH(Draft2020[[#This Row],[PLAYER]],Draft2019[PLAYER],0)),0),0)</f>
        <v>0</v>
      </c>
    </row>
    <row r="241" spans="3:13" x14ac:dyDescent="0.25">
      <c r="C241">
        <v>159</v>
      </c>
      <c r="D241" t="s">
        <v>1017</v>
      </c>
      <c r="E241" t="s">
        <v>5376</v>
      </c>
      <c r="F241" t="s">
        <v>5377</v>
      </c>
      <c r="G241" t="s">
        <v>60</v>
      </c>
      <c r="H241" t="s">
        <v>64</v>
      </c>
      <c r="I241">
        <v>3</v>
      </c>
      <c r="J241" t="s">
        <v>19</v>
      </c>
      <c r="K241" t="str">
        <f>IF(Draft2020[[#This Row],[KEEPER]]="K",_xlfn.IFNA(INDEX(Draft2019[Current Contract],MATCH(Draft2020[[#This Row],[sleeper_id]],Draft2019[sleeper_id],0)),"Undrafted"),"")</f>
        <v/>
      </c>
      <c r="L241" t="str">
        <f>IF(Draft2020[[#This Row],[KEEPER]]="K",Draft2020[[#This Row],[Last Contract]],IF(ISNA(VLOOKUP(Draft2020[[#This Row],[sleeper_id]],Rookies2020[player_id],1,FALSE)),"Auction","Rookie"))</f>
        <v>Rookie</v>
      </c>
      <c r="M241">
        <f>IF(Draft2020[[#This Row],[KEEPER]]="K",1+_xlfn.IFNA(INDEX(Draft2019[Net Keeper Count],MATCH(Draft2020[[#This Row],[PLAYER]],Draft2019[PLAYER],0)),0),0)</f>
        <v>0</v>
      </c>
    </row>
    <row r="242" spans="3:13" x14ac:dyDescent="0.25">
      <c r="C242">
        <v>160</v>
      </c>
      <c r="D242" t="s">
        <v>1017</v>
      </c>
      <c r="E242" t="s">
        <v>1105</v>
      </c>
      <c r="F242" t="s">
        <v>1104</v>
      </c>
      <c r="G242" t="s">
        <v>52</v>
      </c>
      <c r="H242" t="s">
        <v>64</v>
      </c>
      <c r="I242">
        <v>6</v>
      </c>
      <c r="J242" t="s">
        <v>19</v>
      </c>
      <c r="K242" t="str">
        <f>IF(Draft2020[[#This Row],[KEEPER]]="K",_xlfn.IFNA(INDEX(Draft2019[Current Contract],MATCH(Draft2020[[#This Row],[sleeper_id]],Draft2019[sleeper_id],0)),"Undrafted"),"")</f>
        <v/>
      </c>
      <c r="L242" t="str">
        <f>IF(Draft2020[[#This Row],[KEEPER]]="K",Draft2020[[#This Row],[Last Contract]],IF(ISNA(VLOOKUP(Draft2020[[#This Row],[sleeper_id]],Rookies2020[player_id],1,FALSE)),"Auction","Rookie"))</f>
        <v>Rookie</v>
      </c>
      <c r="M242">
        <f>IF(Draft2020[[#This Row],[KEEPER]]="K",1+_xlfn.IFNA(INDEX(Draft2019[Net Keeper Count],MATCH(Draft2020[[#This Row],[PLAYER]],Draft2019[PLAYER],0)),0),0)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EFB0-FC1A-427F-B369-AE179EF469D3}">
  <sheetPr codeName="Sheet1"/>
  <dimension ref="D5:N432"/>
  <sheetViews>
    <sheetView zoomScale="85" zoomScaleNormal="85" workbookViewId="0">
      <selection activeCell="K147" sqref="K147"/>
    </sheetView>
  </sheetViews>
  <sheetFormatPr defaultRowHeight="15" x14ac:dyDescent="0.25"/>
  <cols>
    <col min="5" max="5" width="24" customWidth="1"/>
    <col min="6" max="6" width="20.85546875" customWidth="1"/>
    <col min="7" max="7" width="25" customWidth="1"/>
    <col min="8" max="8" width="8.42578125" customWidth="1"/>
    <col min="9" max="9" width="14" bestFit="1" customWidth="1"/>
    <col min="10" max="10" width="7.28515625" customWidth="1"/>
    <col min="11" max="11" width="24.7109375" customWidth="1"/>
    <col min="12" max="12" width="15.28515625" bestFit="1" customWidth="1"/>
    <col min="13" max="13" width="18.7109375" bestFit="1" customWidth="1"/>
    <col min="14" max="14" width="19.5703125" bestFit="1" customWidth="1"/>
    <col min="16" max="16" width="18.5703125" customWidth="1"/>
  </cols>
  <sheetData>
    <row r="5" spans="4:14" x14ac:dyDescent="0.25">
      <c r="D5" s="59" t="s">
        <v>5129</v>
      </c>
      <c r="E5" s="59" t="s">
        <v>1064</v>
      </c>
      <c r="F5" t="s">
        <v>1</v>
      </c>
      <c r="G5" t="s">
        <v>2558</v>
      </c>
      <c r="H5" t="s">
        <v>2</v>
      </c>
      <c r="I5" t="s">
        <v>3</v>
      </c>
      <c r="J5" t="s">
        <v>5130</v>
      </c>
      <c r="K5" t="s">
        <v>5131</v>
      </c>
      <c r="L5" t="s">
        <v>5132</v>
      </c>
      <c r="M5" t="s">
        <v>5133</v>
      </c>
      <c r="N5" t="s">
        <v>1077</v>
      </c>
    </row>
    <row r="6" spans="4:14" x14ac:dyDescent="0.25">
      <c r="D6">
        <v>1</v>
      </c>
      <c r="E6" t="s">
        <v>5514</v>
      </c>
      <c r="F6" t="s">
        <v>110</v>
      </c>
      <c r="G6" t="s">
        <v>5250</v>
      </c>
      <c r="H6" t="s">
        <v>2244</v>
      </c>
      <c r="I6" t="s">
        <v>102</v>
      </c>
      <c r="J6">
        <v>98</v>
      </c>
      <c r="K6" t="s">
        <v>31</v>
      </c>
      <c r="L6" t="str">
        <f>IF(Draft2019[[#This Row],[KEEPER]]="K",_xlfn.IFNA(INDEX(Draft2018[Current Contract],MATCH(Draft2019[[#This Row],[PLAYER]],Draft2018[PLAYER],0)),"Undrafted"),"")</f>
        <v>Auction</v>
      </c>
      <c r="M6" t="str">
        <f>IF(Draft2019[[#This Row],[KEEPER]]="K",Draft2019[[#This Row],[Last Contract]],IF(ISNA(VLOOKUP(Draft2019[[#This Row],[PLAYER]],Rookies2019[full_name],1,FALSE)),"Auction","Rookie"))</f>
        <v>Auction</v>
      </c>
      <c r="N6">
        <f>IF(Draft2019[[#This Row],[KEEPER]]="K",1+_xlfn.IFNA(INDEX(Draft2018[Net Keeper Count],MATCH(Draft2019[[#This Row],[PLAYER]],Draft2018[PLAYER],0)),0),0)</f>
        <v>1</v>
      </c>
    </row>
    <row r="7" spans="4:14" x14ac:dyDescent="0.25">
      <c r="D7">
        <v>2</v>
      </c>
      <c r="E7" t="s">
        <v>5514</v>
      </c>
      <c r="F7" t="s">
        <v>162</v>
      </c>
      <c r="G7" t="s">
        <v>5186</v>
      </c>
      <c r="H7" t="s">
        <v>72</v>
      </c>
      <c r="I7" t="s">
        <v>102</v>
      </c>
      <c r="J7">
        <v>42</v>
      </c>
      <c r="K7" t="s">
        <v>31</v>
      </c>
      <c r="L7" t="str">
        <f>IF(Draft2019[[#This Row],[KEEPER]]="K",_xlfn.IFNA(INDEX(Draft2018[Current Contract],MATCH(Draft2019[[#This Row],[PLAYER]],Draft2018[PLAYER],0)),"Undrafted"),"")</f>
        <v>Auction</v>
      </c>
      <c r="M7" t="str">
        <f>IF(Draft2019[[#This Row],[KEEPER]]="K",Draft2019[[#This Row],[Last Contract]],IF(ISNA(VLOOKUP(Draft2019[[#This Row],[PLAYER]],Rookies2019[full_name],1,FALSE)),"Auction","Rookie"))</f>
        <v>Auction</v>
      </c>
      <c r="N7">
        <f>IF(Draft2019[[#This Row],[KEEPER]]="K",1+_xlfn.IFNA(INDEX(Draft2018[Net Keeper Count],MATCH(Draft2019[[#This Row],[PLAYER]],Draft2018[PLAYER],0)),0),0)</f>
        <v>1</v>
      </c>
    </row>
    <row r="8" spans="4:14" x14ac:dyDescent="0.25">
      <c r="D8">
        <v>3</v>
      </c>
      <c r="E8" t="s">
        <v>5514</v>
      </c>
      <c r="F8" t="s">
        <v>103</v>
      </c>
      <c r="G8" t="s">
        <v>5178</v>
      </c>
      <c r="H8" t="s">
        <v>2268</v>
      </c>
      <c r="I8" t="s">
        <v>64</v>
      </c>
      <c r="J8">
        <v>20</v>
      </c>
      <c r="K8" t="s">
        <v>31</v>
      </c>
      <c r="L8" t="str">
        <f>IF(Draft2019[[#This Row],[KEEPER]]="K",_xlfn.IFNA(INDEX(Draft2018[Current Contract],MATCH(Draft2019[[#This Row],[PLAYER]],Draft2018[PLAYER],0)),"Undrafted"),"")</f>
        <v>Rookie</v>
      </c>
      <c r="M8" t="str">
        <f>IF(Draft2019[[#This Row],[KEEPER]]="K",Draft2019[[#This Row],[Last Contract]],IF(ISNA(VLOOKUP(Draft2019[[#This Row],[PLAYER]],Rookies2019[full_name],1,FALSE)),"Auction","Rookie"))</f>
        <v>Rookie</v>
      </c>
      <c r="N8">
        <f>IF(Draft2019[[#This Row],[KEEPER]]="K",1+_xlfn.IFNA(INDEX(Draft2018[Net Keeper Count],MATCH(Draft2019[[#This Row],[PLAYER]],Draft2018[PLAYER],0)),0),0)</f>
        <v>2</v>
      </c>
    </row>
    <row r="9" spans="4:14" x14ac:dyDescent="0.25">
      <c r="D9">
        <v>4</v>
      </c>
      <c r="E9" t="s">
        <v>5514</v>
      </c>
      <c r="F9" t="s">
        <v>175</v>
      </c>
      <c r="G9" t="s">
        <v>5497</v>
      </c>
      <c r="H9" t="s">
        <v>2213</v>
      </c>
      <c r="I9" t="s">
        <v>64</v>
      </c>
      <c r="J9">
        <v>17</v>
      </c>
      <c r="K9" t="s">
        <v>31</v>
      </c>
      <c r="L9" t="str">
        <f>IF(Draft2019[[#This Row],[KEEPER]]="K",_xlfn.IFNA(INDEX(Draft2018[Current Contract],MATCH(Draft2019[[#This Row],[PLAYER]],Draft2018[PLAYER],0)),"Undrafted"),"")</f>
        <v>Rookie</v>
      </c>
      <c r="M9" t="str">
        <f>IF(Draft2019[[#This Row],[KEEPER]]="K",Draft2019[[#This Row],[Last Contract]],IF(ISNA(VLOOKUP(Draft2019[[#This Row],[PLAYER]],Rookies2019[full_name],1,FALSE)),"Auction","Rookie"))</f>
        <v>Rookie</v>
      </c>
      <c r="N9">
        <f>IF(Draft2019[[#This Row],[KEEPER]]="K",1+_xlfn.IFNA(INDEX(Draft2018[Net Keeper Count],MATCH(Draft2019[[#This Row],[PLAYER]],Draft2018[PLAYER],0)),0),0)</f>
        <v>1</v>
      </c>
    </row>
    <row r="10" spans="4:14" x14ac:dyDescent="0.25">
      <c r="D10">
        <v>5</v>
      </c>
      <c r="E10" t="s">
        <v>5514</v>
      </c>
      <c r="F10" t="s">
        <v>222</v>
      </c>
      <c r="G10" t="s">
        <v>1308</v>
      </c>
      <c r="H10" t="s">
        <v>2244</v>
      </c>
      <c r="I10" t="s">
        <v>102</v>
      </c>
      <c r="J10">
        <v>9</v>
      </c>
      <c r="K10" t="s">
        <v>31</v>
      </c>
      <c r="L10" t="str">
        <f>IF(Draft2019[[#This Row],[KEEPER]]="K",_xlfn.IFNA(INDEX(Draft2018[Current Contract],MATCH(Draft2019[[#This Row],[PLAYER]],Draft2018[PLAYER],0)),"Undrafted"),"")</f>
        <v>Rookie</v>
      </c>
      <c r="M10" t="str">
        <f>IF(Draft2019[[#This Row],[KEEPER]]="K",Draft2019[[#This Row],[Last Contract]],IF(ISNA(VLOOKUP(Draft2019[[#This Row],[PLAYER]],Rookies2019[full_name],1,FALSE)),"Auction","Rookie"))</f>
        <v>Rookie</v>
      </c>
      <c r="N10">
        <f>IF(Draft2019[[#This Row],[KEEPER]]="K",1+_xlfn.IFNA(INDEX(Draft2018[Net Keeper Count],MATCH(Draft2019[[#This Row],[PLAYER]],Draft2018[PLAYER],0)),0),0)</f>
        <v>1</v>
      </c>
    </row>
    <row r="11" spans="4:14" x14ac:dyDescent="0.25">
      <c r="D11">
        <v>6</v>
      </c>
      <c r="E11" t="s">
        <v>5514</v>
      </c>
      <c r="F11" t="s">
        <v>259</v>
      </c>
      <c r="G11" t="s">
        <v>1500</v>
      </c>
      <c r="H11" t="s">
        <v>2224</v>
      </c>
      <c r="I11" t="s">
        <v>102</v>
      </c>
      <c r="J11">
        <v>9</v>
      </c>
      <c r="K11" t="s">
        <v>31</v>
      </c>
      <c r="L11" t="str">
        <f>IF(Draft2019[[#This Row],[KEEPER]]="K",_xlfn.IFNA(INDEX(Draft2018[Current Contract],MATCH(Draft2019[[#This Row],[PLAYER]],Draft2018[PLAYER],0)),"Undrafted"),"")</f>
        <v>Rookie</v>
      </c>
      <c r="M11" t="str">
        <f>IF(Draft2019[[#This Row],[KEEPER]]="K",Draft2019[[#This Row],[Last Contract]],IF(ISNA(VLOOKUP(Draft2019[[#This Row],[PLAYER]],Rookies2019[full_name],1,FALSE)),"Auction","Rookie"))</f>
        <v>Rookie</v>
      </c>
      <c r="N11">
        <f>IF(Draft2019[[#This Row],[KEEPER]]="K",1+_xlfn.IFNA(INDEX(Draft2018[Net Keeper Count],MATCH(Draft2019[[#This Row],[PLAYER]],Draft2018[PLAYER],0)),0),0)</f>
        <v>1</v>
      </c>
    </row>
    <row r="12" spans="4:14" x14ac:dyDescent="0.25">
      <c r="D12">
        <v>7</v>
      </c>
      <c r="E12" t="s">
        <v>5514</v>
      </c>
      <c r="F12" t="s">
        <v>405</v>
      </c>
      <c r="G12" t="s">
        <v>5336</v>
      </c>
      <c r="H12" t="s">
        <v>62</v>
      </c>
      <c r="I12" t="s">
        <v>64</v>
      </c>
      <c r="J12">
        <v>6</v>
      </c>
      <c r="K12" t="s">
        <v>31</v>
      </c>
      <c r="L12" t="str">
        <f>IF(Draft2019[[#This Row],[KEEPER]]="K",_xlfn.IFNA(INDEX(Draft2018[Current Contract],MATCH(Draft2019[[#This Row],[PLAYER]],Draft2018[PLAYER],0)),"Undrafted"),"")</f>
        <v>Undrafted</v>
      </c>
      <c r="M12" t="str">
        <f>IF(Draft2019[[#This Row],[KEEPER]]="K",Draft2019[[#This Row],[Last Contract]],IF(ISNA(VLOOKUP(Draft2019[[#This Row],[PLAYER]],Rookies2019[full_name],1,FALSE)),"Auction","Rookie"))</f>
        <v>Undrafted</v>
      </c>
      <c r="N12">
        <f>IF(Draft2019[[#This Row],[KEEPER]]="K",1+_xlfn.IFNA(INDEX(Draft2018[Net Keeper Count],MATCH(Draft2019[[#This Row],[PLAYER]],Draft2018[PLAYER],0)),0),0)</f>
        <v>1</v>
      </c>
    </row>
    <row r="13" spans="4:14" x14ac:dyDescent="0.25">
      <c r="D13">
        <v>8</v>
      </c>
      <c r="E13" t="s">
        <v>5514</v>
      </c>
      <c r="F13" t="s">
        <v>169</v>
      </c>
      <c r="G13" t="s">
        <v>5146</v>
      </c>
      <c r="H13" t="s">
        <v>2241</v>
      </c>
      <c r="I13" t="s">
        <v>102</v>
      </c>
      <c r="J13">
        <v>6</v>
      </c>
      <c r="K13" t="s">
        <v>31</v>
      </c>
      <c r="L13" t="str">
        <f>IF(Draft2019[[#This Row],[KEEPER]]="K",_xlfn.IFNA(INDEX(Draft2018[Current Contract],MATCH(Draft2019[[#This Row],[PLAYER]],Draft2018[PLAYER],0)),"Undrafted"),"")</f>
        <v>Rookie</v>
      </c>
      <c r="M13" t="str">
        <f>IF(Draft2019[[#This Row],[KEEPER]]="K",Draft2019[[#This Row],[Last Contract]],IF(ISNA(VLOOKUP(Draft2019[[#This Row],[PLAYER]],Rookies2019[full_name],1,FALSE)),"Auction","Rookie"))</f>
        <v>Rookie</v>
      </c>
      <c r="N13">
        <f>IF(Draft2019[[#This Row],[KEEPER]]="K",1+_xlfn.IFNA(INDEX(Draft2018[Net Keeper Count],MATCH(Draft2019[[#This Row],[PLAYER]],Draft2018[PLAYER],0)),0),0)</f>
        <v>2</v>
      </c>
    </row>
    <row r="14" spans="4:14" x14ac:dyDescent="0.25">
      <c r="D14">
        <v>9</v>
      </c>
      <c r="E14" t="s">
        <v>5514</v>
      </c>
      <c r="F14" t="s">
        <v>117</v>
      </c>
      <c r="G14" t="s">
        <v>5515</v>
      </c>
      <c r="H14" t="s">
        <v>2208</v>
      </c>
      <c r="I14" t="s">
        <v>64</v>
      </c>
      <c r="J14">
        <v>6</v>
      </c>
      <c r="K14" t="s">
        <v>31</v>
      </c>
      <c r="L14" t="str">
        <f>IF(Draft2019[[#This Row],[KEEPER]]="K",_xlfn.IFNA(INDEX(Draft2018[Current Contract],MATCH(Draft2019[[#This Row],[PLAYER]],Draft2018[PLAYER],0)),"Undrafted"),"")</f>
        <v>Rookie</v>
      </c>
      <c r="M14" t="str">
        <f>IF(Draft2019[[#This Row],[KEEPER]]="K",Draft2019[[#This Row],[Last Contract]],IF(ISNA(VLOOKUP(Draft2019[[#This Row],[PLAYER]],Rookies2019[full_name],1,FALSE)),"Auction","Rookie"))</f>
        <v>Rookie</v>
      </c>
      <c r="N14">
        <f>IF(Draft2019[[#This Row],[KEEPER]]="K",1+_xlfn.IFNA(INDEX(Draft2018[Net Keeper Count],MATCH(Draft2019[[#This Row],[PLAYER]],Draft2018[PLAYER],0)),0),0)</f>
        <v>1</v>
      </c>
    </row>
    <row r="15" spans="4:14" x14ac:dyDescent="0.25">
      <c r="D15">
        <v>11</v>
      </c>
      <c r="E15" t="s">
        <v>5514</v>
      </c>
      <c r="F15" t="s">
        <v>277</v>
      </c>
      <c r="G15" t="s">
        <v>1226</v>
      </c>
      <c r="H15" t="s">
        <v>2210</v>
      </c>
      <c r="I15" t="s">
        <v>126</v>
      </c>
      <c r="J15">
        <v>4</v>
      </c>
      <c r="K15" t="s">
        <v>31</v>
      </c>
      <c r="L15" t="str">
        <f>IF(Draft2019[[#This Row],[KEEPER]]="K",_xlfn.IFNA(INDEX(Draft2018[Current Contract],MATCH(Draft2019[[#This Row],[PLAYER]],Draft2018[PLAYER],0)),"Undrafted"),"")</f>
        <v>Rookie</v>
      </c>
      <c r="M15" t="str">
        <f>IF(Draft2019[[#This Row],[KEEPER]]="K",Draft2019[[#This Row],[Last Contract]],IF(ISNA(VLOOKUP(Draft2019[[#This Row],[PLAYER]],Rookies2019[full_name],1,FALSE)),"Auction","Rookie"))</f>
        <v>Rookie</v>
      </c>
      <c r="N15">
        <f>IF(Draft2019[[#This Row],[KEEPER]]="K",1+_xlfn.IFNA(INDEX(Draft2018[Net Keeper Count],MATCH(Draft2019[[#This Row],[PLAYER]],Draft2018[PLAYER],0)),0),0)</f>
        <v>1</v>
      </c>
    </row>
    <row r="16" spans="4:14" x14ac:dyDescent="0.25">
      <c r="D16">
        <v>12</v>
      </c>
      <c r="E16" t="s">
        <v>5514</v>
      </c>
      <c r="F16" t="s">
        <v>367</v>
      </c>
      <c r="G16" t="s">
        <v>5369</v>
      </c>
      <c r="H16" t="s">
        <v>54</v>
      </c>
      <c r="I16" t="s">
        <v>102</v>
      </c>
      <c r="J16">
        <v>3</v>
      </c>
      <c r="K16" t="s">
        <v>31</v>
      </c>
      <c r="L16" t="str">
        <f>IF(Draft2019[[#This Row],[KEEPER]]="K",_xlfn.IFNA(INDEX(Draft2018[Current Contract],MATCH(Draft2019[[#This Row],[PLAYER]],Draft2018[PLAYER],0)),"Undrafted"),"")</f>
        <v>Rookie</v>
      </c>
      <c r="M16" t="str">
        <f>IF(Draft2019[[#This Row],[KEEPER]]="K",Draft2019[[#This Row],[Last Contract]],IF(ISNA(VLOOKUP(Draft2019[[#This Row],[PLAYER]],Rookies2019[full_name],1,FALSE)),"Auction","Rookie"))</f>
        <v>Rookie</v>
      </c>
      <c r="N16">
        <f>IF(Draft2019[[#This Row],[KEEPER]]="K",1+_xlfn.IFNA(INDEX(Draft2018[Net Keeper Count],MATCH(Draft2019[[#This Row],[PLAYER]],Draft2018[PLAYER],0)),0),0)</f>
        <v>1</v>
      </c>
    </row>
    <row r="17" spans="4:14" x14ac:dyDescent="0.25">
      <c r="D17">
        <v>13</v>
      </c>
      <c r="E17" t="s">
        <v>5514</v>
      </c>
      <c r="F17" t="s">
        <v>232</v>
      </c>
      <c r="G17" t="s">
        <v>1476</v>
      </c>
      <c r="H17" t="s">
        <v>159</v>
      </c>
      <c r="I17" t="s">
        <v>29</v>
      </c>
      <c r="J17">
        <v>3</v>
      </c>
      <c r="K17" t="s">
        <v>31</v>
      </c>
      <c r="L17" t="str">
        <f>IF(Draft2019[[#This Row],[KEEPER]]="K",_xlfn.IFNA(INDEX(Draft2018[Current Contract],MATCH(Draft2019[[#This Row],[PLAYER]],Draft2018[PLAYER],0)),"Undrafted"),"")</f>
        <v>Rookie</v>
      </c>
      <c r="M17" t="str">
        <f>IF(Draft2019[[#This Row],[KEEPER]]="K",Draft2019[[#This Row],[Last Contract]],IF(ISNA(VLOOKUP(Draft2019[[#This Row],[PLAYER]],Rookies2019[full_name],1,FALSE)),"Auction","Rookie"))</f>
        <v>Rookie</v>
      </c>
      <c r="N17">
        <f>IF(Draft2019[[#This Row],[KEEPER]]="K",1+_xlfn.IFNA(INDEX(Draft2018[Net Keeper Count],MATCH(Draft2019[[#This Row],[PLAYER]],Draft2018[PLAYER],0)),0),0)</f>
        <v>1</v>
      </c>
    </row>
    <row r="18" spans="4:14" x14ac:dyDescent="0.25">
      <c r="D18">
        <v>15</v>
      </c>
      <c r="E18" t="s">
        <v>5514</v>
      </c>
      <c r="F18" t="s">
        <v>319</v>
      </c>
      <c r="G18" t="s">
        <v>5516</v>
      </c>
      <c r="H18" t="s">
        <v>2236</v>
      </c>
      <c r="I18" t="s">
        <v>102</v>
      </c>
      <c r="J18">
        <v>3</v>
      </c>
      <c r="K18" t="s">
        <v>31</v>
      </c>
      <c r="L18" t="str">
        <f>IF(Draft2019[[#This Row],[KEEPER]]="K",_xlfn.IFNA(INDEX(Draft2018[Current Contract],MATCH(Draft2019[[#This Row],[PLAYER]],Draft2018[PLAYER],0)),"Undrafted"),"")</f>
        <v>Rookie</v>
      </c>
      <c r="M18" t="str">
        <f>IF(Draft2019[[#This Row],[KEEPER]]="K",Draft2019[[#This Row],[Last Contract]],IF(ISNA(VLOOKUP(Draft2019[[#This Row],[PLAYER]],Rookies2019[full_name],1,FALSE)),"Auction","Rookie"))</f>
        <v>Rookie</v>
      </c>
      <c r="N18">
        <f>IF(Draft2019[[#This Row],[KEEPER]]="K",1+_xlfn.IFNA(INDEX(Draft2018[Net Keeper Count],MATCH(Draft2019[[#This Row],[PLAYER]],Draft2018[PLAYER],0)),0),0)</f>
        <v>1</v>
      </c>
    </row>
    <row r="19" spans="4:14" x14ac:dyDescent="0.25">
      <c r="D19">
        <v>16</v>
      </c>
      <c r="E19" t="s">
        <v>5514</v>
      </c>
      <c r="F19" t="s">
        <v>306</v>
      </c>
      <c r="G19" t="s">
        <v>5226</v>
      </c>
      <c r="H19" t="s">
        <v>2251</v>
      </c>
      <c r="I19" t="s">
        <v>64</v>
      </c>
      <c r="J19">
        <v>2</v>
      </c>
      <c r="K19" t="s">
        <v>31</v>
      </c>
      <c r="L19" t="str">
        <f>IF(Draft2019[[#This Row],[KEEPER]]="K",_xlfn.IFNA(INDEX(Draft2018[Current Contract],MATCH(Draft2019[[#This Row],[PLAYER]],Draft2018[PLAYER],0)),"Undrafted"),"")</f>
        <v>Rookie</v>
      </c>
      <c r="M19" t="str">
        <f>IF(Draft2019[[#This Row],[KEEPER]]="K",Draft2019[[#This Row],[Last Contract]],IF(ISNA(VLOOKUP(Draft2019[[#This Row],[PLAYER]],Rookies2019[full_name],1,FALSE)),"Auction","Rookie"))</f>
        <v>Rookie</v>
      </c>
      <c r="N19">
        <f>IF(Draft2019[[#This Row],[KEEPER]]="K",1+_xlfn.IFNA(INDEX(Draft2018[Net Keeper Count],MATCH(Draft2019[[#This Row],[PLAYER]],Draft2018[PLAYER],0)),0),0)</f>
        <v>1</v>
      </c>
    </row>
    <row r="20" spans="4:14" x14ac:dyDescent="0.25">
      <c r="D20">
        <v>18</v>
      </c>
      <c r="E20" t="s">
        <v>5514</v>
      </c>
      <c r="F20" t="s">
        <v>376</v>
      </c>
      <c r="G20" t="s">
        <v>5517</v>
      </c>
      <c r="H20" t="s">
        <v>2248</v>
      </c>
      <c r="I20" t="s">
        <v>102</v>
      </c>
      <c r="J20">
        <v>1</v>
      </c>
      <c r="K20" t="s">
        <v>31</v>
      </c>
      <c r="L20" t="str">
        <f>IF(Draft2019[[#This Row],[KEEPER]]="K",_xlfn.IFNA(INDEX(Draft2018[Current Contract],MATCH(Draft2019[[#This Row],[PLAYER]],Draft2018[PLAYER],0)),"Undrafted"),"")</f>
        <v>Rookie</v>
      </c>
      <c r="M20" t="str">
        <f>IF(Draft2019[[#This Row],[KEEPER]]="K",Draft2019[[#This Row],[Last Contract]],IF(ISNA(VLOOKUP(Draft2019[[#This Row],[PLAYER]],Rookies2019[full_name],1,FALSE)),"Auction","Rookie"))</f>
        <v>Rookie</v>
      </c>
      <c r="N20">
        <f>IF(Draft2019[[#This Row],[KEEPER]]="K",1+_xlfn.IFNA(INDEX(Draft2018[Net Keeper Count],MATCH(Draft2019[[#This Row],[PLAYER]],Draft2018[PLAYER],0)),0),0)</f>
        <v>1</v>
      </c>
    </row>
    <row r="21" spans="4:14" x14ac:dyDescent="0.25">
      <c r="D21">
        <v>20</v>
      </c>
      <c r="E21" t="s">
        <v>5514</v>
      </c>
      <c r="F21" t="s">
        <v>80</v>
      </c>
      <c r="G21" t="s">
        <v>1504</v>
      </c>
      <c r="H21" t="s">
        <v>2228</v>
      </c>
      <c r="I21" t="s">
        <v>29</v>
      </c>
      <c r="J21">
        <v>2</v>
      </c>
      <c r="L21" t="str">
        <f>IF(Draft2019[[#This Row],[KEEPER]]="K",_xlfn.IFNA(INDEX(Draft2018[Current Contract],MATCH(Draft2019[[#This Row],[PLAYER]],Draft2018[PLAYER],0)),"Undrafted"),"")</f>
        <v/>
      </c>
      <c r="M21" t="str">
        <f>IF(Draft2019[[#This Row],[KEEPER]]="K",Draft2019[[#This Row],[Last Contract]],IF(ISNA(VLOOKUP(Draft2019[[#This Row],[PLAYER]],Rookies2019[full_name],1,FALSE)),"Auction","Rookie"))</f>
        <v>Auction</v>
      </c>
      <c r="N21">
        <f>IF(Draft2019[[#This Row],[KEEPER]]="K",1+_xlfn.IFNA(INDEX(Draft2018[Net Keeper Count],MATCH(Draft2019[[#This Row],[PLAYER]],Draft2018[PLAYER],0)),0),0)</f>
        <v>0</v>
      </c>
    </row>
    <row r="22" spans="4:14" x14ac:dyDescent="0.25">
      <c r="D22">
        <v>21</v>
      </c>
      <c r="E22" t="s">
        <v>5514</v>
      </c>
      <c r="F22" t="s">
        <v>185</v>
      </c>
      <c r="G22" t="s">
        <v>5362</v>
      </c>
      <c r="H22" t="s">
        <v>159</v>
      </c>
      <c r="I22" t="s">
        <v>102</v>
      </c>
      <c r="J22">
        <v>11</v>
      </c>
      <c r="L22" t="str">
        <f>IF(Draft2019[[#This Row],[KEEPER]]="K",_xlfn.IFNA(INDEX(Draft2018[Current Contract],MATCH(Draft2019[[#This Row],[PLAYER]],Draft2018[PLAYER],0)),"Undrafted"),"")</f>
        <v/>
      </c>
      <c r="M22" t="str">
        <f>IF(Draft2019[[#This Row],[KEEPER]]="K",Draft2019[[#This Row],[Last Contract]],IF(ISNA(VLOOKUP(Draft2019[[#This Row],[PLAYER]],Rookies2019[full_name],1,FALSE)),"Auction","Rookie"))</f>
        <v>Auction</v>
      </c>
      <c r="N22">
        <f>IF(Draft2019[[#This Row],[KEEPER]]="K",1+_xlfn.IFNA(INDEX(Draft2018[Net Keeper Count],MATCH(Draft2019[[#This Row],[PLAYER]],Draft2018[PLAYER],0)),0),0)</f>
        <v>0</v>
      </c>
    </row>
    <row r="23" spans="4:14" x14ac:dyDescent="0.25">
      <c r="D23">
        <v>22</v>
      </c>
      <c r="E23" t="s">
        <v>5514</v>
      </c>
      <c r="F23" t="s">
        <v>165</v>
      </c>
      <c r="G23" t="s">
        <v>5518</v>
      </c>
      <c r="H23" t="s">
        <v>2241</v>
      </c>
      <c r="I23" t="s">
        <v>126</v>
      </c>
      <c r="J23">
        <v>2</v>
      </c>
      <c r="L23" t="str">
        <f>IF(Draft2019[[#This Row],[KEEPER]]="K",_xlfn.IFNA(INDEX(Draft2018[Current Contract],MATCH(Draft2019[[#This Row],[PLAYER]],Draft2018[PLAYER],0)),"Undrafted"),"")</f>
        <v/>
      </c>
      <c r="M23" t="str">
        <f>IF(Draft2019[[#This Row],[KEEPER]]="K",Draft2019[[#This Row],[Last Contract]],IF(ISNA(VLOOKUP(Draft2019[[#This Row],[PLAYER]],Rookies2019[full_name],1,FALSE)),"Auction","Rookie"))</f>
        <v>Auction</v>
      </c>
      <c r="N23">
        <f>IF(Draft2019[[#This Row],[KEEPER]]="K",1+_xlfn.IFNA(INDEX(Draft2018[Net Keeper Count],MATCH(Draft2019[[#This Row],[PLAYER]],Draft2018[PLAYER],0)),0),0)</f>
        <v>0</v>
      </c>
    </row>
    <row r="24" spans="4:14" x14ac:dyDescent="0.25">
      <c r="D24">
        <v>23</v>
      </c>
      <c r="E24" t="s">
        <v>5514</v>
      </c>
      <c r="F24" t="s">
        <v>317</v>
      </c>
      <c r="G24" t="s">
        <v>1326</v>
      </c>
      <c r="H24" t="s">
        <v>2221</v>
      </c>
      <c r="I24" t="s">
        <v>126</v>
      </c>
      <c r="J24">
        <v>17</v>
      </c>
      <c r="L24" t="str">
        <f>IF(Draft2019[[#This Row],[KEEPER]]="K",_xlfn.IFNA(INDEX(Draft2018[Current Contract],MATCH(Draft2019[[#This Row],[PLAYER]],Draft2018[PLAYER],0)),"Undrafted"),"")</f>
        <v/>
      </c>
      <c r="M24" t="str">
        <f>IF(Draft2019[[#This Row],[KEEPER]]="K",Draft2019[[#This Row],[Last Contract]],IF(ISNA(VLOOKUP(Draft2019[[#This Row],[PLAYER]],Rookies2019[full_name],1,FALSE)),"Auction","Rookie"))</f>
        <v>Auction</v>
      </c>
      <c r="N24">
        <f>IF(Draft2019[[#This Row],[KEEPER]]="K",1+_xlfn.IFNA(INDEX(Draft2018[Net Keeper Count],MATCH(Draft2019[[#This Row],[PLAYER]],Draft2018[PLAYER],0)),0),0)</f>
        <v>0</v>
      </c>
    </row>
    <row r="25" spans="4:14" x14ac:dyDescent="0.25">
      <c r="D25">
        <v>24</v>
      </c>
      <c r="E25" t="s">
        <v>5514</v>
      </c>
      <c r="F25" t="s">
        <v>2128</v>
      </c>
      <c r="G25" t="s">
        <v>5519</v>
      </c>
      <c r="H25" t="s">
        <v>94</v>
      </c>
      <c r="I25" t="s">
        <v>64</v>
      </c>
      <c r="J25">
        <v>1</v>
      </c>
      <c r="L25" t="str">
        <f>IF(Draft2019[[#This Row],[KEEPER]]="K",_xlfn.IFNA(INDEX(Draft2018[Current Contract],MATCH(Draft2019[[#This Row],[PLAYER]],Draft2018[PLAYER],0)),"Undrafted"),"")</f>
        <v/>
      </c>
      <c r="M25" t="str">
        <f>IF(Draft2019[[#This Row],[KEEPER]]="K",Draft2019[[#This Row],[Last Contract]],IF(ISNA(VLOOKUP(Draft2019[[#This Row],[PLAYER]],Rookies2019[full_name],1,FALSE)),"Auction","Rookie"))</f>
        <v>Auction</v>
      </c>
      <c r="N25">
        <f>IF(Draft2019[[#This Row],[KEEPER]]="K",1+_xlfn.IFNA(INDEX(Draft2018[Net Keeper Count],MATCH(Draft2019[[#This Row],[PLAYER]],Draft2018[PLAYER],0)),0),0)</f>
        <v>0</v>
      </c>
    </row>
    <row r="26" spans="4:14" x14ac:dyDescent="0.25">
      <c r="D26">
        <v>10</v>
      </c>
      <c r="E26" t="s">
        <v>5514</v>
      </c>
      <c r="F26" t="s">
        <v>1325</v>
      </c>
      <c r="G26" t="s">
        <v>1324</v>
      </c>
      <c r="H26" t="s">
        <v>2251</v>
      </c>
      <c r="I26" t="s">
        <v>29</v>
      </c>
      <c r="J26">
        <v>5</v>
      </c>
      <c r="K26" t="s">
        <v>19</v>
      </c>
      <c r="L26" t="str">
        <f>IF(Draft2019[[#This Row],[KEEPER]]="K",_xlfn.IFNA(INDEX(Draft2018[Current Contract],MATCH(Draft2019[[#This Row],[PLAYER]],Draft2018[PLAYER],0)),"Undrafted"),"")</f>
        <v/>
      </c>
      <c r="M26" t="str">
        <f>IF(Draft2019[[#This Row],[KEEPER]]="K",Draft2019[[#This Row],[Last Contract]],IF(ISNA(VLOOKUP(Draft2019[[#This Row],[PLAYER]],Rookies2019[full_name],1,FALSE)),"Auction","Rookie"))</f>
        <v>Rookie</v>
      </c>
      <c r="N26">
        <f>IF(Draft2019[[#This Row],[KEEPER]]="K",1+_xlfn.IFNA(INDEX(Draft2018[Net Keeper Count],MATCH(Draft2019[[#This Row],[PLAYER]],Draft2018[PLAYER],0)),0),0)</f>
        <v>0</v>
      </c>
    </row>
    <row r="27" spans="4:14" x14ac:dyDescent="0.25">
      <c r="D27">
        <v>14</v>
      </c>
      <c r="E27" t="s">
        <v>5514</v>
      </c>
      <c r="F27" t="s">
        <v>5493</v>
      </c>
      <c r="G27" t="s">
        <v>5494</v>
      </c>
      <c r="H27" t="s">
        <v>2221</v>
      </c>
      <c r="I27" t="s">
        <v>102</v>
      </c>
      <c r="J27">
        <v>3</v>
      </c>
      <c r="K27" t="s">
        <v>19</v>
      </c>
      <c r="L27" t="str">
        <f>IF(Draft2019[[#This Row],[KEEPER]]="K",_xlfn.IFNA(INDEX(Draft2018[Current Contract],MATCH(Draft2019[[#This Row],[PLAYER]],Draft2018[PLAYER],0)),"Undrafted"),"")</f>
        <v/>
      </c>
      <c r="M27" t="str">
        <f>IF(Draft2019[[#This Row],[KEEPER]]="K",Draft2019[[#This Row],[Last Contract]],IF(ISNA(VLOOKUP(Draft2019[[#This Row],[PLAYER]],Rookies2019[full_name],1,FALSE)),"Auction","Rookie"))</f>
        <v>Rookie</v>
      </c>
      <c r="N27">
        <f>IF(Draft2019[[#This Row],[KEEPER]]="K",1+_xlfn.IFNA(INDEX(Draft2018[Net Keeper Count],MATCH(Draft2019[[#This Row],[PLAYER]],Draft2018[PLAYER],0)),0),0)</f>
        <v>0</v>
      </c>
    </row>
    <row r="28" spans="4:14" x14ac:dyDescent="0.25">
      <c r="D28">
        <v>17</v>
      </c>
      <c r="E28" t="s">
        <v>5514</v>
      </c>
      <c r="F28" t="s">
        <v>2232</v>
      </c>
      <c r="G28" t="s">
        <v>2593</v>
      </c>
      <c r="H28" t="s">
        <v>2213</v>
      </c>
      <c r="I28" t="s">
        <v>64</v>
      </c>
      <c r="J28">
        <v>2</v>
      </c>
      <c r="K28" t="s">
        <v>19</v>
      </c>
      <c r="L28" t="str">
        <f>IF(Draft2019[[#This Row],[KEEPER]]="K",_xlfn.IFNA(INDEX(Draft2018[Current Contract],MATCH(Draft2019[[#This Row],[PLAYER]],Draft2018[PLAYER],0)),"Undrafted"),"")</f>
        <v/>
      </c>
      <c r="M28" t="str">
        <f>IF(Draft2019[[#This Row],[KEEPER]]="K",Draft2019[[#This Row],[Last Contract]],IF(ISNA(VLOOKUP(Draft2019[[#This Row],[PLAYER]],Rookies2019[full_name],1,FALSE)),"Auction","Rookie"))</f>
        <v>Rookie</v>
      </c>
      <c r="N28">
        <f>IF(Draft2019[[#This Row],[KEEPER]]="K",1+_xlfn.IFNA(INDEX(Draft2018[Net Keeper Count],MATCH(Draft2019[[#This Row],[PLAYER]],Draft2018[PLAYER],0)),0),0)</f>
        <v>0</v>
      </c>
    </row>
    <row r="29" spans="4:14" x14ac:dyDescent="0.25">
      <c r="D29">
        <v>19</v>
      </c>
      <c r="E29" t="s">
        <v>5514</v>
      </c>
      <c r="F29" t="s">
        <v>5520</v>
      </c>
      <c r="G29" t="s">
        <v>5521</v>
      </c>
      <c r="H29" t="s">
        <v>2219</v>
      </c>
      <c r="I29" t="s">
        <v>64</v>
      </c>
      <c r="J29">
        <v>1</v>
      </c>
      <c r="K29" t="s">
        <v>19</v>
      </c>
      <c r="L29" t="str">
        <f>IF(Draft2019[[#This Row],[KEEPER]]="K",_xlfn.IFNA(INDEX(Draft2018[Current Contract],MATCH(Draft2019[[#This Row],[PLAYER]],Draft2018[PLAYER],0)),"Undrafted"),"")</f>
        <v/>
      </c>
      <c r="M29" t="str">
        <f>IF(Draft2019[[#This Row],[KEEPER]]="K",Draft2019[[#This Row],[Last Contract]],IF(ISNA(VLOOKUP(Draft2019[[#This Row],[PLAYER]],Rookies2019[full_name],1,FALSE)),"Auction","Rookie"))</f>
        <v>Auction</v>
      </c>
      <c r="N29">
        <f>IF(Draft2019[[#This Row],[KEEPER]]="K",1+_xlfn.IFNA(INDEX(Draft2018[Net Keeper Count],MATCH(Draft2019[[#This Row],[PLAYER]],Draft2018[PLAYER],0)),0),0)</f>
        <v>0</v>
      </c>
    </row>
    <row r="30" spans="4:14" x14ac:dyDescent="0.25">
      <c r="D30">
        <v>1</v>
      </c>
      <c r="E30" t="s">
        <v>1024</v>
      </c>
      <c r="F30" t="s">
        <v>127</v>
      </c>
      <c r="G30" t="s">
        <v>5393</v>
      </c>
      <c r="H30" t="s">
        <v>34</v>
      </c>
      <c r="I30" t="s">
        <v>64</v>
      </c>
      <c r="J30">
        <v>18</v>
      </c>
      <c r="K30" t="s">
        <v>31</v>
      </c>
      <c r="L30" t="str">
        <f>IF(Draft2019[[#This Row],[KEEPER]]="K",_xlfn.IFNA(INDEX(Draft2018[Current Contract],MATCH(Draft2019[[#This Row],[PLAYER]],Draft2018[PLAYER],0)),"Undrafted"),"")</f>
        <v>Rookie</v>
      </c>
      <c r="M30" t="str">
        <f>IF(Draft2019[[#This Row],[KEEPER]]="K",Draft2019[[#This Row],[Last Contract]],IF(ISNA(VLOOKUP(Draft2019[[#This Row],[PLAYER]],Rookies2019[full_name],1,FALSE)),"Auction","Rookie"))</f>
        <v>Rookie</v>
      </c>
      <c r="N30">
        <f>IF(Draft2019[[#This Row],[KEEPER]]="K",1+_xlfn.IFNA(INDEX(Draft2018[Net Keeper Count],MATCH(Draft2019[[#This Row],[PLAYER]],Draft2018[PLAYER],0)),0),0)</f>
        <v>1</v>
      </c>
    </row>
    <row r="31" spans="4:14" x14ac:dyDescent="0.25">
      <c r="D31">
        <v>2</v>
      </c>
      <c r="E31" t="s">
        <v>1024</v>
      </c>
      <c r="F31" t="s">
        <v>48</v>
      </c>
      <c r="G31" t="s">
        <v>2823</v>
      </c>
      <c r="H31" t="s">
        <v>2219</v>
      </c>
      <c r="I31" t="s">
        <v>29</v>
      </c>
      <c r="J31">
        <v>12</v>
      </c>
      <c r="K31" t="s">
        <v>31</v>
      </c>
      <c r="L31" t="str">
        <f>IF(Draft2019[[#This Row],[KEEPER]]="K",_xlfn.IFNA(INDEX(Draft2018[Current Contract],MATCH(Draft2019[[#This Row],[PLAYER]],Draft2018[PLAYER],0)),"Undrafted"),"")</f>
        <v>Rookie</v>
      </c>
      <c r="M31" t="str">
        <f>IF(Draft2019[[#This Row],[KEEPER]]="K",Draft2019[[#This Row],[Last Contract]],IF(ISNA(VLOOKUP(Draft2019[[#This Row],[PLAYER]],Rookies2019[full_name],1,FALSE)),"Auction","Rookie"))</f>
        <v>Rookie</v>
      </c>
      <c r="N31">
        <f>IF(Draft2019[[#This Row],[KEEPER]]="K",1+_xlfn.IFNA(INDEX(Draft2018[Net Keeper Count],MATCH(Draft2019[[#This Row],[PLAYER]],Draft2018[PLAYER],0)),0),0)</f>
        <v>2</v>
      </c>
    </row>
    <row r="32" spans="4:14" x14ac:dyDescent="0.25">
      <c r="D32">
        <v>3</v>
      </c>
      <c r="E32" t="s">
        <v>1024</v>
      </c>
      <c r="F32" t="s">
        <v>237</v>
      </c>
      <c r="G32" t="s">
        <v>1544</v>
      </c>
      <c r="H32" t="s">
        <v>28</v>
      </c>
      <c r="I32" t="s">
        <v>64</v>
      </c>
      <c r="J32">
        <v>9</v>
      </c>
      <c r="K32" t="s">
        <v>31</v>
      </c>
      <c r="L32" t="str">
        <f>IF(Draft2019[[#This Row],[KEEPER]]="K",_xlfn.IFNA(INDEX(Draft2018[Current Contract],MATCH(Draft2019[[#This Row],[PLAYER]],Draft2018[PLAYER],0)),"Undrafted"),"")</f>
        <v>Auction</v>
      </c>
      <c r="M32" t="str">
        <f>IF(Draft2019[[#This Row],[KEEPER]]="K",Draft2019[[#This Row],[Last Contract]],IF(ISNA(VLOOKUP(Draft2019[[#This Row],[PLAYER]],Rookies2019[full_name],1,FALSE)),"Auction","Rookie"))</f>
        <v>Auction</v>
      </c>
      <c r="N32">
        <f>IF(Draft2019[[#This Row],[KEEPER]]="K",1+_xlfn.IFNA(INDEX(Draft2018[Net Keeper Count],MATCH(Draft2019[[#This Row],[PLAYER]],Draft2018[PLAYER],0)),0),0)</f>
        <v>2</v>
      </c>
    </row>
    <row r="33" spans="4:14" x14ac:dyDescent="0.25">
      <c r="D33">
        <v>5</v>
      </c>
      <c r="E33" t="s">
        <v>1024</v>
      </c>
      <c r="F33" t="s">
        <v>266</v>
      </c>
      <c r="G33" t="s">
        <v>5437</v>
      </c>
      <c r="H33" t="s">
        <v>2231</v>
      </c>
      <c r="I33" t="s">
        <v>102</v>
      </c>
      <c r="J33">
        <v>5</v>
      </c>
      <c r="K33" t="s">
        <v>31</v>
      </c>
      <c r="L33" t="str">
        <f>IF(Draft2019[[#This Row],[KEEPER]]="K",_xlfn.IFNA(INDEX(Draft2018[Current Contract],MATCH(Draft2019[[#This Row],[PLAYER]],Draft2018[PLAYER],0)),"Undrafted"),"")</f>
        <v>Rookie</v>
      </c>
      <c r="M33" t="str">
        <f>IF(Draft2019[[#This Row],[KEEPER]]="K",Draft2019[[#This Row],[Last Contract]],IF(ISNA(VLOOKUP(Draft2019[[#This Row],[PLAYER]],Rookies2019[full_name],1,FALSE)),"Auction","Rookie"))</f>
        <v>Rookie</v>
      </c>
      <c r="N33">
        <f>IF(Draft2019[[#This Row],[KEEPER]]="K",1+_xlfn.IFNA(INDEX(Draft2018[Net Keeper Count],MATCH(Draft2019[[#This Row],[PLAYER]],Draft2018[PLAYER],0)),0),0)</f>
        <v>2</v>
      </c>
    </row>
    <row r="34" spans="4:14" x14ac:dyDescent="0.25">
      <c r="D34">
        <v>6</v>
      </c>
      <c r="E34" t="s">
        <v>1024</v>
      </c>
      <c r="F34" t="s">
        <v>230</v>
      </c>
      <c r="G34" t="s">
        <v>2576</v>
      </c>
      <c r="H34" t="s">
        <v>2268</v>
      </c>
      <c r="I34" t="s">
        <v>126</v>
      </c>
      <c r="J34">
        <v>4</v>
      </c>
      <c r="K34" t="s">
        <v>31</v>
      </c>
      <c r="L34" t="str">
        <f>IF(Draft2019[[#This Row],[KEEPER]]="K",_xlfn.IFNA(INDEX(Draft2018[Current Contract],MATCH(Draft2019[[#This Row],[PLAYER]],Draft2018[PLAYER],0)),"Undrafted"),"")</f>
        <v>Rookie</v>
      </c>
      <c r="M34" t="str">
        <f>IF(Draft2019[[#This Row],[KEEPER]]="K",Draft2019[[#This Row],[Last Contract]],IF(ISNA(VLOOKUP(Draft2019[[#This Row],[PLAYER]],Rookies2019[full_name],1,FALSE)),"Auction","Rookie"))</f>
        <v>Rookie</v>
      </c>
      <c r="N34">
        <f>IF(Draft2019[[#This Row],[KEEPER]]="K",1+_xlfn.IFNA(INDEX(Draft2018[Net Keeper Count],MATCH(Draft2019[[#This Row],[PLAYER]],Draft2018[PLAYER],0)),0),0)</f>
        <v>2</v>
      </c>
    </row>
    <row r="35" spans="4:14" x14ac:dyDescent="0.25">
      <c r="D35">
        <v>7</v>
      </c>
      <c r="E35" t="s">
        <v>1024</v>
      </c>
      <c r="F35" t="s">
        <v>243</v>
      </c>
      <c r="G35" t="s">
        <v>1201</v>
      </c>
      <c r="H35" t="s">
        <v>2251</v>
      </c>
      <c r="I35" t="s">
        <v>102</v>
      </c>
      <c r="J35">
        <v>4</v>
      </c>
      <c r="K35" t="s">
        <v>31</v>
      </c>
      <c r="L35" t="str">
        <f>IF(Draft2019[[#This Row],[KEEPER]]="K",_xlfn.IFNA(INDEX(Draft2018[Current Contract],MATCH(Draft2019[[#This Row],[PLAYER]],Draft2018[PLAYER],0)),"Undrafted"),"")</f>
        <v>Rookie</v>
      </c>
      <c r="M35" t="str">
        <f>IF(Draft2019[[#This Row],[KEEPER]]="K",Draft2019[[#This Row],[Last Contract]],IF(ISNA(VLOOKUP(Draft2019[[#This Row],[PLAYER]],Rookies2019[full_name],1,FALSE)),"Auction","Rookie"))</f>
        <v>Rookie</v>
      </c>
      <c r="N35">
        <f>IF(Draft2019[[#This Row],[KEEPER]]="K",1+_xlfn.IFNA(INDEX(Draft2018[Net Keeper Count],MATCH(Draft2019[[#This Row],[PLAYER]],Draft2018[PLAYER],0)),0),0)</f>
        <v>1</v>
      </c>
    </row>
    <row r="36" spans="4:14" x14ac:dyDescent="0.25">
      <c r="D36">
        <v>9</v>
      </c>
      <c r="E36" t="s">
        <v>1024</v>
      </c>
      <c r="F36" t="s">
        <v>216</v>
      </c>
      <c r="G36" t="s">
        <v>5357</v>
      </c>
      <c r="H36" t="s">
        <v>54</v>
      </c>
      <c r="I36" t="s">
        <v>64</v>
      </c>
      <c r="J36">
        <v>3</v>
      </c>
      <c r="K36" t="s">
        <v>31</v>
      </c>
      <c r="L36" t="str">
        <f>IF(Draft2019[[#This Row],[KEEPER]]="K",_xlfn.IFNA(INDEX(Draft2018[Current Contract],MATCH(Draft2019[[#This Row],[PLAYER]],Draft2018[PLAYER],0)),"Undrafted"),"")</f>
        <v>Auction</v>
      </c>
      <c r="M36" t="str">
        <f>IF(Draft2019[[#This Row],[KEEPER]]="K",Draft2019[[#This Row],[Last Contract]],IF(ISNA(VLOOKUP(Draft2019[[#This Row],[PLAYER]],Rookies2019[full_name],1,FALSE)),"Auction","Rookie"))</f>
        <v>Auction</v>
      </c>
      <c r="N36">
        <f>IF(Draft2019[[#This Row],[KEEPER]]="K",1+_xlfn.IFNA(INDEX(Draft2018[Net Keeper Count],MATCH(Draft2019[[#This Row],[PLAYER]],Draft2018[PLAYER],0)),0),0)</f>
        <v>2</v>
      </c>
    </row>
    <row r="37" spans="4:14" x14ac:dyDescent="0.25">
      <c r="D37">
        <v>11</v>
      </c>
      <c r="E37" t="s">
        <v>1024</v>
      </c>
      <c r="F37" t="s">
        <v>396</v>
      </c>
      <c r="G37" t="s">
        <v>5522</v>
      </c>
      <c r="H37">
        <v>0</v>
      </c>
      <c r="I37" t="s">
        <v>102</v>
      </c>
      <c r="J37">
        <v>3</v>
      </c>
      <c r="K37" t="s">
        <v>31</v>
      </c>
      <c r="L37" t="str">
        <f>IF(Draft2019[[#This Row],[KEEPER]]="K",_xlfn.IFNA(INDEX(Draft2018[Current Contract],MATCH(Draft2019[[#This Row],[PLAYER]],Draft2018[PLAYER],0)),"Undrafted"),"")</f>
        <v>Rookie</v>
      </c>
      <c r="M37" t="str">
        <f>IF(Draft2019[[#This Row],[KEEPER]]="K",Draft2019[[#This Row],[Last Contract]],IF(ISNA(VLOOKUP(Draft2019[[#This Row],[PLAYER]],Rookies2019[full_name],1,FALSE)),"Auction","Rookie"))</f>
        <v>Rookie</v>
      </c>
      <c r="N37">
        <f>IF(Draft2019[[#This Row],[KEEPER]]="K",1+_xlfn.IFNA(INDEX(Draft2018[Net Keeper Count],MATCH(Draft2019[[#This Row],[PLAYER]],Draft2018[PLAYER],0)),0),0)</f>
        <v>1</v>
      </c>
    </row>
    <row r="38" spans="4:14" x14ac:dyDescent="0.25">
      <c r="D38">
        <v>13</v>
      </c>
      <c r="E38" t="s">
        <v>1024</v>
      </c>
      <c r="F38" t="s">
        <v>596</v>
      </c>
      <c r="G38" t="s">
        <v>5485</v>
      </c>
      <c r="H38" t="s">
        <v>2278</v>
      </c>
      <c r="I38" t="s">
        <v>31</v>
      </c>
      <c r="J38">
        <v>1</v>
      </c>
      <c r="K38" t="s">
        <v>31</v>
      </c>
      <c r="L38" t="str">
        <f>IF(Draft2019[[#This Row],[KEEPER]]="K",_xlfn.IFNA(INDEX(Draft2018[Current Contract],MATCH(Draft2019[[#This Row],[PLAYER]],Draft2018[PLAYER],0)),"Undrafted"),"")</f>
        <v>Undrafted</v>
      </c>
      <c r="M38" t="str">
        <f>IF(Draft2019[[#This Row],[KEEPER]]="K",Draft2019[[#This Row],[Last Contract]],IF(ISNA(VLOOKUP(Draft2019[[#This Row],[PLAYER]],Rookies2019[full_name],1,FALSE)),"Auction","Rookie"))</f>
        <v>Undrafted</v>
      </c>
      <c r="N38">
        <f>IF(Draft2019[[#This Row],[KEEPER]]="K",1+_xlfn.IFNA(INDEX(Draft2018[Net Keeper Count],MATCH(Draft2019[[#This Row],[PLAYER]],Draft2018[PLAYER],0)),0),0)</f>
        <v>1</v>
      </c>
    </row>
    <row r="39" spans="4:14" x14ac:dyDescent="0.25">
      <c r="D39">
        <v>14</v>
      </c>
      <c r="E39" t="s">
        <v>1024</v>
      </c>
      <c r="F39" t="s">
        <v>5355</v>
      </c>
      <c r="G39" t="s">
        <v>5356</v>
      </c>
      <c r="H39" t="s">
        <v>2219</v>
      </c>
      <c r="I39" t="s">
        <v>102</v>
      </c>
      <c r="J39">
        <v>1</v>
      </c>
      <c r="K39" t="s">
        <v>31</v>
      </c>
      <c r="L39" t="str">
        <f>IF(Draft2019[[#This Row],[KEEPER]]="K",_xlfn.IFNA(INDEX(Draft2018[Current Contract],MATCH(Draft2019[[#This Row],[PLAYER]],Draft2018[PLAYER],0)),"Undrafted"),"")</f>
        <v>Rookie</v>
      </c>
      <c r="M39" t="str">
        <f>IF(Draft2019[[#This Row],[KEEPER]]="K",Draft2019[[#This Row],[Last Contract]],IF(ISNA(VLOOKUP(Draft2019[[#This Row],[PLAYER]],Rookies2019[full_name],1,FALSE)),"Auction","Rookie"))</f>
        <v>Rookie</v>
      </c>
      <c r="N39">
        <f>IF(Draft2019[[#This Row],[KEEPER]]="K",1+_xlfn.IFNA(INDEX(Draft2018[Net Keeper Count],MATCH(Draft2019[[#This Row],[PLAYER]],Draft2018[PLAYER],0)),0),0)</f>
        <v>3</v>
      </c>
    </row>
    <row r="40" spans="4:14" x14ac:dyDescent="0.25">
      <c r="D40">
        <v>15</v>
      </c>
      <c r="E40" t="s">
        <v>1024</v>
      </c>
      <c r="F40" t="s">
        <v>297</v>
      </c>
      <c r="G40" t="s">
        <v>5208</v>
      </c>
      <c r="H40" t="s">
        <v>2221</v>
      </c>
      <c r="I40" t="s">
        <v>126</v>
      </c>
      <c r="J40">
        <v>1</v>
      </c>
      <c r="K40" t="s">
        <v>31</v>
      </c>
      <c r="L40" t="str">
        <f>IF(Draft2019[[#This Row],[KEEPER]]="K",_xlfn.IFNA(INDEX(Draft2018[Current Contract],MATCH(Draft2019[[#This Row],[PLAYER]],Draft2018[PLAYER],0)),"Undrafted"),"")</f>
        <v>Rookie</v>
      </c>
      <c r="M40" t="str">
        <f>IF(Draft2019[[#This Row],[KEEPER]]="K",Draft2019[[#This Row],[Last Contract]],IF(ISNA(VLOOKUP(Draft2019[[#This Row],[PLAYER]],Rookies2019[full_name],1,FALSE)),"Auction","Rookie"))</f>
        <v>Rookie</v>
      </c>
      <c r="N40">
        <f>IF(Draft2019[[#This Row],[KEEPER]]="K",1+_xlfn.IFNA(INDEX(Draft2018[Net Keeper Count],MATCH(Draft2019[[#This Row],[PLAYER]],Draft2018[PLAYER],0)),0),0)</f>
        <v>1</v>
      </c>
    </row>
    <row r="41" spans="4:14" x14ac:dyDescent="0.25">
      <c r="D41">
        <v>18</v>
      </c>
      <c r="E41" t="s">
        <v>1024</v>
      </c>
      <c r="F41" t="s">
        <v>5426</v>
      </c>
      <c r="G41" t="s">
        <v>5427</v>
      </c>
      <c r="H41" t="s">
        <v>72</v>
      </c>
      <c r="I41" t="s">
        <v>64</v>
      </c>
      <c r="J41">
        <v>85</v>
      </c>
      <c r="L41" t="str">
        <f>IF(Draft2019[[#This Row],[KEEPER]]="K",_xlfn.IFNA(INDEX(Draft2018[Current Contract],MATCH(Draft2019[[#This Row],[PLAYER]],Draft2018[PLAYER],0)),"Undrafted"),"")</f>
        <v/>
      </c>
      <c r="M41" t="str">
        <f>IF(Draft2019[[#This Row],[KEEPER]]="K",Draft2019[[#This Row],[Last Contract]],IF(ISNA(VLOOKUP(Draft2019[[#This Row],[PLAYER]],Rookies2019[full_name],1,FALSE)),"Auction","Rookie"))</f>
        <v>Auction</v>
      </c>
      <c r="N41">
        <f>IF(Draft2019[[#This Row],[KEEPER]]="K",1+_xlfn.IFNA(INDEX(Draft2018[Net Keeper Count],MATCH(Draft2019[[#This Row],[PLAYER]],Draft2018[PLAYER],0)),0),0)</f>
        <v>0</v>
      </c>
    </row>
    <row r="42" spans="4:14" x14ac:dyDescent="0.25">
      <c r="D42">
        <v>19</v>
      </c>
      <c r="E42" t="s">
        <v>1024</v>
      </c>
      <c r="F42" t="s">
        <v>5523</v>
      </c>
      <c r="G42" t="s">
        <v>2678</v>
      </c>
      <c r="H42" t="s">
        <v>2268</v>
      </c>
      <c r="I42" t="s">
        <v>102</v>
      </c>
      <c r="J42">
        <v>101</v>
      </c>
      <c r="L42" t="str">
        <f>IF(Draft2019[[#This Row],[KEEPER]]="K",_xlfn.IFNA(INDEX(Draft2018[Current Contract],MATCH(Draft2019[[#This Row],[PLAYER]],Draft2018[PLAYER],0)),"Undrafted"),"")</f>
        <v/>
      </c>
      <c r="M42" t="str">
        <f>IF(Draft2019[[#This Row],[KEEPER]]="K",Draft2019[[#This Row],[Last Contract]],IF(ISNA(VLOOKUP(Draft2019[[#This Row],[PLAYER]],Rookies2019[full_name],1,FALSE)),"Auction","Rookie"))</f>
        <v>Auction</v>
      </c>
      <c r="N42">
        <f>IF(Draft2019[[#This Row],[KEEPER]]="K",1+_xlfn.IFNA(INDEX(Draft2018[Net Keeper Count],MATCH(Draft2019[[#This Row],[PLAYER]],Draft2018[PLAYER],0)),0),0)</f>
        <v>0</v>
      </c>
    </row>
    <row r="43" spans="4:14" x14ac:dyDescent="0.25">
      <c r="D43">
        <v>20</v>
      </c>
      <c r="E43" t="s">
        <v>1024</v>
      </c>
      <c r="F43" t="s">
        <v>109</v>
      </c>
      <c r="G43" t="s">
        <v>5256</v>
      </c>
      <c r="H43" t="s">
        <v>70</v>
      </c>
      <c r="I43" t="s">
        <v>64</v>
      </c>
      <c r="J43">
        <v>28</v>
      </c>
      <c r="L43" t="str">
        <f>IF(Draft2019[[#This Row],[KEEPER]]="K",_xlfn.IFNA(INDEX(Draft2018[Current Contract],MATCH(Draft2019[[#This Row],[PLAYER]],Draft2018[PLAYER],0)),"Undrafted"),"")</f>
        <v/>
      </c>
      <c r="M43" t="str">
        <f>IF(Draft2019[[#This Row],[KEEPER]]="K",Draft2019[[#This Row],[Last Contract]],IF(ISNA(VLOOKUP(Draft2019[[#This Row],[PLAYER]],Rookies2019[full_name],1,FALSE)),"Auction","Rookie"))</f>
        <v>Auction</v>
      </c>
      <c r="N43">
        <f>IF(Draft2019[[#This Row],[KEEPER]]="K",1+_xlfn.IFNA(INDEX(Draft2018[Net Keeper Count],MATCH(Draft2019[[#This Row],[PLAYER]],Draft2018[PLAYER],0)),0),0)</f>
        <v>0</v>
      </c>
    </row>
    <row r="44" spans="4:14" x14ac:dyDescent="0.25">
      <c r="D44">
        <v>21</v>
      </c>
      <c r="E44" t="s">
        <v>1024</v>
      </c>
      <c r="F44" t="s">
        <v>168</v>
      </c>
      <c r="G44" t="s">
        <v>5354</v>
      </c>
      <c r="H44" t="s">
        <v>2268</v>
      </c>
      <c r="I44" t="s">
        <v>102</v>
      </c>
      <c r="J44">
        <v>1</v>
      </c>
      <c r="L44" t="str">
        <f>IF(Draft2019[[#This Row],[KEEPER]]="K",_xlfn.IFNA(INDEX(Draft2018[Current Contract],MATCH(Draft2019[[#This Row],[PLAYER]],Draft2018[PLAYER],0)),"Undrafted"),"")</f>
        <v/>
      </c>
      <c r="M44" t="str">
        <f>IF(Draft2019[[#This Row],[KEEPER]]="K",Draft2019[[#This Row],[Last Contract]],IF(ISNA(VLOOKUP(Draft2019[[#This Row],[PLAYER]],Rookies2019[full_name],1,FALSE)),"Auction","Rookie"))</f>
        <v>Auction</v>
      </c>
      <c r="N44">
        <f>IF(Draft2019[[#This Row],[KEEPER]]="K",1+_xlfn.IFNA(INDEX(Draft2018[Net Keeper Count],MATCH(Draft2019[[#This Row],[PLAYER]],Draft2018[PLAYER],0)),0),0)</f>
        <v>0</v>
      </c>
    </row>
    <row r="45" spans="4:14" x14ac:dyDescent="0.25">
      <c r="D45">
        <v>22</v>
      </c>
      <c r="E45" t="s">
        <v>1024</v>
      </c>
      <c r="F45" t="s">
        <v>161</v>
      </c>
      <c r="G45" t="s">
        <v>5431</v>
      </c>
      <c r="H45" t="s">
        <v>68</v>
      </c>
      <c r="I45" t="s">
        <v>102</v>
      </c>
      <c r="J45">
        <v>5</v>
      </c>
      <c r="L45" t="str">
        <f>IF(Draft2019[[#This Row],[KEEPER]]="K",_xlfn.IFNA(INDEX(Draft2018[Current Contract],MATCH(Draft2019[[#This Row],[PLAYER]],Draft2018[PLAYER],0)),"Undrafted"),"")</f>
        <v/>
      </c>
      <c r="M45" t="str">
        <f>IF(Draft2019[[#This Row],[KEEPER]]="K",Draft2019[[#This Row],[Last Contract]],IF(ISNA(VLOOKUP(Draft2019[[#This Row],[PLAYER]],Rookies2019[full_name],1,FALSE)),"Auction","Rookie"))</f>
        <v>Auction</v>
      </c>
      <c r="N45">
        <f>IF(Draft2019[[#This Row],[KEEPER]]="K",1+_xlfn.IFNA(INDEX(Draft2018[Net Keeper Count],MATCH(Draft2019[[#This Row],[PLAYER]],Draft2018[PLAYER],0)),0),0)</f>
        <v>0</v>
      </c>
    </row>
    <row r="46" spans="4:14" x14ac:dyDescent="0.25">
      <c r="D46">
        <v>23</v>
      </c>
      <c r="E46" t="s">
        <v>1024</v>
      </c>
      <c r="F46" t="s">
        <v>33</v>
      </c>
      <c r="G46" t="s">
        <v>5257</v>
      </c>
      <c r="H46" t="s">
        <v>34</v>
      </c>
      <c r="I46" t="s">
        <v>29</v>
      </c>
      <c r="J46">
        <v>1</v>
      </c>
      <c r="L46" t="str">
        <f>IF(Draft2019[[#This Row],[KEEPER]]="K",_xlfn.IFNA(INDEX(Draft2018[Current Contract],MATCH(Draft2019[[#This Row],[PLAYER]],Draft2018[PLAYER],0)),"Undrafted"),"")</f>
        <v/>
      </c>
      <c r="M46" t="str">
        <f>IF(Draft2019[[#This Row],[KEEPER]]="K",Draft2019[[#This Row],[Last Contract]],IF(ISNA(VLOOKUP(Draft2019[[#This Row],[PLAYER]],Rookies2019[full_name],1,FALSE)),"Auction","Rookie"))</f>
        <v>Auction</v>
      </c>
      <c r="N46">
        <f>IF(Draft2019[[#This Row],[KEEPER]]="K",1+_xlfn.IFNA(INDEX(Draft2018[Net Keeper Count],MATCH(Draft2019[[#This Row],[PLAYER]],Draft2018[PLAYER],0)),0),0)</f>
        <v>0</v>
      </c>
    </row>
    <row r="47" spans="4:14" x14ac:dyDescent="0.25">
      <c r="D47">
        <v>24</v>
      </c>
      <c r="E47" t="s">
        <v>1024</v>
      </c>
      <c r="F47" t="s">
        <v>57</v>
      </c>
      <c r="G47" t="s">
        <v>1120</v>
      </c>
      <c r="H47" t="s">
        <v>2209</v>
      </c>
      <c r="I47" t="s">
        <v>29</v>
      </c>
      <c r="J47">
        <v>1</v>
      </c>
      <c r="L47" t="str">
        <f>IF(Draft2019[[#This Row],[KEEPER]]="K",_xlfn.IFNA(INDEX(Draft2018[Current Contract],MATCH(Draft2019[[#This Row],[PLAYER]],Draft2018[PLAYER],0)),"Undrafted"),"")</f>
        <v/>
      </c>
      <c r="M47" t="str">
        <f>IF(Draft2019[[#This Row],[KEEPER]]="K",Draft2019[[#This Row],[Last Contract]],IF(ISNA(VLOOKUP(Draft2019[[#This Row],[PLAYER]],Rookies2019[full_name],1,FALSE)),"Auction","Rookie"))</f>
        <v>Auction</v>
      </c>
      <c r="N47">
        <f>IF(Draft2019[[#This Row],[KEEPER]]="K",1+_xlfn.IFNA(INDEX(Draft2018[Net Keeper Count],MATCH(Draft2019[[#This Row],[PLAYER]],Draft2018[PLAYER],0)),0),0)</f>
        <v>0</v>
      </c>
    </row>
    <row r="48" spans="4:14" x14ac:dyDescent="0.25">
      <c r="D48">
        <v>4</v>
      </c>
      <c r="E48" t="s">
        <v>1024</v>
      </c>
      <c r="F48" t="s">
        <v>1402</v>
      </c>
      <c r="G48" t="s">
        <v>1401</v>
      </c>
      <c r="H48" t="s">
        <v>2229</v>
      </c>
      <c r="I48" t="s">
        <v>64</v>
      </c>
      <c r="J48">
        <v>6</v>
      </c>
      <c r="K48" t="s">
        <v>19</v>
      </c>
      <c r="L48" t="str">
        <f>IF(Draft2019[[#This Row],[KEEPER]]="K",_xlfn.IFNA(INDEX(Draft2018[Current Contract],MATCH(Draft2019[[#This Row],[PLAYER]],Draft2018[PLAYER],0)),"Undrafted"),"")</f>
        <v/>
      </c>
      <c r="M48" t="str">
        <f>IF(Draft2019[[#This Row],[KEEPER]]="K",Draft2019[[#This Row],[Last Contract]],IF(ISNA(VLOOKUP(Draft2019[[#This Row],[PLAYER]],Rookies2019[full_name],1,FALSE)),"Auction","Rookie"))</f>
        <v>Rookie</v>
      </c>
      <c r="N48">
        <f>IF(Draft2019[[#This Row],[KEEPER]]="K",1+_xlfn.IFNA(INDEX(Draft2018[Net Keeper Count],MATCH(Draft2019[[#This Row],[PLAYER]],Draft2018[PLAYER],0)),0),0)</f>
        <v>0</v>
      </c>
    </row>
    <row r="49" spans="4:14" x14ac:dyDescent="0.25">
      <c r="D49">
        <v>8</v>
      </c>
      <c r="E49" t="s">
        <v>1024</v>
      </c>
      <c r="F49" t="s">
        <v>1780</v>
      </c>
      <c r="G49" t="s">
        <v>2613</v>
      </c>
      <c r="H49" t="s">
        <v>2248</v>
      </c>
      <c r="I49" t="s">
        <v>126</v>
      </c>
      <c r="J49">
        <v>4</v>
      </c>
      <c r="K49" t="s">
        <v>19</v>
      </c>
      <c r="L49" t="str">
        <f>IF(Draft2019[[#This Row],[KEEPER]]="K",_xlfn.IFNA(INDEX(Draft2018[Current Contract],MATCH(Draft2019[[#This Row],[PLAYER]],Draft2018[PLAYER],0)),"Undrafted"),"")</f>
        <v/>
      </c>
      <c r="M49" t="str">
        <f>IF(Draft2019[[#This Row],[KEEPER]]="K",Draft2019[[#This Row],[Last Contract]],IF(ISNA(VLOOKUP(Draft2019[[#This Row],[PLAYER]],Rookies2019[full_name],1,FALSE)),"Auction","Rookie"))</f>
        <v>Rookie</v>
      </c>
      <c r="N49">
        <f>IF(Draft2019[[#This Row],[KEEPER]]="K",1+_xlfn.IFNA(INDEX(Draft2018[Net Keeper Count],MATCH(Draft2019[[#This Row],[PLAYER]],Draft2018[PLAYER],0)),0),0)</f>
        <v>0</v>
      </c>
    </row>
    <row r="50" spans="4:14" x14ac:dyDescent="0.25">
      <c r="D50">
        <v>10</v>
      </c>
      <c r="E50" t="s">
        <v>1024</v>
      </c>
      <c r="F50" t="s">
        <v>1650</v>
      </c>
      <c r="G50" t="s">
        <v>5155</v>
      </c>
      <c r="H50" t="s">
        <v>2209</v>
      </c>
      <c r="I50" t="s">
        <v>64</v>
      </c>
      <c r="J50">
        <v>3</v>
      </c>
      <c r="K50" t="s">
        <v>19</v>
      </c>
      <c r="L50" t="str">
        <f>IF(Draft2019[[#This Row],[KEEPER]]="K",_xlfn.IFNA(INDEX(Draft2018[Current Contract],MATCH(Draft2019[[#This Row],[PLAYER]],Draft2018[PLAYER],0)),"Undrafted"),"")</f>
        <v/>
      </c>
      <c r="M50" t="str">
        <f>IF(Draft2019[[#This Row],[KEEPER]]="K",Draft2019[[#This Row],[Last Contract]],IF(ISNA(VLOOKUP(Draft2019[[#This Row],[PLAYER]],Rookies2019[full_name],1,FALSE)),"Auction","Rookie"))</f>
        <v>Rookie</v>
      </c>
      <c r="N50">
        <f>IF(Draft2019[[#This Row],[KEEPER]]="K",1+_xlfn.IFNA(INDEX(Draft2018[Net Keeper Count],MATCH(Draft2019[[#This Row],[PLAYER]],Draft2018[PLAYER],0)),0),0)</f>
        <v>0</v>
      </c>
    </row>
    <row r="51" spans="4:14" x14ac:dyDescent="0.25">
      <c r="D51">
        <v>12</v>
      </c>
      <c r="E51" t="s">
        <v>1024</v>
      </c>
      <c r="F51" t="s">
        <v>1719</v>
      </c>
      <c r="G51" t="s">
        <v>5140</v>
      </c>
      <c r="H51" t="s">
        <v>2236</v>
      </c>
      <c r="I51" t="s">
        <v>102</v>
      </c>
      <c r="J51">
        <v>2</v>
      </c>
      <c r="K51" t="s">
        <v>19</v>
      </c>
      <c r="L51" t="str">
        <f>IF(Draft2019[[#This Row],[KEEPER]]="K",_xlfn.IFNA(INDEX(Draft2018[Current Contract],MATCH(Draft2019[[#This Row],[PLAYER]],Draft2018[PLAYER],0)),"Undrafted"),"")</f>
        <v/>
      </c>
      <c r="M51" t="str">
        <f>IF(Draft2019[[#This Row],[KEEPER]]="K",Draft2019[[#This Row],[Last Contract]],IF(ISNA(VLOOKUP(Draft2019[[#This Row],[PLAYER]],Rookies2019[full_name],1,FALSE)),"Auction","Rookie"))</f>
        <v>Rookie</v>
      </c>
      <c r="N51">
        <f>IF(Draft2019[[#This Row],[KEEPER]]="K",1+_xlfn.IFNA(INDEX(Draft2018[Net Keeper Count],MATCH(Draft2019[[#This Row],[PLAYER]],Draft2018[PLAYER],0)),0),0)</f>
        <v>0</v>
      </c>
    </row>
    <row r="52" spans="4:14" x14ac:dyDescent="0.25">
      <c r="D52">
        <v>16</v>
      </c>
      <c r="E52" t="s">
        <v>1024</v>
      </c>
      <c r="F52" t="s">
        <v>5524</v>
      </c>
      <c r="G52" t="s">
        <v>5525</v>
      </c>
      <c r="H52">
        <v>0</v>
      </c>
      <c r="I52" t="s">
        <v>64</v>
      </c>
      <c r="J52">
        <v>1</v>
      </c>
      <c r="K52" t="s">
        <v>19</v>
      </c>
      <c r="L52" t="str">
        <f>IF(Draft2019[[#This Row],[KEEPER]]="K",_xlfn.IFNA(INDEX(Draft2018[Current Contract],MATCH(Draft2019[[#This Row],[PLAYER]],Draft2018[PLAYER],0)),"Undrafted"),"")</f>
        <v/>
      </c>
      <c r="M52" t="str">
        <f>IF(Draft2019[[#This Row],[KEEPER]]="K",Draft2019[[#This Row],[Last Contract]],IF(ISNA(VLOOKUP(Draft2019[[#This Row],[PLAYER]],Rookies2019[full_name],1,FALSE)),"Auction","Rookie"))</f>
        <v>Rookie</v>
      </c>
      <c r="N52">
        <f>IF(Draft2019[[#This Row],[KEEPER]]="K",1+_xlfn.IFNA(INDEX(Draft2018[Net Keeper Count],MATCH(Draft2019[[#This Row],[PLAYER]],Draft2018[PLAYER],0)),0),0)</f>
        <v>0</v>
      </c>
    </row>
    <row r="53" spans="4:14" x14ac:dyDescent="0.25">
      <c r="D53">
        <v>17</v>
      </c>
      <c r="E53" t="s">
        <v>1024</v>
      </c>
      <c r="F53" t="s">
        <v>2095</v>
      </c>
      <c r="G53" t="s">
        <v>5526</v>
      </c>
      <c r="H53" t="s">
        <v>2278</v>
      </c>
      <c r="I53" t="s">
        <v>64</v>
      </c>
      <c r="J53">
        <v>1</v>
      </c>
      <c r="K53" t="s">
        <v>19</v>
      </c>
      <c r="L53" t="str">
        <f>IF(Draft2019[[#This Row],[KEEPER]]="K",_xlfn.IFNA(INDEX(Draft2018[Current Contract],MATCH(Draft2019[[#This Row],[PLAYER]],Draft2018[PLAYER],0)),"Undrafted"),"")</f>
        <v/>
      </c>
      <c r="M53" t="str">
        <f>IF(Draft2019[[#This Row],[KEEPER]]="K",Draft2019[[#This Row],[Last Contract]],IF(ISNA(VLOOKUP(Draft2019[[#This Row],[PLAYER]],Rookies2019[full_name],1,FALSE)),"Auction","Rookie"))</f>
        <v>Rookie</v>
      </c>
      <c r="N53">
        <f>IF(Draft2019[[#This Row],[KEEPER]]="K",1+_xlfn.IFNA(INDEX(Draft2018[Net Keeper Count],MATCH(Draft2019[[#This Row],[PLAYER]],Draft2018[PLAYER],0)),0),0)</f>
        <v>0</v>
      </c>
    </row>
    <row r="54" spans="4:14" x14ac:dyDescent="0.25">
      <c r="D54">
        <v>1</v>
      </c>
      <c r="E54" t="s">
        <v>1011</v>
      </c>
      <c r="F54" t="s">
        <v>114</v>
      </c>
      <c r="G54" t="s">
        <v>5180</v>
      </c>
      <c r="H54" t="s">
        <v>70</v>
      </c>
      <c r="I54" t="s">
        <v>102</v>
      </c>
      <c r="J54">
        <v>57</v>
      </c>
      <c r="K54" t="s">
        <v>31</v>
      </c>
      <c r="L54" t="str">
        <f>IF(Draft2019[[#This Row],[KEEPER]]="K",_xlfn.IFNA(INDEX(Draft2018[Current Contract],MATCH(Draft2019[[#This Row],[PLAYER]],Draft2018[PLAYER],0)),"Undrafted"),"")</f>
        <v>Auction</v>
      </c>
      <c r="M54" t="str">
        <f>IF(Draft2019[[#This Row],[KEEPER]]="K",Draft2019[[#This Row],[Last Contract]],IF(ISNA(VLOOKUP(Draft2019[[#This Row],[PLAYER]],Rookies2019[full_name],1,FALSE)),"Auction","Rookie"))</f>
        <v>Auction</v>
      </c>
      <c r="N54">
        <f>IF(Draft2019[[#This Row],[KEEPER]]="K",1+_xlfn.IFNA(INDEX(Draft2018[Net Keeper Count],MATCH(Draft2019[[#This Row],[PLAYER]],Draft2018[PLAYER],0)),0),0)</f>
        <v>2</v>
      </c>
    </row>
    <row r="55" spans="4:14" x14ac:dyDescent="0.25">
      <c r="D55">
        <v>2</v>
      </c>
      <c r="E55" t="s">
        <v>1011</v>
      </c>
      <c r="F55" t="s">
        <v>98</v>
      </c>
      <c r="G55" t="s">
        <v>2573</v>
      </c>
      <c r="H55" t="s">
        <v>54</v>
      </c>
      <c r="I55" t="s">
        <v>64</v>
      </c>
      <c r="J55">
        <v>51</v>
      </c>
      <c r="K55" t="s">
        <v>31</v>
      </c>
      <c r="L55" t="str">
        <f>IF(Draft2019[[#This Row],[KEEPER]]="K",_xlfn.IFNA(INDEX(Draft2018[Current Contract],MATCH(Draft2019[[#This Row],[PLAYER]],Draft2018[PLAYER],0)),"Undrafted"),"")</f>
        <v>Rookie</v>
      </c>
      <c r="M55" t="str">
        <f>IF(Draft2019[[#This Row],[KEEPER]]="K",Draft2019[[#This Row],[Last Contract]],IF(ISNA(VLOOKUP(Draft2019[[#This Row],[PLAYER]],Rookies2019[full_name],1,FALSE)),"Auction","Rookie"))</f>
        <v>Rookie</v>
      </c>
      <c r="N55">
        <f>IF(Draft2019[[#This Row],[KEEPER]]="K",1+_xlfn.IFNA(INDEX(Draft2018[Net Keeper Count],MATCH(Draft2019[[#This Row],[PLAYER]],Draft2018[PLAYER],0)),0),0)</f>
        <v>2</v>
      </c>
    </row>
    <row r="56" spans="4:14" x14ac:dyDescent="0.25">
      <c r="D56">
        <v>3</v>
      </c>
      <c r="E56" t="s">
        <v>1011</v>
      </c>
      <c r="F56" t="s">
        <v>202</v>
      </c>
      <c r="G56" t="s">
        <v>5183</v>
      </c>
      <c r="H56" t="s">
        <v>2268</v>
      </c>
      <c r="I56" t="s">
        <v>64</v>
      </c>
      <c r="J56">
        <v>24</v>
      </c>
      <c r="K56" t="s">
        <v>31</v>
      </c>
      <c r="L56" t="str">
        <f>IF(Draft2019[[#This Row],[KEEPER]]="K",_xlfn.IFNA(INDEX(Draft2018[Current Contract],MATCH(Draft2019[[#This Row],[PLAYER]],Draft2018[PLAYER],0)),"Undrafted"),"")</f>
        <v>Rookie</v>
      </c>
      <c r="M56" t="str">
        <f>IF(Draft2019[[#This Row],[KEEPER]]="K",Draft2019[[#This Row],[Last Contract]],IF(ISNA(VLOOKUP(Draft2019[[#This Row],[PLAYER]],Rookies2019[full_name],1,FALSE)),"Auction","Rookie"))</f>
        <v>Rookie</v>
      </c>
      <c r="N56">
        <f>IF(Draft2019[[#This Row],[KEEPER]]="K",1+_xlfn.IFNA(INDEX(Draft2018[Net Keeper Count],MATCH(Draft2019[[#This Row],[PLAYER]],Draft2018[PLAYER],0)),0),0)</f>
        <v>1</v>
      </c>
    </row>
    <row r="57" spans="4:14" x14ac:dyDescent="0.25">
      <c r="D57">
        <v>4</v>
      </c>
      <c r="E57" t="s">
        <v>1011</v>
      </c>
      <c r="F57" t="s">
        <v>224</v>
      </c>
      <c r="G57" t="s">
        <v>5464</v>
      </c>
      <c r="H57" t="s">
        <v>2229</v>
      </c>
      <c r="I57" t="s">
        <v>102</v>
      </c>
      <c r="J57">
        <v>4</v>
      </c>
      <c r="K57" t="s">
        <v>31</v>
      </c>
      <c r="L57" t="str">
        <f>IF(Draft2019[[#This Row],[KEEPER]]="K",_xlfn.IFNA(INDEX(Draft2018[Current Contract],MATCH(Draft2019[[#This Row],[PLAYER]],Draft2018[PLAYER],0)),"Undrafted"),"")</f>
        <v>Rookie</v>
      </c>
      <c r="M57" t="str">
        <f>IF(Draft2019[[#This Row],[KEEPER]]="K",Draft2019[[#This Row],[Last Contract]],IF(ISNA(VLOOKUP(Draft2019[[#This Row],[PLAYER]],Rookies2019[full_name],1,FALSE)),"Auction","Rookie"))</f>
        <v>Rookie</v>
      </c>
      <c r="N57">
        <f>IF(Draft2019[[#This Row],[KEEPER]]="K",1+_xlfn.IFNA(INDEX(Draft2018[Net Keeper Count],MATCH(Draft2019[[#This Row],[PLAYER]],Draft2018[PLAYER],0)),0),0)</f>
        <v>1</v>
      </c>
    </row>
    <row r="58" spans="4:14" x14ac:dyDescent="0.25">
      <c r="D58">
        <v>6</v>
      </c>
      <c r="E58" t="s">
        <v>1011</v>
      </c>
      <c r="F58" t="s">
        <v>271</v>
      </c>
      <c r="G58" t="s">
        <v>5241</v>
      </c>
      <c r="H58" t="s">
        <v>2246</v>
      </c>
      <c r="I58" t="s">
        <v>64</v>
      </c>
      <c r="J58">
        <v>3</v>
      </c>
      <c r="K58" t="s">
        <v>31</v>
      </c>
      <c r="L58" t="str">
        <f>IF(Draft2019[[#This Row],[KEEPER]]="K",_xlfn.IFNA(INDEX(Draft2018[Current Contract],MATCH(Draft2019[[#This Row],[PLAYER]],Draft2018[PLAYER],0)),"Undrafted"),"")</f>
        <v>Rookie</v>
      </c>
      <c r="M58" t="str">
        <f>IF(Draft2019[[#This Row],[KEEPER]]="K",Draft2019[[#This Row],[Last Contract]],IF(ISNA(VLOOKUP(Draft2019[[#This Row],[PLAYER]],Rookies2019[full_name],1,FALSE)),"Auction","Rookie"))</f>
        <v>Rookie</v>
      </c>
      <c r="N58">
        <f>IF(Draft2019[[#This Row],[KEEPER]]="K",1+_xlfn.IFNA(INDEX(Draft2018[Net Keeper Count],MATCH(Draft2019[[#This Row],[PLAYER]],Draft2018[PLAYER],0)),0),0)</f>
        <v>1</v>
      </c>
    </row>
    <row r="59" spans="4:14" x14ac:dyDescent="0.25">
      <c r="D59">
        <v>8</v>
      </c>
      <c r="E59" t="s">
        <v>1011</v>
      </c>
      <c r="F59" t="s">
        <v>336</v>
      </c>
      <c r="G59" t="s">
        <v>1463</v>
      </c>
      <c r="H59" t="s">
        <v>2311</v>
      </c>
      <c r="I59" t="s">
        <v>126</v>
      </c>
      <c r="J59">
        <v>2</v>
      </c>
      <c r="K59" t="s">
        <v>31</v>
      </c>
      <c r="L59" t="str">
        <f>IF(Draft2019[[#This Row],[KEEPER]]="K",_xlfn.IFNA(INDEX(Draft2018[Current Contract],MATCH(Draft2019[[#This Row],[PLAYER]],Draft2018[PLAYER],0)),"Undrafted"),"")</f>
        <v>Rookie</v>
      </c>
      <c r="M59" t="str">
        <f>IF(Draft2019[[#This Row],[KEEPER]]="K",Draft2019[[#This Row],[Last Contract]],IF(ISNA(VLOOKUP(Draft2019[[#This Row],[PLAYER]],Rookies2019[full_name],1,FALSE)),"Auction","Rookie"))</f>
        <v>Rookie</v>
      </c>
      <c r="N59">
        <f>IF(Draft2019[[#This Row],[KEEPER]]="K",1+_xlfn.IFNA(INDEX(Draft2018[Net Keeper Count],MATCH(Draft2019[[#This Row],[PLAYER]],Draft2018[PLAYER],0)),0),0)</f>
        <v>1</v>
      </c>
    </row>
    <row r="60" spans="4:14" x14ac:dyDescent="0.25">
      <c r="D60">
        <v>9</v>
      </c>
      <c r="E60" t="s">
        <v>1011</v>
      </c>
      <c r="F60" t="s">
        <v>309</v>
      </c>
      <c r="G60" t="s">
        <v>5176</v>
      </c>
      <c r="H60" t="s">
        <v>2322</v>
      </c>
      <c r="I60" t="s">
        <v>102</v>
      </c>
      <c r="J60">
        <v>2</v>
      </c>
      <c r="K60" t="s">
        <v>31</v>
      </c>
      <c r="L60" t="str">
        <f>IF(Draft2019[[#This Row],[KEEPER]]="K",_xlfn.IFNA(INDEX(Draft2018[Current Contract],MATCH(Draft2019[[#This Row],[PLAYER]],Draft2018[PLAYER],0)),"Undrafted"),"")</f>
        <v>Rookie</v>
      </c>
      <c r="M60" t="str">
        <f>IF(Draft2019[[#This Row],[KEEPER]]="K",Draft2019[[#This Row],[Last Contract]],IF(ISNA(VLOOKUP(Draft2019[[#This Row],[PLAYER]],Rookies2019[full_name],1,FALSE)),"Auction","Rookie"))</f>
        <v>Rookie</v>
      </c>
      <c r="N60">
        <f>IF(Draft2019[[#This Row],[KEEPER]]="K",1+_xlfn.IFNA(INDEX(Draft2018[Net Keeper Count],MATCH(Draft2019[[#This Row],[PLAYER]],Draft2018[PLAYER],0)),0),0)</f>
        <v>1</v>
      </c>
    </row>
    <row r="61" spans="4:14" x14ac:dyDescent="0.25">
      <c r="D61">
        <v>12</v>
      </c>
      <c r="E61" t="s">
        <v>1011</v>
      </c>
      <c r="F61" t="s">
        <v>5527</v>
      </c>
      <c r="G61" t="s">
        <v>5528</v>
      </c>
      <c r="H61">
        <v>0</v>
      </c>
      <c r="I61" t="s">
        <v>31</v>
      </c>
      <c r="J61">
        <v>1</v>
      </c>
      <c r="K61" t="s">
        <v>31</v>
      </c>
      <c r="L61" t="str">
        <f>IF(Draft2019[[#This Row],[KEEPER]]="K",_xlfn.IFNA(INDEX(Draft2018[Current Contract],MATCH(Draft2019[[#This Row],[PLAYER]],Draft2018[PLAYER],0)),"Undrafted"),"")</f>
        <v>Undrafted</v>
      </c>
      <c r="M61" t="str">
        <f>IF(Draft2019[[#This Row],[KEEPER]]="K",Draft2019[[#This Row],[Last Contract]],IF(ISNA(VLOOKUP(Draft2019[[#This Row],[PLAYER]],Rookies2019[full_name],1,FALSE)),"Auction","Rookie"))</f>
        <v>Undrafted</v>
      </c>
      <c r="N61">
        <f>IF(Draft2019[[#This Row],[KEEPER]]="K",1+_xlfn.IFNA(INDEX(Draft2018[Net Keeper Count],MATCH(Draft2019[[#This Row],[PLAYER]],Draft2018[PLAYER],0)),0),0)</f>
        <v>1</v>
      </c>
    </row>
    <row r="62" spans="4:14" x14ac:dyDescent="0.25">
      <c r="D62">
        <v>13</v>
      </c>
      <c r="E62" t="s">
        <v>1011</v>
      </c>
      <c r="F62" t="s">
        <v>233</v>
      </c>
      <c r="G62" t="s">
        <v>5529</v>
      </c>
      <c r="H62" t="s">
        <v>2229</v>
      </c>
      <c r="I62" t="s">
        <v>126</v>
      </c>
      <c r="J62">
        <v>1</v>
      </c>
      <c r="K62" t="s">
        <v>31</v>
      </c>
      <c r="L62" t="str">
        <f>IF(Draft2019[[#This Row],[KEEPER]]="K",_xlfn.IFNA(INDEX(Draft2018[Current Contract],MATCH(Draft2019[[#This Row],[PLAYER]],Draft2018[PLAYER],0)),"Undrafted"),"")</f>
        <v>Undrafted</v>
      </c>
      <c r="M62" t="str">
        <f>IF(Draft2019[[#This Row],[KEEPER]]="K",Draft2019[[#This Row],[Last Contract]],IF(ISNA(VLOOKUP(Draft2019[[#This Row],[PLAYER]],Rookies2019[full_name],1,FALSE)),"Auction","Rookie"))</f>
        <v>Undrafted</v>
      </c>
      <c r="N62">
        <f>IF(Draft2019[[#This Row],[KEEPER]]="K",1+_xlfn.IFNA(INDEX(Draft2018[Net Keeper Count],MATCH(Draft2019[[#This Row],[PLAYER]],Draft2018[PLAYER],0)),0),0)</f>
        <v>2</v>
      </c>
    </row>
    <row r="63" spans="4:14" x14ac:dyDescent="0.25">
      <c r="D63">
        <v>14</v>
      </c>
      <c r="E63" t="s">
        <v>1011</v>
      </c>
      <c r="F63" t="s">
        <v>228</v>
      </c>
      <c r="G63" t="s">
        <v>5530</v>
      </c>
      <c r="H63" t="s">
        <v>2210</v>
      </c>
      <c r="I63" t="s">
        <v>102</v>
      </c>
      <c r="J63">
        <v>1</v>
      </c>
      <c r="K63" t="s">
        <v>31</v>
      </c>
      <c r="L63" t="str">
        <f>IF(Draft2019[[#This Row],[KEEPER]]="K",_xlfn.IFNA(INDEX(Draft2018[Current Contract],MATCH(Draft2019[[#This Row],[PLAYER]],Draft2018[PLAYER],0)),"Undrafted"),"")</f>
        <v>Undrafted</v>
      </c>
      <c r="M63" t="str">
        <f>IF(Draft2019[[#This Row],[KEEPER]]="K",Draft2019[[#This Row],[Last Contract]],IF(ISNA(VLOOKUP(Draft2019[[#This Row],[PLAYER]],Rookies2019[full_name],1,FALSE)),"Auction","Rookie"))</f>
        <v>Undrafted</v>
      </c>
      <c r="N63">
        <f>IF(Draft2019[[#This Row],[KEEPER]]="K",1+_xlfn.IFNA(INDEX(Draft2018[Net Keeper Count],MATCH(Draft2019[[#This Row],[PLAYER]],Draft2018[PLAYER],0)),0),0)</f>
        <v>1</v>
      </c>
    </row>
    <row r="64" spans="4:14" x14ac:dyDescent="0.25">
      <c r="D64">
        <v>15</v>
      </c>
      <c r="E64" t="s">
        <v>1011</v>
      </c>
      <c r="F64" t="s">
        <v>176</v>
      </c>
      <c r="G64" t="s">
        <v>5531</v>
      </c>
      <c r="H64" t="s">
        <v>68</v>
      </c>
      <c r="I64" t="s">
        <v>102</v>
      </c>
      <c r="J64">
        <v>1</v>
      </c>
      <c r="K64" t="s">
        <v>31</v>
      </c>
      <c r="L64" t="str">
        <f>IF(Draft2019[[#This Row],[KEEPER]]="K",_xlfn.IFNA(INDEX(Draft2018[Current Contract],MATCH(Draft2019[[#This Row],[PLAYER]],Draft2018[PLAYER],0)),"Undrafted"),"")</f>
        <v>Undrafted</v>
      </c>
      <c r="M64" t="str">
        <f>IF(Draft2019[[#This Row],[KEEPER]]="K",Draft2019[[#This Row],[Last Contract]],IF(ISNA(VLOOKUP(Draft2019[[#This Row],[PLAYER]],Rookies2019[full_name],1,FALSE)),"Auction","Rookie"))</f>
        <v>Undrafted</v>
      </c>
      <c r="N64">
        <f>IF(Draft2019[[#This Row],[KEEPER]]="K",1+_xlfn.IFNA(INDEX(Draft2018[Net Keeper Count],MATCH(Draft2019[[#This Row],[PLAYER]],Draft2018[PLAYER],0)),0),0)</f>
        <v>2</v>
      </c>
    </row>
    <row r="65" spans="4:14" x14ac:dyDescent="0.25">
      <c r="D65">
        <v>16</v>
      </c>
      <c r="E65" t="s">
        <v>1011</v>
      </c>
      <c r="F65" t="s">
        <v>191</v>
      </c>
      <c r="G65" t="s">
        <v>5532</v>
      </c>
      <c r="H65" t="s">
        <v>2208</v>
      </c>
      <c r="I65" t="s">
        <v>64</v>
      </c>
      <c r="J65">
        <v>1</v>
      </c>
      <c r="K65" t="s">
        <v>31</v>
      </c>
      <c r="L65" t="str">
        <f>IF(Draft2019[[#This Row],[KEEPER]]="K",_xlfn.IFNA(INDEX(Draft2018[Current Contract],MATCH(Draft2019[[#This Row],[PLAYER]],Draft2018[PLAYER],0)),"Undrafted"),"")</f>
        <v>Undrafted</v>
      </c>
      <c r="M65" t="str">
        <f>IF(Draft2019[[#This Row],[KEEPER]]="K",Draft2019[[#This Row],[Last Contract]],IF(ISNA(VLOOKUP(Draft2019[[#This Row],[PLAYER]],Rookies2019[full_name],1,FALSE)),"Auction","Rookie"))</f>
        <v>Undrafted</v>
      </c>
      <c r="N65">
        <f>IF(Draft2019[[#This Row],[KEEPER]]="K",1+_xlfn.IFNA(INDEX(Draft2018[Net Keeper Count],MATCH(Draft2019[[#This Row],[PLAYER]],Draft2018[PLAYER],0)),0),0)</f>
        <v>2</v>
      </c>
    </row>
    <row r="66" spans="4:14" x14ac:dyDescent="0.25">
      <c r="D66">
        <v>17</v>
      </c>
      <c r="E66" t="s">
        <v>1011</v>
      </c>
      <c r="F66" t="s">
        <v>845</v>
      </c>
      <c r="G66" t="s">
        <v>5258</v>
      </c>
      <c r="H66" t="s">
        <v>2224</v>
      </c>
      <c r="I66" t="s">
        <v>64</v>
      </c>
      <c r="J66">
        <v>1</v>
      </c>
      <c r="K66" t="s">
        <v>31</v>
      </c>
      <c r="L66" t="str">
        <f>IF(Draft2019[[#This Row],[KEEPER]]="K",_xlfn.IFNA(INDEX(Draft2018[Current Contract],MATCH(Draft2019[[#This Row],[PLAYER]],Draft2018[PLAYER],0)),"Undrafted"),"")</f>
        <v>Undrafted</v>
      </c>
      <c r="M66" t="str">
        <f>IF(Draft2019[[#This Row],[KEEPER]]="K",Draft2019[[#This Row],[Last Contract]],IF(ISNA(VLOOKUP(Draft2019[[#This Row],[PLAYER]],Rookies2019[full_name],1,FALSE)),"Auction","Rookie"))</f>
        <v>Undrafted</v>
      </c>
      <c r="N66">
        <f>IF(Draft2019[[#This Row],[KEEPER]]="K",1+_xlfn.IFNA(INDEX(Draft2018[Net Keeper Count],MATCH(Draft2019[[#This Row],[PLAYER]],Draft2018[PLAYER],0)),0),0)</f>
        <v>1</v>
      </c>
    </row>
    <row r="67" spans="4:14" x14ac:dyDescent="0.25">
      <c r="D67">
        <v>18</v>
      </c>
      <c r="E67" t="s">
        <v>1011</v>
      </c>
      <c r="F67" t="s">
        <v>445</v>
      </c>
      <c r="G67" t="s">
        <v>5533</v>
      </c>
      <c r="H67" t="s">
        <v>159</v>
      </c>
      <c r="I67" t="s">
        <v>64</v>
      </c>
      <c r="J67">
        <v>1</v>
      </c>
      <c r="K67" t="s">
        <v>31</v>
      </c>
      <c r="L67" t="str">
        <f>IF(Draft2019[[#This Row],[KEEPER]]="K",_xlfn.IFNA(INDEX(Draft2018[Current Contract],MATCH(Draft2019[[#This Row],[PLAYER]],Draft2018[PLAYER],0)),"Undrafted"),"")</f>
        <v>Rookie</v>
      </c>
      <c r="M67" t="str">
        <f>IF(Draft2019[[#This Row],[KEEPER]]="K",Draft2019[[#This Row],[Last Contract]],IF(ISNA(VLOOKUP(Draft2019[[#This Row],[PLAYER]],Rookies2019[full_name],1,FALSE)),"Auction","Rookie"))</f>
        <v>Rookie</v>
      </c>
      <c r="N67">
        <f>IF(Draft2019[[#This Row],[KEEPER]]="K",1+_xlfn.IFNA(INDEX(Draft2018[Net Keeper Count],MATCH(Draft2019[[#This Row],[PLAYER]],Draft2018[PLAYER],0)),0),0)</f>
        <v>1</v>
      </c>
    </row>
    <row r="68" spans="4:14" x14ac:dyDescent="0.25">
      <c r="D68">
        <v>20</v>
      </c>
      <c r="E68" t="s">
        <v>1011</v>
      </c>
      <c r="F68" t="s">
        <v>170</v>
      </c>
      <c r="G68" t="s">
        <v>1499</v>
      </c>
      <c r="H68" t="s">
        <v>72</v>
      </c>
      <c r="I68" t="s">
        <v>102</v>
      </c>
      <c r="J68">
        <v>8</v>
      </c>
      <c r="K68" t="s">
        <v>31</v>
      </c>
      <c r="L68" t="str">
        <f>IF(Draft2019[[#This Row],[KEEPER]]="K",_xlfn.IFNA(INDEX(Draft2018[Current Contract],MATCH(Draft2019[[#This Row],[PLAYER]],Draft2018[PLAYER],0)),"Undrafted"),"")</f>
        <v>Rookie</v>
      </c>
      <c r="M68" t="str">
        <f>IF(Draft2019[[#This Row],[KEEPER]]="K",Draft2019[[#This Row],[Last Contract]],IF(ISNA(VLOOKUP(Draft2019[[#This Row],[PLAYER]],Rookies2019[full_name],1,FALSE)),"Auction","Rookie"))</f>
        <v>Rookie</v>
      </c>
      <c r="N68">
        <f>IF(Draft2019[[#This Row],[KEEPER]]="K",1+_xlfn.IFNA(INDEX(Draft2018[Net Keeper Count],MATCH(Draft2019[[#This Row],[PLAYER]],Draft2018[PLAYER],0)),0),0)</f>
        <v>2</v>
      </c>
    </row>
    <row r="69" spans="4:14" x14ac:dyDescent="0.25">
      <c r="D69">
        <v>21</v>
      </c>
      <c r="E69" t="s">
        <v>1011</v>
      </c>
      <c r="F69" t="s">
        <v>154</v>
      </c>
      <c r="G69" t="s">
        <v>5149</v>
      </c>
      <c r="H69" t="s">
        <v>2311</v>
      </c>
      <c r="I69" t="s">
        <v>126</v>
      </c>
      <c r="J69">
        <v>58</v>
      </c>
      <c r="L69" t="str">
        <f>IF(Draft2019[[#This Row],[KEEPER]]="K",_xlfn.IFNA(INDEX(Draft2018[Current Contract],MATCH(Draft2019[[#This Row],[PLAYER]],Draft2018[PLAYER],0)),"Undrafted"),"")</f>
        <v/>
      </c>
      <c r="M69" t="str">
        <f>IF(Draft2019[[#This Row],[KEEPER]]="K",Draft2019[[#This Row],[Last Contract]],IF(ISNA(VLOOKUP(Draft2019[[#This Row],[PLAYER]],Rookies2019[full_name],1,FALSE)),"Auction","Rookie"))</f>
        <v>Auction</v>
      </c>
      <c r="N69">
        <f>IF(Draft2019[[#This Row],[KEEPER]]="K",1+_xlfn.IFNA(INDEX(Draft2018[Net Keeper Count],MATCH(Draft2019[[#This Row],[PLAYER]],Draft2018[PLAYER],0)),0),0)</f>
        <v>0</v>
      </c>
    </row>
    <row r="70" spans="4:14" x14ac:dyDescent="0.25">
      <c r="D70">
        <v>22</v>
      </c>
      <c r="E70" t="s">
        <v>1011</v>
      </c>
      <c r="F70" t="s">
        <v>130</v>
      </c>
      <c r="G70" t="s">
        <v>5254</v>
      </c>
      <c r="H70" t="s">
        <v>2209</v>
      </c>
      <c r="I70" t="s">
        <v>102</v>
      </c>
      <c r="J70">
        <v>69</v>
      </c>
      <c r="L70" t="str">
        <f>IF(Draft2019[[#This Row],[KEEPER]]="K",_xlfn.IFNA(INDEX(Draft2018[Current Contract],MATCH(Draft2019[[#This Row],[PLAYER]],Draft2018[PLAYER],0)),"Undrafted"),"")</f>
        <v/>
      </c>
      <c r="M70" t="str">
        <f>IF(Draft2019[[#This Row],[KEEPER]]="K",Draft2019[[#This Row],[Last Contract]],IF(ISNA(VLOOKUP(Draft2019[[#This Row],[PLAYER]],Rookies2019[full_name],1,FALSE)),"Auction","Rookie"))</f>
        <v>Auction</v>
      </c>
      <c r="N70">
        <f>IF(Draft2019[[#This Row],[KEEPER]]="K",1+_xlfn.IFNA(INDEX(Draft2018[Net Keeper Count],MATCH(Draft2019[[#This Row],[PLAYER]],Draft2018[PLAYER],0)),0),0)</f>
        <v>0</v>
      </c>
    </row>
    <row r="71" spans="4:14" x14ac:dyDescent="0.25">
      <c r="D71">
        <v>23</v>
      </c>
      <c r="E71" t="s">
        <v>1011</v>
      </c>
      <c r="F71" t="s">
        <v>5244</v>
      </c>
      <c r="G71" t="s">
        <v>5245</v>
      </c>
      <c r="H71" t="s">
        <v>2268</v>
      </c>
      <c r="I71" t="s">
        <v>64</v>
      </c>
      <c r="J71">
        <v>1</v>
      </c>
      <c r="L71" t="str">
        <f>IF(Draft2019[[#This Row],[KEEPER]]="K",_xlfn.IFNA(INDEX(Draft2018[Current Contract],MATCH(Draft2019[[#This Row],[PLAYER]],Draft2018[PLAYER],0)),"Undrafted"),"")</f>
        <v/>
      </c>
      <c r="M71" t="str">
        <f>IF(Draft2019[[#This Row],[KEEPER]]="K",Draft2019[[#This Row],[Last Contract]],IF(ISNA(VLOOKUP(Draft2019[[#This Row],[PLAYER]],Rookies2019[full_name],1,FALSE)),"Auction","Rookie"))</f>
        <v>Auction</v>
      </c>
      <c r="N71">
        <f>IF(Draft2019[[#This Row],[KEEPER]]="K",1+_xlfn.IFNA(INDEX(Draft2018[Net Keeper Count],MATCH(Draft2019[[#This Row],[PLAYER]],Draft2018[PLAYER],0)),0),0)</f>
        <v>0</v>
      </c>
    </row>
    <row r="72" spans="4:14" x14ac:dyDescent="0.25">
      <c r="D72">
        <v>24</v>
      </c>
      <c r="E72" t="s">
        <v>1011</v>
      </c>
      <c r="F72" t="s">
        <v>55</v>
      </c>
      <c r="G72" t="s">
        <v>5480</v>
      </c>
      <c r="H72" t="s">
        <v>2236</v>
      </c>
      <c r="I72" t="s">
        <v>29</v>
      </c>
      <c r="J72">
        <v>2</v>
      </c>
      <c r="L72" t="str">
        <f>IF(Draft2019[[#This Row],[KEEPER]]="K",_xlfn.IFNA(INDEX(Draft2018[Current Contract],MATCH(Draft2019[[#This Row],[PLAYER]],Draft2018[PLAYER],0)),"Undrafted"),"")</f>
        <v/>
      </c>
      <c r="M72" t="str">
        <f>IF(Draft2019[[#This Row],[KEEPER]]="K",Draft2019[[#This Row],[Last Contract]],IF(ISNA(VLOOKUP(Draft2019[[#This Row],[PLAYER]],Rookies2019[full_name],1,FALSE)),"Auction","Rookie"))</f>
        <v>Auction</v>
      </c>
      <c r="N72">
        <f>IF(Draft2019[[#This Row],[KEEPER]]="K",1+_xlfn.IFNA(INDEX(Draft2018[Net Keeper Count],MATCH(Draft2019[[#This Row],[PLAYER]],Draft2018[PLAYER],0)),0),0)</f>
        <v>0</v>
      </c>
    </row>
    <row r="73" spans="4:14" x14ac:dyDescent="0.25">
      <c r="D73">
        <v>5</v>
      </c>
      <c r="E73" t="s">
        <v>1011</v>
      </c>
      <c r="F73" t="s">
        <v>5462</v>
      </c>
      <c r="G73" t="s">
        <v>5463</v>
      </c>
      <c r="H73" t="s">
        <v>2311</v>
      </c>
      <c r="I73" t="s">
        <v>102</v>
      </c>
      <c r="J73">
        <v>4</v>
      </c>
      <c r="K73" t="s">
        <v>19</v>
      </c>
      <c r="L73" t="str">
        <f>IF(Draft2019[[#This Row],[KEEPER]]="K",_xlfn.IFNA(INDEX(Draft2018[Current Contract],MATCH(Draft2019[[#This Row],[PLAYER]],Draft2018[PLAYER],0)),"Undrafted"),"")</f>
        <v/>
      </c>
      <c r="M73" t="str">
        <f>IF(Draft2019[[#This Row],[KEEPER]]="K",Draft2019[[#This Row],[Last Contract]],IF(ISNA(VLOOKUP(Draft2019[[#This Row],[PLAYER]],Rookies2019[full_name],1,FALSE)),"Auction","Rookie"))</f>
        <v>Rookie</v>
      </c>
      <c r="N73">
        <f>IF(Draft2019[[#This Row],[KEEPER]]="K",1+_xlfn.IFNA(INDEX(Draft2018[Net Keeper Count],MATCH(Draft2019[[#This Row],[PLAYER]],Draft2018[PLAYER],0)),0),0)</f>
        <v>0</v>
      </c>
    </row>
    <row r="74" spans="4:14" x14ac:dyDescent="0.25">
      <c r="D74">
        <v>7</v>
      </c>
      <c r="E74" t="s">
        <v>1011</v>
      </c>
      <c r="F74" t="s">
        <v>5408</v>
      </c>
      <c r="G74" t="s">
        <v>5409</v>
      </c>
      <c r="H74" t="s">
        <v>2236</v>
      </c>
      <c r="I74" t="s">
        <v>64</v>
      </c>
      <c r="J74">
        <v>3</v>
      </c>
      <c r="K74" t="s">
        <v>19</v>
      </c>
      <c r="L74" t="str">
        <f>IF(Draft2019[[#This Row],[KEEPER]]="K",_xlfn.IFNA(INDEX(Draft2018[Current Contract],MATCH(Draft2019[[#This Row],[PLAYER]],Draft2018[PLAYER],0)),"Undrafted"),"")</f>
        <v/>
      </c>
      <c r="M74" t="str">
        <f>IF(Draft2019[[#This Row],[KEEPER]]="K",Draft2019[[#This Row],[Last Contract]],IF(ISNA(VLOOKUP(Draft2019[[#This Row],[PLAYER]],Rookies2019[full_name],1,FALSE)),"Auction","Rookie"))</f>
        <v>Rookie</v>
      </c>
      <c r="N74">
        <f>IF(Draft2019[[#This Row],[KEEPER]]="K",1+_xlfn.IFNA(INDEX(Draft2018[Net Keeper Count],MATCH(Draft2019[[#This Row],[PLAYER]],Draft2018[PLAYER],0)),0),0)</f>
        <v>0</v>
      </c>
    </row>
    <row r="75" spans="4:14" x14ac:dyDescent="0.25">
      <c r="D75">
        <v>10</v>
      </c>
      <c r="E75" t="s">
        <v>1011</v>
      </c>
      <c r="F75" t="s">
        <v>5410</v>
      </c>
      <c r="G75" t="s">
        <v>5411</v>
      </c>
      <c r="H75" t="s">
        <v>2210</v>
      </c>
      <c r="I75" t="s">
        <v>102</v>
      </c>
      <c r="J75">
        <v>2</v>
      </c>
      <c r="K75" t="s">
        <v>19</v>
      </c>
      <c r="L75" t="str">
        <f>IF(Draft2019[[#This Row],[KEEPER]]="K",_xlfn.IFNA(INDEX(Draft2018[Current Contract],MATCH(Draft2019[[#This Row],[PLAYER]],Draft2018[PLAYER],0)),"Undrafted"),"")</f>
        <v/>
      </c>
      <c r="M75" t="str">
        <f>IF(Draft2019[[#This Row],[KEEPER]]="K",Draft2019[[#This Row],[Last Contract]],IF(ISNA(VLOOKUP(Draft2019[[#This Row],[PLAYER]],Rookies2019[full_name],1,FALSE)),"Auction","Rookie"))</f>
        <v>Rookie</v>
      </c>
      <c r="N75">
        <f>IF(Draft2019[[#This Row],[KEEPER]]="K",1+_xlfn.IFNA(INDEX(Draft2018[Net Keeper Count],MATCH(Draft2019[[#This Row],[PLAYER]],Draft2018[PLAYER],0)),0),0)</f>
        <v>0</v>
      </c>
    </row>
    <row r="76" spans="4:14" x14ac:dyDescent="0.25">
      <c r="D76">
        <v>11</v>
      </c>
      <c r="E76" t="s">
        <v>1011</v>
      </c>
      <c r="F76" t="s">
        <v>5466</v>
      </c>
      <c r="G76" t="s">
        <v>5467</v>
      </c>
      <c r="H76" t="s">
        <v>28</v>
      </c>
      <c r="I76" t="s">
        <v>64</v>
      </c>
      <c r="J76">
        <v>2</v>
      </c>
      <c r="K76" t="s">
        <v>19</v>
      </c>
      <c r="L76" t="str">
        <f>IF(Draft2019[[#This Row],[KEEPER]]="K",_xlfn.IFNA(INDEX(Draft2018[Current Contract],MATCH(Draft2019[[#This Row],[PLAYER]],Draft2018[PLAYER],0)),"Undrafted"),"")</f>
        <v/>
      </c>
      <c r="M76" t="str">
        <f>IF(Draft2019[[#This Row],[KEEPER]]="K",Draft2019[[#This Row],[Last Contract]],IF(ISNA(VLOOKUP(Draft2019[[#This Row],[PLAYER]],Rookies2019[full_name],1,FALSE)),"Auction","Rookie"))</f>
        <v>Rookie</v>
      </c>
      <c r="N76">
        <f>IF(Draft2019[[#This Row],[KEEPER]]="K",1+_xlfn.IFNA(INDEX(Draft2018[Net Keeper Count],MATCH(Draft2019[[#This Row],[PLAYER]],Draft2018[PLAYER],0)),0),0)</f>
        <v>0</v>
      </c>
    </row>
    <row r="77" spans="4:14" x14ac:dyDescent="0.25">
      <c r="D77">
        <v>19</v>
      </c>
      <c r="E77" t="s">
        <v>1011</v>
      </c>
      <c r="F77" t="s">
        <v>5534</v>
      </c>
      <c r="G77" t="s">
        <v>5535</v>
      </c>
      <c r="H77" t="s">
        <v>2228</v>
      </c>
      <c r="I77" t="s">
        <v>64</v>
      </c>
      <c r="J77">
        <v>1</v>
      </c>
      <c r="K77" t="s">
        <v>19</v>
      </c>
      <c r="L77" t="str">
        <f>IF(Draft2019[[#This Row],[KEEPER]]="K",_xlfn.IFNA(INDEX(Draft2018[Current Contract],MATCH(Draft2019[[#This Row],[PLAYER]],Draft2018[PLAYER],0)),"Undrafted"),"")</f>
        <v/>
      </c>
      <c r="M77" t="str">
        <f>IF(Draft2019[[#This Row],[KEEPER]]="K",Draft2019[[#This Row],[Last Contract]],IF(ISNA(VLOOKUP(Draft2019[[#This Row],[PLAYER]],Rookies2019[full_name],1,FALSE)),"Auction","Rookie"))</f>
        <v>Rookie</v>
      </c>
      <c r="N77">
        <f>IF(Draft2019[[#This Row],[KEEPER]]="K",1+_xlfn.IFNA(INDEX(Draft2018[Net Keeper Count],MATCH(Draft2019[[#This Row],[PLAYER]],Draft2018[PLAYER],0)),0),0)</f>
        <v>0</v>
      </c>
    </row>
    <row r="78" spans="4:14" x14ac:dyDescent="0.25">
      <c r="D78">
        <v>1</v>
      </c>
      <c r="E78" t="s">
        <v>1022</v>
      </c>
      <c r="F78" t="s">
        <v>152</v>
      </c>
      <c r="G78" t="s">
        <v>5220</v>
      </c>
      <c r="H78" t="s">
        <v>2246</v>
      </c>
      <c r="I78" t="s">
        <v>64</v>
      </c>
      <c r="J78">
        <v>22</v>
      </c>
      <c r="K78" t="s">
        <v>31</v>
      </c>
      <c r="L78" t="str">
        <f>IF(Draft2019[[#This Row],[KEEPER]]="K",_xlfn.IFNA(INDEX(Draft2018[Current Contract],MATCH(Draft2019[[#This Row],[PLAYER]],Draft2018[PLAYER],0)),"Undrafted"),"")</f>
        <v>Rookie</v>
      </c>
      <c r="M78" t="str">
        <f>IF(Draft2019[[#This Row],[KEEPER]]="K",Draft2019[[#This Row],[Last Contract]],IF(ISNA(VLOOKUP(Draft2019[[#This Row],[PLAYER]],Rookies2019[full_name],1,FALSE)),"Auction","Rookie"))</f>
        <v>Rookie</v>
      </c>
      <c r="N78">
        <f>IF(Draft2019[[#This Row],[KEEPER]]="K",1+_xlfn.IFNA(INDEX(Draft2018[Net Keeper Count],MATCH(Draft2019[[#This Row],[PLAYER]],Draft2018[PLAYER],0)),0),0)</f>
        <v>2</v>
      </c>
    </row>
    <row r="79" spans="4:14" x14ac:dyDescent="0.25">
      <c r="D79">
        <v>2</v>
      </c>
      <c r="E79" t="s">
        <v>1022</v>
      </c>
      <c r="F79" t="s">
        <v>253</v>
      </c>
      <c r="G79" t="s">
        <v>2614</v>
      </c>
      <c r="H79" t="s">
        <v>2244</v>
      </c>
      <c r="I79" t="s">
        <v>126</v>
      </c>
      <c r="J79">
        <v>9</v>
      </c>
      <c r="K79" t="s">
        <v>31</v>
      </c>
      <c r="L79" t="str">
        <f>IF(Draft2019[[#This Row],[KEEPER]]="K",_xlfn.IFNA(INDEX(Draft2018[Current Contract],MATCH(Draft2019[[#This Row],[PLAYER]],Draft2018[PLAYER],0)),"Undrafted"),"")</f>
        <v>Auction</v>
      </c>
      <c r="M79" t="str">
        <f>IF(Draft2019[[#This Row],[KEEPER]]="K",Draft2019[[#This Row],[Last Contract]],IF(ISNA(VLOOKUP(Draft2019[[#This Row],[PLAYER]],Rookies2019[full_name],1,FALSE)),"Auction","Rookie"))</f>
        <v>Auction</v>
      </c>
      <c r="N79">
        <f>IF(Draft2019[[#This Row],[KEEPER]]="K",1+_xlfn.IFNA(INDEX(Draft2018[Net Keeper Count],MATCH(Draft2019[[#This Row],[PLAYER]],Draft2018[PLAYER],0)),0),0)</f>
        <v>2</v>
      </c>
    </row>
    <row r="80" spans="4:14" x14ac:dyDescent="0.25">
      <c r="D80">
        <v>3</v>
      </c>
      <c r="E80" t="s">
        <v>1022</v>
      </c>
      <c r="F80" t="s">
        <v>206</v>
      </c>
      <c r="G80" t="s">
        <v>5139</v>
      </c>
      <c r="H80" t="s">
        <v>2278</v>
      </c>
      <c r="I80" t="s">
        <v>102</v>
      </c>
      <c r="J80">
        <v>9</v>
      </c>
      <c r="K80" t="s">
        <v>31</v>
      </c>
      <c r="L80" t="str">
        <f>IF(Draft2019[[#This Row],[KEEPER]]="K",_xlfn.IFNA(INDEX(Draft2018[Current Contract],MATCH(Draft2019[[#This Row],[PLAYER]],Draft2018[PLAYER],0)),"Undrafted"),"")</f>
        <v>Auction</v>
      </c>
      <c r="M80" t="str">
        <f>IF(Draft2019[[#This Row],[KEEPER]]="K",Draft2019[[#This Row],[Last Contract]],IF(ISNA(VLOOKUP(Draft2019[[#This Row],[PLAYER]],Rookies2019[full_name],1,FALSE)),"Auction","Rookie"))</f>
        <v>Auction</v>
      </c>
      <c r="N80">
        <f>IF(Draft2019[[#This Row],[KEEPER]]="K",1+_xlfn.IFNA(INDEX(Draft2018[Net Keeper Count],MATCH(Draft2019[[#This Row],[PLAYER]],Draft2018[PLAYER],0)),0),0)</f>
        <v>1</v>
      </c>
    </row>
    <row r="81" spans="4:14" x14ac:dyDescent="0.25">
      <c r="D81">
        <v>4</v>
      </c>
      <c r="E81" t="s">
        <v>1022</v>
      </c>
      <c r="F81" t="s">
        <v>208</v>
      </c>
      <c r="G81" t="s">
        <v>5456</v>
      </c>
      <c r="H81" t="s">
        <v>34</v>
      </c>
      <c r="I81" t="s">
        <v>102</v>
      </c>
      <c r="J81">
        <v>7</v>
      </c>
      <c r="K81" t="s">
        <v>31</v>
      </c>
      <c r="L81" t="str">
        <f>IF(Draft2019[[#This Row],[KEEPER]]="K",_xlfn.IFNA(INDEX(Draft2018[Current Contract],MATCH(Draft2019[[#This Row],[PLAYER]],Draft2018[PLAYER],0)),"Undrafted"),"")</f>
        <v>Auction</v>
      </c>
      <c r="M81" t="str">
        <f>IF(Draft2019[[#This Row],[KEEPER]]="K",Draft2019[[#This Row],[Last Contract]],IF(ISNA(VLOOKUP(Draft2019[[#This Row],[PLAYER]],Rookies2019[full_name],1,FALSE)),"Auction","Rookie"))</f>
        <v>Auction</v>
      </c>
      <c r="N81">
        <f>IF(Draft2019[[#This Row],[KEEPER]]="K",1+_xlfn.IFNA(INDEX(Draft2018[Net Keeper Count],MATCH(Draft2019[[#This Row],[PLAYER]],Draft2018[PLAYER],0)),0),0)</f>
        <v>1</v>
      </c>
    </row>
    <row r="82" spans="4:14" x14ac:dyDescent="0.25">
      <c r="D82">
        <v>7</v>
      </c>
      <c r="E82" t="s">
        <v>1022</v>
      </c>
      <c r="F82" t="s">
        <v>240</v>
      </c>
      <c r="G82" t="s">
        <v>5495</v>
      </c>
      <c r="H82" t="s">
        <v>2236</v>
      </c>
      <c r="I82" t="s">
        <v>102</v>
      </c>
      <c r="J82">
        <v>4</v>
      </c>
      <c r="K82" t="s">
        <v>31</v>
      </c>
      <c r="L82" t="str">
        <f>IF(Draft2019[[#This Row],[KEEPER]]="K",_xlfn.IFNA(INDEX(Draft2018[Current Contract],MATCH(Draft2019[[#This Row],[PLAYER]],Draft2018[PLAYER],0)),"Undrafted"),"")</f>
        <v>Rookie</v>
      </c>
      <c r="M82" t="str">
        <f>IF(Draft2019[[#This Row],[KEEPER]]="K",Draft2019[[#This Row],[Last Contract]],IF(ISNA(VLOOKUP(Draft2019[[#This Row],[PLAYER]],Rookies2019[full_name],1,FALSE)),"Auction","Rookie"))</f>
        <v>Rookie</v>
      </c>
      <c r="N82">
        <f>IF(Draft2019[[#This Row],[KEEPER]]="K",1+_xlfn.IFNA(INDEX(Draft2018[Net Keeper Count],MATCH(Draft2019[[#This Row],[PLAYER]],Draft2018[PLAYER],0)),0),0)</f>
        <v>1</v>
      </c>
    </row>
    <row r="83" spans="4:14" x14ac:dyDescent="0.25">
      <c r="D83">
        <v>10</v>
      </c>
      <c r="E83" t="s">
        <v>1022</v>
      </c>
      <c r="F83" t="s">
        <v>163</v>
      </c>
      <c r="G83" t="s">
        <v>5536</v>
      </c>
      <c r="H83" t="s">
        <v>2246</v>
      </c>
      <c r="I83" t="s">
        <v>102</v>
      </c>
      <c r="J83">
        <v>2</v>
      </c>
      <c r="K83" t="s">
        <v>31</v>
      </c>
      <c r="L83" t="str">
        <f>IF(Draft2019[[#This Row],[KEEPER]]="K",_xlfn.IFNA(INDEX(Draft2018[Current Contract],MATCH(Draft2019[[#This Row],[PLAYER]],Draft2018[PLAYER],0)),"Undrafted"),"")</f>
        <v>Auction</v>
      </c>
      <c r="M83" t="str">
        <f>IF(Draft2019[[#This Row],[KEEPER]]="K",Draft2019[[#This Row],[Last Contract]],IF(ISNA(VLOOKUP(Draft2019[[#This Row],[PLAYER]],Rookies2019[full_name],1,FALSE)),"Auction","Rookie"))</f>
        <v>Auction</v>
      </c>
      <c r="N83">
        <f>IF(Draft2019[[#This Row],[KEEPER]]="K",1+_xlfn.IFNA(INDEX(Draft2018[Net Keeper Count],MATCH(Draft2019[[#This Row],[PLAYER]],Draft2018[PLAYER],0)),0),0)</f>
        <v>2</v>
      </c>
    </row>
    <row r="84" spans="4:14" x14ac:dyDescent="0.25">
      <c r="D84">
        <v>12</v>
      </c>
      <c r="E84" t="s">
        <v>1022</v>
      </c>
      <c r="F84" t="s">
        <v>5537</v>
      </c>
      <c r="G84" t="s">
        <v>5538</v>
      </c>
      <c r="H84" t="s">
        <v>2219</v>
      </c>
      <c r="I84" t="s">
        <v>64</v>
      </c>
      <c r="J84">
        <v>1</v>
      </c>
      <c r="K84" t="s">
        <v>31</v>
      </c>
      <c r="L84" t="str">
        <f>IF(Draft2019[[#This Row],[KEEPER]]="K",_xlfn.IFNA(INDEX(Draft2018[Current Contract],MATCH(Draft2019[[#This Row],[PLAYER]],Draft2018[PLAYER],0)),"Undrafted"),"")</f>
        <v>Undrafted</v>
      </c>
      <c r="M84" t="str">
        <f>IF(Draft2019[[#This Row],[KEEPER]]="K",Draft2019[[#This Row],[Last Contract]],IF(ISNA(VLOOKUP(Draft2019[[#This Row],[PLAYER]],Rookies2019[full_name],1,FALSE)),"Auction","Rookie"))</f>
        <v>Undrafted</v>
      </c>
      <c r="N84">
        <f>IF(Draft2019[[#This Row],[KEEPER]]="K",1+_xlfn.IFNA(INDEX(Draft2018[Net Keeper Count],MATCH(Draft2019[[#This Row],[PLAYER]],Draft2018[PLAYER],0)),0),0)</f>
        <v>1</v>
      </c>
    </row>
    <row r="85" spans="4:14" x14ac:dyDescent="0.25">
      <c r="D85">
        <v>16</v>
      </c>
      <c r="E85" t="s">
        <v>1022</v>
      </c>
      <c r="F85" t="s">
        <v>155</v>
      </c>
      <c r="G85" t="s">
        <v>5394</v>
      </c>
      <c r="H85" t="s">
        <v>68</v>
      </c>
      <c r="I85" t="s">
        <v>64</v>
      </c>
      <c r="J85">
        <v>26</v>
      </c>
      <c r="L85" t="str">
        <f>IF(Draft2019[[#This Row],[KEEPER]]="K",_xlfn.IFNA(INDEX(Draft2018[Current Contract],MATCH(Draft2019[[#This Row],[PLAYER]],Draft2018[PLAYER],0)),"Undrafted"),"")</f>
        <v/>
      </c>
      <c r="M85" t="str">
        <f>IF(Draft2019[[#This Row],[KEEPER]]="K",Draft2019[[#This Row],[Last Contract]],IF(ISNA(VLOOKUP(Draft2019[[#This Row],[PLAYER]],Rookies2019[full_name],1,FALSE)),"Auction","Rookie"))</f>
        <v>Auction</v>
      </c>
      <c r="N85">
        <f>IF(Draft2019[[#This Row],[KEEPER]]="K",1+_xlfn.IFNA(INDEX(Draft2018[Net Keeper Count],MATCH(Draft2019[[#This Row],[PLAYER]],Draft2018[PLAYER],0)),0),0)</f>
        <v>0</v>
      </c>
    </row>
    <row r="86" spans="4:14" x14ac:dyDescent="0.25">
      <c r="D86">
        <v>17</v>
      </c>
      <c r="E86" t="s">
        <v>1022</v>
      </c>
      <c r="F86" t="s">
        <v>27</v>
      </c>
      <c r="G86" t="s">
        <v>2629</v>
      </c>
      <c r="H86" t="s">
        <v>28</v>
      </c>
      <c r="I86" t="s">
        <v>29</v>
      </c>
      <c r="J86">
        <v>41</v>
      </c>
      <c r="L86" t="str">
        <f>IF(Draft2019[[#This Row],[KEEPER]]="K",_xlfn.IFNA(INDEX(Draft2018[Current Contract],MATCH(Draft2019[[#This Row],[PLAYER]],Draft2018[PLAYER],0)),"Undrafted"),"")</f>
        <v/>
      </c>
      <c r="M86" t="str">
        <f>IF(Draft2019[[#This Row],[KEEPER]]="K",Draft2019[[#This Row],[Last Contract]],IF(ISNA(VLOOKUP(Draft2019[[#This Row],[PLAYER]],Rookies2019[full_name],1,FALSE)),"Auction","Rookie"))</f>
        <v>Auction</v>
      </c>
      <c r="N86">
        <f>IF(Draft2019[[#This Row],[KEEPER]]="K",1+_xlfn.IFNA(INDEX(Draft2018[Net Keeper Count],MATCH(Draft2019[[#This Row],[PLAYER]],Draft2018[PLAYER],0)),0),0)</f>
        <v>0</v>
      </c>
    </row>
    <row r="87" spans="4:14" x14ac:dyDescent="0.25">
      <c r="D87">
        <v>18</v>
      </c>
      <c r="E87" t="s">
        <v>1022</v>
      </c>
      <c r="F87" t="s">
        <v>141</v>
      </c>
      <c r="G87" t="s">
        <v>1125</v>
      </c>
      <c r="H87" t="s">
        <v>2209</v>
      </c>
      <c r="I87" t="s">
        <v>102</v>
      </c>
      <c r="J87">
        <v>47</v>
      </c>
      <c r="L87" t="str">
        <f>IF(Draft2019[[#This Row],[KEEPER]]="K",_xlfn.IFNA(INDEX(Draft2018[Current Contract],MATCH(Draft2019[[#This Row],[PLAYER]],Draft2018[PLAYER],0)),"Undrafted"),"")</f>
        <v/>
      </c>
      <c r="M87" t="str">
        <f>IF(Draft2019[[#This Row],[KEEPER]]="K",Draft2019[[#This Row],[Last Contract]],IF(ISNA(VLOOKUP(Draft2019[[#This Row],[PLAYER]],Rookies2019[full_name],1,FALSE)),"Auction","Rookie"))</f>
        <v>Auction</v>
      </c>
      <c r="N87">
        <f>IF(Draft2019[[#This Row],[KEEPER]]="K",1+_xlfn.IFNA(INDEX(Draft2018[Net Keeper Count],MATCH(Draft2019[[#This Row],[PLAYER]],Draft2018[PLAYER],0)),0),0)</f>
        <v>0</v>
      </c>
    </row>
    <row r="88" spans="4:14" x14ac:dyDescent="0.25">
      <c r="D88">
        <v>19</v>
      </c>
      <c r="E88" t="s">
        <v>1022</v>
      </c>
      <c r="F88" t="s">
        <v>137</v>
      </c>
      <c r="G88" t="s">
        <v>5539</v>
      </c>
      <c r="H88" t="s">
        <v>2278</v>
      </c>
      <c r="I88" t="s">
        <v>102</v>
      </c>
      <c r="J88">
        <v>27</v>
      </c>
      <c r="L88" t="str">
        <f>IF(Draft2019[[#This Row],[KEEPER]]="K",_xlfn.IFNA(INDEX(Draft2018[Current Contract],MATCH(Draft2019[[#This Row],[PLAYER]],Draft2018[PLAYER],0)),"Undrafted"),"")</f>
        <v/>
      </c>
      <c r="M88" t="str">
        <f>IF(Draft2019[[#This Row],[KEEPER]]="K",Draft2019[[#This Row],[Last Contract]],IF(ISNA(VLOOKUP(Draft2019[[#This Row],[PLAYER]],Rookies2019[full_name],1,FALSE)),"Auction","Rookie"))</f>
        <v>Auction</v>
      </c>
      <c r="N88">
        <f>IF(Draft2019[[#This Row],[KEEPER]]="K",1+_xlfn.IFNA(INDEX(Draft2018[Net Keeper Count],MATCH(Draft2019[[#This Row],[PLAYER]],Draft2018[PLAYER],0)),0),0)</f>
        <v>0</v>
      </c>
    </row>
    <row r="89" spans="4:14" x14ac:dyDescent="0.25">
      <c r="D89">
        <v>20</v>
      </c>
      <c r="E89" t="s">
        <v>1022</v>
      </c>
      <c r="F89" t="s">
        <v>219</v>
      </c>
      <c r="G89" t="s">
        <v>5540</v>
      </c>
      <c r="H89" t="s">
        <v>34</v>
      </c>
      <c r="I89" t="s">
        <v>64</v>
      </c>
      <c r="J89">
        <v>27</v>
      </c>
      <c r="L89" t="str">
        <f>IF(Draft2019[[#This Row],[KEEPER]]="K",_xlfn.IFNA(INDEX(Draft2018[Current Contract],MATCH(Draft2019[[#This Row],[PLAYER]],Draft2018[PLAYER],0)),"Undrafted"),"")</f>
        <v/>
      </c>
      <c r="M89" t="str">
        <f>IF(Draft2019[[#This Row],[KEEPER]]="K",Draft2019[[#This Row],[Last Contract]],IF(ISNA(VLOOKUP(Draft2019[[#This Row],[PLAYER]],Rookies2019[full_name],1,FALSE)),"Auction","Rookie"))</f>
        <v>Auction</v>
      </c>
      <c r="N89">
        <f>IF(Draft2019[[#This Row],[KEEPER]]="K",1+_xlfn.IFNA(INDEX(Draft2018[Net Keeper Count],MATCH(Draft2019[[#This Row],[PLAYER]],Draft2018[PLAYER],0)),0),0)</f>
        <v>0</v>
      </c>
    </row>
    <row r="90" spans="4:14" x14ac:dyDescent="0.25">
      <c r="D90">
        <v>21</v>
      </c>
      <c r="E90" t="s">
        <v>1022</v>
      </c>
      <c r="F90" t="s">
        <v>5239</v>
      </c>
      <c r="G90" t="s">
        <v>5240</v>
      </c>
      <c r="H90" t="s">
        <v>2221</v>
      </c>
      <c r="I90" t="s">
        <v>64</v>
      </c>
      <c r="J90">
        <v>48</v>
      </c>
      <c r="L90" t="str">
        <f>IF(Draft2019[[#This Row],[KEEPER]]="K",_xlfn.IFNA(INDEX(Draft2018[Current Contract],MATCH(Draft2019[[#This Row],[PLAYER]],Draft2018[PLAYER],0)),"Undrafted"),"")</f>
        <v/>
      </c>
      <c r="M90" t="str">
        <f>IF(Draft2019[[#This Row],[KEEPER]]="K",Draft2019[[#This Row],[Last Contract]],IF(ISNA(VLOOKUP(Draft2019[[#This Row],[PLAYER]],Rookies2019[full_name],1,FALSE)),"Auction","Rookie"))</f>
        <v>Auction</v>
      </c>
      <c r="N90">
        <f>IF(Draft2019[[#This Row],[KEEPER]]="K",1+_xlfn.IFNA(INDEX(Draft2018[Net Keeper Count],MATCH(Draft2019[[#This Row],[PLAYER]],Draft2018[PLAYER],0)),0),0)</f>
        <v>0</v>
      </c>
    </row>
    <row r="91" spans="4:14" x14ac:dyDescent="0.25">
      <c r="D91">
        <v>22</v>
      </c>
      <c r="E91" t="s">
        <v>1022</v>
      </c>
      <c r="F91" t="s">
        <v>120</v>
      </c>
      <c r="G91" t="s">
        <v>5457</v>
      </c>
      <c r="H91" t="s">
        <v>2311</v>
      </c>
      <c r="I91" t="s">
        <v>64</v>
      </c>
      <c r="J91">
        <v>2</v>
      </c>
      <c r="L91" t="str">
        <f>IF(Draft2019[[#This Row],[KEEPER]]="K",_xlfn.IFNA(INDEX(Draft2018[Current Contract],MATCH(Draft2019[[#This Row],[PLAYER]],Draft2018[PLAYER],0)),"Undrafted"),"")</f>
        <v/>
      </c>
      <c r="M91" t="str">
        <f>IF(Draft2019[[#This Row],[KEEPER]]="K",Draft2019[[#This Row],[Last Contract]],IF(ISNA(VLOOKUP(Draft2019[[#This Row],[PLAYER]],Rookies2019[full_name],1,FALSE)),"Auction","Rookie"))</f>
        <v>Auction</v>
      </c>
      <c r="N91">
        <f>IF(Draft2019[[#This Row],[KEEPER]]="K",1+_xlfn.IFNA(INDEX(Draft2018[Net Keeper Count],MATCH(Draft2019[[#This Row],[PLAYER]],Draft2018[PLAYER],0)),0),0)</f>
        <v>0</v>
      </c>
    </row>
    <row r="92" spans="4:14" x14ac:dyDescent="0.25">
      <c r="D92">
        <v>23</v>
      </c>
      <c r="E92" t="s">
        <v>1022</v>
      </c>
      <c r="F92" t="s">
        <v>150</v>
      </c>
      <c r="G92" t="s">
        <v>5428</v>
      </c>
      <c r="H92" t="s">
        <v>2251</v>
      </c>
      <c r="I92" t="s">
        <v>102</v>
      </c>
      <c r="J92">
        <v>1</v>
      </c>
      <c r="L92" t="str">
        <f>IF(Draft2019[[#This Row],[KEEPER]]="K",_xlfn.IFNA(INDEX(Draft2018[Current Contract],MATCH(Draft2019[[#This Row],[PLAYER]],Draft2018[PLAYER],0)),"Undrafted"),"")</f>
        <v/>
      </c>
      <c r="M92" t="str">
        <f>IF(Draft2019[[#This Row],[KEEPER]]="K",Draft2019[[#This Row],[Last Contract]],IF(ISNA(VLOOKUP(Draft2019[[#This Row],[PLAYER]],Rookies2019[full_name],1,FALSE)),"Auction","Rookie"))</f>
        <v>Auction</v>
      </c>
      <c r="N92">
        <f>IF(Draft2019[[#This Row],[KEEPER]]="K",1+_xlfn.IFNA(INDEX(Draft2018[Net Keeper Count],MATCH(Draft2019[[#This Row],[PLAYER]],Draft2018[PLAYER],0)),0),0)</f>
        <v>0</v>
      </c>
    </row>
    <row r="93" spans="4:14" x14ac:dyDescent="0.25">
      <c r="D93">
        <v>24</v>
      </c>
      <c r="E93" t="s">
        <v>1022</v>
      </c>
      <c r="F93" t="s">
        <v>234</v>
      </c>
      <c r="G93" t="s">
        <v>5406</v>
      </c>
      <c r="H93" t="s">
        <v>2219</v>
      </c>
      <c r="I93" t="s">
        <v>64</v>
      </c>
      <c r="J93">
        <v>3</v>
      </c>
      <c r="L93" t="str">
        <f>IF(Draft2019[[#This Row],[KEEPER]]="K",_xlfn.IFNA(INDEX(Draft2018[Current Contract],MATCH(Draft2019[[#This Row],[PLAYER]],Draft2018[PLAYER],0)),"Undrafted"),"")</f>
        <v/>
      </c>
      <c r="M93" t="str">
        <f>IF(Draft2019[[#This Row],[KEEPER]]="K",Draft2019[[#This Row],[Last Contract]],IF(ISNA(VLOOKUP(Draft2019[[#This Row],[PLAYER]],Rookies2019[full_name],1,FALSE)),"Auction","Rookie"))</f>
        <v>Auction</v>
      </c>
      <c r="N93">
        <f>IF(Draft2019[[#This Row],[KEEPER]]="K",1+_xlfn.IFNA(INDEX(Draft2018[Net Keeper Count],MATCH(Draft2019[[#This Row],[PLAYER]],Draft2018[PLAYER],0)),0),0)</f>
        <v>0</v>
      </c>
    </row>
    <row r="94" spans="4:14" x14ac:dyDescent="0.25">
      <c r="D94">
        <v>5</v>
      </c>
      <c r="E94" t="s">
        <v>1022</v>
      </c>
      <c r="F94" t="s">
        <v>1661</v>
      </c>
      <c r="G94" t="s">
        <v>5164</v>
      </c>
      <c r="H94" t="s">
        <v>2311</v>
      </c>
      <c r="I94" t="s">
        <v>64</v>
      </c>
      <c r="J94">
        <v>6</v>
      </c>
      <c r="K94" t="s">
        <v>19</v>
      </c>
      <c r="L94" t="str">
        <f>IF(Draft2019[[#This Row],[KEEPER]]="K",_xlfn.IFNA(INDEX(Draft2018[Current Contract],MATCH(Draft2019[[#This Row],[PLAYER]],Draft2018[PLAYER],0)),"Undrafted"),"")</f>
        <v/>
      </c>
      <c r="M94" t="str">
        <f>IF(Draft2019[[#This Row],[KEEPER]]="K",Draft2019[[#This Row],[Last Contract]],IF(ISNA(VLOOKUP(Draft2019[[#This Row],[PLAYER]],Rookies2019[full_name],1,FALSE)),"Auction","Rookie"))</f>
        <v>Rookie</v>
      </c>
      <c r="N94">
        <f>IF(Draft2019[[#This Row],[KEEPER]]="K",1+_xlfn.IFNA(INDEX(Draft2018[Net Keeper Count],MATCH(Draft2019[[#This Row],[PLAYER]],Draft2018[PLAYER],0)),0),0)</f>
        <v>0</v>
      </c>
    </row>
    <row r="95" spans="4:14" x14ac:dyDescent="0.25">
      <c r="D95">
        <v>6</v>
      </c>
      <c r="E95" t="s">
        <v>1022</v>
      </c>
      <c r="F95" t="s">
        <v>5198</v>
      </c>
      <c r="G95" t="s">
        <v>5199</v>
      </c>
      <c r="H95" t="s">
        <v>72</v>
      </c>
      <c r="I95" t="s">
        <v>64</v>
      </c>
      <c r="J95">
        <v>6</v>
      </c>
      <c r="K95" t="s">
        <v>19</v>
      </c>
      <c r="L95" t="str">
        <f>IF(Draft2019[[#This Row],[KEEPER]]="K",_xlfn.IFNA(INDEX(Draft2018[Current Contract],MATCH(Draft2019[[#This Row],[PLAYER]],Draft2018[PLAYER],0)),"Undrafted"),"")</f>
        <v/>
      </c>
      <c r="M95" t="str">
        <f>IF(Draft2019[[#This Row],[KEEPER]]="K",Draft2019[[#This Row],[Last Contract]],IF(ISNA(VLOOKUP(Draft2019[[#This Row],[PLAYER]],Rookies2019[full_name],1,FALSE)),"Auction","Rookie"))</f>
        <v>Rookie</v>
      </c>
      <c r="N95">
        <f>IF(Draft2019[[#This Row],[KEEPER]]="K",1+_xlfn.IFNA(INDEX(Draft2018[Net Keeper Count],MATCH(Draft2019[[#This Row],[PLAYER]],Draft2018[PLAYER],0)),0),0)</f>
        <v>0</v>
      </c>
    </row>
    <row r="96" spans="4:14" x14ac:dyDescent="0.25">
      <c r="D96">
        <v>8</v>
      </c>
      <c r="E96" t="s">
        <v>1022</v>
      </c>
      <c r="F96" t="s">
        <v>1830</v>
      </c>
      <c r="G96" t="s">
        <v>2663</v>
      </c>
      <c r="H96" t="s">
        <v>2233</v>
      </c>
      <c r="I96" t="s">
        <v>64</v>
      </c>
      <c r="J96">
        <v>4</v>
      </c>
      <c r="K96" t="s">
        <v>19</v>
      </c>
      <c r="L96" t="str">
        <f>IF(Draft2019[[#This Row],[KEEPER]]="K",_xlfn.IFNA(INDEX(Draft2018[Current Contract],MATCH(Draft2019[[#This Row],[PLAYER]],Draft2018[PLAYER],0)),"Undrafted"),"")</f>
        <v/>
      </c>
      <c r="M96" t="str">
        <f>IF(Draft2019[[#This Row],[KEEPER]]="K",Draft2019[[#This Row],[Last Contract]],IF(ISNA(VLOOKUP(Draft2019[[#This Row],[PLAYER]],Rookies2019[full_name],1,FALSE)),"Auction","Rookie"))</f>
        <v>Rookie</v>
      </c>
      <c r="N96">
        <f>IF(Draft2019[[#This Row],[KEEPER]]="K",1+_xlfn.IFNA(INDEX(Draft2018[Net Keeper Count],MATCH(Draft2019[[#This Row],[PLAYER]],Draft2018[PLAYER],0)),0),0)</f>
        <v>0</v>
      </c>
    </row>
    <row r="97" spans="4:14" x14ac:dyDescent="0.25">
      <c r="D97">
        <v>9</v>
      </c>
      <c r="E97" t="s">
        <v>1022</v>
      </c>
      <c r="F97" t="s">
        <v>5541</v>
      </c>
      <c r="G97" t="s">
        <v>5542</v>
      </c>
      <c r="H97" t="s">
        <v>2251</v>
      </c>
      <c r="I97" t="s">
        <v>102</v>
      </c>
      <c r="J97">
        <v>3</v>
      </c>
      <c r="K97" t="s">
        <v>19</v>
      </c>
      <c r="L97" t="str">
        <f>IF(Draft2019[[#This Row],[KEEPER]]="K",_xlfn.IFNA(INDEX(Draft2018[Current Contract],MATCH(Draft2019[[#This Row],[PLAYER]],Draft2018[PLAYER],0)),"Undrafted"),"")</f>
        <v/>
      </c>
      <c r="M97" t="str">
        <f>IF(Draft2019[[#This Row],[KEEPER]]="K",Draft2019[[#This Row],[Last Contract]],IF(ISNA(VLOOKUP(Draft2019[[#This Row],[PLAYER]],Rookies2019[full_name],1,FALSE)),"Auction","Rookie"))</f>
        <v>Rookie</v>
      </c>
      <c r="N97">
        <f>IF(Draft2019[[#This Row],[KEEPER]]="K",1+_xlfn.IFNA(INDEX(Draft2018[Net Keeper Count],MATCH(Draft2019[[#This Row],[PLAYER]],Draft2018[PLAYER],0)),0),0)</f>
        <v>0</v>
      </c>
    </row>
    <row r="98" spans="4:14" x14ac:dyDescent="0.25">
      <c r="D98">
        <v>11</v>
      </c>
      <c r="E98" t="s">
        <v>1022</v>
      </c>
      <c r="F98" t="s">
        <v>5332</v>
      </c>
      <c r="G98" t="s">
        <v>5333</v>
      </c>
      <c r="H98" t="s">
        <v>68</v>
      </c>
      <c r="I98" t="s">
        <v>102</v>
      </c>
      <c r="J98">
        <v>2</v>
      </c>
      <c r="K98" t="s">
        <v>19</v>
      </c>
      <c r="L98" t="str">
        <f>IF(Draft2019[[#This Row],[KEEPER]]="K",_xlfn.IFNA(INDEX(Draft2018[Current Contract],MATCH(Draft2019[[#This Row],[PLAYER]],Draft2018[PLAYER],0)),"Undrafted"),"")</f>
        <v/>
      </c>
      <c r="M98" t="str">
        <f>IF(Draft2019[[#This Row],[KEEPER]]="K",Draft2019[[#This Row],[Last Contract]],IF(ISNA(VLOOKUP(Draft2019[[#This Row],[PLAYER]],Rookies2019[full_name],1,FALSE)),"Auction","Rookie"))</f>
        <v>Rookie</v>
      </c>
      <c r="N98">
        <f>IF(Draft2019[[#This Row],[KEEPER]]="K",1+_xlfn.IFNA(INDEX(Draft2018[Net Keeper Count],MATCH(Draft2019[[#This Row],[PLAYER]],Draft2018[PLAYER],0)),0),0)</f>
        <v>0</v>
      </c>
    </row>
    <row r="99" spans="4:14" x14ac:dyDescent="0.25">
      <c r="D99">
        <v>13</v>
      </c>
      <c r="E99" t="s">
        <v>1022</v>
      </c>
      <c r="F99" t="s">
        <v>1414</v>
      </c>
      <c r="G99" t="s">
        <v>1413</v>
      </c>
      <c r="H99" t="s">
        <v>34</v>
      </c>
      <c r="I99" t="s">
        <v>102</v>
      </c>
      <c r="J99">
        <v>1</v>
      </c>
      <c r="K99" t="s">
        <v>19</v>
      </c>
      <c r="L99" t="str">
        <f>IF(Draft2019[[#This Row],[KEEPER]]="K",_xlfn.IFNA(INDEX(Draft2018[Current Contract],MATCH(Draft2019[[#This Row],[PLAYER]],Draft2018[PLAYER],0)),"Undrafted"),"")</f>
        <v/>
      </c>
      <c r="M99" t="str">
        <f>IF(Draft2019[[#This Row],[KEEPER]]="K",Draft2019[[#This Row],[Last Contract]],IF(ISNA(VLOOKUP(Draft2019[[#This Row],[PLAYER]],Rookies2019[full_name],1,FALSE)),"Auction","Rookie"))</f>
        <v>Rookie</v>
      </c>
      <c r="N99">
        <f>IF(Draft2019[[#This Row],[KEEPER]]="K",1+_xlfn.IFNA(INDEX(Draft2018[Net Keeper Count],MATCH(Draft2019[[#This Row],[PLAYER]],Draft2018[PLAYER],0)),0),0)</f>
        <v>0</v>
      </c>
    </row>
    <row r="100" spans="4:14" x14ac:dyDescent="0.25">
      <c r="D100">
        <v>14</v>
      </c>
      <c r="E100" t="s">
        <v>1022</v>
      </c>
      <c r="F100" t="s">
        <v>5543</v>
      </c>
      <c r="G100" t="s">
        <v>5544</v>
      </c>
      <c r="H100" t="s">
        <v>2208</v>
      </c>
      <c r="I100" t="s">
        <v>102</v>
      </c>
      <c r="J100">
        <v>1</v>
      </c>
      <c r="K100" t="s">
        <v>19</v>
      </c>
      <c r="L100" t="str">
        <f>IF(Draft2019[[#This Row],[KEEPER]]="K",_xlfn.IFNA(INDEX(Draft2018[Current Contract],MATCH(Draft2019[[#This Row],[PLAYER]],Draft2018[PLAYER],0)),"Undrafted"),"")</f>
        <v/>
      </c>
      <c r="M100" t="str">
        <f>IF(Draft2019[[#This Row],[KEEPER]]="K",Draft2019[[#This Row],[Last Contract]],IF(ISNA(VLOOKUP(Draft2019[[#This Row],[PLAYER]],Rookies2019[full_name],1,FALSE)),"Auction","Rookie"))</f>
        <v>Rookie</v>
      </c>
      <c r="N100">
        <f>IF(Draft2019[[#This Row],[KEEPER]]="K",1+_xlfn.IFNA(INDEX(Draft2018[Net Keeper Count],MATCH(Draft2019[[#This Row],[PLAYER]],Draft2018[PLAYER],0)),0),0)</f>
        <v>0</v>
      </c>
    </row>
    <row r="101" spans="4:14" x14ac:dyDescent="0.25">
      <c r="D101">
        <v>15</v>
      </c>
      <c r="E101" t="s">
        <v>1022</v>
      </c>
      <c r="F101" t="s">
        <v>2165</v>
      </c>
      <c r="G101" t="s">
        <v>2841</v>
      </c>
      <c r="H101" t="s">
        <v>34</v>
      </c>
      <c r="I101" t="s">
        <v>29</v>
      </c>
      <c r="J101">
        <v>1</v>
      </c>
      <c r="K101" t="s">
        <v>19</v>
      </c>
      <c r="L101" t="str">
        <f>IF(Draft2019[[#This Row],[KEEPER]]="K",_xlfn.IFNA(INDEX(Draft2018[Current Contract],MATCH(Draft2019[[#This Row],[PLAYER]],Draft2018[PLAYER],0)),"Undrafted"),"")</f>
        <v/>
      </c>
      <c r="M101" t="str">
        <f>IF(Draft2019[[#This Row],[KEEPER]]="K",Draft2019[[#This Row],[Last Contract]],IF(ISNA(VLOOKUP(Draft2019[[#This Row],[PLAYER]],Rookies2019[full_name],1,FALSE)),"Auction","Rookie"))</f>
        <v>Rookie</v>
      </c>
      <c r="N101">
        <f>IF(Draft2019[[#This Row],[KEEPER]]="K",1+_xlfn.IFNA(INDEX(Draft2018[Net Keeper Count],MATCH(Draft2019[[#This Row],[PLAYER]],Draft2018[PLAYER],0)),0),0)</f>
        <v>0</v>
      </c>
    </row>
    <row r="102" spans="4:14" x14ac:dyDescent="0.25">
      <c r="D102">
        <v>1</v>
      </c>
      <c r="E102" t="s">
        <v>1009</v>
      </c>
      <c r="F102" t="s">
        <v>84</v>
      </c>
      <c r="G102" t="s">
        <v>5182</v>
      </c>
      <c r="H102" t="s">
        <v>2228</v>
      </c>
      <c r="I102" t="s">
        <v>64</v>
      </c>
      <c r="J102">
        <v>74</v>
      </c>
      <c r="K102" t="s">
        <v>31</v>
      </c>
      <c r="L102" t="str">
        <f>IF(Draft2019[[#This Row],[KEEPER]]="K",_xlfn.IFNA(INDEX(Draft2018[Current Contract],MATCH(Draft2019[[#This Row],[PLAYER]],Draft2018[PLAYER],0)),"Undrafted"),"")</f>
        <v>Rookie</v>
      </c>
      <c r="M102" t="str">
        <f>IF(Draft2019[[#This Row],[KEEPER]]="K",Draft2019[[#This Row],[Last Contract]],IF(ISNA(VLOOKUP(Draft2019[[#This Row],[PLAYER]],Rookies2019[full_name],1,FALSE)),"Auction","Rookie"))</f>
        <v>Rookie</v>
      </c>
      <c r="N102">
        <f>IF(Draft2019[[#This Row],[KEEPER]]="K",1+_xlfn.IFNA(INDEX(Draft2018[Net Keeper Count],MATCH(Draft2019[[#This Row],[PLAYER]],Draft2018[PLAYER],0)),0),0)</f>
        <v>3</v>
      </c>
    </row>
    <row r="103" spans="4:14" x14ac:dyDescent="0.25">
      <c r="D103">
        <v>2</v>
      </c>
      <c r="E103" t="s">
        <v>1009</v>
      </c>
      <c r="F103" t="s">
        <v>118</v>
      </c>
      <c r="G103" t="s">
        <v>5177</v>
      </c>
      <c r="H103" t="s">
        <v>54</v>
      </c>
      <c r="I103" t="s">
        <v>102</v>
      </c>
      <c r="J103">
        <v>41</v>
      </c>
      <c r="K103" t="s">
        <v>31</v>
      </c>
      <c r="L103" t="str">
        <f>IF(Draft2019[[#This Row],[KEEPER]]="K",_xlfn.IFNA(INDEX(Draft2018[Current Contract],MATCH(Draft2019[[#This Row],[PLAYER]],Draft2018[PLAYER],0)),"Undrafted"),"")</f>
        <v>Rookie</v>
      </c>
      <c r="M103" t="str">
        <f>IF(Draft2019[[#This Row],[KEEPER]]="K",Draft2019[[#This Row],[Last Contract]],IF(ISNA(VLOOKUP(Draft2019[[#This Row],[PLAYER]],Rookies2019[full_name],1,FALSE)),"Auction","Rookie"))</f>
        <v>Rookie</v>
      </c>
      <c r="N103">
        <f>IF(Draft2019[[#This Row],[KEEPER]]="K",1+_xlfn.IFNA(INDEX(Draft2018[Net Keeper Count],MATCH(Draft2019[[#This Row],[PLAYER]],Draft2018[PLAYER],0)),0),0)</f>
        <v>3</v>
      </c>
    </row>
    <row r="104" spans="4:14" x14ac:dyDescent="0.25">
      <c r="D104">
        <v>3</v>
      </c>
      <c r="E104" t="s">
        <v>1009</v>
      </c>
      <c r="F104" t="s">
        <v>331</v>
      </c>
      <c r="G104" t="s">
        <v>2621</v>
      </c>
      <c r="H104" t="s">
        <v>2236</v>
      </c>
      <c r="I104" t="s">
        <v>64</v>
      </c>
      <c r="J104">
        <v>22</v>
      </c>
      <c r="K104" t="s">
        <v>31</v>
      </c>
      <c r="L104" t="str">
        <f>IF(Draft2019[[#This Row],[KEEPER]]="K",_xlfn.IFNA(INDEX(Draft2018[Current Contract],MATCH(Draft2019[[#This Row],[PLAYER]],Draft2018[PLAYER],0)),"Undrafted"),"")</f>
        <v>Rookie</v>
      </c>
      <c r="M104" t="str">
        <f>IF(Draft2019[[#This Row],[KEEPER]]="K",Draft2019[[#This Row],[Last Contract]],IF(ISNA(VLOOKUP(Draft2019[[#This Row],[PLAYER]],Rookies2019[full_name],1,FALSE)),"Auction","Rookie"))</f>
        <v>Rookie</v>
      </c>
      <c r="N104">
        <f>IF(Draft2019[[#This Row],[KEEPER]]="K",1+_xlfn.IFNA(INDEX(Draft2018[Net Keeper Count],MATCH(Draft2019[[#This Row],[PLAYER]],Draft2018[PLAYER],0)),0),0)</f>
        <v>2</v>
      </c>
    </row>
    <row r="105" spans="4:14" x14ac:dyDescent="0.25">
      <c r="D105">
        <v>4</v>
      </c>
      <c r="E105" t="s">
        <v>1009</v>
      </c>
      <c r="F105" t="s">
        <v>280</v>
      </c>
      <c r="G105" t="s">
        <v>2569</v>
      </c>
      <c r="H105" t="s">
        <v>94</v>
      </c>
      <c r="I105" t="s">
        <v>102</v>
      </c>
      <c r="J105">
        <v>8</v>
      </c>
      <c r="K105" t="s">
        <v>31</v>
      </c>
      <c r="L105" t="str">
        <f>IF(Draft2019[[#This Row],[KEEPER]]="K",_xlfn.IFNA(INDEX(Draft2018[Current Contract],MATCH(Draft2019[[#This Row],[PLAYER]],Draft2018[PLAYER],0)),"Undrafted"),"")</f>
        <v>Rookie</v>
      </c>
      <c r="M105" t="str">
        <f>IF(Draft2019[[#This Row],[KEEPER]]="K",Draft2019[[#This Row],[Last Contract]],IF(ISNA(VLOOKUP(Draft2019[[#This Row],[PLAYER]],Rookies2019[full_name],1,FALSE)),"Auction","Rookie"))</f>
        <v>Rookie</v>
      </c>
      <c r="N105">
        <f>IF(Draft2019[[#This Row],[KEEPER]]="K",1+_xlfn.IFNA(INDEX(Draft2018[Net Keeper Count],MATCH(Draft2019[[#This Row],[PLAYER]],Draft2018[PLAYER],0)),0),0)</f>
        <v>2</v>
      </c>
    </row>
    <row r="106" spans="4:14" x14ac:dyDescent="0.25">
      <c r="D106">
        <v>9</v>
      </c>
      <c r="E106" t="s">
        <v>1009</v>
      </c>
      <c r="F106" t="s">
        <v>2163</v>
      </c>
      <c r="G106" t="s">
        <v>2858</v>
      </c>
      <c r="H106" t="s">
        <v>2229</v>
      </c>
      <c r="I106" t="s">
        <v>29</v>
      </c>
      <c r="J106">
        <v>3</v>
      </c>
      <c r="K106" t="s">
        <v>31</v>
      </c>
      <c r="L106" t="str">
        <f>IF(Draft2019[[#This Row],[KEEPER]]="K",_xlfn.IFNA(INDEX(Draft2018[Current Contract],MATCH(Draft2019[[#This Row],[PLAYER]],Draft2018[PLAYER],0)),"Undrafted"),"")</f>
        <v>Rookie</v>
      </c>
      <c r="M106" t="str">
        <f>IF(Draft2019[[#This Row],[KEEPER]]="K",Draft2019[[#This Row],[Last Contract]],IF(ISNA(VLOOKUP(Draft2019[[#This Row],[PLAYER]],Rookies2019[full_name],1,FALSE)),"Auction","Rookie"))</f>
        <v>Rookie</v>
      </c>
      <c r="N106">
        <f>IF(Draft2019[[#This Row],[KEEPER]]="K",1+_xlfn.IFNA(INDEX(Draft2018[Net Keeper Count],MATCH(Draft2019[[#This Row],[PLAYER]],Draft2018[PLAYER],0)),0),0)</f>
        <v>2</v>
      </c>
    </row>
    <row r="107" spans="4:14" x14ac:dyDescent="0.25">
      <c r="D107">
        <v>12</v>
      </c>
      <c r="E107" t="s">
        <v>1009</v>
      </c>
      <c r="F107" t="s">
        <v>385</v>
      </c>
      <c r="G107" t="s">
        <v>5545</v>
      </c>
      <c r="H107" t="s">
        <v>2236</v>
      </c>
      <c r="I107" t="s">
        <v>64</v>
      </c>
      <c r="J107">
        <v>2</v>
      </c>
      <c r="K107" t="s">
        <v>31</v>
      </c>
      <c r="L107" t="str">
        <f>IF(Draft2019[[#This Row],[KEEPER]]="K",_xlfn.IFNA(INDEX(Draft2018[Current Contract],MATCH(Draft2019[[#This Row],[PLAYER]],Draft2018[PLAYER],0)),"Undrafted"),"")</f>
        <v>Rookie</v>
      </c>
      <c r="M107" t="str">
        <f>IF(Draft2019[[#This Row],[KEEPER]]="K",Draft2019[[#This Row],[Last Contract]],IF(ISNA(VLOOKUP(Draft2019[[#This Row],[PLAYER]],Rookies2019[full_name],1,FALSE)),"Auction","Rookie"))</f>
        <v>Rookie</v>
      </c>
      <c r="N107">
        <f>IF(Draft2019[[#This Row],[KEEPER]]="K",1+_xlfn.IFNA(INDEX(Draft2018[Net Keeper Count],MATCH(Draft2019[[#This Row],[PLAYER]],Draft2018[PLAYER],0)),0),0)</f>
        <v>1</v>
      </c>
    </row>
    <row r="108" spans="4:14" x14ac:dyDescent="0.25">
      <c r="D108">
        <v>15</v>
      </c>
      <c r="E108" t="s">
        <v>1009</v>
      </c>
      <c r="F108" t="s">
        <v>578</v>
      </c>
      <c r="G108" t="s">
        <v>5453</v>
      </c>
      <c r="H108" t="s">
        <v>72</v>
      </c>
      <c r="I108" t="s">
        <v>31</v>
      </c>
      <c r="J108">
        <v>1</v>
      </c>
      <c r="K108" t="s">
        <v>31</v>
      </c>
      <c r="L108" t="str">
        <f>IF(Draft2019[[#This Row],[KEEPER]]="K",_xlfn.IFNA(INDEX(Draft2018[Current Contract],MATCH(Draft2019[[#This Row],[PLAYER]],Draft2018[PLAYER],0)),"Undrafted"),"")</f>
        <v>Undrafted</v>
      </c>
      <c r="M108" t="str">
        <f>IF(Draft2019[[#This Row],[KEEPER]]="K",Draft2019[[#This Row],[Last Contract]],IF(ISNA(VLOOKUP(Draft2019[[#This Row],[PLAYER]],Rookies2019[full_name],1,FALSE)),"Auction","Rookie"))</f>
        <v>Undrafted</v>
      </c>
      <c r="N108">
        <f>IF(Draft2019[[#This Row],[KEEPER]]="K",1+_xlfn.IFNA(INDEX(Draft2018[Net Keeper Count],MATCH(Draft2019[[#This Row],[PLAYER]],Draft2018[PLAYER],0)),0),0)</f>
        <v>2</v>
      </c>
    </row>
    <row r="109" spans="4:14" x14ac:dyDescent="0.25">
      <c r="D109">
        <v>16</v>
      </c>
      <c r="E109" t="s">
        <v>1009</v>
      </c>
      <c r="F109" t="s">
        <v>379</v>
      </c>
      <c r="G109" t="s">
        <v>2763</v>
      </c>
      <c r="H109" t="s">
        <v>28</v>
      </c>
      <c r="I109" t="s">
        <v>102</v>
      </c>
      <c r="J109">
        <v>1</v>
      </c>
      <c r="K109" t="s">
        <v>31</v>
      </c>
      <c r="L109" t="str">
        <f>IF(Draft2019[[#This Row],[KEEPER]]="K",_xlfn.IFNA(INDEX(Draft2018[Current Contract],MATCH(Draft2019[[#This Row],[PLAYER]],Draft2018[PLAYER],0)),"Undrafted"),"")</f>
        <v>Rookie</v>
      </c>
      <c r="M109" t="str">
        <f>IF(Draft2019[[#This Row],[KEEPER]]="K",Draft2019[[#This Row],[Last Contract]],IF(ISNA(VLOOKUP(Draft2019[[#This Row],[PLAYER]],Rookies2019[full_name],1,FALSE)),"Auction","Rookie"))</f>
        <v>Rookie</v>
      </c>
      <c r="N109">
        <f>IF(Draft2019[[#This Row],[KEEPER]]="K",1+_xlfn.IFNA(INDEX(Draft2018[Net Keeper Count],MATCH(Draft2019[[#This Row],[PLAYER]],Draft2018[PLAYER],0)),0),0)</f>
        <v>1</v>
      </c>
    </row>
    <row r="110" spans="4:14" x14ac:dyDescent="0.25">
      <c r="D110">
        <v>17</v>
      </c>
      <c r="E110" t="s">
        <v>1009</v>
      </c>
      <c r="F110" t="s">
        <v>362</v>
      </c>
      <c r="G110" t="s">
        <v>5396</v>
      </c>
      <c r="H110" t="s">
        <v>159</v>
      </c>
      <c r="I110" t="s">
        <v>126</v>
      </c>
      <c r="J110">
        <v>1</v>
      </c>
      <c r="K110" t="s">
        <v>31</v>
      </c>
      <c r="L110" t="str">
        <f>IF(Draft2019[[#This Row],[KEEPER]]="K",_xlfn.IFNA(INDEX(Draft2018[Current Contract],MATCH(Draft2019[[#This Row],[PLAYER]],Draft2018[PLAYER],0)),"Undrafted"),"")</f>
        <v>Undrafted</v>
      </c>
      <c r="M110" t="str">
        <f>IF(Draft2019[[#This Row],[KEEPER]]="K",Draft2019[[#This Row],[Last Contract]],IF(ISNA(VLOOKUP(Draft2019[[#This Row],[PLAYER]],Rookies2019[full_name],1,FALSE)),"Auction","Rookie"))</f>
        <v>Undrafted</v>
      </c>
      <c r="N110">
        <f>IF(Draft2019[[#This Row],[KEEPER]]="K",1+_xlfn.IFNA(INDEX(Draft2018[Net Keeper Count],MATCH(Draft2019[[#This Row],[PLAYER]],Draft2018[PLAYER],0)),0),0)</f>
        <v>1</v>
      </c>
    </row>
    <row r="111" spans="4:14" x14ac:dyDescent="0.25">
      <c r="D111">
        <v>19</v>
      </c>
      <c r="E111" t="s">
        <v>1009</v>
      </c>
      <c r="F111" t="s">
        <v>689</v>
      </c>
      <c r="G111" t="s">
        <v>5546</v>
      </c>
      <c r="H111" t="s">
        <v>28</v>
      </c>
      <c r="I111" t="s">
        <v>102</v>
      </c>
      <c r="J111">
        <v>1</v>
      </c>
      <c r="K111" t="s">
        <v>31</v>
      </c>
      <c r="L111" t="str">
        <f>IF(Draft2019[[#This Row],[KEEPER]]="K",_xlfn.IFNA(INDEX(Draft2018[Current Contract],MATCH(Draft2019[[#This Row],[PLAYER]],Draft2018[PLAYER],0)),"Undrafted"),"")</f>
        <v>Undrafted</v>
      </c>
      <c r="M111" t="str">
        <f>IF(Draft2019[[#This Row],[KEEPER]]="K",Draft2019[[#This Row],[Last Contract]],IF(ISNA(VLOOKUP(Draft2019[[#This Row],[PLAYER]],Rookies2019[full_name],1,FALSE)),"Auction","Rookie"))</f>
        <v>Undrafted</v>
      </c>
      <c r="N111">
        <f>IF(Draft2019[[#This Row],[KEEPER]]="K",1+_xlfn.IFNA(INDEX(Draft2018[Net Keeper Count],MATCH(Draft2019[[#This Row],[PLAYER]],Draft2018[PLAYER],0)),0),0)</f>
        <v>1</v>
      </c>
    </row>
    <row r="112" spans="4:14" x14ac:dyDescent="0.25">
      <c r="D112">
        <v>21</v>
      </c>
      <c r="E112" t="s">
        <v>1009</v>
      </c>
      <c r="F112" t="s">
        <v>780</v>
      </c>
      <c r="G112" t="s">
        <v>1508</v>
      </c>
      <c r="H112" t="s">
        <v>70</v>
      </c>
      <c r="I112" t="s">
        <v>126</v>
      </c>
      <c r="J112">
        <v>6</v>
      </c>
      <c r="K112" t="s">
        <v>31</v>
      </c>
      <c r="L112" t="str">
        <f>IF(Draft2019[[#This Row],[KEEPER]]="K",_xlfn.IFNA(INDEX(Draft2018[Current Contract],MATCH(Draft2019[[#This Row],[PLAYER]],Draft2018[PLAYER],0)),"Undrafted"),"")</f>
        <v>Rookie</v>
      </c>
      <c r="M112" t="str">
        <f>IF(Draft2019[[#This Row],[KEEPER]]="K",Draft2019[[#This Row],[Last Contract]],IF(ISNA(VLOOKUP(Draft2019[[#This Row],[PLAYER]],Rookies2019[full_name],1,FALSE)),"Auction","Rookie"))</f>
        <v>Rookie</v>
      </c>
      <c r="N112">
        <f>IF(Draft2019[[#This Row],[KEEPER]]="K",1+_xlfn.IFNA(INDEX(Draft2018[Net Keeper Count],MATCH(Draft2019[[#This Row],[PLAYER]],Draft2018[PLAYER],0)),0),0)</f>
        <v>3</v>
      </c>
    </row>
    <row r="113" spans="4:14" x14ac:dyDescent="0.25">
      <c r="D113">
        <v>22</v>
      </c>
      <c r="E113" t="s">
        <v>1009</v>
      </c>
      <c r="F113" t="s">
        <v>112</v>
      </c>
      <c r="G113" t="s">
        <v>5505</v>
      </c>
      <c r="H113" t="s">
        <v>2244</v>
      </c>
      <c r="I113" t="s">
        <v>64</v>
      </c>
      <c r="J113">
        <v>83</v>
      </c>
      <c r="L113" t="str">
        <f>IF(Draft2019[[#This Row],[KEEPER]]="K",_xlfn.IFNA(INDEX(Draft2018[Current Contract],MATCH(Draft2019[[#This Row],[PLAYER]],Draft2018[PLAYER],0)),"Undrafted"),"")</f>
        <v/>
      </c>
      <c r="M113" t="str">
        <f>IF(Draft2019[[#This Row],[KEEPER]]="K",Draft2019[[#This Row],[Last Contract]],IF(ISNA(VLOOKUP(Draft2019[[#This Row],[PLAYER]],Rookies2019[full_name],1,FALSE)),"Auction","Rookie"))</f>
        <v>Auction</v>
      </c>
      <c r="N113">
        <f>IF(Draft2019[[#This Row],[KEEPER]]="K",1+_xlfn.IFNA(INDEX(Draft2018[Net Keeper Count],MATCH(Draft2019[[#This Row],[PLAYER]],Draft2018[PLAYER],0)),0),0)</f>
        <v>0</v>
      </c>
    </row>
    <row r="114" spans="4:14" x14ac:dyDescent="0.25">
      <c r="D114">
        <v>23</v>
      </c>
      <c r="E114" t="s">
        <v>1009</v>
      </c>
      <c r="F114" t="s">
        <v>53</v>
      </c>
      <c r="G114" t="s">
        <v>5478</v>
      </c>
      <c r="H114" t="s">
        <v>54</v>
      </c>
      <c r="I114" t="s">
        <v>29</v>
      </c>
      <c r="J114">
        <v>3</v>
      </c>
      <c r="L114" t="str">
        <f>IF(Draft2019[[#This Row],[KEEPER]]="K",_xlfn.IFNA(INDEX(Draft2018[Current Contract],MATCH(Draft2019[[#This Row],[PLAYER]],Draft2018[PLAYER],0)),"Undrafted"),"")</f>
        <v/>
      </c>
      <c r="M114" t="str">
        <f>IF(Draft2019[[#This Row],[KEEPER]]="K",Draft2019[[#This Row],[Last Contract]],IF(ISNA(VLOOKUP(Draft2019[[#This Row],[PLAYER]],Rookies2019[full_name],1,FALSE)),"Auction","Rookie"))</f>
        <v>Auction</v>
      </c>
      <c r="N114">
        <f>IF(Draft2019[[#This Row],[KEEPER]]="K",1+_xlfn.IFNA(INDEX(Draft2018[Net Keeper Count],MATCH(Draft2019[[#This Row],[PLAYER]],Draft2018[PLAYER],0)),0),0)</f>
        <v>0</v>
      </c>
    </row>
    <row r="115" spans="4:14" x14ac:dyDescent="0.25">
      <c r="D115">
        <v>24</v>
      </c>
      <c r="E115" t="s">
        <v>1009</v>
      </c>
      <c r="F115" t="s">
        <v>40</v>
      </c>
      <c r="G115" t="s">
        <v>5179</v>
      </c>
      <c r="H115" t="s">
        <v>2278</v>
      </c>
      <c r="I115" t="s">
        <v>29</v>
      </c>
      <c r="J115">
        <v>8</v>
      </c>
      <c r="L115" t="str">
        <f>IF(Draft2019[[#This Row],[KEEPER]]="K",_xlfn.IFNA(INDEX(Draft2018[Current Contract],MATCH(Draft2019[[#This Row],[PLAYER]],Draft2018[PLAYER],0)),"Undrafted"),"")</f>
        <v/>
      </c>
      <c r="M115" t="str">
        <f>IF(Draft2019[[#This Row],[KEEPER]]="K",Draft2019[[#This Row],[Last Contract]],IF(ISNA(VLOOKUP(Draft2019[[#This Row],[PLAYER]],Rookies2019[full_name],1,FALSE)),"Auction","Rookie"))</f>
        <v>Auction</v>
      </c>
      <c r="N115">
        <f>IF(Draft2019[[#This Row],[KEEPER]]="K",1+_xlfn.IFNA(INDEX(Draft2018[Net Keeper Count],MATCH(Draft2019[[#This Row],[PLAYER]],Draft2018[PLAYER],0)),0),0)</f>
        <v>0</v>
      </c>
    </row>
    <row r="116" spans="4:14" x14ac:dyDescent="0.25">
      <c r="D116">
        <v>5</v>
      </c>
      <c r="E116" t="s">
        <v>1009</v>
      </c>
      <c r="F116" t="s">
        <v>5474</v>
      </c>
      <c r="G116" t="s">
        <v>5475</v>
      </c>
      <c r="H116" t="s">
        <v>34</v>
      </c>
      <c r="I116" t="s">
        <v>102</v>
      </c>
      <c r="J116">
        <v>5</v>
      </c>
      <c r="K116" t="s">
        <v>19</v>
      </c>
      <c r="L116" t="str">
        <f>IF(Draft2019[[#This Row],[KEEPER]]="K",_xlfn.IFNA(INDEX(Draft2018[Current Contract],MATCH(Draft2019[[#This Row],[PLAYER]],Draft2018[PLAYER],0)),"Undrafted"),"")</f>
        <v/>
      </c>
      <c r="M116" t="str">
        <f>IF(Draft2019[[#This Row],[KEEPER]]="K",Draft2019[[#This Row],[Last Contract]],IF(ISNA(VLOOKUP(Draft2019[[#This Row],[PLAYER]],Rookies2019[full_name],1,FALSE)),"Auction","Rookie"))</f>
        <v>Rookie</v>
      </c>
      <c r="N116">
        <f>IF(Draft2019[[#This Row],[KEEPER]]="K",1+_xlfn.IFNA(INDEX(Draft2018[Net Keeper Count],MATCH(Draft2019[[#This Row],[PLAYER]],Draft2018[PLAYER],0)),0),0)</f>
        <v>0</v>
      </c>
    </row>
    <row r="117" spans="4:14" x14ac:dyDescent="0.25">
      <c r="D117">
        <v>6</v>
      </c>
      <c r="E117" t="s">
        <v>1009</v>
      </c>
      <c r="F117" t="s">
        <v>1663</v>
      </c>
      <c r="G117" t="s">
        <v>2567</v>
      </c>
      <c r="H117" t="s">
        <v>68</v>
      </c>
      <c r="I117" t="s">
        <v>102</v>
      </c>
      <c r="J117">
        <v>5</v>
      </c>
      <c r="K117" t="s">
        <v>19</v>
      </c>
      <c r="L117" t="str">
        <f>IF(Draft2019[[#This Row],[KEEPER]]="K",_xlfn.IFNA(INDEX(Draft2018[Current Contract],MATCH(Draft2019[[#This Row],[PLAYER]],Draft2018[PLAYER],0)),"Undrafted"),"")</f>
        <v/>
      </c>
      <c r="M117" t="str">
        <f>IF(Draft2019[[#This Row],[KEEPER]]="K",Draft2019[[#This Row],[Last Contract]],IF(ISNA(VLOOKUP(Draft2019[[#This Row],[PLAYER]],Rookies2019[full_name],1,FALSE)),"Auction","Rookie"))</f>
        <v>Rookie</v>
      </c>
      <c r="N117">
        <f>IF(Draft2019[[#This Row],[KEEPER]]="K",1+_xlfn.IFNA(INDEX(Draft2018[Net Keeper Count],MATCH(Draft2019[[#This Row],[PLAYER]],Draft2018[PLAYER],0)),0),0)</f>
        <v>0</v>
      </c>
    </row>
    <row r="118" spans="4:14" x14ac:dyDescent="0.25">
      <c r="D118">
        <v>7</v>
      </c>
      <c r="E118" t="s">
        <v>1009</v>
      </c>
      <c r="F118" t="s">
        <v>1179</v>
      </c>
      <c r="G118" t="s">
        <v>1178</v>
      </c>
      <c r="H118" t="s">
        <v>2221</v>
      </c>
      <c r="I118" t="s">
        <v>102</v>
      </c>
      <c r="J118">
        <v>4</v>
      </c>
      <c r="K118" t="s">
        <v>19</v>
      </c>
      <c r="L118" t="str">
        <f>IF(Draft2019[[#This Row],[KEEPER]]="K",_xlfn.IFNA(INDEX(Draft2018[Current Contract],MATCH(Draft2019[[#This Row],[PLAYER]],Draft2018[PLAYER],0)),"Undrafted"),"")</f>
        <v/>
      </c>
      <c r="M118" t="str">
        <f>IF(Draft2019[[#This Row],[KEEPER]]="K",Draft2019[[#This Row],[Last Contract]],IF(ISNA(VLOOKUP(Draft2019[[#This Row],[PLAYER]],Rookies2019[full_name],1,FALSE)),"Auction","Rookie"))</f>
        <v>Rookie</v>
      </c>
      <c r="N118">
        <f>IF(Draft2019[[#This Row],[KEEPER]]="K",1+_xlfn.IFNA(INDEX(Draft2018[Net Keeper Count],MATCH(Draft2019[[#This Row],[PLAYER]],Draft2018[PLAYER],0)),0),0)</f>
        <v>0</v>
      </c>
    </row>
    <row r="119" spans="4:14" x14ac:dyDescent="0.25">
      <c r="D119">
        <v>8</v>
      </c>
      <c r="E119" t="s">
        <v>1009</v>
      </c>
      <c r="F119" t="s">
        <v>1846</v>
      </c>
      <c r="G119" t="s">
        <v>2750</v>
      </c>
      <c r="H119" t="s">
        <v>62</v>
      </c>
      <c r="I119" t="s">
        <v>102</v>
      </c>
      <c r="J119">
        <v>4</v>
      </c>
      <c r="K119" t="s">
        <v>19</v>
      </c>
      <c r="L119" t="str">
        <f>IF(Draft2019[[#This Row],[KEEPER]]="K",_xlfn.IFNA(INDEX(Draft2018[Current Contract],MATCH(Draft2019[[#This Row],[PLAYER]],Draft2018[PLAYER],0)),"Undrafted"),"")</f>
        <v/>
      </c>
      <c r="M119" t="str">
        <f>IF(Draft2019[[#This Row],[KEEPER]]="K",Draft2019[[#This Row],[Last Contract]],IF(ISNA(VLOOKUP(Draft2019[[#This Row],[PLAYER]],Rookies2019[full_name],1,FALSE)),"Auction","Rookie"))</f>
        <v>Rookie</v>
      </c>
      <c r="N119">
        <f>IF(Draft2019[[#This Row],[KEEPER]]="K",1+_xlfn.IFNA(INDEX(Draft2018[Net Keeper Count],MATCH(Draft2019[[#This Row],[PLAYER]],Draft2018[PLAYER],0)),0),0)</f>
        <v>0</v>
      </c>
    </row>
    <row r="120" spans="4:14" x14ac:dyDescent="0.25">
      <c r="D120">
        <v>10</v>
      </c>
      <c r="E120" t="s">
        <v>1009</v>
      </c>
      <c r="F120" t="s">
        <v>5472</v>
      </c>
      <c r="G120" t="s">
        <v>5473</v>
      </c>
      <c r="H120" t="s">
        <v>28</v>
      </c>
      <c r="I120" t="s">
        <v>126</v>
      </c>
      <c r="J120">
        <v>3</v>
      </c>
      <c r="K120" t="s">
        <v>19</v>
      </c>
      <c r="L120" t="str">
        <f>IF(Draft2019[[#This Row],[KEEPER]]="K",_xlfn.IFNA(INDEX(Draft2018[Current Contract],MATCH(Draft2019[[#This Row],[PLAYER]],Draft2018[PLAYER],0)),"Undrafted"),"")</f>
        <v/>
      </c>
      <c r="M120" t="str">
        <f>IF(Draft2019[[#This Row],[KEEPER]]="K",Draft2019[[#This Row],[Last Contract]],IF(ISNA(VLOOKUP(Draft2019[[#This Row],[PLAYER]],Rookies2019[full_name],1,FALSE)),"Auction","Rookie"))</f>
        <v>Rookie</v>
      </c>
      <c r="N120">
        <f>IF(Draft2019[[#This Row],[KEEPER]]="K",1+_xlfn.IFNA(INDEX(Draft2018[Net Keeper Count],MATCH(Draft2019[[#This Row],[PLAYER]],Draft2018[PLAYER],0)),0),0)</f>
        <v>0</v>
      </c>
    </row>
    <row r="121" spans="4:14" x14ac:dyDescent="0.25">
      <c r="D121">
        <v>11</v>
      </c>
      <c r="E121" t="s">
        <v>1009</v>
      </c>
      <c r="F121" t="s">
        <v>5468</v>
      </c>
      <c r="G121" t="s">
        <v>5469</v>
      </c>
      <c r="H121" t="s">
        <v>2208</v>
      </c>
      <c r="I121" t="s">
        <v>29</v>
      </c>
      <c r="J121">
        <v>3</v>
      </c>
      <c r="K121" t="s">
        <v>19</v>
      </c>
      <c r="L121" t="str">
        <f>IF(Draft2019[[#This Row],[KEEPER]]="K",_xlfn.IFNA(INDEX(Draft2018[Current Contract],MATCH(Draft2019[[#This Row],[PLAYER]],Draft2018[PLAYER],0)),"Undrafted"),"")</f>
        <v/>
      </c>
      <c r="M121" t="str">
        <f>IF(Draft2019[[#This Row],[KEEPER]]="K",Draft2019[[#This Row],[Last Contract]],IF(ISNA(VLOOKUP(Draft2019[[#This Row],[PLAYER]],Rookies2019[full_name],1,FALSE)),"Auction","Rookie"))</f>
        <v>Rookie</v>
      </c>
      <c r="N121">
        <f>IF(Draft2019[[#This Row],[KEEPER]]="K",1+_xlfn.IFNA(INDEX(Draft2018[Net Keeper Count],MATCH(Draft2019[[#This Row],[PLAYER]],Draft2018[PLAYER],0)),0),0)</f>
        <v>0</v>
      </c>
    </row>
    <row r="122" spans="4:14" x14ac:dyDescent="0.25">
      <c r="D122">
        <v>13</v>
      </c>
      <c r="E122" t="s">
        <v>1009</v>
      </c>
      <c r="F122" t="s">
        <v>5470</v>
      </c>
      <c r="G122" t="s">
        <v>5471</v>
      </c>
      <c r="H122" t="s">
        <v>2208</v>
      </c>
      <c r="I122" t="s">
        <v>64</v>
      </c>
      <c r="J122">
        <v>2</v>
      </c>
      <c r="K122" t="s">
        <v>19</v>
      </c>
      <c r="L122" t="str">
        <f>IF(Draft2019[[#This Row],[KEEPER]]="K",_xlfn.IFNA(INDEX(Draft2018[Current Contract],MATCH(Draft2019[[#This Row],[PLAYER]],Draft2018[PLAYER],0)),"Undrafted"),"")</f>
        <v/>
      </c>
      <c r="M122" t="str">
        <f>IF(Draft2019[[#This Row],[KEEPER]]="K",Draft2019[[#This Row],[Last Contract]],IF(ISNA(VLOOKUP(Draft2019[[#This Row],[PLAYER]],Rookies2019[full_name],1,FALSE)),"Auction","Rookie"))</f>
        <v>Rookie</v>
      </c>
      <c r="N122">
        <f>IF(Draft2019[[#This Row],[KEEPER]]="K",1+_xlfn.IFNA(INDEX(Draft2018[Net Keeper Count],MATCH(Draft2019[[#This Row],[PLAYER]],Draft2018[PLAYER],0)),0),0)</f>
        <v>0</v>
      </c>
    </row>
    <row r="123" spans="4:14" x14ac:dyDescent="0.25">
      <c r="D123">
        <v>14</v>
      </c>
      <c r="E123" t="s">
        <v>1009</v>
      </c>
      <c r="F123" t="s">
        <v>5547</v>
      </c>
      <c r="G123" t="s">
        <v>5548</v>
      </c>
      <c r="H123" t="s">
        <v>2229</v>
      </c>
      <c r="I123" t="s">
        <v>102</v>
      </c>
      <c r="J123">
        <v>2</v>
      </c>
      <c r="K123" t="s">
        <v>19</v>
      </c>
      <c r="L123" t="str">
        <f>IF(Draft2019[[#This Row],[KEEPER]]="K",_xlfn.IFNA(INDEX(Draft2018[Current Contract],MATCH(Draft2019[[#This Row],[PLAYER]],Draft2018[PLAYER],0)),"Undrafted"),"")</f>
        <v/>
      </c>
      <c r="M123" t="str">
        <f>IF(Draft2019[[#This Row],[KEEPER]]="K",Draft2019[[#This Row],[Last Contract]],IF(ISNA(VLOOKUP(Draft2019[[#This Row],[PLAYER]],Rookies2019[full_name],1,FALSE)),"Auction","Rookie"))</f>
        <v>Rookie</v>
      </c>
      <c r="N123">
        <f>IF(Draft2019[[#This Row],[KEEPER]]="K",1+_xlfn.IFNA(INDEX(Draft2018[Net Keeper Count],MATCH(Draft2019[[#This Row],[PLAYER]],Draft2018[PLAYER],0)),0),0)</f>
        <v>0</v>
      </c>
    </row>
    <row r="124" spans="4:14" x14ac:dyDescent="0.25">
      <c r="D124">
        <v>18</v>
      </c>
      <c r="E124" t="s">
        <v>1009</v>
      </c>
      <c r="F124" t="s">
        <v>1814</v>
      </c>
      <c r="G124" t="s">
        <v>5194</v>
      </c>
      <c r="H124" t="s">
        <v>5549</v>
      </c>
      <c r="I124" t="s">
        <v>102</v>
      </c>
      <c r="J124">
        <v>1</v>
      </c>
      <c r="K124" t="s">
        <v>19</v>
      </c>
      <c r="L124" t="str">
        <f>IF(Draft2019[[#This Row],[KEEPER]]="K",_xlfn.IFNA(INDEX(Draft2018[Current Contract],MATCH(Draft2019[[#This Row],[PLAYER]],Draft2018[PLAYER],0)),"Undrafted"),"")</f>
        <v/>
      </c>
      <c r="M124" t="str">
        <f>IF(Draft2019[[#This Row],[KEEPER]]="K",Draft2019[[#This Row],[Last Contract]],IF(ISNA(VLOOKUP(Draft2019[[#This Row],[PLAYER]],Rookies2019[full_name],1,FALSE)),"Auction","Rookie"))</f>
        <v>Rookie</v>
      </c>
      <c r="N124">
        <f>IF(Draft2019[[#This Row],[KEEPER]]="K",1+_xlfn.IFNA(INDEX(Draft2018[Net Keeper Count],MATCH(Draft2019[[#This Row],[PLAYER]],Draft2018[PLAYER],0)),0),0)</f>
        <v>0</v>
      </c>
    </row>
    <row r="125" spans="4:14" x14ac:dyDescent="0.25">
      <c r="D125">
        <v>20</v>
      </c>
      <c r="E125" t="s">
        <v>1009</v>
      </c>
      <c r="F125" t="s">
        <v>2185</v>
      </c>
      <c r="G125" t="s">
        <v>2842</v>
      </c>
      <c r="H125" t="s">
        <v>2248</v>
      </c>
      <c r="I125" t="s">
        <v>29</v>
      </c>
      <c r="J125">
        <v>1</v>
      </c>
      <c r="K125" t="s">
        <v>19</v>
      </c>
      <c r="L125" t="str">
        <f>IF(Draft2019[[#This Row],[KEEPER]]="K",_xlfn.IFNA(INDEX(Draft2018[Current Contract],MATCH(Draft2019[[#This Row],[PLAYER]],Draft2018[PLAYER],0)),"Undrafted"),"")</f>
        <v/>
      </c>
      <c r="M125" t="str">
        <f>IF(Draft2019[[#This Row],[KEEPER]]="K",Draft2019[[#This Row],[Last Contract]],IF(ISNA(VLOOKUP(Draft2019[[#This Row],[PLAYER]],Rookies2019[full_name],1,FALSE)),"Auction","Rookie"))</f>
        <v>Rookie</v>
      </c>
      <c r="N125">
        <f>IF(Draft2019[[#This Row],[KEEPER]]="K",1+_xlfn.IFNA(INDEX(Draft2018[Net Keeper Count],MATCH(Draft2019[[#This Row],[PLAYER]],Draft2018[PLAYER],0)),0),0)</f>
        <v>0</v>
      </c>
    </row>
    <row r="126" spans="4:14" x14ac:dyDescent="0.25">
      <c r="D126">
        <v>1</v>
      </c>
      <c r="E126" t="s">
        <v>5498</v>
      </c>
      <c r="F126" t="s">
        <v>100</v>
      </c>
      <c r="G126" t="s">
        <v>5174</v>
      </c>
      <c r="H126" t="s">
        <v>2209</v>
      </c>
      <c r="I126" t="s">
        <v>64</v>
      </c>
      <c r="J126">
        <v>41</v>
      </c>
      <c r="K126" t="s">
        <v>31</v>
      </c>
      <c r="L126" t="str">
        <f>IF(Draft2019[[#This Row],[KEEPER]]="K",_xlfn.IFNA(INDEX(Draft2018[Current Contract],MATCH(Draft2019[[#This Row],[PLAYER]],Draft2018[PLAYER],0)),"Undrafted"),"")</f>
        <v>Rookie</v>
      </c>
      <c r="M126" t="str">
        <f>IF(Draft2019[[#This Row],[KEEPER]]="K",Draft2019[[#This Row],[Last Contract]],IF(ISNA(VLOOKUP(Draft2019[[#This Row],[PLAYER]],Rookies2019[full_name],1,FALSE)),"Auction","Rookie"))</f>
        <v>Rookie</v>
      </c>
      <c r="N126">
        <f>IF(Draft2019[[#This Row],[KEEPER]]="K",1+_xlfn.IFNA(INDEX(Draft2018[Net Keeper Count],MATCH(Draft2019[[#This Row],[PLAYER]],Draft2018[PLAYER],0)),0),0)</f>
        <v>2</v>
      </c>
    </row>
    <row r="127" spans="4:14" x14ac:dyDescent="0.25">
      <c r="D127">
        <v>2</v>
      </c>
      <c r="E127" t="s">
        <v>5498</v>
      </c>
      <c r="F127" t="s">
        <v>142</v>
      </c>
      <c r="G127" t="s">
        <v>5550</v>
      </c>
      <c r="H127" t="s">
        <v>2311</v>
      </c>
      <c r="I127" t="s">
        <v>102</v>
      </c>
      <c r="J127">
        <v>35</v>
      </c>
      <c r="K127" t="s">
        <v>31</v>
      </c>
      <c r="L127" t="str">
        <f>IF(Draft2019[[#This Row],[KEEPER]]="K",_xlfn.IFNA(INDEX(Draft2018[Current Contract],MATCH(Draft2019[[#This Row],[PLAYER]],Draft2018[PLAYER],0)),"Undrafted"),"")</f>
        <v>Auction</v>
      </c>
      <c r="M127" t="str">
        <f>IF(Draft2019[[#This Row],[KEEPER]]="K",Draft2019[[#This Row],[Last Contract]],IF(ISNA(VLOOKUP(Draft2019[[#This Row],[PLAYER]],Rookies2019[full_name],1,FALSE)),"Auction","Rookie"))</f>
        <v>Auction</v>
      </c>
      <c r="N127">
        <f>IF(Draft2019[[#This Row],[KEEPER]]="K",1+_xlfn.IFNA(INDEX(Draft2018[Net Keeper Count],MATCH(Draft2019[[#This Row],[PLAYER]],Draft2018[PLAYER],0)),0),0)</f>
        <v>2</v>
      </c>
    </row>
    <row r="128" spans="4:14" x14ac:dyDescent="0.25">
      <c r="D128">
        <v>3</v>
      </c>
      <c r="E128" t="s">
        <v>5498</v>
      </c>
      <c r="F128" t="s">
        <v>129</v>
      </c>
      <c r="G128" t="s">
        <v>1312</v>
      </c>
      <c r="H128" t="s">
        <v>2241</v>
      </c>
      <c r="I128" t="s">
        <v>64</v>
      </c>
      <c r="J128">
        <v>33</v>
      </c>
      <c r="K128" t="s">
        <v>31</v>
      </c>
      <c r="L128" t="str">
        <f>IF(Draft2019[[#This Row],[KEEPER]]="K",_xlfn.IFNA(INDEX(Draft2018[Current Contract],MATCH(Draft2019[[#This Row],[PLAYER]],Draft2018[PLAYER],0)),"Undrafted"),"")</f>
        <v>Rookie</v>
      </c>
      <c r="M128" t="str">
        <f>IF(Draft2019[[#This Row],[KEEPER]]="K",Draft2019[[#This Row],[Last Contract]],IF(ISNA(VLOOKUP(Draft2019[[#This Row],[PLAYER]],Rookies2019[full_name],1,FALSE)),"Auction","Rookie"))</f>
        <v>Rookie</v>
      </c>
      <c r="N128">
        <f>IF(Draft2019[[#This Row],[KEEPER]]="K",1+_xlfn.IFNA(INDEX(Draft2018[Net Keeper Count],MATCH(Draft2019[[#This Row],[PLAYER]],Draft2018[PLAYER],0)),0),0)</f>
        <v>3</v>
      </c>
    </row>
    <row r="129" spans="4:14" x14ac:dyDescent="0.25">
      <c r="D129">
        <v>4</v>
      </c>
      <c r="E129" t="s">
        <v>5498</v>
      </c>
      <c r="F129" t="s">
        <v>61</v>
      </c>
      <c r="G129" t="s">
        <v>2566</v>
      </c>
      <c r="H129" t="s">
        <v>62</v>
      </c>
      <c r="I129" t="s">
        <v>29</v>
      </c>
      <c r="J129">
        <v>17</v>
      </c>
      <c r="K129" t="s">
        <v>31</v>
      </c>
      <c r="L129" t="str">
        <f>IF(Draft2019[[#This Row],[KEEPER]]="K",_xlfn.IFNA(INDEX(Draft2018[Current Contract],MATCH(Draft2019[[#This Row],[PLAYER]],Draft2018[PLAYER],0)),"Undrafted"),"")</f>
        <v>Rookie</v>
      </c>
      <c r="M129" t="str">
        <f>IF(Draft2019[[#This Row],[KEEPER]]="K",Draft2019[[#This Row],[Last Contract]],IF(ISNA(VLOOKUP(Draft2019[[#This Row],[PLAYER]],Rookies2019[full_name],1,FALSE)),"Auction","Rookie"))</f>
        <v>Rookie</v>
      </c>
      <c r="N129">
        <f>IF(Draft2019[[#This Row],[KEEPER]]="K",1+_xlfn.IFNA(INDEX(Draft2018[Net Keeper Count],MATCH(Draft2019[[#This Row],[PLAYER]],Draft2018[PLAYER],0)),0),0)</f>
        <v>2</v>
      </c>
    </row>
    <row r="130" spans="4:14" x14ac:dyDescent="0.25">
      <c r="D130">
        <v>5</v>
      </c>
      <c r="E130" t="s">
        <v>5498</v>
      </c>
      <c r="F130" t="s">
        <v>1844</v>
      </c>
      <c r="G130" t="s">
        <v>5365</v>
      </c>
      <c r="H130" t="s">
        <v>2213</v>
      </c>
      <c r="I130" t="s">
        <v>102</v>
      </c>
      <c r="J130">
        <v>9</v>
      </c>
      <c r="K130" t="s">
        <v>31</v>
      </c>
      <c r="L130" t="str">
        <f>IF(Draft2019[[#This Row],[KEEPER]]="K",_xlfn.IFNA(INDEX(Draft2018[Current Contract],MATCH(Draft2019[[#This Row],[PLAYER]],Draft2018[PLAYER],0)),"Undrafted"),"")</f>
        <v>Auction</v>
      </c>
      <c r="M130" t="str">
        <f>IF(Draft2019[[#This Row],[KEEPER]]="K",Draft2019[[#This Row],[Last Contract]],IF(ISNA(VLOOKUP(Draft2019[[#This Row],[PLAYER]],Rookies2019[full_name],1,FALSE)),"Auction","Rookie"))</f>
        <v>Auction</v>
      </c>
      <c r="N130">
        <f>IF(Draft2019[[#This Row],[KEEPER]]="K",1+_xlfn.IFNA(INDEX(Draft2018[Net Keeper Count],MATCH(Draft2019[[#This Row],[PLAYER]],Draft2018[PLAYER],0)),0),0)</f>
        <v>2</v>
      </c>
    </row>
    <row r="131" spans="4:14" x14ac:dyDescent="0.25">
      <c r="D131">
        <v>9</v>
      </c>
      <c r="E131" t="s">
        <v>5498</v>
      </c>
      <c r="F131" t="s">
        <v>311</v>
      </c>
      <c r="G131" t="s">
        <v>5551</v>
      </c>
      <c r="H131" t="s">
        <v>2219</v>
      </c>
      <c r="I131" t="s">
        <v>102</v>
      </c>
      <c r="J131">
        <v>2</v>
      </c>
      <c r="K131" t="s">
        <v>31</v>
      </c>
      <c r="L131" t="str">
        <f>IF(Draft2019[[#This Row],[KEEPER]]="K",_xlfn.IFNA(INDEX(Draft2018[Current Contract],MATCH(Draft2019[[#This Row],[PLAYER]],Draft2018[PLAYER],0)),"Undrafted"),"")</f>
        <v>Rookie</v>
      </c>
      <c r="M131" t="str">
        <f>IF(Draft2019[[#This Row],[KEEPER]]="K",Draft2019[[#This Row],[Last Contract]],IF(ISNA(VLOOKUP(Draft2019[[#This Row],[PLAYER]],Rookies2019[full_name],1,FALSE)),"Auction","Rookie"))</f>
        <v>Rookie</v>
      </c>
      <c r="N131">
        <f>IF(Draft2019[[#This Row],[KEEPER]]="K",1+_xlfn.IFNA(INDEX(Draft2018[Net Keeper Count],MATCH(Draft2019[[#This Row],[PLAYER]],Draft2018[PLAYER],0)),0),0)</f>
        <v>1</v>
      </c>
    </row>
    <row r="132" spans="4:14" x14ac:dyDescent="0.25">
      <c r="D132">
        <v>11</v>
      </c>
      <c r="E132" t="s">
        <v>5498</v>
      </c>
      <c r="F132" t="s">
        <v>587</v>
      </c>
      <c r="G132" t="s">
        <v>5552</v>
      </c>
      <c r="H132" t="s">
        <v>2248</v>
      </c>
      <c r="I132" t="s">
        <v>31</v>
      </c>
      <c r="J132">
        <v>1</v>
      </c>
      <c r="K132" t="s">
        <v>31</v>
      </c>
      <c r="L132" t="str">
        <f>IF(Draft2019[[#This Row],[KEEPER]]="K",_xlfn.IFNA(INDEX(Draft2018[Current Contract],MATCH(Draft2019[[#This Row],[PLAYER]],Draft2018[PLAYER],0)),"Undrafted"),"")</f>
        <v>Undrafted</v>
      </c>
      <c r="M132" t="str">
        <f>IF(Draft2019[[#This Row],[KEEPER]]="K",Draft2019[[#This Row],[Last Contract]],IF(ISNA(VLOOKUP(Draft2019[[#This Row],[PLAYER]],Rookies2019[full_name],1,FALSE)),"Auction","Rookie"))</f>
        <v>Undrafted</v>
      </c>
      <c r="N132">
        <f>IF(Draft2019[[#This Row],[KEEPER]]="K",1+_xlfn.IFNA(INDEX(Draft2018[Net Keeper Count],MATCH(Draft2019[[#This Row],[PLAYER]],Draft2018[PLAYER],0)),0),0)</f>
        <v>2</v>
      </c>
    </row>
    <row r="133" spans="4:14" x14ac:dyDescent="0.25">
      <c r="D133">
        <v>12</v>
      </c>
      <c r="E133" t="s">
        <v>5498</v>
      </c>
      <c r="F133" t="s">
        <v>254</v>
      </c>
      <c r="G133" t="s">
        <v>5553</v>
      </c>
      <c r="H133" t="s">
        <v>70</v>
      </c>
      <c r="I133" t="s">
        <v>102</v>
      </c>
      <c r="J133">
        <v>1</v>
      </c>
      <c r="K133" t="s">
        <v>31</v>
      </c>
      <c r="L133" t="str">
        <f>IF(Draft2019[[#This Row],[KEEPER]]="K",_xlfn.IFNA(INDEX(Draft2018[Current Contract],MATCH(Draft2019[[#This Row],[PLAYER]],Draft2018[PLAYER],0)),"Undrafted"),"")</f>
        <v>Undrafted</v>
      </c>
      <c r="M133" t="str">
        <f>IF(Draft2019[[#This Row],[KEEPER]]="K",Draft2019[[#This Row],[Last Contract]],IF(ISNA(VLOOKUP(Draft2019[[#This Row],[PLAYER]],Rookies2019[full_name],1,FALSE)),"Auction","Rookie"))</f>
        <v>Undrafted</v>
      </c>
      <c r="N133">
        <f>IF(Draft2019[[#This Row],[KEEPER]]="K",1+_xlfn.IFNA(INDEX(Draft2018[Net Keeper Count],MATCH(Draft2019[[#This Row],[PLAYER]],Draft2018[PLAYER],0)),0),0)</f>
        <v>2</v>
      </c>
    </row>
    <row r="134" spans="4:14" x14ac:dyDescent="0.25">
      <c r="D134">
        <v>13</v>
      </c>
      <c r="E134" t="s">
        <v>5498</v>
      </c>
      <c r="F134" t="s">
        <v>288</v>
      </c>
      <c r="G134" t="s">
        <v>5348</v>
      </c>
      <c r="H134" t="s">
        <v>2233</v>
      </c>
      <c r="I134" t="s">
        <v>102</v>
      </c>
      <c r="J134">
        <v>1</v>
      </c>
      <c r="K134" t="s">
        <v>31</v>
      </c>
      <c r="L134" t="str">
        <f>IF(Draft2019[[#This Row],[KEEPER]]="K",_xlfn.IFNA(INDEX(Draft2018[Current Contract],MATCH(Draft2019[[#This Row],[PLAYER]],Draft2018[PLAYER],0)),"Undrafted"),"")</f>
        <v>Undrafted</v>
      </c>
      <c r="M134" t="str">
        <f>IF(Draft2019[[#This Row],[KEEPER]]="K",Draft2019[[#This Row],[Last Contract]],IF(ISNA(VLOOKUP(Draft2019[[#This Row],[PLAYER]],Rookies2019[full_name],1,FALSE)),"Auction","Rookie"))</f>
        <v>Undrafted</v>
      </c>
      <c r="N134">
        <f>IF(Draft2019[[#This Row],[KEEPER]]="K",1+_xlfn.IFNA(INDEX(Draft2018[Net Keeper Count],MATCH(Draft2019[[#This Row],[PLAYER]],Draft2018[PLAYER],0)),0),0)</f>
        <v>1</v>
      </c>
    </row>
    <row r="135" spans="4:14" x14ac:dyDescent="0.25">
      <c r="D135">
        <v>14</v>
      </c>
      <c r="E135" t="s">
        <v>5498</v>
      </c>
      <c r="F135" t="s">
        <v>348</v>
      </c>
      <c r="G135" t="s">
        <v>1225</v>
      </c>
      <c r="H135" t="s">
        <v>2221</v>
      </c>
      <c r="I135" t="s">
        <v>29</v>
      </c>
      <c r="J135">
        <v>3</v>
      </c>
      <c r="K135" t="s">
        <v>31</v>
      </c>
      <c r="L135" t="str">
        <f>IF(Draft2019[[#This Row],[KEEPER]]="K",_xlfn.IFNA(INDEX(Draft2018[Current Contract],MATCH(Draft2019[[#This Row],[PLAYER]],Draft2018[PLAYER],0)),"Undrafted"),"")</f>
        <v>Rookie</v>
      </c>
      <c r="M135" t="str">
        <f>IF(Draft2019[[#This Row],[KEEPER]]="K",Draft2019[[#This Row],[Last Contract]],IF(ISNA(VLOOKUP(Draft2019[[#This Row],[PLAYER]],Rookies2019[full_name],1,FALSE)),"Auction","Rookie"))</f>
        <v>Rookie</v>
      </c>
      <c r="N135">
        <f>IF(Draft2019[[#This Row],[KEEPER]]="K",1+_xlfn.IFNA(INDEX(Draft2018[Net Keeper Count],MATCH(Draft2019[[#This Row],[PLAYER]],Draft2018[PLAYER],0)),0),0)</f>
        <v>1</v>
      </c>
    </row>
    <row r="136" spans="4:14" x14ac:dyDescent="0.25">
      <c r="D136">
        <v>20</v>
      </c>
      <c r="E136" t="s">
        <v>5498</v>
      </c>
      <c r="F136" t="s">
        <v>144</v>
      </c>
      <c r="G136" t="s">
        <v>5145</v>
      </c>
      <c r="H136" t="s">
        <v>2228</v>
      </c>
      <c r="I136" t="s">
        <v>102</v>
      </c>
      <c r="J136">
        <v>51</v>
      </c>
      <c r="L136" t="str">
        <f>IF(Draft2019[[#This Row],[KEEPER]]="K",_xlfn.IFNA(INDEX(Draft2018[Current Contract],MATCH(Draft2019[[#This Row],[PLAYER]],Draft2018[PLAYER],0)),"Undrafted"),"")</f>
        <v/>
      </c>
      <c r="M136" t="str">
        <f>IF(Draft2019[[#This Row],[KEEPER]]="K",Draft2019[[#This Row],[Last Contract]],IF(ISNA(VLOOKUP(Draft2019[[#This Row],[PLAYER]],Rookies2019[full_name],1,FALSE)),"Auction","Rookie"))</f>
        <v>Auction</v>
      </c>
      <c r="N136">
        <f>IF(Draft2019[[#This Row],[KEEPER]]="K",1+_xlfn.IFNA(INDEX(Draft2018[Net Keeper Count],MATCH(Draft2019[[#This Row],[PLAYER]],Draft2018[PLAYER],0)),0),0)</f>
        <v>0</v>
      </c>
    </row>
    <row r="137" spans="4:14" x14ac:dyDescent="0.25">
      <c r="D137">
        <v>21</v>
      </c>
      <c r="E137" t="s">
        <v>5498</v>
      </c>
      <c r="F137" t="s">
        <v>418</v>
      </c>
      <c r="G137" t="s">
        <v>2619</v>
      </c>
      <c r="H137" t="s">
        <v>2246</v>
      </c>
      <c r="I137" t="s">
        <v>29</v>
      </c>
      <c r="J137">
        <v>2</v>
      </c>
      <c r="L137" t="str">
        <f>IF(Draft2019[[#This Row],[KEEPER]]="K",_xlfn.IFNA(INDEX(Draft2018[Current Contract],MATCH(Draft2019[[#This Row],[PLAYER]],Draft2018[PLAYER],0)),"Undrafted"),"")</f>
        <v/>
      </c>
      <c r="M137" t="str">
        <f>IF(Draft2019[[#This Row],[KEEPER]]="K",Draft2019[[#This Row],[Last Contract]],IF(ISNA(VLOOKUP(Draft2019[[#This Row],[PLAYER]],Rookies2019[full_name],1,FALSE)),"Auction","Rookie"))</f>
        <v>Auction</v>
      </c>
      <c r="N137">
        <f>IF(Draft2019[[#This Row],[KEEPER]]="K",1+_xlfn.IFNA(INDEX(Draft2018[Net Keeper Count],MATCH(Draft2019[[#This Row],[PLAYER]],Draft2018[PLAYER],0)),0),0)</f>
        <v>0</v>
      </c>
    </row>
    <row r="138" spans="4:14" x14ac:dyDescent="0.25">
      <c r="D138">
        <v>22</v>
      </c>
      <c r="E138" t="s">
        <v>5498</v>
      </c>
      <c r="F138" t="s">
        <v>106</v>
      </c>
      <c r="G138" t="s">
        <v>5554</v>
      </c>
      <c r="H138" t="s">
        <v>62</v>
      </c>
      <c r="I138" t="s">
        <v>64</v>
      </c>
      <c r="J138">
        <v>11</v>
      </c>
      <c r="L138" t="str">
        <f>IF(Draft2019[[#This Row],[KEEPER]]="K",_xlfn.IFNA(INDEX(Draft2018[Current Contract],MATCH(Draft2019[[#This Row],[PLAYER]],Draft2018[PLAYER],0)),"Undrafted"),"")</f>
        <v/>
      </c>
      <c r="M138" t="str">
        <f>IF(Draft2019[[#This Row],[KEEPER]]="K",Draft2019[[#This Row],[Last Contract]],IF(ISNA(VLOOKUP(Draft2019[[#This Row],[PLAYER]],Rookies2019[full_name],1,FALSE)),"Auction","Rookie"))</f>
        <v>Auction</v>
      </c>
      <c r="N138">
        <f>IF(Draft2019[[#This Row],[KEEPER]]="K",1+_xlfn.IFNA(INDEX(Draft2018[Net Keeper Count],MATCH(Draft2019[[#This Row],[PLAYER]],Draft2018[PLAYER],0)),0),0)</f>
        <v>0</v>
      </c>
    </row>
    <row r="139" spans="4:14" x14ac:dyDescent="0.25">
      <c r="D139">
        <v>23</v>
      </c>
      <c r="E139" t="s">
        <v>5498</v>
      </c>
      <c r="F139" t="s">
        <v>139</v>
      </c>
      <c r="G139" t="s">
        <v>5259</v>
      </c>
      <c r="H139" t="s">
        <v>2229</v>
      </c>
      <c r="I139" t="s">
        <v>102</v>
      </c>
      <c r="J139">
        <v>31</v>
      </c>
      <c r="L139" t="str">
        <f>IF(Draft2019[[#This Row],[KEEPER]]="K",_xlfn.IFNA(INDEX(Draft2018[Current Contract],MATCH(Draft2019[[#This Row],[PLAYER]],Draft2018[PLAYER],0)),"Undrafted"),"")</f>
        <v/>
      </c>
      <c r="M139" t="str">
        <f>IF(Draft2019[[#This Row],[KEEPER]]="K",Draft2019[[#This Row],[Last Contract]],IF(ISNA(VLOOKUP(Draft2019[[#This Row],[PLAYER]],Rookies2019[full_name],1,FALSE)),"Auction","Rookie"))</f>
        <v>Auction</v>
      </c>
      <c r="N139">
        <f>IF(Draft2019[[#This Row],[KEEPER]]="K",1+_xlfn.IFNA(INDEX(Draft2018[Net Keeper Count],MATCH(Draft2019[[#This Row],[PLAYER]],Draft2018[PLAYER],0)),0),0)</f>
        <v>0</v>
      </c>
    </row>
    <row r="140" spans="4:14" x14ac:dyDescent="0.25">
      <c r="D140">
        <v>24</v>
      </c>
      <c r="E140" t="s">
        <v>5498</v>
      </c>
      <c r="F140" t="s">
        <v>199</v>
      </c>
      <c r="G140" t="s">
        <v>5555</v>
      </c>
      <c r="H140" t="s">
        <v>28</v>
      </c>
      <c r="I140" t="s">
        <v>126</v>
      </c>
      <c r="J140">
        <v>1</v>
      </c>
      <c r="L140" t="str">
        <f>IF(Draft2019[[#This Row],[KEEPER]]="K",_xlfn.IFNA(INDEX(Draft2018[Current Contract],MATCH(Draft2019[[#This Row],[PLAYER]],Draft2018[PLAYER],0)),"Undrafted"),"")</f>
        <v/>
      </c>
      <c r="M140" t="str">
        <f>IF(Draft2019[[#This Row],[KEEPER]]="K",Draft2019[[#This Row],[Last Contract]],IF(ISNA(VLOOKUP(Draft2019[[#This Row],[PLAYER]],Rookies2019[full_name],1,FALSE)),"Auction","Rookie"))</f>
        <v>Auction</v>
      </c>
      <c r="N140">
        <f>IF(Draft2019[[#This Row],[KEEPER]]="K",1+_xlfn.IFNA(INDEX(Draft2018[Net Keeper Count],MATCH(Draft2019[[#This Row],[PLAYER]],Draft2018[PLAYER],0)),0),0)</f>
        <v>0</v>
      </c>
    </row>
    <row r="141" spans="4:14" x14ac:dyDescent="0.25">
      <c r="D141">
        <v>6</v>
      </c>
      <c r="E141" t="s">
        <v>5498</v>
      </c>
      <c r="F141" t="s">
        <v>1503</v>
      </c>
      <c r="G141" t="s">
        <v>1502</v>
      </c>
      <c r="H141" t="s">
        <v>2278</v>
      </c>
      <c r="I141" t="s">
        <v>102</v>
      </c>
      <c r="J141">
        <v>6</v>
      </c>
      <c r="K141" t="s">
        <v>19</v>
      </c>
      <c r="L141" t="str">
        <f>IF(Draft2019[[#This Row],[KEEPER]]="K",_xlfn.IFNA(INDEX(Draft2018[Current Contract],MATCH(Draft2019[[#This Row],[PLAYER]],Draft2018[PLAYER],0)),"Undrafted"),"")</f>
        <v/>
      </c>
      <c r="M141" t="str">
        <f>IF(Draft2019[[#This Row],[KEEPER]]="K",Draft2019[[#This Row],[Last Contract]],IF(ISNA(VLOOKUP(Draft2019[[#This Row],[PLAYER]],Rookies2019[full_name],1,FALSE)),"Auction","Rookie"))</f>
        <v>Rookie</v>
      </c>
      <c r="N141">
        <f>IF(Draft2019[[#This Row],[KEEPER]]="K",1+_xlfn.IFNA(INDEX(Draft2018[Net Keeper Count],MATCH(Draft2019[[#This Row],[PLAYER]],Draft2018[PLAYER],0)),0),0)</f>
        <v>0</v>
      </c>
    </row>
    <row r="142" spans="4:14" x14ac:dyDescent="0.25">
      <c r="D142">
        <v>7</v>
      </c>
      <c r="E142" t="s">
        <v>5498</v>
      </c>
      <c r="F142" t="s">
        <v>1793</v>
      </c>
      <c r="G142" t="s">
        <v>5162</v>
      </c>
      <c r="H142" t="s">
        <v>34</v>
      </c>
      <c r="I142" t="s">
        <v>64</v>
      </c>
      <c r="J142">
        <v>4</v>
      </c>
      <c r="K142" t="s">
        <v>19</v>
      </c>
      <c r="L142" t="str">
        <f>IF(Draft2019[[#This Row],[KEEPER]]="K",_xlfn.IFNA(INDEX(Draft2018[Current Contract],MATCH(Draft2019[[#This Row],[PLAYER]],Draft2018[PLAYER],0)),"Undrafted"),"")</f>
        <v/>
      </c>
      <c r="M142" t="str">
        <f>IF(Draft2019[[#This Row],[KEEPER]]="K",Draft2019[[#This Row],[Last Contract]],IF(ISNA(VLOOKUP(Draft2019[[#This Row],[PLAYER]],Rookies2019[full_name],1,FALSE)),"Auction","Rookie"))</f>
        <v>Rookie</v>
      </c>
      <c r="N142">
        <f>IF(Draft2019[[#This Row],[KEEPER]]="K",1+_xlfn.IFNA(INDEX(Draft2018[Net Keeper Count],MATCH(Draft2019[[#This Row],[PLAYER]],Draft2018[PLAYER],0)),0),0)</f>
        <v>0</v>
      </c>
    </row>
    <row r="143" spans="4:14" x14ac:dyDescent="0.25">
      <c r="D143">
        <v>8</v>
      </c>
      <c r="E143" t="s">
        <v>5498</v>
      </c>
      <c r="F143" t="s">
        <v>1772</v>
      </c>
      <c r="G143" t="s">
        <v>5157</v>
      </c>
      <c r="H143" t="s">
        <v>2209</v>
      </c>
      <c r="I143" t="s">
        <v>126</v>
      </c>
      <c r="J143">
        <v>3</v>
      </c>
      <c r="K143" t="s">
        <v>19</v>
      </c>
      <c r="L143" t="str">
        <f>IF(Draft2019[[#This Row],[KEEPER]]="K",_xlfn.IFNA(INDEX(Draft2018[Current Contract],MATCH(Draft2019[[#This Row],[PLAYER]],Draft2018[PLAYER],0)),"Undrafted"),"")</f>
        <v/>
      </c>
      <c r="M143" t="str">
        <f>IF(Draft2019[[#This Row],[KEEPER]]="K",Draft2019[[#This Row],[Last Contract]],IF(ISNA(VLOOKUP(Draft2019[[#This Row],[PLAYER]],Rookies2019[full_name],1,FALSE)),"Auction","Rookie"))</f>
        <v>Rookie</v>
      </c>
      <c r="N143">
        <f>IF(Draft2019[[#This Row],[KEEPER]]="K",1+_xlfn.IFNA(INDEX(Draft2018[Net Keeper Count],MATCH(Draft2019[[#This Row],[PLAYER]],Draft2018[PLAYER],0)),0),0)</f>
        <v>0</v>
      </c>
    </row>
    <row r="144" spans="4:14" x14ac:dyDescent="0.25">
      <c r="D144">
        <v>10</v>
      </c>
      <c r="E144" t="s">
        <v>5498</v>
      </c>
      <c r="F144" t="s">
        <v>1235</v>
      </c>
      <c r="G144" t="s">
        <v>1234</v>
      </c>
      <c r="H144" t="s">
        <v>2228</v>
      </c>
      <c r="I144" t="s">
        <v>64</v>
      </c>
      <c r="J144">
        <v>2</v>
      </c>
      <c r="K144" t="s">
        <v>19</v>
      </c>
      <c r="L144" t="str">
        <f>IF(Draft2019[[#This Row],[KEEPER]]="K",_xlfn.IFNA(INDEX(Draft2018[Current Contract],MATCH(Draft2019[[#This Row],[PLAYER]],Draft2018[PLAYER],0)),"Undrafted"),"")</f>
        <v/>
      </c>
      <c r="M144" t="str">
        <f>IF(Draft2019[[#This Row],[KEEPER]]="K",Draft2019[[#This Row],[Last Contract]],IF(ISNA(VLOOKUP(Draft2019[[#This Row],[PLAYER]],Rookies2019[full_name],1,FALSE)),"Auction","Rookie"))</f>
        <v>Rookie</v>
      </c>
      <c r="N144">
        <f>IF(Draft2019[[#This Row],[KEEPER]]="K",1+_xlfn.IFNA(INDEX(Draft2018[Net Keeper Count],MATCH(Draft2019[[#This Row],[PLAYER]],Draft2018[PLAYER],0)),0),0)</f>
        <v>0</v>
      </c>
    </row>
    <row r="145" spans="4:14" x14ac:dyDescent="0.25">
      <c r="D145">
        <v>15</v>
      </c>
      <c r="E145" t="s">
        <v>5498</v>
      </c>
      <c r="F145" t="s">
        <v>5556</v>
      </c>
      <c r="G145" t="s">
        <v>5557</v>
      </c>
      <c r="H145" t="s">
        <v>2219</v>
      </c>
      <c r="I145" t="s">
        <v>126</v>
      </c>
      <c r="J145">
        <v>1</v>
      </c>
      <c r="K145" t="s">
        <v>19</v>
      </c>
      <c r="L145" t="str">
        <f>IF(Draft2019[[#This Row],[KEEPER]]="K",_xlfn.IFNA(INDEX(Draft2018[Current Contract],MATCH(Draft2019[[#This Row],[PLAYER]],Draft2018[PLAYER],0)),"Undrafted"),"")</f>
        <v/>
      </c>
      <c r="M145" t="str">
        <f>IF(Draft2019[[#This Row],[KEEPER]]="K",Draft2019[[#This Row],[Last Contract]],IF(ISNA(VLOOKUP(Draft2019[[#This Row],[PLAYER]],Rookies2019[full_name],1,FALSE)),"Auction","Rookie"))</f>
        <v>Rookie</v>
      </c>
      <c r="N145">
        <f>IF(Draft2019[[#This Row],[KEEPER]]="K",1+_xlfn.IFNA(INDEX(Draft2018[Net Keeper Count],MATCH(Draft2019[[#This Row],[PLAYER]],Draft2018[PLAYER],0)),0),0)</f>
        <v>0</v>
      </c>
    </row>
    <row r="146" spans="4:14" x14ac:dyDescent="0.25">
      <c r="D146">
        <v>16</v>
      </c>
      <c r="E146" t="s">
        <v>5498</v>
      </c>
      <c r="F146" t="s">
        <v>5558</v>
      </c>
      <c r="G146" t="s">
        <v>5559</v>
      </c>
      <c r="H146">
        <v>0</v>
      </c>
      <c r="I146" t="s">
        <v>102</v>
      </c>
      <c r="J146">
        <v>1</v>
      </c>
      <c r="K146" t="s">
        <v>19</v>
      </c>
      <c r="L146" t="str">
        <f>IF(Draft2019[[#This Row],[KEEPER]]="K",_xlfn.IFNA(INDEX(Draft2018[Current Contract],MATCH(Draft2019[[#This Row],[PLAYER]],Draft2018[PLAYER],0)),"Undrafted"),"")</f>
        <v/>
      </c>
      <c r="M146" t="str">
        <f>IF(Draft2019[[#This Row],[KEEPER]]="K",Draft2019[[#This Row],[Last Contract]],IF(ISNA(VLOOKUP(Draft2019[[#This Row],[PLAYER]],Rookies2019[full_name],1,FALSE)),"Auction","Rookie"))</f>
        <v>Rookie</v>
      </c>
      <c r="N146">
        <f>IF(Draft2019[[#This Row],[KEEPER]]="K",1+_xlfn.IFNA(INDEX(Draft2018[Net Keeper Count],MATCH(Draft2019[[#This Row],[PLAYER]],Draft2018[PLAYER],0)),0),0)</f>
        <v>0</v>
      </c>
    </row>
    <row r="147" spans="4:14" x14ac:dyDescent="0.25">
      <c r="D147">
        <v>17</v>
      </c>
      <c r="E147" t="s">
        <v>5498</v>
      </c>
      <c r="F147" t="s">
        <v>2110</v>
      </c>
      <c r="G147" t="s">
        <v>5403</v>
      </c>
      <c r="H147" t="s">
        <v>2210</v>
      </c>
      <c r="I147" t="s">
        <v>64</v>
      </c>
      <c r="J147">
        <v>1</v>
      </c>
      <c r="K147" t="s">
        <v>19</v>
      </c>
      <c r="L147" t="str">
        <f>IF(Draft2019[[#This Row],[KEEPER]]="K",_xlfn.IFNA(INDEX(Draft2018[Current Contract],MATCH(Draft2019[[#This Row],[PLAYER]],Draft2018[PLAYER],0)),"Undrafted"),"")</f>
        <v/>
      </c>
      <c r="M147" t="str">
        <f>IF(Draft2019[[#This Row],[KEEPER]]="K",Draft2019[[#This Row],[Last Contract]],IF(ISNA(VLOOKUP(Draft2019[[#This Row],[PLAYER]],Rookies2019[full_name],1,FALSE)),"Auction","Rookie"))</f>
        <v>Rookie</v>
      </c>
      <c r="N147">
        <f>IF(Draft2019[[#This Row],[KEEPER]]="K",1+_xlfn.IFNA(INDEX(Draft2018[Net Keeper Count],MATCH(Draft2019[[#This Row],[PLAYER]],Draft2018[PLAYER],0)),0),0)</f>
        <v>0</v>
      </c>
    </row>
    <row r="148" spans="4:14" x14ac:dyDescent="0.25">
      <c r="D148">
        <v>18</v>
      </c>
      <c r="E148" t="s">
        <v>5498</v>
      </c>
      <c r="F148" t="s">
        <v>5560</v>
      </c>
      <c r="G148" t="s">
        <v>5561</v>
      </c>
      <c r="H148" t="s">
        <v>2224</v>
      </c>
      <c r="I148" t="s">
        <v>64</v>
      </c>
      <c r="J148">
        <v>1</v>
      </c>
      <c r="K148" t="s">
        <v>19</v>
      </c>
      <c r="L148" t="str">
        <f>IF(Draft2019[[#This Row],[KEEPER]]="K",_xlfn.IFNA(INDEX(Draft2018[Current Contract],MATCH(Draft2019[[#This Row],[PLAYER]],Draft2018[PLAYER],0)),"Undrafted"),"")</f>
        <v/>
      </c>
      <c r="M148" t="str">
        <f>IF(Draft2019[[#This Row],[KEEPER]]="K",Draft2019[[#This Row],[Last Contract]],IF(ISNA(VLOOKUP(Draft2019[[#This Row],[PLAYER]],Rookies2019[full_name],1,FALSE)),"Auction","Rookie"))</f>
        <v>Rookie</v>
      </c>
      <c r="N148">
        <f>IF(Draft2019[[#This Row],[KEEPER]]="K",1+_xlfn.IFNA(INDEX(Draft2018[Net Keeper Count],MATCH(Draft2019[[#This Row],[PLAYER]],Draft2018[PLAYER],0)),0),0)</f>
        <v>0</v>
      </c>
    </row>
    <row r="149" spans="4:14" x14ac:dyDescent="0.25">
      <c r="D149">
        <v>19</v>
      </c>
      <c r="E149" t="s">
        <v>5498</v>
      </c>
      <c r="F149" t="s">
        <v>2143</v>
      </c>
      <c r="G149" t="s">
        <v>2853</v>
      </c>
      <c r="H149" t="s">
        <v>2322</v>
      </c>
      <c r="I149" t="s">
        <v>29</v>
      </c>
      <c r="J149">
        <v>1</v>
      </c>
      <c r="K149" t="s">
        <v>19</v>
      </c>
      <c r="L149" t="str">
        <f>IF(Draft2019[[#This Row],[KEEPER]]="K",_xlfn.IFNA(INDEX(Draft2018[Current Contract],MATCH(Draft2019[[#This Row],[PLAYER]],Draft2018[PLAYER],0)),"Undrafted"),"")</f>
        <v/>
      </c>
      <c r="M149" t="str">
        <f>IF(Draft2019[[#This Row],[KEEPER]]="K",Draft2019[[#This Row],[Last Contract]],IF(ISNA(VLOOKUP(Draft2019[[#This Row],[PLAYER]],Rookies2019[full_name],1,FALSE)),"Auction","Rookie"))</f>
        <v>Rookie</v>
      </c>
      <c r="N149">
        <f>IF(Draft2019[[#This Row],[KEEPER]]="K",1+_xlfn.IFNA(INDEX(Draft2018[Net Keeper Count],MATCH(Draft2019[[#This Row],[PLAYER]],Draft2018[PLAYER],0)),0),0)</f>
        <v>0</v>
      </c>
    </row>
    <row r="150" spans="4:14" x14ac:dyDescent="0.25">
      <c r="D150">
        <v>1</v>
      </c>
      <c r="E150" t="s">
        <v>5562</v>
      </c>
      <c r="F150" t="s">
        <v>248</v>
      </c>
      <c r="G150" t="s">
        <v>5345</v>
      </c>
      <c r="H150" t="s">
        <v>2246</v>
      </c>
      <c r="I150" t="s">
        <v>126</v>
      </c>
      <c r="J150">
        <v>1</v>
      </c>
      <c r="K150" t="s">
        <v>31</v>
      </c>
      <c r="L150" t="str">
        <f>IF(Draft2019[[#This Row],[KEEPER]]="K",_xlfn.IFNA(INDEX(Draft2018[Current Contract],MATCH(Draft2019[[#This Row],[PLAYER]],Draft2018[PLAYER],0)),"Undrafted"),"")</f>
        <v>Auction</v>
      </c>
      <c r="M150" t="str">
        <f>IF(Draft2019[[#This Row],[KEEPER]]="K",Draft2019[[#This Row],[Last Contract]],IF(ISNA(VLOOKUP(Draft2019[[#This Row],[PLAYER]],Rookies2019[full_name],1,FALSE)),"Auction","Rookie"))</f>
        <v>Auction</v>
      </c>
      <c r="N150">
        <f>IF(Draft2019[[#This Row],[KEEPER]]="K",1+_xlfn.IFNA(INDEX(Draft2018[Net Keeper Count],MATCH(Draft2019[[#This Row],[PLAYER]],Draft2018[PLAYER],0)),0),0)</f>
        <v>2</v>
      </c>
    </row>
    <row r="151" spans="4:14" x14ac:dyDescent="0.25">
      <c r="D151">
        <v>2</v>
      </c>
      <c r="E151" t="s">
        <v>5562</v>
      </c>
      <c r="F151" t="s">
        <v>119</v>
      </c>
      <c r="G151" t="s">
        <v>2560</v>
      </c>
      <c r="H151" t="s">
        <v>2224</v>
      </c>
      <c r="I151" t="s">
        <v>64</v>
      </c>
      <c r="J151">
        <v>41</v>
      </c>
      <c r="K151" t="s">
        <v>31</v>
      </c>
      <c r="L151" t="str">
        <f>IF(Draft2019[[#This Row],[KEEPER]]="K",_xlfn.IFNA(INDEX(Draft2018[Current Contract],MATCH(Draft2019[[#This Row],[PLAYER]],Draft2018[PLAYER],0)),"Undrafted"),"")</f>
        <v>Rookie</v>
      </c>
      <c r="M151" t="str">
        <f>IF(Draft2019[[#This Row],[KEEPER]]="K",Draft2019[[#This Row],[Last Contract]],IF(ISNA(VLOOKUP(Draft2019[[#This Row],[PLAYER]],Rookies2019[full_name],1,FALSE)),"Auction","Rookie"))</f>
        <v>Rookie</v>
      </c>
      <c r="N151">
        <f>IF(Draft2019[[#This Row],[KEEPER]]="K",1+_xlfn.IFNA(INDEX(Draft2018[Net Keeper Count],MATCH(Draft2019[[#This Row],[PLAYER]],Draft2018[PLAYER],0)),0),0)</f>
        <v>2</v>
      </c>
    </row>
    <row r="152" spans="4:14" x14ac:dyDescent="0.25">
      <c r="D152">
        <v>3</v>
      </c>
      <c r="E152" t="s">
        <v>5562</v>
      </c>
      <c r="F152" t="s">
        <v>290</v>
      </c>
      <c r="G152" t="s">
        <v>5387</v>
      </c>
      <c r="H152" t="s">
        <v>2278</v>
      </c>
      <c r="I152" t="s">
        <v>64</v>
      </c>
      <c r="J152">
        <v>18</v>
      </c>
      <c r="K152" t="s">
        <v>31</v>
      </c>
      <c r="L152" t="str">
        <f>IF(Draft2019[[#This Row],[KEEPER]]="K",_xlfn.IFNA(INDEX(Draft2018[Current Contract],MATCH(Draft2019[[#This Row],[PLAYER]],Draft2018[PLAYER],0)),"Undrafted"),"")</f>
        <v>Auction</v>
      </c>
      <c r="M152" t="str">
        <f>IF(Draft2019[[#This Row],[KEEPER]]="K",Draft2019[[#This Row],[Last Contract]],IF(ISNA(VLOOKUP(Draft2019[[#This Row],[PLAYER]],Rookies2019[full_name],1,FALSE)),"Auction","Rookie"))</f>
        <v>Auction</v>
      </c>
      <c r="N152">
        <f>IF(Draft2019[[#This Row],[KEEPER]]="K",1+_xlfn.IFNA(INDEX(Draft2018[Net Keeper Count],MATCH(Draft2019[[#This Row],[PLAYER]],Draft2018[PLAYER],0)),0),0)</f>
        <v>1</v>
      </c>
    </row>
    <row r="153" spans="4:14" x14ac:dyDescent="0.25">
      <c r="D153">
        <v>4</v>
      </c>
      <c r="E153" t="s">
        <v>5562</v>
      </c>
      <c r="F153" t="s">
        <v>38</v>
      </c>
      <c r="G153" t="s">
        <v>1250</v>
      </c>
      <c r="H153" t="s">
        <v>2311</v>
      </c>
      <c r="I153" t="s">
        <v>29</v>
      </c>
      <c r="J153">
        <v>10</v>
      </c>
      <c r="K153" t="s">
        <v>31</v>
      </c>
      <c r="L153" t="str">
        <f>IF(Draft2019[[#This Row],[KEEPER]]="K",_xlfn.IFNA(INDEX(Draft2018[Current Contract],MATCH(Draft2019[[#This Row],[PLAYER]],Draft2018[PLAYER],0)),"Undrafted"),"")</f>
        <v>Rookie</v>
      </c>
      <c r="M153" t="str">
        <f>IF(Draft2019[[#This Row],[KEEPER]]="K",Draft2019[[#This Row],[Last Contract]],IF(ISNA(VLOOKUP(Draft2019[[#This Row],[PLAYER]],Rookies2019[full_name],1,FALSE)),"Auction","Rookie"))</f>
        <v>Rookie</v>
      </c>
      <c r="N153">
        <f>IF(Draft2019[[#This Row],[KEEPER]]="K",1+_xlfn.IFNA(INDEX(Draft2018[Net Keeper Count],MATCH(Draft2019[[#This Row],[PLAYER]],Draft2018[PLAYER],0)),0),0)</f>
        <v>3</v>
      </c>
    </row>
    <row r="154" spans="4:14" x14ac:dyDescent="0.25">
      <c r="D154">
        <v>5</v>
      </c>
      <c r="E154" t="s">
        <v>5562</v>
      </c>
      <c r="F154" t="s">
        <v>189</v>
      </c>
      <c r="G154" t="s">
        <v>5397</v>
      </c>
      <c r="H154" t="s">
        <v>92</v>
      </c>
      <c r="I154" t="s">
        <v>102</v>
      </c>
      <c r="J154">
        <v>6</v>
      </c>
      <c r="K154" t="s">
        <v>31</v>
      </c>
      <c r="L154" t="str">
        <f>IF(Draft2019[[#This Row],[KEEPER]]="K",_xlfn.IFNA(INDEX(Draft2018[Current Contract],MATCH(Draft2019[[#This Row],[PLAYER]],Draft2018[PLAYER],0)),"Undrafted"),"")</f>
        <v>Rookie</v>
      </c>
      <c r="M154" t="str">
        <f>IF(Draft2019[[#This Row],[KEEPER]]="K",Draft2019[[#This Row],[Last Contract]],IF(ISNA(VLOOKUP(Draft2019[[#This Row],[PLAYER]],Rookies2019[full_name],1,FALSE)),"Auction","Rookie"))</f>
        <v>Rookie</v>
      </c>
      <c r="N154">
        <f>IF(Draft2019[[#This Row],[KEEPER]]="K",1+_xlfn.IFNA(INDEX(Draft2018[Net Keeper Count],MATCH(Draft2019[[#This Row],[PLAYER]],Draft2018[PLAYER],0)),0),0)</f>
        <v>3</v>
      </c>
    </row>
    <row r="155" spans="4:14" x14ac:dyDescent="0.25">
      <c r="D155">
        <v>8</v>
      </c>
      <c r="E155" t="s">
        <v>5562</v>
      </c>
      <c r="F155" t="s">
        <v>268</v>
      </c>
      <c r="G155" t="s">
        <v>5563</v>
      </c>
      <c r="H155">
        <v>0</v>
      </c>
      <c r="I155" t="s">
        <v>102</v>
      </c>
      <c r="J155">
        <v>2</v>
      </c>
      <c r="K155" t="s">
        <v>31</v>
      </c>
      <c r="L155" t="str">
        <f>IF(Draft2019[[#This Row],[KEEPER]]="K",_xlfn.IFNA(INDEX(Draft2018[Current Contract],MATCH(Draft2019[[#This Row],[PLAYER]],Draft2018[PLAYER],0)),"Undrafted"),"")</f>
        <v>Auction</v>
      </c>
      <c r="M155" t="str">
        <f>IF(Draft2019[[#This Row],[KEEPER]]="K",Draft2019[[#This Row],[Last Contract]],IF(ISNA(VLOOKUP(Draft2019[[#This Row],[PLAYER]],Rookies2019[full_name],1,FALSE)),"Auction","Rookie"))</f>
        <v>Auction</v>
      </c>
      <c r="N155">
        <f>IF(Draft2019[[#This Row],[KEEPER]]="K",1+_xlfn.IFNA(INDEX(Draft2018[Net Keeper Count],MATCH(Draft2019[[#This Row],[PLAYER]],Draft2018[PLAYER],0)),0),0)</f>
        <v>1</v>
      </c>
    </row>
    <row r="156" spans="4:14" x14ac:dyDescent="0.25">
      <c r="D156">
        <v>10</v>
      </c>
      <c r="E156" t="s">
        <v>5562</v>
      </c>
      <c r="F156" t="s">
        <v>291</v>
      </c>
      <c r="G156" t="s">
        <v>5564</v>
      </c>
      <c r="H156" t="s">
        <v>94</v>
      </c>
      <c r="I156" t="s">
        <v>64</v>
      </c>
      <c r="J156">
        <v>1</v>
      </c>
      <c r="K156" t="s">
        <v>31</v>
      </c>
      <c r="L156" t="str">
        <f>IF(Draft2019[[#This Row],[KEEPER]]="K",_xlfn.IFNA(INDEX(Draft2018[Current Contract],MATCH(Draft2019[[#This Row],[PLAYER]],Draft2018[PLAYER],0)),"Undrafted"),"")</f>
        <v>Undrafted</v>
      </c>
      <c r="M156" t="str">
        <f>IF(Draft2019[[#This Row],[KEEPER]]="K",Draft2019[[#This Row],[Last Contract]],IF(ISNA(VLOOKUP(Draft2019[[#This Row],[PLAYER]],Rookies2019[full_name],1,FALSE)),"Auction","Rookie"))</f>
        <v>Undrafted</v>
      </c>
      <c r="N156">
        <f>IF(Draft2019[[#This Row],[KEEPER]]="K",1+_xlfn.IFNA(INDEX(Draft2018[Net Keeper Count],MATCH(Draft2019[[#This Row],[PLAYER]],Draft2018[PLAYER],0)),0),0)</f>
        <v>2</v>
      </c>
    </row>
    <row r="157" spans="4:14" x14ac:dyDescent="0.25">
      <c r="D157">
        <v>11</v>
      </c>
      <c r="E157" t="s">
        <v>5562</v>
      </c>
      <c r="F157" t="s">
        <v>565</v>
      </c>
      <c r="G157" t="s">
        <v>5565</v>
      </c>
      <c r="H157" t="s">
        <v>92</v>
      </c>
      <c r="I157" t="s">
        <v>31</v>
      </c>
      <c r="J157">
        <v>1</v>
      </c>
      <c r="K157" t="s">
        <v>31</v>
      </c>
      <c r="L157" t="str">
        <f>IF(Draft2019[[#This Row],[KEEPER]]="K",_xlfn.IFNA(INDEX(Draft2018[Current Contract],MATCH(Draft2019[[#This Row],[PLAYER]],Draft2018[PLAYER],0)),"Undrafted"),"")</f>
        <v>Undrafted</v>
      </c>
      <c r="M157" t="str">
        <f>IF(Draft2019[[#This Row],[KEEPER]]="K",Draft2019[[#This Row],[Last Contract]],IF(ISNA(VLOOKUP(Draft2019[[#This Row],[PLAYER]],Rookies2019[full_name],1,FALSE)),"Auction","Rookie"))</f>
        <v>Undrafted</v>
      </c>
      <c r="N157">
        <f>IF(Draft2019[[#This Row],[KEEPER]]="K",1+_xlfn.IFNA(INDEX(Draft2018[Net Keeper Count],MATCH(Draft2019[[#This Row],[PLAYER]],Draft2018[PLAYER],0)),0),0)</f>
        <v>1</v>
      </c>
    </row>
    <row r="158" spans="4:14" x14ac:dyDescent="0.25">
      <c r="D158">
        <v>12</v>
      </c>
      <c r="E158" t="s">
        <v>5562</v>
      </c>
      <c r="F158" t="s">
        <v>252</v>
      </c>
      <c r="G158" t="s">
        <v>5399</v>
      </c>
      <c r="H158" t="s">
        <v>2233</v>
      </c>
      <c r="I158" t="s">
        <v>102</v>
      </c>
      <c r="J158">
        <v>1</v>
      </c>
      <c r="K158" t="s">
        <v>31</v>
      </c>
      <c r="L158" t="str">
        <f>IF(Draft2019[[#This Row],[KEEPER]]="K",_xlfn.IFNA(INDEX(Draft2018[Current Contract],MATCH(Draft2019[[#This Row],[PLAYER]],Draft2018[PLAYER],0)),"Undrafted"),"")</f>
        <v>Auction</v>
      </c>
      <c r="M158" t="str">
        <f>IF(Draft2019[[#This Row],[KEEPER]]="K",Draft2019[[#This Row],[Last Contract]],IF(ISNA(VLOOKUP(Draft2019[[#This Row],[PLAYER]],Rookies2019[full_name],1,FALSE)),"Auction","Rookie"))</f>
        <v>Auction</v>
      </c>
      <c r="N158">
        <f>IF(Draft2019[[#This Row],[KEEPER]]="K",1+_xlfn.IFNA(INDEX(Draft2018[Net Keeper Count],MATCH(Draft2019[[#This Row],[PLAYER]],Draft2018[PLAYER],0)),0),0)</f>
        <v>1</v>
      </c>
    </row>
    <row r="159" spans="4:14" x14ac:dyDescent="0.25">
      <c r="D159">
        <v>13</v>
      </c>
      <c r="E159" t="s">
        <v>5562</v>
      </c>
      <c r="F159" t="s">
        <v>284</v>
      </c>
      <c r="G159" t="s">
        <v>5566</v>
      </c>
      <c r="H159" t="s">
        <v>2241</v>
      </c>
      <c r="I159" t="s">
        <v>102</v>
      </c>
      <c r="J159">
        <v>1</v>
      </c>
      <c r="K159" t="s">
        <v>31</v>
      </c>
      <c r="L159" t="str">
        <f>IF(Draft2019[[#This Row],[KEEPER]]="K",_xlfn.IFNA(INDEX(Draft2018[Current Contract],MATCH(Draft2019[[#This Row],[PLAYER]],Draft2018[PLAYER],0)),"Undrafted"),"")</f>
        <v>Undrafted</v>
      </c>
      <c r="M159" t="str">
        <f>IF(Draft2019[[#This Row],[KEEPER]]="K",Draft2019[[#This Row],[Last Contract]],IF(ISNA(VLOOKUP(Draft2019[[#This Row],[PLAYER]],Rookies2019[full_name],1,FALSE)),"Auction","Rookie"))</f>
        <v>Undrafted</v>
      </c>
      <c r="N159">
        <f>IF(Draft2019[[#This Row],[KEEPER]]="K",1+_xlfn.IFNA(INDEX(Draft2018[Net Keeper Count],MATCH(Draft2019[[#This Row],[PLAYER]],Draft2018[PLAYER],0)),0),0)</f>
        <v>1</v>
      </c>
    </row>
    <row r="160" spans="4:14" x14ac:dyDescent="0.25">
      <c r="D160">
        <v>14</v>
      </c>
      <c r="E160" t="s">
        <v>5562</v>
      </c>
      <c r="F160" t="s">
        <v>349</v>
      </c>
      <c r="G160" t="s">
        <v>5567</v>
      </c>
      <c r="H160" t="s">
        <v>2322</v>
      </c>
      <c r="I160" t="s">
        <v>102</v>
      </c>
      <c r="J160">
        <v>1</v>
      </c>
      <c r="K160" t="s">
        <v>31</v>
      </c>
      <c r="L160" t="str">
        <f>IF(Draft2019[[#This Row],[KEEPER]]="K",_xlfn.IFNA(INDEX(Draft2018[Current Contract],MATCH(Draft2019[[#This Row],[PLAYER]],Draft2018[PLAYER],0)),"Undrafted"),"")</f>
        <v>Undrafted</v>
      </c>
      <c r="M160" t="str">
        <f>IF(Draft2019[[#This Row],[KEEPER]]="K",Draft2019[[#This Row],[Last Contract]],IF(ISNA(VLOOKUP(Draft2019[[#This Row],[PLAYER]],Rookies2019[full_name],1,FALSE)),"Auction","Rookie"))</f>
        <v>Undrafted</v>
      </c>
      <c r="N160">
        <f>IF(Draft2019[[#This Row],[KEEPER]]="K",1+_xlfn.IFNA(INDEX(Draft2018[Net Keeper Count],MATCH(Draft2019[[#This Row],[PLAYER]],Draft2018[PLAYER],0)),0),0)</f>
        <v>1</v>
      </c>
    </row>
    <row r="161" spans="4:14" x14ac:dyDescent="0.25">
      <c r="D161">
        <v>18</v>
      </c>
      <c r="E161" t="s">
        <v>5562</v>
      </c>
      <c r="F161" t="s">
        <v>318</v>
      </c>
      <c r="G161" t="s">
        <v>1311</v>
      </c>
      <c r="H161" t="s">
        <v>2248</v>
      </c>
      <c r="I161" t="s">
        <v>102</v>
      </c>
      <c r="J161">
        <v>5</v>
      </c>
      <c r="K161" t="s">
        <v>31</v>
      </c>
      <c r="L161" t="str">
        <f>IF(Draft2019[[#This Row],[KEEPER]]="K",_xlfn.IFNA(INDEX(Draft2018[Current Contract],MATCH(Draft2019[[#This Row],[PLAYER]],Draft2018[PLAYER],0)),"Undrafted"),"")</f>
        <v>Rookie</v>
      </c>
      <c r="M161" t="str">
        <f>IF(Draft2019[[#This Row],[KEEPER]]="K",Draft2019[[#This Row],[Last Contract]],IF(ISNA(VLOOKUP(Draft2019[[#This Row],[PLAYER]],Rookies2019[full_name],1,FALSE)),"Auction","Rookie"))</f>
        <v>Rookie</v>
      </c>
      <c r="N161">
        <f>IF(Draft2019[[#This Row],[KEEPER]]="K",1+_xlfn.IFNA(INDEX(Draft2018[Net Keeper Count],MATCH(Draft2019[[#This Row],[PLAYER]],Draft2018[PLAYER],0)),0),0)</f>
        <v>1</v>
      </c>
    </row>
    <row r="162" spans="4:14" x14ac:dyDescent="0.25">
      <c r="D162">
        <v>19</v>
      </c>
      <c r="E162" t="s">
        <v>5562</v>
      </c>
      <c r="F162" t="s">
        <v>136</v>
      </c>
      <c r="G162" t="s">
        <v>1295</v>
      </c>
      <c r="H162" t="s">
        <v>62</v>
      </c>
      <c r="I162" t="s">
        <v>102</v>
      </c>
      <c r="J162">
        <v>81</v>
      </c>
      <c r="L162" t="str">
        <f>IF(Draft2019[[#This Row],[KEEPER]]="K",_xlfn.IFNA(INDEX(Draft2018[Current Contract],MATCH(Draft2019[[#This Row],[PLAYER]],Draft2018[PLAYER],0)),"Undrafted"),"")</f>
        <v/>
      </c>
      <c r="M162" t="str">
        <f>IF(Draft2019[[#This Row],[KEEPER]]="K",Draft2019[[#This Row],[Last Contract]],IF(ISNA(VLOOKUP(Draft2019[[#This Row],[PLAYER]],Rookies2019[full_name],1,FALSE)),"Auction","Rookie"))</f>
        <v>Auction</v>
      </c>
      <c r="N162">
        <f>IF(Draft2019[[#This Row],[KEEPER]]="K",1+_xlfn.IFNA(INDEX(Draft2018[Net Keeper Count],MATCH(Draft2019[[#This Row],[PLAYER]],Draft2018[PLAYER],0)),0),0)</f>
        <v>0</v>
      </c>
    </row>
    <row r="163" spans="4:14" x14ac:dyDescent="0.25">
      <c r="D163">
        <v>20</v>
      </c>
      <c r="E163" t="s">
        <v>5562</v>
      </c>
      <c r="F163" t="s">
        <v>146</v>
      </c>
      <c r="G163" t="s">
        <v>2565</v>
      </c>
      <c r="H163" t="s">
        <v>62</v>
      </c>
      <c r="I163" t="s">
        <v>126</v>
      </c>
      <c r="J163">
        <v>66</v>
      </c>
      <c r="L163" t="str">
        <f>IF(Draft2019[[#This Row],[KEEPER]]="K",_xlfn.IFNA(INDEX(Draft2018[Current Contract],MATCH(Draft2019[[#This Row],[PLAYER]],Draft2018[PLAYER],0)),"Undrafted"),"")</f>
        <v/>
      </c>
      <c r="M163" t="str">
        <f>IF(Draft2019[[#This Row],[KEEPER]]="K",Draft2019[[#This Row],[Last Contract]],IF(ISNA(VLOOKUP(Draft2019[[#This Row],[PLAYER]],Rookies2019[full_name],1,FALSE)),"Auction","Rookie"))</f>
        <v>Auction</v>
      </c>
      <c r="N163">
        <f>IF(Draft2019[[#This Row],[KEEPER]]="K",1+_xlfn.IFNA(INDEX(Draft2018[Net Keeper Count],MATCH(Draft2019[[#This Row],[PLAYER]],Draft2018[PLAYER],0)),0),0)</f>
        <v>0</v>
      </c>
    </row>
    <row r="164" spans="4:14" x14ac:dyDescent="0.25">
      <c r="D164">
        <v>21</v>
      </c>
      <c r="E164" t="s">
        <v>5562</v>
      </c>
      <c r="F164" t="s">
        <v>171</v>
      </c>
      <c r="G164" t="s">
        <v>5247</v>
      </c>
      <c r="H164" t="s">
        <v>72</v>
      </c>
      <c r="I164" t="s">
        <v>102</v>
      </c>
      <c r="J164">
        <v>39</v>
      </c>
      <c r="L164" t="str">
        <f>IF(Draft2019[[#This Row],[KEEPER]]="K",_xlfn.IFNA(INDEX(Draft2018[Current Contract],MATCH(Draft2019[[#This Row],[PLAYER]],Draft2018[PLAYER],0)),"Undrafted"),"")</f>
        <v/>
      </c>
      <c r="M164" t="str">
        <f>IF(Draft2019[[#This Row],[KEEPER]]="K",Draft2019[[#This Row],[Last Contract]],IF(ISNA(VLOOKUP(Draft2019[[#This Row],[PLAYER]],Rookies2019[full_name],1,FALSE)),"Auction","Rookie"))</f>
        <v>Auction</v>
      </c>
      <c r="N164">
        <f>IF(Draft2019[[#This Row],[KEEPER]]="K",1+_xlfn.IFNA(INDEX(Draft2018[Net Keeper Count],MATCH(Draft2019[[#This Row],[PLAYER]],Draft2018[PLAYER],0)),0),0)</f>
        <v>0</v>
      </c>
    </row>
    <row r="165" spans="4:14" x14ac:dyDescent="0.25">
      <c r="D165">
        <v>22</v>
      </c>
      <c r="E165" t="s">
        <v>5562</v>
      </c>
      <c r="F165" t="s">
        <v>160</v>
      </c>
      <c r="G165" t="s">
        <v>5568</v>
      </c>
      <c r="H165" t="s">
        <v>62</v>
      </c>
      <c r="I165" t="s">
        <v>102</v>
      </c>
      <c r="J165">
        <v>4</v>
      </c>
      <c r="L165" t="str">
        <f>IF(Draft2019[[#This Row],[KEEPER]]="K",_xlfn.IFNA(INDEX(Draft2018[Current Contract],MATCH(Draft2019[[#This Row],[PLAYER]],Draft2018[PLAYER],0)),"Undrafted"),"")</f>
        <v/>
      </c>
      <c r="M165" t="str">
        <f>IF(Draft2019[[#This Row],[KEEPER]]="K",Draft2019[[#This Row],[Last Contract]],IF(ISNA(VLOOKUP(Draft2019[[#This Row],[PLAYER]],Rookies2019[full_name],1,FALSE)),"Auction","Rookie"))</f>
        <v>Auction</v>
      </c>
      <c r="N165">
        <f>IF(Draft2019[[#This Row],[KEEPER]]="K",1+_xlfn.IFNA(INDEX(Draft2018[Net Keeper Count],MATCH(Draft2019[[#This Row],[PLAYER]],Draft2018[PLAYER],0)),0),0)</f>
        <v>0</v>
      </c>
    </row>
    <row r="166" spans="4:14" x14ac:dyDescent="0.25">
      <c r="D166">
        <v>23</v>
      </c>
      <c r="E166" t="s">
        <v>5562</v>
      </c>
      <c r="F166" t="s">
        <v>674</v>
      </c>
      <c r="G166" t="s">
        <v>5451</v>
      </c>
      <c r="H166" t="s">
        <v>2208</v>
      </c>
      <c r="I166" t="s">
        <v>64</v>
      </c>
      <c r="J166">
        <v>1</v>
      </c>
      <c r="L166" t="str">
        <f>IF(Draft2019[[#This Row],[KEEPER]]="K",_xlfn.IFNA(INDEX(Draft2018[Current Contract],MATCH(Draft2019[[#This Row],[PLAYER]],Draft2018[PLAYER],0)),"Undrafted"),"")</f>
        <v/>
      </c>
      <c r="M166" t="str">
        <f>IF(Draft2019[[#This Row],[KEEPER]]="K",Draft2019[[#This Row],[Last Contract]],IF(ISNA(VLOOKUP(Draft2019[[#This Row],[PLAYER]],Rookies2019[full_name],1,FALSE)),"Auction","Rookie"))</f>
        <v>Auction</v>
      </c>
      <c r="N166">
        <f>IF(Draft2019[[#This Row],[KEEPER]]="K",1+_xlfn.IFNA(INDEX(Draft2018[Net Keeper Count],MATCH(Draft2019[[#This Row],[PLAYER]],Draft2018[PLAYER],0)),0),0)</f>
        <v>0</v>
      </c>
    </row>
    <row r="167" spans="4:14" x14ac:dyDescent="0.25">
      <c r="D167">
        <v>24</v>
      </c>
      <c r="E167" t="s">
        <v>5562</v>
      </c>
      <c r="F167" t="s">
        <v>69</v>
      </c>
      <c r="G167" t="s">
        <v>5569</v>
      </c>
      <c r="H167" t="s">
        <v>70</v>
      </c>
      <c r="I167" t="s">
        <v>29</v>
      </c>
      <c r="J167">
        <v>1</v>
      </c>
      <c r="L167" t="str">
        <f>IF(Draft2019[[#This Row],[KEEPER]]="K",_xlfn.IFNA(INDEX(Draft2018[Current Contract],MATCH(Draft2019[[#This Row],[PLAYER]],Draft2018[PLAYER],0)),"Undrafted"),"")</f>
        <v/>
      </c>
      <c r="M167" t="str">
        <f>IF(Draft2019[[#This Row],[KEEPER]]="K",Draft2019[[#This Row],[Last Contract]],IF(ISNA(VLOOKUP(Draft2019[[#This Row],[PLAYER]],Rookies2019[full_name],1,FALSE)),"Auction","Rookie"))</f>
        <v>Auction</v>
      </c>
      <c r="N167">
        <f>IF(Draft2019[[#This Row],[KEEPER]]="K",1+_xlfn.IFNA(INDEX(Draft2018[Net Keeper Count],MATCH(Draft2019[[#This Row],[PLAYER]],Draft2018[PLAYER],0)),0),0)</f>
        <v>0</v>
      </c>
    </row>
    <row r="168" spans="4:14" x14ac:dyDescent="0.25">
      <c r="D168">
        <v>6</v>
      </c>
      <c r="E168" t="s">
        <v>5562</v>
      </c>
      <c r="F168" t="s">
        <v>1670</v>
      </c>
      <c r="G168" t="s">
        <v>2568</v>
      </c>
      <c r="H168" t="s">
        <v>2213</v>
      </c>
      <c r="I168" t="s">
        <v>126</v>
      </c>
      <c r="J168">
        <v>5</v>
      </c>
      <c r="K168" t="s">
        <v>19</v>
      </c>
      <c r="L168" t="str">
        <f>IF(Draft2019[[#This Row],[KEEPER]]="K",_xlfn.IFNA(INDEX(Draft2018[Current Contract],MATCH(Draft2019[[#This Row],[PLAYER]],Draft2018[PLAYER],0)),"Undrafted"),"")</f>
        <v/>
      </c>
      <c r="M168" t="str">
        <f>IF(Draft2019[[#This Row],[KEEPER]]="K",Draft2019[[#This Row],[Last Contract]],IF(ISNA(VLOOKUP(Draft2019[[#This Row],[PLAYER]],Rookies2019[full_name],1,FALSE)),"Auction","Rookie"))</f>
        <v>Rookie</v>
      </c>
      <c r="N168">
        <f>IF(Draft2019[[#This Row],[KEEPER]]="K",1+_xlfn.IFNA(INDEX(Draft2018[Net Keeper Count],MATCH(Draft2019[[#This Row],[PLAYER]],Draft2018[PLAYER],0)),0),0)</f>
        <v>0</v>
      </c>
    </row>
    <row r="169" spans="4:14" x14ac:dyDescent="0.25">
      <c r="D169">
        <v>7</v>
      </c>
      <c r="E169" t="s">
        <v>5562</v>
      </c>
      <c r="F169" t="s">
        <v>1677</v>
      </c>
      <c r="G169" t="s">
        <v>2564</v>
      </c>
      <c r="H169" t="s">
        <v>2208</v>
      </c>
      <c r="I169" t="s">
        <v>102</v>
      </c>
      <c r="J169">
        <v>4</v>
      </c>
      <c r="K169" t="s">
        <v>19</v>
      </c>
      <c r="L169" t="str">
        <f>IF(Draft2019[[#This Row],[KEEPER]]="K",_xlfn.IFNA(INDEX(Draft2018[Current Contract],MATCH(Draft2019[[#This Row],[PLAYER]],Draft2018[PLAYER],0)),"Undrafted"),"")</f>
        <v/>
      </c>
      <c r="M169" t="str">
        <f>IF(Draft2019[[#This Row],[KEEPER]]="K",Draft2019[[#This Row],[Last Contract]],IF(ISNA(VLOOKUP(Draft2019[[#This Row],[PLAYER]],Rookies2019[full_name],1,FALSE)),"Auction","Rookie"))</f>
        <v>Rookie</v>
      </c>
      <c r="N169">
        <f>IF(Draft2019[[#This Row],[KEEPER]]="K",1+_xlfn.IFNA(INDEX(Draft2018[Net Keeper Count],MATCH(Draft2019[[#This Row],[PLAYER]],Draft2018[PLAYER],0)),0),0)</f>
        <v>0</v>
      </c>
    </row>
    <row r="170" spans="4:14" x14ac:dyDescent="0.25">
      <c r="D170">
        <v>9</v>
      </c>
      <c r="E170" t="s">
        <v>5562</v>
      </c>
      <c r="F170" t="s">
        <v>2054</v>
      </c>
      <c r="G170" t="s">
        <v>5570</v>
      </c>
      <c r="H170" t="s">
        <v>2231</v>
      </c>
      <c r="I170" t="s">
        <v>64</v>
      </c>
      <c r="J170">
        <v>2</v>
      </c>
      <c r="K170" t="s">
        <v>19</v>
      </c>
      <c r="L170" t="str">
        <f>IF(Draft2019[[#This Row],[KEEPER]]="K",_xlfn.IFNA(INDEX(Draft2018[Current Contract],MATCH(Draft2019[[#This Row],[PLAYER]],Draft2018[PLAYER],0)),"Undrafted"),"")</f>
        <v/>
      </c>
      <c r="M170" t="str">
        <f>IF(Draft2019[[#This Row],[KEEPER]]="K",Draft2019[[#This Row],[Last Contract]],IF(ISNA(VLOOKUP(Draft2019[[#This Row],[PLAYER]],Rookies2019[full_name],1,FALSE)),"Auction","Rookie"))</f>
        <v>Rookie</v>
      </c>
      <c r="N170">
        <f>IF(Draft2019[[#This Row],[KEEPER]]="K",1+_xlfn.IFNA(INDEX(Draft2018[Net Keeper Count],MATCH(Draft2019[[#This Row],[PLAYER]],Draft2018[PLAYER],0)),0),0)</f>
        <v>0</v>
      </c>
    </row>
    <row r="171" spans="4:14" x14ac:dyDescent="0.25">
      <c r="D171">
        <v>15</v>
      </c>
      <c r="E171" t="s">
        <v>5562</v>
      </c>
      <c r="F171" t="s">
        <v>5571</v>
      </c>
      <c r="G171" t="s">
        <v>5572</v>
      </c>
      <c r="H171" t="s">
        <v>2251</v>
      </c>
      <c r="I171" t="s">
        <v>102</v>
      </c>
      <c r="J171">
        <v>1</v>
      </c>
      <c r="K171" t="s">
        <v>19</v>
      </c>
      <c r="L171" t="str">
        <f>IF(Draft2019[[#This Row],[KEEPER]]="K",_xlfn.IFNA(INDEX(Draft2018[Current Contract],MATCH(Draft2019[[#This Row],[PLAYER]],Draft2018[PLAYER],0)),"Undrafted"),"")</f>
        <v/>
      </c>
      <c r="M171" t="str">
        <f>IF(Draft2019[[#This Row],[KEEPER]]="K",Draft2019[[#This Row],[Last Contract]],IF(ISNA(VLOOKUP(Draft2019[[#This Row],[PLAYER]],Rookies2019[full_name],1,FALSE)),"Auction","Rookie"))</f>
        <v>Rookie</v>
      </c>
      <c r="N171">
        <f>IF(Draft2019[[#This Row],[KEEPER]]="K",1+_xlfn.IFNA(INDEX(Draft2018[Net Keeper Count],MATCH(Draft2019[[#This Row],[PLAYER]],Draft2018[PLAYER],0)),0),0)</f>
        <v>0</v>
      </c>
    </row>
    <row r="172" spans="4:14" x14ac:dyDescent="0.25">
      <c r="D172">
        <v>16</v>
      </c>
      <c r="E172" t="s">
        <v>5562</v>
      </c>
      <c r="F172" t="s">
        <v>5573</v>
      </c>
      <c r="G172" t="s">
        <v>5574</v>
      </c>
      <c r="H172">
        <v>0</v>
      </c>
      <c r="I172" t="s">
        <v>64</v>
      </c>
      <c r="J172">
        <v>1</v>
      </c>
      <c r="K172" t="s">
        <v>19</v>
      </c>
      <c r="L172" t="str">
        <f>IF(Draft2019[[#This Row],[KEEPER]]="K",_xlfn.IFNA(INDEX(Draft2018[Current Contract],MATCH(Draft2019[[#This Row],[PLAYER]],Draft2018[PLAYER],0)),"Undrafted"),"")</f>
        <v/>
      </c>
      <c r="M172" t="str">
        <f>IF(Draft2019[[#This Row],[KEEPER]]="K",Draft2019[[#This Row],[Last Contract]],IF(ISNA(VLOOKUP(Draft2019[[#This Row],[PLAYER]],Rookies2019[full_name],1,FALSE)),"Auction","Rookie"))</f>
        <v>Rookie</v>
      </c>
      <c r="N172">
        <f>IF(Draft2019[[#This Row],[KEEPER]]="K",1+_xlfn.IFNA(INDEX(Draft2018[Net Keeper Count],MATCH(Draft2019[[#This Row],[PLAYER]],Draft2018[PLAYER],0)),0),0)</f>
        <v>0</v>
      </c>
    </row>
    <row r="173" spans="4:14" x14ac:dyDescent="0.25">
      <c r="D173">
        <v>17</v>
      </c>
      <c r="E173" t="s">
        <v>5562</v>
      </c>
      <c r="F173" t="s">
        <v>5575</v>
      </c>
      <c r="G173" t="s">
        <v>5576</v>
      </c>
      <c r="H173" t="s">
        <v>2244</v>
      </c>
      <c r="I173" t="s">
        <v>64</v>
      </c>
      <c r="J173">
        <v>1</v>
      </c>
      <c r="K173" t="s">
        <v>19</v>
      </c>
      <c r="L173" t="str">
        <f>IF(Draft2019[[#This Row],[KEEPER]]="K",_xlfn.IFNA(INDEX(Draft2018[Current Contract],MATCH(Draft2019[[#This Row],[PLAYER]],Draft2018[PLAYER],0)),"Undrafted"),"")</f>
        <v/>
      </c>
      <c r="M173" t="str">
        <f>IF(Draft2019[[#This Row],[KEEPER]]="K",Draft2019[[#This Row],[Last Contract]],IF(ISNA(VLOOKUP(Draft2019[[#This Row],[PLAYER]],Rookies2019[full_name],1,FALSE)),"Auction","Rookie"))</f>
        <v>Rookie</v>
      </c>
      <c r="N173">
        <f>IF(Draft2019[[#This Row],[KEEPER]]="K",1+_xlfn.IFNA(INDEX(Draft2018[Net Keeper Count],MATCH(Draft2019[[#This Row],[PLAYER]],Draft2018[PLAYER],0)),0),0)</f>
        <v>0</v>
      </c>
    </row>
    <row r="174" spans="4:14" x14ac:dyDescent="0.25">
      <c r="D174">
        <v>1</v>
      </c>
      <c r="E174" t="s">
        <v>5577</v>
      </c>
      <c r="F174" t="s">
        <v>239</v>
      </c>
      <c r="G174" t="s">
        <v>1507</v>
      </c>
      <c r="H174" t="s">
        <v>68</v>
      </c>
      <c r="I174" t="s">
        <v>126</v>
      </c>
      <c r="J174">
        <v>7</v>
      </c>
      <c r="K174" t="s">
        <v>31</v>
      </c>
      <c r="L174" t="str">
        <f>IF(Draft2019[[#This Row],[KEEPER]]="K",_xlfn.IFNA(INDEX(Draft2018[Current Contract],MATCH(Draft2019[[#This Row],[PLAYER]],Draft2018[PLAYER],0)),"Undrafted"),"")</f>
        <v>Undrafted</v>
      </c>
      <c r="M174" t="str">
        <f>IF(Draft2019[[#This Row],[KEEPER]]="K",Draft2019[[#This Row],[Last Contract]],IF(ISNA(VLOOKUP(Draft2019[[#This Row],[PLAYER]],Rookies2019[full_name],1,FALSE)),"Auction","Rookie"))</f>
        <v>Undrafted</v>
      </c>
      <c r="N174">
        <f>IF(Draft2019[[#This Row],[KEEPER]]="K",1+_xlfn.IFNA(INDEX(Draft2018[Net Keeper Count],MATCH(Draft2019[[#This Row],[PLAYER]],Draft2018[PLAYER],0)),0),0)</f>
        <v>2</v>
      </c>
    </row>
    <row r="175" spans="4:14" x14ac:dyDescent="0.25">
      <c r="D175">
        <v>3</v>
      </c>
      <c r="E175" t="s">
        <v>5577</v>
      </c>
      <c r="F175" t="s">
        <v>132</v>
      </c>
      <c r="G175" t="s">
        <v>5578</v>
      </c>
      <c r="H175" t="s">
        <v>2248</v>
      </c>
      <c r="I175" t="s">
        <v>64</v>
      </c>
      <c r="J175">
        <v>5</v>
      </c>
      <c r="K175" t="s">
        <v>31</v>
      </c>
      <c r="L175" t="str">
        <f>IF(Draft2019[[#This Row],[KEEPER]]="K",_xlfn.IFNA(INDEX(Draft2018[Current Contract],MATCH(Draft2019[[#This Row],[PLAYER]],Draft2018[PLAYER],0)),"Undrafted"),"")</f>
        <v>Rookie</v>
      </c>
      <c r="M175" t="str">
        <f>IF(Draft2019[[#This Row],[KEEPER]]="K",Draft2019[[#This Row],[Last Contract]],IF(ISNA(VLOOKUP(Draft2019[[#This Row],[PLAYER]],Rookies2019[full_name],1,FALSE)),"Auction","Rookie"))</f>
        <v>Rookie</v>
      </c>
      <c r="N175">
        <f>IF(Draft2019[[#This Row],[KEEPER]]="K",1+_xlfn.IFNA(INDEX(Draft2018[Net Keeper Count],MATCH(Draft2019[[#This Row],[PLAYER]],Draft2018[PLAYER],0)),0),0)</f>
        <v>1</v>
      </c>
    </row>
    <row r="176" spans="4:14" x14ac:dyDescent="0.25">
      <c r="D176">
        <v>5</v>
      </c>
      <c r="E176" t="s">
        <v>5577</v>
      </c>
      <c r="F176" t="s">
        <v>346</v>
      </c>
      <c r="G176" t="s">
        <v>5482</v>
      </c>
      <c r="H176" t="s">
        <v>68</v>
      </c>
      <c r="I176" t="s">
        <v>102</v>
      </c>
      <c r="J176">
        <v>4</v>
      </c>
      <c r="K176" t="s">
        <v>31</v>
      </c>
      <c r="L176" t="str">
        <f>IF(Draft2019[[#This Row],[KEEPER]]="K",_xlfn.IFNA(INDEX(Draft2018[Current Contract],MATCH(Draft2019[[#This Row],[PLAYER]],Draft2018[PLAYER],0)),"Undrafted"),"")</f>
        <v>Rookie</v>
      </c>
      <c r="M176" t="str">
        <f>IF(Draft2019[[#This Row],[KEEPER]]="K",Draft2019[[#This Row],[Last Contract]],IF(ISNA(VLOOKUP(Draft2019[[#This Row],[PLAYER]],Rookies2019[full_name],1,FALSE)),"Auction","Rookie"))</f>
        <v>Rookie</v>
      </c>
      <c r="N176">
        <f>IF(Draft2019[[#This Row],[KEEPER]]="K",1+_xlfn.IFNA(INDEX(Draft2018[Net Keeper Count],MATCH(Draft2019[[#This Row],[PLAYER]],Draft2018[PLAYER],0)),0),0)</f>
        <v>1</v>
      </c>
    </row>
    <row r="177" spans="4:14" x14ac:dyDescent="0.25">
      <c r="D177">
        <v>7</v>
      </c>
      <c r="E177" t="s">
        <v>5577</v>
      </c>
      <c r="F177" t="s">
        <v>179</v>
      </c>
      <c r="G177" t="s">
        <v>5579</v>
      </c>
      <c r="H177" t="s">
        <v>2210</v>
      </c>
      <c r="I177" t="s">
        <v>29</v>
      </c>
      <c r="J177">
        <v>4</v>
      </c>
      <c r="K177" t="s">
        <v>31</v>
      </c>
      <c r="L177" t="str">
        <f>IF(Draft2019[[#This Row],[KEEPER]]="K",_xlfn.IFNA(INDEX(Draft2018[Current Contract],MATCH(Draft2019[[#This Row],[PLAYER]],Draft2018[PLAYER],0)),"Undrafted"),"")</f>
        <v>Rookie</v>
      </c>
      <c r="M177" t="str">
        <f>IF(Draft2019[[#This Row],[KEEPER]]="K",Draft2019[[#This Row],[Last Contract]],IF(ISNA(VLOOKUP(Draft2019[[#This Row],[PLAYER]],Rookies2019[full_name],1,FALSE)),"Auction","Rookie"))</f>
        <v>Rookie</v>
      </c>
      <c r="N177">
        <f>IF(Draft2019[[#This Row],[KEEPER]]="K",1+_xlfn.IFNA(INDEX(Draft2018[Net Keeper Count],MATCH(Draft2019[[#This Row],[PLAYER]],Draft2018[PLAYER],0)),0),0)</f>
        <v>1</v>
      </c>
    </row>
    <row r="178" spans="4:14" x14ac:dyDescent="0.25">
      <c r="D178">
        <v>8</v>
      </c>
      <c r="E178" t="s">
        <v>5577</v>
      </c>
      <c r="F178" t="s">
        <v>269</v>
      </c>
      <c r="G178" t="s">
        <v>5483</v>
      </c>
      <c r="H178" t="s">
        <v>2322</v>
      </c>
      <c r="I178" t="s">
        <v>102</v>
      </c>
      <c r="J178">
        <v>3</v>
      </c>
      <c r="K178" t="s">
        <v>31</v>
      </c>
      <c r="L178" t="str">
        <f>IF(Draft2019[[#This Row],[KEEPER]]="K",_xlfn.IFNA(INDEX(Draft2018[Current Contract],MATCH(Draft2019[[#This Row],[PLAYER]],Draft2018[PLAYER],0)),"Undrafted"),"")</f>
        <v>Rookie</v>
      </c>
      <c r="M178" t="str">
        <f>IF(Draft2019[[#This Row],[KEEPER]]="K",Draft2019[[#This Row],[Last Contract]],IF(ISNA(VLOOKUP(Draft2019[[#This Row],[PLAYER]],Rookies2019[full_name],1,FALSE)),"Auction","Rookie"))</f>
        <v>Rookie</v>
      </c>
      <c r="N178">
        <f>IF(Draft2019[[#This Row],[KEEPER]]="K",1+_xlfn.IFNA(INDEX(Draft2018[Net Keeper Count],MATCH(Draft2019[[#This Row],[PLAYER]],Draft2018[PLAYER],0)),0),0)</f>
        <v>2</v>
      </c>
    </row>
    <row r="179" spans="4:14" x14ac:dyDescent="0.25">
      <c r="D179">
        <v>10</v>
      </c>
      <c r="E179" t="s">
        <v>5577</v>
      </c>
      <c r="F179" t="s">
        <v>249</v>
      </c>
      <c r="G179" t="s">
        <v>2562</v>
      </c>
      <c r="H179" t="s">
        <v>2233</v>
      </c>
      <c r="I179" t="s">
        <v>29</v>
      </c>
      <c r="J179">
        <v>2</v>
      </c>
      <c r="K179" t="s">
        <v>31</v>
      </c>
      <c r="L179" t="str">
        <f>IF(Draft2019[[#This Row],[KEEPER]]="K",_xlfn.IFNA(INDEX(Draft2018[Current Contract],MATCH(Draft2019[[#This Row],[PLAYER]],Draft2018[PLAYER],0)),"Undrafted"),"")</f>
        <v>Rookie</v>
      </c>
      <c r="M179" t="str">
        <f>IF(Draft2019[[#This Row],[KEEPER]]="K",Draft2019[[#This Row],[Last Contract]],IF(ISNA(VLOOKUP(Draft2019[[#This Row],[PLAYER]],Rookies2019[full_name],1,FALSE)),"Auction","Rookie"))</f>
        <v>Rookie</v>
      </c>
      <c r="N179">
        <f>IF(Draft2019[[#This Row],[KEEPER]]="K",1+_xlfn.IFNA(INDEX(Draft2018[Net Keeper Count],MATCH(Draft2019[[#This Row],[PLAYER]],Draft2018[PLAYER],0)),0),0)</f>
        <v>1</v>
      </c>
    </row>
    <row r="180" spans="4:14" x14ac:dyDescent="0.25">
      <c r="D180">
        <v>11</v>
      </c>
      <c r="E180" t="s">
        <v>5577</v>
      </c>
      <c r="F180" t="s">
        <v>581</v>
      </c>
      <c r="G180" t="s">
        <v>5580</v>
      </c>
      <c r="H180" t="s">
        <v>68</v>
      </c>
      <c r="I180" t="s">
        <v>31</v>
      </c>
      <c r="J180">
        <v>1</v>
      </c>
      <c r="K180" t="s">
        <v>31</v>
      </c>
      <c r="L180" t="str">
        <f>IF(Draft2019[[#This Row],[KEEPER]]="K",_xlfn.IFNA(INDEX(Draft2018[Current Contract],MATCH(Draft2019[[#This Row],[PLAYER]],Draft2018[PLAYER],0)),"Undrafted"),"")</f>
        <v>Undrafted</v>
      </c>
      <c r="M180" t="str">
        <f>IF(Draft2019[[#This Row],[KEEPER]]="K",Draft2019[[#This Row],[Last Contract]],IF(ISNA(VLOOKUP(Draft2019[[#This Row],[PLAYER]],Rookies2019[full_name],1,FALSE)),"Auction","Rookie"))</f>
        <v>Undrafted</v>
      </c>
      <c r="N180">
        <f>IF(Draft2019[[#This Row],[KEEPER]]="K",1+_xlfn.IFNA(INDEX(Draft2018[Net Keeper Count],MATCH(Draft2019[[#This Row],[PLAYER]],Draft2018[PLAYER],0)),0),0)</f>
        <v>2</v>
      </c>
    </row>
    <row r="181" spans="4:14" x14ac:dyDescent="0.25">
      <c r="D181">
        <v>12</v>
      </c>
      <c r="E181" t="s">
        <v>5577</v>
      </c>
      <c r="F181" t="s">
        <v>289</v>
      </c>
      <c r="G181" t="s">
        <v>5252</v>
      </c>
      <c r="H181" t="s">
        <v>2224</v>
      </c>
      <c r="I181" t="s">
        <v>102</v>
      </c>
      <c r="J181">
        <v>1</v>
      </c>
      <c r="K181" t="s">
        <v>31</v>
      </c>
      <c r="L181" t="str">
        <f>IF(Draft2019[[#This Row],[KEEPER]]="K",_xlfn.IFNA(INDEX(Draft2018[Current Contract],MATCH(Draft2019[[#This Row],[PLAYER]],Draft2018[PLAYER],0)),"Undrafted"),"")</f>
        <v>Undrafted</v>
      </c>
      <c r="M181" t="str">
        <f>IF(Draft2019[[#This Row],[KEEPER]]="K",Draft2019[[#This Row],[Last Contract]],IF(ISNA(VLOOKUP(Draft2019[[#This Row],[PLAYER]],Rookies2019[full_name],1,FALSE)),"Auction","Rookie"))</f>
        <v>Undrafted</v>
      </c>
      <c r="N181">
        <f>IF(Draft2019[[#This Row],[KEEPER]]="K",1+_xlfn.IFNA(INDEX(Draft2018[Net Keeper Count],MATCH(Draft2019[[#This Row],[PLAYER]],Draft2018[PLAYER],0)),0),0)</f>
        <v>1</v>
      </c>
    </row>
    <row r="182" spans="4:14" x14ac:dyDescent="0.25">
      <c r="D182">
        <v>13</v>
      </c>
      <c r="E182" t="s">
        <v>5577</v>
      </c>
      <c r="F182" t="s">
        <v>201</v>
      </c>
      <c r="G182" t="s">
        <v>5481</v>
      </c>
      <c r="H182" t="s">
        <v>2229</v>
      </c>
      <c r="I182" t="s">
        <v>64</v>
      </c>
      <c r="J182">
        <v>1</v>
      </c>
      <c r="K182" t="s">
        <v>31</v>
      </c>
      <c r="L182" t="str">
        <f>IF(Draft2019[[#This Row],[KEEPER]]="K",_xlfn.IFNA(INDEX(Draft2018[Current Contract],MATCH(Draft2019[[#This Row],[PLAYER]],Draft2018[PLAYER],0)),"Undrafted"),"")</f>
        <v>Auction</v>
      </c>
      <c r="M182" t="str">
        <f>IF(Draft2019[[#This Row],[KEEPER]]="K",Draft2019[[#This Row],[Last Contract]],IF(ISNA(VLOOKUP(Draft2019[[#This Row],[PLAYER]],Rookies2019[full_name],1,FALSE)),"Auction","Rookie"))</f>
        <v>Auction</v>
      </c>
      <c r="N182">
        <f>IF(Draft2019[[#This Row],[KEEPER]]="K",1+_xlfn.IFNA(INDEX(Draft2018[Net Keeper Count],MATCH(Draft2019[[#This Row],[PLAYER]],Draft2018[PLAYER],0)),0),0)</f>
        <v>2</v>
      </c>
    </row>
    <row r="183" spans="4:14" x14ac:dyDescent="0.25">
      <c r="D183">
        <v>14</v>
      </c>
      <c r="E183" t="s">
        <v>5577</v>
      </c>
      <c r="F183" t="s">
        <v>388</v>
      </c>
      <c r="G183" t="s">
        <v>5581</v>
      </c>
      <c r="H183" t="s">
        <v>2244</v>
      </c>
      <c r="I183" t="s">
        <v>64</v>
      </c>
      <c r="J183">
        <v>1</v>
      </c>
      <c r="K183" t="s">
        <v>31</v>
      </c>
      <c r="L183" t="str">
        <f>IF(Draft2019[[#This Row],[KEEPER]]="K",_xlfn.IFNA(INDEX(Draft2018[Current Contract],MATCH(Draft2019[[#This Row],[PLAYER]],Draft2018[PLAYER],0)),"Undrafted"),"")</f>
        <v>Rookie</v>
      </c>
      <c r="M183" t="str">
        <f>IF(Draft2019[[#This Row],[KEEPER]]="K",Draft2019[[#This Row],[Last Contract]],IF(ISNA(VLOOKUP(Draft2019[[#This Row],[PLAYER]],Rookies2019[full_name],1,FALSE)),"Auction","Rookie"))</f>
        <v>Rookie</v>
      </c>
      <c r="N183">
        <f>IF(Draft2019[[#This Row],[KEEPER]]="K",1+_xlfn.IFNA(INDEX(Draft2018[Net Keeper Count],MATCH(Draft2019[[#This Row],[PLAYER]],Draft2018[PLAYER],0)),0),0)</f>
        <v>1</v>
      </c>
    </row>
    <row r="184" spans="4:14" x14ac:dyDescent="0.25">
      <c r="D184">
        <v>15</v>
      </c>
      <c r="E184" t="s">
        <v>5577</v>
      </c>
      <c r="F184" t="s">
        <v>759</v>
      </c>
      <c r="G184" t="s">
        <v>2811</v>
      </c>
      <c r="H184" t="s">
        <v>2278</v>
      </c>
      <c r="I184" t="s">
        <v>102</v>
      </c>
      <c r="J184">
        <v>1</v>
      </c>
      <c r="K184" t="s">
        <v>31</v>
      </c>
      <c r="L184" t="str">
        <f>IF(Draft2019[[#This Row],[KEEPER]]="K",_xlfn.IFNA(INDEX(Draft2018[Current Contract],MATCH(Draft2019[[#This Row],[PLAYER]],Draft2018[PLAYER],0)),"Undrafted"),"")</f>
        <v>Undrafted</v>
      </c>
      <c r="M184" t="str">
        <f>IF(Draft2019[[#This Row],[KEEPER]]="K",Draft2019[[#This Row],[Last Contract]],IF(ISNA(VLOOKUP(Draft2019[[#This Row],[PLAYER]],Rookies2019[full_name],1,FALSE)),"Auction","Rookie"))</f>
        <v>Undrafted</v>
      </c>
      <c r="N184">
        <f>IF(Draft2019[[#This Row],[KEEPER]]="K",1+_xlfn.IFNA(INDEX(Draft2018[Net Keeper Count],MATCH(Draft2019[[#This Row],[PLAYER]],Draft2018[PLAYER],0)),0),0)</f>
        <v>1</v>
      </c>
    </row>
    <row r="185" spans="4:14" x14ac:dyDescent="0.25">
      <c r="D185">
        <v>17</v>
      </c>
      <c r="E185" t="s">
        <v>5577</v>
      </c>
      <c r="F185" t="s">
        <v>442</v>
      </c>
      <c r="G185" t="s">
        <v>2748</v>
      </c>
      <c r="H185" t="s">
        <v>2224</v>
      </c>
      <c r="I185" t="s">
        <v>126</v>
      </c>
      <c r="J185">
        <v>1</v>
      </c>
      <c r="K185" t="s">
        <v>31</v>
      </c>
      <c r="L185" t="str">
        <f>IF(Draft2019[[#This Row],[KEEPER]]="K",_xlfn.IFNA(INDEX(Draft2018[Current Contract],MATCH(Draft2019[[#This Row],[PLAYER]],Draft2018[PLAYER],0)),"Undrafted"),"")</f>
        <v>Rookie</v>
      </c>
      <c r="M185" t="str">
        <f>IF(Draft2019[[#This Row],[KEEPER]]="K",Draft2019[[#This Row],[Last Contract]],IF(ISNA(VLOOKUP(Draft2019[[#This Row],[PLAYER]],Rookies2019[full_name],1,FALSE)),"Auction","Rookie"))</f>
        <v>Rookie</v>
      </c>
      <c r="N185">
        <f>IF(Draft2019[[#This Row],[KEEPER]]="K",1+_xlfn.IFNA(INDEX(Draft2018[Net Keeper Count],MATCH(Draft2019[[#This Row],[PLAYER]],Draft2018[PLAYER],0)),0),0)</f>
        <v>1</v>
      </c>
    </row>
    <row r="186" spans="4:14" x14ac:dyDescent="0.25">
      <c r="D186">
        <v>19</v>
      </c>
      <c r="E186" t="s">
        <v>5577</v>
      </c>
      <c r="F186" t="s">
        <v>85</v>
      </c>
      <c r="G186" t="s">
        <v>5386</v>
      </c>
      <c r="H186" t="s">
        <v>2251</v>
      </c>
      <c r="I186" t="s">
        <v>64</v>
      </c>
      <c r="J186">
        <v>110</v>
      </c>
      <c r="L186" t="str">
        <f>IF(Draft2019[[#This Row],[KEEPER]]="K",_xlfn.IFNA(INDEX(Draft2018[Current Contract],MATCH(Draft2019[[#This Row],[PLAYER]],Draft2018[PLAYER],0)),"Undrafted"),"")</f>
        <v/>
      </c>
      <c r="M186" t="str">
        <f>IF(Draft2019[[#This Row],[KEEPER]]="K",Draft2019[[#This Row],[Last Contract]],IF(ISNA(VLOOKUP(Draft2019[[#This Row],[PLAYER]],Rookies2019[full_name],1,FALSE)),"Auction","Rookie"))</f>
        <v>Auction</v>
      </c>
      <c r="N186">
        <f>IF(Draft2019[[#This Row],[KEEPER]]="K",1+_xlfn.IFNA(INDEX(Draft2018[Net Keeper Count],MATCH(Draft2019[[#This Row],[PLAYER]],Draft2018[PLAYER],0)),0),0)</f>
        <v>0</v>
      </c>
    </row>
    <row r="187" spans="4:14" x14ac:dyDescent="0.25">
      <c r="D187">
        <v>20</v>
      </c>
      <c r="E187" t="s">
        <v>5577</v>
      </c>
      <c r="F187" t="s">
        <v>122</v>
      </c>
      <c r="G187" t="s">
        <v>1202</v>
      </c>
      <c r="H187" t="s">
        <v>28</v>
      </c>
      <c r="I187" t="s">
        <v>102</v>
      </c>
      <c r="J187">
        <v>108</v>
      </c>
      <c r="L187" t="str">
        <f>IF(Draft2019[[#This Row],[KEEPER]]="K",_xlfn.IFNA(INDEX(Draft2018[Current Contract],MATCH(Draft2019[[#This Row],[PLAYER]],Draft2018[PLAYER],0)),"Undrafted"),"")</f>
        <v/>
      </c>
      <c r="M187" t="str">
        <f>IF(Draft2019[[#This Row],[KEEPER]]="K",Draft2019[[#This Row],[Last Contract]],IF(ISNA(VLOOKUP(Draft2019[[#This Row],[PLAYER]],Rookies2019[full_name],1,FALSE)),"Auction","Rookie"))</f>
        <v>Auction</v>
      </c>
      <c r="N187">
        <f>IF(Draft2019[[#This Row],[KEEPER]]="K",1+_xlfn.IFNA(INDEX(Draft2018[Net Keeper Count],MATCH(Draft2019[[#This Row],[PLAYER]],Draft2018[PLAYER],0)),0),0)</f>
        <v>0</v>
      </c>
    </row>
    <row r="188" spans="4:14" x14ac:dyDescent="0.25">
      <c r="D188">
        <v>21</v>
      </c>
      <c r="E188" t="s">
        <v>5577</v>
      </c>
      <c r="F188" t="s">
        <v>123</v>
      </c>
      <c r="G188" t="s">
        <v>5358</v>
      </c>
      <c r="H188" t="s">
        <v>2246</v>
      </c>
      <c r="I188" t="s">
        <v>102</v>
      </c>
      <c r="J188">
        <v>28</v>
      </c>
      <c r="L188" t="str">
        <f>IF(Draft2019[[#This Row],[KEEPER]]="K",_xlfn.IFNA(INDEX(Draft2018[Current Contract],MATCH(Draft2019[[#This Row],[PLAYER]],Draft2018[PLAYER],0)),"Undrafted"),"")</f>
        <v/>
      </c>
      <c r="M188" t="str">
        <f>IF(Draft2019[[#This Row],[KEEPER]]="K",Draft2019[[#This Row],[Last Contract]],IF(ISNA(VLOOKUP(Draft2019[[#This Row],[PLAYER]],Rookies2019[full_name],1,FALSE)),"Auction","Rookie"))</f>
        <v>Auction</v>
      </c>
      <c r="N188">
        <f>IF(Draft2019[[#This Row],[KEEPER]]="K",1+_xlfn.IFNA(INDEX(Draft2018[Net Keeper Count],MATCH(Draft2019[[#This Row],[PLAYER]],Draft2018[PLAYER],0)),0),0)</f>
        <v>0</v>
      </c>
    </row>
    <row r="189" spans="4:14" x14ac:dyDescent="0.25">
      <c r="D189">
        <v>22</v>
      </c>
      <c r="E189" t="s">
        <v>5577</v>
      </c>
      <c r="F189" t="s">
        <v>156</v>
      </c>
      <c r="G189" t="s">
        <v>5499</v>
      </c>
      <c r="H189" t="s">
        <v>2224</v>
      </c>
      <c r="I189" t="s">
        <v>126</v>
      </c>
      <c r="J189">
        <v>1</v>
      </c>
      <c r="L189" t="str">
        <f>IF(Draft2019[[#This Row],[KEEPER]]="K",_xlfn.IFNA(INDEX(Draft2018[Current Contract],MATCH(Draft2019[[#This Row],[PLAYER]],Draft2018[PLAYER],0)),"Undrafted"),"")</f>
        <v/>
      </c>
      <c r="M189" t="str">
        <f>IF(Draft2019[[#This Row],[KEEPER]]="K",Draft2019[[#This Row],[Last Contract]],IF(ISNA(VLOOKUP(Draft2019[[#This Row],[PLAYER]],Rookies2019[full_name],1,FALSE)),"Auction","Rookie"))</f>
        <v>Auction</v>
      </c>
      <c r="N189">
        <f>IF(Draft2019[[#This Row],[KEEPER]]="K",1+_xlfn.IFNA(INDEX(Draft2018[Net Keeper Count],MATCH(Draft2019[[#This Row],[PLAYER]],Draft2018[PLAYER],0)),0),0)</f>
        <v>0</v>
      </c>
    </row>
    <row r="190" spans="4:14" x14ac:dyDescent="0.25">
      <c r="D190">
        <v>23</v>
      </c>
      <c r="E190" t="s">
        <v>5577</v>
      </c>
      <c r="F190" t="s">
        <v>67</v>
      </c>
      <c r="G190" t="s">
        <v>5192</v>
      </c>
      <c r="H190" t="s">
        <v>68</v>
      </c>
      <c r="I190" t="s">
        <v>29</v>
      </c>
      <c r="J190">
        <v>1</v>
      </c>
      <c r="L190" t="str">
        <f>IF(Draft2019[[#This Row],[KEEPER]]="K",_xlfn.IFNA(INDEX(Draft2018[Current Contract],MATCH(Draft2019[[#This Row],[PLAYER]],Draft2018[PLAYER],0)),"Undrafted"),"")</f>
        <v/>
      </c>
      <c r="M190" t="str">
        <f>IF(Draft2019[[#This Row],[KEEPER]]="K",Draft2019[[#This Row],[Last Contract]],IF(ISNA(VLOOKUP(Draft2019[[#This Row],[PLAYER]],Rookies2019[full_name],1,FALSE)),"Auction","Rookie"))</f>
        <v>Auction</v>
      </c>
      <c r="N190">
        <f>IF(Draft2019[[#This Row],[KEEPER]]="K",1+_xlfn.IFNA(INDEX(Draft2018[Net Keeper Count],MATCH(Draft2019[[#This Row],[PLAYER]],Draft2018[PLAYER],0)),0),0)</f>
        <v>0</v>
      </c>
    </row>
    <row r="191" spans="4:14" x14ac:dyDescent="0.25">
      <c r="D191">
        <v>24</v>
      </c>
      <c r="E191" t="s">
        <v>5577</v>
      </c>
      <c r="F191" t="s">
        <v>205</v>
      </c>
      <c r="G191" t="s">
        <v>5582</v>
      </c>
      <c r="H191" t="s">
        <v>159</v>
      </c>
      <c r="I191" t="s">
        <v>64</v>
      </c>
      <c r="J191">
        <v>1</v>
      </c>
      <c r="L191" t="str">
        <f>IF(Draft2019[[#This Row],[KEEPER]]="K",_xlfn.IFNA(INDEX(Draft2018[Current Contract],MATCH(Draft2019[[#This Row],[PLAYER]],Draft2018[PLAYER],0)),"Undrafted"),"")</f>
        <v/>
      </c>
      <c r="M191" t="str">
        <f>IF(Draft2019[[#This Row],[KEEPER]]="K",Draft2019[[#This Row],[Last Contract]],IF(ISNA(VLOOKUP(Draft2019[[#This Row],[PLAYER]],Rookies2019[full_name],1,FALSE)),"Auction","Rookie"))</f>
        <v>Auction</v>
      </c>
      <c r="N191">
        <f>IF(Draft2019[[#This Row],[KEEPER]]="K",1+_xlfn.IFNA(INDEX(Draft2018[Net Keeper Count],MATCH(Draft2019[[#This Row],[PLAYER]],Draft2018[PLAYER],0)),0),0)</f>
        <v>0</v>
      </c>
    </row>
    <row r="192" spans="4:14" x14ac:dyDescent="0.25">
      <c r="D192">
        <v>2</v>
      </c>
      <c r="E192" t="s">
        <v>5577</v>
      </c>
      <c r="F192" t="s">
        <v>1627</v>
      </c>
      <c r="G192" t="s">
        <v>2561</v>
      </c>
      <c r="H192" t="s">
        <v>5549</v>
      </c>
      <c r="I192" t="s">
        <v>64</v>
      </c>
      <c r="J192">
        <v>6</v>
      </c>
      <c r="K192" t="s">
        <v>19</v>
      </c>
      <c r="L192" t="str">
        <f>IF(Draft2019[[#This Row],[KEEPER]]="K",_xlfn.IFNA(INDEX(Draft2018[Current Contract],MATCH(Draft2019[[#This Row],[PLAYER]],Draft2018[PLAYER],0)),"Undrafted"),"")</f>
        <v/>
      </c>
      <c r="M192" t="str">
        <f>IF(Draft2019[[#This Row],[KEEPER]]="K",Draft2019[[#This Row],[Last Contract]],IF(ISNA(VLOOKUP(Draft2019[[#This Row],[PLAYER]],Rookies2019[full_name],1,FALSE)),"Auction","Rookie"))</f>
        <v>Rookie</v>
      </c>
      <c r="N192">
        <f>IF(Draft2019[[#This Row],[KEEPER]]="K",1+_xlfn.IFNA(INDEX(Draft2018[Net Keeper Count],MATCH(Draft2019[[#This Row],[PLAYER]],Draft2018[PLAYER],0)),0),0)</f>
        <v>0</v>
      </c>
    </row>
    <row r="193" spans="4:14" x14ac:dyDescent="0.25">
      <c r="D193">
        <v>4</v>
      </c>
      <c r="E193" t="s">
        <v>5577</v>
      </c>
      <c r="F193" t="s">
        <v>1881</v>
      </c>
      <c r="G193" t="s">
        <v>5135</v>
      </c>
      <c r="H193" t="s">
        <v>2246</v>
      </c>
      <c r="I193" t="s">
        <v>102</v>
      </c>
      <c r="J193">
        <v>5</v>
      </c>
      <c r="K193" t="s">
        <v>19</v>
      </c>
      <c r="L193" t="str">
        <f>IF(Draft2019[[#This Row],[KEEPER]]="K",_xlfn.IFNA(INDEX(Draft2018[Current Contract],MATCH(Draft2019[[#This Row],[PLAYER]],Draft2018[PLAYER],0)),"Undrafted"),"")</f>
        <v/>
      </c>
      <c r="M193" t="str">
        <f>IF(Draft2019[[#This Row],[KEEPER]]="K",Draft2019[[#This Row],[Last Contract]],IF(ISNA(VLOOKUP(Draft2019[[#This Row],[PLAYER]],Rookies2019[full_name],1,FALSE)),"Auction","Rookie"))</f>
        <v>Rookie</v>
      </c>
      <c r="N193">
        <f>IF(Draft2019[[#This Row],[KEEPER]]="K",1+_xlfn.IFNA(INDEX(Draft2018[Net Keeper Count],MATCH(Draft2019[[#This Row],[PLAYER]],Draft2018[PLAYER],0)),0),0)</f>
        <v>0</v>
      </c>
    </row>
    <row r="194" spans="4:14" x14ac:dyDescent="0.25">
      <c r="D194">
        <v>6</v>
      </c>
      <c r="E194" t="s">
        <v>5577</v>
      </c>
      <c r="F194" t="s">
        <v>2114</v>
      </c>
      <c r="G194" t="s">
        <v>2585</v>
      </c>
      <c r="H194" t="s">
        <v>2221</v>
      </c>
      <c r="I194" t="s">
        <v>64</v>
      </c>
      <c r="J194">
        <v>4</v>
      </c>
      <c r="K194" t="s">
        <v>19</v>
      </c>
      <c r="L194" t="str">
        <f>IF(Draft2019[[#This Row],[KEEPER]]="K",_xlfn.IFNA(INDEX(Draft2018[Current Contract],MATCH(Draft2019[[#This Row],[PLAYER]],Draft2018[PLAYER],0)),"Undrafted"),"")</f>
        <v/>
      </c>
      <c r="M194" t="str">
        <f>IF(Draft2019[[#This Row],[KEEPER]]="K",Draft2019[[#This Row],[Last Contract]],IF(ISNA(VLOOKUP(Draft2019[[#This Row],[PLAYER]],Rookies2019[full_name],1,FALSE)),"Auction","Rookie"))</f>
        <v>Rookie</v>
      </c>
      <c r="N194">
        <f>IF(Draft2019[[#This Row],[KEEPER]]="K",1+_xlfn.IFNA(INDEX(Draft2018[Net Keeper Count],MATCH(Draft2019[[#This Row],[PLAYER]],Draft2018[PLAYER],0)),0),0)</f>
        <v>0</v>
      </c>
    </row>
    <row r="195" spans="4:14" x14ac:dyDescent="0.25">
      <c r="D195">
        <v>9</v>
      </c>
      <c r="E195" t="s">
        <v>5577</v>
      </c>
      <c r="F195" t="s">
        <v>1109</v>
      </c>
      <c r="G195" t="s">
        <v>1108</v>
      </c>
      <c r="H195" t="s">
        <v>92</v>
      </c>
      <c r="I195" t="s">
        <v>29</v>
      </c>
      <c r="J195">
        <v>3</v>
      </c>
      <c r="K195" t="s">
        <v>19</v>
      </c>
      <c r="L195" t="str">
        <f>IF(Draft2019[[#This Row],[KEEPER]]="K",_xlfn.IFNA(INDEX(Draft2018[Current Contract],MATCH(Draft2019[[#This Row],[PLAYER]],Draft2018[PLAYER],0)),"Undrafted"),"")</f>
        <v/>
      </c>
      <c r="M195" t="str">
        <f>IF(Draft2019[[#This Row],[KEEPER]]="K",Draft2019[[#This Row],[Last Contract]],IF(ISNA(VLOOKUP(Draft2019[[#This Row],[PLAYER]],Rookies2019[full_name],1,FALSE)),"Auction","Rookie"))</f>
        <v>Rookie</v>
      </c>
      <c r="N195">
        <f>IF(Draft2019[[#This Row],[KEEPER]]="K",1+_xlfn.IFNA(INDEX(Draft2018[Net Keeper Count],MATCH(Draft2019[[#This Row],[PLAYER]],Draft2018[PLAYER],0)),0),0)</f>
        <v>0</v>
      </c>
    </row>
    <row r="196" spans="4:14" x14ac:dyDescent="0.25">
      <c r="D196">
        <v>16</v>
      </c>
      <c r="E196" t="s">
        <v>5577</v>
      </c>
      <c r="F196" t="s">
        <v>5583</v>
      </c>
      <c r="G196" t="s">
        <v>5584</v>
      </c>
      <c r="H196" t="s">
        <v>2210</v>
      </c>
      <c r="I196" t="s">
        <v>102</v>
      </c>
      <c r="J196">
        <v>1</v>
      </c>
      <c r="K196" t="s">
        <v>19</v>
      </c>
      <c r="L196" t="str">
        <f>IF(Draft2019[[#This Row],[KEEPER]]="K",_xlfn.IFNA(INDEX(Draft2018[Current Contract],MATCH(Draft2019[[#This Row],[PLAYER]],Draft2018[PLAYER],0)),"Undrafted"),"")</f>
        <v/>
      </c>
      <c r="M196" t="str">
        <f>IF(Draft2019[[#This Row],[KEEPER]]="K",Draft2019[[#This Row],[Last Contract]],IF(ISNA(VLOOKUP(Draft2019[[#This Row],[PLAYER]],Rookies2019[full_name],1,FALSE)),"Auction","Rookie"))</f>
        <v>Rookie</v>
      </c>
      <c r="N196">
        <f>IF(Draft2019[[#This Row],[KEEPER]]="K",1+_xlfn.IFNA(INDEX(Draft2018[Net Keeper Count],MATCH(Draft2019[[#This Row],[PLAYER]],Draft2018[PLAYER],0)),0),0)</f>
        <v>0</v>
      </c>
    </row>
    <row r="197" spans="4:14" x14ac:dyDescent="0.25">
      <c r="D197">
        <v>18</v>
      </c>
      <c r="E197" t="s">
        <v>5577</v>
      </c>
      <c r="F197" t="s">
        <v>2254</v>
      </c>
      <c r="G197" t="s">
        <v>2624</v>
      </c>
      <c r="H197" t="s">
        <v>2322</v>
      </c>
      <c r="I197" t="s">
        <v>126</v>
      </c>
      <c r="J197">
        <v>1</v>
      </c>
      <c r="K197" t="s">
        <v>19</v>
      </c>
      <c r="L197" t="str">
        <f>IF(Draft2019[[#This Row],[KEEPER]]="K",_xlfn.IFNA(INDEX(Draft2018[Current Contract],MATCH(Draft2019[[#This Row],[PLAYER]],Draft2018[PLAYER],0)),"Undrafted"),"")</f>
        <v/>
      </c>
      <c r="M197" t="str">
        <f>IF(Draft2019[[#This Row],[KEEPER]]="K",Draft2019[[#This Row],[Last Contract]],IF(ISNA(VLOOKUP(Draft2019[[#This Row],[PLAYER]],Rookies2019[full_name],1,FALSE)),"Auction","Rookie"))</f>
        <v>Rookie</v>
      </c>
      <c r="N197">
        <f>IF(Draft2019[[#This Row],[KEEPER]]="K",1+_xlfn.IFNA(INDEX(Draft2018[Net Keeper Count],MATCH(Draft2019[[#This Row],[PLAYER]],Draft2018[PLAYER],0)),0),0)</f>
        <v>0</v>
      </c>
    </row>
    <row r="198" spans="4:14" x14ac:dyDescent="0.25">
      <c r="D198">
        <v>1</v>
      </c>
      <c r="E198" t="s">
        <v>1017</v>
      </c>
      <c r="F198" t="s">
        <v>134</v>
      </c>
      <c r="G198" t="s">
        <v>1521</v>
      </c>
      <c r="H198" t="s">
        <v>94</v>
      </c>
      <c r="I198" t="s">
        <v>102</v>
      </c>
      <c r="J198">
        <v>82</v>
      </c>
      <c r="K198" t="s">
        <v>31</v>
      </c>
      <c r="L198" t="str">
        <f>IF(Draft2019[[#This Row],[KEEPER]]="K",_xlfn.IFNA(INDEX(Draft2018[Current Contract],MATCH(Draft2019[[#This Row],[PLAYER]],Draft2018[PLAYER],0)),"Undrafted"),"")</f>
        <v>Auction</v>
      </c>
      <c r="M198" t="str">
        <f>IF(Draft2019[[#This Row],[KEEPER]]="K",Draft2019[[#This Row],[Last Contract]],IF(ISNA(VLOOKUP(Draft2019[[#This Row],[PLAYER]],Rookies2019[full_name],1,FALSE)),"Auction","Rookie"))</f>
        <v>Auction</v>
      </c>
      <c r="N198">
        <f>IF(Draft2019[[#This Row],[KEEPER]]="K",1+_xlfn.IFNA(INDEX(Draft2018[Net Keeper Count],MATCH(Draft2019[[#This Row],[PLAYER]],Draft2018[PLAYER],0)),0),0)</f>
        <v>1</v>
      </c>
    </row>
    <row r="199" spans="4:14" x14ac:dyDescent="0.25">
      <c r="D199">
        <v>2</v>
      </c>
      <c r="E199" t="s">
        <v>1017</v>
      </c>
      <c r="F199" t="s">
        <v>111</v>
      </c>
      <c r="G199" t="s">
        <v>5173</v>
      </c>
      <c r="H199" t="s">
        <v>2219</v>
      </c>
      <c r="I199" t="s">
        <v>102</v>
      </c>
      <c r="J199">
        <v>72</v>
      </c>
      <c r="K199" t="s">
        <v>31</v>
      </c>
      <c r="L199" t="str">
        <f>IF(Draft2019[[#This Row],[KEEPER]]="K",_xlfn.IFNA(INDEX(Draft2018[Current Contract],MATCH(Draft2019[[#This Row],[PLAYER]],Draft2018[PLAYER],0)),"Undrafted"),"")</f>
        <v>Auction</v>
      </c>
      <c r="M199" t="str">
        <f>IF(Draft2019[[#This Row],[KEEPER]]="K",Draft2019[[#This Row],[Last Contract]],IF(ISNA(VLOOKUP(Draft2019[[#This Row],[PLAYER]],Rookies2019[full_name],1,FALSE)),"Auction","Rookie"))</f>
        <v>Auction</v>
      </c>
      <c r="N199">
        <f>IF(Draft2019[[#This Row],[KEEPER]]="K",1+_xlfn.IFNA(INDEX(Draft2018[Net Keeper Count],MATCH(Draft2019[[#This Row],[PLAYER]],Draft2018[PLAYER],0)),0),0)</f>
        <v>2</v>
      </c>
    </row>
    <row r="200" spans="4:14" x14ac:dyDescent="0.25">
      <c r="D200">
        <v>3</v>
      </c>
      <c r="E200" t="s">
        <v>1017</v>
      </c>
      <c r="F200" t="s">
        <v>124</v>
      </c>
      <c r="G200" t="s">
        <v>5175</v>
      </c>
      <c r="H200" t="s">
        <v>2231</v>
      </c>
      <c r="I200" t="s">
        <v>64</v>
      </c>
      <c r="J200">
        <v>33</v>
      </c>
      <c r="K200" t="s">
        <v>31</v>
      </c>
      <c r="L200" t="str">
        <f>IF(Draft2019[[#This Row],[KEEPER]]="K",_xlfn.IFNA(INDEX(Draft2018[Current Contract],MATCH(Draft2019[[#This Row],[PLAYER]],Draft2018[PLAYER],0)),"Undrafted"),"")</f>
        <v>Rookie</v>
      </c>
      <c r="M200" t="str">
        <f>IF(Draft2019[[#This Row],[KEEPER]]="K",Draft2019[[#This Row],[Last Contract]],IF(ISNA(VLOOKUP(Draft2019[[#This Row],[PLAYER]],Rookies2019[full_name],1,FALSE)),"Auction","Rookie"))</f>
        <v>Rookie</v>
      </c>
      <c r="N200">
        <f>IF(Draft2019[[#This Row],[KEEPER]]="K",1+_xlfn.IFNA(INDEX(Draft2018[Net Keeper Count],MATCH(Draft2019[[#This Row],[PLAYER]],Draft2018[PLAYER],0)),0),0)</f>
        <v>2</v>
      </c>
    </row>
    <row r="201" spans="4:14" x14ac:dyDescent="0.25">
      <c r="D201">
        <v>4</v>
      </c>
      <c r="E201" t="s">
        <v>1017</v>
      </c>
      <c r="F201" t="s">
        <v>99</v>
      </c>
      <c r="G201" t="s">
        <v>5190</v>
      </c>
      <c r="H201" t="s">
        <v>2322</v>
      </c>
      <c r="I201" t="s">
        <v>64</v>
      </c>
      <c r="J201">
        <v>18</v>
      </c>
      <c r="K201" t="s">
        <v>31</v>
      </c>
      <c r="L201" t="str">
        <f>IF(Draft2019[[#This Row],[KEEPER]]="K",_xlfn.IFNA(INDEX(Draft2018[Current Contract],MATCH(Draft2019[[#This Row],[PLAYER]],Draft2018[PLAYER],0)),"Undrafted"),"")</f>
        <v>Rookie</v>
      </c>
      <c r="M201" t="str">
        <f>IF(Draft2019[[#This Row],[KEEPER]]="K",Draft2019[[#This Row],[Last Contract]],IF(ISNA(VLOOKUP(Draft2019[[#This Row],[PLAYER]],Rookies2019[full_name],1,FALSE)),"Auction","Rookie"))</f>
        <v>Rookie</v>
      </c>
      <c r="N201">
        <f>IF(Draft2019[[#This Row],[KEEPER]]="K",1+_xlfn.IFNA(INDEX(Draft2018[Net Keeper Count],MATCH(Draft2019[[#This Row],[PLAYER]],Draft2018[PLAYER],0)),0),0)</f>
        <v>2</v>
      </c>
    </row>
    <row r="202" spans="4:14" x14ac:dyDescent="0.25">
      <c r="D202">
        <v>5</v>
      </c>
      <c r="E202" t="s">
        <v>1017</v>
      </c>
      <c r="F202" t="s">
        <v>187</v>
      </c>
      <c r="G202" t="s">
        <v>1259</v>
      </c>
      <c r="H202" t="s">
        <v>92</v>
      </c>
      <c r="I202" t="s">
        <v>126</v>
      </c>
      <c r="J202">
        <v>14</v>
      </c>
      <c r="K202" t="s">
        <v>31</v>
      </c>
      <c r="L202" t="str">
        <f>IF(Draft2019[[#This Row],[KEEPER]]="K",_xlfn.IFNA(INDEX(Draft2018[Current Contract],MATCH(Draft2019[[#This Row],[PLAYER]],Draft2018[PLAYER],0)),"Undrafted"),"")</f>
        <v>Rookie</v>
      </c>
      <c r="M202" t="str">
        <f>IF(Draft2019[[#This Row],[KEEPER]]="K",Draft2019[[#This Row],[Last Contract]],IF(ISNA(VLOOKUP(Draft2019[[#This Row],[PLAYER]],Rookies2019[full_name],1,FALSE)),"Auction","Rookie"))</f>
        <v>Rookie</v>
      </c>
      <c r="N202">
        <f>IF(Draft2019[[#This Row],[KEEPER]]="K",1+_xlfn.IFNA(INDEX(Draft2018[Net Keeper Count],MATCH(Draft2019[[#This Row],[PLAYER]],Draft2018[PLAYER],0)),0),0)</f>
        <v>2</v>
      </c>
    </row>
    <row r="203" spans="4:14" x14ac:dyDescent="0.25">
      <c r="D203">
        <v>6</v>
      </c>
      <c r="E203" t="s">
        <v>1017</v>
      </c>
      <c r="F203" t="s">
        <v>192</v>
      </c>
      <c r="G203" t="s">
        <v>5374</v>
      </c>
      <c r="H203" t="s">
        <v>2213</v>
      </c>
      <c r="I203" t="s">
        <v>102</v>
      </c>
      <c r="J203">
        <v>11</v>
      </c>
      <c r="K203" t="s">
        <v>31</v>
      </c>
      <c r="L203" t="str">
        <f>IF(Draft2019[[#This Row],[KEEPER]]="K",_xlfn.IFNA(INDEX(Draft2018[Current Contract],MATCH(Draft2019[[#This Row],[PLAYER]],Draft2018[PLAYER],0)),"Undrafted"),"")</f>
        <v>Rookie</v>
      </c>
      <c r="M203" t="str">
        <f>IF(Draft2019[[#This Row],[KEEPER]]="K",Draft2019[[#This Row],[Last Contract]],IF(ISNA(VLOOKUP(Draft2019[[#This Row],[PLAYER]],Rookies2019[full_name],1,FALSE)),"Auction","Rookie"))</f>
        <v>Rookie</v>
      </c>
      <c r="N203">
        <f>IF(Draft2019[[#This Row],[KEEPER]]="K",1+_xlfn.IFNA(INDEX(Draft2018[Net Keeper Count],MATCH(Draft2019[[#This Row],[PLAYER]],Draft2018[PLAYER],0)),0),0)</f>
        <v>2</v>
      </c>
    </row>
    <row r="204" spans="4:14" x14ac:dyDescent="0.25">
      <c r="D204">
        <v>7</v>
      </c>
      <c r="E204" t="s">
        <v>1017</v>
      </c>
      <c r="F204" t="s">
        <v>135</v>
      </c>
      <c r="G204" t="s">
        <v>5228</v>
      </c>
      <c r="H204" t="s">
        <v>94</v>
      </c>
      <c r="I204" t="s">
        <v>64</v>
      </c>
      <c r="J204">
        <v>6</v>
      </c>
      <c r="K204" t="s">
        <v>31</v>
      </c>
      <c r="L204" t="str">
        <f>IF(Draft2019[[#This Row],[KEEPER]]="K",_xlfn.IFNA(INDEX(Draft2018[Current Contract],MATCH(Draft2019[[#This Row],[PLAYER]],Draft2018[PLAYER],0)),"Undrafted"),"")</f>
        <v>Rookie</v>
      </c>
      <c r="M204" t="str">
        <f>IF(Draft2019[[#This Row],[KEEPER]]="K",Draft2019[[#This Row],[Last Contract]],IF(ISNA(VLOOKUP(Draft2019[[#This Row],[PLAYER]],Rookies2019[full_name],1,FALSE)),"Auction","Rookie"))</f>
        <v>Rookie</v>
      </c>
      <c r="N204">
        <f>IF(Draft2019[[#This Row],[KEEPER]]="K",1+_xlfn.IFNA(INDEX(Draft2018[Net Keeper Count],MATCH(Draft2019[[#This Row],[PLAYER]],Draft2018[PLAYER],0)),0),0)</f>
        <v>1</v>
      </c>
    </row>
    <row r="205" spans="4:14" x14ac:dyDescent="0.25">
      <c r="D205">
        <v>8</v>
      </c>
      <c r="E205" t="s">
        <v>1017</v>
      </c>
      <c r="F205" t="s">
        <v>278</v>
      </c>
      <c r="G205" t="s">
        <v>1396</v>
      </c>
      <c r="H205" t="s">
        <v>2268</v>
      </c>
      <c r="I205" t="s">
        <v>29</v>
      </c>
      <c r="J205">
        <v>4</v>
      </c>
      <c r="K205" t="s">
        <v>31</v>
      </c>
      <c r="L205" t="str">
        <f>IF(Draft2019[[#This Row],[KEEPER]]="K",_xlfn.IFNA(INDEX(Draft2018[Current Contract],MATCH(Draft2019[[#This Row],[PLAYER]],Draft2018[PLAYER],0)),"Undrafted"),"")</f>
        <v>Rookie</v>
      </c>
      <c r="M205" t="str">
        <f>IF(Draft2019[[#This Row],[KEEPER]]="K",Draft2019[[#This Row],[Last Contract]],IF(ISNA(VLOOKUP(Draft2019[[#This Row],[PLAYER]],Rookies2019[full_name],1,FALSE)),"Auction","Rookie"))</f>
        <v>Rookie</v>
      </c>
      <c r="N205">
        <f>IF(Draft2019[[#This Row],[KEEPER]]="K",1+_xlfn.IFNA(INDEX(Draft2018[Net Keeper Count],MATCH(Draft2019[[#This Row],[PLAYER]],Draft2018[PLAYER],0)),0),0)</f>
        <v>1</v>
      </c>
    </row>
    <row r="206" spans="4:14" x14ac:dyDescent="0.25">
      <c r="D206">
        <v>9</v>
      </c>
      <c r="E206" t="s">
        <v>1017</v>
      </c>
      <c r="F206" t="s">
        <v>75</v>
      </c>
      <c r="G206" t="s">
        <v>1317</v>
      </c>
      <c r="H206" t="s">
        <v>72</v>
      </c>
      <c r="I206" t="s">
        <v>29</v>
      </c>
      <c r="J206">
        <v>4</v>
      </c>
      <c r="K206" t="s">
        <v>31</v>
      </c>
      <c r="L206" t="str">
        <f>IF(Draft2019[[#This Row],[KEEPER]]="K",_xlfn.IFNA(INDEX(Draft2018[Current Contract],MATCH(Draft2019[[#This Row],[PLAYER]],Draft2018[PLAYER],0)),"Undrafted"),"")</f>
        <v>Rookie</v>
      </c>
      <c r="M206" t="str">
        <f>IF(Draft2019[[#This Row],[KEEPER]]="K",Draft2019[[#This Row],[Last Contract]],IF(ISNA(VLOOKUP(Draft2019[[#This Row],[PLAYER]],Rookies2019[full_name],1,FALSE)),"Auction","Rookie"))</f>
        <v>Rookie</v>
      </c>
      <c r="N206">
        <f>IF(Draft2019[[#This Row],[KEEPER]]="K",1+_xlfn.IFNA(INDEX(Draft2018[Net Keeper Count],MATCH(Draft2019[[#This Row],[PLAYER]],Draft2018[PLAYER],0)),0),0)</f>
        <v>3</v>
      </c>
    </row>
    <row r="207" spans="4:14" x14ac:dyDescent="0.25">
      <c r="D207">
        <v>10</v>
      </c>
      <c r="E207" t="s">
        <v>1017</v>
      </c>
      <c r="F207" t="s">
        <v>352</v>
      </c>
      <c r="G207" t="s">
        <v>5585</v>
      </c>
      <c r="H207" t="s">
        <v>2210</v>
      </c>
      <c r="I207" t="s">
        <v>64</v>
      </c>
      <c r="J207">
        <v>4</v>
      </c>
      <c r="K207" t="s">
        <v>31</v>
      </c>
      <c r="L207" t="str">
        <f>IF(Draft2019[[#This Row],[KEEPER]]="K",_xlfn.IFNA(INDEX(Draft2018[Current Contract],MATCH(Draft2019[[#This Row],[PLAYER]],Draft2018[PLAYER],0)),"Undrafted"),"")</f>
        <v>Rookie</v>
      </c>
      <c r="M207" t="str">
        <f>IF(Draft2019[[#This Row],[KEEPER]]="K",Draft2019[[#This Row],[Last Contract]],IF(ISNA(VLOOKUP(Draft2019[[#This Row],[PLAYER]],Rookies2019[full_name],1,FALSE)),"Auction","Rookie"))</f>
        <v>Rookie</v>
      </c>
      <c r="N207">
        <f>IF(Draft2019[[#This Row],[KEEPER]]="K",1+_xlfn.IFNA(INDEX(Draft2018[Net Keeper Count],MATCH(Draft2019[[#This Row],[PLAYER]],Draft2018[PLAYER],0)),0),0)</f>
        <v>1</v>
      </c>
    </row>
    <row r="208" spans="4:14" x14ac:dyDescent="0.25">
      <c r="D208">
        <v>13</v>
      </c>
      <c r="E208" t="s">
        <v>1017</v>
      </c>
      <c r="F208" t="s">
        <v>368</v>
      </c>
      <c r="G208" t="s">
        <v>5185</v>
      </c>
      <c r="H208" t="s">
        <v>2231</v>
      </c>
      <c r="I208" t="s">
        <v>102</v>
      </c>
      <c r="J208">
        <v>2</v>
      </c>
      <c r="K208" t="s">
        <v>31</v>
      </c>
      <c r="L208" t="str">
        <f>IF(Draft2019[[#This Row],[KEEPER]]="K",_xlfn.IFNA(INDEX(Draft2018[Current Contract],MATCH(Draft2019[[#This Row],[PLAYER]],Draft2018[PLAYER],0)),"Undrafted"),"")</f>
        <v>Undrafted</v>
      </c>
      <c r="M208" t="str">
        <f>IF(Draft2019[[#This Row],[KEEPER]]="K",Draft2019[[#This Row],[Last Contract]],IF(ISNA(VLOOKUP(Draft2019[[#This Row],[PLAYER]],Rookies2019[full_name],1,FALSE)),"Auction","Rookie"))</f>
        <v>Undrafted</v>
      </c>
      <c r="N208">
        <f>IF(Draft2019[[#This Row],[KEEPER]]="K",1+_xlfn.IFNA(INDEX(Draft2018[Net Keeper Count],MATCH(Draft2019[[#This Row],[PLAYER]],Draft2018[PLAYER],0)),0),0)</f>
        <v>1</v>
      </c>
    </row>
    <row r="209" spans="4:14" x14ac:dyDescent="0.25">
      <c r="D209">
        <v>14</v>
      </c>
      <c r="E209" t="s">
        <v>1017</v>
      </c>
      <c r="F209" t="s">
        <v>246</v>
      </c>
      <c r="G209" t="s">
        <v>5586</v>
      </c>
      <c r="H209" t="s">
        <v>2236</v>
      </c>
      <c r="I209" t="s">
        <v>126</v>
      </c>
      <c r="J209">
        <v>1</v>
      </c>
      <c r="K209" t="s">
        <v>31</v>
      </c>
      <c r="L209" t="str">
        <f>IF(Draft2019[[#This Row],[KEEPER]]="K",_xlfn.IFNA(INDEX(Draft2018[Current Contract],MATCH(Draft2019[[#This Row],[PLAYER]],Draft2018[PLAYER],0)),"Undrafted"),"")</f>
        <v>Undrafted</v>
      </c>
      <c r="M209" t="str">
        <f>IF(Draft2019[[#This Row],[KEEPER]]="K",Draft2019[[#This Row],[Last Contract]],IF(ISNA(VLOOKUP(Draft2019[[#This Row],[PLAYER]],Rookies2019[full_name],1,FALSE)),"Auction","Rookie"))</f>
        <v>Undrafted</v>
      </c>
      <c r="N209">
        <f>IF(Draft2019[[#This Row],[KEEPER]]="K",1+_xlfn.IFNA(INDEX(Draft2018[Net Keeper Count],MATCH(Draft2019[[#This Row],[PLAYER]],Draft2018[PLAYER],0)),0),0)</f>
        <v>1</v>
      </c>
    </row>
    <row r="210" spans="4:14" x14ac:dyDescent="0.25">
      <c r="D210">
        <v>15</v>
      </c>
      <c r="E210" t="s">
        <v>1017</v>
      </c>
      <c r="F210" t="s">
        <v>564</v>
      </c>
      <c r="G210" t="s">
        <v>5587</v>
      </c>
      <c r="H210" t="s">
        <v>2219</v>
      </c>
      <c r="I210" t="s">
        <v>31</v>
      </c>
      <c r="J210">
        <v>1</v>
      </c>
      <c r="K210" t="s">
        <v>31</v>
      </c>
      <c r="L210" t="str">
        <f>IF(Draft2019[[#This Row],[KEEPER]]="K",_xlfn.IFNA(INDEX(Draft2018[Current Contract],MATCH(Draft2019[[#This Row],[PLAYER]],Draft2018[PLAYER],0)),"Undrafted"),"")</f>
        <v>Undrafted</v>
      </c>
      <c r="M210" t="str">
        <f>IF(Draft2019[[#This Row],[KEEPER]]="K",Draft2019[[#This Row],[Last Contract]],IF(ISNA(VLOOKUP(Draft2019[[#This Row],[PLAYER]],Rookies2019[full_name],1,FALSE)),"Auction","Rookie"))</f>
        <v>Undrafted</v>
      </c>
      <c r="N210">
        <f>IF(Draft2019[[#This Row],[KEEPER]]="K",1+_xlfn.IFNA(INDEX(Draft2018[Net Keeper Count],MATCH(Draft2019[[#This Row],[PLAYER]],Draft2018[PLAYER],0)),0),0)</f>
        <v>1</v>
      </c>
    </row>
    <row r="211" spans="4:14" x14ac:dyDescent="0.25">
      <c r="D211">
        <v>16</v>
      </c>
      <c r="E211" t="s">
        <v>1017</v>
      </c>
      <c r="F211" t="s">
        <v>242</v>
      </c>
      <c r="G211" t="s">
        <v>5248</v>
      </c>
      <c r="H211" t="s">
        <v>70</v>
      </c>
      <c r="I211" t="s">
        <v>64</v>
      </c>
      <c r="J211">
        <v>1</v>
      </c>
      <c r="K211" t="s">
        <v>31</v>
      </c>
      <c r="L211" t="str">
        <f>IF(Draft2019[[#This Row],[KEEPER]]="K",_xlfn.IFNA(INDEX(Draft2018[Current Contract],MATCH(Draft2019[[#This Row],[PLAYER]],Draft2018[PLAYER],0)),"Undrafted"),"")</f>
        <v>Auction</v>
      </c>
      <c r="M211" t="str">
        <f>IF(Draft2019[[#This Row],[KEEPER]]="K",Draft2019[[#This Row],[Last Contract]],IF(ISNA(VLOOKUP(Draft2019[[#This Row],[PLAYER]],Rookies2019[full_name],1,FALSE)),"Auction","Rookie"))</f>
        <v>Auction</v>
      </c>
      <c r="N211">
        <f>IF(Draft2019[[#This Row],[KEEPER]]="K",1+_xlfn.IFNA(INDEX(Draft2018[Net Keeper Count],MATCH(Draft2019[[#This Row],[PLAYER]],Draft2018[PLAYER],0)),0),0)</f>
        <v>1</v>
      </c>
    </row>
    <row r="212" spans="4:14" x14ac:dyDescent="0.25">
      <c r="D212">
        <v>17</v>
      </c>
      <c r="E212" t="s">
        <v>1017</v>
      </c>
      <c r="F212" t="s">
        <v>241</v>
      </c>
      <c r="G212" t="s">
        <v>5154</v>
      </c>
      <c r="H212" t="s">
        <v>5549</v>
      </c>
      <c r="I212" t="s">
        <v>102</v>
      </c>
      <c r="J212">
        <v>1</v>
      </c>
      <c r="K212" t="s">
        <v>31</v>
      </c>
      <c r="L212" t="str">
        <f>IF(Draft2019[[#This Row],[KEEPER]]="K",_xlfn.IFNA(INDEX(Draft2018[Current Contract],MATCH(Draft2019[[#This Row],[PLAYER]],Draft2018[PLAYER],0)),"Undrafted"),"")</f>
        <v>Undrafted</v>
      </c>
      <c r="M212" t="str">
        <f>IF(Draft2019[[#This Row],[KEEPER]]="K",Draft2019[[#This Row],[Last Contract]],IF(ISNA(VLOOKUP(Draft2019[[#This Row],[PLAYER]],Rookies2019[full_name],1,FALSE)),"Auction","Rookie"))</f>
        <v>Undrafted</v>
      </c>
      <c r="N212">
        <f>IF(Draft2019[[#This Row],[KEEPER]]="K",1+_xlfn.IFNA(INDEX(Draft2018[Net Keeper Count],MATCH(Draft2019[[#This Row],[PLAYER]],Draft2018[PLAYER],0)),0),0)</f>
        <v>1</v>
      </c>
    </row>
    <row r="213" spans="4:14" x14ac:dyDescent="0.25">
      <c r="D213">
        <v>18</v>
      </c>
      <c r="E213" t="s">
        <v>1017</v>
      </c>
      <c r="F213" t="s">
        <v>340</v>
      </c>
      <c r="G213" t="s">
        <v>5232</v>
      </c>
      <c r="H213" t="s">
        <v>72</v>
      </c>
      <c r="I213" t="s">
        <v>102</v>
      </c>
      <c r="J213">
        <v>1</v>
      </c>
      <c r="K213" t="s">
        <v>31</v>
      </c>
      <c r="L213" t="str">
        <f>IF(Draft2019[[#This Row],[KEEPER]]="K",_xlfn.IFNA(INDEX(Draft2018[Current Contract],MATCH(Draft2019[[#This Row],[PLAYER]],Draft2018[PLAYER],0)),"Undrafted"),"")</f>
        <v>Undrafted</v>
      </c>
      <c r="M213" t="str">
        <f>IF(Draft2019[[#This Row],[KEEPER]]="K",Draft2019[[#This Row],[Last Contract]],IF(ISNA(VLOOKUP(Draft2019[[#This Row],[PLAYER]],Rookies2019[full_name],1,FALSE)),"Auction","Rookie"))</f>
        <v>Undrafted</v>
      </c>
      <c r="N213">
        <f>IF(Draft2019[[#This Row],[KEEPER]]="K",1+_xlfn.IFNA(INDEX(Draft2018[Net Keeper Count],MATCH(Draft2019[[#This Row],[PLAYER]],Draft2018[PLAYER],0)),0),0)</f>
        <v>1</v>
      </c>
    </row>
    <row r="214" spans="4:14" x14ac:dyDescent="0.25">
      <c r="D214">
        <v>19</v>
      </c>
      <c r="E214" t="s">
        <v>1017</v>
      </c>
      <c r="F214" t="s">
        <v>372</v>
      </c>
      <c r="G214" t="s">
        <v>5508</v>
      </c>
      <c r="H214" t="s">
        <v>70</v>
      </c>
      <c r="I214" t="s">
        <v>64</v>
      </c>
      <c r="J214">
        <v>1</v>
      </c>
      <c r="K214" t="s">
        <v>31</v>
      </c>
      <c r="L214" t="str">
        <f>IF(Draft2019[[#This Row],[KEEPER]]="K",_xlfn.IFNA(INDEX(Draft2018[Current Contract],MATCH(Draft2019[[#This Row],[PLAYER]],Draft2018[PLAYER],0)),"Undrafted"),"")</f>
        <v>Rookie</v>
      </c>
      <c r="M214" t="str">
        <f>IF(Draft2019[[#This Row],[KEEPER]]="K",Draft2019[[#This Row],[Last Contract]],IF(ISNA(VLOOKUP(Draft2019[[#This Row],[PLAYER]],Rookies2019[full_name],1,FALSE)),"Auction","Rookie"))</f>
        <v>Rookie</v>
      </c>
      <c r="N214">
        <f>IF(Draft2019[[#This Row],[KEEPER]]="K",1+_xlfn.IFNA(INDEX(Draft2018[Net Keeper Count],MATCH(Draft2019[[#This Row],[PLAYER]],Draft2018[PLAYER],0)),0),0)</f>
        <v>1</v>
      </c>
    </row>
    <row r="215" spans="4:14" x14ac:dyDescent="0.25">
      <c r="D215">
        <v>20</v>
      </c>
      <c r="E215" t="s">
        <v>1017</v>
      </c>
      <c r="F215" t="s">
        <v>35</v>
      </c>
      <c r="G215" t="s">
        <v>5375</v>
      </c>
      <c r="H215" t="s">
        <v>2224</v>
      </c>
      <c r="I215" t="s">
        <v>29</v>
      </c>
      <c r="J215">
        <v>7</v>
      </c>
      <c r="L215" t="str">
        <f>IF(Draft2019[[#This Row],[KEEPER]]="K",_xlfn.IFNA(INDEX(Draft2018[Current Contract],MATCH(Draft2019[[#This Row],[PLAYER]],Draft2018[PLAYER],0)),"Undrafted"),"")</f>
        <v/>
      </c>
      <c r="M215" t="str">
        <f>IF(Draft2019[[#This Row],[KEEPER]]="K",Draft2019[[#This Row],[Last Contract]],IF(ISNA(VLOOKUP(Draft2019[[#This Row],[PLAYER]],Rookies2019[full_name],1,FALSE)),"Auction","Rookie"))</f>
        <v>Auction</v>
      </c>
      <c r="N215">
        <f>IF(Draft2019[[#This Row],[KEEPER]]="K",1+_xlfn.IFNA(INDEX(Draft2018[Net Keeper Count],MATCH(Draft2019[[#This Row],[PLAYER]],Draft2018[PLAYER],0)),0),0)</f>
        <v>0</v>
      </c>
    </row>
    <row r="216" spans="4:14" x14ac:dyDescent="0.25">
      <c r="D216">
        <v>21</v>
      </c>
      <c r="E216" t="s">
        <v>1017</v>
      </c>
      <c r="F216" t="s">
        <v>400</v>
      </c>
      <c r="G216" t="s">
        <v>5490</v>
      </c>
      <c r="H216" t="s">
        <v>72</v>
      </c>
      <c r="I216" t="s">
        <v>64</v>
      </c>
      <c r="J216">
        <v>3</v>
      </c>
      <c r="L216" t="str">
        <f>IF(Draft2019[[#This Row],[KEEPER]]="K",_xlfn.IFNA(INDEX(Draft2018[Current Contract],MATCH(Draft2019[[#This Row],[PLAYER]],Draft2018[PLAYER],0)),"Undrafted"),"")</f>
        <v/>
      </c>
      <c r="M216" t="str">
        <f>IF(Draft2019[[#This Row],[KEEPER]]="K",Draft2019[[#This Row],[Last Contract]],IF(ISNA(VLOOKUP(Draft2019[[#This Row],[PLAYER]],Rookies2019[full_name],1,FALSE)),"Auction","Rookie"))</f>
        <v>Auction</v>
      </c>
      <c r="N216">
        <f>IF(Draft2019[[#This Row],[KEEPER]]="K",1+_xlfn.IFNA(INDEX(Draft2018[Net Keeper Count],MATCH(Draft2019[[#This Row],[PLAYER]],Draft2018[PLAYER],0)),0),0)</f>
        <v>0</v>
      </c>
    </row>
    <row r="217" spans="4:14" x14ac:dyDescent="0.25">
      <c r="D217">
        <v>22</v>
      </c>
      <c r="E217" t="s">
        <v>1017</v>
      </c>
      <c r="F217" t="s">
        <v>410</v>
      </c>
      <c r="G217" t="s">
        <v>5588</v>
      </c>
      <c r="H217" t="s">
        <v>2322</v>
      </c>
      <c r="I217" t="s">
        <v>126</v>
      </c>
      <c r="J217">
        <v>1</v>
      </c>
      <c r="L217" t="str">
        <f>IF(Draft2019[[#This Row],[KEEPER]]="K",_xlfn.IFNA(INDEX(Draft2018[Current Contract],MATCH(Draft2019[[#This Row],[PLAYER]],Draft2018[PLAYER],0)),"Undrafted"),"")</f>
        <v/>
      </c>
      <c r="M217" t="str">
        <f>IF(Draft2019[[#This Row],[KEEPER]]="K",Draft2019[[#This Row],[Last Contract]],IF(ISNA(VLOOKUP(Draft2019[[#This Row],[PLAYER]],Rookies2019[full_name],1,FALSE)),"Auction","Rookie"))</f>
        <v>Auction</v>
      </c>
      <c r="N217">
        <f>IF(Draft2019[[#This Row],[KEEPER]]="K",1+_xlfn.IFNA(INDEX(Draft2018[Net Keeper Count],MATCH(Draft2019[[#This Row],[PLAYER]],Draft2018[PLAYER],0)),0),0)</f>
        <v>0</v>
      </c>
    </row>
    <row r="218" spans="4:14" x14ac:dyDescent="0.25">
      <c r="D218">
        <v>23</v>
      </c>
      <c r="E218" t="s">
        <v>1017</v>
      </c>
      <c r="F218" t="s">
        <v>609</v>
      </c>
      <c r="G218" t="s">
        <v>5134</v>
      </c>
      <c r="H218" t="s">
        <v>5549</v>
      </c>
      <c r="I218" t="s">
        <v>126</v>
      </c>
      <c r="J218">
        <v>1</v>
      </c>
      <c r="L218" t="str">
        <f>IF(Draft2019[[#This Row],[KEEPER]]="K",_xlfn.IFNA(INDEX(Draft2018[Current Contract],MATCH(Draft2019[[#This Row],[PLAYER]],Draft2018[PLAYER],0)),"Undrafted"),"")</f>
        <v/>
      </c>
      <c r="M218" t="str">
        <f>IF(Draft2019[[#This Row],[KEEPER]]="K",Draft2019[[#This Row],[Last Contract]],IF(ISNA(VLOOKUP(Draft2019[[#This Row],[PLAYER]],Rookies2019[full_name],1,FALSE)),"Auction","Rookie"))</f>
        <v>Auction</v>
      </c>
      <c r="N218">
        <f>IF(Draft2019[[#This Row],[KEEPER]]="K",1+_xlfn.IFNA(INDEX(Draft2018[Net Keeper Count],MATCH(Draft2019[[#This Row],[PLAYER]],Draft2018[PLAYER],0)),0),0)</f>
        <v>0</v>
      </c>
    </row>
    <row r="219" spans="4:14" x14ac:dyDescent="0.25">
      <c r="D219">
        <v>24</v>
      </c>
      <c r="E219" t="s">
        <v>1017</v>
      </c>
      <c r="F219" t="s">
        <v>93</v>
      </c>
      <c r="G219" t="s">
        <v>2833</v>
      </c>
      <c r="H219" t="s">
        <v>94</v>
      </c>
      <c r="I219" t="s">
        <v>29</v>
      </c>
      <c r="J219">
        <v>2</v>
      </c>
      <c r="L219" t="str">
        <f>IF(Draft2019[[#This Row],[KEEPER]]="K",_xlfn.IFNA(INDEX(Draft2018[Current Contract],MATCH(Draft2019[[#This Row],[PLAYER]],Draft2018[PLAYER],0)),"Undrafted"),"")</f>
        <v/>
      </c>
      <c r="M219" t="str">
        <f>IF(Draft2019[[#This Row],[KEEPER]]="K",Draft2019[[#This Row],[Last Contract]],IF(ISNA(VLOOKUP(Draft2019[[#This Row],[PLAYER]],Rookies2019[full_name],1,FALSE)),"Auction","Rookie"))</f>
        <v>Auction</v>
      </c>
      <c r="N219">
        <f>IF(Draft2019[[#This Row],[KEEPER]]="K",1+_xlfn.IFNA(INDEX(Draft2018[Net Keeper Count],MATCH(Draft2019[[#This Row],[PLAYER]],Draft2018[PLAYER],0)),0),0)</f>
        <v>0</v>
      </c>
    </row>
    <row r="220" spans="4:14" x14ac:dyDescent="0.25">
      <c r="D220">
        <v>11</v>
      </c>
      <c r="E220" t="s">
        <v>1017</v>
      </c>
      <c r="F220" t="s">
        <v>1349</v>
      </c>
      <c r="G220" t="s">
        <v>1348</v>
      </c>
      <c r="H220" t="s">
        <v>2241</v>
      </c>
      <c r="I220" t="s">
        <v>102</v>
      </c>
      <c r="J220">
        <v>4</v>
      </c>
      <c r="K220" t="s">
        <v>19</v>
      </c>
      <c r="L220" t="str">
        <f>IF(Draft2019[[#This Row],[KEEPER]]="K",_xlfn.IFNA(INDEX(Draft2018[Current Contract],MATCH(Draft2019[[#This Row],[PLAYER]],Draft2018[PLAYER],0)),"Undrafted"),"")</f>
        <v/>
      </c>
      <c r="M220" t="str">
        <f>IF(Draft2019[[#This Row],[KEEPER]]="K",Draft2019[[#This Row],[Last Contract]],IF(ISNA(VLOOKUP(Draft2019[[#This Row],[PLAYER]],Rookies2019[full_name],1,FALSE)),"Auction","Rookie"))</f>
        <v>Rookie</v>
      </c>
      <c r="N220">
        <f>IF(Draft2019[[#This Row],[KEEPER]]="K",1+_xlfn.IFNA(INDEX(Draft2018[Net Keeper Count],MATCH(Draft2019[[#This Row],[PLAYER]],Draft2018[PLAYER],0)),0),0)</f>
        <v>0</v>
      </c>
    </row>
    <row r="221" spans="4:14" x14ac:dyDescent="0.25">
      <c r="D221">
        <v>12</v>
      </c>
      <c r="E221" t="s">
        <v>1017</v>
      </c>
      <c r="F221" t="s">
        <v>5506</v>
      </c>
      <c r="G221" t="s">
        <v>5507</v>
      </c>
      <c r="H221" t="s">
        <v>2322</v>
      </c>
      <c r="I221" t="s">
        <v>64</v>
      </c>
      <c r="J221">
        <v>3</v>
      </c>
      <c r="K221" t="s">
        <v>19</v>
      </c>
      <c r="L221" t="str">
        <f>IF(Draft2019[[#This Row],[KEEPER]]="K",_xlfn.IFNA(INDEX(Draft2018[Current Contract],MATCH(Draft2019[[#This Row],[PLAYER]],Draft2018[PLAYER],0)),"Undrafted"),"")</f>
        <v/>
      </c>
      <c r="M221" t="str">
        <f>IF(Draft2019[[#This Row],[KEEPER]]="K",Draft2019[[#This Row],[Last Contract]],IF(ISNA(VLOOKUP(Draft2019[[#This Row],[PLAYER]],Rookies2019[full_name],1,FALSE)),"Auction","Rookie"))</f>
        <v>Rookie</v>
      </c>
      <c r="N221">
        <f>IF(Draft2019[[#This Row],[KEEPER]]="K",1+_xlfn.IFNA(INDEX(Draft2018[Net Keeper Count],MATCH(Draft2019[[#This Row],[PLAYER]],Draft2018[PLAYER],0)),0),0)</f>
        <v>0</v>
      </c>
    </row>
    <row r="222" spans="4:14" x14ac:dyDescent="0.25">
      <c r="D222">
        <v>1</v>
      </c>
      <c r="E222" t="s">
        <v>1019</v>
      </c>
      <c r="F222" t="s">
        <v>97</v>
      </c>
      <c r="G222" t="s">
        <v>1233</v>
      </c>
      <c r="H222" t="s">
        <v>92</v>
      </c>
      <c r="I222" t="s">
        <v>64</v>
      </c>
      <c r="J222">
        <v>39</v>
      </c>
      <c r="K222" t="s">
        <v>31</v>
      </c>
      <c r="L222" t="str">
        <f>IF(Draft2019[[#This Row],[KEEPER]]="K",_xlfn.IFNA(INDEX(Draft2018[Current Contract],MATCH(Draft2019[[#This Row],[PLAYER]],Draft2018[PLAYER],0)),"Undrafted"),"")</f>
        <v>Rookie</v>
      </c>
      <c r="M222" t="str">
        <f>IF(Draft2019[[#This Row],[KEEPER]]="K",Draft2019[[#This Row],[Last Contract]],IF(ISNA(VLOOKUP(Draft2019[[#This Row],[PLAYER]],Rookies2019[full_name],1,FALSE)),"Auction","Rookie"))</f>
        <v>Rookie</v>
      </c>
      <c r="N222">
        <f>IF(Draft2019[[#This Row],[KEEPER]]="K",1+_xlfn.IFNA(INDEX(Draft2018[Net Keeper Count],MATCH(Draft2019[[#This Row],[PLAYER]],Draft2018[PLAYER],0)),0),0)</f>
        <v>1</v>
      </c>
    </row>
    <row r="223" spans="4:14" x14ac:dyDescent="0.25">
      <c r="D223">
        <v>2</v>
      </c>
      <c r="E223" t="s">
        <v>1019</v>
      </c>
      <c r="F223" t="s">
        <v>148</v>
      </c>
      <c r="G223" t="s">
        <v>2797</v>
      </c>
      <c r="H223" t="s">
        <v>2236</v>
      </c>
      <c r="I223" t="s">
        <v>102</v>
      </c>
      <c r="J223">
        <v>23</v>
      </c>
      <c r="K223" t="s">
        <v>31</v>
      </c>
      <c r="L223" t="str">
        <f>IF(Draft2019[[#This Row],[KEEPER]]="K",_xlfn.IFNA(INDEX(Draft2018[Current Contract],MATCH(Draft2019[[#This Row],[PLAYER]],Draft2018[PLAYER],0)),"Undrafted"),"")</f>
        <v>Rookie</v>
      </c>
      <c r="M223" t="str">
        <f>IF(Draft2019[[#This Row],[KEEPER]]="K",Draft2019[[#This Row],[Last Contract]],IF(ISNA(VLOOKUP(Draft2019[[#This Row],[PLAYER]],Rookies2019[full_name],1,FALSE)),"Auction","Rookie"))</f>
        <v>Rookie</v>
      </c>
      <c r="N223">
        <f>IF(Draft2019[[#This Row],[KEEPER]]="K",1+_xlfn.IFNA(INDEX(Draft2018[Net Keeper Count],MATCH(Draft2019[[#This Row],[PLAYER]],Draft2018[PLAYER],0)),0),0)</f>
        <v>2</v>
      </c>
    </row>
    <row r="224" spans="4:14" x14ac:dyDescent="0.25">
      <c r="D224">
        <v>3</v>
      </c>
      <c r="E224" t="s">
        <v>1019</v>
      </c>
      <c r="F224" t="s">
        <v>5589</v>
      </c>
      <c r="G224" t="s">
        <v>5361</v>
      </c>
      <c r="H224" t="s">
        <v>94</v>
      </c>
      <c r="I224" t="s">
        <v>126</v>
      </c>
      <c r="J224">
        <v>11</v>
      </c>
      <c r="K224" t="s">
        <v>31</v>
      </c>
      <c r="L224" t="str">
        <f>IF(Draft2019[[#This Row],[KEEPER]]="K",_xlfn.IFNA(INDEX(Draft2018[Current Contract],MATCH(Draft2019[[#This Row],[PLAYER]],Draft2018[PLAYER],0)),"Undrafted"),"")</f>
        <v>Rookie</v>
      </c>
      <c r="M224" t="str">
        <f>IF(Draft2019[[#This Row],[KEEPER]]="K",Draft2019[[#This Row],[Last Contract]],IF(ISNA(VLOOKUP(Draft2019[[#This Row],[PLAYER]],Rookies2019[full_name],1,FALSE)),"Auction","Rookie"))</f>
        <v>Rookie</v>
      </c>
      <c r="N224">
        <f>IF(Draft2019[[#This Row],[KEEPER]]="K",1+_xlfn.IFNA(INDEX(Draft2018[Net Keeper Count],MATCH(Draft2019[[#This Row],[PLAYER]],Draft2018[PLAYER],0)),0),0)</f>
        <v>2</v>
      </c>
    </row>
    <row r="225" spans="4:14" x14ac:dyDescent="0.25">
      <c r="D225">
        <v>4</v>
      </c>
      <c r="E225" t="s">
        <v>1019</v>
      </c>
      <c r="F225" t="s">
        <v>263</v>
      </c>
      <c r="G225" t="s">
        <v>5159</v>
      </c>
      <c r="H225" t="s">
        <v>70</v>
      </c>
      <c r="I225" t="s">
        <v>102</v>
      </c>
      <c r="J225">
        <v>9</v>
      </c>
      <c r="K225" t="s">
        <v>31</v>
      </c>
      <c r="L225" t="str">
        <f>IF(Draft2019[[#This Row],[KEEPER]]="K",_xlfn.IFNA(INDEX(Draft2018[Current Contract],MATCH(Draft2019[[#This Row],[PLAYER]],Draft2018[PLAYER],0)),"Undrafted"),"")</f>
        <v>Rookie</v>
      </c>
      <c r="M225" t="str">
        <f>IF(Draft2019[[#This Row],[KEEPER]]="K",Draft2019[[#This Row],[Last Contract]],IF(ISNA(VLOOKUP(Draft2019[[#This Row],[PLAYER]],Rookies2019[full_name],1,FALSE)),"Auction","Rookie"))</f>
        <v>Rookie</v>
      </c>
      <c r="N225">
        <f>IF(Draft2019[[#This Row],[KEEPER]]="K",1+_xlfn.IFNA(INDEX(Draft2018[Net Keeper Count],MATCH(Draft2019[[#This Row],[PLAYER]],Draft2018[PLAYER],0)),0),0)</f>
        <v>2</v>
      </c>
    </row>
    <row r="226" spans="4:14" x14ac:dyDescent="0.25">
      <c r="D226">
        <v>5</v>
      </c>
      <c r="E226" t="s">
        <v>1019</v>
      </c>
      <c r="F226" t="s">
        <v>131</v>
      </c>
      <c r="G226" t="s">
        <v>5181</v>
      </c>
      <c r="H226" t="s">
        <v>2278</v>
      </c>
      <c r="I226" t="s">
        <v>64</v>
      </c>
      <c r="J226">
        <v>6</v>
      </c>
      <c r="K226" t="s">
        <v>31</v>
      </c>
      <c r="L226" t="str">
        <f>IF(Draft2019[[#This Row],[KEEPER]]="K",_xlfn.IFNA(INDEX(Draft2018[Current Contract],MATCH(Draft2019[[#This Row],[PLAYER]],Draft2018[PLAYER],0)),"Undrafted"),"")</f>
        <v>Rookie</v>
      </c>
      <c r="M226" t="str">
        <f>IF(Draft2019[[#This Row],[KEEPER]]="K",Draft2019[[#This Row],[Last Contract]],IF(ISNA(VLOOKUP(Draft2019[[#This Row],[PLAYER]],Rookies2019[full_name],1,FALSE)),"Auction","Rookie"))</f>
        <v>Rookie</v>
      </c>
      <c r="N226">
        <f>IF(Draft2019[[#This Row],[KEEPER]]="K",1+_xlfn.IFNA(INDEX(Draft2018[Net Keeper Count],MATCH(Draft2019[[#This Row],[PLAYER]],Draft2018[PLAYER],0)),0),0)</f>
        <v>1</v>
      </c>
    </row>
    <row r="227" spans="4:14" x14ac:dyDescent="0.25">
      <c r="D227">
        <v>6</v>
      </c>
      <c r="E227" t="s">
        <v>1019</v>
      </c>
      <c r="F227" t="s">
        <v>5359</v>
      </c>
      <c r="G227" t="s">
        <v>5360</v>
      </c>
      <c r="H227" t="s">
        <v>2248</v>
      </c>
      <c r="I227" t="s">
        <v>64</v>
      </c>
      <c r="J227">
        <v>4</v>
      </c>
      <c r="K227" t="s">
        <v>31</v>
      </c>
      <c r="L227" t="str">
        <f>IF(Draft2019[[#This Row],[KEEPER]]="K",_xlfn.IFNA(INDEX(Draft2018[Current Contract],MATCH(Draft2019[[#This Row],[PLAYER]],Draft2018[PLAYER],0)),"Undrafted"),"")</f>
        <v>Undrafted</v>
      </c>
      <c r="M227" t="str">
        <f>IF(Draft2019[[#This Row],[KEEPER]]="K",Draft2019[[#This Row],[Last Contract]],IF(ISNA(VLOOKUP(Draft2019[[#This Row],[PLAYER]],Rookies2019[full_name],1,FALSE)),"Auction","Rookie"))</f>
        <v>Undrafted</v>
      </c>
      <c r="N227">
        <f>IF(Draft2019[[#This Row],[KEEPER]]="K",1+_xlfn.IFNA(INDEX(Draft2018[Net Keeper Count],MATCH(Draft2019[[#This Row],[PLAYER]],Draft2018[PLAYER],0)),0),0)</f>
        <v>1</v>
      </c>
    </row>
    <row r="228" spans="4:14" x14ac:dyDescent="0.25">
      <c r="D228">
        <v>7</v>
      </c>
      <c r="E228" t="s">
        <v>1019</v>
      </c>
      <c r="F228" t="s">
        <v>274</v>
      </c>
      <c r="G228" t="s">
        <v>5188</v>
      </c>
      <c r="H228" t="s">
        <v>2228</v>
      </c>
      <c r="I228" t="s">
        <v>102</v>
      </c>
      <c r="J228">
        <v>4</v>
      </c>
      <c r="K228" t="s">
        <v>31</v>
      </c>
      <c r="L228" t="str">
        <f>IF(Draft2019[[#This Row],[KEEPER]]="K",_xlfn.IFNA(INDEX(Draft2018[Current Contract],MATCH(Draft2019[[#This Row],[PLAYER]],Draft2018[PLAYER],0)),"Undrafted"),"")</f>
        <v>Rookie</v>
      </c>
      <c r="M228" t="str">
        <f>IF(Draft2019[[#This Row],[KEEPER]]="K",Draft2019[[#This Row],[Last Contract]],IF(ISNA(VLOOKUP(Draft2019[[#This Row],[PLAYER]],Rookies2019[full_name],1,FALSE)),"Auction","Rookie"))</f>
        <v>Rookie</v>
      </c>
      <c r="N228">
        <f>IF(Draft2019[[#This Row],[KEEPER]]="K",1+_xlfn.IFNA(INDEX(Draft2018[Net Keeper Count],MATCH(Draft2019[[#This Row],[PLAYER]],Draft2018[PLAYER],0)),0),0)</f>
        <v>1</v>
      </c>
    </row>
    <row r="229" spans="4:14" x14ac:dyDescent="0.25">
      <c r="D229">
        <v>11</v>
      </c>
      <c r="E229" t="s">
        <v>1019</v>
      </c>
      <c r="F229" t="s">
        <v>231</v>
      </c>
      <c r="G229" t="s">
        <v>5343</v>
      </c>
      <c r="H229" t="s">
        <v>54</v>
      </c>
      <c r="I229" t="s">
        <v>126</v>
      </c>
      <c r="J229">
        <v>1</v>
      </c>
      <c r="K229" t="s">
        <v>31</v>
      </c>
      <c r="L229" t="str">
        <f>IF(Draft2019[[#This Row],[KEEPER]]="K",_xlfn.IFNA(INDEX(Draft2018[Current Contract],MATCH(Draft2019[[#This Row],[PLAYER]],Draft2018[PLAYER],0)),"Undrafted"),"")</f>
        <v>Undrafted</v>
      </c>
      <c r="M229" t="str">
        <f>IF(Draft2019[[#This Row],[KEEPER]]="K",Draft2019[[#This Row],[Last Contract]],IF(ISNA(VLOOKUP(Draft2019[[#This Row],[PLAYER]],Rookies2019[full_name],1,FALSE)),"Auction","Rookie"))</f>
        <v>Undrafted</v>
      </c>
      <c r="N229">
        <f>IF(Draft2019[[#This Row],[KEEPER]]="K",1+_xlfn.IFNA(INDEX(Draft2018[Net Keeper Count],MATCH(Draft2019[[#This Row],[PLAYER]],Draft2018[PLAYER],0)),0),0)</f>
        <v>1</v>
      </c>
    </row>
    <row r="230" spans="4:14" x14ac:dyDescent="0.25">
      <c r="D230">
        <v>12</v>
      </c>
      <c r="E230" t="s">
        <v>1019</v>
      </c>
      <c r="F230" t="s">
        <v>582</v>
      </c>
      <c r="G230" t="s">
        <v>5444</v>
      </c>
      <c r="H230" t="s">
        <v>62</v>
      </c>
      <c r="I230" t="s">
        <v>31</v>
      </c>
      <c r="J230">
        <v>1</v>
      </c>
      <c r="K230" t="s">
        <v>31</v>
      </c>
      <c r="L230" t="str">
        <f>IF(Draft2019[[#This Row],[KEEPER]]="K",_xlfn.IFNA(INDEX(Draft2018[Current Contract],MATCH(Draft2019[[#This Row],[PLAYER]],Draft2018[PLAYER],0)),"Undrafted"),"")</f>
        <v>Undrafted</v>
      </c>
      <c r="M230" t="str">
        <f>IF(Draft2019[[#This Row],[KEEPER]]="K",Draft2019[[#This Row],[Last Contract]],IF(ISNA(VLOOKUP(Draft2019[[#This Row],[PLAYER]],Rookies2019[full_name],1,FALSE)),"Auction","Rookie"))</f>
        <v>Undrafted</v>
      </c>
      <c r="N230">
        <f>IF(Draft2019[[#This Row],[KEEPER]]="K",1+_xlfn.IFNA(INDEX(Draft2018[Net Keeper Count],MATCH(Draft2019[[#This Row],[PLAYER]],Draft2018[PLAYER],0)),0),0)</f>
        <v>2</v>
      </c>
    </row>
    <row r="231" spans="4:14" x14ac:dyDescent="0.25">
      <c r="D231">
        <v>13</v>
      </c>
      <c r="E231" t="s">
        <v>1019</v>
      </c>
      <c r="F231" t="s">
        <v>225</v>
      </c>
      <c r="G231" t="s">
        <v>5195</v>
      </c>
      <c r="H231" t="s">
        <v>68</v>
      </c>
      <c r="I231" t="s">
        <v>64</v>
      </c>
      <c r="J231">
        <v>1</v>
      </c>
      <c r="K231" t="s">
        <v>31</v>
      </c>
      <c r="L231" t="str">
        <f>IF(Draft2019[[#This Row],[KEEPER]]="K",_xlfn.IFNA(INDEX(Draft2018[Current Contract],MATCH(Draft2019[[#This Row],[PLAYER]],Draft2018[PLAYER],0)),"Undrafted"),"")</f>
        <v>Auction</v>
      </c>
      <c r="M231" t="str">
        <f>IF(Draft2019[[#This Row],[KEEPER]]="K",Draft2019[[#This Row],[Last Contract]],IF(ISNA(VLOOKUP(Draft2019[[#This Row],[PLAYER]],Rookies2019[full_name],1,FALSE)),"Auction","Rookie"))</f>
        <v>Auction</v>
      </c>
      <c r="N231">
        <f>IF(Draft2019[[#This Row],[KEEPER]]="K",1+_xlfn.IFNA(INDEX(Draft2018[Net Keeper Count],MATCH(Draft2019[[#This Row],[PLAYER]],Draft2018[PLAYER],0)),0),0)</f>
        <v>2</v>
      </c>
    </row>
    <row r="232" spans="4:14" x14ac:dyDescent="0.25">
      <c r="D232">
        <v>14</v>
      </c>
      <c r="E232" t="s">
        <v>1019</v>
      </c>
      <c r="F232" t="s">
        <v>294</v>
      </c>
      <c r="G232" t="s">
        <v>5590</v>
      </c>
      <c r="H232" t="s">
        <v>28</v>
      </c>
      <c r="I232" t="s">
        <v>102</v>
      </c>
      <c r="J232">
        <v>1</v>
      </c>
      <c r="K232" t="s">
        <v>31</v>
      </c>
      <c r="L232" t="str">
        <f>IF(Draft2019[[#This Row],[KEEPER]]="K",_xlfn.IFNA(INDEX(Draft2018[Current Contract],MATCH(Draft2019[[#This Row],[PLAYER]],Draft2018[PLAYER],0)),"Undrafted"),"")</f>
        <v>Auction</v>
      </c>
      <c r="M232" t="str">
        <f>IF(Draft2019[[#This Row],[KEEPER]]="K",Draft2019[[#This Row],[Last Contract]],IF(ISNA(VLOOKUP(Draft2019[[#This Row],[PLAYER]],Rookies2019[full_name],1,FALSE)),"Auction","Rookie"))</f>
        <v>Auction</v>
      </c>
      <c r="N232">
        <f>IF(Draft2019[[#This Row],[KEEPER]]="K",1+_xlfn.IFNA(INDEX(Draft2018[Net Keeper Count],MATCH(Draft2019[[#This Row],[PLAYER]],Draft2018[PLAYER],0)),0),0)</f>
        <v>1</v>
      </c>
    </row>
    <row r="233" spans="4:14" x14ac:dyDescent="0.25">
      <c r="D233">
        <v>15</v>
      </c>
      <c r="E233" t="s">
        <v>1019</v>
      </c>
      <c r="F233" t="s">
        <v>260</v>
      </c>
      <c r="G233" t="s">
        <v>5591</v>
      </c>
      <c r="H233" t="s">
        <v>159</v>
      </c>
      <c r="I233" t="s">
        <v>102</v>
      </c>
      <c r="J233">
        <v>1</v>
      </c>
      <c r="K233" t="s">
        <v>31</v>
      </c>
      <c r="L233" t="str">
        <f>IF(Draft2019[[#This Row],[KEEPER]]="K",_xlfn.IFNA(INDEX(Draft2018[Current Contract],MATCH(Draft2019[[#This Row],[PLAYER]],Draft2018[PLAYER],0)),"Undrafted"),"")</f>
        <v>Auction</v>
      </c>
      <c r="M233" t="str">
        <f>IF(Draft2019[[#This Row],[KEEPER]]="K",Draft2019[[#This Row],[Last Contract]],IF(ISNA(VLOOKUP(Draft2019[[#This Row],[PLAYER]],Rookies2019[full_name],1,FALSE)),"Auction","Rookie"))</f>
        <v>Auction</v>
      </c>
      <c r="N233">
        <f>IF(Draft2019[[#This Row],[KEEPER]]="K",1+_xlfn.IFNA(INDEX(Draft2018[Net Keeper Count],MATCH(Draft2019[[#This Row],[PLAYER]],Draft2018[PLAYER],0)),0),0)</f>
        <v>1</v>
      </c>
    </row>
    <row r="234" spans="4:14" x14ac:dyDescent="0.25">
      <c r="D234">
        <v>16</v>
      </c>
      <c r="E234" t="s">
        <v>1019</v>
      </c>
      <c r="F234" t="s">
        <v>283</v>
      </c>
      <c r="G234" t="s">
        <v>5592</v>
      </c>
      <c r="H234" t="s">
        <v>2229</v>
      </c>
      <c r="I234" t="s">
        <v>102</v>
      </c>
      <c r="J234">
        <v>1</v>
      </c>
      <c r="K234" t="s">
        <v>31</v>
      </c>
      <c r="L234" t="str">
        <f>IF(Draft2019[[#This Row],[KEEPER]]="K",_xlfn.IFNA(INDEX(Draft2018[Current Contract],MATCH(Draft2019[[#This Row],[PLAYER]],Draft2018[PLAYER],0)),"Undrafted"),"")</f>
        <v>Undrafted</v>
      </c>
      <c r="M234" t="str">
        <f>IF(Draft2019[[#This Row],[KEEPER]]="K",Draft2019[[#This Row],[Last Contract]],IF(ISNA(VLOOKUP(Draft2019[[#This Row],[PLAYER]],Rookies2019[full_name],1,FALSE)),"Auction","Rookie"))</f>
        <v>Undrafted</v>
      </c>
      <c r="N234">
        <f>IF(Draft2019[[#This Row],[KEEPER]]="K",1+_xlfn.IFNA(INDEX(Draft2018[Net Keeper Count],MATCH(Draft2019[[#This Row],[PLAYER]],Draft2018[PLAYER],0)),0),0)</f>
        <v>1</v>
      </c>
    </row>
    <row r="235" spans="4:14" x14ac:dyDescent="0.25">
      <c r="D235">
        <v>17</v>
      </c>
      <c r="E235" t="s">
        <v>1019</v>
      </c>
      <c r="F235" t="s">
        <v>63</v>
      </c>
      <c r="G235" t="s">
        <v>5503</v>
      </c>
      <c r="H235" t="s">
        <v>159</v>
      </c>
      <c r="I235" t="s">
        <v>64</v>
      </c>
      <c r="J235">
        <v>85</v>
      </c>
      <c r="L235" t="str">
        <f>IF(Draft2019[[#This Row],[KEEPER]]="K",_xlfn.IFNA(INDEX(Draft2018[Current Contract],MATCH(Draft2019[[#This Row],[PLAYER]],Draft2018[PLAYER],0)),"Undrafted"),"")</f>
        <v/>
      </c>
      <c r="M235" t="str">
        <f>IF(Draft2019[[#This Row],[KEEPER]]="K",Draft2019[[#This Row],[Last Contract]],IF(ISNA(VLOOKUP(Draft2019[[#This Row],[PLAYER]],Rookies2019[full_name],1,FALSE)),"Auction","Rookie"))</f>
        <v>Auction</v>
      </c>
      <c r="N235">
        <f>IF(Draft2019[[#This Row],[KEEPER]]="K",1+_xlfn.IFNA(INDEX(Draft2018[Net Keeper Count],MATCH(Draft2019[[#This Row],[PLAYER]],Draft2018[PLAYER],0)),0),0)</f>
        <v>0</v>
      </c>
    </row>
    <row r="236" spans="4:14" x14ac:dyDescent="0.25">
      <c r="D236">
        <v>18</v>
      </c>
      <c r="E236" t="s">
        <v>1019</v>
      </c>
      <c r="F236" t="s">
        <v>133</v>
      </c>
      <c r="G236" t="s">
        <v>5344</v>
      </c>
      <c r="H236" t="s">
        <v>2251</v>
      </c>
      <c r="I236" t="s">
        <v>64</v>
      </c>
      <c r="J236">
        <v>10</v>
      </c>
      <c r="L236" t="str">
        <f>IF(Draft2019[[#This Row],[KEEPER]]="K",_xlfn.IFNA(INDEX(Draft2018[Current Contract],MATCH(Draft2019[[#This Row],[PLAYER]],Draft2018[PLAYER],0)),"Undrafted"),"")</f>
        <v/>
      </c>
      <c r="M236" t="str">
        <f>IF(Draft2019[[#This Row],[KEEPER]]="K",Draft2019[[#This Row],[Last Contract]],IF(ISNA(VLOOKUP(Draft2019[[#This Row],[PLAYER]],Rookies2019[full_name],1,FALSE)),"Auction","Rookie"))</f>
        <v>Auction</v>
      </c>
      <c r="N236">
        <f>IF(Draft2019[[#This Row],[KEEPER]]="K",1+_xlfn.IFNA(INDEX(Draft2018[Net Keeper Count],MATCH(Draft2019[[#This Row],[PLAYER]],Draft2018[PLAYER],0)),0),0)</f>
        <v>0</v>
      </c>
    </row>
    <row r="237" spans="4:14" x14ac:dyDescent="0.25">
      <c r="D237">
        <v>19</v>
      </c>
      <c r="E237" t="s">
        <v>1019</v>
      </c>
      <c r="F237" t="s">
        <v>65</v>
      </c>
      <c r="G237" t="s">
        <v>5205</v>
      </c>
      <c r="H237" t="s">
        <v>2244</v>
      </c>
      <c r="I237" t="s">
        <v>29</v>
      </c>
      <c r="J237">
        <v>16</v>
      </c>
      <c r="L237" t="str">
        <f>IF(Draft2019[[#This Row],[KEEPER]]="K",_xlfn.IFNA(INDEX(Draft2018[Current Contract],MATCH(Draft2019[[#This Row],[PLAYER]],Draft2018[PLAYER],0)),"Undrafted"),"")</f>
        <v/>
      </c>
      <c r="M237" t="str">
        <f>IF(Draft2019[[#This Row],[KEEPER]]="K",Draft2019[[#This Row],[Last Contract]],IF(ISNA(VLOOKUP(Draft2019[[#This Row],[PLAYER]],Rookies2019[full_name],1,FALSE)),"Auction","Rookie"))</f>
        <v>Auction</v>
      </c>
      <c r="N237">
        <f>IF(Draft2019[[#This Row],[KEEPER]]="K",1+_xlfn.IFNA(INDEX(Draft2018[Net Keeper Count],MATCH(Draft2019[[#This Row],[PLAYER]],Draft2018[PLAYER],0)),0),0)</f>
        <v>0</v>
      </c>
    </row>
    <row r="238" spans="4:14" x14ac:dyDescent="0.25">
      <c r="D238">
        <v>20</v>
      </c>
      <c r="E238" t="s">
        <v>1019</v>
      </c>
      <c r="F238" t="s">
        <v>5593</v>
      </c>
      <c r="G238" t="s">
        <v>5238</v>
      </c>
      <c r="H238" t="s">
        <v>2231</v>
      </c>
      <c r="I238" t="s">
        <v>102</v>
      </c>
      <c r="J238">
        <v>28</v>
      </c>
      <c r="L238" t="str">
        <f>IF(Draft2019[[#This Row],[KEEPER]]="K",_xlfn.IFNA(INDEX(Draft2018[Current Contract],MATCH(Draft2019[[#This Row],[PLAYER]],Draft2018[PLAYER],0)),"Undrafted"),"")</f>
        <v/>
      </c>
      <c r="M238" t="str">
        <f>IF(Draft2019[[#This Row],[KEEPER]]="K",Draft2019[[#This Row],[Last Contract]],IF(ISNA(VLOOKUP(Draft2019[[#This Row],[PLAYER]],Rookies2019[full_name],1,FALSE)),"Auction","Rookie"))</f>
        <v>Auction</v>
      </c>
      <c r="N238">
        <f>IF(Draft2019[[#This Row],[KEEPER]]="K",1+_xlfn.IFNA(INDEX(Draft2018[Net Keeper Count],MATCH(Draft2019[[#This Row],[PLAYER]],Draft2018[PLAYER],0)),0),0)</f>
        <v>0</v>
      </c>
    </row>
    <row r="239" spans="4:14" x14ac:dyDescent="0.25">
      <c r="D239">
        <v>21</v>
      </c>
      <c r="E239" t="s">
        <v>1019</v>
      </c>
      <c r="F239" t="s">
        <v>101</v>
      </c>
      <c r="G239" t="s">
        <v>5378</v>
      </c>
      <c r="H239">
        <v>0</v>
      </c>
      <c r="I239" t="s">
        <v>102</v>
      </c>
      <c r="J239">
        <v>46</v>
      </c>
      <c r="L239" t="str">
        <f>IF(Draft2019[[#This Row],[KEEPER]]="K",_xlfn.IFNA(INDEX(Draft2018[Current Contract],MATCH(Draft2019[[#This Row],[PLAYER]],Draft2018[PLAYER],0)),"Undrafted"),"")</f>
        <v/>
      </c>
      <c r="M239" t="str">
        <f>IF(Draft2019[[#This Row],[KEEPER]]="K",Draft2019[[#This Row],[Last Contract]],IF(ISNA(VLOOKUP(Draft2019[[#This Row],[PLAYER]],Rookies2019[full_name],1,FALSE)),"Auction","Rookie"))</f>
        <v>Auction</v>
      </c>
      <c r="N239">
        <f>IF(Draft2019[[#This Row],[KEEPER]]="K",1+_xlfn.IFNA(INDEX(Draft2018[Net Keeper Count],MATCH(Draft2019[[#This Row],[PLAYER]],Draft2018[PLAYER],0)),0),0)</f>
        <v>0</v>
      </c>
    </row>
    <row r="240" spans="4:14" x14ac:dyDescent="0.25">
      <c r="D240">
        <v>22</v>
      </c>
      <c r="E240" t="s">
        <v>1019</v>
      </c>
      <c r="F240" t="s">
        <v>157</v>
      </c>
      <c r="G240" t="s">
        <v>5432</v>
      </c>
      <c r="H240" t="s">
        <v>92</v>
      </c>
      <c r="I240" t="s">
        <v>102</v>
      </c>
      <c r="J240">
        <v>1</v>
      </c>
      <c r="L240" t="str">
        <f>IF(Draft2019[[#This Row],[KEEPER]]="K",_xlfn.IFNA(INDEX(Draft2018[Current Contract],MATCH(Draft2019[[#This Row],[PLAYER]],Draft2018[PLAYER],0)),"Undrafted"),"")</f>
        <v/>
      </c>
      <c r="M240" t="str">
        <f>IF(Draft2019[[#This Row],[KEEPER]]="K",Draft2019[[#This Row],[Last Contract]],IF(ISNA(VLOOKUP(Draft2019[[#This Row],[PLAYER]],Rookies2019[full_name],1,FALSE)),"Auction","Rookie"))</f>
        <v>Auction</v>
      </c>
      <c r="N240">
        <f>IF(Draft2019[[#This Row],[KEEPER]]="K",1+_xlfn.IFNA(INDEX(Draft2018[Net Keeper Count],MATCH(Draft2019[[#This Row],[PLAYER]],Draft2018[PLAYER],0)),0),0)</f>
        <v>0</v>
      </c>
    </row>
    <row r="241" spans="4:14" x14ac:dyDescent="0.25">
      <c r="D241">
        <v>23</v>
      </c>
      <c r="E241" t="s">
        <v>1019</v>
      </c>
      <c r="F241" t="s">
        <v>580</v>
      </c>
      <c r="G241" t="s">
        <v>5433</v>
      </c>
      <c r="H241" t="s">
        <v>2221</v>
      </c>
      <c r="I241" t="s">
        <v>31</v>
      </c>
      <c r="J241">
        <v>1</v>
      </c>
      <c r="L241" t="str">
        <f>IF(Draft2019[[#This Row],[KEEPER]]="K",_xlfn.IFNA(INDEX(Draft2018[Current Contract],MATCH(Draft2019[[#This Row],[PLAYER]],Draft2018[PLAYER],0)),"Undrafted"),"")</f>
        <v/>
      </c>
      <c r="M241" t="str">
        <f>IF(Draft2019[[#This Row],[KEEPER]]="K",Draft2019[[#This Row],[Last Contract]],IF(ISNA(VLOOKUP(Draft2019[[#This Row],[PLAYER]],Rookies2019[full_name],1,FALSE)),"Auction","Rookie"))</f>
        <v>Auction</v>
      </c>
      <c r="N241">
        <f>IF(Draft2019[[#This Row],[KEEPER]]="K",1+_xlfn.IFNA(INDEX(Draft2018[Net Keeper Count],MATCH(Draft2019[[#This Row],[PLAYER]],Draft2018[PLAYER],0)),0),0)</f>
        <v>0</v>
      </c>
    </row>
    <row r="242" spans="4:14" x14ac:dyDescent="0.25">
      <c r="D242">
        <v>24</v>
      </c>
      <c r="E242" t="s">
        <v>1019</v>
      </c>
      <c r="F242" t="s">
        <v>51</v>
      </c>
      <c r="G242" t="s">
        <v>1277</v>
      </c>
      <c r="H242" t="s">
        <v>2213</v>
      </c>
      <c r="I242" t="s">
        <v>29</v>
      </c>
      <c r="J242">
        <v>1</v>
      </c>
      <c r="L242" t="str">
        <f>IF(Draft2019[[#This Row],[KEEPER]]="K",_xlfn.IFNA(INDEX(Draft2018[Current Contract],MATCH(Draft2019[[#This Row],[PLAYER]],Draft2018[PLAYER],0)),"Undrafted"),"")</f>
        <v/>
      </c>
      <c r="M242" t="str">
        <f>IF(Draft2019[[#This Row],[KEEPER]]="K",Draft2019[[#This Row],[Last Contract]],IF(ISNA(VLOOKUP(Draft2019[[#This Row],[PLAYER]],Rookies2019[full_name],1,FALSE)),"Auction","Rookie"))</f>
        <v>Auction</v>
      </c>
      <c r="N242">
        <f>IF(Draft2019[[#This Row],[KEEPER]]="K",1+_xlfn.IFNA(INDEX(Draft2018[Net Keeper Count],MATCH(Draft2019[[#This Row],[PLAYER]],Draft2018[PLAYER],0)),0),0)</f>
        <v>0</v>
      </c>
    </row>
    <row r="243" spans="4:14" x14ac:dyDescent="0.25">
      <c r="D243">
        <v>8</v>
      </c>
      <c r="E243" t="s">
        <v>1019</v>
      </c>
      <c r="F243" t="s">
        <v>5429</v>
      </c>
      <c r="G243" t="s">
        <v>5430</v>
      </c>
      <c r="H243" t="s">
        <v>2251</v>
      </c>
      <c r="I243" t="s">
        <v>102</v>
      </c>
      <c r="J243">
        <v>4</v>
      </c>
      <c r="K243" t="s">
        <v>19</v>
      </c>
      <c r="L243" t="str">
        <f>IF(Draft2019[[#This Row],[KEEPER]]="K",_xlfn.IFNA(INDEX(Draft2018[Current Contract],MATCH(Draft2019[[#This Row],[PLAYER]],Draft2018[PLAYER],0)),"Undrafted"),"")</f>
        <v/>
      </c>
      <c r="M243" t="str">
        <f>IF(Draft2019[[#This Row],[KEEPER]]="K",Draft2019[[#This Row],[Last Contract]],IF(ISNA(VLOOKUP(Draft2019[[#This Row],[PLAYER]],Rookies2019[full_name],1,FALSE)),"Auction","Rookie"))</f>
        <v>Rookie</v>
      </c>
      <c r="N243">
        <f>IF(Draft2019[[#This Row],[KEEPER]]="K",1+_xlfn.IFNA(INDEX(Draft2018[Net Keeper Count],MATCH(Draft2019[[#This Row],[PLAYER]],Draft2018[PLAYER],0)),0),0)</f>
        <v>0</v>
      </c>
    </row>
    <row r="244" spans="4:14" x14ac:dyDescent="0.25">
      <c r="D244">
        <v>9</v>
      </c>
      <c r="E244" t="s">
        <v>1019</v>
      </c>
      <c r="F244" t="s">
        <v>5594</v>
      </c>
      <c r="G244" t="s">
        <v>5595</v>
      </c>
      <c r="H244" t="s">
        <v>62</v>
      </c>
      <c r="I244" t="s">
        <v>64</v>
      </c>
      <c r="J244">
        <v>3</v>
      </c>
      <c r="K244" t="s">
        <v>19</v>
      </c>
      <c r="L244" t="str">
        <f>IF(Draft2019[[#This Row],[KEEPER]]="K",_xlfn.IFNA(INDEX(Draft2018[Current Contract],MATCH(Draft2019[[#This Row],[PLAYER]],Draft2018[PLAYER],0)),"Undrafted"),"")</f>
        <v/>
      </c>
      <c r="M244" t="str">
        <f>IF(Draft2019[[#This Row],[KEEPER]]="K",Draft2019[[#This Row],[Last Contract]],IF(ISNA(VLOOKUP(Draft2019[[#This Row],[PLAYER]],Rookies2019[full_name],1,FALSE)),"Auction","Rookie"))</f>
        <v>Rookie</v>
      </c>
      <c r="N244">
        <f>IF(Draft2019[[#This Row],[KEEPER]]="K",1+_xlfn.IFNA(INDEX(Draft2018[Net Keeper Count],MATCH(Draft2019[[#This Row],[PLAYER]],Draft2018[PLAYER],0)),0),0)</f>
        <v>0</v>
      </c>
    </row>
    <row r="245" spans="4:14" x14ac:dyDescent="0.25">
      <c r="D245">
        <v>10</v>
      </c>
      <c r="E245" t="s">
        <v>1019</v>
      </c>
      <c r="F245" t="s">
        <v>5596</v>
      </c>
      <c r="G245" t="s">
        <v>5597</v>
      </c>
      <c r="H245" t="s">
        <v>2231</v>
      </c>
      <c r="I245" t="s">
        <v>64</v>
      </c>
      <c r="J245">
        <v>2</v>
      </c>
      <c r="K245" t="s">
        <v>19</v>
      </c>
      <c r="L245" t="str">
        <f>IF(Draft2019[[#This Row],[KEEPER]]="K",_xlfn.IFNA(INDEX(Draft2018[Current Contract],MATCH(Draft2019[[#This Row],[PLAYER]],Draft2018[PLAYER],0)),"Undrafted"),"")</f>
        <v/>
      </c>
      <c r="M245" t="str">
        <f>IF(Draft2019[[#This Row],[KEEPER]]="K",Draft2019[[#This Row],[Last Contract]],IF(ISNA(VLOOKUP(Draft2019[[#This Row],[PLAYER]],Rookies2019[full_name],1,FALSE)),"Auction","Rookie"))</f>
        <v>Rookie</v>
      </c>
      <c r="N245">
        <f>IF(Draft2019[[#This Row],[KEEPER]]="K",1+_xlfn.IFNA(INDEX(Draft2018[Net Keeper Count],MATCH(Draft2019[[#This Row],[PLAYER]],Draft2018[PLAYER],0)),0),0)</f>
        <v>0</v>
      </c>
    </row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8316-7670-413F-8C61-B42A2AD83AFF}">
  <sheetPr codeName="Sheet15"/>
  <dimension ref="A1:L241"/>
  <sheetViews>
    <sheetView workbookViewId="0">
      <selection activeCell="K147" sqref="K147"/>
    </sheetView>
  </sheetViews>
  <sheetFormatPr defaultRowHeight="15" x14ac:dyDescent="0.25"/>
  <cols>
    <col min="1" max="1" width="10" bestFit="1" customWidth="1"/>
    <col min="2" max="2" width="27" bestFit="1" customWidth="1"/>
    <col min="3" max="3" width="7.28515625" bestFit="1" customWidth="1"/>
    <col min="4" max="4" width="27.85546875" bestFit="1" customWidth="1"/>
    <col min="5" max="5" width="24.28515625" bestFit="1" customWidth="1"/>
    <col min="6" max="6" width="8.42578125" bestFit="1" customWidth="1"/>
    <col min="7" max="7" width="6.85546875" bestFit="1" customWidth="1"/>
    <col min="8" max="8" width="8.28515625" bestFit="1" customWidth="1"/>
    <col min="9" max="9" width="9.7109375" bestFit="1" customWidth="1"/>
    <col min="10" max="10" width="14.5703125" bestFit="1" customWidth="1"/>
    <col min="11" max="11" width="20" customWidth="1"/>
    <col min="12" max="12" width="21.7109375" customWidth="1"/>
  </cols>
  <sheetData>
    <row r="1" spans="1:12" x14ac:dyDescent="0.25">
      <c r="A1" t="s">
        <v>5598</v>
      </c>
      <c r="B1" t="s">
        <v>1064</v>
      </c>
      <c r="C1" t="s">
        <v>5129</v>
      </c>
      <c r="D1" t="s">
        <v>5599</v>
      </c>
      <c r="E1" t="s">
        <v>1</v>
      </c>
      <c r="F1" t="s">
        <v>2</v>
      </c>
      <c r="G1" t="s">
        <v>3</v>
      </c>
      <c r="H1" t="s">
        <v>5130</v>
      </c>
      <c r="I1" t="s">
        <v>5131</v>
      </c>
      <c r="J1" t="s">
        <v>5132</v>
      </c>
      <c r="K1" t="s">
        <v>5133</v>
      </c>
      <c r="L1" t="s">
        <v>1077</v>
      </c>
    </row>
    <row r="2" spans="1:12" x14ac:dyDescent="0.25">
      <c r="A2">
        <v>2</v>
      </c>
      <c r="B2" t="s">
        <v>5600</v>
      </c>
      <c r="C2">
        <v>1</v>
      </c>
      <c r="D2" t="s">
        <v>5601</v>
      </c>
      <c r="E2" t="s">
        <v>101</v>
      </c>
      <c r="F2" t="s">
        <v>56</v>
      </c>
      <c r="G2" t="s">
        <v>102</v>
      </c>
      <c r="H2">
        <v>112</v>
      </c>
      <c r="I2" t="s">
        <v>31</v>
      </c>
      <c r="J2" t="str">
        <f>IF(Draft2018[[#This Row],[KEEPER]]="K",_xlfn.IFNA(INDEX(Draft2017[Current Contract],MATCH(Draft2018[[#This Row],[PLAYER]],Draft2017[PLAYER],0)),"Undrafted"),"")</f>
        <v>Auction</v>
      </c>
      <c r="K2" t="str">
        <f>IF(Draft2018[[#This Row],[KEEPER]]="K",Draft2018[[#This Row],[Last Contract]],IF(ISNA(VLOOKUP(Draft2018[[#This Row],[PLAYER]],Rookies2018[Player],1,FALSE)),"Auction","Rookie"))</f>
        <v>Auction</v>
      </c>
      <c r="L2">
        <f>IF(Draft2018[[#This Row],[KEEPER]]="K",1+_xlfn.IFNA(INDEX(Draft2017[Net Keeper Count],MATCH(Draft2018[[#This Row],[PLAYER]],Draft2017[PLAYER],0)),0),0)</f>
        <v>2</v>
      </c>
    </row>
    <row r="3" spans="1:12" x14ac:dyDescent="0.25">
      <c r="A3">
        <v>7</v>
      </c>
      <c r="B3" t="s">
        <v>5602</v>
      </c>
      <c r="C3">
        <v>2</v>
      </c>
      <c r="D3" t="s">
        <v>5603</v>
      </c>
      <c r="E3" t="s">
        <v>103</v>
      </c>
      <c r="F3" t="s">
        <v>62</v>
      </c>
      <c r="G3" t="s">
        <v>64</v>
      </c>
      <c r="H3">
        <v>20</v>
      </c>
      <c r="I3" t="s">
        <v>31</v>
      </c>
      <c r="J3" t="str">
        <f>IF(Draft2018[[#This Row],[KEEPER]]="K",_xlfn.IFNA(INDEX(Draft2017[Current Contract],MATCH(Draft2018[[#This Row],[PLAYER]],Draft2017[PLAYER],0)),"Undrafted"),"")</f>
        <v>Rookie</v>
      </c>
      <c r="K3" t="str">
        <f>IF(Draft2018[[#This Row],[KEEPER]]="K",Draft2018[[#This Row],[Last Contract]],IF(ISNA(VLOOKUP(Draft2018[[#This Row],[PLAYER]],Rookies2018[Player],1,FALSE)),"Auction","Rookie"))</f>
        <v>Rookie</v>
      </c>
      <c r="L3">
        <f>IF(Draft2018[[#This Row],[KEEPER]]="K",1+_xlfn.IFNA(INDEX(Draft2017[Net Keeper Count],MATCH(Draft2018[[#This Row],[PLAYER]],Draft2017[PLAYER],0)),0),0)</f>
        <v>1</v>
      </c>
    </row>
    <row r="4" spans="1:12" x14ac:dyDescent="0.25">
      <c r="A4">
        <v>4</v>
      </c>
      <c r="B4" t="s">
        <v>1009</v>
      </c>
      <c r="C4">
        <v>3</v>
      </c>
      <c r="D4" t="s">
        <v>5604</v>
      </c>
      <c r="E4" t="s">
        <v>63</v>
      </c>
      <c r="F4" t="s">
        <v>56</v>
      </c>
      <c r="G4" t="s">
        <v>64</v>
      </c>
      <c r="H4">
        <v>98</v>
      </c>
      <c r="I4" t="s">
        <v>31</v>
      </c>
      <c r="J4" t="str">
        <f>IF(Draft2018[[#This Row],[KEEPER]]="K",_xlfn.IFNA(INDEX(Draft2017[Current Contract],MATCH(Draft2018[[#This Row],[PLAYER]],Draft2017[PLAYER],0)),"Undrafted"),"")</f>
        <v>Auction</v>
      </c>
      <c r="K4" t="str">
        <f>IF(Draft2018[[#This Row],[KEEPER]]="K",Draft2018[[#This Row],[Last Contract]],IF(ISNA(VLOOKUP(Draft2018[[#This Row],[PLAYER]],Rookies2018[Player],1,FALSE)),"Auction","Rookie"))</f>
        <v>Auction</v>
      </c>
      <c r="L4">
        <f>IF(Draft2018[[#This Row],[KEEPER]]="K",1+_xlfn.IFNA(INDEX(Draft2017[Net Keeper Count],MATCH(Draft2018[[#This Row],[PLAYER]],Draft2017[PLAYER],0)),0),0)</f>
        <v>2</v>
      </c>
    </row>
    <row r="5" spans="1:12" x14ac:dyDescent="0.25">
      <c r="A5">
        <v>6</v>
      </c>
      <c r="B5" t="s">
        <v>5605</v>
      </c>
      <c r="C5">
        <v>4</v>
      </c>
      <c r="D5" t="s">
        <v>5606</v>
      </c>
      <c r="E5" t="s">
        <v>119</v>
      </c>
      <c r="F5" t="s">
        <v>36</v>
      </c>
      <c r="G5" t="s">
        <v>64</v>
      </c>
      <c r="H5">
        <v>16</v>
      </c>
      <c r="I5" t="s">
        <v>31</v>
      </c>
      <c r="J5" t="str">
        <f>IF(Draft2018[[#This Row],[KEEPER]]="K",_xlfn.IFNA(INDEX(Draft2017[Current Contract],MATCH(Draft2018[[#This Row],[PLAYER]],Draft2017[PLAYER],0)),"Undrafted"),"")</f>
        <v>Rookie</v>
      </c>
      <c r="K5" t="str">
        <f>IF(Draft2018[[#This Row],[KEEPER]]="K",Draft2018[[#This Row],[Last Contract]],IF(ISNA(VLOOKUP(Draft2018[[#This Row],[PLAYER]],Rookies2018[Player],1,FALSE)),"Auction","Rookie"))</f>
        <v>Rookie</v>
      </c>
      <c r="L5">
        <f>IF(Draft2018[[#This Row],[KEEPER]]="K",1+_xlfn.IFNA(INDEX(Draft2017[Net Keeper Count],MATCH(Draft2018[[#This Row],[PLAYER]],Draft2017[PLAYER],0)),0),0)</f>
        <v>1</v>
      </c>
    </row>
    <row r="6" spans="1:12" x14ac:dyDescent="0.25">
      <c r="A6">
        <v>10</v>
      </c>
      <c r="B6" t="s">
        <v>5607</v>
      </c>
      <c r="C6">
        <v>5</v>
      </c>
      <c r="D6" t="s">
        <v>5608</v>
      </c>
      <c r="E6" t="s">
        <v>111</v>
      </c>
      <c r="F6" t="s">
        <v>49</v>
      </c>
      <c r="G6" t="s">
        <v>102</v>
      </c>
      <c r="H6">
        <v>62</v>
      </c>
      <c r="I6" t="s">
        <v>31</v>
      </c>
      <c r="J6" t="str">
        <f>IF(Draft2018[[#This Row],[KEEPER]]="K",_xlfn.IFNA(INDEX(Draft2017[Current Contract],MATCH(Draft2018[[#This Row],[PLAYER]],Draft2017[PLAYER],0)),"Undrafted"),"")</f>
        <v>Auction</v>
      </c>
      <c r="K6" t="str">
        <f>IF(Draft2018[[#This Row],[KEEPER]]="K",Draft2018[[#This Row],[Last Contract]],IF(ISNA(VLOOKUP(Draft2018[[#This Row],[PLAYER]],Rookies2018[Player],1,FALSE)),"Auction","Rookie"))</f>
        <v>Auction</v>
      </c>
      <c r="L6">
        <f>IF(Draft2018[[#This Row],[KEEPER]]="K",1+_xlfn.IFNA(INDEX(Draft2017[Net Keeper Count],MATCH(Draft2018[[#This Row],[PLAYER]],Draft2017[PLAYER],0)),0),0)</f>
        <v>1</v>
      </c>
    </row>
    <row r="7" spans="1:12" x14ac:dyDescent="0.25">
      <c r="A7" s="1">
        <v>9</v>
      </c>
      <c r="B7" s="1" t="s">
        <v>5609</v>
      </c>
      <c r="C7" s="1">
        <v>6</v>
      </c>
      <c r="D7" s="1" t="s">
        <v>5610</v>
      </c>
      <c r="E7" s="1" t="s">
        <v>99</v>
      </c>
      <c r="F7" s="1" t="s">
        <v>83</v>
      </c>
      <c r="G7" s="1" t="s">
        <v>64</v>
      </c>
      <c r="H7" s="1">
        <v>6</v>
      </c>
      <c r="I7" s="1" t="s">
        <v>31</v>
      </c>
      <c r="J7" s="1" t="str">
        <f>IF(Draft2018[[#This Row],[KEEPER]]="K",_xlfn.IFNA(INDEX(Draft2017[Current Contract],MATCH(Draft2018[[#This Row],[PLAYER]],Draft2017[PLAYER],0)),"Undrafted"),"")</f>
        <v>Rookie</v>
      </c>
      <c r="K7" s="1" t="str">
        <f>IF(Draft2018[[#This Row],[KEEPER]]="K",Draft2018[[#This Row],[Last Contract]],IF(ISNA(VLOOKUP(Draft2018[[#This Row],[PLAYER]],Rookies2018[Player],1,FALSE)),"Auction","Rookie"))</f>
        <v>Rookie</v>
      </c>
      <c r="L7" s="1">
        <f>IF(Draft2018[[#This Row],[KEEPER]]="K",1+_xlfn.IFNA(INDEX(Draft2017[Net Keeper Count],MATCH(Draft2018[[#This Row],[PLAYER]],Draft2017[PLAYER],0)),0),0)</f>
        <v>1</v>
      </c>
    </row>
    <row r="8" spans="1:12" x14ac:dyDescent="0.25">
      <c r="A8">
        <v>3</v>
      </c>
      <c r="B8" t="s">
        <v>5611</v>
      </c>
      <c r="C8">
        <v>7</v>
      </c>
      <c r="D8" t="s">
        <v>5612</v>
      </c>
      <c r="E8" t="s">
        <v>109</v>
      </c>
      <c r="F8" t="s">
        <v>70</v>
      </c>
      <c r="G8" t="s">
        <v>64</v>
      </c>
      <c r="H8">
        <v>42</v>
      </c>
      <c r="I8" t="s">
        <v>31</v>
      </c>
      <c r="J8" t="str">
        <f>IF(Draft2018[[#This Row],[KEEPER]]="K",_xlfn.IFNA(INDEX(Draft2017[Current Contract],MATCH(Draft2018[[#This Row],[PLAYER]],Draft2017[PLAYER],0)),"Undrafted"),"")</f>
        <v>Auction</v>
      </c>
      <c r="K8" t="str">
        <f>IF(Draft2018[[#This Row],[KEEPER]]="K",Draft2018[[#This Row],[Last Contract]],IF(ISNA(VLOOKUP(Draft2018[[#This Row],[PLAYER]],Rookies2018[Player],1,FALSE)),"Auction","Rookie"))</f>
        <v>Auction</v>
      </c>
      <c r="L8">
        <f>IF(Draft2018[[#This Row],[KEEPER]]="K",1+_xlfn.IFNA(INDEX(Draft2017[Net Keeper Count],MATCH(Draft2018[[#This Row],[PLAYER]],Draft2017[PLAYER],0)),0),0)</f>
        <v>2</v>
      </c>
    </row>
    <row r="9" spans="1:12" x14ac:dyDescent="0.25">
      <c r="A9">
        <v>5</v>
      </c>
      <c r="B9" t="s">
        <v>5613</v>
      </c>
      <c r="C9">
        <v>8</v>
      </c>
      <c r="D9" t="s">
        <v>5614</v>
      </c>
      <c r="E9" t="s">
        <v>85</v>
      </c>
      <c r="F9" t="s">
        <v>86</v>
      </c>
      <c r="G9" t="s">
        <v>64</v>
      </c>
      <c r="H9">
        <v>109</v>
      </c>
      <c r="I9" t="s">
        <v>31</v>
      </c>
      <c r="J9" t="str">
        <f>IF(Draft2018[[#This Row],[KEEPER]]="K",_xlfn.IFNA(INDEX(Draft2017[Current Contract],MATCH(Draft2018[[#This Row],[PLAYER]],Draft2017[PLAYER],0)),"Undrafted"),"")</f>
        <v>Auction</v>
      </c>
      <c r="K9" t="str">
        <f>IF(Draft2018[[#This Row],[KEEPER]]="K",Draft2018[[#This Row],[Last Contract]],IF(ISNA(VLOOKUP(Draft2018[[#This Row],[PLAYER]],Rookies2018[Player],1,FALSE)),"Auction","Rookie"))</f>
        <v>Auction</v>
      </c>
      <c r="L9">
        <f>IF(Draft2018[[#This Row],[KEEPER]]="K",1+_xlfn.IFNA(INDEX(Draft2017[Net Keeper Count],MATCH(Draft2018[[#This Row],[PLAYER]],Draft2017[PLAYER],0)),0),0)</f>
        <v>2</v>
      </c>
    </row>
    <row r="10" spans="1:12" x14ac:dyDescent="0.25">
      <c r="A10">
        <v>8</v>
      </c>
      <c r="B10" t="s">
        <v>5615</v>
      </c>
      <c r="C10">
        <v>9</v>
      </c>
      <c r="D10" t="s">
        <v>5616</v>
      </c>
      <c r="E10" t="s">
        <v>100</v>
      </c>
      <c r="F10" t="s">
        <v>58</v>
      </c>
      <c r="G10" t="s">
        <v>64</v>
      </c>
      <c r="H10">
        <v>24</v>
      </c>
      <c r="I10" t="s">
        <v>31</v>
      </c>
      <c r="J10" t="str">
        <f>IF(Draft2018[[#This Row],[KEEPER]]="K",_xlfn.IFNA(INDEX(Draft2017[Current Contract],MATCH(Draft2018[[#This Row],[PLAYER]],Draft2017[PLAYER],0)),"Undrafted"),"")</f>
        <v>Rookie</v>
      </c>
      <c r="K10" t="str">
        <f>IF(Draft2018[[#This Row],[KEEPER]]="K",Draft2018[[#This Row],[Last Contract]],IF(ISNA(VLOOKUP(Draft2018[[#This Row],[PLAYER]],Rookies2018[Player],1,FALSE)),"Auction","Rookie"))</f>
        <v>Rookie</v>
      </c>
      <c r="L10">
        <f>IF(Draft2018[[#This Row],[KEEPER]]="K",1+_xlfn.IFNA(INDEX(Draft2017[Net Keeper Count],MATCH(Draft2018[[#This Row],[PLAYER]],Draft2017[PLAYER],0)),0),0)</f>
        <v>1</v>
      </c>
    </row>
    <row r="11" spans="1:12" x14ac:dyDescent="0.25">
      <c r="A11">
        <v>1</v>
      </c>
      <c r="B11" t="s">
        <v>5617</v>
      </c>
      <c r="C11">
        <v>10</v>
      </c>
      <c r="D11" t="s">
        <v>5618</v>
      </c>
      <c r="E11" t="s">
        <v>5523</v>
      </c>
      <c r="F11" t="s">
        <v>92</v>
      </c>
      <c r="G11" t="s">
        <v>102</v>
      </c>
      <c r="H11">
        <v>114</v>
      </c>
      <c r="I11" t="s">
        <v>31</v>
      </c>
      <c r="J11" t="str">
        <f>IF(Draft2018[[#This Row],[KEEPER]]="K",_xlfn.IFNA(INDEX(Draft2017[Current Contract],MATCH(Draft2018[[#This Row],[PLAYER]],Draft2017[PLAYER],0)),"Undrafted"),"")</f>
        <v>Auction</v>
      </c>
      <c r="K11" t="str">
        <f>IF(Draft2018[[#This Row],[KEEPER]]="K",Draft2018[[#This Row],[Last Contract]],IF(ISNA(VLOOKUP(Draft2018[[#This Row],[PLAYER]],Rookies2018[Player],1,FALSE)),"Auction","Rookie"))</f>
        <v>Auction</v>
      </c>
      <c r="L11">
        <f>IF(Draft2018[[#This Row],[KEEPER]]="K",1+_xlfn.IFNA(INDEX(Draft2017[Net Keeper Count],MATCH(Draft2018[[#This Row],[PLAYER]],Draft2017[PLAYER],0)),0),0)</f>
        <v>2</v>
      </c>
    </row>
    <row r="12" spans="1:12" x14ac:dyDescent="0.25">
      <c r="A12">
        <v>2</v>
      </c>
      <c r="B12" t="s">
        <v>5600</v>
      </c>
      <c r="C12">
        <v>11</v>
      </c>
      <c r="D12" t="s">
        <v>5619</v>
      </c>
      <c r="E12" t="s">
        <v>112</v>
      </c>
      <c r="F12" t="s">
        <v>66</v>
      </c>
      <c r="G12" t="s">
        <v>64</v>
      </c>
      <c r="H12">
        <v>69</v>
      </c>
      <c r="I12" t="s">
        <v>31</v>
      </c>
      <c r="J12" t="str">
        <f>IF(Draft2018[[#This Row],[KEEPER]]="K",_xlfn.IFNA(INDEX(Draft2017[Current Contract],MATCH(Draft2018[[#This Row],[PLAYER]],Draft2017[PLAYER],0)),"Undrafted"),"")</f>
        <v>Auction</v>
      </c>
      <c r="K12" t="str">
        <f>IF(Draft2018[[#This Row],[KEEPER]]="K",Draft2018[[#This Row],[Last Contract]],IF(ISNA(VLOOKUP(Draft2018[[#This Row],[PLAYER]],Rookies2018[Player],1,FALSE)),"Auction","Rookie"))</f>
        <v>Auction</v>
      </c>
      <c r="L12">
        <f>IF(Draft2018[[#This Row],[KEEPER]]="K",1+_xlfn.IFNA(INDEX(Draft2017[Net Keeper Count],MATCH(Draft2018[[#This Row],[PLAYER]],Draft2017[PLAYER],0)),0),0)</f>
        <v>2</v>
      </c>
    </row>
    <row r="13" spans="1:12" x14ac:dyDescent="0.25">
      <c r="A13">
        <v>7</v>
      </c>
      <c r="B13" t="s">
        <v>5602</v>
      </c>
      <c r="C13">
        <v>12</v>
      </c>
      <c r="D13" t="s">
        <v>5620</v>
      </c>
      <c r="E13" t="s">
        <v>133</v>
      </c>
      <c r="F13" t="s">
        <v>79</v>
      </c>
      <c r="G13" t="s">
        <v>64</v>
      </c>
      <c r="H13">
        <v>5</v>
      </c>
      <c r="I13" t="s">
        <v>31</v>
      </c>
      <c r="J13" t="str">
        <f>IF(Draft2018[[#This Row],[KEEPER]]="K",_xlfn.IFNA(INDEX(Draft2017[Current Contract],MATCH(Draft2018[[#This Row],[PLAYER]],Draft2017[PLAYER],0)),"Undrafted"),"")</f>
        <v>Auction</v>
      </c>
      <c r="K13" t="str">
        <f>IF(Draft2018[[#This Row],[KEEPER]]="K",Draft2018[[#This Row],[Last Contract]],IF(ISNA(VLOOKUP(Draft2018[[#This Row],[PLAYER]],Rookies2018[Player],1,FALSE)),"Auction","Rookie"))</f>
        <v>Auction</v>
      </c>
      <c r="L13">
        <f>IF(Draft2018[[#This Row],[KEEPER]]="K",1+_xlfn.IFNA(INDEX(Draft2017[Net Keeper Count],MATCH(Draft2018[[#This Row],[PLAYER]],Draft2017[PLAYER],0)),0),0)</f>
        <v>2</v>
      </c>
    </row>
    <row r="14" spans="1:12" x14ac:dyDescent="0.25">
      <c r="A14">
        <v>4</v>
      </c>
      <c r="B14" t="s">
        <v>1009</v>
      </c>
      <c r="C14">
        <v>13</v>
      </c>
      <c r="D14" t="s">
        <v>5621</v>
      </c>
      <c r="E14" t="s">
        <v>5426</v>
      </c>
      <c r="F14" t="s">
        <v>72</v>
      </c>
      <c r="G14" t="s">
        <v>64</v>
      </c>
      <c r="H14">
        <v>94</v>
      </c>
      <c r="I14" t="s">
        <v>31</v>
      </c>
      <c r="J14" t="str">
        <f>IF(Draft2018[[#This Row],[KEEPER]]="K",_xlfn.IFNA(INDEX(Draft2017[Current Contract],MATCH(Draft2018[[#This Row],[PLAYER]],Draft2017[PLAYER],0)),"Undrafted"),"")</f>
        <v>Auction</v>
      </c>
      <c r="K14" t="str">
        <f>IF(Draft2018[[#This Row],[KEEPER]]="K",Draft2018[[#This Row],[Last Contract]],IF(ISNA(VLOOKUP(Draft2018[[#This Row],[PLAYER]],Rookies2018[Player],1,FALSE)),"Auction","Rookie"))</f>
        <v>Auction</v>
      </c>
      <c r="L14">
        <f>IF(Draft2018[[#This Row],[KEEPER]]="K",1+_xlfn.IFNA(INDEX(Draft2017[Net Keeper Count],MATCH(Draft2018[[#This Row],[PLAYER]],Draft2017[PLAYER],0)),0),0)</f>
        <v>1</v>
      </c>
    </row>
    <row r="15" spans="1:12" x14ac:dyDescent="0.25">
      <c r="A15">
        <v>6</v>
      </c>
      <c r="B15" t="s">
        <v>5605</v>
      </c>
      <c r="C15">
        <v>14</v>
      </c>
      <c r="D15" t="s">
        <v>5622</v>
      </c>
      <c r="E15" t="s">
        <v>146</v>
      </c>
      <c r="F15" t="s">
        <v>62</v>
      </c>
      <c r="G15" t="s">
        <v>126</v>
      </c>
      <c r="H15">
        <v>28</v>
      </c>
      <c r="I15" t="s">
        <v>31</v>
      </c>
      <c r="J15" t="str">
        <f>IF(Draft2018[[#This Row],[KEEPER]]="K",_xlfn.IFNA(INDEX(Draft2017[Current Contract],MATCH(Draft2018[[#This Row],[PLAYER]],Draft2017[PLAYER],0)),"Undrafted"),"")</f>
        <v>Auction</v>
      </c>
      <c r="K15" t="str">
        <f>IF(Draft2018[[#This Row],[KEEPER]]="K",Draft2018[[#This Row],[Last Contract]],IF(ISNA(VLOOKUP(Draft2018[[#This Row],[PLAYER]],Rookies2018[Player],1,FALSE)),"Auction","Rookie"))</f>
        <v>Auction</v>
      </c>
      <c r="L15">
        <f>IF(Draft2018[[#This Row],[KEEPER]]="K",1+_xlfn.IFNA(INDEX(Draft2017[Net Keeper Count],MATCH(Draft2018[[#This Row],[PLAYER]],Draft2017[PLAYER],0)),0),0)</f>
        <v>2</v>
      </c>
    </row>
    <row r="16" spans="1:12" x14ac:dyDescent="0.25">
      <c r="A16">
        <v>10</v>
      </c>
      <c r="B16" t="s">
        <v>5607</v>
      </c>
      <c r="C16">
        <v>15</v>
      </c>
      <c r="D16" t="s">
        <v>5623</v>
      </c>
      <c r="E16" t="s">
        <v>124</v>
      </c>
      <c r="F16" t="s">
        <v>77</v>
      </c>
      <c r="G16" t="s">
        <v>64</v>
      </c>
      <c r="H16">
        <v>15</v>
      </c>
      <c r="I16" t="s">
        <v>31</v>
      </c>
      <c r="J16" t="str">
        <f>IF(Draft2018[[#This Row],[KEEPER]]="K",_xlfn.IFNA(INDEX(Draft2017[Current Contract],MATCH(Draft2018[[#This Row],[PLAYER]],Draft2017[PLAYER],0)),"Undrafted"),"")</f>
        <v>Rookie</v>
      </c>
      <c r="K16" t="str">
        <f>IF(Draft2018[[#This Row],[KEEPER]]="K",Draft2018[[#This Row],[Last Contract]],IF(ISNA(VLOOKUP(Draft2018[[#This Row],[PLAYER]],Rookies2018[Player],1,FALSE)),"Auction","Rookie"))</f>
        <v>Rookie</v>
      </c>
      <c r="L16">
        <f>IF(Draft2018[[#This Row],[KEEPER]]="K",1+_xlfn.IFNA(INDEX(Draft2017[Net Keeper Count],MATCH(Draft2018[[#This Row],[PLAYER]],Draft2017[PLAYER],0)),0),0)</f>
        <v>1</v>
      </c>
    </row>
    <row r="17" spans="1:12" x14ac:dyDescent="0.25">
      <c r="A17">
        <v>9</v>
      </c>
      <c r="B17" t="s">
        <v>5609</v>
      </c>
      <c r="C17">
        <v>16</v>
      </c>
      <c r="D17" t="s">
        <v>5624</v>
      </c>
      <c r="E17" t="s">
        <v>150</v>
      </c>
      <c r="F17" t="s">
        <v>86</v>
      </c>
      <c r="G17" t="s">
        <v>102</v>
      </c>
      <c r="H17">
        <v>15</v>
      </c>
      <c r="I17" t="s">
        <v>31</v>
      </c>
      <c r="J17" t="str">
        <f>IF(Draft2018[[#This Row],[KEEPER]]="K",_xlfn.IFNA(INDEX(Draft2017[Current Contract],MATCH(Draft2018[[#This Row],[PLAYER]],Draft2017[PLAYER],0)),"Undrafted"),"")</f>
        <v>Auction</v>
      </c>
      <c r="K17" t="str">
        <f>IF(Draft2018[[#This Row],[KEEPER]]="K",Draft2018[[#This Row],[Last Contract]],IF(ISNA(VLOOKUP(Draft2018[[#This Row],[PLAYER]],Rookies2018[Player],1,FALSE)),"Auction","Rookie"))</f>
        <v>Auction</v>
      </c>
      <c r="L17">
        <f>IF(Draft2018[[#This Row],[KEEPER]]="K",1+_xlfn.IFNA(INDEX(Draft2017[Net Keeper Count],MATCH(Draft2018[[#This Row],[PLAYER]],Draft2017[PLAYER],0)),0),0)</f>
        <v>2</v>
      </c>
    </row>
    <row r="18" spans="1:12" x14ac:dyDescent="0.25">
      <c r="A18">
        <v>3</v>
      </c>
      <c r="B18" t="s">
        <v>5611</v>
      </c>
      <c r="C18">
        <v>17</v>
      </c>
      <c r="D18" t="s">
        <v>5625</v>
      </c>
      <c r="E18" t="s">
        <v>5593</v>
      </c>
      <c r="F18" t="s">
        <v>77</v>
      </c>
      <c r="G18" t="s">
        <v>102</v>
      </c>
      <c r="H18">
        <v>82</v>
      </c>
      <c r="I18" t="s">
        <v>31</v>
      </c>
      <c r="J18" t="str">
        <f>IF(Draft2018[[#This Row],[KEEPER]]="K",_xlfn.IFNA(INDEX(Draft2017[Current Contract],MATCH(Draft2018[[#This Row],[PLAYER]],Draft2017[PLAYER],0)),"Undrafted"),"")</f>
        <v>Auction</v>
      </c>
      <c r="K18" t="str">
        <f>IF(Draft2018[[#This Row],[KEEPER]]="K",Draft2018[[#This Row],[Last Contract]],IF(ISNA(VLOOKUP(Draft2018[[#This Row],[PLAYER]],Rookies2018[Player],1,FALSE)),"Auction","Rookie"))</f>
        <v>Auction</v>
      </c>
      <c r="L18">
        <f>IF(Draft2018[[#This Row],[KEEPER]]="K",1+_xlfn.IFNA(INDEX(Draft2017[Net Keeper Count],MATCH(Draft2018[[#This Row],[PLAYER]],Draft2017[PLAYER],0)),0),0)</f>
        <v>2</v>
      </c>
    </row>
    <row r="19" spans="1:12" x14ac:dyDescent="0.25">
      <c r="A19">
        <v>5</v>
      </c>
      <c r="B19" t="s">
        <v>5613</v>
      </c>
      <c r="C19">
        <v>18</v>
      </c>
      <c r="D19" t="s">
        <v>5626</v>
      </c>
      <c r="E19" t="s">
        <v>98</v>
      </c>
      <c r="F19" t="s">
        <v>54</v>
      </c>
      <c r="G19" t="s">
        <v>64</v>
      </c>
      <c r="H19">
        <v>25</v>
      </c>
      <c r="I19" t="s">
        <v>31</v>
      </c>
      <c r="J19" t="str">
        <f>IF(Draft2018[[#This Row],[KEEPER]]="K",_xlfn.IFNA(INDEX(Draft2017[Current Contract],MATCH(Draft2018[[#This Row],[PLAYER]],Draft2017[PLAYER],0)),"Undrafted"),"")</f>
        <v>Rookie</v>
      </c>
      <c r="K19" t="str">
        <f>IF(Draft2018[[#This Row],[KEEPER]]="K",Draft2018[[#This Row],[Last Contract]],IF(ISNA(VLOOKUP(Draft2018[[#This Row],[PLAYER]],Rookies2018[Player],1,FALSE)),"Auction","Rookie"))</f>
        <v>Rookie</v>
      </c>
      <c r="L19">
        <f>IF(Draft2018[[#This Row],[KEEPER]]="K",1+_xlfn.IFNA(INDEX(Draft2017[Net Keeper Count],MATCH(Draft2018[[#This Row],[PLAYER]],Draft2017[PLAYER],0)),0),0)</f>
        <v>1</v>
      </c>
    </row>
    <row r="20" spans="1:12" x14ac:dyDescent="0.25">
      <c r="A20">
        <v>8</v>
      </c>
      <c r="B20" t="s">
        <v>5615</v>
      </c>
      <c r="C20">
        <v>19</v>
      </c>
      <c r="D20" t="s">
        <v>5627</v>
      </c>
      <c r="E20" t="s">
        <v>125</v>
      </c>
      <c r="F20" t="s">
        <v>34</v>
      </c>
      <c r="G20" t="s">
        <v>126</v>
      </c>
      <c r="H20">
        <v>60</v>
      </c>
      <c r="I20" t="s">
        <v>31</v>
      </c>
      <c r="J20" t="str">
        <f>IF(Draft2018[[#This Row],[KEEPER]]="K",_xlfn.IFNA(INDEX(Draft2017[Current Contract],MATCH(Draft2018[[#This Row],[PLAYER]],Draft2017[PLAYER],0)),"Undrafted"),"")</f>
        <v>Auction</v>
      </c>
      <c r="K20" t="str">
        <f>IF(Draft2018[[#This Row],[KEEPER]]="K",Draft2018[[#This Row],[Last Contract]],IF(ISNA(VLOOKUP(Draft2018[[#This Row],[PLAYER]],Rookies2018[Player],1,FALSE)),"Auction","Rookie"))</f>
        <v>Auction</v>
      </c>
      <c r="L20">
        <f>IF(Draft2018[[#This Row],[KEEPER]]="K",1+_xlfn.IFNA(INDEX(Draft2017[Net Keeper Count],MATCH(Draft2018[[#This Row],[PLAYER]],Draft2017[PLAYER],0)),0),0)</f>
        <v>1</v>
      </c>
    </row>
    <row r="21" spans="1:12" x14ac:dyDescent="0.25">
      <c r="A21">
        <v>1</v>
      </c>
      <c r="B21" t="s">
        <v>5617</v>
      </c>
      <c r="C21">
        <v>20</v>
      </c>
      <c r="D21" t="s">
        <v>5628</v>
      </c>
      <c r="E21" t="s">
        <v>116</v>
      </c>
      <c r="F21" t="s">
        <v>68</v>
      </c>
      <c r="G21" t="s">
        <v>64</v>
      </c>
      <c r="H21">
        <v>5</v>
      </c>
      <c r="I21" t="s">
        <v>31</v>
      </c>
      <c r="J21" t="str">
        <f>IF(Draft2018[[#This Row],[KEEPER]]="K",_xlfn.IFNA(INDEX(Draft2017[Current Contract],MATCH(Draft2018[[#This Row],[PLAYER]],Draft2017[PLAYER],0)),"Undrafted"),"")</f>
        <v>Undrafted</v>
      </c>
      <c r="K21" t="str">
        <f>IF(Draft2018[[#This Row],[KEEPER]]="K",Draft2018[[#This Row],[Last Contract]],IF(ISNA(VLOOKUP(Draft2018[[#This Row],[PLAYER]],Rookies2018[Player],1,FALSE)),"Auction","Rookie"))</f>
        <v>Undrafted</v>
      </c>
      <c r="L21">
        <f>IF(Draft2018[[#This Row],[KEEPER]]="K",1+_xlfn.IFNA(INDEX(Draft2017[Net Keeper Count],MATCH(Draft2018[[#This Row],[PLAYER]],Draft2017[PLAYER],0)),0),0)</f>
        <v>1</v>
      </c>
    </row>
    <row r="22" spans="1:12" x14ac:dyDescent="0.25">
      <c r="A22">
        <v>2</v>
      </c>
      <c r="B22" t="s">
        <v>5600</v>
      </c>
      <c r="C22">
        <v>21</v>
      </c>
      <c r="D22" t="s">
        <v>5629</v>
      </c>
      <c r="E22" t="s">
        <v>153</v>
      </c>
      <c r="F22" t="s">
        <v>60</v>
      </c>
      <c r="G22" t="s">
        <v>64</v>
      </c>
      <c r="H22">
        <v>1</v>
      </c>
      <c r="I22" t="s">
        <v>31</v>
      </c>
      <c r="J22" t="str">
        <f>IF(Draft2018[[#This Row],[KEEPER]]="K",_xlfn.IFNA(INDEX(Draft2017[Current Contract],MATCH(Draft2018[[#This Row],[PLAYER]],Draft2017[PLAYER],0)),"Undrafted"),"")</f>
        <v>Undrafted</v>
      </c>
      <c r="K22" t="str">
        <f>IF(Draft2018[[#This Row],[KEEPER]]="K",Draft2018[[#This Row],[Last Contract]],IF(ISNA(VLOOKUP(Draft2018[[#This Row],[PLAYER]],Rookies2018[Player],1,FALSE)),"Auction","Rookie"))</f>
        <v>Undrafted</v>
      </c>
      <c r="L22">
        <f>IF(Draft2018[[#This Row],[KEEPER]]="K",1+_xlfn.IFNA(INDEX(Draft2017[Net Keeper Count],MATCH(Draft2018[[#This Row],[PLAYER]],Draft2017[PLAYER],0)),0),0)</f>
        <v>1</v>
      </c>
    </row>
    <row r="23" spans="1:12" x14ac:dyDescent="0.25">
      <c r="A23">
        <v>7</v>
      </c>
      <c r="B23" t="s">
        <v>5602</v>
      </c>
      <c r="C23">
        <v>22</v>
      </c>
      <c r="D23" t="s">
        <v>5630</v>
      </c>
      <c r="E23" t="s">
        <v>169</v>
      </c>
      <c r="F23" t="s">
        <v>60</v>
      </c>
      <c r="G23" t="s">
        <v>102</v>
      </c>
      <c r="H23">
        <v>6</v>
      </c>
      <c r="I23" t="s">
        <v>31</v>
      </c>
      <c r="J23" t="str">
        <f>IF(Draft2018[[#This Row],[KEEPER]]="K",_xlfn.IFNA(INDEX(Draft2017[Current Contract],MATCH(Draft2018[[#This Row],[PLAYER]],Draft2017[PLAYER],0)),"Undrafted"),"")</f>
        <v>Rookie</v>
      </c>
      <c r="K23" t="str">
        <f>IF(Draft2018[[#This Row],[KEEPER]]="K",Draft2018[[#This Row],[Last Contract]],IF(ISNA(VLOOKUP(Draft2018[[#This Row],[PLAYER]],Rookies2018[Player],1,FALSE)),"Auction","Rookie"))</f>
        <v>Rookie</v>
      </c>
      <c r="L23">
        <f>IF(Draft2018[[#This Row],[KEEPER]]="K",1+_xlfn.IFNA(INDEX(Draft2017[Net Keeper Count],MATCH(Draft2018[[#This Row],[PLAYER]],Draft2017[PLAYER],0)),0),0)</f>
        <v>1</v>
      </c>
    </row>
    <row r="24" spans="1:12" x14ac:dyDescent="0.25">
      <c r="A24">
        <v>4</v>
      </c>
      <c r="B24" t="s">
        <v>1009</v>
      </c>
      <c r="C24">
        <v>23</v>
      </c>
      <c r="D24" t="s">
        <v>5631</v>
      </c>
      <c r="E24" t="s">
        <v>84</v>
      </c>
      <c r="F24" t="s">
        <v>81</v>
      </c>
      <c r="G24" t="s">
        <v>64</v>
      </c>
      <c r="H24">
        <v>47</v>
      </c>
      <c r="I24" t="s">
        <v>31</v>
      </c>
      <c r="J24" t="str">
        <f>IF(Draft2018[[#This Row],[KEEPER]]="K",_xlfn.IFNA(INDEX(Draft2017[Current Contract],MATCH(Draft2018[[#This Row],[PLAYER]],Draft2017[PLAYER],0)),"Undrafted"),"")</f>
        <v>Rookie</v>
      </c>
      <c r="K24" t="str">
        <f>IF(Draft2018[[#This Row],[KEEPER]]="K",Draft2018[[#This Row],[Last Contract]],IF(ISNA(VLOOKUP(Draft2018[[#This Row],[PLAYER]],Rookies2018[Player],1,FALSE)),"Auction","Rookie"))</f>
        <v>Rookie</v>
      </c>
      <c r="L24">
        <f>IF(Draft2018[[#This Row],[KEEPER]]="K",1+_xlfn.IFNA(INDEX(Draft2017[Net Keeper Count],MATCH(Draft2018[[#This Row],[PLAYER]],Draft2017[PLAYER],0)),0),0)</f>
        <v>2</v>
      </c>
    </row>
    <row r="25" spans="1:12" x14ac:dyDescent="0.25">
      <c r="A25">
        <v>6</v>
      </c>
      <c r="B25" t="s">
        <v>5605</v>
      </c>
      <c r="C25">
        <v>24</v>
      </c>
      <c r="D25" t="s">
        <v>5632</v>
      </c>
      <c r="E25" t="s">
        <v>123</v>
      </c>
      <c r="F25" t="s">
        <v>44</v>
      </c>
      <c r="G25" t="s">
        <v>102</v>
      </c>
      <c r="H25">
        <v>36</v>
      </c>
      <c r="I25" t="s">
        <v>31</v>
      </c>
      <c r="J25" t="str">
        <f>IF(Draft2018[[#This Row],[KEEPER]]="K",_xlfn.IFNA(INDEX(Draft2017[Current Contract],MATCH(Draft2018[[#This Row],[PLAYER]],Draft2017[PLAYER],0)),"Undrafted"),"")</f>
        <v>Auction</v>
      </c>
      <c r="K25" t="str">
        <f>IF(Draft2018[[#This Row],[KEEPER]]="K",Draft2018[[#This Row],[Last Contract]],IF(ISNA(VLOOKUP(Draft2018[[#This Row],[PLAYER]],Rookies2018[Player],1,FALSE)),"Auction","Rookie"))</f>
        <v>Auction</v>
      </c>
      <c r="L25">
        <f>IF(Draft2018[[#This Row],[KEEPER]]="K",1+_xlfn.IFNA(INDEX(Draft2017[Net Keeper Count],MATCH(Draft2018[[#This Row],[PLAYER]],Draft2017[PLAYER],0)),0),0)</f>
        <v>2</v>
      </c>
    </row>
    <row r="26" spans="1:12" x14ac:dyDescent="0.25">
      <c r="A26">
        <v>10</v>
      </c>
      <c r="B26" t="s">
        <v>5607</v>
      </c>
      <c r="C26">
        <v>25</v>
      </c>
      <c r="D26" t="s">
        <v>5633</v>
      </c>
      <c r="E26" t="s">
        <v>137</v>
      </c>
      <c r="F26" t="s">
        <v>34</v>
      </c>
      <c r="G26" t="s">
        <v>102</v>
      </c>
      <c r="H26">
        <v>3</v>
      </c>
      <c r="I26" t="s">
        <v>31</v>
      </c>
      <c r="J26" t="str">
        <f>IF(Draft2018[[#This Row],[KEEPER]]="K",_xlfn.IFNA(INDEX(Draft2017[Current Contract],MATCH(Draft2018[[#This Row],[PLAYER]],Draft2017[PLAYER],0)),"Undrafted"),"")</f>
        <v>Undrafted</v>
      </c>
      <c r="K26" t="str">
        <f>IF(Draft2018[[#This Row],[KEEPER]]="K",Draft2018[[#This Row],[Last Contract]],IF(ISNA(VLOOKUP(Draft2018[[#This Row],[PLAYER]],Rookies2018[Player],1,FALSE)),"Auction","Rookie"))</f>
        <v>Undrafted</v>
      </c>
      <c r="L26">
        <f>IF(Draft2018[[#This Row],[KEEPER]]="K",1+_xlfn.IFNA(INDEX(Draft2017[Net Keeper Count],MATCH(Draft2018[[#This Row],[PLAYER]],Draft2017[PLAYER],0)),0),0)</f>
        <v>1</v>
      </c>
    </row>
    <row r="27" spans="1:12" x14ac:dyDescent="0.25">
      <c r="A27">
        <v>9</v>
      </c>
      <c r="B27" t="s">
        <v>5609</v>
      </c>
      <c r="C27">
        <v>26</v>
      </c>
      <c r="D27" t="s">
        <v>5634</v>
      </c>
      <c r="E27" t="s">
        <v>27</v>
      </c>
      <c r="F27" t="s">
        <v>28</v>
      </c>
      <c r="G27" t="s">
        <v>29</v>
      </c>
      <c r="H27">
        <v>52</v>
      </c>
      <c r="I27" t="s">
        <v>31</v>
      </c>
      <c r="J27" t="str">
        <f>IF(Draft2018[[#This Row],[KEEPER]]="K",_xlfn.IFNA(INDEX(Draft2017[Current Contract],MATCH(Draft2018[[#This Row],[PLAYER]],Draft2017[PLAYER],0)),"Undrafted"),"")</f>
        <v>Auction</v>
      </c>
      <c r="K27" t="str">
        <f>IF(Draft2018[[#This Row],[KEEPER]]="K",Draft2018[[#This Row],[Last Contract]],IF(ISNA(VLOOKUP(Draft2018[[#This Row],[PLAYER]],Rookies2018[Player],1,FALSE)),"Auction","Rookie"))</f>
        <v>Auction</v>
      </c>
      <c r="L27">
        <f>IF(Draft2018[[#This Row],[KEEPER]]="K",1+_xlfn.IFNA(INDEX(Draft2017[Net Keeper Count],MATCH(Draft2018[[#This Row],[PLAYER]],Draft2017[PLAYER],0)),0),0)</f>
        <v>2</v>
      </c>
    </row>
    <row r="28" spans="1:12" x14ac:dyDescent="0.25">
      <c r="A28">
        <v>3</v>
      </c>
      <c r="B28" t="s">
        <v>5611</v>
      </c>
      <c r="C28">
        <v>27</v>
      </c>
      <c r="D28" t="s">
        <v>5635</v>
      </c>
      <c r="E28" t="s">
        <v>143</v>
      </c>
      <c r="F28" t="s">
        <v>49</v>
      </c>
      <c r="G28" t="s">
        <v>102</v>
      </c>
      <c r="H28">
        <v>49</v>
      </c>
      <c r="I28" t="s">
        <v>31</v>
      </c>
      <c r="J28" t="str">
        <f>IF(Draft2018[[#This Row],[KEEPER]]="K",_xlfn.IFNA(INDEX(Draft2017[Current Contract],MATCH(Draft2018[[#This Row],[PLAYER]],Draft2017[PLAYER],0)),"Undrafted"),"")</f>
        <v>Auction</v>
      </c>
      <c r="K28" t="str">
        <f>IF(Draft2018[[#This Row],[KEEPER]]="K",Draft2018[[#This Row],[Last Contract]],IF(ISNA(VLOOKUP(Draft2018[[#This Row],[PLAYER]],Rookies2018[Player],1,FALSE)),"Auction","Rookie"))</f>
        <v>Auction</v>
      </c>
      <c r="L28">
        <f>IF(Draft2018[[#This Row],[KEEPER]]="K",1+_xlfn.IFNA(INDEX(Draft2017[Net Keeper Count],MATCH(Draft2018[[#This Row],[PLAYER]],Draft2017[PLAYER],0)),0),0)</f>
        <v>2</v>
      </c>
    </row>
    <row r="29" spans="1:12" x14ac:dyDescent="0.25">
      <c r="A29">
        <v>5</v>
      </c>
      <c r="B29" t="s">
        <v>5613</v>
      </c>
      <c r="C29">
        <v>28</v>
      </c>
      <c r="D29" t="s">
        <v>5636</v>
      </c>
      <c r="E29" t="s">
        <v>114</v>
      </c>
      <c r="F29" t="s">
        <v>70</v>
      </c>
      <c r="G29" t="s">
        <v>102</v>
      </c>
      <c r="H29">
        <v>52</v>
      </c>
      <c r="I29" t="s">
        <v>31</v>
      </c>
      <c r="J29" t="str">
        <f>IF(Draft2018[[#This Row],[KEEPER]]="K",_xlfn.IFNA(INDEX(Draft2017[Current Contract],MATCH(Draft2018[[#This Row],[PLAYER]],Draft2017[PLAYER],0)),"Undrafted"),"")</f>
        <v>Auction</v>
      </c>
      <c r="K29" t="str">
        <f>IF(Draft2018[[#This Row],[KEEPER]]="K",Draft2018[[#This Row],[Last Contract]],IF(ISNA(VLOOKUP(Draft2018[[#This Row],[PLAYER]],Rookies2018[Player],1,FALSE)),"Auction","Rookie"))</f>
        <v>Auction</v>
      </c>
      <c r="L29">
        <f>IF(Draft2018[[#This Row],[KEEPER]]="K",1+_xlfn.IFNA(INDEX(Draft2017[Net Keeper Count],MATCH(Draft2018[[#This Row],[PLAYER]],Draft2017[PLAYER],0)),0),0)</f>
        <v>1</v>
      </c>
    </row>
    <row r="30" spans="1:12" x14ac:dyDescent="0.25">
      <c r="A30">
        <v>8</v>
      </c>
      <c r="B30" t="s">
        <v>5615</v>
      </c>
      <c r="C30">
        <v>29</v>
      </c>
      <c r="D30" t="s">
        <v>5637</v>
      </c>
      <c r="E30" t="s">
        <v>144</v>
      </c>
      <c r="F30" t="s">
        <v>81</v>
      </c>
      <c r="G30" t="s">
        <v>102</v>
      </c>
      <c r="H30">
        <v>74</v>
      </c>
      <c r="I30" t="s">
        <v>31</v>
      </c>
      <c r="J30" t="str">
        <f>IF(Draft2018[[#This Row],[KEEPER]]="K",_xlfn.IFNA(INDEX(Draft2017[Current Contract],MATCH(Draft2018[[#This Row],[PLAYER]],Draft2017[PLAYER],0)),"Undrafted"),"")</f>
        <v>Auction</v>
      </c>
      <c r="K30" t="str">
        <f>IF(Draft2018[[#This Row],[KEEPER]]="K",Draft2018[[#This Row],[Last Contract]],IF(ISNA(VLOOKUP(Draft2018[[#This Row],[PLAYER]],Rookies2018[Player],1,FALSE)),"Auction","Rookie"))</f>
        <v>Auction</v>
      </c>
      <c r="L30">
        <f>IF(Draft2018[[#This Row],[KEEPER]]="K",1+_xlfn.IFNA(INDEX(Draft2017[Net Keeper Count],MATCH(Draft2018[[#This Row],[PLAYER]],Draft2017[PLAYER],0)),0),0)</f>
        <v>1</v>
      </c>
    </row>
    <row r="31" spans="1:12" x14ac:dyDescent="0.25">
      <c r="A31">
        <v>1</v>
      </c>
      <c r="B31" t="s">
        <v>5617</v>
      </c>
      <c r="C31">
        <v>30</v>
      </c>
      <c r="D31" t="s">
        <v>5638</v>
      </c>
      <c r="E31" t="s">
        <v>141</v>
      </c>
      <c r="F31" t="s">
        <v>58</v>
      </c>
      <c r="G31" t="s">
        <v>102</v>
      </c>
      <c r="H31">
        <v>12</v>
      </c>
      <c r="I31" t="s">
        <v>31</v>
      </c>
      <c r="J31" t="str">
        <f>IF(Draft2018[[#This Row],[KEEPER]]="K",_xlfn.IFNA(INDEX(Draft2017[Current Contract],MATCH(Draft2018[[#This Row],[PLAYER]],Draft2017[PLAYER],0)),"Undrafted"),"")</f>
        <v>Auction</v>
      </c>
      <c r="K31" t="str">
        <f>IF(Draft2018[[#This Row],[KEEPER]]="K",Draft2018[[#This Row],[Last Contract]],IF(ISNA(VLOOKUP(Draft2018[[#This Row],[PLAYER]],Rookies2018[Player],1,FALSE)),"Auction","Rookie"))</f>
        <v>Auction</v>
      </c>
      <c r="L31">
        <f>IF(Draft2018[[#This Row],[KEEPER]]="K",1+_xlfn.IFNA(INDEX(Draft2017[Net Keeper Count],MATCH(Draft2018[[#This Row],[PLAYER]],Draft2017[PLAYER],0)),0),0)</f>
        <v>2</v>
      </c>
    </row>
    <row r="32" spans="1:12" x14ac:dyDescent="0.25">
      <c r="A32">
        <v>2</v>
      </c>
      <c r="B32" t="s">
        <v>5600</v>
      </c>
      <c r="C32">
        <v>31</v>
      </c>
      <c r="D32" t="s">
        <v>5639</v>
      </c>
      <c r="E32" t="s">
        <v>174</v>
      </c>
      <c r="F32" t="s">
        <v>105</v>
      </c>
      <c r="G32" t="s">
        <v>102</v>
      </c>
      <c r="H32">
        <v>11</v>
      </c>
      <c r="I32" t="s">
        <v>31</v>
      </c>
      <c r="J32" t="str">
        <f>IF(Draft2018[[#This Row],[KEEPER]]="K",_xlfn.IFNA(INDEX(Draft2017[Current Contract],MATCH(Draft2018[[#This Row],[PLAYER]],Draft2017[PLAYER],0)),"Undrafted"),"")</f>
        <v>Auction</v>
      </c>
      <c r="K32" t="str">
        <f>IF(Draft2018[[#This Row],[KEEPER]]="K",Draft2018[[#This Row],[Last Contract]],IF(ISNA(VLOOKUP(Draft2018[[#This Row],[PLAYER]],Rookies2018[Player],1,FALSE)),"Auction","Rookie"))</f>
        <v>Auction</v>
      </c>
      <c r="L32">
        <f>IF(Draft2018[[#This Row],[KEEPER]]="K",1+_xlfn.IFNA(INDEX(Draft2017[Net Keeper Count],MATCH(Draft2018[[#This Row],[PLAYER]],Draft2017[PLAYER],0)),0),0)</f>
        <v>2</v>
      </c>
    </row>
    <row r="33" spans="1:12" x14ac:dyDescent="0.25">
      <c r="A33">
        <v>7</v>
      </c>
      <c r="B33" t="s">
        <v>5602</v>
      </c>
      <c r="C33">
        <v>32</v>
      </c>
      <c r="D33" t="s">
        <v>5640</v>
      </c>
      <c r="E33" t="s">
        <v>35</v>
      </c>
      <c r="F33" t="s">
        <v>36</v>
      </c>
      <c r="G33" t="s">
        <v>29</v>
      </c>
      <c r="H33">
        <v>21</v>
      </c>
      <c r="I33" t="s">
        <v>31</v>
      </c>
      <c r="J33" t="str">
        <f>IF(Draft2018[[#This Row],[KEEPER]]="K",_xlfn.IFNA(INDEX(Draft2017[Current Contract],MATCH(Draft2018[[#This Row],[PLAYER]],Draft2017[PLAYER],0)),"Undrafted"),"")</f>
        <v>Auction</v>
      </c>
      <c r="K33" t="str">
        <f>IF(Draft2018[[#This Row],[KEEPER]]="K",Draft2018[[#This Row],[Last Contract]],IF(ISNA(VLOOKUP(Draft2018[[#This Row],[PLAYER]],Rookies2018[Player],1,FALSE)),"Auction","Rookie"))</f>
        <v>Auction</v>
      </c>
      <c r="L33">
        <f>IF(Draft2018[[#This Row],[KEEPER]]="K",1+_xlfn.IFNA(INDEX(Draft2017[Net Keeper Count],MATCH(Draft2018[[#This Row],[PLAYER]],Draft2017[PLAYER],0)),0),0)</f>
        <v>1</v>
      </c>
    </row>
    <row r="34" spans="1:12" x14ac:dyDescent="0.25">
      <c r="A34">
        <v>4</v>
      </c>
      <c r="B34" t="s">
        <v>1009</v>
      </c>
      <c r="C34">
        <v>33</v>
      </c>
      <c r="D34" t="s">
        <v>5641</v>
      </c>
      <c r="E34" t="s">
        <v>118</v>
      </c>
      <c r="F34" t="s">
        <v>54</v>
      </c>
      <c r="G34" t="s">
        <v>102</v>
      </c>
      <c r="H34">
        <v>26</v>
      </c>
      <c r="I34" t="s">
        <v>31</v>
      </c>
      <c r="J34" t="str">
        <f>IF(Draft2018[[#This Row],[KEEPER]]="K",_xlfn.IFNA(INDEX(Draft2017[Current Contract],MATCH(Draft2018[[#This Row],[PLAYER]],Draft2017[PLAYER],0)),"Undrafted"),"")</f>
        <v>Rookie</v>
      </c>
      <c r="K34" t="str">
        <f>IF(Draft2018[[#This Row],[KEEPER]]="K",Draft2018[[#This Row],[Last Contract]],IF(ISNA(VLOOKUP(Draft2018[[#This Row],[PLAYER]],Rookies2018[Player],1,FALSE)),"Auction","Rookie"))</f>
        <v>Rookie</v>
      </c>
      <c r="L34">
        <f>IF(Draft2018[[#This Row],[KEEPER]]="K",1+_xlfn.IFNA(INDEX(Draft2017[Net Keeper Count],MATCH(Draft2018[[#This Row],[PLAYER]],Draft2017[PLAYER],0)),0),0)</f>
        <v>2</v>
      </c>
    </row>
    <row r="35" spans="1:12" x14ac:dyDescent="0.25">
      <c r="A35">
        <v>6</v>
      </c>
      <c r="B35" t="s">
        <v>5605</v>
      </c>
      <c r="C35">
        <v>34</v>
      </c>
      <c r="D35" t="s">
        <v>5642</v>
      </c>
      <c r="E35" t="s">
        <v>136</v>
      </c>
      <c r="F35" t="s">
        <v>62</v>
      </c>
      <c r="G35" t="s">
        <v>102</v>
      </c>
      <c r="H35">
        <v>5</v>
      </c>
      <c r="I35" t="s">
        <v>31</v>
      </c>
      <c r="J35" t="str">
        <f>IF(Draft2018[[#This Row],[KEEPER]]="K",_xlfn.IFNA(INDEX(Draft2017[Current Contract],MATCH(Draft2018[[#This Row],[PLAYER]],Draft2017[PLAYER],0)),"Undrafted"),"")</f>
        <v>Undrafted</v>
      </c>
      <c r="K35" t="str">
        <f>IF(Draft2018[[#This Row],[KEEPER]]="K",Draft2018[[#This Row],[Last Contract]],IF(ISNA(VLOOKUP(Draft2018[[#This Row],[PLAYER]],Rookies2018[Player],1,FALSE)),"Auction","Rookie"))</f>
        <v>Undrafted</v>
      </c>
      <c r="L35">
        <f>IF(Draft2018[[#This Row],[KEEPER]]="K",1+_xlfn.IFNA(INDEX(Draft2017[Net Keeper Count],MATCH(Draft2018[[#This Row],[PLAYER]],Draft2017[PLAYER],0)),0),0)</f>
        <v>2</v>
      </c>
    </row>
    <row r="36" spans="1:12" x14ac:dyDescent="0.25">
      <c r="A36">
        <v>10</v>
      </c>
      <c r="B36" t="s">
        <v>5607</v>
      </c>
      <c r="C36">
        <v>35</v>
      </c>
      <c r="D36" t="s">
        <v>5643</v>
      </c>
      <c r="E36" t="s">
        <v>187</v>
      </c>
      <c r="F36" t="s">
        <v>92</v>
      </c>
      <c r="G36" t="s">
        <v>126</v>
      </c>
      <c r="H36">
        <v>10</v>
      </c>
      <c r="I36" t="s">
        <v>31</v>
      </c>
      <c r="J36" t="str">
        <f>IF(Draft2018[[#This Row],[KEEPER]]="K",_xlfn.IFNA(INDEX(Draft2017[Current Contract],MATCH(Draft2018[[#This Row],[PLAYER]],Draft2017[PLAYER],0)),"Undrafted"),"")</f>
        <v>Rookie</v>
      </c>
      <c r="K36" t="str">
        <f>IF(Draft2018[[#This Row],[KEEPER]]="K",Draft2018[[#This Row],[Last Contract]],IF(ISNA(VLOOKUP(Draft2018[[#This Row],[PLAYER]],Rookies2018[Player],1,FALSE)),"Auction","Rookie"))</f>
        <v>Rookie</v>
      </c>
      <c r="L36">
        <f>IF(Draft2018[[#This Row],[KEEPER]]="K",1+_xlfn.IFNA(INDEX(Draft2017[Net Keeper Count],MATCH(Draft2018[[#This Row],[PLAYER]],Draft2017[PLAYER],0)),0),0)</f>
        <v>1</v>
      </c>
    </row>
    <row r="37" spans="1:12" x14ac:dyDescent="0.25">
      <c r="A37">
        <v>9</v>
      </c>
      <c r="B37" t="s">
        <v>5609</v>
      </c>
      <c r="C37">
        <v>36</v>
      </c>
      <c r="D37" t="s">
        <v>5644</v>
      </c>
      <c r="E37" t="s">
        <v>155</v>
      </c>
      <c r="F37" t="s">
        <v>66</v>
      </c>
      <c r="G37" t="s">
        <v>64</v>
      </c>
      <c r="H37">
        <v>9</v>
      </c>
      <c r="I37" t="s">
        <v>31</v>
      </c>
      <c r="J37" t="str">
        <f>IF(Draft2018[[#This Row],[KEEPER]]="K",_xlfn.IFNA(INDEX(Draft2017[Current Contract],MATCH(Draft2018[[#This Row],[PLAYER]],Draft2017[PLAYER],0)),"Undrafted"),"")</f>
        <v>Auction</v>
      </c>
      <c r="K37" t="str">
        <f>IF(Draft2018[[#This Row],[KEEPER]]="K",Draft2018[[#This Row],[Last Contract]],IF(ISNA(VLOOKUP(Draft2018[[#This Row],[PLAYER]],Rookies2018[Player],1,FALSE)),"Auction","Rookie"))</f>
        <v>Auction</v>
      </c>
      <c r="L37">
        <f>IF(Draft2018[[#This Row],[KEEPER]]="K",1+_xlfn.IFNA(INDEX(Draft2017[Net Keeper Count],MATCH(Draft2018[[#This Row],[PLAYER]],Draft2017[PLAYER],0)),0),0)</f>
        <v>2</v>
      </c>
    </row>
    <row r="38" spans="1:12" x14ac:dyDescent="0.25">
      <c r="A38">
        <v>3</v>
      </c>
      <c r="B38" t="s">
        <v>5611</v>
      </c>
      <c r="C38">
        <v>37</v>
      </c>
      <c r="D38" t="s">
        <v>5645</v>
      </c>
      <c r="E38" t="s">
        <v>147</v>
      </c>
      <c r="F38" t="s">
        <v>34</v>
      </c>
      <c r="G38" t="s">
        <v>102</v>
      </c>
      <c r="H38">
        <v>2</v>
      </c>
      <c r="I38" t="s">
        <v>31</v>
      </c>
      <c r="J38" t="str">
        <f>IF(Draft2018[[#This Row],[KEEPER]]="K",_xlfn.IFNA(INDEX(Draft2017[Current Contract],MATCH(Draft2018[[#This Row],[PLAYER]],Draft2017[PLAYER],0)),"Undrafted"),"")</f>
        <v>Undrafted</v>
      </c>
      <c r="K38" t="str">
        <f>IF(Draft2018[[#This Row],[KEEPER]]="K",Draft2018[[#This Row],[Last Contract]],IF(ISNA(VLOOKUP(Draft2018[[#This Row],[PLAYER]],Rookies2018[Player],1,FALSE)),"Auction","Rookie"))</f>
        <v>Undrafted</v>
      </c>
      <c r="L38">
        <f>IF(Draft2018[[#This Row],[KEEPER]]="K",1+_xlfn.IFNA(INDEX(Draft2017[Net Keeper Count],MATCH(Draft2018[[#This Row],[PLAYER]],Draft2017[PLAYER],0)),0),0)</f>
        <v>2</v>
      </c>
    </row>
    <row r="39" spans="1:12" x14ac:dyDescent="0.25">
      <c r="A39">
        <v>5</v>
      </c>
      <c r="B39" t="s">
        <v>5613</v>
      </c>
      <c r="C39">
        <v>38</v>
      </c>
      <c r="D39" t="s">
        <v>5646</v>
      </c>
      <c r="E39" t="s">
        <v>130</v>
      </c>
      <c r="F39" t="s">
        <v>58</v>
      </c>
      <c r="G39" t="s">
        <v>102</v>
      </c>
      <c r="H39">
        <v>5</v>
      </c>
      <c r="I39" t="s">
        <v>31</v>
      </c>
      <c r="J39" t="str">
        <f>IF(Draft2018[[#This Row],[KEEPER]]="K",_xlfn.IFNA(INDEX(Draft2017[Current Contract],MATCH(Draft2018[[#This Row],[PLAYER]],Draft2017[PLAYER],0)),"Undrafted"),"")</f>
        <v>Undrafted</v>
      </c>
      <c r="K39" t="str">
        <f>IF(Draft2018[[#This Row],[KEEPER]]="K",Draft2018[[#This Row],[Last Contract]],IF(ISNA(VLOOKUP(Draft2018[[#This Row],[PLAYER]],Rookies2018[Player],1,FALSE)),"Auction","Rookie"))</f>
        <v>Undrafted</v>
      </c>
      <c r="L39">
        <f>IF(Draft2018[[#This Row],[KEEPER]]="K",1+_xlfn.IFNA(INDEX(Draft2017[Net Keeper Count],MATCH(Draft2018[[#This Row],[PLAYER]],Draft2017[PLAYER],0)),0),0)</f>
        <v>2</v>
      </c>
    </row>
    <row r="40" spans="1:12" x14ac:dyDescent="0.25">
      <c r="A40">
        <v>8</v>
      </c>
      <c r="B40" t="s">
        <v>5615</v>
      </c>
      <c r="C40">
        <v>39</v>
      </c>
      <c r="D40" t="s">
        <v>5647</v>
      </c>
      <c r="E40" t="s">
        <v>1844</v>
      </c>
      <c r="F40" t="s">
        <v>52</v>
      </c>
      <c r="G40" t="s">
        <v>102</v>
      </c>
      <c r="H40">
        <v>8</v>
      </c>
      <c r="I40" t="s">
        <v>31</v>
      </c>
      <c r="J40" t="str">
        <f>IF(Draft2018[[#This Row],[KEEPER]]="K",_xlfn.IFNA(INDEX(Draft2017[Current Contract],MATCH(Draft2018[[#This Row],[PLAYER]],Draft2017[PLAYER],0)),"Undrafted"),"")</f>
        <v>Auction</v>
      </c>
      <c r="K40" t="str">
        <f>IF(Draft2018[[#This Row],[KEEPER]]="K",Draft2018[[#This Row],[Last Contract]],IF(ISNA(VLOOKUP(Draft2018[[#This Row],[PLAYER]],Rookies2018[Player],1,FALSE)),"Auction","Rookie"))</f>
        <v>Auction</v>
      </c>
      <c r="L40">
        <f>IF(Draft2018[[#This Row],[KEEPER]]="K",1+_xlfn.IFNA(INDEX(Draft2017[Net Keeper Count],MATCH(Draft2018[[#This Row],[PLAYER]],Draft2017[PLAYER],0)),0),0)</f>
        <v>1</v>
      </c>
    </row>
    <row r="41" spans="1:12" x14ac:dyDescent="0.25">
      <c r="A41">
        <v>1</v>
      </c>
      <c r="B41" t="s">
        <v>5617</v>
      </c>
      <c r="C41">
        <v>40</v>
      </c>
      <c r="D41" t="s">
        <v>5648</v>
      </c>
      <c r="E41" t="s">
        <v>140</v>
      </c>
      <c r="F41" t="s">
        <v>39</v>
      </c>
      <c r="G41" t="s">
        <v>64</v>
      </c>
      <c r="H41">
        <v>16</v>
      </c>
      <c r="I41" t="s">
        <v>31</v>
      </c>
      <c r="J41" t="str">
        <f>IF(Draft2018[[#This Row],[KEEPER]]="K",_xlfn.IFNA(INDEX(Draft2017[Current Contract],MATCH(Draft2018[[#This Row],[PLAYER]],Draft2017[PLAYER],0)),"Undrafted"),"")</f>
        <v>Auction</v>
      </c>
      <c r="K41" t="str">
        <f>IF(Draft2018[[#This Row],[KEEPER]]="K",Draft2018[[#This Row],[Last Contract]],IF(ISNA(VLOOKUP(Draft2018[[#This Row],[PLAYER]],Rookies2018[Player],1,FALSE)),"Auction","Rookie"))</f>
        <v>Auction</v>
      </c>
      <c r="L41">
        <f>IF(Draft2018[[#This Row],[KEEPER]]="K",1+_xlfn.IFNA(INDEX(Draft2017[Net Keeper Count],MATCH(Draft2018[[#This Row],[PLAYER]],Draft2017[PLAYER],0)),0),0)</f>
        <v>2</v>
      </c>
    </row>
    <row r="42" spans="1:12" x14ac:dyDescent="0.25">
      <c r="A42">
        <v>2</v>
      </c>
      <c r="B42" t="s">
        <v>5600</v>
      </c>
      <c r="C42">
        <v>41</v>
      </c>
      <c r="D42" t="s">
        <v>5649</v>
      </c>
      <c r="E42" t="s">
        <v>156</v>
      </c>
      <c r="F42" t="s">
        <v>36</v>
      </c>
      <c r="G42" t="s">
        <v>126</v>
      </c>
      <c r="H42">
        <v>12</v>
      </c>
      <c r="I42" t="s">
        <v>31</v>
      </c>
      <c r="J42" t="str">
        <f>IF(Draft2018[[#This Row],[KEEPER]]="K",_xlfn.IFNA(INDEX(Draft2017[Current Contract],MATCH(Draft2018[[#This Row],[PLAYER]],Draft2017[PLAYER],0)),"Undrafted"),"")</f>
        <v>Auction</v>
      </c>
      <c r="K42" t="str">
        <f>IF(Draft2018[[#This Row],[KEEPER]]="K",Draft2018[[#This Row],[Last Contract]],IF(ISNA(VLOOKUP(Draft2018[[#This Row],[PLAYER]],Rookies2018[Player],1,FALSE)),"Auction","Rookie"))</f>
        <v>Auction</v>
      </c>
      <c r="L42">
        <f>IF(Draft2018[[#This Row],[KEEPER]]="K",1+_xlfn.IFNA(INDEX(Draft2017[Net Keeper Count],MATCH(Draft2018[[#This Row],[PLAYER]],Draft2017[PLAYER],0)),0),0)</f>
        <v>2</v>
      </c>
    </row>
    <row r="43" spans="1:12" x14ac:dyDescent="0.25">
      <c r="A43">
        <v>7</v>
      </c>
      <c r="B43" t="s">
        <v>5602</v>
      </c>
      <c r="C43">
        <v>42</v>
      </c>
      <c r="D43" t="s">
        <v>5650</v>
      </c>
      <c r="E43" t="s">
        <v>204</v>
      </c>
      <c r="F43" t="s">
        <v>44</v>
      </c>
      <c r="G43" t="s">
        <v>126</v>
      </c>
      <c r="H43">
        <v>2</v>
      </c>
      <c r="I43" t="s">
        <v>31</v>
      </c>
      <c r="J43" t="str">
        <f>IF(Draft2018[[#This Row],[KEEPER]]="K",_xlfn.IFNA(INDEX(Draft2017[Current Contract],MATCH(Draft2018[[#This Row],[PLAYER]],Draft2017[PLAYER],0)),"Undrafted"),"")</f>
        <v>Undrafted</v>
      </c>
      <c r="K43" t="str">
        <f>IF(Draft2018[[#This Row],[KEEPER]]="K",Draft2018[[#This Row],[Last Contract]],IF(ISNA(VLOOKUP(Draft2018[[#This Row],[PLAYER]],Rookies2018[Player],1,FALSE)),"Auction","Rookie"))</f>
        <v>Undrafted</v>
      </c>
      <c r="L43">
        <f>IF(Draft2018[[#This Row],[KEEPER]]="K",1+_xlfn.IFNA(INDEX(Draft2017[Net Keeper Count],MATCH(Draft2018[[#This Row],[PLAYER]],Draft2017[PLAYER],0)),0),0)</f>
        <v>2</v>
      </c>
    </row>
    <row r="44" spans="1:12" x14ac:dyDescent="0.25">
      <c r="A44">
        <v>4</v>
      </c>
      <c r="B44" t="s">
        <v>1009</v>
      </c>
      <c r="C44">
        <v>43</v>
      </c>
      <c r="D44" t="s">
        <v>5651</v>
      </c>
      <c r="E44" t="s">
        <v>122</v>
      </c>
      <c r="F44" t="s">
        <v>28</v>
      </c>
      <c r="G44" t="s">
        <v>102</v>
      </c>
      <c r="H44">
        <v>9</v>
      </c>
      <c r="I44" t="s">
        <v>31</v>
      </c>
      <c r="J44" t="str">
        <f>IF(Draft2018[[#This Row],[KEEPER]]="K",_xlfn.IFNA(INDEX(Draft2017[Current Contract],MATCH(Draft2018[[#This Row],[PLAYER]],Draft2017[PLAYER],0)),"Undrafted"),"")</f>
        <v>Auction</v>
      </c>
      <c r="K44" t="str">
        <f>IF(Draft2018[[#This Row],[KEEPER]]="K",Draft2018[[#This Row],[Last Contract]],IF(ISNA(VLOOKUP(Draft2018[[#This Row],[PLAYER]],Rookies2018[Player],1,FALSE)),"Auction","Rookie"))</f>
        <v>Auction</v>
      </c>
      <c r="L44">
        <f>IF(Draft2018[[#This Row],[KEEPER]]="K",1+_xlfn.IFNA(INDEX(Draft2017[Net Keeper Count],MATCH(Draft2018[[#This Row],[PLAYER]],Draft2017[PLAYER],0)),0),0)</f>
        <v>2</v>
      </c>
    </row>
    <row r="45" spans="1:12" x14ac:dyDescent="0.25">
      <c r="A45">
        <v>6</v>
      </c>
      <c r="B45" t="s">
        <v>5605</v>
      </c>
      <c r="C45">
        <v>44</v>
      </c>
      <c r="D45" t="s">
        <v>5652</v>
      </c>
      <c r="E45" t="s">
        <v>139</v>
      </c>
      <c r="F45" t="s">
        <v>74</v>
      </c>
      <c r="G45" t="s">
        <v>102</v>
      </c>
      <c r="H45">
        <v>32</v>
      </c>
      <c r="I45" t="s">
        <v>31</v>
      </c>
      <c r="J45" t="str">
        <f>IF(Draft2018[[#This Row],[KEEPER]]="K",_xlfn.IFNA(INDEX(Draft2017[Current Contract],MATCH(Draft2018[[#This Row],[PLAYER]],Draft2017[PLAYER],0)),"Undrafted"),"")</f>
        <v>Auction</v>
      </c>
      <c r="K45" t="str">
        <f>IF(Draft2018[[#This Row],[KEEPER]]="K",Draft2018[[#This Row],[Last Contract]],IF(ISNA(VLOOKUP(Draft2018[[#This Row],[PLAYER]],Rookies2018[Player],1,FALSE)),"Auction","Rookie"))</f>
        <v>Auction</v>
      </c>
      <c r="L45">
        <f>IF(Draft2018[[#This Row],[KEEPER]]="K",1+_xlfn.IFNA(INDEX(Draft2017[Net Keeper Count],MATCH(Draft2018[[#This Row],[PLAYER]],Draft2017[PLAYER],0)),0),0)</f>
        <v>1</v>
      </c>
    </row>
    <row r="46" spans="1:12" x14ac:dyDescent="0.25">
      <c r="A46">
        <v>10</v>
      </c>
      <c r="B46" t="s">
        <v>5607</v>
      </c>
      <c r="C46">
        <v>45</v>
      </c>
      <c r="D46" t="s">
        <v>5653</v>
      </c>
      <c r="E46" t="s">
        <v>291</v>
      </c>
      <c r="F46" t="s">
        <v>94</v>
      </c>
      <c r="G46" t="s">
        <v>64</v>
      </c>
      <c r="H46">
        <v>1</v>
      </c>
      <c r="I46" t="s">
        <v>31</v>
      </c>
      <c r="J46" t="str">
        <f>IF(Draft2018[[#This Row],[KEEPER]]="K",_xlfn.IFNA(INDEX(Draft2017[Current Contract],MATCH(Draft2018[[#This Row],[PLAYER]],Draft2017[PLAYER],0)),"Undrafted"),"")</f>
        <v>Undrafted</v>
      </c>
      <c r="K46" t="str">
        <f>IF(Draft2018[[#This Row],[KEEPER]]="K",Draft2018[[#This Row],[Last Contract]],IF(ISNA(VLOOKUP(Draft2018[[#This Row],[PLAYER]],Rookies2018[Player],1,FALSE)),"Auction","Rookie"))</f>
        <v>Undrafted</v>
      </c>
      <c r="L46">
        <f>IF(Draft2018[[#This Row],[KEEPER]]="K",1+_xlfn.IFNA(INDEX(Draft2017[Net Keeper Count],MATCH(Draft2018[[#This Row],[PLAYER]],Draft2017[PLAYER],0)),0),0)</f>
        <v>1</v>
      </c>
    </row>
    <row r="47" spans="1:12" x14ac:dyDescent="0.25">
      <c r="A47">
        <v>9</v>
      </c>
      <c r="B47" t="s">
        <v>5609</v>
      </c>
      <c r="C47">
        <v>46</v>
      </c>
      <c r="D47" t="s">
        <v>5654</v>
      </c>
      <c r="E47" t="s">
        <v>163</v>
      </c>
      <c r="F47" t="s">
        <v>36</v>
      </c>
      <c r="G47" t="s">
        <v>102</v>
      </c>
      <c r="H47">
        <v>2</v>
      </c>
      <c r="I47" t="s">
        <v>31</v>
      </c>
      <c r="J47" t="str">
        <f>IF(Draft2018[[#This Row],[KEEPER]]="K",_xlfn.IFNA(INDEX(Draft2017[Current Contract],MATCH(Draft2018[[#This Row],[PLAYER]],Draft2017[PLAYER],0)),"Undrafted"),"")</f>
        <v>Auction</v>
      </c>
      <c r="K47" t="str">
        <f>IF(Draft2018[[#This Row],[KEEPER]]="K",Draft2018[[#This Row],[Last Contract]],IF(ISNA(VLOOKUP(Draft2018[[#This Row],[PLAYER]],Rookies2018[Player],1,FALSE)),"Auction","Rookie"))</f>
        <v>Auction</v>
      </c>
      <c r="L47">
        <f>IF(Draft2018[[#This Row],[KEEPER]]="K",1+_xlfn.IFNA(INDEX(Draft2017[Net Keeper Count],MATCH(Draft2018[[#This Row],[PLAYER]],Draft2017[PLAYER],0)),0),0)</f>
        <v>1</v>
      </c>
    </row>
    <row r="48" spans="1:12" x14ac:dyDescent="0.25">
      <c r="A48">
        <v>3</v>
      </c>
      <c r="B48" t="s">
        <v>5611</v>
      </c>
      <c r="C48">
        <v>47</v>
      </c>
      <c r="D48" t="s">
        <v>5655</v>
      </c>
      <c r="E48" t="s">
        <v>33</v>
      </c>
      <c r="F48" t="s">
        <v>34</v>
      </c>
      <c r="G48" t="s">
        <v>29</v>
      </c>
      <c r="H48">
        <v>18</v>
      </c>
      <c r="I48" t="s">
        <v>31</v>
      </c>
      <c r="J48" t="str">
        <f>IF(Draft2018[[#This Row],[KEEPER]]="K",_xlfn.IFNA(INDEX(Draft2017[Current Contract],MATCH(Draft2018[[#This Row],[PLAYER]],Draft2017[PLAYER],0)),"Undrafted"),"")</f>
        <v>Auction</v>
      </c>
      <c r="K48" t="str">
        <f>IF(Draft2018[[#This Row],[KEEPER]]="K",Draft2018[[#This Row],[Last Contract]],IF(ISNA(VLOOKUP(Draft2018[[#This Row],[PLAYER]],Rookies2018[Player],1,FALSE)),"Auction","Rookie"))</f>
        <v>Auction</v>
      </c>
      <c r="L48">
        <f>IF(Draft2018[[#This Row],[KEEPER]]="K",1+_xlfn.IFNA(INDEX(Draft2017[Net Keeper Count],MATCH(Draft2018[[#This Row],[PLAYER]],Draft2017[PLAYER],0)),0),0)</f>
        <v>2</v>
      </c>
    </row>
    <row r="49" spans="1:12" x14ac:dyDescent="0.25">
      <c r="A49">
        <v>5</v>
      </c>
      <c r="B49" t="s">
        <v>5613</v>
      </c>
      <c r="C49">
        <v>48</v>
      </c>
      <c r="D49" t="s">
        <v>5656</v>
      </c>
      <c r="E49" t="s">
        <v>120</v>
      </c>
      <c r="F49" t="s">
        <v>74</v>
      </c>
      <c r="G49" t="s">
        <v>64</v>
      </c>
      <c r="H49">
        <v>23</v>
      </c>
      <c r="I49" t="s">
        <v>31</v>
      </c>
      <c r="J49" t="str">
        <f>IF(Draft2018[[#This Row],[KEEPER]]="K",_xlfn.IFNA(INDEX(Draft2017[Current Contract],MATCH(Draft2018[[#This Row],[PLAYER]],Draft2017[PLAYER],0)),"Undrafted"),"")</f>
        <v>Rookie</v>
      </c>
      <c r="K49" t="str">
        <f>IF(Draft2018[[#This Row],[KEEPER]]="K",Draft2018[[#This Row],[Last Contract]],IF(ISNA(VLOOKUP(Draft2018[[#This Row],[PLAYER]],Rookies2018[Player],1,FALSE)),"Auction","Rookie"))</f>
        <v>Rookie</v>
      </c>
      <c r="L49">
        <f>IF(Draft2018[[#This Row],[KEEPER]]="K",1+_xlfn.IFNA(INDEX(Draft2017[Net Keeper Count],MATCH(Draft2018[[#This Row],[PLAYER]],Draft2017[PLAYER],0)),0),0)</f>
        <v>2</v>
      </c>
    </row>
    <row r="50" spans="1:12" x14ac:dyDescent="0.25">
      <c r="A50">
        <v>8</v>
      </c>
      <c r="B50" t="s">
        <v>5615</v>
      </c>
      <c r="C50">
        <v>49</v>
      </c>
      <c r="D50" t="s">
        <v>5657</v>
      </c>
      <c r="E50" t="s">
        <v>142</v>
      </c>
      <c r="F50" t="s">
        <v>39</v>
      </c>
      <c r="G50" t="s">
        <v>102</v>
      </c>
      <c r="H50">
        <v>34</v>
      </c>
      <c r="I50" t="s">
        <v>31</v>
      </c>
      <c r="J50" t="str">
        <f>IF(Draft2018[[#This Row],[KEEPER]]="K",_xlfn.IFNA(INDEX(Draft2017[Current Contract],MATCH(Draft2018[[#This Row],[PLAYER]],Draft2017[PLAYER],0)),"Undrafted"),"")</f>
        <v>Auction</v>
      </c>
      <c r="K50" t="str">
        <f>IF(Draft2018[[#This Row],[KEEPER]]="K",Draft2018[[#This Row],[Last Contract]],IF(ISNA(VLOOKUP(Draft2018[[#This Row],[PLAYER]],Rookies2018[Player],1,FALSE)),"Auction","Rookie"))</f>
        <v>Auction</v>
      </c>
      <c r="L50">
        <f>IF(Draft2018[[#This Row],[KEEPER]]="K",1+_xlfn.IFNA(INDEX(Draft2017[Net Keeper Count],MATCH(Draft2018[[#This Row],[PLAYER]],Draft2017[PLAYER],0)),0),0)</f>
        <v>1</v>
      </c>
    </row>
    <row r="51" spans="1:12" x14ac:dyDescent="0.25">
      <c r="A51">
        <v>1</v>
      </c>
      <c r="B51" t="s">
        <v>5617</v>
      </c>
      <c r="C51">
        <v>50</v>
      </c>
      <c r="D51" t="s">
        <v>5658</v>
      </c>
      <c r="E51" t="s">
        <v>148</v>
      </c>
      <c r="F51" t="s">
        <v>56</v>
      </c>
      <c r="G51" t="s">
        <v>102</v>
      </c>
      <c r="H51">
        <v>7</v>
      </c>
      <c r="I51" t="s">
        <v>31</v>
      </c>
      <c r="J51" t="str">
        <f>IF(Draft2018[[#This Row],[KEEPER]]="K",_xlfn.IFNA(INDEX(Draft2017[Current Contract],MATCH(Draft2018[[#This Row],[PLAYER]],Draft2017[PLAYER],0)),"Undrafted"),"")</f>
        <v>Rookie</v>
      </c>
      <c r="K51" t="str">
        <f>IF(Draft2018[[#This Row],[KEEPER]]="K",Draft2018[[#This Row],[Last Contract]],IF(ISNA(VLOOKUP(Draft2018[[#This Row],[PLAYER]],Rookies2018[Player],1,FALSE)),"Auction","Rookie"))</f>
        <v>Rookie</v>
      </c>
      <c r="L51">
        <f>IF(Draft2018[[#This Row],[KEEPER]]="K",1+_xlfn.IFNA(INDEX(Draft2017[Net Keeper Count],MATCH(Draft2018[[#This Row],[PLAYER]],Draft2017[PLAYER],0)),0),0)</f>
        <v>1</v>
      </c>
    </row>
    <row r="52" spans="1:12" x14ac:dyDescent="0.25">
      <c r="A52">
        <v>2</v>
      </c>
      <c r="B52" t="s">
        <v>5600</v>
      </c>
      <c r="C52">
        <v>51</v>
      </c>
      <c r="D52" t="s">
        <v>5659</v>
      </c>
      <c r="E52" t="s">
        <v>198</v>
      </c>
      <c r="F52" t="s">
        <v>5660</v>
      </c>
      <c r="G52" t="s">
        <v>126</v>
      </c>
      <c r="H52">
        <v>24</v>
      </c>
      <c r="I52" t="s">
        <v>31</v>
      </c>
      <c r="J52" t="str">
        <f>IF(Draft2018[[#This Row],[KEEPER]]="K",_xlfn.IFNA(INDEX(Draft2017[Current Contract],MATCH(Draft2018[[#This Row],[PLAYER]],Draft2017[PLAYER],0)),"Undrafted"),"")</f>
        <v>Auction</v>
      </c>
      <c r="K52" t="str">
        <f>IF(Draft2018[[#This Row],[KEEPER]]="K",Draft2018[[#This Row],[Last Contract]],IF(ISNA(VLOOKUP(Draft2018[[#This Row],[PLAYER]],Rookies2018[Player],1,FALSE)),"Auction","Rookie"))</f>
        <v>Auction</v>
      </c>
      <c r="L52">
        <f>IF(Draft2018[[#This Row],[KEEPER]]="K",1+_xlfn.IFNA(INDEX(Draft2017[Net Keeper Count],MATCH(Draft2018[[#This Row],[PLAYER]],Draft2017[PLAYER],0)),0),0)</f>
        <v>1</v>
      </c>
    </row>
    <row r="53" spans="1:12" x14ac:dyDescent="0.25">
      <c r="A53">
        <v>7</v>
      </c>
      <c r="B53" t="s">
        <v>5602</v>
      </c>
      <c r="C53">
        <v>52</v>
      </c>
      <c r="D53" t="s">
        <v>5661</v>
      </c>
      <c r="E53" t="s">
        <v>211</v>
      </c>
      <c r="F53" t="s">
        <v>88</v>
      </c>
      <c r="G53" t="s">
        <v>64</v>
      </c>
      <c r="H53">
        <v>5</v>
      </c>
      <c r="I53" t="s">
        <v>31</v>
      </c>
      <c r="J53" t="str">
        <f>IF(Draft2018[[#This Row],[KEEPER]]="K",_xlfn.IFNA(INDEX(Draft2017[Current Contract],MATCH(Draft2018[[#This Row],[PLAYER]],Draft2017[PLAYER],0)),"Undrafted"),"")</f>
        <v>Rookie</v>
      </c>
      <c r="K53" t="str">
        <f>IF(Draft2018[[#This Row],[KEEPER]]="K",Draft2018[[#This Row],[Last Contract]],IF(ISNA(VLOOKUP(Draft2018[[#This Row],[PLAYER]],Rookies2018[Player],1,FALSE)),"Auction","Rookie"))</f>
        <v>Rookie</v>
      </c>
      <c r="L53">
        <f>IF(Draft2018[[#This Row],[KEEPER]]="K",1+_xlfn.IFNA(INDEX(Draft2017[Net Keeper Count],MATCH(Draft2018[[#This Row],[PLAYER]],Draft2017[PLAYER],0)),0),0)</f>
        <v>2</v>
      </c>
    </row>
    <row r="54" spans="1:12" x14ac:dyDescent="0.25">
      <c r="A54">
        <v>4</v>
      </c>
      <c r="B54" t="s">
        <v>1009</v>
      </c>
      <c r="C54">
        <v>53</v>
      </c>
      <c r="D54" t="s">
        <v>5662</v>
      </c>
      <c r="E54" t="s">
        <v>171</v>
      </c>
      <c r="F54" t="s">
        <v>72</v>
      </c>
      <c r="G54" t="s">
        <v>102</v>
      </c>
      <c r="H54">
        <v>1</v>
      </c>
      <c r="I54" t="s">
        <v>31</v>
      </c>
      <c r="J54" t="str">
        <f>IF(Draft2018[[#This Row],[KEEPER]]="K",_xlfn.IFNA(INDEX(Draft2017[Current Contract],MATCH(Draft2018[[#This Row],[PLAYER]],Draft2017[PLAYER],0)),"Undrafted"),"")</f>
        <v>Undrafted</v>
      </c>
      <c r="K54" t="str">
        <f>IF(Draft2018[[#This Row],[KEEPER]]="K",Draft2018[[#This Row],[Last Contract]],IF(ISNA(VLOOKUP(Draft2018[[#This Row],[PLAYER]],Rookies2018[Player],1,FALSE)),"Auction","Rookie"))</f>
        <v>Undrafted</v>
      </c>
      <c r="L54">
        <f>IF(Draft2018[[#This Row],[KEEPER]]="K",1+_xlfn.IFNA(INDEX(Draft2017[Net Keeper Count],MATCH(Draft2018[[#This Row],[PLAYER]],Draft2017[PLAYER],0)),0),0)</f>
        <v>2</v>
      </c>
    </row>
    <row r="55" spans="1:12" x14ac:dyDescent="0.25">
      <c r="A55">
        <v>6</v>
      </c>
      <c r="B55" t="s">
        <v>5605</v>
      </c>
      <c r="C55">
        <v>54</v>
      </c>
      <c r="D55" t="s">
        <v>5663</v>
      </c>
      <c r="E55" t="s">
        <v>157</v>
      </c>
      <c r="F55" t="s">
        <v>39</v>
      </c>
      <c r="G55" t="s">
        <v>102</v>
      </c>
      <c r="H55">
        <v>14</v>
      </c>
      <c r="I55" t="s">
        <v>31</v>
      </c>
      <c r="J55" t="str">
        <f>IF(Draft2018[[#This Row],[KEEPER]]="K",_xlfn.IFNA(INDEX(Draft2017[Current Contract],MATCH(Draft2018[[#This Row],[PLAYER]],Draft2017[PLAYER],0)),"Undrafted"),"")</f>
        <v>Auction</v>
      </c>
      <c r="K55" t="str">
        <f>IF(Draft2018[[#This Row],[KEEPER]]="K",Draft2018[[#This Row],[Last Contract]],IF(ISNA(VLOOKUP(Draft2018[[#This Row],[PLAYER]],Rookies2018[Player],1,FALSE)),"Auction","Rookie"))</f>
        <v>Auction</v>
      </c>
      <c r="L55">
        <f>IF(Draft2018[[#This Row],[KEEPER]]="K",1+_xlfn.IFNA(INDEX(Draft2017[Net Keeper Count],MATCH(Draft2018[[#This Row],[PLAYER]],Draft2017[PLAYER],0)),0),0)</f>
        <v>2</v>
      </c>
    </row>
    <row r="56" spans="1:12" x14ac:dyDescent="0.25">
      <c r="A56">
        <v>10</v>
      </c>
      <c r="B56" t="s">
        <v>5607</v>
      </c>
      <c r="C56">
        <v>55</v>
      </c>
      <c r="D56" t="s">
        <v>5664</v>
      </c>
      <c r="E56" t="s">
        <v>192</v>
      </c>
      <c r="F56" t="s">
        <v>52</v>
      </c>
      <c r="G56" t="s">
        <v>102</v>
      </c>
      <c r="H56">
        <v>4</v>
      </c>
      <c r="I56" t="s">
        <v>31</v>
      </c>
      <c r="J56" t="str">
        <f>IF(Draft2018[[#This Row],[KEEPER]]="K",_xlfn.IFNA(INDEX(Draft2017[Current Contract],MATCH(Draft2018[[#This Row],[PLAYER]],Draft2017[PLAYER],0)),"Undrafted"),"")</f>
        <v>Rookie</v>
      </c>
      <c r="K56" t="str">
        <f>IF(Draft2018[[#This Row],[KEEPER]]="K",Draft2018[[#This Row],[Last Contract]],IF(ISNA(VLOOKUP(Draft2018[[#This Row],[PLAYER]],Rookies2018[Player],1,FALSE)),"Auction","Rookie"))</f>
        <v>Rookie</v>
      </c>
      <c r="L56">
        <f>IF(Draft2018[[#This Row],[KEEPER]]="K",1+_xlfn.IFNA(INDEX(Draft2017[Net Keeper Count],MATCH(Draft2018[[#This Row],[PLAYER]],Draft2017[PLAYER],0)),0),0)</f>
        <v>1</v>
      </c>
    </row>
    <row r="57" spans="1:12" x14ac:dyDescent="0.25">
      <c r="A57">
        <v>9</v>
      </c>
      <c r="B57" t="s">
        <v>5609</v>
      </c>
      <c r="C57">
        <v>56</v>
      </c>
      <c r="D57" t="s">
        <v>5665</v>
      </c>
      <c r="E57" t="s">
        <v>199</v>
      </c>
      <c r="F57" t="s">
        <v>28</v>
      </c>
      <c r="G57" t="s">
        <v>126</v>
      </c>
      <c r="H57">
        <v>4</v>
      </c>
      <c r="I57" t="s">
        <v>31</v>
      </c>
      <c r="J57" t="str">
        <f>IF(Draft2018[[#This Row],[KEEPER]]="K",_xlfn.IFNA(INDEX(Draft2017[Current Contract],MATCH(Draft2018[[#This Row],[PLAYER]],Draft2017[PLAYER],0)),"Undrafted"),"")</f>
        <v>Auction</v>
      </c>
      <c r="K57" t="str">
        <f>IF(Draft2018[[#This Row],[KEEPER]]="K",Draft2018[[#This Row],[Last Contract]],IF(ISNA(VLOOKUP(Draft2018[[#This Row],[PLAYER]],Rookies2018[Player],1,FALSE)),"Auction","Rookie"))</f>
        <v>Auction</v>
      </c>
      <c r="L57">
        <f>IF(Draft2018[[#This Row],[KEEPER]]="K",1+_xlfn.IFNA(INDEX(Draft2017[Net Keeper Count],MATCH(Draft2018[[#This Row],[PLAYER]],Draft2017[PLAYER],0)),0),0)</f>
        <v>2</v>
      </c>
    </row>
    <row r="58" spans="1:12" x14ac:dyDescent="0.25">
      <c r="A58">
        <v>3</v>
      </c>
      <c r="B58" t="s">
        <v>5611</v>
      </c>
      <c r="C58">
        <v>57</v>
      </c>
      <c r="D58" t="s">
        <v>5666</v>
      </c>
      <c r="E58" t="s">
        <v>180</v>
      </c>
      <c r="F58" t="s">
        <v>28</v>
      </c>
      <c r="G58" t="s">
        <v>102</v>
      </c>
      <c r="H58">
        <v>5</v>
      </c>
      <c r="I58" t="s">
        <v>31</v>
      </c>
      <c r="J58" t="str">
        <f>IF(Draft2018[[#This Row],[KEEPER]]="K",_xlfn.IFNA(INDEX(Draft2017[Current Contract],MATCH(Draft2018[[#This Row],[PLAYER]],Draft2017[PLAYER],0)),"Undrafted"),"")</f>
        <v>Auction</v>
      </c>
      <c r="K58" t="str">
        <f>IF(Draft2018[[#This Row],[KEEPER]]="K",Draft2018[[#This Row],[Last Contract]],IF(ISNA(VLOOKUP(Draft2018[[#This Row],[PLAYER]],Rookies2018[Player],1,FALSE)),"Auction","Rookie"))</f>
        <v>Auction</v>
      </c>
      <c r="L58">
        <f>IF(Draft2018[[#This Row],[KEEPER]]="K",1+_xlfn.IFNA(INDEX(Draft2017[Net Keeper Count],MATCH(Draft2018[[#This Row],[PLAYER]],Draft2017[PLAYER],0)),0),0)</f>
        <v>1</v>
      </c>
    </row>
    <row r="59" spans="1:12" x14ac:dyDescent="0.25">
      <c r="A59">
        <v>5</v>
      </c>
      <c r="B59" t="s">
        <v>5613</v>
      </c>
      <c r="C59">
        <v>58</v>
      </c>
      <c r="D59" t="s">
        <v>5667</v>
      </c>
      <c r="E59" t="s">
        <v>154</v>
      </c>
      <c r="F59" t="s">
        <v>39</v>
      </c>
      <c r="G59" t="s">
        <v>126</v>
      </c>
      <c r="H59">
        <v>7</v>
      </c>
      <c r="I59" t="s">
        <v>31</v>
      </c>
      <c r="J59" t="str">
        <f>IF(Draft2018[[#This Row],[KEEPER]]="K",_xlfn.IFNA(INDEX(Draft2017[Current Contract],MATCH(Draft2018[[#This Row],[PLAYER]],Draft2017[PLAYER],0)),"Undrafted"),"")</f>
        <v>Auction</v>
      </c>
      <c r="K59" t="str">
        <f>IF(Draft2018[[#This Row],[KEEPER]]="K",Draft2018[[#This Row],[Last Contract]],IF(ISNA(VLOOKUP(Draft2018[[#This Row],[PLAYER]],Rookies2018[Player],1,FALSE)),"Auction","Rookie"))</f>
        <v>Auction</v>
      </c>
      <c r="L59">
        <f>IF(Draft2018[[#This Row],[KEEPER]]="K",1+_xlfn.IFNA(INDEX(Draft2017[Net Keeper Count],MATCH(Draft2018[[#This Row],[PLAYER]],Draft2017[PLAYER],0)),0),0)</f>
        <v>2</v>
      </c>
    </row>
    <row r="60" spans="1:12" x14ac:dyDescent="0.25">
      <c r="A60">
        <v>8</v>
      </c>
      <c r="B60" t="s">
        <v>5615</v>
      </c>
      <c r="C60">
        <v>59</v>
      </c>
      <c r="D60" t="s">
        <v>5668</v>
      </c>
      <c r="E60" t="s">
        <v>129</v>
      </c>
      <c r="F60" t="s">
        <v>60</v>
      </c>
      <c r="G60" t="s">
        <v>64</v>
      </c>
      <c r="H60">
        <v>17</v>
      </c>
      <c r="I60" t="s">
        <v>31</v>
      </c>
      <c r="J60" t="str">
        <f>IF(Draft2018[[#This Row],[KEEPER]]="K",_xlfn.IFNA(INDEX(Draft2017[Current Contract],MATCH(Draft2018[[#This Row],[PLAYER]],Draft2017[PLAYER],0)),"Undrafted"),"")</f>
        <v>Rookie</v>
      </c>
      <c r="K60" t="str">
        <f>IF(Draft2018[[#This Row],[KEEPER]]="K",Draft2018[[#This Row],[Last Contract]],IF(ISNA(VLOOKUP(Draft2018[[#This Row],[PLAYER]],Rookies2018[Player],1,FALSE)),"Auction","Rookie"))</f>
        <v>Rookie</v>
      </c>
      <c r="L60">
        <f>IF(Draft2018[[#This Row],[KEEPER]]="K",1+_xlfn.IFNA(INDEX(Draft2017[Net Keeper Count],MATCH(Draft2018[[#This Row],[PLAYER]],Draft2017[PLAYER],0)),0),0)</f>
        <v>2</v>
      </c>
    </row>
    <row r="61" spans="1:12" x14ac:dyDescent="0.25">
      <c r="A61">
        <v>1</v>
      </c>
      <c r="B61" t="s">
        <v>5617</v>
      </c>
      <c r="C61">
        <v>60</v>
      </c>
      <c r="D61" t="s">
        <v>5669</v>
      </c>
      <c r="E61" t="s">
        <v>161</v>
      </c>
      <c r="F61" t="s">
        <v>88</v>
      </c>
      <c r="G61" t="s">
        <v>102</v>
      </c>
      <c r="H61">
        <v>5</v>
      </c>
      <c r="I61" t="s">
        <v>31</v>
      </c>
      <c r="J61" t="str">
        <f>IF(Draft2018[[#This Row],[KEEPER]]="K",_xlfn.IFNA(INDEX(Draft2017[Current Contract],MATCH(Draft2018[[#This Row],[PLAYER]],Draft2017[PLAYER],0)),"Undrafted"),"")</f>
        <v>Auction</v>
      </c>
      <c r="K61" t="str">
        <f>IF(Draft2018[[#This Row],[KEEPER]]="K",Draft2018[[#This Row],[Last Contract]],IF(ISNA(VLOOKUP(Draft2018[[#This Row],[PLAYER]],Rookies2018[Player],1,FALSE)),"Auction","Rookie"))</f>
        <v>Auction</v>
      </c>
      <c r="L61">
        <f>IF(Draft2018[[#This Row],[KEEPER]]="K",1+_xlfn.IFNA(INDEX(Draft2017[Net Keeper Count],MATCH(Draft2018[[#This Row],[PLAYER]],Draft2017[PLAYER],0)),0),0)</f>
        <v>2</v>
      </c>
    </row>
    <row r="62" spans="1:12" x14ac:dyDescent="0.25">
      <c r="A62">
        <v>2</v>
      </c>
      <c r="B62" t="s">
        <v>5600</v>
      </c>
      <c r="C62">
        <v>61</v>
      </c>
      <c r="D62" t="s">
        <v>5670</v>
      </c>
      <c r="E62" t="s">
        <v>177</v>
      </c>
      <c r="F62" t="s">
        <v>107</v>
      </c>
      <c r="G62" t="s">
        <v>102</v>
      </c>
      <c r="H62">
        <v>14</v>
      </c>
      <c r="I62" t="s">
        <v>31</v>
      </c>
      <c r="J62" t="str">
        <f>IF(Draft2018[[#This Row],[KEEPER]]="K",_xlfn.IFNA(INDEX(Draft2017[Current Contract],MATCH(Draft2018[[#This Row],[PLAYER]],Draft2017[PLAYER],0)),"Undrafted"),"")</f>
        <v>Auction</v>
      </c>
      <c r="K62" t="str">
        <f>IF(Draft2018[[#This Row],[KEEPER]]="K",Draft2018[[#This Row],[Last Contract]],IF(ISNA(VLOOKUP(Draft2018[[#This Row],[PLAYER]],Rookies2018[Player],1,FALSE)),"Auction","Rookie"))</f>
        <v>Auction</v>
      </c>
      <c r="L62">
        <f>IF(Draft2018[[#This Row],[KEEPER]]="K",1+_xlfn.IFNA(INDEX(Draft2017[Net Keeper Count],MATCH(Draft2018[[#This Row],[PLAYER]],Draft2017[PLAYER],0)),0),0)</f>
        <v>2</v>
      </c>
    </row>
    <row r="63" spans="1:12" x14ac:dyDescent="0.25">
      <c r="A63">
        <v>7</v>
      </c>
      <c r="B63" t="s">
        <v>5602</v>
      </c>
      <c r="C63">
        <v>62</v>
      </c>
      <c r="D63" t="s">
        <v>5671</v>
      </c>
      <c r="E63" t="s">
        <v>80</v>
      </c>
      <c r="F63" t="s">
        <v>81</v>
      </c>
      <c r="G63" t="s">
        <v>29</v>
      </c>
      <c r="H63">
        <v>4</v>
      </c>
      <c r="I63" t="s">
        <v>31</v>
      </c>
      <c r="J63" t="str">
        <f>IF(Draft2018[[#This Row],[KEEPER]]="K",_xlfn.IFNA(INDEX(Draft2017[Current Contract],MATCH(Draft2018[[#This Row],[PLAYER]],Draft2017[PLAYER],0)),"Undrafted"),"")</f>
        <v>Auction</v>
      </c>
      <c r="K63" t="str">
        <f>IF(Draft2018[[#This Row],[KEEPER]]="K",Draft2018[[#This Row],[Last Contract]],IF(ISNA(VLOOKUP(Draft2018[[#This Row],[PLAYER]],Rookies2018[Player],1,FALSE)),"Auction","Rookie"))</f>
        <v>Auction</v>
      </c>
      <c r="L63">
        <f>IF(Draft2018[[#This Row],[KEEPER]]="K",1+_xlfn.IFNA(INDEX(Draft2017[Net Keeper Count],MATCH(Draft2018[[#This Row],[PLAYER]],Draft2017[PLAYER],0)),0),0)</f>
        <v>2</v>
      </c>
    </row>
    <row r="64" spans="1:12" x14ac:dyDescent="0.25">
      <c r="A64">
        <v>4</v>
      </c>
      <c r="B64" t="s">
        <v>1009</v>
      </c>
      <c r="C64">
        <v>63</v>
      </c>
      <c r="D64" t="s">
        <v>5672</v>
      </c>
      <c r="E64" t="s">
        <v>207</v>
      </c>
      <c r="F64" t="s">
        <v>34</v>
      </c>
      <c r="G64" t="s">
        <v>64</v>
      </c>
      <c r="H64">
        <v>1</v>
      </c>
      <c r="I64" t="s">
        <v>31</v>
      </c>
      <c r="J64" t="str">
        <f>IF(Draft2018[[#This Row],[KEEPER]]="K",_xlfn.IFNA(INDEX(Draft2017[Current Contract],MATCH(Draft2018[[#This Row],[PLAYER]],Draft2017[PLAYER],0)),"Undrafted"),"")</f>
        <v>Undrafted</v>
      </c>
      <c r="K64" t="str">
        <f>IF(Draft2018[[#This Row],[KEEPER]]="K",Draft2018[[#This Row],[Last Contract]],IF(ISNA(VLOOKUP(Draft2018[[#This Row],[PLAYER]],Rookies2018[Player],1,FALSE)),"Auction","Rookie"))</f>
        <v>Undrafted</v>
      </c>
      <c r="L64">
        <f>IF(Draft2018[[#This Row],[KEEPER]]="K",1+_xlfn.IFNA(INDEX(Draft2017[Net Keeper Count],MATCH(Draft2018[[#This Row],[PLAYER]],Draft2017[PLAYER],0)),0),0)</f>
        <v>2</v>
      </c>
    </row>
    <row r="65" spans="1:12" x14ac:dyDescent="0.25">
      <c r="A65">
        <v>6</v>
      </c>
      <c r="B65" t="s">
        <v>5605</v>
      </c>
      <c r="C65">
        <v>64</v>
      </c>
      <c r="D65" t="s">
        <v>5673</v>
      </c>
      <c r="E65" t="s">
        <v>190</v>
      </c>
      <c r="F65" t="s">
        <v>96</v>
      </c>
      <c r="G65" t="s">
        <v>64</v>
      </c>
      <c r="H65">
        <v>7</v>
      </c>
      <c r="I65" t="s">
        <v>31</v>
      </c>
      <c r="J65" t="str">
        <f>IF(Draft2018[[#This Row],[KEEPER]]="K",_xlfn.IFNA(INDEX(Draft2017[Current Contract],MATCH(Draft2018[[#This Row],[PLAYER]],Draft2017[PLAYER],0)),"Undrafted"),"")</f>
        <v>Auction</v>
      </c>
      <c r="K65" t="str">
        <f>IF(Draft2018[[#This Row],[KEEPER]]="K",Draft2018[[#This Row],[Last Contract]],IF(ISNA(VLOOKUP(Draft2018[[#This Row],[PLAYER]],Rookies2018[Player],1,FALSE)),"Auction","Rookie"))</f>
        <v>Auction</v>
      </c>
      <c r="L65">
        <f>IF(Draft2018[[#This Row],[KEEPER]]="K",1+_xlfn.IFNA(INDEX(Draft2017[Net Keeper Count],MATCH(Draft2018[[#This Row],[PLAYER]],Draft2017[PLAYER],0)),0),0)</f>
        <v>2</v>
      </c>
    </row>
    <row r="66" spans="1:12" x14ac:dyDescent="0.25">
      <c r="A66">
        <v>10</v>
      </c>
      <c r="B66" t="s">
        <v>5607</v>
      </c>
      <c r="C66">
        <v>65</v>
      </c>
      <c r="D66" t="s">
        <v>5674</v>
      </c>
      <c r="E66" t="s">
        <v>152</v>
      </c>
      <c r="F66" t="s">
        <v>44</v>
      </c>
      <c r="G66" t="s">
        <v>64</v>
      </c>
      <c r="H66">
        <v>7</v>
      </c>
      <c r="I66" t="s">
        <v>31</v>
      </c>
      <c r="J66" t="str">
        <f>IF(Draft2018[[#This Row],[KEEPER]]="K",_xlfn.IFNA(INDEX(Draft2017[Current Contract],MATCH(Draft2018[[#This Row],[PLAYER]],Draft2017[PLAYER],0)),"Undrafted"),"")</f>
        <v>Rookie</v>
      </c>
      <c r="K66" t="str">
        <f>IF(Draft2018[[#This Row],[KEEPER]]="K",Draft2018[[#This Row],[Last Contract]],IF(ISNA(VLOOKUP(Draft2018[[#This Row],[PLAYER]],Rookies2018[Player],1,FALSE)),"Auction","Rookie"))</f>
        <v>Rookie</v>
      </c>
      <c r="L66">
        <f>IF(Draft2018[[#This Row],[KEEPER]]="K",1+_xlfn.IFNA(INDEX(Draft2017[Net Keeper Count],MATCH(Draft2018[[#This Row],[PLAYER]],Draft2017[PLAYER],0)),0),0)</f>
        <v>1</v>
      </c>
    </row>
    <row r="67" spans="1:12" x14ac:dyDescent="0.25">
      <c r="A67">
        <v>9</v>
      </c>
      <c r="B67" t="s">
        <v>5609</v>
      </c>
      <c r="C67">
        <v>66</v>
      </c>
      <c r="D67" t="s">
        <v>5675</v>
      </c>
      <c r="E67" t="s">
        <v>194</v>
      </c>
      <c r="F67" t="s">
        <v>66</v>
      </c>
      <c r="G67" t="s">
        <v>102</v>
      </c>
      <c r="H67">
        <v>1</v>
      </c>
      <c r="I67" t="s">
        <v>31</v>
      </c>
      <c r="J67" t="str">
        <f>IF(Draft2018[[#This Row],[KEEPER]]="K",_xlfn.IFNA(INDEX(Draft2017[Current Contract],MATCH(Draft2018[[#This Row],[PLAYER]],Draft2017[PLAYER],0)),"Undrafted"),"")</f>
        <v>Auction</v>
      </c>
      <c r="K67" t="str">
        <f>IF(Draft2018[[#This Row],[KEEPER]]="K",Draft2018[[#This Row],[Last Contract]],IF(ISNA(VLOOKUP(Draft2018[[#This Row],[PLAYER]],Rookies2018[Player],1,FALSE)),"Auction","Rookie"))</f>
        <v>Auction</v>
      </c>
      <c r="L67">
        <f>IF(Draft2018[[#This Row],[KEEPER]]="K",1+_xlfn.IFNA(INDEX(Draft2017[Net Keeper Count],MATCH(Draft2018[[#This Row],[PLAYER]],Draft2017[PLAYER],0)),0),0)</f>
        <v>2</v>
      </c>
    </row>
    <row r="68" spans="1:12" x14ac:dyDescent="0.25">
      <c r="A68">
        <v>3</v>
      </c>
      <c r="B68" t="s">
        <v>5611</v>
      </c>
      <c r="C68">
        <v>67</v>
      </c>
      <c r="D68" t="s">
        <v>5676</v>
      </c>
      <c r="E68" t="s">
        <v>5355</v>
      </c>
      <c r="F68" t="s">
        <v>49</v>
      </c>
      <c r="G68" t="s">
        <v>102</v>
      </c>
      <c r="H68">
        <v>1</v>
      </c>
      <c r="I68" t="s">
        <v>31</v>
      </c>
      <c r="J68" t="str">
        <f>IF(Draft2018[[#This Row],[KEEPER]]="K",_xlfn.IFNA(INDEX(Draft2017[Current Contract],MATCH(Draft2018[[#This Row],[PLAYER]],Draft2017[PLAYER],0)),"Undrafted"),"")</f>
        <v>Rookie</v>
      </c>
      <c r="K68" t="str">
        <f>IF(Draft2018[[#This Row],[KEEPER]]="K",Draft2018[[#This Row],[Last Contract]],IF(ISNA(VLOOKUP(Draft2018[[#This Row],[PLAYER]],Rookies2018[Player],1,FALSE)),"Auction","Rookie"))</f>
        <v>Rookie</v>
      </c>
      <c r="L68">
        <f>IF(Draft2018[[#This Row],[KEEPER]]="K",1+_xlfn.IFNA(INDEX(Draft2017[Net Keeper Count],MATCH(Draft2018[[#This Row],[PLAYER]],Draft2017[PLAYER],0)),0),0)</f>
        <v>2</v>
      </c>
    </row>
    <row r="69" spans="1:12" x14ac:dyDescent="0.25">
      <c r="A69">
        <v>5</v>
      </c>
      <c r="B69" t="s">
        <v>5613</v>
      </c>
      <c r="C69">
        <v>68</v>
      </c>
      <c r="D69" t="s">
        <v>5677</v>
      </c>
      <c r="E69" t="s">
        <v>138</v>
      </c>
      <c r="F69" t="s">
        <v>41</v>
      </c>
      <c r="G69" t="s">
        <v>102</v>
      </c>
      <c r="H69">
        <v>18</v>
      </c>
      <c r="I69" t="s">
        <v>31</v>
      </c>
      <c r="J69" t="str">
        <f>IF(Draft2018[[#This Row],[KEEPER]]="K",_xlfn.IFNA(INDEX(Draft2017[Current Contract],MATCH(Draft2018[[#This Row],[PLAYER]],Draft2017[PLAYER],0)),"Undrafted"),"")</f>
        <v>Auction</v>
      </c>
      <c r="K69" t="str">
        <f>IF(Draft2018[[#This Row],[KEEPER]]="K",Draft2018[[#This Row],[Last Contract]],IF(ISNA(VLOOKUP(Draft2018[[#This Row],[PLAYER]],Rookies2018[Player],1,FALSE)),"Auction","Rookie"))</f>
        <v>Auction</v>
      </c>
      <c r="L69">
        <f>IF(Draft2018[[#This Row],[KEEPER]]="K",1+_xlfn.IFNA(INDEX(Draft2017[Net Keeper Count],MATCH(Draft2018[[#This Row],[PLAYER]],Draft2017[PLAYER],0)),0),0)</f>
        <v>2</v>
      </c>
    </row>
    <row r="70" spans="1:12" x14ac:dyDescent="0.25">
      <c r="A70">
        <v>8</v>
      </c>
      <c r="B70" t="s">
        <v>5615</v>
      </c>
      <c r="C70">
        <v>69</v>
      </c>
      <c r="D70" t="s">
        <v>5678</v>
      </c>
      <c r="E70" t="s">
        <v>167</v>
      </c>
      <c r="F70" t="s">
        <v>68</v>
      </c>
      <c r="G70" t="s">
        <v>102</v>
      </c>
      <c r="H70">
        <v>2</v>
      </c>
      <c r="I70" t="s">
        <v>31</v>
      </c>
      <c r="J70" t="str">
        <f>IF(Draft2018[[#This Row],[KEEPER]]="K",_xlfn.IFNA(INDEX(Draft2017[Current Contract],MATCH(Draft2018[[#This Row],[PLAYER]],Draft2017[PLAYER],0)),"Undrafted"),"")</f>
        <v>Auction</v>
      </c>
      <c r="K70" t="str">
        <f>IF(Draft2018[[#This Row],[KEEPER]]="K",Draft2018[[#This Row],[Last Contract]],IF(ISNA(VLOOKUP(Draft2018[[#This Row],[PLAYER]],Rookies2018[Player],1,FALSE)),"Auction","Rookie"))</f>
        <v>Auction</v>
      </c>
      <c r="L70">
        <f>IF(Draft2018[[#This Row],[KEEPER]]="K",1+_xlfn.IFNA(INDEX(Draft2017[Net Keeper Count],MATCH(Draft2018[[#This Row],[PLAYER]],Draft2017[PLAYER],0)),0),0)</f>
        <v>2</v>
      </c>
    </row>
    <row r="71" spans="1:12" x14ac:dyDescent="0.25">
      <c r="A71">
        <v>1</v>
      </c>
      <c r="B71" t="s">
        <v>5617</v>
      </c>
      <c r="C71">
        <v>70</v>
      </c>
      <c r="D71" t="s">
        <v>5679</v>
      </c>
      <c r="E71" t="s">
        <v>165</v>
      </c>
      <c r="F71" t="s">
        <v>60</v>
      </c>
      <c r="G71" t="s">
        <v>126</v>
      </c>
      <c r="H71">
        <v>6</v>
      </c>
      <c r="I71" t="s">
        <v>31</v>
      </c>
      <c r="J71" t="str">
        <f>IF(Draft2018[[#This Row],[KEEPER]]="K",_xlfn.IFNA(INDEX(Draft2017[Current Contract],MATCH(Draft2018[[#This Row],[PLAYER]],Draft2017[PLAYER],0)),"Undrafted"),"")</f>
        <v>Auction</v>
      </c>
      <c r="K71" t="str">
        <f>IF(Draft2018[[#This Row],[KEEPER]]="K",Draft2018[[#This Row],[Last Contract]],IF(ISNA(VLOOKUP(Draft2018[[#This Row],[PLAYER]],Rookies2018[Player],1,FALSE)),"Auction","Rookie"))</f>
        <v>Auction</v>
      </c>
      <c r="L71">
        <f>IF(Draft2018[[#This Row],[KEEPER]]="K",1+_xlfn.IFNA(INDEX(Draft2017[Net Keeper Count],MATCH(Draft2018[[#This Row],[PLAYER]],Draft2017[PLAYER],0)),0),0)</f>
        <v>2</v>
      </c>
    </row>
    <row r="72" spans="1:12" x14ac:dyDescent="0.25">
      <c r="A72">
        <v>2</v>
      </c>
      <c r="B72" t="s">
        <v>5600</v>
      </c>
      <c r="C72">
        <v>71</v>
      </c>
      <c r="D72" t="s">
        <v>5680</v>
      </c>
      <c r="E72" t="s">
        <v>214</v>
      </c>
      <c r="F72" t="s">
        <v>5660</v>
      </c>
      <c r="G72" t="s">
        <v>102</v>
      </c>
      <c r="H72">
        <v>1</v>
      </c>
      <c r="I72" t="s">
        <v>31</v>
      </c>
      <c r="J72" t="str">
        <f>IF(Draft2018[[#This Row],[KEEPER]]="K",_xlfn.IFNA(INDEX(Draft2017[Current Contract],MATCH(Draft2018[[#This Row],[PLAYER]],Draft2017[PLAYER],0)),"Undrafted"),"")</f>
        <v>Undrafted</v>
      </c>
      <c r="K72" t="str">
        <f>IF(Draft2018[[#This Row],[KEEPER]]="K",Draft2018[[#This Row],[Last Contract]],IF(ISNA(VLOOKUP(Draft2018[[#This Row],[PLAYER]],Rookies2018[Player],1,FALSE)),"Auction","Rookie"))</f>
        <v>Undrafted</v>
      </c>
      <c r="L72">
        <f>IF(Draft2018[[#This Row],[KEEPER]]="K",1+_xlfn.IFNA(INDEX(Draft2017[Net Keeper Count],MATCH(Draft2018[[#This Row],[PLAYER]],Draft2017[PLAYER],0)),0),0)</f>
        <v>2</v>
      </c>
    </row>
    <row r="73" spans="1:12" x14ac:dyDescent="0.25">
      <c r="A73">
        <v>7</v>
      </c>
      <c r="B73" t="s">
        <v>5602</v>
      </c>
      <c r="C73">
        <v>72</v>
      </c>
      <c r="D73" t="s">
        <v>5681</v>
      </c>
      <c r="E73" t="s">
        <v>586</v>
      </c>
      <c r="F73" t="s">
        <v>54</v>
      </c>
      <c r="G73" t="s">
        <v>31</v>
      </c>
      <c r="H73">
        <v>1</v>
      </c>
      <c r="I73" t="s">
        <v>31</v>
      </c>
      <c r="J73" t="str">
        <f>IF(Draft2018[[#This Row],[KEEPER]]="K",_xlfn.IFNA(INDEX(Draft2017[Current Contract],MATCH(Draft2018[[#This Row],[PLAYER]],Draft2017[PLAYER],0)),"Undrafted"),"")</f>
        <v>Undrafted</v>
      </c>
      <c r="K73" t="str">
        <f>IF(Draft2018[[#This Row],[KEEPER]]="K",Draft2018[[#This Row],[Last Contract]],IF(ISNA(VLOOKUP(Draft2018[[#This Row],[PLAYER]],Rookies2018[Player],1,FALSE)),"Auction","Rookie"))</f>
        <v>Undrafted</v>
      </c>
      <c r="L73">
        <f>IF(Draft2018[[#This Row],[KEEPER]]="K",1+_xlfn.IFNA(INDEX(Draft2017[Net Keeper Count],MATCH(Draft2018[[#This Row],[PLAYER]],Draft2017[PLAYER],0)),0),0)</f>
        <v>2</v>
      </c>
    </row>
    <row r="74" spans="1:12" x14ac:dyDescent="0.25">
      <c r="A74">
        <v>4</v>
      </c>
      <c r="B74" t="s">
        <v>1009</v>
      </c>
      <c r="C74">
        <v>73</v>
      </c>
      <c r="D74" t="s">
        <v>5682</v>
      </c>
      <c r="E74" t="s">
        <v>185</v>
      </c>
      <c r="F74" t="s">
        <v>159</v>
      </c>
      <c r="G74" t="s">
        <v>102</v>
      </c>
      <c r="H74">
        <v>1</v>
      </c>
      <c r="I74" t="s">
        <v>31</v>
      </c>
      <c r="J74" t="str">
        <f>IF(Draft2018[[#This Row],[KEEPER]]="K",_xlfn.IFNA(INDEX(Draft2017[Current Contract],MATCH(Draft2018[[#This Row],[PLAYER]],Draft2017[PLAYER],0)),"Undrafted"),"")</f>
        <v>Undrafted</v>
      </c>
      <c r="K74" t="str">
        <f>IF(Draft2018[[#This Row],[KEEPER]]="K",Draft2018[[#This Row],[Last Contract]],IF(ISNA(VLOOKUP(Draft2018[[#This Row],[PLAYER]],Rookies2018[Player],1,FALSE)),"Auction","Rookie"))</f>
        <v>Undrafted</v>
      </c>
      <c r="L74">
        <f>IF(Draft2018[[#This Row],[KEEPER]]="K",1+_xlfn.IFNA(INDEX(Draft2017[Net Keeper Count],MATCH(Draft2018[[#This Row],[PLAYER]],Draft2017[PLAYER],0)),0),0)</f>
        <v>2</v>
      </c>
    </row>
    <row r="75" spans="1:12" x14ac:dyDescent="0.25">
      <c r="A75">
        <v>6</v>
      </c>
      <c r="B75" t="s">
        <v>5605</v>
      </c>
      <c r="C75">
        <v>74</v>
      </c>
      <c r="D75" t="s">
        <v>5683</v>
      </c>
      <c r="E75" t="s">
        <v>38</v>
      </c>
      <c r="F75" t="s">
        <v>39</v>
      </c>
      <c r="G75" t="s">
        <v>29</v>
      </c>
      <c r="H75">
        <v>8</v>
      </c>
      <c r="I75" t="s">
        <v>31</v>
      </c>
      <c r="J75" t="str">
        <f>IF(Draft2018[[#This Row],[KEEPER]]="K",_xlfn.IFNA(INDEX(Draft2017[Current Contract],MATCH(Draft2018[[#This Row],[PLAYER]],Draft2017[PLAYER],0)),"Undrafted"),"")</f>
        <v>Rookie</v>
      </c>
      <c r="K75" t="str">
        <f>IF(Draft2018[[#This Row],[KEEPER]]="K",Draft2018[[#This Row],[Last Contract]],IF(ISNA(VLOOKUP(Draft2018[[#This Row],[PLAYER]],Rookies2018[Player],1,FALSE)),"Auction","Rookie"))</f>
        <v>Rookie</v>
      </c>
      <c r="L75">
        <f>IF(Draft2018[[#This Row],[KEEPER]]="K",1+_xlfn.IFNA(INDEX(Draft2017[Net Keeper Count],MATCH(Draft2018[[#This Row],[PLAYER]],Draft2017[PLAYER],0)),0),0)</f>
        <v>2</v>
      </c>
    </row>
    <row r="76" spans="1:12" x14ac:dyDescent="0.25">
      <c r="A76">
        <v>10</v>
      </c>
      <c r="B76" t="s">
        <v>5607</v>
      </c>
      <c r="C76">
        <v>75</v>
      </c>
      <c r="D76" t="s">
        <v>5684</v>
      </c>
      <c r="E76" t="s">
        <v>255</v>
      </c>
      <c r="F76" t="s">
        <v>77</v>
      </c>
      <c r="G76" t="s">
        <v>126</v>
      </c>
      <c r="H76">
        <v>2</v>
      </c>
      <c r="I76" t="s">
        <v>31</v>
      </c>
      <c r="J76" t="str">
        <f>IF(Draft2018[[#This Row],[KEEPER]]="K",_xlfn.IFNA(INDEX(Draft2017[Current Contract],MATCH(Draft2018[[#This Row],[PLAYER]],Draft2017[PLAYER],0)),"Undrafted"),"")</f>
        <v>Auction</v>
      </c>
      <c r="K76" t="str">
        <f>IF(Draft2018[[#This Row],[KEEPER]]="K",Draft2018[[#This Row],[Last Contract]],IF(ISNA(VLOOKUP(Draft2018[[#This Row],[PLAYER]],Rookies2018[Player],1,FALSE)),"Auction","Rookie"))</f>
        <v>Auction</v>
      </c>
      <c r="L76">
        <f>IF(Draft2018[[#This Row],[KEEPER]]="K",1+_xlfn.IFNA(INDEX(Draft2017[Net Keeper Count],MATCH(Draft2018[[#This Row],[PLAYER]],Draft2017[PLAYER],0)),0),0)</f>
        <v>2</v>
      </c>
    </row>
    <row r="77" spans="1:12" x14ac:dyDescent="0.25">
      <c r="A77">
        <v>9</v>
      </c>
      <c r="B77" t="s">
        <v>5609</v>
      </c>
      <c r="C77">
        <v>76</v>
      </c>
      <c r="D77" t="s">
        <v>5685</v>
      </c>
      <c r="E77" t="s">
        <v>184</v>
      </c>
      <c r="F77" t="s">
        <v>94</v>
      </c>
      <c r="G77" t="s">
        <v>102</v>
      </c>
      <c r="H77">
        <v>3</v>
      </c>
      <c r="I77" t="s">
        <v>31</v>
      </c>
      <c r="J77" t="str">
        <f>IF(Draft2018[[#This Row],[KEEPER]]="K",_xlfn.IFNA(INDEX(Draft2017[Current Contract],MATCH(Draft2018[[#This Row],[PLAYER]],Draft2017[PLAYER],0)),"Undrafted"),"")</f>
        <v>Auction</v>
      </c>
      <c r="K77" t="str">
        <f>IF(Draft2018[[#This Row],[KEEPER]]="K",Draft2018[[#This Row],[Last Contract]],IF(ISNA(VLOOKUP(Draft2018[[#This Row],[PLAYER]],Rookies2018[Player],1,FALSE)),"Auction","Rookie"))</f>
        <v>Auction</v>
      </c>
      <c r="L77">
        <f>IF(Draft2018[[#This Row],[KEEPER]]="K",1+_xlfn.IFNA(INDEX(Draft2017[Net Keeper Count],MATCH(Draft2018[[#This Row],[PLAYER]],Draft2017[PLAYER],0)),0),0)</f>
        <v>2</v>
      </c>
    </row>
    <row r="78" spans="1:12" x14ac:dyDescent="0.25">
      <c r="A78">
        <v>3</v>
      </c>
      <c r="B78" t="s">
        <v>5611</v>
      </c>
      <c r="C78">
        <v>77</v>
      </c>
      <c r="D78" t="s">
        <v>5686</v>
      </c>
      <c r="E78" t="s">
        <v>48</v>
      </c>
      <c r="F78" t="s">
        <v>49</v>
      </c>
      <c r="G78" t="s">
        <v>29</v>
      </c>
      <c r="H78">
        <v>4</v>
      </c>
      <c r="I78" t="s">
        <v>31</v>
      </c>
      <c r="J78" t="str">
        <f>IF(Draft2018[[#This Row],[KEEPER]]="K",_xlfn.IFNA(INDEX(Draft2017[Current Contract],MATCH(Draft2018[[#This Row],[PLAYER]],Draft2017[PLAYER],0)),"Undrafted"),"")</f>
        <v>Rookie</v>
      </c>
      <c r="K78" t="str">
        <f>IF(Draft2018[[#This Row],[KEEPER]]="K",Draft2018[[#This Row],[Last Contract]],IF(ISNA(VLOOKUP(Draft2018[[#This Row],[PLAYER]],Rookies2018[Player],1,FALSE)),"Auction","Rookie"))</f>
        <v>Rookie</v>
      </c>
      <c r="L78">
        <f>IF(Draft2018[[#This Row],[KEEPER]]="K",1+_xlfn.IFNA(INDEX(Draft2017[Net Keeper Count],MATCH(Draft2018[[#This Row],[PLAYER]],Draft2017[PLAYER],0)),0),0)</f>
        <v>1</v>
      </c>
    </row>
    <row r="79" spans="1:12" x14ac:dyDescent="0.25">
      <c r="A79">
        <v>5</v>
      </c>
      <c r="B79" t="s">
        <v>5613</v>
      </c>
      <c r="C79">
        <v>78</v>
      </c>
      <c r="D79" t="s">
        <v>5687</v>
      </c>
      <c r="E79" t="s">
        <v>128</v>
      </c>
      <c r="F79" t="s">
        <v>105</v>
      </c>
      <c r="G79" t="s">
        <v>64</v>
      </c>
      <c r="H79">
        <v>4</v>
      </c>
      <c r="I79" t="s">
        <v>31</v>
      </c>
      <c r="J79" t="str">
        <f>IF(Draft2018[[#This Row],[KEEPER]]="K",_xlfn.IFNA(INDEX(Draft2017[Current Contract],MATCH(Draft2018[[#This Row],[PLAYER]],Draft2017[PLAYER],0)),"Undrafted"),"")</f>
        <v>Undrafted</v>
      </c>
      <c r="K79" t="str">
        <f>IF(Draft2018[[#This Row],[KEEPER]]="K",Draft2018[[#This Row],[Last Contract]],IF(ISNA(VLOOKUP(Draft2018[[#This Row],[PLAYER]],Rookies2018[Player],1,FALSE)),"Auction","Rookie"))</f>
        <v>Undrafted</v>
      </c>
      <c r="L79">
        <f>IF(Draft2018[[#This Row],[KEEPER]]="K",1+_xlfn.IFNA(INDEX(Draft2017[Net Keeper Count],MATCH(Draft2018[[#This Row],[PLAYER]],Draft2017[PLAYER],0)),0),0)</f>
        <v>1</v>
      </c>
    </row>
    <row r="80" spans="1:12" x14ac:dyDescent="0.25">
      <c r="A80">
        <v>8</v>
      </c>
      <c r="B80" t="s">
        <v>5615</v>
      </c>
      <c r="C80">
        <v>79</v>
      </c>
      <c r="D80" t="s">
        <v>5688</v>
      </c>
      <c r="E80" t="s">
        <v>40</v>
      </c>
      <c r="F80" t="s">
        <v>41</v>
      </c>
      <c r="G80" t="s">
        <v>29</v>
      </c>
      <c r="H80">
        <v>18</v>
      </c>
      <c r="I80" t="s">
        <v>31</v>
      </c>
      <c r="J80" t="str">
        <f>IF(Draft2018[[#This Row],[KEEPER]]="K",_xlfn.IFNA(INDEX(Draft2017[Current Contract],MATCH(Draft2018[[#This Row],[PLAYER]],Draft2017[PLAYER],0)),"Undrafted"),"")</f>
        <v>Auction</v>
      </c>
      <c r="K80" t="str">
        <f>IF(Draft2018[[#This Row],[KEEPER]]="K",Draft2018[[#This Row],[Last Contract]],IF(ISNA(VLOOKUP(Draft2018[[#This Row],[PLAYER]],Rookies2018[Player],1,FALSE)),"Auction","Rookie"))</f>
        <v>Auction</v>
      </c>
      <c r="L80">
        <f>IF(Draft2018[[#This Row],[KEEPER]]="K",1+_xlfn.IFNA(INDEX(Draft2017[Net Keeper Count],MATCH(Draft2018[[#This Row],[PLAYER]],Draft2017[PLAYER],0)),0),0)</f>
        <v>1</v>
      </c>
    </row>
    <row r="81" spans="1:12" x14ac:dyDescent="0.25">
      <c r="A81">
        <v>1</v>
      </c>
      <c r="B81" t="s">
        <v>5617</v>
      </c>
      <c r="C81">
        <v>80</v>
      </c>
      <c r="D81" t="s">
        <v>5689</v>
      </c>
      <c r="E81" t="s">
        <v>186</v>
      </c>
      <c r="F81" t="s">
        <v>5660</v>
      </c>
      <c r="G81" t="s">
        <v>102</v>
      </c>
      <c r="H81">
        <v>7</v>
      </c>
      <c r="I81" t="s">
        <v>31</v>
      </c>
      <c r="J81" t="str">
        <f>IF(Draft2018[[#This Row],[KEEPER]]="K",_xlfn.IFNA(INDEX(Draft2017[Current Contract],MATCH(Draft2018[[#This Row],[PLAYER]],Draft2017[PLAYER],0)),"Undrafted"),"")</f>
        <v>Rookie</v>
      </c>
      <c r="K81" t="str">
        <f>IF(Draft2018[[#This Row],[KEEPER]]="K",Draft2018[[#This Row],[Last Contract]],IF(ISNA(VLOOKUP(Draft2018[[#This Row],[PLAYER]],Rookies2018[Player],1,FALSE)),"Auction","Rookie"))</f>
        <v>Rookie</v>
      </c>
      <c r="L81">
        <f>IF(Draft2018[[#This Row],[KEEPER]]="K",1+_xlfn.IFNA(INDEX(Draft2017[Net Keeper Count],MATCH(Draft2018[[#This Row],[PLAYER]],Draft2017[PLAYER],0)),0),0)</f>
        <v>2</v>
      </c>
    </row>
    <row r="82" spans="1:12" x14ac:dyDescent="0.25">
      <c r="A82">
        <v>2</v>
      </c>
      <c r="B82" t="s">
        <v>5600</v>
      </c>
      <c r="C82">
        <v>81</v>
      </c>
      <c r="D82" t="s">
        <v>5690</v>
      </c>
      <c r="E82" t="s">
        <v>51</v>
      </c>
      <c r="F82" t="s">
        <v>52</v>
      </c>
      <c r="G82" t="s">
        <v>29</v>
      </c>
      <c r="H82">
        <v>9</v>
      </c>
      <c r="I82" t="s">
        <v>31</v>
      </c>
      <c r="J82" t="str">
        <f>IF(Draft2018[[#This Row],[KEEPER]]="K",_xlfn.IFNA(INDEX(Draft2017[Current Contract],MATCH(Draft2018[[#This Row],[PLAYER]],Draft2017[PLAYER],0)),"Undrafted"),"")</f>
        <v>Auction</v>
      </c>
      <c r="K82" t="str">
        <f>IF(Draft2018[[#This Row],[KEEPER]]="K",Draft2018[[#This Row],[Last Contract]],IF(ISNA(VLOOKUP(Draft2018[[#This Row],[PLAYER]],Rookies2018[Player],1,FALSE)),"Auction","Rookie"))</f>
        <v>Auction</v>
      </c>
      <c r="L82">
        <f>IF(Draft2018[[#This Row],[KEEPER]]="K",1+_xlfn.IFNA(INDEX(Draft2017[Net Keeper Count],MATCH(Draft2018[[#This Row],[PLAYER]],Draft2017[PLAYER],0)),0),0)</f>
        <v>2</v>
      </c>
    </row>
    <row r="83" spans="1:12" x14ac:dyDescent="0.25">
      <c r="A83">
        <v>7</v>
      </c>
      <c r="B83" t="s">
        <v>5602</v>
      </c>
      <c r="C83">
        <v>82</v>
      </c>
      <c r="D83" t="s">
        <v>5691</v>
      </c>
      <c r="E83" t="s">
        <v>89</v>
      </c>
      <c r="F83" t="s">
        <v>90</v>
      </c>
      <c r="G83" t="s">
        <v>29</v>
      </c>
      <c r="H83">
        <v>4</v>
      </c>
      <c r="I83" t="s">
        <v>31</v>
      </c>
      <c r="J83" t="str">
        <f>IF(Draft2018[[#This Row],[KEEPER]]="K",_xlfn.IFNA(INDEX(Draft2017[Current Contract],MATCH(Draft2018[[#This Row],[PLAYER]],Draft2017[PLAYER],0)),"Undrafted"),"")</f>
        <v>Auction</v>
      </c>
      <c r="K83" t="str">
        <f>IF(Draft2018[[#This Row],[KEEPER]]="K",Draft2018[[#This Row],[Last Contract]],IF(ISNA(VLOOKUP(Draft2018[[#This Row],[PLAYER]],Rookies2018[Player],1,FALSE)),"Auction","Rookie"))</f>
        <v>Auction</v>
      </c>
      <c r="L83">
        <f>IF(Draft2018[[#This Row],[KEEPER]]="K",1+_xlfn.IFNA(INDEX(Draft2017[Net Keeper Count],MATCH(Draft2018[[#This Row],[PLAYER]],Draft2017[PLAYER],0)),0),0)</f>
        <v>2</v>
      </c>
    </row>
    <row r="84" spans="1:12" x14ac:dyDescent="0.25">
      <c r="A84">
        <v>4</v>
      </c>
      <c r="B84" t="s">
        <v>1009</v>
      </c>
      <c r="C84">
        <v>83</v>
      </c>
      <c r="D84" t="s">
        <v>5692</v>
      </c>
      <c r="E84" t="s">
        <v>201</v>
      </c>
      <c r="F84" t="s">
        <v>74</v>
      </c>
      <c r="G84" t="s">
        <v>64</v>
      </c>
      <c r="H84">
        <v>1</v>
      </c>
      <c r="I84" t="s">
        <v>31</v>
      </c>
      <c r="J84" t="str">
        <f>IF(Draft2018[[#This Row],[KEEPER]]="K",_xlfn.IFNA(INDEX(Draft2017[Current Contract],MATCH(Draft2018[[#This Row],[PLAYER]],Draft2017[PLAYER],0)),"Undrafted"),"")</f>
        <v>Auction</v>
      </c>
      <c r="K84" t="str">
        <f>IF(Draft2018[[#This Row],[KEEPER]]="K",Draft2018[[#This Row],[Last Contract]],IF(ISNA(VLOOKUP(Draft2018[[#This Row],[PLAYER]],Rookies2018[Player],1,FALSE)),"Auction","Rookie"))</f>
        <v>Auction</v>
      </c>
      <c r="L84">
        <f>IF(Draft2018[[#This Row],[KEEPER]]="K",1+_xlfn.IFNA(INDEX(Draft2017[Net Keeper Count],MATCH(Draft2018[[#This Row],[PLAYER]],Draft2017[PLAYER],0)),0),0)</f>
        <v>1</v>
      </c>
    </row>
    <row r="85" spans="1:12" x14ac:dyDescent="0.25">
      <c r="A85">
        <v>6</v>
      </c>
      <c r="B85" t="s">
        <v>5605</v>
      </c>
      <c r="C85">
        <v>84</v>
      </c>
      <c r="D85" t="s">
        <v>5693</v>
      </c>
      <c r="E85" t="s">
        <v>189</v>
      </c>
      <c r="F85" t="s">
        <v>92</v>
      </c>
      <c r="G85" t="s">
        <v>102</v>
      </c>
      <c r="H85">
        <v>6</v>
      </c>
      <c r="I85" t="s">
        <v>31</v>
      </c>
      <c r="J85" t="str">
        <f>IF(Draft2018[[#This Row],[KEEPER]]="K",_xlfn.IFNA(INDEX(Draft2017[Current Contract],MATCH(Draft2018[[#This Row],[PLAYER]],Draft2017[PLAYER],0)),"Undrafted"),"")</f>
        <v>Rookie</v>
      </c>
      <c r="K85" t="str">
        <f>IF(Draft2018[[#This Row],[KEEPER]]="K",Draft2018[[#This Row],[Last Contract]],IF(ISNA(VLOOKUP(Draft2018[[#This Row],[PLAYER]],Rookies2018[Player],1,FALSE)),"Auction","Rookie"))</f>
        <v>Rookie</v>
      </c>
      <c r="L85">
        <f>IF(Draft2018[[#This Row],[KEEPER]]="K",1+_xlfn.IFNA(INDEX(Draft2017[Net Keeper Count],MATCH(Draft2018[[#This Row],[PLAYER]],Draft2017[PLAYER],0)),0),0)</f>
        <v>2</v>
      </c>
    </row>
    <row r="86" spans="1:12" x14ac:dyDescent="0.25">
      <c r="A86">
        <v>10</v>
      </c>
      <c r="B86" t="s">
        <v>5607</v>
      </c>
      <c r="C86">
        <v>85</v>
      </c>
      <c r="D86" t="s">
        <v>5694</v>
      </c>
      <c r="E86" t="s">
        <v>59</v>
      </c>
      <c r="F86" t="s">
        <v>60</v>
      </c>
      <c r="G86" t="s">
        <v>29</v>
      </c>
      <c r="H86">
        <v>5</v>
      </c>
      <c r="I86" t="s">
        <v>31</v>
      </c>
      <c r="J86" t="str">
        <f>IF(Draft2018[[#This Row],[KEEPER]]="K",_xlfn.IFNA(INDEX(Draft2017[Current Contract],MATCH(Draft2018[[#This Row],[PLAYER]],Draft2017[PLAYER],0)),"Undrafted"),"")</f>
        <v>Auction</v>
      </c>
      <c r="K86" t="str">
        <f>IF(Draft2018[[#This Row],[KEEPER]]="K",Draft2018[[#This Row],[Last Contract]],IF(ISNA(VLOOKUP(Draft2018[[#This Row],[PLAYER]],Rookies2018[Player],1,FALSE)),"Auction","Rookie"))</f>
        <v>Auction</v>
      </c>
      <c r="L86">
        <f>IF(Draft2018[[#This Row],[KEEPER]]="K",1+_xlfn.IFNA(INDEX(Draft2017[Net Keeper Count],MATCH(Draft2018[[#This Row],[PLAYER]],Draft2017[PLAYER],0)),0),0)</f>
        <v>2</v>
      </c>
    </row>
    <row r="87" spans="1:12" x14ac:dyDescent="0.25">
      <c r="A87">
        <v>9</v>
      </c>
      <c r="B87" t="s">
        <v>5609</v>
      </c>
      <c r="C87">
        <v>86</v>
      </c>
      <c r="D87" t="s">
        <v>5695</v>
      </c>
      <c r="E87" t="s">
        <v>65</v>
      </c>
      <c r="F87" t="s">
        <v>66</v>
      </c>
      <c r="G87" t="s">
        <v>29</v>
      </c>
      <c r="H87">
        <v>3</v>
      </c>
      <c r="I87" t="s">
        <v>31</v>
      </c>
      <c r="J87" t="str">
        <f>IF(Draft2018[[#This Row],[KEEPER]]="K",_xlfn.IFNA(INDEX(Draft2017[Current Contract],MATCH(Draft2018[[#This Row],[PLAYER]],Draft2017[PLAYER],0)),"Undrafted"),"")</f>
        <v>Auction</v>
      </c>
      <c r="K87" t="str">
        <f>IF(Draft2018[[#This Row],[KEEPER]]="K",Draft2018[[#This Row],[Last Contract]],IF(ISNA(VLOOKUP(Draft2018[[#This Row],[PLAYER]],Rookies2018[Player],1,FALSE)),"Auction","Rookie"))</f>
        <v>Auction</v>
      </c>
      <c r="L87">
        <f>IF(Draft2018[[#This Row],[KEEPER]]="K",1+_xlfn.IFNA(INDEX(Draft2017[Net Keeper Count],MATCH(Draft2018[[#This Row],[PLAYER]],Draft2017[PLAYER],0)),0),0)</f>
        <v>2</v>
      </c>
    </row>
    <row r="88" spans="1:12" x14ac:dyDescent="0.25">
      <c r="A88">
        <v>3</v>
      </c>
      <c r="B88" t="s">
        <v>5611</v>
      </c>
      <c r="C88">
        <v>87</v>
      </c>
      <c r="D88" t="s">
        <v>5696</v>
      </c>
      <c r="E88" t="s">
        <v>188</v>
      </c>
      <c r="F88" t="s">
        <v>5660</v>
      </c>
      <c r="G88" t="s">
        <v>102</v>
      </c>
      <c r="H88">
        <v>3</v>
      </c>
      <c r="I88" t="s">
        <v>31</v>
      </c>
      <c r="J88" t="str">
        <f>IF(Draft2018[[#This Row],[KEEPER]]="K",_xlfn.IFNA(INDEX(Draft2017[Current Contract],MATCH(Draft2018[[#This Row],[PLAYER]],Draft2017[PLAYER],0)),"Undrafted"),"")</f>
        <v>Auction</v>
      </c>
      <c r="K88" t="str">
        <f>IF(Draft2018[[#This Row],[KEEPER]]="K",Draft2018[[#This Row],[Last Contract]],IF(ISNA(VLOOKUP(Draft2018[[#This Row],[PLAYER]],Rookies2018[Player],1,FALSE)),"Auction","Rookie"))</f>
        <v>Auction</v>
      </c>
      <c r="L88">
        <f>IF(Draft2018[[#This Row],[KEEPER]]="K",1+_xlfn.IFNA(INDEX(Draft2017[Net Keeper Count],MATCH(Draft2018[[#This Row],[PLAYER]],Draft2017[PLAYER],0)),0),0)</f>
        <v>2</v>
      </c>
    </row>
    <row r="89" spans="1:12" x14ac:dyDescent="0.25">
      <c r="A89">
        <v>5</v>
      </c>
      <c r="B89" t="s">
        <v>5613</v>
      </c>
      <c r="C89">
        <v>88</v>
      </c>
      <c r="D89" t="s">
        <v>5697</v>
      </c>
      <c r="E89" t="s">
        <v>176</v>
      </c>
      <c r="F89" t="s">
        <v>68</v>
      </c>
      <c r="G89" t="s">
        <v>102</v>
      </c>
      <c r="H89">
        <v>1</v>
      </c>
      <c r="I89" t="s">
        <v>31</v>
      </c>
      <c r="J89" t="str">
        <f>IF(Draft2018[[#This Row],[KEEPER]]="K",_xlfn.IFNA(INDEX(Draft2017[Current Contract],MATCH(Draft2018[[#This Row],[PLAYER]],Draft2017[PLAYER],0)),"Undrafted"),"")</f>
        <v>Undrafted</v>
      </c>
      <c r="K89" t="str">
        <f>IF(Draft2018[[#This Row],[KEEPER]]="K",Draft2018[[#This Row],[Last Contract]],IF(ISNA(VLOOKUP(Draft2018[[#This Row],[PLAYER]],Rookies2018[Player],1,FALSE)),"Auction","Rookie"))</f>
        <v>Undrafted</v>
      </c>
      <c r="L89">
        <f>IF(Draft2018[[#This Row],[KEEPER]]="K",1+_xlfn.IFNA(INDEX(Draft2017[Net Keeper Count],MATCH(Draft2018[[#This Row],[PLAYER]],Draft2017[PLAYER],0)),0),0)</f>
        <v>1</v>
      </c>
    </row>
    <row r="90" spans="1:12" x14ac:dyDescent="0.25">
      <c r="A90">
        <v>8</v>
      </c>
      <c r="B90" t="s">
        <v>5615</v>
      </c>
      <c r="C90">
        <v>89</v>
      </c>
      <c r="D90" t="s">
        <v>5698</v>
      </c>
      <c r="E90" t="s">
        <v>200</v>
      </c>
      <c r="F90" t="s">
        <v>58</v>
      </c>
      <c r="G90" t="s">
        <v>126</v>
      </c>
      <c r="H90">
        <v>4</v>
      </c>
      <c r="I90" t="s">
        <v>31</v>
      </c>
      <c r="J90" t="str">
        <f>IF(Draft2018[[#This Row],[KEEPER]]="K",_xlfn.IFNA(INDEX(Draft2017[Current Contract],MATCH(Draft2018[[#This Row],[PLAYER]],Draft2017[PLAYER],0)),"Undrafted"),"")</f>
        <v>Auction</v>
      </c>
      <c r="K90" t="str">
        <f>IF(Draft2018[[#This Row],[KEEPER]]="K",Draft2018[[#This Row],[Last Contract]],IF(ISNA(VLOOKUP(Draft2018[[#This Row],[PLAYER]],Rookies2018[Player],1,FALSE)),"Auction","Rookie"))</f>
        <v>Auction</v>
      </c>
      <c r="L90">
        <f>IF(Draft2018[[#This Row],[KEEPER]]="K",1+_xlfn.IFNA(INDEX(Draft2017[Net Keeper Count],MATCH(Draft2018[[#This Row],[PLAYER]],Draft2017[PLAYER],0)),0),0)</f>
        <v>2</v>
      </c>
    </row>
    <row r="91" spans="1:12" x14ac:dyDescent="0.25">
      <c r="A91">
        <v>1</v>
      </c>
      <c r="B91" t="s">
        <v>5617</v>
      </c>
      <c r="C91">
        <v>90</v>
      </c>
      <c r="D91" t="s">
        <v>5699</v>
      </c>
      <c r="E91" t="s">
        <v>195</v>
      </c>
      <c r="F91" t="s">
        <v>28</v>
      </c>
      <c r="G91" t="s">
        <v>64</v>
      </c>
      <c r="H91">
        <v>5</v>
      </c>
      <c r="I91" t="s">
        <v>31</v>
      </c>
      <c r="J91" t="str">
        <f>IF(Draft2018[[#This Row],[KEEPER]]="K",_xlfn.IFNA(INDEX(Draft2017[Current Contract],MATCH(Draft2018[[#This Row],[PLAYER]],Draft2017[PLAYER],0)),"Undrafted"),"")</f>
        <v>Rookie</v>
      </c>
      <c r="K91" t="str">
        <f>IF(Draft2018[[#This Row],[KEEPER]]="K",Draft2018[[#This Row],[Last Contract]],IF(ISNA(VLOOKUP(Draft2018[[#This Row],[PLAYER]],Rookies2018[Player],1,FALSE)),"Auction","Rookie"))</f>
        <v>Rookie</v>
      </c>
      <c r="L91">
        <f>IF(Draft2018[[#This Row],[KEEPER]]="K",1+_xlfn.IFNA(INDEX(Draft2017[Net Keeper Count],MATCH(Draft2018[[#This Row],[PLAYER]],Draft2017[PLAYER],0)),0),0)</f>
        <v>1</v>
      </c>
    </row>
    <row r="92" spans="1:12" x14ac:dyDescent="0.25">
      <c r="A92">
        <v>2</v>
      </c>
      <c r="B92" t="s">
        <v>5600</v>
      </c>
      <c r="C92">
        <v>91</v>
      </c>
      <c r="D92" t="s">
        <v>5700</v>
      </c>
      <c r="E92" t="s">
        <v>53</v>
      </c>
      <c r="F92" t="s">
        <v>54</v>
      </c>
      <c r="G92" t="s">
        <v>29</v>
      </c>
      <c r="H92">
        <v>13</v>
      </c>
      <c r="I92" t="s">
        <v>31</v>
      </c>
      <c r="J92" t="str">
        <f>IF(Draft2018[[#This Row],[KEEPER]]="K",_xlfn.IFNA(INDEX(Draft2017[Current Contract],MATCH(Draft2018[[#This Row],[PLAYER]],Draft2017[PLAYER],0)),"Undrafted"),"")</f>
        <v>Auction</v>
      </c>
      <c r="K92" t="str">
        <f>IF(Draft2018[[#This Row],[KEEPER]]="K",Draft2018[[#This Row],[Last Contract]],IF(ISNA(VLOOKUP(Draft2018[[#This Row],[PLAYER]],Rookies2018[Player],1,FALSE)),"Auction","Rookie"))</f>
        <v>Auction</v>
      </c>
      <c r="L92">
        <f>IF(Draft2018[[#This Row],[KEEPER]]="K",1+_xlfn.IFNA(INDEX(Draft2017[Net Keeper Count],MATCH(Draft2018[[#This Row],[PLAYER]],Draft2017[PLAYER],0)),0),0)</f>
        <v>2</v>
      </c>
    </row>
    <row r="93" spans="1:12" x14ac:dyDescent="0.25">
      <c r="A93">
        <v>7</v>
      </c>
      <c r="B93" t="s">
        <v>5602</v>
      </c>
      <c r="C93">
        <v>92</v>
      </c>
      <c r="D93" t="s">
        <v>5701</v>
      </c>
      <c r="E93" t="s">
        <v>339</v>
      </c>
      <c r="F93" t="s">
        <v>41</v>
      </c>
      <c r="G93" t="s">
        <v>102</v>
      </c>
      <c r="H93">
        <v>1</v>
      </c>
      <c r="I93" t="s">
        <v>31</v>
      </c>
      <c r="J93" t="str">
        <f>IF(Draft2018[[#This Row],[KEEPER]]="K",_xlfn.IFNA(INDEX(Draft2017[Current Contract],MATCH(Draft2018[[#This Row],[PLAYER]],Draft2017[PLAYER],0)),"Undrafted"),"")</f>
        <v>Undrafted</v>
      </c>
      <c r="K93" t="str">
        <f>IF(Draft2018[[#This Row],[KEEPER]]="K",Draft2018[[#This Row],[Last Contract]],IF(ISNA(VLOOKUP(Draft2018[[#This Row],[PLAYER]],Rookies2018[Player],1,FALSE)),"Auction","Rookie"))</f>
        <v>Undrafted</v>
      </c>
      <c r="L93">
        <f>IF(Draft2018[[#This Row],[KEEPER]]="K",1+_xlfn.IFNA(INDEX(Draft2017[Net Keeper Count],MATCH(Draft2018[[#This Row],[PLAYER]],Draft2017[PLAYER],0)),0),0)</f>
        <v>1</v>
      </c>
    </row>
    <row r="94" spans="1:12" x14ac:dyDescent="0.25">
      <c r="A94">
        <v>4</v>
      </c>
      <c r="B94" t="s">
        <v>1009</v>
      </c>
      <c r="C94">
        <v>93</v>
      </c>
      <c r="D94" t="s">
        <v>5702</v>
      </c>
      <c r="E94" t="s">
        <v>280</v>
      </c>
      <c r="F94" t="s">
        <v>94</v>
      </c>
      <c r="G94" t="s">
        <v>102</v>
      </c>
      <c r="H94">
        <v>3</v>
      </c>
      <c r="I94" t="s">
        <v>31</v>
      </c>
      <c r="J94" t="str">
        <f>IF(Draft2018[[#This Row],[KEEPER]]="K",_xlfn.IFNA(INDEX(Draft2017[Current Contract],MATCH(Draft2018[[#This Row],[PLAYER]],Draft2017[PLAYER],0)),"Undrafted"),"")</f>
        <v>Rookie</v>
      </c>
      <c r="K94" t="str">
        <f>IF(Draft2018[[#This Row],[KEEPER]]="K",Draft2018[[#This Row],[Last Contract]],IF(ISNA(VLOOKUP(Draft2018[[#This Row],[PLAYER]],Rookies2018[Player],1,FALSE)),"Auction","Rookie"))</f>
        <v>Rookie</v>
      </c>
      <c r="L94">
        <f>IF(Draft2018[[#This Row],[KEEPER]]="K",1+_xlfn.IFNA(INDEX(Draft2017[Net Keeper Count],MATCH(Draft2018[[#This Row],[PLAYER]],Draft2017[PLAYER],0)),0),0)</f>
        <v>1</v>
      </c>
    </row>
    <row r="95" spans="1:12" x14ac:dyDescent="0.25">
      <c r="A95">
        <v>6</v>
      </c>
      <c r="B95" t="s">
        <v>5605</v>
      </c>
      <c r="C95">
        <v>94</v>
      </c>
      <c r="D95" t="s">
        <v>5703</v>
      </c>
      <c r="E95" t="s">
        <v>219</v>
      </c>
      <c r="F95" t="s">
        <v>34</v>
      </c>
      <c r="G95" t="s">
        <v>64</v>
      </c>
      <c r="H95">
        <v>1</v>
      </c>
      <c r="I95" t="s">
        <v>31</v>
      </c>
      <c r="J95" t="str">
        <f>IF(Draft2018[[#This Row],[KEEPER]]="K",_xlfn.IFNA(INDEX(Draft2017[Current Contract],MATCH(Draft2018[[#This Row],[PLAYER]],Draft2017[PLAYER],0)),"Undrafted"),"")</f>
        <v>Auction</v>
      </c>
      <c r="K95" t="str">
        <f>IF(Draft2018[[#This Row],[KEEPER]]="K",Draft2018[[#This Row],[Last Contract]],IF(ISNA(VLOOKUP(Draft2018[[#This Row],[PLAYER]],Rookies2018[Player],1,FALSE)),"Auction","Rookie"))</f>
        <v>Auction</v>
      </c>
      <c r="L95">
        <f>IF(Draft2018[[#This Row],[KEEPER]]="K",1+_xlfn.IFNA(INDEX(Draft2017[Net Keeper Count],MATCH(Draft2018[[#This Row],[PLAYER]],Draft2017[PLAYER],0)),0),0)</f>
        <v>2</v>
      </c>
    </row>
    <row r="96" spans="1:12" x14ac:dyDescent="0.25">
      <c r="A96">
        <v>10</v>
      </c>
      <c r="B96" t="s">
        <v>5607</v>
      </c>
      <c r="C96">
        <v>95</v>
      </c>
      <c r="D96" t="s">
        <v>5704</v>
      </c>
      <c r="E96" t="s">
        <v>75</v>
      </c>
      <c r="F96" t="s">
        <v>72</v>
      </c>
      <c r="G96" t="s">
        <v>29</v>
      </c>
      <c r="H96">
        <v>4</v>
      </c>
      <c r="I96" t="s">
        <v>31</v>
      </c>
      <c r="J96" t="str">
        <f>IF(Draft2018[[#This Row],[KEEPER]]="K",_xlfn.IFNA(INDEX(Draft2017[Current Contract],MATCH(Draft2018[[#This Row],[PLAYER]],Draft2017[PLAYER],0)),"Undrafted"),"")</f>
        <v>Rookie</v>
      </c>
      <c r="K96" t="str">
        <f>IF(Draft2018[[#This Row],[KEEPER]]="K",Draft2018[[#This Row],[Last Contract]],IF(ISNA(VLOOKUP(Draft2018[[#This Row],[PLAYER]],Rookies2018[Player],1,FALSE)),"Auction","Rookie"))</f>
        <v>Rookie</v>
      </c>
      <c r="L96">
        <f>IF(Draft2018[[#This Row],[KEEPER]]="K",1+_xlfn.IFNA(INDEX(Draft2017[Net Keeper Count],MATCH(Draft2018[[#This Row],[PLAYER]],Draft2017[PLAYER],0)),0),0)</f>
        <v>2</v>
      </c>
    </row>
    <row r="97" spans="1:12" x14ac:dyDescent="0.25">
      <c r="A97">
        <v>9</v>
      </c>
      <c r="B97" t="s">
        <v>5609</v>
      </c>
      <c r="C97">
        <v>96</v>
      </c>
      <c r="D97" t="s">
        <v>5705</v>
      </c>
      <c r="E97" t="s">
        <v>253</v>
      </c>
      <c r="F97" t="s">
        <v>66</v>
      </c>
      <c r="G97" t="s">
        <v>126</v>
      </c>
      <c r="H97">
        <v>9</v>
      </c>
      <c r="I97" t="s">
        <v>31</v>
      </c>
      <c r="J97" t="str">
        <f>IF(Draft2018[[#This Row],[KEEPER]]="K",_xlfn.IFNA(INDEX(Draft2017[Current Contract],MATCH(Draft2018[[#This Row],[PLAYER]],Draft2017[PLAYER],0)),"Undrafted"),"")</f>
        <v>Auction</v>
      </c>
      <c r="K97" t="str">
        <f>IF(Draft2018[[#This Row],[KEEPER]]="K",Draft2018[[#This Row],[Last Contract]],IF(ISNA(VLOOKUP(Draft2018[[#This Row],[PLAYER]],Rookies2018[Player],1,FALSE)),"Auction","Rookie"))</f>
        <v>Auction</v>
      </c>
      <c r="L97">
        <f>IF(Draft2018[[#This Row],[KEEPER]]="K",1+_xlfn.IFNA(INDEX(Draft2017[Net Keeper Count],MATCH(Draft2018[[#This Row],[PLAYER]],Draft2017[PLAYER],0)),0),0)</f>
        <v>1</v>
      </c>
    </row>
    <row r="98" spans="1:12" x14ac:dyDescent="0.25">
      <c r="A98">
        <v>3</v>
      </c>
      <c r="B98" t="s">
        <v>5611</v>
      </c>
      <c r="C98">
        <v>97</v>
      </c>
      <c r="D98" t="s">
        <v>5706</v>
      </c>
      <c r="E98" t="s">
        <v>196</v>
      </c>
      <c r="F98" t="s">
        <v>39</v>
      </c>
      <c r="G98" t="s">
        <v>102</v>
      </c>
      <c r="H98">
        <v>1</v>
      </c>
      <c r="I98" t="s">
        <v>31</v>
      </c>
      <c r="J98" t="str">
        <f>IF(Draft2018[[#This Row],[KEEPER]]="K",_xlfn.IFNA(INDEX(Draft2017[Current Contract],MATCH(Draft2018[[#This Row],[PLAYER]],Draft2017[PLAYER],0)),"Undrafted"),"")</f>
        <v>Auction</v>
      </c>
      <c r="K98" t="str">
        <f>IF(Draft2018[[#This Row],[KEEPER]]="K",Draft2018[[#This Row],[Last Contract]],IF(ISNA(VLOOKUP(Draft2018[[#This Row],[PLAYER]],Rookies2018[Player],1,FALSE)),"Auction","Rookie"))</f>
        <v>Auction</v>
      </c>
      <c r="L98">
        <f>IF(Draft2018[[#This Row],[KEEPER]]="K",1+_xlfn.IFNA(INDEX(Draft2017[Net Keeper Count],MATCH(Draft2018[[#This Row],[PLAYER]],Draft2017[PLAYER],0)),0),0)</f>
        <v>2</v>
      </c>
    </row>
    <row r="99" spans="1:12" x14ac:dyDescent="0.25">
      <c r="A99">
        <v>5</v>
      </c>
      <c r="B99" t="s">
        <v>5613</v>
      </c>
      <c r="C99">
        <v>98</v>
      </c>
      <c r="D99" t="s">
        <v>5707</v>
      </c>
      <c r="E99" t="s">
        <v>191</v>
      </c>
      <c r="F99" t="s">
        <v>5660</v>
      </c>
      <c r="G99" t="s">
        <v>64</v>
      </c>
      <c r="H99">
        <v>1</v>
      </c>
      <c r="I99" t="s">
        <v>31</v>
      </c>
      <c r="J99" t="str">
        <f>IF(Draft2018[[#This Row],[KEEPER]]="K",_xlfn.IFNA(INDEX(Draft2017[Current Contract],MATCH(Draft2018[[#This Row],[PLAYER]],Draft2017[PLAYER],0)),"Undrafted"),"")</f>
        <v>Undrafted</v>
      </c>
      <c r="K99" t="str">
        <f>IF(Draft2018[[#This Row],[KEEPER]]="K",Draft2018[[#This Row],[Last Contract]],IF(ISNA(VLOOKUP(Draft2018[[#This Row],[PLAYER]],Rookies2018[Player],1,FALSE)),"Auction","Rookie"))</f>
        <v>Undrafted</v>
      </c>
      <c r="L99">
        <f>IF(Draft2018[[#This Row],[KEEPER]]="K",1+_xlfn.IFNA(INDEX(Draft2017[Net Keeper Count],MATCH(Draft2018[[#This Row],[PLAYER]],Draft2017[PLAYER],0)),0),0)</f>
        <v>1</v>
      </c>
    </row>
    <row r="100" spans="1:12" x14ac:dyDescent="0.25">
      <c r="A100">
        <v>8</v>
      </c>
      <c r="B100" t="s">
        <v>5615</v>
      </c>
      <c r="C100">
        <v>99</v>
      </c>
      <c r="D100" t="s">
        <v>5708</v>
      </c>
      <c r="E100" t="s">
        <v>218</v>
      </c>
      <c r="F100" t="s">
        <v>77</v>
      </c>
      <c r="G100" t="s">
        <v>64</v>
      </c>
      <c r="H100">
        <v>4</v>
      </c>
      <c r="I100" t="s">
        <v>31</v>
      </c>
      <c r="J100" t="str">
        <f>IF(Draft2018[[#This Row],[KEEPER]]="K",_xlfn.IFNA(INDEX(Draft2017[Current Contract],MATCH(Draft2018[[#This Row],[PLAYER]],Draft2017[PLAYER],0)),"Undrafted"),"")</f>
        <v>Auction</v>
      </c>
      <c r="K100" t="str">
        <f>IF(Draft2018[[#This Row],[KEEPER]]="K",Draft2018[[#This Row],[Last Contract]],IF(ISNA(VLOOKUP(Draft2018[[#This Row],[PLAYER]],Rookies2018[Player],1,FALSE)),"Auction","Rookie"))</f>
        <v>Auction</v>
      </c>
      <c r="L100">
        <f>IF(Draft2018[[#This Row],[KEEPER]]="K",1+_xlfn.IFNA(INDEX(Draft2017[Net Keeper Count],MATCH(Draft2018[[#This Row],[PLAYER]],Draft2017[PLAYER],0)),0),0)</f>
        <v>1</v>
      </c>
    </row>
    <row r="101" spans="1:12" x14ac:dyDescent="0.25">
      <c r="A101">
        <v>1</v>
      </c>
      <c r="B101" t="s">
        <v>5617</v>
      </c>
      <c r="C101">
        <v>100</v>
      </c>
      <c r="D101" t="s">
        <v>5709</v>
      </c>
      <c r="E101" t="s">
        <v>342</v>
      </c>
      <c r="F101" t="s">
        <v>83</v>
      </c>
      <c r="G101" t="s">
        <v>102</v>
      </c>
      <c r="H101">
        <v>1</v>
      </c>
      <c r="I101" t="s">
        <v>31</v>
      </c>
      <c r="J101" t="str">
        <f>IF(Draft2018[[#This Row],[KEEPER]]="K",_xlfn.IFNA(INDEX(Draft2017[Current Contract],MATCH(Draft2018[[#This Row],[PLAYER]],Draft2017[PLAYER],0)),"Undrafted"),"")</f>
        <v>Undrafted</v>
      </c>
      <c r="K101" t="str">
        <f>IF(Draft2018[[#This Row],[KEEPER]]="K",Draft2018[[#This Row],[Last Contract]],IF(ISNA(VLOOKUP(Draft2018[[#This Row],[PLAYER]],Rookies2018[Player],1,FALSE)),"Auction","Rookie"))</f>
        <v>Undrafted</v>
      </c>
      <c r="L101">
        <f>IF(Draft2018[[#This Row],[KEEPER]]="K",1+_xlfn.IFNA(INDEX(Draft2017[Net Keeper Count],MATCH(Draft2018[[#This Row],[PLAYER]],Draft2017[PLAYER],0)),0),0)</f>
        <v>1</v>
      </c>
    </row>
    <row r="102" spans="1:12" x14ac:dyDescent="0.25">
      <c r="A102">
        <v>2</v>
      </c>
      <c r="B102" t="s">
        <v>5600</v>
      </c>
      <c r="C102">
        <v>101</v>
      </c>
      <c r="D102" t="s">
        <v>5710</v>
      </c>
      <c r="E102" t="s">
        <v>262</v>
      </c>
      <c r="F102" t="s">
        <v>39</v>
      </c>
      <c r="G102" t="s">
        <v>64</v>
      </c>
      <c r="H102">
        <v>1</v>
      </c>
      <c r="I102" t="s">
        <v>31</v>
      </c>
      <c r="J102" t="str">
        <f>IF(Draft2018[[#This Row],[KEEPER]]="K",_xlfn.IFNA(INDEX(Draft2017[Current Contract],MATCH(Draft2018[[#This Row],[PLAYER]],Draft2017[PLAYER],0)),"Undrafted"),"")</f>
        <v>Undrafted</v>
      </c>
      <c r="K102" t="str">
        <f>IF(Draft2018[[#This Row],[KEEPER]]="K",Draft2018[[#This Row],[Last Contract]],IF(ISNA(VLOOKUP(Draft2018[[#This Row],[PLAYER]],Rookies2018[Player],1,FALSE)),"Auction","Rookie"))</f>
        <v>Undrafted</v>
      </c>
      <c r="L102">
        <f>IF(Draft2018[[#This Row],[KEEPER]]="K",1+_xlfn.IFNA(INDEX(Draft2017[Net Keeper Count],MATCH(Draft2018[[#This Row],[PLAYER]],Draft2017[PLAYER],0)),0),0)</f>
        <v>1</v>
      </c>
    </row>
    <row r="103" spans="1:12" x14ac:dyDescent="0.25">
      <c r="A103">
        <v>4</v>
      </c>
      <c r="B103" t="s">
        <v>1009</v>
      </c>
      <c r="C103">
        <v>102</v>
      </c>
      <c r="D103" t="s">
        <v>5711</v>
      </c>
      <c r="E103" t="s">
        <v>578</v>
      </c>
      <c r="F103" t="s">
        <v>72</v>
      </c>
      <c r="G103" t="s">
        <v>31</v>
      </c>
      <c r="H103">
        <v>1</v>
      </c>
      <c r="I103" t="s">
        <v>31</v>
      </c>
      <c r="J103" t="str">
        <f>IF(Draft2018[[#This Row],[KEEPER]]="K",_xlfn.IFNA(INDEX(Draft2017[Current Contract],MATCH(Draft2018[[#This Row],[PLAYER]],Draft2017[PLAYER],0)),"Undrafted"),"")</f>
        <v>Undrafted</v>
      </c>
      <c r="K103" t="str">
        <f>IF(Draft2018[[#This Row],[KEEPER]]="K",Draft2018[[#This Row],[Last Contract]],IF(ISNA(VLOOKUP(Draft2018[[#This Row],[PLAYER]],Rookies2018[Player],1,FALSE)),"Auction","Rookie"))</f>
        <v>Undrafted</v>
      </c>
      <c r="L103">
        <f>IF(Draft2018[[#This Row],[KEEPER]]="K",1+_xlfn.IFNA(INDEX(Draft2017[Net Keeper Count],MATCH(Draft2018[[#This Row],[PLAYER]],Draft2017[PLAYER],0)),0),0)</f>
        <v>1</v>
      </c>
    </row>
    <row r="104" spans="1:12" x14ac:dyDescent="0.25">
      <c r="A104">
        <v>6</v>
      </c>
      <c r="B104" t="s">
        <v>5605</v>
      </c>
      <c r="C104">
        <v>103</v>
      </c>
      <c r="D104" t="s">
        <v>5712</v>
      </c>
      <c r="E104" t="s">
        <v>205</v>
      </c>
      <c r="F104" t="s">
        <v>105</v>
      </c>
      <c r="G104" t="s">
        <v>64</v>
      </c>
      <c r="H104">
        <v>4</v>
      </c>
      <c r="I104" t="s">
        <v>31</v>
      </c>
      <c r="J104" t="str">
        <f>IF(Draft2018[[#This Row],[KEEPER]]="K",_xlfn.IFNA(INDEX(Draft2017[Current Contract],MATCH(Draft2018[[#This Row],[PLAYER]],Draft2017[PLAYER],0)),"Undrafted"),"")</f>
        <v>Auction</v>
      </c>
      <c r="K104" t="str">
        <f>IF(Draft2018[[#This Row],[KEEPER]]="K",Draft2018[[#This Row],[Last Contract]],IF(ISNA(VLOOKUP(Draft2018[[#This Row],[PLAYER]],Rookies2018[Player],1,FALSE)),"Auction","Rookie"))</f>
        <v>Auction</v>
      </c>
      <c r="L104">
        <f>IF(Draft2018[[#This Row],[KEEPER]]="K",1+_xlfn.IFNA(INDEX(Draft2017[Net Keeper Count],MATCH(Draft2018[[#This Row],[PLAYER]],Draft2017[PLAYER],0)),0),0)</f>
        <v>2</v>
      </c>
    </row>
    <row r="105" spans="1:12" x14ac:dyDescent="0.25">
      <c r="A105">
        <v>10</v>
      </c>
      <c r="B105" t="s">
        <v>5607</v>
      </c>
      <c r="C105">
        <v>104</v>
      </c>
      <c r="D105" t="s">
        <v>5713</v>
      </c>
      <c r="E105" t="s">
        <v>582</v>
      </c>
      <c r="F105" t="s">
        <v>62</v>
      </c>
      <c r="G105" t="s">
        <v>31</v>
      </c>
      <c r="H105">
        <v>1</v>
      </c>
      <c r="I105" t="s">
        <v>31</v>
      </c>
      <c r="J105" t="str">
        <f>IF(Draft2018[[#This Row],[KEEPER]]="K",_xlfn.IFNA(INDEX(Draft2017[Current Contract],MATCH(Draft2018[[#This Row],[PLAYER]],Draft2017[PLAYER],0)),"Undrafted"),"")</f>
        <v>Undrafted</v>
      </c>
      <c r="K105" t="str">
        <f>IF(Draft2018[[#This Row],[KEEPER]]="K",Draft2018[[#This Row],[Last Contract]],IF(ISNA(VLOOKUP(Draft2018[[#This Row],[PLAYER]],Rookies2018[Player],1,FALSE)),"Auction","Rookie"))</f>
        <v>Undrafted</v>
      </c>
      <c r="L105">
        <f>IF(Draft2018[[#This Row],[KEEPER]]="K",1+_xlfn.IFNA(INDEX(Draft2017[Net Keeper Count],MATCH(Draft2018[[#This Row],[PLAYER]],Draft2017[PLAYER],0)),0),0)</f>
        <v>1</v>
      </c>
    </row>
    <row r="106" spans="1:12" x14ac:dyDescent="0.25">
      <c r="A106">
        <v>3</v>
      </c>
      <c r="B106" t="s">
        <v>5611</v>
      </c>
      <c r="C106">
        <v>105</v>
      </c>
      <c r="D106" t="s">
        <v>5714</v>
      </c>
      <c r="E106" t="s">
        <v>213</v>
      </c>
      <c r="F106" t="s">
        <v>54</v>
      </c>
      <c r="G106" t="s">
        <v>102</v>
      </c>
      <c r="H106">
        <v>1</v>
      </c>
      <c r="I106" t="s">
        <v>31</v>
      </c>
      <c r="J106" t="str">
        <f>IF(Draft2018[[#This Row],[KEEPER]]="K",_xlfn.IFNA(INDEX(Draft2017[Current Contract],MATCH(Draft2018[[#This Row],[PLAYER]],Draft2017[PLAYER],0)),"Undrafted"),"")</f>
        <v>Undrafted</v>
      </c>
      <c r="K106" t="str">
        <f>IF(Draft2018[[#This Row],[KEEPER]]="K",Draft2018[[#This Row],[Last Contract]],IF(ISNA(VLOOKUP(Draft2018[[#This Row],[PLAYER]],Rookies2018[Player],1,FALSE)),"Auction","Rookie"))</f>
        <v>Undrafted</v>
      </c>
      <c r="L106">
        <f>IF(Draft2018[[#This Row],[KEEPER]]="K",1+_xlfn.IFNA(INDEX(Draft2017[Net Keeper Count],MATCH(Draft2018[[#This Row],[PLAYER]],Draft2017[PLAYER],0)),0),0)</f>
        <v>2</v>
      </c>
    </row>
    <row r="107" spans="1:12" x14ac:dyDescent="0.25">
      <c r="A107">
        <v>5</v>
      </c>
      <c r="B107" t="s">
        <v>5613</v>
      </c>
      <c r="C107">
        <v>106</v>
      </c>
      <c r="D107" t="s">
        <v>5715</v>
      </c>
      <c r="E107" t="s">
        <v>170</v>
      </c>
      <c r="F107" t="s">
        <v>72</v>
      </c>
      <c r="G107" t="s">
        <v>102</v>
      </c>
      <c r="H107">
        <v>3</v>
      </c>
      <c r="I107" t="s">
        <v>31</v>
      </c>
      <c r="J107" t="str">
        <f>IF(Draft2018[[#This Row],[KEEPER]]="K",_xlfn.IFNA(INDEX(Draft2017[Current Contract],MATCH(Draft2018[[#This Row],[PLAYER]],Draft2017[PLAYER],0)),"Undrafted"),"")</f>
        <v>Rookie</v>
      </c>
      <c r="K107" t="str">
        <f>IF(Draft2018[[#This Row],[KEEPER]]="K",Draft2018[[#This Row],[Last Contract]],IF(ISNA(VLOOKUP(Draft2018[[#This Row],[PLAYER]],Rookies2018[Player],1,FALSE)),"Auction","Rookie"))</f>
        <v>Rookie</v>
      </c>
      <c r="L107">
        <f>IF(Draft2018[[#This Row],[KEEPER]]="K",1+_xlfn.IFNA(INDEX(Draft2017[Net Keeper Count],MATCH(Draft2018[[#This Row],[PLAYER]],Draft2017[PLAYER],0)),0),0)</f>
        <v>1</v>
      </c>
    </row>
    <row r="108" spans="1:12" x14ac:dyDescent="0.25">
      <c r="A108">
        <v>8</v>
      </c>
      <c r="B108" t="s">
        <v>5615</v>
      </c>
      <c r="C108">
        <v>107</v>
      </c>
      <c r="D108" t="s">
        <v>5716</v>
      </c>
      <c r="E108" t="s">
        <v>61</v>
      </c>
      <c r="F108" t="s">
        <v>62</v>
      </c>
      <c r="G108" t="s">
        <v>29</v>
      </c>
      <c r="H108">
        <v>3</v>
      </c>
      <c r="I108" t="s">
        <v>31</v>
      </c>
      <c r="J108" t="str">
        <f>IF(Draft2018[[#This Row],[KEEPER]]="K",_xlfn.IFNA(INDEX(Draft2017[Current Contract],MATCH(Draft2018[[#This Row],[PLAYER]],Draft2017[PLAYER],0)),"Undrafted"),"")</f>
        <v>Rookie</v>
      </c>
      <c r="K108" t="str">
        <f>IF(Draft2018[[#This Row],[KEEPER]]="K",Draft2018[[#This Row],[Last Contract]],IF(ISNA(VLOOKUP(Draft2018[[#This Row],[PLAYER]],Rookies2018[Player],1,FALSE)),"Auction","Rookie"))</f>
        <v>Rookie</v>
      </c>
      <c r="L108">
        <f>IF(Draft2018[[#This Row],[KEEPER]]="K",1+_xlfn.IFNA(INDEX(Draft2017[Net Keeper Count],MATCH(Draft2018[[#This Row],[PLAYER]],Draft2017[PLAYER],0)),0),0)</f>
        <v>1</v>
      </c>
    </row>
    <row r="109" spans="1:12" x14ac:dyDescent="0.25">
      <c r="A109">
        <v>1</v>
      </c>
      <c r="B109" t="s">
        <v>5617</v>
      </c>
      <c r="C109">
        <v>108</v>
      </c>
      <c r="D109" t="s">
        <v>5717</v>
      </c>
      <c r="E109" t="s">
        <v>46</v>
      </c>
      <c r="F109" t="s">
        <v>5660</v>
      </c>
      <c r="G109" t="s">
        <v>29</v>
      </c>
      <c r="H109">
        <v>1</v>
      </c>
      <c r="I109" t="s">
        <v>31</v>
      </c>
      <c r="J109" t="str">
        <f>IF(Draft2018[[#This Row],[KEEPER]]="K",_xlfn.IFNA(INDEX(Draft2017[Current Contract],MATCH(Draft2018[[#This Row],[PLAYER]],Draft2017[PLAYER],0)),"Undrafted"),"")</f>
        <v>Undrafted</v>
      </c>
      <c r="K109" t="str">
        <f>IF(Draft2018[[#This Row],[KEEPER]]="K",Draft2018[[#This Row],[Last Contract]],IF(ISNA(VLOOKUP(Draft2018[[#This Row],[PLAYER]],Rookies2018[Player],1,FALSE)),"Auction","Rookie"))</f>
        <v>Undrafted</v>
      </c>
      <c r="L109">
        <f>IF(Draft2018[[#This Row],[KEEPER]]="K",1+_xlfn.IFNA(INDEX(Draft2017[Net Keeper Count],MATCH(Draft2018[[#This Row],[PLAYER]],Draft2017[PLAYER],0)),0),0)</f>
        <v>1</v>
      </c>
    </row>
    <row r="110" spans="1:12" x14ac:dyDescent="0.25">
      <c r="A110">
        <v>2</v>
      </c>
      <c r="B110" t="s">
        <v>5600</v>
      </c>
      <c r="C110">
        <v>109</v>
      </c>
      <c r="D110" t="s">
        <v>5718</v>
      </c>
      <c r="E110" t="s">
        <v>239</v>
      </c>
      <c r="F110" t="s">
        <v>68</v>
      </c>
      <c r="G110" t="s">
        <v>126</v>
      </c>
      <c r="H110">
        <v>1</v>
      </c>
      <c r="I110" t="s">
        <v>31</v>
      </c>
      <c r="J110" t="str">
        <f>IF(Draft2018[[#This Row],[KEEPER]]="K",_xlfn.IFNA(INDEX(Draft2017[Current Contract],MATCH(Draft2018[[#This Row],[PLAYER]],Draft2017[PLAYER],0)),"Undrafted"),"")</f>
        <v>Undrafted</v>
      </c>
      <c r="K110" t="str">
        <f>IF(Draft2018[[#This Row],[KEEPER]]="K",Draft2018[[#This Row],[Last Contract]],IF(ISNA(VLOOKUP(Draft2018[[#This Row],[PLAYER]],Rookies2018[Player],1,FALSE)),"Auction","Rookie"))</f>
        <v>Undrafted</v>
      </c>
      <c r="L110">
        <f>IF(Draft2018[[#This Row],[KEEPER]]="K",1+_xlfn.IFNA(INDEX(Draft2017[Net Keeper Count],MATCH(Draft2018[[#This Row],[PLAYER]],Draft2017[PLAYER],0)),0),0)</f>
        <v>1</v>
      </c>
    </row>
    <row r="111" spans="1:12" x14ac:dyDescent="0.25">
      <c r="A111">
        <v>4</v>
      </c>
      <c r="B111" t="s">
        <v>1009</v>
      </c>
      <c r="C111">
        <v>110</v>
      </c>
      <c r="D111" t="s">
        <v>5719</v>
      </c>
      <c r="E111" t="s">
        <v>331</v>
      </c>
      <c r="F111" t="s">
        <v>56</v>
      </c>
      <c r="G111" t="s">
        <v>64</v>
      </c>
      <c r="H111">
        <v>3</v>
      </c>
      <c r="I111" t="s">
        <v>31</v>
      </c>
      <c r="J111" t="str">
        <f>IF(Draft2018[[#This Row],[KEEPER]]="K",_xlfn.IFNA(INDEX(Draft2017[Current Contract],MATCH(Draft2018[[#This Row],[PLAYER]],Draft2017[PLAYER],0)),"Undrafted"),"")</f>
        <v>Rookie</v>
      </c>
      <c r="K111" t="str">
        <f>IF(Draft2018[[#This Row],[KEEPER]]="K",Draft2018[[#This Row],[Last Contract]],IF(ISNA(VLOOKUP(Draft2018[[#This Row],[PLAYER]],Rookies2018[Player],1,FALSE)),"Auction","Rookie"))</f>
        <v>Rookie</v>
      </c>
      <c r="L111">
        <f>IF(Draft2018[[#This Row],[KEEPER]]="K",1+_xlfn.IFNA(INDEX(Draft2017[Net Keeper Count],MATCH(Draft2018[[#This Row],[PLAYER]],Draft2017[PLAYER],0)),0),0)</f>
        <v>1</v>
      </c>
    </row>
    <row r="112" spans="1:12" x14ac:dyDescent="0.25">
      <c r="A112">
        <v>6</v>
      </c>
      <c r="B112" t="s">
        <v>5605</v>
      </c>
      <c r="C112">
        <v>111</v>
      </c>
      <c r="D112" t="s">
        <v>5720</v>
      </c>
      <c r="E112" t="s">
        <v>69</v>
      </c>
      <c r="F112" t="s">
        <v>70</v>
      </c>
      <c r="G112" t="s">
        <v>29</v>
      </c>
      <c r="H112">
        <v>5</v>
      </c>
      <c r="I112" t="s">
        <v>31</v>
      </c>
      <c r="J112" t="str">
        <f>IF(Draft2018[[#This Row],[KEEPER]]="K",_xlfn.IFNA(INDEX(Draft2017[Current Contract],MATCH(Draft2018[[#This Row],[PLAYER]],Draft2017[PLAYER],0)),"Undrafted"),"")</f>
        <v>Auction</v>
      </c>
      <c r="K112" t="str">
        <f>IF(Draft2018[[#This Row],[KEEPER]]="K",Draft2018[[#This Row],[Last Contract]],IF(ISNA(VLOOKUP(Draft2018[[#This Row],[PLAYER]],Rookies2018[Player],1,FALSE)),"Auction","Rookie"))</f>
        <v>Auction</v>
      </c>
      <c r="L112">
        <f>IF(Draft2018[[#This Row],[KEEPER]]="K",1+_xlfn.IFNA(INDEX(Draft2017[Net Keeper Count],MATCH(Draft2018[[#This Row],[PLAYER]],Draft2017[PLAYER],0)),0),0)</f>
        <v>1</v>
      </c>
    </row>
    <row r="113" spans="1:12" x14ac:dyDescent="0.25">
      <c r="A113">
        <v>10</v>
      </c>
      <c r="B113" t="s">
        <v>5607</v>
      </c>
      <c r="C113">
        <v>112</v>
      </c>
      <c r="D113" t="s">
        <v>5721</v>
      </c>
      <c r="E113" t="s">
        <v>417</v>
      </c>
      <c r="F113" t="s">
        <v>5660</v>
      </c>
      <c r="G113" t="s">
        <v>64</v>
      </c>
      <c r="H113">
        <v>5</v>
      </c>
      <c r="I113" t="s">
        <v>31</v>
      </c>
      <c r="J113" t="str">
        <f>IF(Draft2018[[#This Row],[KEEPER]]="K",_xlfn.IFNA(INDEX(Draft2017[Current Contract],MATCH(Draft2018[[#This Row],[PLAYER]],Draft2017[PLAYER],0)),"Undrafted"),"")</f>
        <v>Rookie</v>
      </c>
      <c r="K113" t="str">
        <f>IF(Draft2018[[#This Row],[KEEPER]]="K",Draft2018[[#This Row],[Last Contract]],IF(ISNA(VLOOKUP(Draft2018[[#This Row],[PLAYER]],Rookies2018[Player],1,FALSE)),"Auction","Rookie"))</f>
        <v>Rookie</v>
      </c>
      <c r="L113">
        <f>IF(Draft2018[[#This Row],[KEEPER]]="K",1+_xlfn.IFNA(INDEX(Draft2017[Net Keeper Count],MATCH(Draft2018[[#This Row],[PLAYER]],Draft2017[PLAYER],0)),0),0)</f>
        <v>1</v>
      </c>
    </row>
    <row r="114" spans="1:12" x14ac:dyDescent="0.25">
      <c r="A114">
        <v>3</v>
      </c>
      <c r="B114" t="s">
        <v>5611</v>
      </c>
      <c r="C114">
        <v>113</v>
      </c>
      <c r="D114" t="s">
        <v>5722</v>
      </c>
      <c r="E114" t="s">
        <v>230</v>
      </c>
      <c r="F114" t="s">
        <v>96</v>
      </c>
      <c r="G114" t="s">
        <v>126</v>
      </c>
      <c r="H114">
        <v>4</v>
      </c>
      <c r="I114" t="s">
        <v>31</v>
      </c>
      <c r="J114" t="str">
        <f>IF(Draft2018[[#This Row],[KEEPER]]="K",_xlfn.IFNA(INDEX(Draft2017[Current Contract],MATCH(Draft2018[[#This Row],[PLAYER]],Draft2017[PLAYER],0)),"Undrafted"),"")</f>
        <v>Rookie</v>
      </c>
      <c r="K114" t="str">
        <f>IF(Draft2018[[#This Row],[KEEPER]]="K",Draft2018[[#This Row],[Last Contract]],IF(ISNA(VLOOKUP(Draft2018[[#This Row],[PLAYER]],Rookies2018[Player],1,FALSE)),"Auction","Rookie"))</f>
        <v>Rookie</v>
      </c>
      <c r="L114">
        <f>IF(Draft2018[[#This Row],[KEEPER]]="K",1+_xlfn.IFNA(INDEX(Draft2017[Net Keeper Count],MATCH(Draft2018[[#This Row],[PLAYER]],Draft2017[PLAYER],0)),0),0)</f>
        <v>1</v>
      </c>
    </row>
    <row r="115" spans="1:12" x14ac:dyDescent="0.25">
      <c r="A115">
        <v>5</v>
      </c>
      <c r="B115" t="s">
        <v>5613</v>
      </c>
      <c r="C115">
        <v>114</v>
      </c>
      <c r="D115" t="s">
        <v>5723</v>
      </c>
      <c r="E115" t="s">
        <v>172</v>
      </c>
      <c r="F115" t="s">
        <v>79</v>
      </c>
      <c r="G115" t="s">
        <v>102</v>
      </c>
      <c r="H115">
        <v>1</v>
      </c>
      <c r="I115" t="s">
        <v>31</v>
      </c>
      <c r="J115" t="str">
        <f>IF(Draft2018[[#This Row],[KEEPER]]="K",_xlfn.IFNA(INDEX(Draft2017[Current Contract],MATCH(Draft2018[[#This Row],[PLAYER]],Draft2017[PLAYER],0)),"Undrafted"),"")</f>
        <v>Auction</v>
      </c>
      <c r="K115" t="str">
        <f>IF(Draft2018[[#This Row],[KEEPER]]="K",Draft2018[[#This Row],[Last Contract]],IF(ISNA(VLOOKUP(Draft2018[[#This Row],[PLAYER]],Rookies2018[Player],1,FALSE)),"Auction","Rookie"))</f>
        <v>Auction</v>
      </c>
      <c r="L115">
        <f>IF(Draft2018[[#This Row],[KEEPER]]="K",1+_xlfn.IFNA(INDEX(Draft2017[Net Keeper Count],MATCH(Draft2018[[#This Row],[PLAYER]],Draft2017[PLAYER],0)),0),0)</f>
        <v>2</v>
      </c>
    </row>
    <row r="116" spans="1:12" x14ac:dyDescent="0.25">
      <c r="A116">
        <v>8</v>
      </c>
      <c r="B116" t="s">
        <v>5615</v>
      </c>
      <c r="C116">
        <v>115</v>
      </c>
      <c r="D116" t="s">
        <v>5724</v>
      </c>
      <c r="E116" t="s">
        <v>67</v>
      </c>
      <c r="F116" t="s">
        <v>68</v>
      </c>
      <c r="G116" t="s">
        <v>29</v>
      </c>
      <c r="H116">
        <v>1</v>
      </c>
      <c r="I116" t="s">
        <v>31</v>
      </c>
      <c r="J116" t="str">
        <f>IF(Draft2018[[#This Row],[KEEPER]]="K",_xlfn.IFNA(INDEX(Draft2017[Current Contract],MATCH(Draft2018[[#This Row],[PLAYER]],Draft2017[PLAYER],0)),"Undrafted"),"")</f>
        <v>Auction</v>
      </c>
      <c r="K116" t="str">
        <f>IF(Draft2018[[#This Row],[KEEPER]]="K",Draft2018[[#This Row],[Last Contract]],IF(ISNA(VLOOKUP(Draft2018[[#This Row],[PLAYER]],Rookies2018[Player],1,FALSE)),"Auction","Rookie"))</f>
        <v>Auction</v>
      </c>
      <c r="L116">
        <f>IF(Draft2018[[#This Row],[KEEPER]]="K",1+_xlfn.IFNA(INDEX(Draft2017[Net Keeper Count],MATCH(Draft2018[[#This Row],[PLAYER]],Draft2017[PLAYER],0)),0),0)</f>
        <v>2</v>
      </c>
    </row>
    <row r="117" spans="1:12" x14ac:dyDescent="0.25">
      <c r="A117">
        <v>1</v>
      </c>
      <c r="B117" t="s">
        <v>5617</v>
      </c>
      <c r="C117">
        <v>116</v>
      </c>
      <c r="D117" t="s">
        <v>5725</v>
      </c>
      <c r="E117" t="s">
        <v>263</v>
      </c>
      <c r="F117" t="s">
        <v>70</v>
      </c>
      <c r="G117" t="s">
        <v>102</v>
      </c>
      <c r="H117">
        <v>4</v>
      </c>
      <c r="I117" t="s">
        <v>31</v>
      </c>
      <c r="J117" t="str">
        <f>IF(Draft2018[[#This Row],[KEEPER]]="K",_xlfn.IFNA(INDEX(Draft2017[Current Contract],MATCH(Draft2018[[#This Row],[PLAYER]],Draft2017[PLAYER],0)),"Undrafted"),"")</f>
        <v>Rookie</v>
      </c>
      <c r="K117" t="str">
        <f>IF(Draft2018[[#This Row],[KEEPER]]="K",Draft2018[[#This Row],[Last Contract]],IF(ISNA(VLOOKUP(Draft2018[[#This Row],[PLAYER]],Rookies2018[Player],1,FALSE)),"Auction","Rookie"))</f>
        <v>Rookie</v>
      </c>
      <c r="L117">
        <f>IF(Draft2018[[#This Row],[KEEPER]]="K",1+_xlfn.IFNA(INDEX(Draft2017[Net Keeper Count],MATCH(Draft2018[[#This Row],[PLAYER]],Draft2017[PLAYER],0)),0),0)</f>
        <v>1</v>
      </c>
    </row>
    <row r="118" spans="1:12" x14ac:dyDescent="0.25">
      <c r="A118">
        <v>2</v>
      </c>
      <c r="B118" t="s">
        <v>5600</v>
      </c>
      <c r="C118">
        <v>117</v>
      </c>
      <c r="D118" t="s">
        <v>5726</v>
      </c>
      <c r="E118" t="s">
        <v>269</v>
      </c>
      <c r="F118" t="s">
        <v>83</v>
      </c>
      <c r="G118" t="s">
        <v>102</v>
      </c>
      <c r="H118">
        <v>3</v>
      </c>
      <c r="I118" t="s">
        <v>31</v>
      </c>
      <c r="J118" t="str">
        <f>IF(Draft2018[[#This Row],[KEEPER]]="K",_xlfn.IFNA(INDEX(Draft2017[Current Contract],MATCH(Draft2018[[#This Row],[PLAYER]],Draft2017[PLAYER],0)),"Undrafted"),"")</f>
        <v>Rookie</v>
      </c>
      <c r="K118" t="str">
        <f>IF(Draft2018[[#This Row],[KEEPER]]="K",Draft2018[[#This Row],[Last Contract]],IF(ISNA(VLOOKUP(Draft2018[[#This Row],[PLAYER]],Rookies2018[Player],1,FALSE)),"Auction","Rookie"))</f>
        <v>Rookie</v>
      </c>
      <c r="L118">
        <f>IF(Draft2018[[#This Row],[KEEPER]]="K",1+_xlfn.IFNA(INDEX(Draft2017[Net Keeper Count],MATCH(Draft2018[[#This Row],[PLAYER]],Draft2017[PLAYER],0)),0),0)</f>
        <v>1</v>
      </c>
    </row>
    <row r="119" spans="1:12" x14ac:dyDescent="0.25">
      <c r="A119">
        <v>4</v>
      </c>
      <c r="B119" t="s">
        <v>1009</v>
      </c>
      <c r="C119">
        <v>118</v>
      </c>
      <c r="D119" t="s">
        <v>5727</v>
      </c>
      <c r="E119" t="s">
        <v>2163</v>
      </c>
      <c r="F119" t="s">
        <v>74</v>
      </c>
      <c r="G119" t="s">
        <v>29</v>
      </c>
      <c r="H119">
        <v>3</v>
      </c>
      <c r="I119" t="s">
        <v>31</v>
      </c>
      <c r="J119" t="str">
        <f>IF(Draft2018[[#This Row],[KEEPER]]="K",_xlfn.IFNA(INDEX(Draft2017[Current Contract],MATCH(Draft2018[[#This Row],[PLAYER]],Draft2017[PLAYER],0)),"Undrafted"),"")</f>
        <v>Rookie</v>
      </c>
      <c r="K119" t="str">
        <f>IF(Draft2018[[#This Row],[KEEPER]]="K",Draft2018[[#This Row],[Last Contract]],IF(ISNA(VLOOKUP(Draft2018[[#This Row],[PLAYER]],Rookies2018[Player],1,FALSE)),"Auction","Rookie"))</f>
        <v>Rookie</v>
      </c>
      <c r="L119">
        <f>IF(Draft2018[[#This Row],[KEEPER]]="K",1+_xlfn.IFNA(INDEX(Draft2017[Net Keeper Count],MATCH(Draft2018[[#This Row],[PLAYER]],Draft2017[PLAYER],0)),0),0)</f>
        <v>1</v>
      </c>
    </row>
    <row r="120" spans="1:12" x14ac:dyDescent="0.25">
      <c r="A120">
        <v>6</v>
      </c>
      <c r="B120" t="s">
        <v>5605</v>
      </c>
      <c r="C120">
        <v>119</v>
      </c>
      <c r="D120" t="s">
        <v>5728</v>
      </c>
      <c r="E120" t="s">
        <v>580</v>
      </c>
      <c r="F120" t="s">
        <v>105</v>
      </c>
      <c r="G120" t="s">
        <v>31</v>
      </c>
      <c r="H120">
        <v>4</v>
      </c>
      <c r="I120" t="s">
        <v>31</v>
      </c>
      <c r="J120" t="str">
        <f>IF(Draft2018[[#This Row],[KEEPER]]="K",_xlfn.IFNA(INDEX(Draft2017[Current Contract],MATCH(Draft2018[[#This Row],[PLAYER]],Draft2017[PLAYER],0)),"Undrafted"),"")</f>
        <v>Auction</v>
      </c>
      <c r="K120" t="str">
        <f>IF(Draft2018[[#This Row],[KEEPER]]="K",Draft2018[[#This Row],[Last Contract]],IF(ISNA(VLOOKUP(Draft2018[[#This Row],[PLAYER]],Rookies2018[Player],1,FALSE)),"Auction","Rookie"))</f>
        <v>Auction</v>
      </c>
      <c r="L120">
        <f>IF(Draft2018[[#This Row],[KEEPER]]="K",1+_xlfn.IFNA(INDEX(Draft2017[Net Keeper Count],MATCH(Draft2018[[#This Row],[PLAYER]],Draft2017[PLAYER],0)),0),0)</f>
        <v>2</v>
      </c>
    </row>
    <row r="121" spans="1:12" x14ac:dyDescent="0.25">
      <c r="A121">
        <v>10</v>
      </c>
      <c r="B121" t="s">
        <v>5607</v>
      </c>
      <c r="C121">
        <v>120</v>
      </c>
      <c r="D121" t="s">
        <v>5729</v>
      </c>
      <c r="E121" t="s">
        <v>251</v>
      </c>
      <c r="F121" t="s">
        <v>83</v>
      </c>
      <c r="G121" t="s">
        <v>126</v>
      </c>
      <c r="H121">
        <v>1</v>
      </c>
      <c r="I121" t="s">
        <v>31</v>
      </c>
      <c r="J121" t="str">
        <f>IF(Draft2018[[#This Row],[KEEPER]]="K",_xlfn.IFNA(INDEX(Draft2017[Current Contract],MATCH(Draft2018[[#This Row],[PLAYER]],Draft2017[PLAYER],0)),"Undrafted"),"")</f>
        <v>Undrafted</v>
      </c>
      <c r="K121" t="str">
        <f>IF(Draft2018[[#This Row],[KEEPER]]="K",Draft2018[[#This Row],[Last Contract]],IF(ISNA(VLOOKUP(Draft2018[[#This Row],[PLAYER]],Rookies2018[Player],1,FALSE)),"Auction","Rookie"))</f>
        <v>Undrafted</v>
      </c>
      <c r="L121">
        <f>IF(Draft2018[[#This Row],[KEEPER]]="K",1+_xlfn.IFNA(INDEX(Draft2017[Net Keeper Count],MATCH(Draft2018[[#This Row],[PLAYER]],Draft2017[PLAYER],0)),0),0)</f>
        <v>1</v>
      </c>
    </row>
    <row r="122" spans="1:12" x14ac:dyDescent="0.25">
      <c r="A122">
        <v>3</v>
      </c>
      <c r="B122" t="s">
        <v>5611</v>
      </c>
      <c r="C122">
        <v>121</v>
      </c>
      <c r="D122" t="s">
        <v>5730</v>
      </c>
      <c r="E122" t="s">
        <v>674</v>
      </c>
      <c r="F122" t="s">
        <v>5660</v>
      </c>
      <c r="G122" t="s">
        <v>64</v>
      </c>
      <c r="H122">
        <v>5</v>
      </c>
      <c r="I122" t="s">
        <v>31</v>
      </c>
      <c r="J122" t="str">
        <f>IF(Draft2018[[#This Row],[KEEPER]]="K",_xlfn.IFNA(INDEX(Draft2017[Current Contract],MATCH(Draft2018[[#This Row],[PLAYER]],Draft2017[PLAYER],0)),"Undrafted"),"")</f>
        <v>Auction</v>
      </c>
      <c r="K122" t="str">
        <f>IF(Draft2018[[#This Row],[KEEPER]]="K",Draft2018[[#This Row],[Last Contract]],IF(ISNA(VLOOKUP(Draft2018[[#This Row],[PLAYER]],Rookies2018[Player],1,FALSE)),"Auction","Rookie"))</f>
        <v>Auction</v>
      </c>
      <c r="L122">
        <f>IF(Draft2018[[#This Row],[KEEPER]]="K",1+_xlfn.IFNA(INDEX(Draft2017[Net Keeper Count],MATCH(Draft2018[[#This Row],[PLAYER]],Draft2017[PLAYER],0)),0),0)</f>
        <v>1</v>
      </c>
    </row>
    <row r="123" spans="1:12" x14ac:dyDescent="0.25">
      <c r="A123">
        <v>5</v>
      </c>
      <c r="B123" t="s">
        <v>5613</v>
      </c>
      <c r="C123">
        <v>122</v>
      </c>
      <c r="D123" t="s">
        <v>5731</v>
      </c>
      <c r="E123" t="s">
        <v>57</v>
      </c>
      <c r="F123" t="s">
        <v>58</v>
      </c>
      <c r="G123" t="s">
        <v>29</v>
      </c>
      <c r="H123">
        <v>2</v>
      </c>
      <c r="I123" t="s">
        <v>31</v>
      </c>
      <c r="J123" t="str">
        <f>IF(Draft2018[[#This Row],[KEEPER]]="K",_xlfn.IFNA(INDEX(Draft2017[Current Contract],MATCH(Draft2018[[#This Row],[PLAYER]],Draft2017[PLAYER],0)),"Undrafted"),"")</f>
        <v>Auction</v>
      </c>
      <c r="K123" t="str">
        <f>IF(Draft2018[[#This Row],[KEEPER]]="K",Draft2018[[#This Row],[Last Contract]],IF(ISNA(VLOOKUP(Draft2018[[#This Row],[PLAYER]],Rookies2018[Player],1,FALSE)),"Auction","Rookie"))</f>
        <v>Auction</v>
      </c>
      <c r="L123">
        <f>IF(Draft2018[[#This Row],[KEEPER]]="K",1+_xlfn.IFNA(INDEX(Draft2017[Net Keeper Count],MATCH(Draft2018[[#This Row],[PLAYER]],Draft2017[PLAYER],0)),0),0)</f>
        <v>2</v>
      </c>
    </row>
    <row r="124" spans="1:12" x14ac:dyDescent="0.25">
      <c r="A124">
        <v>8</v>
      </c>
      <c r="B124" t="s">
        <v>5615</v>
      </c>
      <c r="C124">
        <v>123</v>
      </c>
      <c r="D124" t="s">
        <v>5732</v>
      </c>
      <c r="E124" t="s">
        <v>227</v>
      </c>
      <c r="F124" t="s">
        <v>39</v>
      </c>
      <c r="G124" t="s">
        <v>102</v>
      </c>
      <c r="H124">
        <v>1</v>
      </c>
      <c r="I124" t="s">
        <v>31</v>
      </c>
      <c r="J124" t="str">
        <f>IF(Draft2018[[#This Row],[KEEPER]]="K",_xlfn.IFNA(INDEX(Draft2017[Current Contract],MATCH(Draft2018[[#This Row],[PLAYER]],Draft2017[PLAYER],0)),"Undrafted"),"")</f>
        <v>Auction</v>
      </c>
      <c r="K124" t="str">
        <f>IF(Draft2018[[#This Row],[KEEPER]]="K",Draft2018[[#This Row],[Last Contract]],IF(ISNA(VLOOKUP(Draft2018[[#This Row],[PLAYER]],Rookies2018[Player],1,FALSE)),"Auction","Rookie"))</f>
        <v>Auction</v>
      </c>
      <c r="L124">
        <f>IF(Draft2018[[#This Row],[KEEPER]]="K",1+_xlfn.IFNA(INDEX(Draft2017[Net Keeper Count],MATCH(Draft2018[[#This Row],[PLAYER]],Draft2017[PLAYER],0)),0),0)</f>
        <v>2</v>
      </c>
    </row>
    <row r="125" spans="1:12" x14ac:dyDescent="0.25">
      <c r="A125">
        <v>1</v>
      </c>
      <c r="B125" t="s">
        <v>5617</v>
      </c>
      <c r="C125">
        <v>124</v>
      </c>
      <c r="D125" t="s">
        <v>5733</v>
      </c>
      <c r="E125" t="s">
        <v>225</v>
      </c>
      <c r="F125" t="s">
        <v>68</v>
      </c>
      <c r="G125" t="s">
        <v>64</v>
      </c>
      <c r="H125">
        <v>1</v>
      </c>
      <c r="I125" t="s">
        <v>31</v>
      </c>
      <c r="J125" t="str">
        <f>IF(Draft2018[[#This Row],[KEEPER]]="K",_xlfn.IFNA(INDEX(Draft2017[Current Contract],MATCH(Draft2018[[#This Row],[PLAYER]],Draft2017[PLAYER],0)),"Undrafted"),"")</f>
        <v>Auction</v>
      </c>
      <c r="K125" t="str">
        <f>IF(Draft2018[[#This Row],[KEEPER]]="K",Draft2018[[#This Row],[Last Contract]],IF(ISNA(VLOOKUP(Draft2018[[#This Row],[PLAYER]],Rookies2018[Player],1,FALSE)),"Auction","Rookie"))</f>
        <v>Auction</v>
      </c>
      <c r="L125">
        <f>IF(Draft2018[[#This Row],[KEEPER]]="K",1+_xlfn.IFNA(INDEX(Draft2017[Net Keeper Count],MATCH(Draft2018[[#This Row],[PLAYER]],Draft2017[PLAYER],0)),0),0)</f>
        <v>1</v>
      </c>
    </row>
    <row r="126" spans="1:12" x14ac:dyDescent="0.25">
      <c r="A126">
        <v>2</v>
      </c>
      <c r="B126" t="s">
        <v>5600</v>
      </c>
      <c r="C126">
        <v>125</v>
      </c>
      <c r="D126" t="s">
        <v>5734</v>
      </c>
      <c r="E126" t="s">
        <v>221</v>
      </c>
      <c r="F126" t="s">
        <v>70</v>
      </c>
      <c r="G126" t="s">
        <v>102</v>
      </c>
      <c r="H126">
        <v>1</v>
      </c>
      <c r="I126" t="s">
        <v>31</v>
      </c>
      <c r="J126" t="str">
        <f>IF(Draft2018[[#This Row],[KEEPER]]="K",_xlfn.IFNA(INDEX(Draft2017[Current Contract],MATCH(Draft2018[[#This Row],[PLAYER]],Draft2017[PLAYER],0)),"Undrafted"),"")</f>
        <v>Undrafted</v>
      </c>
      <c r="K126" t="str">
        <f>IF(Draft2018[[#This Row],[KEEPER]]="K",Draft2018[[#This Row],[Last Contract]],IF(ISNA(VLOOKUP(Draft2018[[#This Row],[PLAYER]],Rookies2018[Player],1,FALSE)),"Auction","Rookie"))</f>
        <v>Undrafted</v>
      </c>
      <c r="L126">
        <f>IF(Draft2018[[#This Row],[KEEPER]]="K",1+_xlfn.IFNA(INDEX(Draft2017[Net Keeper Count],MATCH(Draft2018[[#This Row],[PLAYER]],Draft2017[PLAYER],0)),0),0)</f>
        <v>2</v>
      </c>
    </row>
    <row r="127" spans="1:12" x14ac:dyDescent="0.25">
      <c r="A127">
        <v>4</v>
      </c>
      <c r="B127" t="s">
        <v>1009</v>
      </c>
      <c r="C127">
        <v>126</v>
      </c>
      <c r="D127" t="s">
        <v>5735</v>
      </c>
      <c r="E127" t="s">
        <v>82</v>
      </c>
      <c r="F127" t="s">
        <v>83</v>
      </c>
      <c r="G127" t="s">
        <v>29</v>
      </c>
      <c r="H127">
        <v>1</v>
      </c>
      <c r="I127" t="s">
        <v>31</v>
      </c>
      <c r="J127" t="str">
        <f>IF(Draft2018[[#This Row],[KEEPER]]="K",_xlfn.IFNA(INDEX(Draft2017[Current Contract],MATCH(Draft2018[[#This Row],[PLAYER]],Draft2017[PLAYER],0)),"Undrafted"),"")</f>
        <v>Undrafted</v>
      </c>
      <c r="K127" t="str">
        <f>IF(Draft2018[[#This Row],[KEEPER]]="K",Draft2018[[#This Row],[Last Contract]],IF(ISNA(VLOOKUP(Draft2018[[#This Row],[PLAYER]],Rookies2018[Player],1,FALSE)),"Auction","Rookie"))</f>
        <v>Undrafted</v>
      </c>
      <c r="L127">
        <f>IF(Draft2018[[#This Row],[KEEPER]]="K",1+_xlfn.IFNA(INDEX(Draft2017[Net Keeper Count],MATCH(Draft2018[[#This Row],[PLAYER]],Draft2017[PLAYER],0)),0),0)</f>
        <v>1</v>
      </c>
    </row>
    <row r="128" spans="1:12" x14ac:dyDescent="0.25">
      <c r="A128">
        <v>6</v>
      </c>
      <c r="B128" t="s">
        <v>5605</v>
      </c>
      <c r="C128">
        <v>127</v>
      </c>
      <c r="D128" t="s">
        <v>5736</v>
      </c>
      <c r="E128" t="s">
        <v>579</v>
      </c>
      <c r="F128" t="s">
        <v>56</v>
      </c>
      <c r="G128" t="s">
        <v>31</v>
      </c>
      <c r="H128">
        <v>1</v>
      </c>
      <c r="I128" t="s">
        <v>31</v>
      </c>
      <c r="J128" t="str">
        <f>IF(Draft2018[[#This Row],[KEEPER]]="K",_xlfn.IFNA(INDEX(Draft2017[Current Contract],MATCH(Draft2018[[#This Row],[PLAYER]],Draft2017[PLAYER],0)),"Undrafted"),"")</f>
        <v>Undrafted</v>
      </c>
      <c r="K128" t="str">
        <f>IF(Draft2018[[#This Row],[KEEPER]]="K",Draft2018[[#This Row],[Last Contract]],IF(ISNA(VLOOKUP(Draft2018[[#This Row],[PLAYER]],Rookies2018[Player],1,FALSE)),"Auction","Rookie"))</f>
        <v>Undrafted</v>
      </c>
      <c r="L128">
        <f>IF(Draft2018[[#This Row],[KEEPER]]="K",1+_xlfn.IFNA(INDEX(Draft2017[Net Keeper Count],MATCH(Draft2018[[#This Row],[PLAYER]],Draft2017[PLAYER],0)),0),0)</f>
        <v>1</v>
      </c>
    </row>
    <row r="129" spans="1:12" x14ac:dyDescent="0.25">
      <c r="A129">
        <v>3</v>
      </c>
      <c r="B129" t="s">
        <v>5611</v>
      </c>
      <c r="C129">
        <v>128</v>
      </c>
      <c r="D129" t="s">
        <v>5737</v>
      </c>
      <c r="E129" t="s">
        <v>266</v>
      </c>
      <c r="F129" t="s">
        <v>77</v>
      </c>
      <c r="G129" t="s">
        <v>102</v>
      </c>
      <c r="H129">
        <v>5</v>
      </c>
      <c r="I129" t="s">
        <v>31</v>
      </c>
      <c r="J129" t="str">
        <f>IF(Draft2018[[#This Row],[KEEPER]]="K",_xlfn.IFNA(INDEX(Draft2017[Current Contract],MATCH(Draft2018[[#This Row],[PLAYER]],Draft2017[PLAYER],0)),"Undrafted"),"")</f>
        <v>Rookie</v>
      </c>
      <c r="K129" t="str">
        <f>IF(Draft2018[[#This Row],[KEEPER]]="K",Draft2018[[#This Row],[Last Contract]],IF(ISNA(VLOOKUP(Draft2018[[#This Row],[PLAYER]],Rookies2018[Player],1,FALSE)),"Auction","Rookie"))</f>
        <v>Rookie</v>
      </c>
      <c r="L129">
        <f>IF(Draft2018[[#This Row],[KEEPER]]="K",1+_xlfn.IFNA(INDEX(Draft2017[Net Keeper Count],MATCH(Draft2018[[#This Row],[PLAYER]],Draft2017[PLAYER],0)),0),0)</f>
        <v>1</v>
      </c>
    </row>
    <row r="130" spans="1:12" x14ac:dyDescent="0.25">
      <c r="A130">
        <v>5</v>
      </c>
      <c r="B130" t="s">
        <v>5613</v>
      </c>
      <c r="C130">
        <v>129</v>
      </c>
      <c r="D130" t="s">
        <v>5738</v>
      </c>
      <c r="E130" t="s">
        <v>233</v>
      </c>
      <c r="F130" t="s">
        <v>74</v>
      </c>
      <c r="G130" t="s">
        <v>126</v>
      </c>
      <c r="H130">
        <v>1</v>
      </c>
      <c r="I130" t="s">
        <v>31</v>
      </c>
      <c r="J130" t="str">
        <f>IF(Draft2018[[#This Row],[KEEPER]]="K",_xlfn.IFNA(INDEX(Draft2017[Current Contract],MATCH(Draft2018[[#This Row],[PLAYER]],Draft2017[PLAYER],0)),"Undrafted"),"")</f>
        <v>Undrafted</v>
      </c>
      <c r="K130" t="str">
        <f>IF(Draft2018[[#This Row],[KEEPER]]="K",Draft2018[[#This Row],[Last Contract]],IF(ISNA(VLOOKUP(Draft2018[[#This Row],[PLAYER]],Rookies2018[Player],1,FALSE)),"Auction","Rookie"))</f>
        <v>Undrafted</v>
      </c>
      <c r="L130">
        <f>IF(Draft2018[[#This Row],[KEEPER]]="K",1+_xlfn.IFNA(INDEX(Draft2017[Net Keeper Count],MATCH(Draft2018[[#This Row],[PLAYER]],Draft2017[PLAYER],0)),0),0)</f>
        <v>1</v>
      </c>
    </row>
    <row r="131" spans="1:12" x14ac:dyDescent="0.25">
      <c r="A131">
        <v>8</v>
      </c>
      <c r="B131" t="s">
        <v>5615</v>
      </c>
      <c r="C131">
        <v>130</v>
      </c>
      <c r="D131" t="s">
        <v>5739</v>
      </c>
      <c r="E131" t="s">
        <v>286</v>
      </c>
      <c r="F131" t="s">
        <v>60</v>
      </c>
      <c r="G131" t="s">
        <v>102</v>
      </c>
      <c r="H131">
        <v>3</v>
      </c>
      <c r="I131" t="s">
        <v>31</v>
      </c>
      <c r="J131" t="str">
        <f>IF(Draft2018[[#This Row],[KEEPER]]="K",_xlfn.IFNA(INDEX(Draft2017[Current Contract],MATCH(Draft2018[[#This Row],[PLAYER]],Draft2017[PLAYER],0)),"Undrafted"),"")</f>
        <v>Rookie</v>
      </c>
      <c r="K131" t="str">
        <f>IF(Draft2018[[#This Row],[KEEPER]]="K",Draft2018[[#This Row],[Last Contract]],IF(ISNA(VLOOKUP(Draft2018[[#This Row],[PLAYER]],Rookies2018[Player],1,FALSE)),"Auction","Rookie"))</f>
        <v>Rookie</v>
      </c>
      <c r="L131">
        <f>IF(Draft2018[[#This Row],[KEEPER]]="K",1+_xlfn.IFNA(INDEX(Draft2017[Net Keeper Count],MATCH(Draft2018[[#This Row],[PLAYER]],Draft2017[PLAYER],0)),0),0)</f>
        <v>1</v>
      </c>
    </row>
    <row r="132" spans="1:12" x14ac:dyDescent="0.25">
      <c r="A132">
        <v>1</v>
      </c>
      <c r="B132" t="s">
        <v>5617</v>
      </c>
      <c r="C132">
        <v>131</v>
      </c>
      <c r="D132" t="s">
        <v>5740</v>
      </c>
      <c r="E132" t="s">
        <v>581</v>
      </c>
      <c r="F132" t="s">
        <v>68</v>
      </c>
      <c r="G132" t="s">
        <v>31</v>
      </c>
      <c r="H132">
        <v>1</v>
      </c>
      <c r="I132" t="s">
        <v>31</v>
      </c>
      <c r="J132" t="str">
        <f>IF(Draft2018[[#This Row],[KEEPER]]="K",_xlfn.IFNA(INDEX(Draft2017[Current Contract],MATCH(Draft2018[[#This Row],[PLAYER]],Draft2017[PLAYER],0)),"Undrafted"),"")</f>
        <v>Undrafted</v>
      </c>
      <c r="K132" t="str">
        <f>IF(Draft2018[[#This Row],[KEEPER]]="K",Draft2018[[#This Row],[Last Contract]],IF(ISNA(VLOOKUP(Draft2018[[#This Row],[PLAYER]],Rookies2018[Player],1,FALSE)),"Auction","Rookie"))</f>
        <v>Undrafted</v>
      </c>
      <c r="L132">
        <f>IF(Draft2018[[#This Row],[KEEPER]]="K",1+_xlfn.IFNA(INDEX(Draft2017[Net Keeper Count],MATCH(Draft2018[[#This Row],[PLAYER]],Draft2017[PLAYER],0)),0),0)</f>
        <v>1</v>
      </c>
    </row>
    <row r="133" spans="1:12" x14ac:dyDescent="0.25">
      <c r="A133">
        <v>2</v>
      </c>
      <c r="B133" t="s">
        <v>5600</v>
      </c>
      <c r="C133">
        <v>132</v>
      </c>
      <c r="D133" t="s">
        <v>5741</v>
      </c>
      <c r="E133" t="s">
        <v>197</v>
      </c>
      <c r="F133" t="s">
        <v>49</v>
      </c>
      <c r="G133" t="s">
        <v>64</v>
      </c>
      <c r="H133">
        <v>4</v>
      </c>
      <c r="I133" t="s">
        <v>31</v>
      </c>
      <c r="J133" t="str">
        <f>IF(Draft2018[[#This Row],[KEEPER]]="K",_xlfn.IFNA(INDEX(Draft2017[Current Contract],MATCH(Draft2018[[#This Row],[PLAYER]],Draft2017[PLAYER],0)),"Undrafted"),"")</f>
        <v>Rookie</v>
      </c>
      <c r="K133" t="str">
        <f>IF(Draft2018[[#This Row],[KEEPER]]="K",Draft2018[[#This Row],[Last Contract]],IF(ISNA(VLOOKUP(Draft2018[[#This Row],[PLAYER]],Rookies2018[Player],1,FALSE)),"Auction","Rookie"))</f>
        <v>Rookie</v>
      </c>
      <c r="L133">
        <f>IF(Draft2018[[#This Row],[KEEPER]]="K",1+_xlfn.IFNA(INDEX(Draft2017[Net Keeper Count],MATCH(Draft2018[[#This Row],[PLAYER]],Draft2017[PLAYER],0)),0),0)</f>
        <v>1</v>
      </c>
    </row>
    <row r="134" spans="1:12" x14ac:dyDescent="0.25">
      <c r="A134">
        <v>4</v>
      </c>
      <c r="B134" t="s">
        <v>1009</v>
      </c>
      <c r="C134">
        <v>133</v>
      </c>
      <c r="D134" t="s">
        <v>5742</v>
      </c>
      <c r="E134" t="s">
        <v>181</v>
      </c>
      <c r="F134" t="s">
        <v>83</v>
      </c>
      <c r="G134" t="s">
        <v>102</v>
      </c>
      <c r="H134">
        <v>1</v>
      </c>
      <c r="I134" t="s">
        <v>31</v>
      </c>
      <c r="J134" t="str">
        <f>IF(Draft2018[[#This Row],[KEEPER]]="K",_xlfn.IFNA(INDEX(Draft2017[Current Contract],MATCH(Draft2018[[#This Row],[PLAYER]],Draft2017[PLAYER],0)),"Undrafted"),"")</f>
        <v>Undrafted</v>
      </c>
      <c r="K134" t="str">
        <f>IF(Draft2018[[#This Row],[KEEPER]]="K",Draft2018[[#This Row],[Last Contract]],IF(ISNA(VLOOKUP(Draft2018[[#This Row],[PLAYER]],Rookies2018[Player],1,FALSE)),"Auction","Rookie"))</f>
        <v>Undrafted</v>
      </c>
      <c r="L134">
        <f>IF(Draft2018[[#This Row],[KEEPER]]="K",1+_xlfn.IFNA(INDEX(Draft2017[Net Keeper Count],MATCH(Draft2018[[#This Row],[PLAYER]],Draft2017[PLAYER],0)),0),0)</f>
        <v>2</v>
      </c>
    </row>
    <row r="135" spans="1:12" x14ac:dyDescent="0.25">
      <c r="A135">
        <v>6</v>
      </c>
      <c r="B135" t="s">
        <v>5605</v>
      </c>
      <c r="C135">
        <v>134</v>
      </c>
      <c r="D135" t="s">
        <v>5743</v>
      </c>
      <c r="E135" t="s">
        <v>223</v>
      </c>
      <c r="F135" t="s">
        <v>54</v>
      </c>
      <c r="G135" t="s">
        <v>102</v>
      </c>
      <c r="H135">
        <v>1</v>
      </c>
      <c r="I135" t="s">
        <v>31</v>
      </c>
      <c r="J135" t="str">
        <f>IF(Draft2018[[#This Row],[KEEPER]]="K",_xlfn.IFNA(INDEX(Draft2017[Current Contract],MATCH(Draft2018[[#This Row],[PLAYER]],Draft2017[PLAYER],0)),"Undrafted"),"")</f>
        <v>Auction</v>
      </c>
      <c r="K135" t="str">
        <f>IF(Draft2018[[#This Row],[KEEPER]]="K",Draft2018[[#This Row],[Last Contract]],IF(ISNA(VLOOKUP(Draft2018[[#This Row],[PLAYER]],Rookies2018[Player],1,FALSE)),"Auction","Rookie"))</f>
        <v>Auction</v>
      </c>
      <c r="L135">
        <f>IF(Draft2018[[#This Row],[KEEPER]]="K",1+_xlfn.IFNA(INDEX(Draft2017[Net Keeper Count],MATCH(Draft2018[[#This Row],[PLAYER]],Draft2017[PLAYER],0)),0),0)</f>
        <v>2</v>
      </c>
    </row>
    <row r="136" spans="1:12" x14ac:dyDescent="0.25">
      <c r="A136">
        <v>3</v>
      </c>
      <c r="B136" t="s">
        <v>5611</v>
      </c>
      <c r="C136">
        <v>135</v>
      </c>
      <c r="D136" t="s">
        <v>5744</v>
      </c>
      <c r="E136" t="s">
        <v>237</v>
      </c>
      <c r="F136" t="s">
        <v>28</v>
      </c>
      <c r="G136" t="s">
        <v>64</v>
      </c>
      <c r="H136">
        <v>3</v>
      </c>
      <c r="I136" t="s">
        <v>31</v>
      </c>
      <c r="J136" t="str">
        <f>IF(Draft2018[[#This Row],[KEEPER]]="K",_xlfn.IFNA(INDEX(Draft2017[Current Contract],MATCH(Draft2018[[#This Row],[PLAYER]],Draft2017[PLAYER],0)),"Undrafted"),"")</f>
        <v>Auction</v>
      </c>
      <c r="K136" t="str">
        <f>IF(Draft2018[[#This Row],[KEEPER]]="K",Draft2018[[#This Row],[Last Contract]],IF(ISNA(VLOOKUP(Draft2018[[#This Row],[PLAYER]],Rookies2018[Player],1,FALSE)),"Auction","Rookie"))</f>
        <v>Auction</v>
      </c>
      <c r="L136">
        <f>IF(Draft2018[[#This Row],[KEEPER]]="K",1+_xlfn.IFNA(INDEX(Draft2017[Net Keeper Count],MATCH(Draft2018[[#This Row],[PLAYER]],Draft2017[PLAYER],0)),0),0)</f>
        <v>1</v>
      </c>
    </row>
    <row r="137" spans="1:12" x14ac:dyDescent="0.25">
      <c r="A137">
        <v>5</v>
      </c>
      <c r="B137" t="s">
        <v>5613</v>
      </c>
      <c r="C137">
        <v>136</v>
      </c>
      <c r="D137" t="s">
        <v>5745</v>
      </c>
      <c r="E137" t="s">
        <v>95</v>
      </c>
      <c r="F137" t="s">
        <v>96</v>
      </c>
      <c r="G137" t="s">
        <v>29</v>
      </c>
      <c r="H137">
        <v>1</v>
      </c>
      <c r="I137" t="s">
        <v>31</v>
      </c>
      <c r="J137" t="str">
        <f>IF(Draft2018[[#This Row],[KEEPER]]="K",_xlfn.IFNA(INDEX(Draft2017[Current Contract],MATCH(Draft2018[[#This Row],[PLAYER]],Draft2017[PLAYER],0)),"Undrafted"),"")</f>
        <v>Auction</v>
      </c>
      <c r="K137" t="str">
        <f>IF(Draft2018[[#This Row],[KEEPER]]="K",Draft2018[[#This Row],[Last Contract]],IF(ISNA(VLOOKUP(Draft2018[[#This Row],[PLAYER]],Rookies2018[Player],1,FALSE)),"Auction","Rookie"))</f>
        <v>Auction</v>
      </c>
      <c r="L137">
        <f>IF(Draft2018[[#This Row],[KEEPER]]="K",1+_xlfn.IFNA(INDEX(Draft2017[Net Keeper Count],MATCH(Draft2018[[#This Row],[PLAYER]],Draft2017[PLAYER],0)),0),0)</f>
        <v>1</v>
      </c>
    </row>
    <row r="138" spans="1:12" x14ac:dyDescent="0.25">
      <c r="A138">
        <v>8</v>
      </c>
      <c r="B138" t="s">
        <v>5615</v>
      </c>
      <c r="C138">
        <v>137</v>
      </c>
      <c r="D138" t="s">
        <v>5746</v>
      </c>
      <c r="E138" t="s">
        <v>585</v>
      </c>
      <c r="F138" t="s">
        <v>36</v>
      </c>
      <c r="G138" t="s">
        <v>31</v>
      </c>
      <c r="H138">
        <v>1</v>
      </c>
      <c r="I138" t="s">
        <v>31</v>
      </c>
      <c r="J138" t="str">
        <f>IF(Draft2018[[#This Row],[KEEPER]]="K",_xlfn.IFNA(INDEX(Draft2017[Current Contract],MATCH(Draft2018[[#This Row],[PLAYER]],Draft2017[PLAYER],0)),"Undrafted"),"")</f>
        <v>Auction</v>
      </c>
      <c r="K138" t="str">
        <f>IF(Draft2018[[#This Row],[KEEPER]]="K",Draft2018[[#This Row],[Last Contract]],IF(ISNA(VLOOKUP(Draft2018[[#This Row],[PLAYER]],Rookies2018[Player],1,FALSE)),"Auction","Rookie"))</f>
        <v>Auction</v>
      </c>
      <c r="L138">
        <f>IF(Draft2018[[#This Row],[KEEPER]]="K",1+_xlfn.IFNA(INDEX(Draft2017[Net Keeper Count],MATCH(Draft2018[[#This Row],[PLAYER]],Draft2017[PLAYER],0)),0),0)</f>
        <v>2</v>
      </c>
    </row>
    <row r="139" spans="1:12" x14ac:dyDescent="0.25">
      <c r="A139">
        <v>1</v>
      </c>
      <c r="B139" t="s">
        <v>5617</v>
      </c>
      <c r="C139">
        <v>138</v>
      </c>
      <c r="D139" t="s">
        <v>5747</v>
      </c>
      <c r="E139" t="s">
        <v>5589</v>
      </c>
      <c r="F139" t="s">
        <v>94</v>
      </c>
      <c r="G139" t="s">
        <v>126</v>
      </c>
      <c r="H139">
        <v>5</v>
      </c>
      <c r="I139" t="s">
        <v>31</v>
      </c>
      <c r="J139" t="str">
        <f>IF(Draft2018[[#This Row],[KEEPER]]="K",_xlfn.IFNA(INDEX(Draft2017[Current Contract],MATCH(Draft2018[[#This Row],[PLAYER]],Draft2017[PLAYER],0)),"Undrafted"),"")</f>
        <v>Rookie</v>
      </c>
      <c r="K139" t="str">
        <f>IF(Draft2018[[#This Row],[KEEPER]]="K",Draft2018[[#This Row],[Last Contract]],IF(ISNA(VLOOKUP(Draft2018[[#This Row],[PLAYER]],Rookies2018[Player],1,FALSE)),"Auction","Rookie"))</f>
        <v>Rookie</v>
      </c>
      <c r="L139">
        <f>IF(Draft2018[[#This Row],[KEEPER]]="K",1+_xlfn.IFNA(INDEX(Draft2017[Net Keeper Count],MATCH(Draft2018[[#This Row],[PLAYER]],Draft2017[PLAYER],0)),0),0)</f>
        <v>1</v>
      </c>
    </row>
    <row r="140" spans="1:12" x14ac:dyDescent="0.25">
      <c r="A140">
        <v>6</v>
      </c>
      <c r="B140" t="s">
        <v>5605</v>
      </c>
      <c r="C140">
        <v>139</v>
      </c>
      <c r="D140" t="s">
        <v>5748</v>
      </c>
      <c r="E140" t="s">
        <v>220</v>
      </c>
      <c r="F140" t="s">
        <v>81</v>
      </c>
      <c r="G140" t="s">
        <v>102</v>
      </c>
      <c r="H140">
        <v>1</v>
      </c>
      <c r="I140" t="s">
        <v>31</v>
      </c>
      <c r="J140" t="str">
        <f>IF(Draft2018[[#This Row],[KEEPER]]="K",_xlfn.IFNA(INDEX(Draft2017[Current Contract],MATCH(Draft2018[[#This Row],[PLAYER]],Draft2017[PLAYER],0)),"Undrafted"),"")</f>
        <v>Auction</v>
      </c>
      <c r="K140" t="str">
        <f>IF(Draft2018[[#This Row],[KEEPER]]="K",Draft2018[[#This Row],[Last Contract]],IF(ISNA(VLOOKUP(Draft2018[[#This Row],[PLAYER]],Rookies2018[Player],1,FALSE)),"Auction","Rookie"))</f>
        <v>Auction</v>
      </c>
      <c r="L140">
        <f>IF(Draft2018[[#This Row],[KEEPER]]="K",1+_xlfn.IFNA(INDEX(Draft2017[Net Keeper Count],MATCH(Draft2018[[#This Row],[PLAYER]],Draft2017[PLAYER],0)),0),0)</f>
        <v>2</v>
      </c>
    </row>
    <row r="141" spans="1:12" x14ac:dyDescent="0.25">
      <c r="A141">
        <v>3</v>
      </c>
      <c r="B141" t="s">
        <v>5611</v>
      </c>
      <c r="C141">
        <v>140</v>
      </c>
      <c r="D141" t="s">
        <v>5749</v>
      </c>
      <c r="E141" t="s">
        <v>216</v>
      </c>
      <c r="F141" t="s">
        <v>58</v>
      </c>
      <c r="G141" t="s">
        <v>64</v>
      </c>
      <c r="H141">
        <v>3</v>
      </c>
      <c r="I141" t="s">
        <v>31</v>
      </c>
      <c r="J141" t="str">
        <f>IF(Draft2018[[#This Row],[KEEPER]]="K",_xlfn.IFNA(INDEX(Draft2017[Current Contract],MATCH(Draft2018[[#This Row],[PLAYER]],Draft2017[PLAYER],0)),"Undrafted"),"")</f>
        <v>Auction</v>
      </c>
      <c r="K141" t="str">
        <f>IF(Draft2018[[#This Row],[KEEPER]]="K",Draft2018[[#This Row],[Last Contract]],IF(ISNA(VLOOKUP(Draft2018[[#This Row],[PLAYER]],Rookies2018[Player],1,FALSE)),"Auction","Rookie"))</f>
        <v>Auction</v>
      </c>
      <c r="L141">
        <f>IF(Draft2018[[#This Row],[KEEPER]]="K",1+_xlfn.IFNA(INDEX(Draft2017[Net Keeper Count],MATCH(Draft2018[[#This Row],[PLAYER]],Draft2017[PLAYER],0)),0),0)</f>
        <v>1</v>
      </c>
    </row>
    <row r="142" spans="1:12" x14ac:dyDescent="0.25">
      <c r="A142">
        <v>5</v>
      </c>
      <c r="B142" t="s">
        <v>5613</v>
      </c>
      <c r="C142">
        <v>141</v>
      </c>
      <c r="D142" t="s">
        <v>5750</v>
      </c>
      <c r="E142" t="s">
        <v>584</v>
      </c>
      <c r="F142" t="s">
        <v>39</v>
      </c>
      <c r="G142" t="s">
        <v>31</v>
      </c>
      <c r="H142">
        <v>1</v>
      </c>
      <c r="I142" t="s">
        <v>31</v>
      </c>
      <c r="J142" t="str">
        <f>IF(Draft2018[[#This Row],[KEEPER]]="K",_xlfn.IFNA(INDEX(Draft2017[Current Contract],MATCH(Draft2018[[#This Row],[PLAYER]],Draft2017[PLAYER],0)),"Undrafted"),"")</f>
        <v>Undrafted</v>
      </c>
      <c r="K142" t="str">
        <f>IF(Draft2018[[#This Row],[KEEPER]]="K",Draft2018[[#This Row],[Last Contract]],IF(ISNA(VLOOKUP(Draft2018[[#This Row],[PLAYER]],Rookies2018[Player],1,FALSE)),"Auction","Rookie"))</f>
        <v>Undrafted</v>
      </c>
      <c r="L142">
        <f>IF(Draft2018[[#This Row],[KEEPER]]="K",1+_xlfn.IFNA(INDEX(Draft2017[Net Keeper Count],MATCH(Draft2018[[#This Row],[PLAYER]],Draft2017[PLAYER],0)),0),0)</f>
        <v>1</v>
      </c>
    </row>
    <row r="143" spans="1:12" x14ac:dyDescent="0.25">
      <c r="A143">
        <v>8</v>
      </c>
      <c r="B143" t="s">
        <v>5615</v>
      </c>
      <c r="C143">
        <v>142</v>
      </c>
      <c r="D143" t="s">
        <v>5751</v>
      </c>
      <c r="E143" t="s">
        <v>235</v>
      </c>
      <c r="F143" t="s">
        <v>52</v>
      </c>
      <c r="G143" t="s">
        <v>64</v>
      </c>
      <c r="H143">
        <v>2</v>
      </c>
      <c r="I143" t="s">
        <v>31</v>
      </c>
      <c r="J143" t="str">
        <f>IF(Draft2018[[#This Row],[KEEPER]]="K",_xlfn.IFNA(INDEX(Draft2017[Current Contract],MATCH(Draft2018[[#This Row],[PLAYER]],Draft2017[PLAYER],0)),"Undrafted"),"")</f>
        <v>Auction</v>
      </c>
      <c r="K143" t="str">
        <f>IF(Draft2018[[#This Row],[KEEPER]]="K",Draft2018[[#This Row],[Last Contract]],IF(ISNA(VLOOKUP(Draft2018[[#This Row],[PLAYER]],Rookies2018[Player],1,FALSE)),"Auction","Rookie"))</f>
        <v>Auction</v>
      </c>
      <c r="L143">
        <f>IF(Draft2018[[#This Row],[KEEPER]]="K",1+_xlfn.IFNA(INDEX(Draft2017[Net Keeper Count],MATCH(Draft2018[[#This Row],[PLAYER]],Draft2017[PLAYER],0)),0),0)</f>
        <v>2</v>
      </c>
    </row>
    <row r="144" spans="1:12" x14ac:dyDescent="0.25">
      <c r="A144">
        <v>1</v>
      </c>
      <c r="B144" t="s">
        <v>5617</v>
      </c>
      <c r="C144">
        <v>143</v>
      </c>
      <c r="D144" t="s">
        <v>5752</v>
      </c>
      <c r="E144" t="s">
        <v>93</v>
      </c>
      <c r="F144" t="s">
        <v>94</v>
      </c>
      <c r="G144" t="s">
        <v>29</v>
      </c>
      <c r="H144">
        <v>4</v>
      </c>
      <c r="I144" t="s">
        <v>31</v>
      </c>
      <c r="J144" t="str">
        <f>IF(Draft2018[[#This Row],[KEEPER]]="K",_xlfn.IFNA(INDEX(Draft2017[Current Contract],MATCH(Draft2018[[#This Row],[PLAYER]],Draft2017[PLAYER],0)),"Undrafted"),"")</f>
        <v>Auction</v>
      </c>
      <c r="K144" t="str">
        <f>IF(Draft2018[[#This Row],[KEEPER]]="K",Draft2018[[#This Row],[Last Contract]],IF(ISNA(VLOOKUP(Draft2018[[#This Row],[PLAYER]],Rookies2018[Player],1,FALSE)),"Auction","Rookie"))</f>
        <v>Auction</v>
      </c>
      <c r="L144">
        <f>IF(Draft2018[[#This Row],[KEEPER]]="K",1+_xlfn.IFNA(INDEX(Draft2017[Net Keeper Count],MATCH(Draft2018[[#This Row],[PLAYER]],Draft2017[PLAYER],0)),0),0)</f>
        <v>2</v>
      </c>
    </row>
    <row r="145" spans="1:12" x14ac:dyDescent="0.25">
      <c r="A145">
        <v>6</v>
      </c>
      <c r="B145" t="s">
        <v>5605</v>
      </c>
      <c r="C145">
        <v>144</v>
      </c>
      <c r="D145" t="s">
        <v>5753</v>
      </c>
      <c r="E145" t="s">
        <v>248</v>
      </c>
      <c r="F145" t="s">
        <v>44</v>
      </c>
      <c r="G145" t="s">
        <v>126</v>
      </c>
      <c r="H145">
        <v>2</v>
      </c>
      <c r="I145" t="s">
        <v>31</v>
      </c>
      <c r="J145" t="str">
        <f>IF(Draft2018[[#This Row],[KEEPER]]="K",_xlfn.IFNA(INDEX(Draft2017[Current Contract],MATCH(Draft2018[[#This Row],[PLAYER]],Draft2017[PLAYER],0)),"Undrafted"),"")</f>
        <v>Auction</v>
      </c>
      <c r="K145" t="str">
        <f>IF(Draft2018[[#This Row],[KEEPER]]="K",Draft2018[[#This Row],[Last Contract]],IF(ISNA(VLOOKUP(Draft2018[[#This Row],[PLAYER]],Rookies2018[Player],1,FALSE)),"Auction","Rookie"))</f>
        <v>Auction</v>
      </c>
      <c r="L145">
        <f>IF(Draft2018[[#This Row],[KEEPER]]="K",1+_xlfn.IFNA(INDEX(Draft2017[Net Keeper Count],MATCH(Draft2018[[#This Row],[PLAYER]],Draft2017[PLAYER],0)),0),0)</f>
        <v>1</v>
      </c>
    </row>
    <row r="146" spans="1:12" x14ac:dyDescent="0.25">
      <c r="A146">
        <v>3</v>
      </c>
      <c r="B146" t="s">
        <v>5611</v>
      </c>
      <c r="C146">
        <v>145</v>
      </c>
      <c r="D146" t="s">
        <v>5754</v>
      </c>
      <c r="E146" t="s">
        <v>583</v>
      </c>
      <c r="F146" t="s">
        <v>66</v>
      </c>
      <c r="G146" t="s">
        <v>31</v>
      </c>
      <c r="H146">
        <v>1</v>
      </c>
      <c r="I146" t="s">
        <v>31</v>
      </c>
      <c r="J146" t="str">
        <f>IF(Draft2018[[#This Row],[KEEPER]]="K",_xlfn.IFNA(INDEX(Draft2017[Current Contract],MATCH(Draft2018[[#This Row],[PLAYER]],Draft2017[PLAYER],0)),"Undrafted"),"")</f>
        <v>Undrafted</v>
      </c>
      <c r="K146" t="str">
        <f>IF(Draft2018[[#This Row],[KEEPER]]="K",Draft2018[[#This Row],[Last Contract]],IF(ISNA(VLOOKUP(Draft2018[[#This Row],[PLAYER]],Rookies2018[Player],1,FALSE)),"Auction","Rookie"))</f>
        <v>Undrafted</v>
      </c>
      <c r="L146">
        <f>IF(Draft2018[[#This Row],[KEEPER]]="K",1+_xlfn.IFNA(INDEX(Draft2017[Net Keeper Count],MATCH(Draft2018[[#This Row],[PLAYER]],Draft2017[PLAYER],0)),0),0)</f>
        <v>2</v>
      </c>
    </row>
    <row r="147" spans="1:12" x14ac:dyDescent="0.25">
      <c r="A147">
        <v>5</v>
      </c>
      <c r="B147" t="s">
        <v>5613</v>
      </c>
      <c r="C147">
        <v>146</v>
      </c>
      <c r="D147" t="s">
        <v>5755</v>
      </c>
      <c r="E147" t="s">
        <v>87</v>
      </c>
      <c r="F147" t="s">
        <v>88</v>
      </c>
      <c r="G147" t="s">
        <v>29</v>
      </c>
      <c r="H147">
        <v>1</v>
      </c>
      <c r="I147" t="s">
        <v>31</v>
      </c>
      <c r="J147" t="str">
        <f>IF(Draft2018[[#This Row],[KEEPER]]="K",_xlfn.IFNA(INDEX(Draft2017[Current Contract],MATCH(Draft2018[[#This Row],[PLAYER]],Draft2017[PLAYER],0)),"Undrafted"),"")</f>
        <v>Undrafted</v>
      </c>
      <c r="K147" t="str">
        <f>IF(Draft2018[[#This Row],[KEEPER]]="K",Draft2018[[#This Row],[Last Contract]],IF(ISNA(VLOOKUP(Draft2018[[#This Row],[PLAYER]],Rookies2018[Player],1,FALSE)),"Auction","Rookie"))</f>
        <v>Undrafted</v>
      </c>
      <c r="L147">
        <f>IF(Draft2018[[#This Row],[KEEPER]]="K",1+_xlfn.IFNA(INDEX(Draft2017[Net Keeper Count],MATCH(Draft2018[[#This Row],[PLAYER]],Draft2017[PLAYER],0)),0),0)</f>
        <v>1</v>
      </c>
    </row>
    <row r="148" spans="1:12" x14ac:dyDescent="0.25">
      <c r="A148">
        <v>8</v>
      </c>
      <c r="B148" t="s">
        <v>5615</v>
      </c>
      <c r="C148">
        <v>147</v>
      </c>
      <c r="D148" t="s">
        <v>5756</v>
      </c>
      <c r="E148" t="s">
        <v>264</v>
      </c>
      <c r="F148" t="s">
        <v>54</v>
      </c>
      <c r="G148" t="s">
        <v>102</v>
      </c>
      <c r="H148">
        <v>28</v>
      </c>
      <c r="I148" t="s">
        <v>31</v>
      </c>
      <c r="J148" t="str">
        <f>IF(Draft2018[[#This Row],[KEEPER]]="K",_xlfn.IFNA(INDEX(Draft2017[Current Contract],MATCH(Draft2018[[#This Row],[PLAYER]],Draft2017[PLAYER],0)),"Undrafted"),"")</f>
        <v>Auction</v>
      </c>
      <c r="K148" t="str">
        <f>IF(Draft2018[[#This Row],[KEEPER]]="K",Draft2018[[#This Row],[Last Contract]],IF(ISNA(VLOOKUP(Draft2018[[#This Row],[PLAYER]],Rookies2018[Player],1,FALSE)),"Auction","Rookie"))</f>
        <v>Auction</v>
      </c>
      <c r="L148">
        <f>IF(Draft2018[[#This Row],[KEEPER]]="K",1+_xlfn.IFNA(INDEX(Draft2017[Net Keeper Count],MATCH(Draft2018[[#This Row],[PLAYER]],Draft2017[PLAYER],0)),0),0)</f>
        <v>1</v>
      </c>
    </row>
    <row r="149" spans="1:12" x14ac:dyDescent="0.25">
      <c r="A149">
        <v>1</v>
      </c>
      <c r="B149" t="s">
        <v>5617</v>
      </c>
      <c r="C149">
        <v>148</v>
      </c>
      <c r="D149" t="s">
        <v>5757</v>
      </c>
      <c r="E149" t="s">
        <v>780</v>
      </c>
      <c r="F149" t="s">
        <v>70</v>
      </c>
      <c r="G149" t="s">
        <v>126</v>
      </c>
      <c r="H149">
        <v>3</v>
      </c>
      <c r="I149" t="s">
        <v>31</v>
      </c>
      <c r="J149" t="str">
        <f>IF(Draft2018[[#This Row],[KEEPER]]="K",_xlfn.IFNA(INDEX(Draft2017[Current Contract],MATCH(Draft2018[[#This Row],[PLAYER]],Draft2017[PLAYER],0)),"Undrafted"),"")</f>
        <v>Rookie</v>
      </c>
      <c r="K149" t="str">
        <f>IF(Draft2018[[#This Row],[KEEPER]]="K",Draft2018[[#This Row],[Last Contract]],IF(ISNA(VLOOKUP(Draft2018[[#This Row],[PLAYER]],Rookies2018[Player],1,FALSE)),"Auction","Rookie"))</f>
        <v>Rookie</v>
      </c>
      <c r="L149">
        <f>IF(Draft2018[[#This Row],[KEEPER]]="K",1+_xlfn.IFNA(INDEX(Draft2017[Net Keeper Count],MATCH(Draft2018[[#This Row],[PLAYER]],Draft2017[PLAYER],0)),0),0)</f>
        <v>2</v>
      </c>
    </row>
    <row r="150" spans="1:12" x14ac:dyDescent="0.25">
      <c r="A150">
        <v>8</v>
      </c>
      <c r="B150" t="s">
        <v>5615</v>
      </c>
      <c r="C150">
        <v>149</v>
      </c>
      <c r="D150" t="s">
        <v>5758</v>
      </c>
      <c r="E150" t="s">
        <v>254</v>
      </c>
      <c r="F150" t="s">
        <v>70</v>
      </c>
      <c r="G150" t="s">
        <v>102</v>
      </c>
      <c r="H150">
        <v>1</v>
      </c>
      <c r="I150" t="s">
        <v>31</v>
      </c>
      <c r="J150" t="str">
        <f>IF(Draft2018[[#This Row],[KEEPER]]="K",_xlfn.IFNA(INDEX(Draft2017[Current Contract],MATCH(Draft2018[[#This Row],[PLAYER]],Draft2017[PLAYER],0)),"Undrafted"),"")</f>
        <v>Undrafted</v>
      </c>
      <c r="K150" t="str">
        <f>IF(Draft2018[[#This Row],[KEEPER]]="K",Draft2018[[#This Row],[Last Contract]],IF(ISNA(VLOOKUP(Draft2018[[#This Row],[PLAYER]],Rookies2018[Player],1,FALSE)),"Auction","Rookie"))</f>
        <v>Undrafted</v>
      </c>
      <c r="L150">
        <f>IF(Draft2018[[#This Row],[KEEPER]]="K",1+_xlfn.IFNA(INDEX(Draft2017[Net Keeper Count],MATCH(Draft2018[[#This Row],[PLAYER]],Draft2017[PLAYER],0)),0),0)</f>
        <v>1</v>
      </c>
    </row>
    <row r="151" spans="1:12" x14ac:dyDescent="0.25">
      <c r="A151">
        <v>8</v>
      </c>
      <c r="B151" t="s">
        <v>5615</v>
      </c>
      <c r="C151">
        <v>150</v>
      </c>
      <c r="D151" t="s">
        <v>5759</v>
      </c>
      <c r="E151" t="s">
        <v>348</v>
      </c>
      <c r="F151" t="s">
        <v>105</v>
      </c>
      <c r="G151" t="s">
        <v>29</v>
      </c>
      <c r="H151">
        <v>3</v>
      </c>
      <c r="J151" t="str">
        <f>IF(Draft2018[[#This Row],[KEEPER]]="K",_xlfn.IFNA(INDEX(Draft2017[Current Contract],MATCH(Draft2018[[#This Row],[PLAYER]],Draft2017[PLAYER],0)),"Undrafted"),"")</f>
        <v/>
      </c>
      <c r="K151" t="str">
        <f>IF(Draft2018[[#This Row],[KEEPER]]="K",Draft2018[[#This Row],[Last Contract]],IF(ISNA(VLOOKUP(Draft2018[[#This Row],[PLAYER]],Rookies2018[Player],1,FALSE)),"Auction","Rookie"))</f>
        <v>Rookie</v>
      </c>
      <c r="L151">
        <f>IF(Draft2018[[#This Row],[KEEPER]]="K",1+_xlfn.IFNA(INDEX(Draft2017[Net Keeper Count],MATCH(Draft2018[[#This Row],[PLAYER]],Draft2017[PLAYER],0)),0),0)</f>
        <v>0</v>
      </c>
    </row>
    <row r="152" spans="1:12" x14ac:dyDescent="0.25">
      <c r="A152">
        <v>8</v>
      </c>
      <c r="B152" t="s">
        <v>5615</v>
      </c>
      <c r="C152">
        <v>151</v>
      </c>
      <c r="D152" t="s">
        <v>5760</v>
      </c>
      <c r="E152" t="s">
        <v>587</v>
      </c>
      <c r="F152" t="s">
        <v>88</v>
      </c>
      <c r="G152" t="s">
        <v>31</v>
      </c>
      <c r="H152">
        <v>1</v>
      </c>
      <c r="I152" t="s">
        <v>31</v>
      </c>
      <c r="J152" t="str">
        <f>IF(Draft2018[[#This Row],[KEEPER]]="K",_xlfn.IFNA(INDEX(Draft2017[Current Contract],MATCH(Draft2018[[#This Row],[PLAYER]],Draft2017[PLAYER],0)),"Undrafted"),"")</f>
        <v>Undrafted</v>
      </c>
      <c r="K152" t="str">
        <f>IF(Draft2018[[#This Row],[KEEPER]]="K",Draft2018[[#This Row],[Last Contract]],IF(ISNA(VLOOKUP(Draft2018[[#This Row],[PLAYER]],Rookies2018[Player],1,FALSE)),"Auction","Rookie"))</f>
        <v>Undrafted</v>
      </c>
      <c r="L152">
        <f>IF(Draft2018[[#This Row],[KEEPER]]="K",1+_xlfn.IFNA(INDEX(Draft2017[Net Keeper Count],MATCH(Draft2018[[#This Row],[PLAYER]],Draft2017[PLAYER],0)),0),0)</f>
        <v>1</v>
      </c>
    </row>
    <row r="153" spans="1:12" x14ac:dyDescent="0.25">
      <c r="A153">
        <v>2</v>
      </c>
      <c r="B153" t="s">
        <v>5600</v>
      </c>
      <c r="C153">
        <v>152</v>
      </c>
      <c r="D153" t="s">
        <v>5761</v>
      </c>
      <c r="E153" t="s">
        <v>1005</v>
      </c>
      <c r="F153" t="s">
        <v>77</v>
      </c>
      <c r="G153" t="s">
        <v>102</v>
      </c>
      <c r="H153">
        <v>1</v>
      </c>
      <c r="I153" t="s">
        <v>30</v>
      </c>
      <c r="J153" t="str">
        <f>IF(Draft2018[[#This Row],[KEEPER]]="K",_xlfn.IFNA(INDEX(Draft2017[Current Contract],MATCH(Draft2018[[#This Row],[PLAYER]],Draft2017[PLAYER],0)),"Undrafted"),"")</f>
        <v/>
      </c>
      <c r="K153" t="str">
        <f>IF(Draft2018[[#This Row],[KEEPER]]="K",Draft2018[[#This Row],[Last Contract]],IF(ISNA(VLOOKUP(Draft2018[[#This Row],[PLAYER]],Rookies2018[Player],1,FALSE)),"Auction","Rookie"))</f>
        <v>Rookie</v>
      </c>
      <c r="L153">
        <f>IF(Draft2018[[#This Row],[KEEPER]]="K",1+_xlfn.IFNA(INDEX(Draft2017[Net Keeper Count],MATCH(Draft2018[[#This Row],[PLAYER]],Draft2017[PLAYER],0)),0),0)</f>
        <v>0</v>
      </c>
    </row>
    <row r="154" spans="1:12" x14ac:dyDescent="0.25">
      <c r="A154">
        <v>1</v>
      </c>
      <c r="B154" t="s">
        <v>5617</v>
      </c>
      <c r="C154">
        <v>153</v>
      </c>
      <c r="D154" t="s">
        <v>5762</v>
      </c>
      <c r="E154" t="s">
        <v>97</v>
      </c>
      <c r="F154" t="s">
        <v>92</v>
      </c>
      <c r="G154" t="s">
        <v>64</v>
      </c>
      <c r="H154">
        <v>6</v>
      </c>
      <c r="I154" t="s">
        <v>30</v>
      </c>
      <c r="J154" t="str">
        <f>IF(Draft2018[[#This Row],[KEEPER]]="K",_xlfn.IFNA(INDEX(Draft2017[Current Contract],MATCH(Draft2018[[#This Row],[PLAYER]],Draft2017[PLAYER],0)),"Undrafted"),"")</f>
        <v/>
      </c>
      <c r="K154" t="str">
        <f>IF(Draft2018[[#This Row],[KEEPER]]="K",Draft2018[[#This Row],[Last Contract]],IF(ISNA(VLOOKUP(Draft2018[[#This Row],[PLAYER]],Rookies2018[Player],1,FALSE)),"Auction","Rookie"))</f>
        <v>Rookie</v>
      </c>
      <c r="L154">
        <f>IF(Draft2018[[#This Row],[KEEPER]]="K",1+_xlfn.IFNA(INDEX(Draft2017[Net Keeper Count],MATCH(Draft2018[[#This Row],[PLAYER]],Draft2017[PLAYER],0)),0),0)</f>
        <v>0</v>
      </c>
    </row>
    <row r="155" spans="1:12" x14ac:dyDescent="0.25">
      <c r="A155">
        <v>4</v>
      </c>
      <c r="B155" t="s">
        <v>1009</v>
      </c>
      <c r="C155">
        <v>154</v>
      </c>
      <c r="D155" t="s">
        <v>5763</v>
      </c>
      <c r="E155" t="s">
        <v>379</v>
      </c>
      <c r="F155" t="s">
        <v>28</v>
      </c>
      <c r="G155" t="s">
        <v>102</v>
      </c>
      <c r="H155">
        <v>1</v>
      </c>
      <c r="I155" t="s">
        <v>30</v>
      </c>
      <c r="J155" t="str">
        <f>IF(Draft2018[[#This Row],[KEEPER]]="K",_xlfn.IFNA(INDEX(Draft2017[Current Contract],MATCH(Draft2018[[#This Row],[PLAYER]],Draft2017[PLAYER],0)),"Undrafted"),"")</f>
        <v/>
      </c>
      <c r="K155" t="str">
        <f>IF(Draft2018[[#This Row],[KEEPER]]="K",Draft2018[[#This Row],[Last Contract]],IF(ISNA(VLOOKUP(Draft2018[[#This Row],[PLAYER]],Rookies2018[Player],1,FALSE)),"Auction","Rookie"))</f>
        <v>Rookie</v>
      </c>
      <c r="L155">
        <f>IF(Draft2018[[#This Row],[KEEPER]]="K",1+_xlfn.IFNA(INDEX(Draft2017[Net Keeper Count],MATCH(Draft2018[[#This Row],[PLAYER]],Draft2017[PLAYER],0)),0),0)</f>
        <v>0</v>
      </c>
    </row>
    <row r="156" spans="1:12" x14ac:dyDescent="0.25">
      <c r="A156">
        <v>6</v>
      </c>
      <c r="B156" t="s">
        <v>5605</v>
      </c>
      <c r="C156">
        <v>155</v>
      </c>
      <c r="D156" t="s">
        <v>5764</v>
      </c>
      <c r="E156" t="s">
        <v>318</v>
      </c>
      <c r="F156" t="s">
        <v>88</v>
      </c>
      <c r="G156" t="s">
        <v>102</v>
      </c>
      <c r="H156">
        <v>5</v>
      </c>
      <c r="I156" t="s">
        <v>30</v>
      </c>
      <c r="J156" t="str">
        <f>IF(Draft2018[[#This Row],[KEEPER]]="K",_xlfn.IFNA(INDEX(Draft2017[Current Contract],MATCH(Draft2018[[#This Row],[PLAYER]],Draft2017[PLAYER],0)),"Undrafted"),"")</f>
        <v/>
      </c>
      <c r="K156" t="str">
        <f>IF(Draft2018[[#This Row],[KEEPER]]="K",Draft2018[[#This Row],[Last Contract]],IF(ISNA(VLOOKUP(Draft2018[[#This Row],[PLAYER]],Rookies2018[Player],1,FALSE)),"Auction","Rookie"))</f>
        <v>Rookie</v>
      </c>
      <c r="L156">
        <f>IF(Draft2018[[#This Row],[KEEPER]]="K",1+_xlfn.IFNA(INDEX(Draft2017[Net Keeper Count],MATCH(Draft2018[[#This Row],[PLAYER]],Draft2017[PLAYER],0)),0),0)</f>
        <v>0</v>
      </c>
    </row>
    <row r="157" spans="1:12" x14ac:dyDescent="0.25">
      <c r="A157">
        <v>10</v>
      </c>
      <c r="B157" t="s">
        <v>5607</v>
      </c>
      <c r="C157">
        <v>156</v>
      </c>
      <c r="D157" t="s">
        <v>5765</v>
      </c>
      <c r="E157" t="s">
        <v>411</v>
      </c>
      <c r="F157" t="s">
        <v>81</v>
      </c>
      <c r="G157" t="s">
        <v>126</v>
      </c>
      <c r="H157">
        <v>1</v>
      </c>
      <c r="I157" t="s">
        <v>30</v>
      </c>
      <c r="J157" t="str">
        <f>IF(Draft2018[[#This Row],[KEEPER]]="K",_xlfn.IFNA(INDEX(Draft2017[Current Contract],MATCH(Draft2018[[#This Row],[PLAYER]],Draft2017[PLAYER],0)),"Undrafted"),"")</f>
        <v/>
      </c>
      <c r="K157" t="str">
        <f>IF(Draft2018[[#This Row],[KEEPER]]="K",Draft2018[[#This Row],[Last Contract]],IF(ISNA(VLOOKUP(Draft2018[[#This Row],[PLAYER]],Rookies2018[Player],1,FALSE)),"Auction","Rookie"))</f>
        <v>Rookie</v>
      </c>
      <c r="L157">
        <f>IF(Draft2018[[#This Row],[KEEPER]]="K",1+_xlfn.IFNA(INDEX(Draft2017[Net Keeper Count],MATCH(Draft2018[[#This Row],[PLAYER]],Draft2017[PLAYER],0)),0),0)</f>
        <v>0</v>
      </c>
    </row>
    <row r="158" spans="1:12" x14ac:dyDescent="0.25">
      <c r="A158">
        <v>9</v>
      </c>
      <c r="B158" t="s">
        <v>5609</v>
      </c>
      <c r="C158">
        <v>157</v>
      </c>
      <c r="D158" t="s">
        <v>5766</v>
      </c>
      <c r="E158" t="s">
        <v>131</v>
      </c>
      <c r="F158" t="s">
        <v>41</v>
      </c>
      <c r="G158" t="s">
        <v>64</v>
      </c>
      <c r="H158">
        <v>6</v>
      </c>
      <c r="I158" t="s">
        <v>30</v>
      </c>
      <c r="J158" t="str">
        <f>IF(Draft2018[[#This Row],[KEEPER]]="K",_xlfn.IFNA(INDEX(Draft2017[Current Contract],MATCH(Draft2018[[#This Row],[PLAYER]],Draft2017[PLAYER],0)),"Undrafted"),"")</f>
        <v/>
      </c>
      <c r="K158" t="str">
        <f>IF(Draft2018[[#This Row],[KEEPER]]="K",Draft2018[[#This Row],[Last Contract]],IF(ISNA(VLOOKUP(Draft2018[[#This Row],[PLAYER]],Rookies2018[Player],1,FALSE)),"Auction","Rookie"))</f>
        <v>Rookie</v>
      </c>
      <c r="L158">
        <f>IF(Draft2018[[#This Row],[KEEPER]]="K",1+_xlfn.IFNA(INDEX(Draft2017[Net Keeper Count],MATCH(Draft2018[[#This Row],[PLAYER]],Draft2017[PLAYER],0)),0),0)</f>
        <v>0</v>
      </c>
    </row>
    <row r="159" spans="1:12" x14ac:dyDescent="0.25">
      <c r="A159">
        <v>3</v>
      </c>
      <c r="B159" t="s">
        <v>5611</v>
      </c>
      <c r="C159">
        <v>158</v>
      </c>
      <c r="D159" t="s">
        <v>5767</v>
      </c>
      <c r="E159" t="s">
        <v>297</v>
      </c>
      <c r="F159" t="s">
        <v>105</v>
      </c>
      <c r="G159" t="s">
        <v>126</v>
      </c>
      <c r="H159">
        <v>1</v>
      </c>
      <c r="I159" t="s">
        <v>30</v>
      </c>
      <c r="J159" t="str">
        <f>IF(Draft2018[[#This Row],[KEEPER]]="K",_xlfn.IFNA(INDEX(Draft2017[Current Contract],MATCH(Draft2018[[#This Row],[PLAYER]],Draft2017[PLAYER],0)),"Undrafted"),"")</f>
        <v/>
      </c>
      <c r="K159" t="str">
        <f>IF(Draft2018[[#This Row],[KEEPER]]="K",Draft2018[[#This Row],[Last Contract]],IF(ISNA(VLOOKUP(Draft2018[[#This Row],[PLAYER]],Rookies2018[Player],1,FALSE)),"Auction","Rookie"))</f>
        <v>Rookie</v>
      </c>
      <c r="L159">
        <f>IF(Draft2018[[#This Row],[KEEPER]]="K",1+_xlfn.IFNA(INDEX(Draft2017[Net Keeper Count],MATCH(Draft2018[[#This Row],[PLAYER]],Draft2017[PLAYER],0)),0),0)</f>
        <v>0</v>
      </c>
    </row>
    <row r="160" spans="1:12" x14ac:dyDescent="0.25">
      <c r="A160">
        <v>5</v>
      </c>
      <c r="B160" t="s">
        <v>5613</v>
      </c>
      <c r="C160">
        <v>159</v>
      </c>
      <c r="D160" t="s">
        <v>5768</v>
      </c>
      <c r="E160" t="s">
        <v>472</v>
      </c>
      <c r="F160" t="s">
        <v>90</v>
      </c>
      <c r="G160" t="s">
        <v>102</v>
      </c>
      <c r="H160">
        <v>1</v>
      </c>
      <c r="I160" t="s">
        <v>30</v>
      </c>
      <c r="J160" t="str">
        <f>IF(Draft2018[[#This Row],[KEEPER]]="K",_xlfn.IFNA(INDEX(Draft2017[Current Contract],MATCH(Draft2018[[#This Row],[PLAYER]],Draft2017[PLAYER],0)),"Undrafted"),"")</f>
        <v/>
      </c>
      <c r="K160" t="str">
        <f>IF(Draft2018[[#This Row],[KEEPER]]="K",Draft2018[[#This Row],[Last Contract]],IF(ISNA(VLOOKUP(Draft2018[[#This Row],[PLAYER]],Rookies2018[Player],1,FALSE)),"Auction","Rookie"))</f>
        <v>Rookie</v>
      </c>
      <c r="L160">
        <f>IF(Draft2018[[#This Row],[KEEPER]]="K",1+_xlfn.IFNA(INDEX(Draft2017[Net Keeper Count],MATCH(Draft2018[[#This Row],[PLAYER]],Draft2017[PLAYER],0)),0),0)</f>
        <v>0</v>
      </c>
    </row>
    <row r="161" spans="1:12" x14ac:dyDescent="0.25">
      <c r="A161">
        <v>8</v>
      </c>
      <c r="B161" t="s">
        <v>5615</v>
      </c>
      <c r="C161">
        <v>160</v>
      </c>
      <c r="D161" t="s">
        <v>5769</v>
      </c>
      <c r="E161" t="s">
        <v>135</v>
      </c>
      <c r="F161" t="s">
        <v>94</v>
      </c>
      <c r="G161" t="s">
        <v>64</v>
      </c>
      <c r="H161">
        <v>6</v>
      </c>
      <c r="I161" t="s">
        <v>30</v>
      </c>
      <c r="J161" t="str">
        <f>IF(Draft2018[[#This Row],[KEEPER]]="K",_xlfn.IFNA(INDEX(Draft2017[Current Contract],MATCH(Draft2018[[#This Row],[PLAYER]],Draft2017[PLAYER],0)),"Undrafted"),"")</f>
        <v/>
      </c>
      <c r="K161" t="str">
        <f>IF(Draft2018[[#This Row],[KEEPER]]="K",Draft2018[[#This Row],[Last Contract]],IF(ISNA(VLOOKUP(Draft2018[[#This Row],[PLAYER]],Rookies2018[Player],1,FALSE)),"Auction","Rookie"))</f>
        <v>Rookie</v>
      </c>
      <c r="L161">
        <f>IF(Draft2018[[#This Row],[KEEPER]]="K",1+_xlfn.IFNA(INDEX(Draft2017[Net Keeper Count],MATCH(Draft2018[[#This Row],[PLAYER]],Draft2017[PLAYER],0)),0),0)</f>
        <v>0</v>
      </c>
    </row>
    <row r="162" spans="1:12" x14ac:dyDescent="0.25">
      <c r="A162">
        <v>5</v>
      </c>
      <c r="B162" t="s">
        <v>5613</v>
      </c>
      <c r="C162">
        <v>161</v>
      </c>
      <c r="D162" t="s">
        <v>5770</v>
      </c>
      <c r="E162" t="s">
        <v>309</v>
      </c>
      <c r="F162" t="s">
        <v>83</v>
      </c>
      <c r="G162" t="s">
        <v>102</v>
      </c>
      <c r="H162">
        <v>2</v>
      </c>
      <c r="I162" t="s">
        <v>30</v>
      </c>
      <c r="J162" t="str">
        <f>IF(Draft2018[[#This Row],[KEEPER]]="K",_xlfn.IFNA(INDEX(Draft2017[Current Contract],MATCH(Draft2018[[#This Row],[PLAYER]],Draft2017[PLAYER],0)),"Undrafted"),"")</f>
        <v/>
      </c>
      <c r="K162" t="str">
        <f>IF(Draft2018[[#This Row],[KEEPER]]="K",Draft2018[[#This Row],[Last Contract]],IF(ISNA(VLOOKUP(Draft2018[[#This Row],[PLAYER]],Rookies2018[Player],1,FALSE)),"Auction","Rookie"))</f>
        <v>Rookie</v>
      </c>
      <c r="L162">
        <f>IF(Draft2018[[#This Row],[KEEPER]]="K",1+_xlfn.IFNA(INDEX(Draft2017[Net Keeper Count],MATCH(Draft2018[[#This Row],[PLAYER]],Draft2017[PLAYER],0)),0),0)</f>
        <v>0</v>
      </c>
    </row>
    <row r="163" spans="1:12" x14ac:dyDescent="0.25">
      <c r="A163">
        <v>2</v>
      </c>
      <c r="B163" t="s">
        <v>5600</v>
      </c>
      <c r="C163">
        <v>162</v>
      </c>
      <c r="D163" t="s">
        <v>5771</v>
      </c>
      <c r="E163" t="s">
        <v>442</v>
      </c>
      <c r="F163" t="s">
        <v>36</v>
      </c>
      <c r="G163" t="s">
        <v>126</v>
      </c>
      <c r="H163">
        <v>1</v>
      </c>
      <c r="I163" t="s">
        <v>30</v>
      </c>
      <c r="J163" t="str">
        <f>IF(Draft2018[[#This Row],[KEEPER]]="K",_xlfn.IFNA(INDEX(Draft2017[Current Contract],MATCH(Draft2018[[#This Row],[PLAYER]],Draft2017[PLAYER],0)),"Undrafted"),"")</f>
        <v/>
      </c>
      <c r="K163" t="str">
        <f>IF(Draft2018[[#This Row],[KEEPER]]="K",Draft2018[[#This Row],[Last Contract]],IF(ISNA(VLOOKUP(Draft2018[[#This Row],[PLAYER]],Rookies2018[Player],1,FALSE)),"Auction","Rookie"))</f>
        <v>Rookie</v>
      </c>
      <c r="L163">
        <f>IF(Draft2018[[#This Row],[KEEPER]]="K",1+_xlfn.IFNA(INDEX(Draft2017[Net Keeper Count],MATCH(Draft2018[[#This Row],[PLAYER]],Draft2017[PLAYER],0)),0),0)</f>
        <v>0</v>
      </c>
    </row>
    <row r="164" spans="1:12" x14ac:dyDescent="0.25">
      <c r="A164">
        <v>7</v>
      </c>
      <c r="B164" t="s">
        <v>5602</v>
      </c>
      <c r="C164">
        <v>163</v>
      </c>
      <c r="D164" t="s">
        <v>5772</v>
      </c>
      <c r="E164" t="s">
        <v>117</v>
      </c>
      <c r="F164" t="s">
        <v>5660</v>
      </c>
      <c r="G164" t="s">
        <v>64</v>
      </c>
      <c r="H164">
        <v>6</v>
      </c>
      <c r="I164" t="s">
        <v>30</v>
      </c>
      <c r="J164" t="str">
        <f>IF(Draft2018[[#This Row],[KEEPER]]="K",_xlfn.IFNA(INDEX(Draft2017[Current Contract],MATCH(Draft2018[[#This Row],[PLAYER]],Draft2017[PLAYER],0)),"Undrafted"),"")</f>
        <v/>
      </c>
      <c r="K164" t="str">
        <f>IF(Draft2018[[#This Row],[KEEPER]]="K",Draft2018[[#This Row],[Last Contract]],IF(ISNA(VLOOKUP(Draft2018[[#This Row],[PLAYER]],Rookies2018[Player],1,FALSE)),"Auction","Rookie"))</f>
        <v>Rookie</v>
      </c>
      <c r="L164">
        <f>IF(Draft2018[[#This Row],[KEEPER]]="K",1+_xlfn.IFNA(INDEX(Draft2017[Net Keeper Count],MATCH(Draft2018[[#This Row],[PLAYER]],Draft2017[PLAYER],0)),0),0)</f>
        <v>0</v>
      </c>
    </row>
    <row r="165" spans="1:12" x14ac:dyDescent="0.25">
      <c r="A165">
        <v>4</v>
      </c>
      <c r="B165" t="s">
        <v>1009</v>
      </c>
      <c r="C165">
        <v>164</v>
      </c>
      <c r="D165" t="s">
        <v>5773</v>
      </c>
      <c r="E165" t="s">
        <v>521</v>
      </c>
      <c r="F165" t="s">
        <v>159</v>
      </c>
      <c r="G165" t="s">
        <v>64</v>
      </c>
      <c r="H165">
        <v>1</v>
      </c>
      <c r="I165" t="s">
        <v>30</v>
      </c>
      <c r="J165" t="str">
        <f>IF(Draft2018[[#This Row],[KEEPER]]="K",_xlfn.IFNA(INDEX(Draft2017[Current Contract],MATCH(Draft2018[[#This Row],[PLAYER]],Draft2017[PLAYER],0)),"Undrafted"),"")</f>
        <v/>
      </c>
      <c r="K165" t="str">
        <f>IF(Draft2018[[#This Row],[KEEPER]]="K",Draft2018[[#This Row],[Last Contract]],IF(ISNA(VLOOKUP(Draft2018[[#This Row],[PLAYER]],Rookies2018[Player],1,FALSE)),"Auction","Rookie"))</f>
        <v>Rookie</v>
      </c>
      <c r="L165">
        <f>IF(Draft2018[[#This Row],[KEEPER]]="K",1+_xlfn.IFNA(INDEX(Draft2017[Net Keeper Count],MATCH(Draft2018[[#This Row],[PLAYER]],Draft2017[PLAYER],0)),0),0)</f>
        <v>0</v>
      </c>
    </row>
    <row r="166" spans="1:12" x14ac:dyDescent="0.25">
      <c r="A166">
        <v>7</v>
      </c>
      <c r="B166" t="s">
        <v>5602</v>
      </c>
      <c r="C166">
        <v>165</v>
      </c>
      <c r="D166" t="s">
        <v>5774</v>
      </c>
      <c r="E166" t="s">
        <v>306</v>
      </c>
      <c r="F166" t="s">
        <v>86</v>
      </c>
      <c r="G166" t="s">
        <v>64</v>
      </c>
      <c r="H166">
        <v>2</v>
      </c>
      <c r="I166" t="s">
        <v>30</v>
      </c>
      <c r="J166" t="str">
        <f>IF(Draft2018[[#This Row],[KEEPER]]="K",_xlfn.IFNA(INDEX(Draft2017[Current Contract],MATCH(Draft2018[[#This Row],[PLAYER]],Draft2017[PLAYER],0)),"Undrafted"),"")</f>
        <v/>
      </c>
      <c r="K166" t="str">
        <f>IF(Draft2018[[#This Row],[KEEPER]]="K",Draft2018[[#This Row],[Last Contract]],IF(ISNA(VLOOKUP(Draft2018[[#This Row],[PLAYER]],Rookies2018[Player],1,FALSE)),"Auction","Rookie"))</f>
        <v>Rookie</v>
      </c>
      <c r="L166">
        <f>IF(Draft2018[[#This Row],[KEEPER]]="K",1+_xlfn.IFNA(INDEX(Draft2017[Net Keeper Count],MATCH(Draft2018[[#This Row],[PLAYER]],Draft2017[PLAYER],0)),0),0)</f>
        <v>0</v>
      </c>
    </row>
    <row r="167" spans="1:12" x14ac:dyDescent="0.25">
      <c r="A167">
        <v>10</v>
      </c>
      <c r="B167" t="s">
        <v>5607</v>
      </c>
      <c r="C167">
        <v>166</v>
      </c>
      <c r="D167" t="s">
        <v>5775</v>
      </c>
      <c r="E167" t="s">
        <v>419</v>
      </c>
      <c r="F167" t="s">
        <v>56</v>
      </c>
      <c r="G167" t="s">
        <v>29</v>
      </c>
      <c r="H167">
        <v>1</v>
      </c>
      <c r="I167" t="s">
        <v>30</v>
      </c>
      <c r="J167" t="str">
        <f>IF(Draft2018[[#This Row],[KEEPER]]="K",_xlfn.IFNA(INDEX(Draft2017[Current Contract],MATCH(Draft2018[[#This Row],[PLAYER]],Draft2017[PLAYER],0)),"Undrafted"),"")</f>
        <v/>
      </c>
      <c r="K167" t="str">
        <f>IF(Draft2018[[#This Row],[KEEPER]]="K",Draft2018[[#This Row],[Last Contract]],IF(ISNA(VLOOKUP(Draft2018[[#This Row],[PLAYER]],Rookies2018[Player],1,FALSE)),"Auction","Rookie"))</f>
        <v>Rookie</v>
      </c>
      <c r="L167">
        <f>IF(Draft2018[[#This Row],[KEEPER]]="K",1+_xlfn.IFNA(INDEX(Draft2017[Net Keeper Count],MATCH(Draft2018[[#This Row],[PLAYER]],Draft2017[PLAYER],0)),0),0)</f>
        <v>0</v>
      </c>
    </row>
    <row r="168" spans="1:12" x14ac:dyDescent="0.25">
      <c r="A168">
        <v>9</v>
      </c>
      <c r="B168" t="s">
        <v>5609</v>
      </c>
      <c r="C168">
        <v>167</v>
      </c>
      <c r="D168" t="s">
        <v>5776</v>
      </c>
      <c r="E168" t="s">
        <v>240</v>
      </c>
      <c r="F168" t="s">
        <v>56</v>
      </c>
      <c r="G168" t="s">
        <v>102</v>
      </c>
      <c r="H168">
        <v>4</v>
      </c>
      <c r="I168" t="s">
        <v>30</v>
      </c>
      <c r="J168" t="str">
        <f>IF(Draft2018[[#This Row],[KEEPER]]="K",_xlfn.IFNA(INDEX(Draft2017[Current Contract],MATCH(Draft2018[[#This Row],[PLAYER]],Draft2017[PLAYER],0)),"Undrafted"),"")</f>
        <v/>
      </c>
      <c r="K168" t="str">
        <f>IF(Draft2018[[#This Row],[KEEPER]]="K",Draft2018[[#This Row],[Last Contract]],IF(ISNA(VLOOKUP(Draft2018[[#This Row],[PLAYER]],Rookies2018[Player],1,FALSE)),"Auction","Rookie"))</f>
        <v>Rookie</v>
      </c>
      <c r="L168">
        <f>IF(Draft2018[[#This Row],[KEEPER]]="K",1+_xlfn.IFNA(INDEX(Draft2017[Net Keeper Count],MATCH(Draft2018[[#This Row],[PLAYER]],Draft2017[PLAYER],0)),0),0)</f>
        <v>0</v>
      </c>
    </row>
    <row r="169" spans="1:12" x14ac:dyDescent="0.25">
      <c r="A169">
        <v>3</v>
      </c>
      <c r="B169" t="s">
        <v>5611</v>
      </c>
      <c r="C169">
        <v>168</v>
      </c>
      <c r="D169" t="s">
        <v>5777</v>
      </c>
      <c r="E169" t="s">
        <v>127</v>
      </c>
      <c r="F169" t="s">
        <v>34</v>
      </c>
      <c r="G169" t="s">
        <v>64</v>
      </c>
      <c r="H169">
        <v>6</v>
      </c>
      <c r="I169" t="s">
        <v>30</v>
      </c>
      <c r="J169" t="str">
        <f>IF(Draft2018[[#This Row],[KEEPER]]="K",_xlfn.IFNA(INDEX(Draft2017[Current Contract],MATCH(Draft2018[[#This Row],[PLAYER]],Draft2017[PLAYER],0)),"Undrafted"),"")</f>
        <v/>
      </c>
      <c r="K169" t="str">
        <f>IF(Draft2018[[#This Row],[KEEPER]]="K",Draft2018[[#This Row],[Last Contract]],IF(ISNA(VLOOKUP(Draft2018[[#This Row],[PLAYER]],Rookies2018[Player],1,FALSE)),"Auction","Rookie"))</f>
        <v>Rookie</v>
      </c>
      <c r="L169">
        <f>IF(Draft2018[[#This Row],[KEEPER]]="K",1+_xlfn.IFNA(INDEX(Draft2017[Net Keeper Count],MATCH(Draft2018[[#This Row],[PLAYER]],Draft2017[PLAYER],0)),0),0)</f>
        <v>0</v>
      </c>
    </row>
    <row r="170" spans="1:12" x14ac:dyDescent="0.25">
      <c r="A170">
        <v>5</v>
      </c>
      <c r="B170" t="s">
        <v>5613</v>
      </c>
      <c r="C170">
        <v>169</v>
      </c>
      <c r="D170" t="s">
        <v>5778</v>
      </c>
      <c r="E170" t="s">
        <v>202</v>
      </c>
      <c r="F170" t="s">
        <v>96</v>
      </c>
      <c r="G170" t="s">
        <v>64</v>
      </c>
      <c r="H170">
        <v>5</v>
      </c>
      <c r="I170" t="s">
        <v>30</v>
      </c>
      <c r="J170" t="str">
        <f>IF(Draft2018[[#This Row],[KEEPER]]="K",_xlfn.IFNA(INDEX(Draft2017[Current Contract],MATCH(Draft2018[[#This Row],[PLAYER]],Draft2017[PLAYER],0)),"Undrafted"),"")</f>
        <v/>
      </c>
      <c r="K170" t="str">
        <f>IF(Draft2018[[#This Row],[KEEPER]]="K",Draft2018[[#This Row],[Last Contract]],IF(ISNA(VLOOKUP(Draft2018[[#This Row],[PLAYER]],Rookies2018[Player],1,FALSE)),"Auction","Rookie"))</f>
        <v>Rookie</v>
      </c>
      <c r="L170">
        <f>IF(Draft2018[[#This Row],[KEEPER]]="K",1+_xlfn.IFNA(INDEX(Draft2017[Net Keeper Count],MATCH(Draft2018[[#This Row],[PLAYER]],Draft2017[PLAYER],0)),0),0)</f>
        <v>0</v>
      </c>
    </row>
    <row r="171" spans="1:12" x14ac:dyDescent="0.25">
      <c r="A171">
        <v>1</v>
      </c>
      <c r="B171" t="s">
        <v>5617</v>
      </c>
      <c r="C171">
        <v>170</v>
      </c>
      <c r="D171" t="s">
        <v>5779</v>
      </c>
      <c r="E171" t="s">
        <v>274</v>
      </c>
      <c r="F171" t="s">
        <v>81</v>
      </c>
      <c r="G171" t="s">
        <v>102</v>
      </c>
      <c r="H171">
        <v>4</v>
      </c>
      <c r="I171" t="s">
        <v>30</v>
      </c>
      <c r="J171" t="str">
        <f>IF(Draft2018[[#This Row],[KEEPER]]="K",_xlfn.IFNA(INDEX(Draft2017[Current Contract],MATCH(Draft2018[[#This Row],[PLAYER]],Draft2017[PLAYER],0)),"Undrafted"),"")</f>
        <v/>
      </c>
      <c r="K171" t="str">
        <f>IF(Draft2018[[#This Row],[KEEPER]]="K",Draft2018[[#This Row],[Last Contract]],IF(ISNA(VLOOKUP(Draft2018[[#This Row],[PLAYER]],Rookies2018[Player],1,FALSE)),"Auction","Rookie"))</f>
        <v>Rookie</v>
      </c>
      <c r="L171">
        <f>IF(Draft2018[[#This Row],[KEEPER]]="K",1+_xlfn.IFNA(INDEX(Draft2017[Net Keeper Count],MATCH(Draft2018[[#This Row],[PLAYER]],Draft2017[PLAYER],0)),0),0)</f>
        <v>0</v>
      </c>
    </row>
    <row r="172" spans="1:12" x14ac:dyDescent="0.25">
      <c r="A172">
        <v>8</v>
      </c>
      <c r="B172" t="s">
        <v>5615</v>
      </c>
      <c r="C172">
        <v>171</v>
      </c>
      <c r="D172" t="s">
        <v>5780</v>
      </c>
      <c r="E172" t="s">
        <v>867</v>
      </c>
      <c r="F172" t="s">
        <v>28</v>
      </c>
      <c r="G172" t="s">
        <v>64</v>
      </c>
      <c r="H172">
        <v>3</v>
      </c>
      <c r="I172" t="s">
        <v>30</v>
      </c>
      <c r="J172" t="str">
        <f>IF(Draft2018[[#This Row],[KEEPER]]="K",_xlfn.IFNA(INDEX(Draft2017[Current Contract],MATCH(Draft2018[[#This Row],[PLAYER]],Draft2017[PLAYER],0)),"Undrafted"),"")</f>
        <v/>
      </c>
      <c r="K172" t="str">
        <f>IF(Draft2018[[#This Row],[KEEPER]]="K",Draft2018[[#This Row],[Last Contract]],IF(ISNA(VLOOKUP(Draft2018[[#This Row],[PLAYER]],Rookies2018[Player],1,FALSE)),"Auction","Rookie"))</f>
        <v>Auction</v>
      </c>
      <c r="L172">
        <f>IF(Draft2018[[#This Row],[KEEPER]]="K",1+_xlfn.IFNA(INDEX(Draft2017[Net Keeper Count],MATCH(Draft2018[[#This Row],[PLAYER]],Draft2017[PLAYER],0)),0),0)</f>
        <v>0</v>
      </c>
    </row>
    <row r="173" spans="1:12" x14ac:dyDescent="0.25">
      <c r="A173">
        <v>2</v>
      </c>
      <c r="B173" t="s">
        <v>5600</v>
      </c>
      <c r="C173">
        <v>172</v>
      </c>
      <c r="D173" t="s">
        <v>5781</v>
      </c>
      <c r="E173" t="s">
        <v>388</v>
      </c>
      <c r="F173" t="s">
        <v>66</v>
      </c>
      <c r="G173" t="s">
        <v>64</v>
      </c>
      <c r="H173">
        <v>1</v>
      </c>
      <c r="I173" t="s">
        <v>30</v>
      </c>
      <c r="J173" t="str">
        <f>IF(Draft2018[[#This Row],[KEEPER]]="K",_xlfn.IFNA(INDEX(Draft2017[Current Contract],MATCH(Draft2018[[#This Row],[PLAYER]],Draft2017[PLAYER],0)),"Undrafted"),"")</f>
        <v/>
      </c>
      <c r="K173" t="str">
        <f>IF(Draft2018[[#This Row],[KEEPER]]="K",Draft2018[[#This Row],[Last Contract]],IF(ISNA(VLOOKUP(Draft2018[[#This Row],[PLAYER]],Rookies2018[Player],1,FALSE)),"Auction","Rookie"))</f>
        <v>Rookie</v>
      </c>
      <c r="L173">
        <f>IF(Draft2018[[#This Row],[KEEPER]]="K",1+_xlfn.IFNA(INDEX(Draft2017[Net Keeper Count],MATCH(Draft2018[[#This Row],[PLAYER]],Draft2017[PLAYER],0)),0),0)</f>
        <v>0</v>
      </c>
    </row>
    <row r="174" spans="1:12" x14ac:dyDescent="0.25">
      <c r="A174">
        <v>7</v>
      </c>
      <c r="B174" t="s">
        <v>5602</v>
      </c>
      <c r="C174">
        <v>173</v>
      </c>
      <c r="D174" t="s">
        <v>5782</v>
      </c>
      <c r="E174" t="s">
        <v>259</v>
      </c>
      <c r="F174" t="s">
        <v>36</v>
      </c>
      <c r="G174" t="s">
        <v>102</v>
      </c>
      <c r="H174">
        <v>5</v>
      </c>
      <c r="I174" t="s">
        <v>30</v>
      </c>
      <c r="J174" t="str">
        <f>IF(Draft2018[[#This Row],[KEEPER]]="K",_xlfn.IFNA(INDEX(Draft2017[Current Contract],MATCH(Draft2018[[#This Row],[PLAYER]],Draft2017[PLAYER],0)),"Undrafted"),"")</f>
        <v/>
      </c>
      <c r="K174" t="str">
        <f>IF(Draft2018[[#This Row],[KEEPER]]="K",Draft2018[[#This Row],[Last Contract]],IF(ISNA(VLOOKUP(Draft2018[[#This Row],[PLAYER]],Rookies2018[Player],1,FALSE)),"Auction","Rookie"))</f>
        <v>Rookie</v>
      </c>
      <c r="L174">
        <f>IF(Draft2018[[#This Row],[KEEPER]]="K",1+_xlfn.IFNA(INDEX(Draft2017[Net Keeper Count],MATCH(Draft2018[[#This Row],[PLAYER]],Draft2017[PLAYER],0)),0),0)</f>
        <v>0</v>
      </c>
    </row>
    <row r="175" spans="1:12" x14ac:dyDescent="0.25">
      <c r="A175">
        <v>4</v>
      </c>
      <c r="B175" t="s">
        <v>1009</v>
      </c>
      <c r="C175">
        <v>174</v>
      </c>
      <c r="D175" t="s">
        <v>5783</v>
      </c>
      <c r="E175" t="s">
        <v>372</v>
      </c>
      <c r="F175" t="s">
        <v>70</v>
      </c>
      <c r="G175" t="s">
        <v>64</v>
      </c>
      <c r="H175">
        <v>1</v>
      </c>
      <c r="I175" t="s">
        <v>30</v>
      </c>
      <c r="J175" t="str">
        <f>IF(Draft2018[[#This Row],[KEEPER]]="K",_xlfn.IFNA(INDEX(Draft2017[Current Contract],MATCH(Draft2018[[#This Row],[PLAYER]],Draft2017[PLAYER],0)),"Undrafted"),"")</f>
        <v/>
      </c>
      <c r="K175" t="str">
        <f>IF(Draft2018[[#This Row],[KEEPER]]="K",Draft2018[[#This Row],[Last Contract]],IF(ISNA(VLOOKUP(Draft2018[[#This Row],[PLAYER]],Rookies2018[Player],1,FALSE)),"Auction","Rookie"))</f>
        <v>Rookie</v>
      </c>
      <c r="L175">
        <f>IF(Draft2018[[#This Row],[KEEPER]]="K",1+_xlfn.IFNA(INDEX(Draft2017[Net Keeper Count],MATCH(Draft2018[[#This Row],[PLAYER]],Draft2017[PLAYER],0)),0),0)</f>
        <v>0</v>
      </c>
    </row>
    <row r="176" spans="1:12" x14ac:dyDescent="0.25">
      <c r="A176">
        <v>7</v>
      </c>
      <c r="B176" t="s">
        <v>5602</v>
      </c>
      <c r="C176">
        <v>175</v>
      </c>
      <c r="D176" t="s">
        <v>5784</v>
      </c>
      <c r="E176" t="s">
        <v>232</v>
      </c>
      <c r="F176" t="s">
        <v>159</v>
      </c>
      <c r="G176" t="s">
        <v>29</v>
      </c>
      <c r="H176">
        <v>3</v>
      </c>
      <c r="I176" t="s">
        <v>30</v>
      </c>
      <c r="J176" t="str">
        <f>IF(Draft2018[[#This Row],[KEEPER]]="K",_xlfn.IFNA(INDEX(Draft2017[Current Contract],MATCH(Draft2018[[#This Row],[PLAYER]],Draft2017[PLAYER],0)),"Undrafted"),"")</f>
        <v/>
      </c>
      <c r="K176" t="str">
        <f>IF(Draft2018[[#This Row],[KEEPER]]="K",Draft2018[[#This Row],[Last Contract]],IF(ISNA(VLOOKUP(Draft2018[[#This Row],[PLAYER]],Rookies2018[Player],1,FALSE)),"Auction","Rookie"))</f>
        <v>Rookie</v>
      </c>
      <c r="L176">
        <f>IF(Draft2018[[#This Row],[KEEPER]]="K",1+_xlfn.IFNA(INDEX(Draft2017[Net Keeper Count],MATCH(Draft2018[[#This Row],[PLAYER]],Draft2017[PLAYER],0)),0),0)</f>
        <v>0</v>
      </c>
    </row>
    <row r="177" spans="1:12" x14ac:dyDescent="0.25">
      <c r="A177">
        <v>10</v>
      </c>
      <c r="B177" t="s">
        <v>5607</v>
      </c>
      <c r="C177">
        <v>176</v>
      </c>
      <c r="D177" t="s">
        <v>5785</v>
      </c>
      <c r="E177" t="s">
        <v>352</v>
      </c>
      <c r="F177" t="s">
        <v>79</v>
      </c>
      <c r="G177" t="s">
        <v>64</v>
      </c>
      <c r="H177">
        <v>4</v>
      </c>
      <c r="I177" t="s">
        <v>30</v>
      </c>
      <c r="J177" t="str">
        <f>IF(Draft2018[[#This Row],[KEEPER]]="K",_xlfn.IFNA(INDEX(Draft2017[Current Contract],MATCH(Draft2018[[#This Row],[PLAYER]],Draft2017[PLAYER],0)),"Undrafted"),"")</f>
        <v/>
      </c>
      <c r="K177" t="str">
        <f>IF(Draft2018[[#This Row],[KEEPER]]="K",Draft2018[[#This Row],[Last Contract]],IF(ISNA(VLOOKUP(Draft2018[[#This Row],[PLAYER]],Rookies2018[Player],1,FALSE)),"Auction","Rookie"))</f>
        <v>Rookie</v>
      </c>
      <c r="L177">
        <f>IF(Draft2018[[#This Row],[KEEPER]]="K",1+_xlfn.IFNA(INDEX(Draft2017[Net Keeper Count],MATCH(Draft2018[[#This Row],[PLAYER]],Draft2017[PLAYER],0)),0),0)</f>
        <v>0</v>
      </c>
    </row>
    <row r="178" spans="1:12" x14ac:dyDescent="0.25">
      <c r="A178">
        <v>9</v>
      </c>
      <c r="B178" t="s">
        <v>5609</v>
      </c>
      <c r="C178">
        <v>177</v>
      </c>
      <c r="D178" t="s">
        <v>5786</v>
      </c>
      <c r="E178" t="s">
        <v>359</v>
      </c>
      <c r="F178" t="s">
        <v>28</v>
      </c>
      <c r="G178" t="s">
        <v>102</v>
      </c>
      <c r="H178">
        <v>3</v>
      </c>
      <c r="I178" t="s">
        <v>30</v>
      </c>
      <c r="J178" t="str">
        <f>IF(Draft2018[[#This Row],[KEEPER]]="K",_xlfn.IFNA(INDEX(Draft2017[Current Contract],MATCH(Draft2018[[#This Row],[PLAYER]],Draft2017[PLAYER],0)),"Undrafted"),"")</f>
        <v/>
      </c>
      <c r="K178" t="str">
        <f>IF(Draft2018[[#This Row],[KEEPER]]="K",Draft2018[[#This Row],[Last Contract]],IF(ISNA(VLOOKUP(Draft2018[[#This Row],[PLAYER]],Rookies2018[Player],1,FALSE)),"Auction","Rookie"))</f>
        <v>Rookie</v>
      </c>
      <c r="L178">
        <f>IF(Draft2018[[#This Row],[KEEPER]]="K",1+_xlfn.IFNA(INDEX(Draft2017[Net Keeper Count],MATCH(Draft2018[[#This Row],[PLAYER]],Draft2017[PLAYER],0)),0),0)</f>
        <v>0</v>
      </c>
    </row>
    <row r="179" spans="1:12" x14ac:dyDescent="0.25">
      <c r="A179">
        <v>3</v>
      </c>
      <c r="B179" t="s">
        <v>5611</v>
      </c>
      <c r="C179">
        <v>178</v>
      </c>
      <c r="D179" t="s">
        <v>5787</v>
      </c>
      <c r="E179" t="s">
        <v>243</v>
      </c>
      <c r="F179" t="s">
        <v>86</v>
      </c>
      <c r="G179" t="s">
        <v>102</v>
      </c>
      <c r="H179">
        <v>4</v>
      </c>
      <c r="I179" t="s">
        <v>30</v>
      </c>
      <c r="J179" t="str">
        <f>IF(Draft2018[[#This Row],[KEEPER]]="K",_xlfn.IFNA(INDEX(Draft2017[Current Contract],MATCH(Draft2018[[#This Row],[PLAYER]],Draft2017[PLAYER],0)),"Undrafted"),"")</f>
        <v/>
      </c>
      <c r="K179" t="str">
        <f>IF(Draft2018[[#This Row],[KEEPER]]="K",Draft2018[[#This Row],[Last Contract]],IF(ISNA(VLOOKUP(Draft2018[[#This Row],[PLAYER]],Rookies2018[Player],1,FALSE)),"Auction","Rookie"))</f>
        <v>Rookie</v>
      </c>
      <c r="L179">
        <f>IF(Draft2018[[#This Row],[KEEPER]]="K",1+_xlfn.IFNA(INDEX(Draft2017[Net Keeper Count],MATCH(Draft2018[[#This Row],[PLAYER]],Draft2017[PLAYER],0)),0),0)</f>
        <v>0</v>
      </c>
    </row>
    <row r="180" spans="1:12" x14ac:dyDescent="0.25">
      <c r="A180">
        <v>5</v>
      </c>
      <c r="B180" t="s">
        <v>5613</v>
      </c>
      <c r="C180">
        <v>179</v>
      </c>
      <c r="D180" t="s">
        <v>5788</v>
      </c>
      <c r="E180" t="s">
        <v>224</v>
      </c>
      <c r="F180" t="s">
        <v>74</v>
      </c>
      <c r="G180" t="s">
        <v>102</v>
      </c>
      <c r="H180">
        <v>4</v>
      </c>
      <c r="I180" t="s">
        <v>30</v>
      </c>
      <c r="J180" t="str">
        <f>IF(Draft2018[[#This Row],[KEEPER]]="K",_xlfn.IFNA(INDEX(Draft2017[Current Contract],MATCH(Draft2018[[#This Row],[PLAYER]],Draft2017[PLAYER],0)),"Undrafted"),"")</f>
        <v/>
      </c>
      <c r="K180" t="str">
        <f>IF(Draft2018[[#This Row],[KEEPER]]="K",Draft2018[[#This Row],[Last Contract]],IF(ISNA(VLOOKUP(Draft2018[[#This Row],[PLAYER]],Rookies2018[Player],1,FALSE)),"Auction","Rookie"))</f>
        <v>Rookie</v>
      </c>
      <c r="L180">
        <f>IF(Draft2018[[#This Row],[KEEPER]]="K",1+_xlfn.IFNA(INDEX(Draft2017[Net Keeper Count],MATCH(Draft2018[[#This Row],[PLAYER]],Draft2017[PLAYER],0)),0),0)</f>
        <v>0</v>
      </c>
    </row>
    <row r="181" spans="1:12" x14ac:dyDescent="0.25">
      <c r="A181">
        <v>8</v>
      </c>
      <c r="B181" t="s">
        <v>5615</v>
      </c>
      <c r="C181">
        <v>180</v>
      </c>
      <c r="D181" t="s">
        <v>5789</v>
      </c>
      <c r="E181" t="s">
        <v>311</v>
      </c>
      <c r="F181" t="s">
        <v>49</v>
      </c>
      <c r="G181" t="s">
        <v>102</v>
      </c>
      <c r="H181">
        <v>2</v>
      </c>
      <c r="I181" t="s">
        <v>30</v>
      </c>
      <c r="J181" t="str">
        <f>IF(Draft2018[[#This Row],[KEEPER]]="K",_xlfn.IFNA(INDEX(Draft2017[Current Contract],MATCH(Draft2018[[#This Row],[PLAYER]],Draft2017[PLAYER],0)),"Undrafted"),"")</f>
        <v/>
      </c>
      <c r="K181" t="str">
        <f>IF(Draft2018[[#This Row],[KEEPER]]="K",Draft2018[[#This Row],[Last Contract]],IF(ISNA(VLOOKUP(Draft2018[[#This Row],[PLAYER]],Rookies2018[Player],1,FALSE)),"Auction","Rookie"))</f>
        <v>Rookie</v>
      </c>
      <c r="L181">
        <f>IF(Draft2018[[#This Row],[KEEPER]]="K",1+_xlfn.IFNA(INDEX(Draft2017[Net Keeper Count],MATCH(Draft2018[[#This Row],[PLAYER]],Draft2017[PLAYER],0)),0),0)</f>
        <v>0</v>
      </c>
    </row>
    <row r="182" spans="1:12" x14ac:dyDescent="0.25">
      <c r="A182">
        <v>7</v>
      </c>
      <c r="B182" t="s">
        <v>5602</v>
      </c>
      <c r="C182">
        <v>181</v>
      </c>
      <c r="D182" t="s">
        <v>5790</v>
      </c>
      <c r="E182" t="s">
        <v>367</v>
      </c>
      <c r="F182" t="s">
        <v>54</v>
      </c>
      <c r="G182" t="s">
        <v>102</v>
      </c>
      <c r="H182">
        <v>3</v>
      </c>
      <c r="I182" t="s">
        <v>30</v>
      </c>
      <c r="J182" t="str">
        <f>IF(Draft2018[[#This Row],[KEEPER]]="K",_xlfn.IFNA(INDEX(Draft2017[Current Contract],MATCH(Draft2018[[#This Row],[PLAYER]],Draft2017[PLAYER],0)),"Undrafted"),"")</f>
        <v/>
      </c>
      <c r="K182" t="str">
        <f>IF(Draft2018[[#This Row],[KEEPER]]="K",Draft2018[[#This Row],[Last Contract]],IF(ISNA(VLOOKUP(Draft2018[[#This Row],[PLAYER]],Rookies2018[Player],1,FALSE)),"Auction","Rookie"))</f>
        <v>Rookie</v>
      </c>
      <c r="L182">
        <f>IF(Draft2018[[#This Row],[KEEPER]]="K",1+_xlfn.IFNA(INDEX(Draft2017[Net Keeper Count],MATCH(Draft2018[[#This Row],[PLAYER]],Draft2017[PLAYER],0)),0),0)</f>
        <v>0</v>
      </c>
    </row>
    <row r="183" spans="1:12" x14ac:dyDescent="0.25">
      <c r="A183">
        <v>2</v>
      </c>
      <c r="B183" t="s">
        <v>5600</v>
      </c>
      <c r="C183">
        <v>182</v>
      </c>
      <c r="D183" t="s">
        <v>5791</v>
      </c>
      <c r="E183" t="s">
        <v>132</v>
      </c>
      <c r="F183" t="s">
        <v>88</v>
      </c>
      <c r="G183" t="s">
        <v>64</v>
      </c>
      <c r="H183">
        <v>5</v>
      </c>
      <c r="I183" t="s">
        <v>30</v>
      </c>
      <c r="J183" t="str">
        <f>IF(Draft2018[[#This Row],[KEEPER]]="K",_xlfn.IFNA(INDEX(Draft2017[Current Contract],MATCH(Draft2018[[#This Row],[PLAYER]],Draft2017[PLAYER],0)),"Undrafted"),"")</f>
        <v/>
      </c>
      <c r="K183" t="str">
        <f>IF(Draft2018[[#This Row],[KEEPER]]="K",Draft2018[[#This Row],[Last Contract]],IF(ISNA(VLOOKUP(Draft2018[[#This Row],[PLAYER]],Rookies2018[Player],1,FALSE)),"Auction","Rookie"))</f>
        <v>Rookie</v>
      </c>
      <c r="L183">
        <f>IF(Draft2018[[#This Row],[KEEPER]]="K",1+_xlfn.IFNA(INDEX(Draft2017[Net Keeper Count],MATCH(Draft2018[[#This Row],[PLAYER]],Draft2017[PLAYER],0)),0),0)</f>
        <v>0</v>
      </c>
    </row>
    <row r="184" spans="1:12" x14ac:dyDescent="0.25">
      <c r="A184">
        <v>7</v>
      </c>
      <c r="B184" t="s">
        <v>5602</v>
      </c>
      <c r="C184">
        <v>183</v>
      </c>
      <c r="D184" t="s">
        <v>5792</v>
      </c>
      <c r="E184" t="s">
        <v>222</v>
      </c>
      <c r="F184" t="s">
        <v>66</v>
      </c>
      <c r="G184" t="s">
        <v>102</v>
      </c>
      <c r="H184">
        <v>5</v>
      </c>
      <c r="I184" t="s">
        <v>30</v>
      </c>
      <c r="J184" t="str">
        <f>IF(Draft2018[[#This Row],[KEEPER]]="K",_xlfn.IFNA(INDEX(Draft2017[Current Contract],MATCH(Draft2018[[#This Row],[PLAYER]],Draft2017[PLAYER],0)),"Undrafted"),"")</f>
        <v/>
      </c>
      <c r="K184" t="str">
        <f>IF(Draft2018[[#This Row],[KEEPER]]="K",Draft2018[[#This Row],[Last Contract]],IF(ISNA(VLOOKUP(Draft2018[[#This Row],[PLAYER]],Rookies2018[Player],1,FALSE)),"Auction","Rookie"))</f>
        <v>Rookie</v>
      </c>
      <c r="L184">
        <f>IF(Draft2018[[#This Row],[KEEPER]]="K",1+_xlfn.IFNA(INDEX(Draft2017[Net Keeper Count],MATCH(Draft2018[[#This Row],[PLAYER]],Draft2017[PLAYER],0)),0),0)</f>
        <v>0</v>
      </c>
    </row>
    <row r="185" spans="1:12" x14ac:dyDescent="0.25">
      <c r="A185">
        <v>4</v>
      </c>
      <c r="B185" t="s">
        <v>1009</v>
      </c>
      <c r="C185">
        <v>184</v>
      </c>
      <c r="D185" t="s">
        <v>5793</v>
      </c>
      <c r="E185" t="s">
        <v>488</v>
      </c>
      <c r="F185" t="s">
        <v>675</v>
      </c>
      <c r="G185" t="s">
        <v>64</v>
      </c>
      <c r="H185">
        <v>1</v>
      </c>
      <c r="I185" t="s">
        <v>30</v>
      </c>
      <c r="J185" t="str">
        <f>IF(Draft2018[[#This Row],[KEEPER]]="K",_xlfn.IFNA(INDEX(Draft2017[Current Contract],MATCH(Draft2018[[#This Row],[PLAYER]],Draft2017[PLAYER],0)),"Undrafted"),"")</f>
        <v/>
      </c>
      <c r="K185" t="str">
        <f>IF(Draft2018[[#This Row],[KEEPER]]="K",Draft2018[[#This Row],[Last Contract]],IF(ISNA(VLOOKUP(Draft2018[[#This Row],[PLAYER]],Rookies2018[Player],1,FALSE)),"Auction","Rookie"))</f>
        <v>Rookie</v>
      </c>
      <c r="L185">
        <f>IF(Draft2018[[#This Row],[KEEPER]]="K",1+_xlfn.IFNA(INDEX(Draft2017[Net Keeper Count],MATCH(Draft2018[[#This Row],[PLAYER]],Draft2017[PLAYER],0)),0),0)</f>
        <v>0</v>
      </c>
    </row>
    <row r="186" spans="1:12" x14ac:dyDescent="0.25">
      <c r="A186">
        <v>7</v>
      </c>
      <c r="B186" t="s">
        <v>5602</v>
      </c>
      <c r="C186">
        <v>185</v>
      </c>
      <c r="D186" t="s">
        <v>5794</v>
      </c>
      <c r="E186" t="s">
        <v>277</v>
      </c>
      <c r="F186" t="s">
        <v>79</v>
      </c>
      <c r="G186" t="s">
        <v>126</v>
      </c>
      <c r="H186">
        <v>4</v>
      </c>
      <c r="I186" t="s">
        <v>30</v>
      </c>
      <c r="J186" t="str">
        <f>IF(Draft2018[[#This Row],[KEEPER]]="K",_xlfn.IFNA(INDEX(Draft2017[Current Contract],MATCH(Draft2018[[#This Row],[PLAYER]],Draft2017[PLAYER],0)),"Undrafted"),"")</f>
        <v/>
      </c>
      <c r="K186" t="str">
        <f>IF(Draft2018[[#This Row],[KEEPER]]="K",Draft2018[[#This Row],[Last Contract]],IF(ISNA(VLOOKUP(Draft2018[[#This Row],[PLAYER]],Rookies2018[Player],1,FALSE)),"Auction","Rookie"))</f>
        <v>Rookie</v>
      </c>
      <c r="L186">
        <f>IF(Draft2018[[#This Row],[KEEPER]]="K",1+_xlfn.IFNA(INDEX(Draft2017[Net Keeper Count],MATCH(Draft2018[[#This Row],[PLAYER]],Draft2017[PLAYER],0)),0),0)</f>
        <v>0</v>
      </c>
    </row>
    <row r="187" spans="1:12" x14ac:dyDescent="0.25">
      <c r="A187">
        <v>10</v>
      </c>
      <c r="B187" t="s">
        <v>5607</v>
      </c>
      <c r="C187">
        <v>186</v>
      </c>
      <c r="D187" t="s">
        <v>5795</v>
      </c>
      <c r="E187" t="s">
        <v>282</v>
      </c>
      <c r="F187" t="s">
        <v>44</v>
      </c>
      <c r="G187" t="s">
        <v>64</v>
      </c>
      <c r="H187">
        <v>4</v>
      </c>
      <c r="I187" t="s">
        <v>30</v>
      </c>
      <c r="J187" t="str">
        <f>IF(Draft2018[[#This Row],[KEEPER]]="K",_xlfn.IFNA(INDEX(Draft2017[Current Contract],MATCH(Draft2018[[#This Row],[PLAYER]],Draft2017[PLAYER],0)),"Undrafted"),"")</f>
        <v/>
      </c>
      <c r="K187" t="str">
        <f>IF(Draft2018[[#This Row],[KEEPER]]="K",Draft2018[[#This Row],[Last Contract]],IF(ISNA(VLOOKUP(Draft2018[[#This Row],[PLAYER]],Rookies2018[Player],1,FALSE)),"Auction","Rookie"))</f>
        <v>Rookie</v>
      </c>
      <c r="L187">
        <f>IF(Draft2018[[#This Row],[KEEPER]]="K",1+_xlfn.IFNA(INDEX(Draft2017[Net Keeper Count],MATCH(Draft2018[[#This Row],[PLAYER]],Draft2017[PLAYER],0)),0),0)</f>
        <v>0</v>
      </c>
    </row>
    <row r="188" spans="1:12" x14ac:dyDescent="0.25">
      <c r="A188">
        <v>2</v>
      </c>
      <c r="B188" t="s">
        <v>5600</v>
      </c>
      <c r="C188">
        <v>187</v>
      </c>
      <c r="D188" t="s">
        <v>5796</v>
      </c>
      <c r="E188" t="s">
        <v>303</v>
      </c>
      <c r="F188" t="s">
        <v>72</v>
      </c>
      <c r="G188" t="s">
        <v>64</v>
      </c>
      <c r="H188">
        <v>3</v>
      </c>
      <c r="I188" t="s">
        <v>30</v>
      </c>
      <c r="J188" t="str">
        <f>IF(Draft2018[[#This Row],[KEEPER]]="K",_xlfn.IFNA(INDEX(Draft2017[Current Contract],MATCH(Draft2018[[#This Row],[PLAYER]],Draft2017[PLAYER],0)),"Undrafted"),"")</f>
        <v/>
      </c>
      <c r="K188" t="str">
        <f>IF(Draft2018[[#This Row],[KEEPER]]="K",Draft2018[[#This Row],[Last Contract]],IF(ISNA(VLOOKUP(Draft2018[[#This Row],[PLAYER]],Rookies2018[Player],1,FALSE)),"Auction","Rookie"))</f>
        <v>Rookie</v>
      </c>
      <c r="L188">
        <f>IF(Draft2018[[#This Row],[KEEPER]]="K",1+_xlfn.IFNA(INDEX(Draft2017[Net Keeper Count],MATCH(Draft2018[[#This Row],[PLAYER]],Draft2017[PLAYER],0)),0),0)</f>
        <v>0</v>
      </c>
    </row>
    <row r="189" spans="1:12" x14ac:dyDescent="0.25">
      <c r="A189">
        <v>3</v>
      </c>
      <c r="B189" t="s">
        <v>5611</v>
      </c>
      <c r="C189">
        <v>188</v>
      </c>
      <c r="D189" t="s">
        <v>5797</v>
      </c>
      <c r="E189" t="s">
        <v>396</v>
      </c>
      <c r="F189" t="s">
        <v>96</v>
      </c>
      <c r="G189" t="s">
        <v>102</v>
      </c>
      <c r="H189">
        <v>3</v>
      </c>
      <c r="I189" t="s">
        <v>30</v>
      </c>
      <c r="J189" t="str">
        <f>IF(Draft2018[[#This Row],[KEEPER]]="K",_xlfn.IFNA(INDEX(Draft2017[Current Contract],MATCH(Draft2018[[#This Row],[PLAYER]],Draft2017[PLAYER],0)),"Undrafted"),"")</f>
        <v/>
      </c>
      <c r="K189" t="str">
        <f>IF(Draft2018[[#This Row],[KEEPER]]="K",Draft2018[[#This Row],[Last Contract]],IF(ISNA(VLOOKUP(Draft2018[[#This Row],[PLAYER]],Rookies2018[Player],1,FALSE)),"Auction","Rookie"))</f>
        <v>Rookie</v>
      </c>
      <c r="L189">
        <f>IF(Draft2018[[#This Row],[KEEPER]]="K",1+_xlfn.IFNA(INDEX(Draft2017[Net Keeper Count],MATCH(Draft2018[[#This Row],[PLAYER]],Draft2017[PLAYER],0)),0),0)</f>
        <v>0</v>
      </c>
    </row>
    <row r="190" spans="1:12" x14ac:dyDescent="0.25">
      <c r="A190">
        <v>5</v>
      </c>
      <c r="B190" t="s">
        <v>5613</v>
      </c>
      <c r="C190">
        <v>189</v>
      </c>
      <c r="D190" t="s">
        <v>5798</v>
      </c>
      <c r="E190" t="s">
        <v>271</v>
      </c>
      <c r="F190" t="s">
        <v>44</v>
      </c>
      <c r="G190" t="s">
        <v>64</v>
      </c>
      <c r="H190">
        <v>3</v>
      </c>
      <c r="I190" t="s">
        <v>30</v>
      </c>
      <c r="J190" t="str">
        <f>IF(Draft2018[[#This Row],[KEEPER]]="K",_xlfn.IFNA(INDEX(Draft2017[Current Contract],MATCH(Draft2018[[#This Row],[PLAYER]],Draft2017[PLAYER],0)),"Undrafted"),"")</f>
        <v/>
      </c>
      <c r="K190" t="str">
        <f>IF(Draft2018[[#This Row],[KEEPER]]="K",Draft2018[[#This Row],[Last Contract]],IF(ISNA(VLOOKUP(Draft2018[[#This Row],[PLAYER]],Rookies2018[Player],1,FALSE)),"Auction","Rookie"))</f>
        <v>Rookie</v>
      </c>
      <c r="L190">
        <f>IF(Draft2018[[#This Row],[KEEPER]]="K",1+_xlfn.IFNA(INDEX(Draft2017[Net Keeper Count],MATCH(Draft2018[[#This Row],[PLAYER]],Draft2017[PLAYER],0)),0),0)</f>
        <v>0</v>
      </c>
    </row>
    <row r="191" spans="1:12" x14ac:dyDescent="0.25">
      <c r="A191">
        <v>7</v>
      </c>
      <c r="B191" t="s">
        <v>5602</v>
      </c>
      <c r="C191">
        <v>190</v>
      </c>
      <c r="D191" t="s">
        <v>5799</v>
      </c>
      <c r="E191" t="s">
        <v>319</v>
      </c>
      <c r="F191" t="s">
        <v>44</v>
      </c>
      <c r="G191" t="s">
        <v>102</v>
      </c>
      <c r="H191">
        <v>3</v>
      </c>
      <c r="I191" t="s">
        <v>30</v>
      </c>
      <c r="J191" t="str">
        <f>IF(Draft2018[[#This Row],[KEEPER]]="K",_xlfn.IFNA(INDEX(Draft2017[Current Contract],MATCH(Draft2018[[#This Row],[PLAYER]],Draft2017[PLAYER],0)),"Undrafted"),"")</f>
        <v/>
      </c>
      <c r="K191" t="str">
        <f>IF(Draft2018[[#This Row],[KEEPER]]="K",Draft2018[[#This Row],[Last Contract]],IF(ISNA(VLOOKUP(Draft2018[[#This Row],[PLAYER]],Rookies2018[Player],1,FALSE)),"Auction","Rookie"))</f>
        <v>Rookie</v>
      </c>
      <c r="L191">
        <f>IF(Draft2018[[#This Row],[KEEPER]]="K",1+_xlfn.IFNA(INDEX(Draft2017[Net Keeper Count],MATCH(Draft2018[[#This Row],[PLAYER]],Draft2017[PLAYER],0)),0),0)</f>
        <v>0</v>
      </c>
    </row>
    <row r="192" spans="1:12" x14ac:dyDescent="0.25">
      <c r="A192">
        <v>2</v>
      </c>
      <c r="B192" t="s">
        <v>5600</v>
      </c>
      <c r="C192">
        <v>191</v>
      </c>
      <c r="D192" t="s">
        <v>5800</v>
      </c>
      <c r="E192" t="s">
        <v>249</v>
      </c>
      <c r="F192" t="s">
        <v>107</v>
      </c>
      <c r="G192" t="s">
        <v>29</v>
      </c>
      <c r="H192">
        <v>2</v>
      </c>
      <c r="I192" t="s">
        <v>30</v>
      </c>
      <c r="J192" t="str">
        <f>IF(Draft2018[[#This Row],[KEEPER]]="K",_xlfn.IFNA(INDEX(Draft2017[Current Contract],MATCH(Draft2018[[#This Row],[PLAYER]],Draft2017[PLAYER],0)),"Undrafted"),"")</f>
        <v/>
      </c>
      <c r="K192" t="str">
        <f>IF(Draft2018[[#This Row],[KEEPER]]="K",Draft2018[[#This Row],[Last Contract]],IF(ISNA(VLOOKUP(Draft2018[[#This Row],[PLAYER]],Rookies2018[Player],1,FALSE)),"Auction","Rookie"))</f>
        <v>Rookie</v>
      </c>
      <c r="L192">
        <f>IF(Draft2018[[#This Row],[KEEPER]]="K",1+_xlfn.IFNA(INDEX(Draft2017[Net Keeper Count],MATCH(Draft2018[[#This Row],[PLAYER]],Draft2017[PLAYER],0)),0),0)</f>
        <v>0</v>
      </c>
    </row>
    <row r="193" spans="1:12" x14ac:dyDescent="0.25">
      <c r="A193">
        <v>2</v>
      </c>
      <c r="B193" t="s">
        <v>5600</v>
      </c>
      <c r="C193">
        <v>192</v>
      </c>
      <c r="D193" t="s">
        <v>5801</v>
      </c>
      <c r="E193" t="s">
        <v>346</v>
      </c>
      <c r="F193" t="s">
        <v>68</v>
      </c>
      <c r="G193" t="s">
        <v>102</v>
      </c>
      <c r="H193">
        <v>4</v>
      </c>
      <c r="I193" t="s">
        <v>30</v>
      </c>
      <c r="J193" t="str">
        <f>IF(Draft2018[[#This Row],[KEEPER]]="K",_xlfn.IFNA(INDEX(Draft2017[Current Contract],MATCH(Draft2018[[#This Row],[PLAYER]],Draft2017[PLAYER],0)),"Undrafted"),"")</f>
        <v/>
      </c>
      <c r="K193" t="str">
        <f>IF(Draft2018[[#This Row],[KEEPER]]="K",Draft2018[[#This Row],[Last Contract]],IF(ISNA(VLOOKUP(Draft2018[[#This Row],[PLAYER]],Rookies2018[Player],1,FALSE)),"Auction","Rookie"))</f>
        <v>Rookie</v>
      </c>
      <c r="L193">
        <f>IF(Draft2018[[#This Row],[KEEPER]]="K",1+_xlfn.IFNA(INDEX(Draft2017[Net Keeper Count],MATCH(Draft2018[[#This Row],[PLAYER]],Draft2017[PLAYER],0)),0),0)</f>
        <v>0</v>
      </c>
    </row>
    <row r="194" spans="1:12" x14ac:dyDescent="0.25">
      <c r="A194">
        <v>7</v>
      </c>
      <c r="B194" t="s">
        <v>5602</v>
      </c>
      <c r="C194">
        <v>193</v>
      </c>
      <c r="D194" t="s">
        <v>5802</v>
      </c>
      <c r="E194" t="s">
        <v>175</v>
      </c>
      <c r="F194" t="s">
        <v>52</v>
      </c>
      <c r="G194" t="s">
        <v>64</v>
      </c>
      <c r="H194">
        <v>4</v>
      </c>
      <c r="I194" t="s">
        <v>30</v>
      </c>
      <c r="J194" t="str">
        <f>IF(Draft2018[[#This Row],[KEEPER]]="K",_xlfn.IFNA(INDEX(Draft2017[Current Contract],MATCH(Draft2018[[#This Row],[PLAYER]],Draft2017[PLAYER],0)),"Undrafted"),"")</f>
        <v/>
      </c>
      <c r="K194" t="str">
        <f>IF(Draft2018[[#This Row],[KEEPER]]="K",Draft2018[[#This Row],[Last Contract]],IF(ISNA(VLOOKUP(Draft2018[[#This Row],[PLAYER]],Rookies2018[Player],1,FALSE)),"Auction","Rookie"))</f>
        <v>Rookie</v>
      </c>
      <c r="L194">
        <f>IF(Draft2018[[#This Row],[KEEPER]]="K",1+_xlfn.IFNA(INDEX(Draft2017[Net Keeper Count],MATCH(Draft2018[[#This Row],[PLAYER]],Draft2017[PLAYER],0)),0),0)</f>
        <v>0</v>
      </c>
    </row>
    <row r="195" spans="1:12" x14ac:dyDescent="0.25">
      <c r="A195">
        <v>4</v>
      </c>
      <c r="B195" t="s">
        <v>1009</v>
      </c>
      <c r="C195">
        <v>194</v>
      </c>
      <c r="D195" t="s">
        <v>5803</v>
      </c>
      <c r="E195" t="s">
        <v>5804</v>
      </c>
      <c r="F195" t="s">
        <v>58</v>
      </c>
      <c r="G195" t="s">
        <v>64</v>
      </c>
      <c r="H195">
        <v>1</v>
      </c>
      <c r="I195" t="s">
        <v>30</v>
      </c>
      <c r="J195" t="str">
        <f>IF(Draft2018[[#This Row],[KEEPER]]="K",_xlfn.IFNA(INDEX(Draft2017[Current Contract],MATCH(Draft2018[[#This Row],[PLAYER]],Draft2017[PLAYER],0)),"Undrafted"),"")</f>
        <v/>
      </c>
      <c r="K195" t="str">
        <f>IF(Draft2018[[#This Row],[KEEPER]]="K",Draft2018[[#This Row],[Last Contract]],IF(ISNA(VLOOKUP(Draft2018[[#This Row],[PLAYER]],Rookies2018[Player],1,FALSE)),"Auction","Rookie"))</f>
        <v>Rookie</v>
      </c>
      <c r="L195">
        <f>IF(Draft2018[[#This Row],[KEEPER]]="K",1+_xlfn.IFNA(INDEX(Draft2017[Net Keeper Count],MATCH(Draft2018[[#This Row],[PLAYER]],Draft2017[PLAYER],0)),0),0)</f>
        <v>0</v>
      </c>
    </row>
    <row r="196" spans="1:12" x14ac:dyDescent="0.25">
      <c r="A196">
        <v>2</v>
      </c>
      <c r="B196" t="s">
        <v>5600</v>
      </c>
      <c r="C196">
        <v>195</v>
      </c>
      <c r="D196" t="s">
        <v>5805</v>
      </c>
      <c r="E196" t="s">
        <v>179</v>
      </c>
      <c r="F196" t="s">
        <v>86</v>
      </c>
      <c r="G196" t="s">
        <v>29</v>
      </c>
      <c r="H196">
        <v>4</v>
      </c>
      <c r="I196" t="s">
        <v>30</v>
      </c>
      <c r="J196" t="str">
        <f>IF(Draft2018[[#This Row],[KEEPER]]="K",_xlfn.IFNA(INDEX(Draft2017[Current Contract],MATCH(Draft2018[[#This Row],[PLAYER]],Draft2017[PLAYER],0)),"Undrafted"),"")</f>
        <v/>
      </c>
      <c r="K196" t="str">
        <f>IF(Draft2018[[#This Row],[KEEPER]]="K",Draft2018[[#This Row],[Last Contract]],IF(ISNA(VLOOKUP(Draft2018[[#This Row],[PLAYER]],Rookies2018[Player],1,FALSE)),"Auction","Rookie"))</f>
        <v>Rookie</v>
      </c>
      <c r="L196">
        <f>IF(Draft2018[[#This Row],[KEEPER]]="K",1+_xlfn.IFNA(INDEX(Draft2017[Net Keeper Count],MATCH(Draft2018[[#This Row],[PLAYER]],Draft2017[PLAYER],0)),0),0)</f>
        <v>0</v>
      </c>
    </row>
    <row r="197" spans="1:12" x14ac:dyDescent="0.25">
      <c r="A197">
        <v>10</v>
      </c>
      <c r="B197" t="s">
        <v>5607</v>
      </c>
      <c r="C197">
        <v>196</v>
      </c>
      <c r="D197" t="s">
        <v>5806</v>
      </c>
      <c r="E197" t="s">
        <v>278</v>
      </c>
      <c r="F197" t="s">
        <v>96</v>
      </c>
      <c r="G197" t="s">
        <v>29</v>
      </c>
      <c r="H197">
        <v>3</v>
      </c>
      <c r="I197" t="s">
        <v>30</v>
      </c>
      <c r="J197" t="str">
        <f>IF(Draft2018[[#This Row],[KEEPER]]="K",_xlfn.IFNA(INDEX(Draft2017[Current Contract],MATCH(Draft2018[[#This Row],[PLAYER]],Draft2017[PLAYER],0)),"Undrafted"),"")</f>
        <v/>
      </c>
      <c r="K197" t="str">
        <f>IF(Draft2018[[#This Row],[KEEPER]]="K",Draft2018[[#This Row],[Last Contract]],IF(ISNA(VLOOKUP(Draft2018[[#This Row],[PLAYER]],Rookies2018[Player],1,FALSE)),"Auction","Rookie"))</f>
        <v>Rookie</v>
      </c>
      <c r="L197">
        <f>IF(Draft2018[[#This Row],[KEEPER]]="K",1+_xlfn.IFNA(INDEX(Draft2017[Net Keeper Count],MATCH(Draft2018[[#This Row],[PLAYER]],Draft2017[PLAYER],0)),0),0)</f>
        <v>0</v>
      </c>
    </row>
    <row r="198" spans="1:12" x14ac:dyDescent="0.25">
      <c r="A198">
        <v>4</v>
      </c>
      <c r="B198" t="s">
        <v>1009</v>
      </c>
      <c r="C198">
        <v>197</v>
      </c>
      <c r="D198" t="s">
        <v>5807</v>
      </c>
      <c r="E198" t="s">
        <v>385</v>
      </c>
      <c r="F198" t="s">
        <v>56</v>
      </c>
      <c r="G198" t="s">
        <v>64</v>
      </c>
      <c r="H198">
        <v>2</v>
      </c>
      <c r="I198" t="s">
        <v>30</v>
      </c>
      <c r="J198" t="str">
        <f>IF(Draft2018[[#This Row],[KEEPER]]="K",_xlfn.IFNA(INDEX(Draft2017[Current Contract],MATCH(Draft2018[[#This Row],[PLAYER]],Draft2017[PLAYER],0)),"Undrafted"),"")</f>
        <v/>
      </c>
      <c r="K198" t="str">
        <f>IF(Draft2018[[#This Row],[KEEPER]]="K",Draft2018[[#This Row],[Last Contract]],IF(ISNA(VLOOKUP(Draft2018[[#This Row],[PLAYER]],Rookies2018[Player],1,FALSE)),"Auction","Rookie"))</f>
        <v>Rookie</v>
      </c>
      <c r="L198">
        <f>IF(Draft2018[[#This Row],[KEEPER]]="K",1+_xlfn.IFNA(INDEX(Draft2017[Net Keeper Count],MATCH(Draft2018[[#This Row],[PLAYER]],Draft2017[PLAYER],0)),0),0)</f>
        <v>0</v>
      </c>
    </row>
    <row r="199" spans="1:12" x14ac:dyDescent="0.25">
      <c r="A199">
        <v>3</v>
      </c>
      <c r="B199" t="s">
        <v>5611</v>
      </c>
      <c r="C199">
        <v>198</v>
      </c>
      <c r="D199" t="s">
        <v>5808</v>
      </c>
      <c r="E199" t="s">
        <v>414</v>
      </c>
      <c r="F199" t="s">
        <v>77</v>
      </c>
      <c r="G199" t="s">
        <v>64</v>
      </c>
      <c r="H199">
        <v>2</v>
      </c>
      <c r="I199" t="s">
        <v>30</v>
      </c>
      <c r="J199" t="str">
        <f>IF(Draft2018[[#This Row],[KEEPER]]="K",_xlfn.IFNA(INDEX(Draft2017[Current Contract],MATCH(Draft2018[[#This Row],[PLAYER]],Draft2017[PLAYER],0)),"Undrafted"),"")</f>
        <v/>
      </c>
      <c r="K199" t="str">
        <f>IF(Draft2018[[#This Row],[KEEPER]]="K",Draft2018[[#This Row],[Last Contract]],IF(ISNA(VLOOKUP(Draft2018[[#This Row],[PLAYER]],Rookies2018[Player],1,FALSE)),"Auction","Rookie"))</f>
        <v>Rookie</v>
      </c>
      <c r="L199">
        <f>IF(Draft2018[[#This Row],[KEEPER]]="K",1+_xlfn.IFNA(INDEX(Draft2017[Net Keeper Count],MATCH(Draft2018[[#This Row],[PLAYER]],Draft2017[PLAYER],0)),0),0)</f>
        <v>0</v>
      </c>
    </row>
    <row r="200" spans="1:12" x14ac:dyDescent="0.25">
      <c r="A200">
        <v>5</v>
      </c>
      <c r="B200" t="s">
        <v>5613</v>
      </c>
      <c r="C200">
        <v>199</v>
      </c>
      <c r="D200" t="s">
        <v>5809</v>
      </c>
      <c r="E200" t="s">
        <v>336</v>
      </c>
      <c r="F200" t="s">
        <v>39</v>
      </c>
      <c r="G200" t="s">
        <v>126</v>
      </c>
      <c r="H200">
        <v>2</v>
      </c>
      <c r="I200" t="s">
        <v>30</v>
      </c>
      <c r="J200" t="str">
        <f>IF(Draft2018[[#This Row],[KEEPER]]="K",_xlfn.IFNA(INDEX(Draft2017[Current Contract],MATCH(Draft2018[[#This Row],[PLAYER]],Draft2017[PLAYER],0)),"Undrafted"),"")</f>
        <v/>
      </c>
      <c r="K200" t="str">
        <f>IF(Draft2018[[#This Row],[KEEPER]]="K",Draft2018[[#This Row],[Last Contract]],IF(ISNA(VLOOKUP(Draft2018[[#This Row],[PLAYER]],Rookies2018[Player],1,FALSE)),"Auction","Rookie"))</f>
        <v>Rookie</v>
      </c>
      <c r="L200">
        <f>IF(Draft2018[[#This Row],[KEEPER]]="K",1+_xlfn.IFNA(INDEX(Draft2017[Net Keeper Count],MATCH(Draft2018[[#This Row],[PLAYER]],Draft2017[PLAYER],0)),0),0)</f>
        <v>0</v>
      </c>
    </row>
    <row r="201" spans="1:12" x14ac:dyDescent="0.25">
      <c r="A201">
        <v>10</v>
      </c>
      <c r="B201" t="s">
        <v>5607</v>
      </c>
      <c r="C201">
        <v>200</v>
      </c>
      <c r="D201" t="s">
        <v>5810</v>
      </c>
      <c r="E201" t="s">
        <v>403</v>
      </c>
      <c r="F201" t="s">
        <v>28</v>
      </c>
      <c r="G201" t="s">
        <v>102</v>
      </c>
      <c r="H201">
        <v>3</v>
      </c>
      <c r="I201" t="s">
        <v>30</v>
      </c>
      <c r="J201" t="str">
        <f>IF(Draft2018[[#This Row],[KEEPER]]="K",_xlfn.IFNA(INDEX(Draft2017[Current Contract],MATCH(Draft2018[[#This Row],[PLAYER]],Draft2017[PLAYER],0)),"Undrafted"),"")</f>
        <v/>
      </c>
      <c r="K201" t="str">
        <f>IF(Draft2018[[#This Row],[KEEPER]]="K",Draft2018[[#This Row],[Last Contract]],IF(ISNA(VLOOKUP(Draft2018[[#This Row],[PLAYER]],Rookies2018[Player],1,FALSE)),"Auction","Rookie"))</f>
        <v>Rookie</v>
      </c>
      <c r="L201">
        <f>IF(Draft2018[[#This Row],[KEEPER]]="K",1+_xlfn.IFNA(INDEX(Draft2017[Net Keeper Count],MATCH(Draft2018[[#This Row],[PLAYER]],Draft2017[PLAYER],0)),0),0)</f>
        <v>0</v>
      </c>
    </row>
    <row r="202" spans="1:12" x14ac:dyDescent="0.25">
      <c r="A202">
        <v>7</v>
      </c>
      <c r="B202" t="s">
        <v>5602</v>
      </c>
      <c r="C202">
        <v>201</v>
      </c>
      <c r="D202" t="s">
        <v>5811</v>
      </c>
      <c r="E202" t="s">
        <v>162</v>
      </c>
      <c r="F202" t="s">
        <v>72</v>
      </c>
      <c r="G202" t="s">
        <v>102</v>
      </c>
      <c r="H202">
        <v>38</v>
      </c>
      <c r="I202" t="s">
        <v>30</v>
      </c>
      <c r="J202" t="str">
        <f>IF(Draft2018[[#This Row],[KEEPER]]="K",_xlfn.IFNA(INDEX(Draft2017[Current Contract],MATCH(Draft2018[[#This Row],[PLAYER]],Draft2017[PLAYER],0)),"Undrafted"),"")</f>
        <v/>
      </c>
      <c r="K202" t="str">
        <f>IF(Draft2018[[#This Row],[KEEPER]]="K",Draft2018[[#This Row],[Last Contract]],IF(ISNA(VLOOKUP(Draft2018[[#This Row],[PLAYER]],Rookies2018[Player],1,FALSE)),"Auction","Rookie"))</f>
        <v>Auction</v>
      </c>
      <c r="L202">
        <f>IF(Draft2018[[#This Row],[KEEPER]]="K",1+_xlfn.IFNA(INDEX(Draft2017[Net Keeper Count],MATCH(Draft2018[[#This Row],[PLAYER]],Draft2017[PLAYER],0)),0),0)</f>
        <v>0</v>
      </c>
    </row>
    <row r="203" spans="1:12" x14ac:dyDescent="0.25">
      <c r="A203">
        <v>9</v>
      </c>
      <c r="B203" t="s">
        <v>5609</v>
      </c>
      <c r="C203">
        <v>202</v>
      </c>
      <c r="D203" t="s">
        <v>5812</v>
      </c>
      <c r="E203" t="s">
        <v>552</v>
      </c>
      <c r="F203" t="s">
        <v>34</v>
      </c>
      <c r="G203" t="s">
        <v>31</v>
      </c>
      <c r="H203">
        <v>4</v>
      </c>
      <c r="I203" t="s">
        <v>30</v>
      </c>
      <c r="J203" t="str">
        <f>IF(Draft2018[[#This Row],[KEEPER]]="K",_xlfn.IFNA(INDEX(Draft2017[Current Contract],MATCH(Draft2018[[#This Row],[PLAYER]],Draft2017[PLAYER],0)),"Undrafted"),"")</f>
        <v/>
      </c>
      <c r="K203" t="str">
        <f>IF(Draft2018[[#This Row],[KEEPER]]="K",Draft2018[[#This Row],[Last Contract]],IF(ISNA(VLOOKUP(Draft2018[[#This Row],[PLAYER]],Rookies2018[Player],1,FALSE)),"Auction","Rookie"))</f>
        <v>Auction</v>
      </c>
      <c r="L203">
        <f>IF(Draft2018[[#This Row],[KEEPER]]="K",1+_xlfn.IFNA(INDEX(Draft2017[Net Keeper Count],MATCH(Draft2018[[#This Row],[PLAYER]],Draft2017[PLAYER],0)),0),0)</f>
        <v>0</v>
      </c>
    </row>
    <row r="204" spans="1:12" x14ac:dyDescent="0.25">
      <c r="A204">
        <v>7</v>
      </c>
      <c r="B204" t="s">
        <v>5602</v>
      </c>
      <c r="C204">
        <v>203</v>
      </c>
      <c r="D204" t="s">
        <v>5813</v>
      </c>
      <c r="E204" t="s">
        <v>376</v>
      </c>
      <c r="F204" t="s">
        <v>88</v>
      </c>
      <c r="G204" t="s">
        <v>102</v>
      </c>
      <c r="H204">
        <v>1</v>
      </c>
      <c r="I204" t="s">
        <v>30</v>
      </c>
      <c r="J204" t="str">
        <f>IF(Draft2018[[#This Row],[KEEPER]]="K",_xlfn.IFNA(INDEX(Draft2017[Current Contract],MATCH(Draft2018[[#This Row],[PLAYER]],Draft2017[PLAYER],0)),"Undrafted"),"")</f>
        <v/>
      </c>
      <c r="K204" t="str">
        <f>IF(Draft2018[[#This Row],[KEEPER]]="K",Draft2018[[#This Row],[Last Contract]],IF(ISNA(VLOOKUP(Draft2018[[#This Row],[PLAYER]],Rookies2018[Player],1,FALSE)),"Auction","Rookie"))</f>
        <v>Rookie</v>
      </c>
      <c r="L204">
        <f>IF(Draft2018[[#This Row],[KEEPER]]="K",1+_xlfn.IFNA(INDEX(Draft2017[Net Keeper Count],MATCH(Draft2018[[#This Row],[PLAYER]],Draft2017[PLAYER],0)),0),0)</f>
        <v>0</v>
      </c>
    </row>
    <row r="205" spans="1:12" x14ac:dyDescent="0.25">
      <c r="A205">
        <v>10</v>
      </c>
      <c r="B205" t="s">
        <v>5607</v>
      </c>
      <c r="C205">
        <v>204</v>
      </c>
      <c r="D205" t="s">
        <v>5814</v>
      </c>
      <c r="E205" t="s">
        <v>134</v>
      </c>
      <c r="F205" t="s">
        <v>94</v>
      </c>
      <c r="G205" t="s">
        <v>102</v>
      </c>
      <c r="H205">
        <v>75</v>
      </c>
      <c r="I205" t="s">
        <v>30</v>
      </c>
      <c r="J205" t="str">
        <f>IF(Draft2018[[#This Row],[KEEPER]]="K",_xlfn.IFNA(INDEX(Draft2017[Current Contract],MATCH(Draft2018[[#This Row],[PLAYER]],Draft2017[PLAYER],0)),"Undrafted"),"")</f>
        <v/>
      </c>
      <c r="K205" t="str">
        <f>IF(Draft2018[[#This Row],[KEEPER]]="K",Draft2018[[#This Row],[Last Contract]],IF(ISNA(VLOOKUP(Draft2018[[#This Row],[PLAYER]],Rookies2018[Player],1,FALSE)),"Auction","Rookie"))</f>
        <v>Auction</v>
      </c>
      <c r="L205">
        <f>IF(Draft2018[[#This Row],[KEEPER]]="K",1+_xlfn.IFNA(INDEX(Draft2017[Net Keeper Count],MATCH(Draft2018[[#This Row],[PLAYER]],Draft2017[PLAYER],0)),0),0)</f>
        <v>0</v>
      </c>
    </row>
    <row r="206" spans="1:12" x14ac:dyDescent="0.25">
      <c r="A206">
        <v>7</v>
      </c>
      <c r="B206" t="s">
        <v>5602</v>
      </c>
      <c r="C206">
        <v>205</v>
      </c>
      <c r="D206" t="s">
        <v>5815</v>
      </c>
      <c r="E206" t="s">
        <v>110</v>
      </c>
      <c r="F206" t="s">
        <v>66</v>
      </c>
      <c r="G206" t="s">
        <v>102</v>
      </c>
      <c r="H206">
        <v>89</v>
      </c>
      <c r="I206" t="s">
        <v>30</v>
      </c>
      <c r="J206" t="str">
        <f>IF(Draft2018[[#This Row],[KEEPER]]="K",_xlfn.IFNA(INDEX(Draft2017[Current Contract],MATCH(Draft2018[[#This Row],[PLAYER]],Draft2017[PLAYER],0)),"Undrafted"),"")</f>
        <v/>
      </c>
      <c r="K206" t="str">
        <f>IF(Draft2018[[#This Row],[KEEPER]]="K",Draft2018[[#This Row],[Last Contract]],IF(ISNA(VLOOKUP(Draft2018[[#This Row],[PLAYER]],Rookies2018[Player],1,FALSE)),"Auction","Rookie"))</f>
        <v>Auction</v>
      </c>
      <c r="L206">
        <f>IF(Draft2018[[#This Row],[KEEPER]]="K",1+_xlfn.IFNA(INDEX(Draft2017[Net Keeper Count],MATCH(Draft2018[[#This Row],[PLAYER]],Draft2017[PLAYER],0)),0),0)</f>
        <v>0</v>
      </c>
    </row>
    <row r="207" spans="1:12" x14ac:dyDescent="0.25">
      <c r="A207">
        <v>1</v>
      </c>
      <c r="B207" t="s">
        <v>5617</v>
      </c>
      <c r="C207">
        <v>206</v>
      </c>
      <c r="D207" t="s">
        <v>5816</v>
      </c>
      <c r="E207" t="s">
        <v>106</v>
      </c>
      <c r="F207" t="s">
        <v>107</v>
      </c>
      <c r="G207" t="s">
        <v>64</v>
      </c>
      <c r="H207">
        <v>75</v>
      </c>
      <c r="I207" t="s">
        <v>30</v>
      </c>
      <c r="J207" t="str">
        <f>IF(Draft2018[[#This Row],[KEEPER]]="K",_xlfn.IFNA(INDEX(Draft2017[Current Contract],MATCH(Draft2018[[#This Row],[PLAYER]],Draft2017[PLAYER],0)),"Undrafted"),"")</f>
        <v/>
      </c>
      <c r="K207" t="str">
        <f>IF(Draft2018[[#This Row],[KEEPER]]="K",Draft2018[[#This Row],[Last Contract]],IF(ISNA(VLOOKUP(Draft2018[[#This Row],[PLAYER]],Rookies2018[Player],1,FALSE)),"Auction","Rookie"))</f>
        <v>Auction</v>
      </c>
      <c r="L207">
        <f>IF(Draft2018[[#This Row],[KEEPER]]="K",1+_xlfn.IFNA(INDEX(Draft2017[Net Keeper Count],MATCH(Draft2018[[#This Row],[PLAYER]],Draft2017[PLAYER],0)),0),0)</f>
        <v>0</v>
      </c>
    </row>
    <row r="208" spans="1:12" x14ac:dyDescent="0.25">
      <c r="A208">
        <v>7</v>
      </c>
      <c r="B208" t="s">
        <v>5602</v>
      </c>
      <c r="C208">
        <v>207</v>
      </c>
      <c r="D208" t="s">
        <v>5817</v>
      </c>
      <c r="E208" t="s">
        <v>164</v>
      </c>
      <c r="F208" t="s">
        <v>49</v>
      </c>
      <c r="G208" t="s">
        <v>64</v>
      </c>
      <c r="H208">
        <v>37</v>
      </c>
      <c r="I208" t="s">
        <v>30</v>
      </c>
      <c r="J208" t="str">
        <f>IF(Draft2018[[#This Row],[KEEPER]]="K",_xlfn.IFNA(INDEX(Draft2017[Current Contract],MATCH(Draft2018[[#This Row],[PLAYER]],Draft2017[PLAYER],0)),"Undrafted"),"")</f>
        <v/>
      </c>
      <c r="K208" t="str">
        <f>IF(Draft2018[[#This Row],[KEEPER]]="K",Draft2018[[#This Row],[Last Contract]],IF(ISNA(VLOOKUP(Draft2018[[#This Row],[PLAYER]],Rookies2018[Player],1,FALSE)),"Auction","Rookie"))</f>
        <v>Auction</v>
      </c>
      <c r="L208">
        <f>IF(Draft2018[[#This Row],[KEEPER]]="K",1+_xlfn.IFNA(INDEX(Draft2017[Net Keeper Count],MATCH(Draft2018[[#This Row],[PLAYER]],Draft2017[PLAYER],0)),0),0)</f>
        <v>0</v>
      </c>
    </row>
    <row r="209" spans="1:12" x14ac:dyDescent="0.25">
      <c r="A209">
        <v>9</v>
      </c>
      <c r="B209" t="s">
        <v>5609</v>
      </c>
      <c r="C209">
        <v>208</v>
      </c>
      <c r="D209" t="s">
        <v>5818</v>
      </c>
      <c r="E209" t="s">
        <v>168</v>
      </c>
      <c r="F209" t="s">
        <v>96</v>
      </c>
      <c r="G209" t="s">
        <v>102</v>
      </c>
      <c r="H209">
        <v>56</v>
      </c>
      <c r="I209" t="s">
        <v>30</v>
      </c>
      <c r="J209" t="str">
        <f>IF(Draft2018[[#This Row],[KEEPER]]="K",_xlfn.IFNA(INDEX(Draft2017[Current Contract],MATCH(Draft2018[[#This Row],[PLAYER]],Draft2017[PLAYER],0)),"Undrafted"),"")</f>
        <v/>
      </c>
      <c r="K209" t="str">
        <f>IF(Draft2018[[#This Row],[KEEPER]]="K",Draft2018[[#This Row],[Last Contract]],IF(ISNA(VLOOKUP(Draft2018[[#This Row],[PLAYER]],Rookies2018[Player],1,FALSE)),"Auction","Rookie"))</f>
        <v>Auction</v>
      </c>
      <c r="L209">
        <f>IF(Draft2018[[#This Row],[KEEPER]]="K",1+_xlfn.IFNA(INDEX(Draft2017[Net Keeper Count],MATCH(Draft2018[[#This Row],[PLAYER]],Draft2017[PLAYER],0)),0),0)</f>
        <v>0</v>
      </c>
    </row>
    <row r="210" spans="1:12" x14ac:dyDescent="0.25">
      <c r="A210">
        <v>9</v>
      </c>
      <c r="B210" t="s">
        <v>5609</v>
      </c>
      <c r="C210">
        <v>209</v>
      </c>
      <c r="D210" t="s">
        <v>5819</v>
      </c>
      <c r="E210" t="s">
        <v>121</v>
      </c>
      <c r="F210" t="s">
        <v>90</v>
      </c>
      <c r="G210" t="s">
        <v>64</v>
      </c>
      <c r="H210">
        <v>55</v>
      </c>
      <c r="I210" t="s">
        <v>30</v>
      </c>
      <c r="J210" t="str">
        <f>IF(Draft2018[[#This Row],[KEEPER]]="K",_xlfn.IFNA(INDEX(Draft2017[Current Contract],MATCH(Draft2018[[#This Row],[PLAYER]],Draft2017[PLAYER],0)),"Undrafted"),"")</f>
        <v/>
      </c>
      <c r="K210" t="str">
        <f>IF(Draft2018[[#This Row],[KEEPER]]="K",Draft2018[[#This Row],[Last Contract]],IF(ISNA(VLOOKUP(Draft2018[[#This Row],[PLAYER]],Rookies2018[Player],1,FALSE)),"Auction","Rookie"))</f>
        <v>Auction</v>
      </c>
      <c r="L210">
        <f>IF(Draft2018[[#This Row],[KEEPER]]="K",1+_xlfn.IFNA(INDEX(Draft2017[Net Keeper Count],MATCH(Draft2018[[#This Row],[PLAYER]],Draft2017[PLAYER],0)),0),0)</f>
        <v>0</v>
      </c>
    </row>
    <row r="211" spans="1:12" x14ac:dyDescent="0.25">
      <c r="A211">
        <v>6</v>
      </c>
      <c r="B211" t="s">
        <v>5605</v>
      </c>
      <c r="C211">
        <v>210</v>
      </c>
      <c r="D211" t="s">
        <v>5820</v>
      </c>
      <c r="E211" t="s">
        <v>5239</v>
      </c>
      <c r="F211" t="s">
        <v>54</v>
      </c>
      <c r="G211" t="s">
        <v>64</v>
      </c>
      <c r="H211">
        <v>56</v>
      </c>
      <c r="I211" t="s">
        <v>30</v>
      </c>
      <c r="J211" t="str">
        <f>IF(Draft2018[[#This Row],[KEEPER]]="K",_xlfn.IFNA(INDEX(Draft2017[Current Contract],MATCH(Draft2018[[#This Row],[PLAYER]],Draft2017[PLAYER],0)),"Undrafted"),"")</f>
        <v/>
      </c>
      <c r="K211" t="str">
        <f>IF(Draft2018[[#This Row],[KEEPER]]="K",Draft2018[[#This Row],[Last Contract]],IF(ISNA(VLOOKUP(Draft2018[[#This Row],[PLAYER]],Rookies2018[Player],1,FALSE)),"Auction","Rookie"))</f>
        <v>Auction</v>
      </c>
      <c r="L211">
        <f>IF(Draft2018[[#This Row],[KEEPER]]="K",1+_xlfn.IFNA(INDEX(Draft2017[Net Keeper Count],MATCH(Draft2018[[#This Row],[PLAYER]],Draft2017[PLAYER],0)),0),0)</f>
        <v>0</v>
      </c>
    </row>
    <row r="212" spans="1:12" x14ac:dyDescent="0.25">
      <c r="A212">
        <v>10</v>
      </c>
      <c r="B212" t="s">
        <v>5607</v>
      </c>
      <c r="C212">
        <v>211</v>
      </c>
      <c r="D212" t="s">
        <v>5821</v>
      </c>
      <c r="E212" t="s">
        <v>160</v>
      </c>
      <c r="F212" t="s">
        <v>62</v>
      </c>
      <c r="G212" t="s">
        <v>102</v>
      </c>
      <c r="H212">
        <v>37</v>
      </c>
      <c r="I212" t="s">
        <v>30</v>
      </c>
      <c r="J212" t="str">
        <f>IF(Draft2018[[#This Row],[KEEPER]]="K",_xlfn.IFNA(INDEX(Draft2017[Current Contract],MATCH(Draft2018[[#This Row],[PLAYER]],Draft2017[PLAYER],0)),"Undrafted"),"")</f>
        <v/>
      </c>
      <c r="K212" t="str">
        <f>IF(Draft2018[[#This Row],[KEEPER]]="K",Draft2018[[#This Row],[Last Contract]],IF(ISNA(VLOOKUP(Draft2018[[#This Row],[PLAYER]],Rookies2018[Player],1,FALSE)),"Auction","Rookie"))</f>
        <v>Auction</v>
      </c>
      <c r="L212">
        <f>IF(Draft2018[[#This Row],[KEEPER]]="K",1+_xlfn.IFNA(INDEX(Draft2017[Net Keeper Count],MATCH(Draft2018[[#This Row],[PLAYER]],Draft2017[PLAYER],0)),0),0)</f>
        <v>0</v>
      </c>
    </row>
    <row r="213" spans="1:12" x14ac:dyDescent="0.25">
      <c r="A213">
        <v>2</v>
      </c>
      <c r="B213" t="s">
        <v>5600</v>
      </c>
      <c r="C213">
        <v>212</v>
      </c>
      <c r="D213" t="s">
        <v>5822</v>
      </c>
      <c r="E213" t="s">
        <v>553</v>
      </c>
      <c r="F213" t="s">
        <v>52</v>
      </c>
      <c r="G213" t="s">
        <v>31</v>
      </c>
      <c r="H213">
        <v>3</v>
      </c>
      <c r="I213" t="s">
        <v>30</v>
      </c>
      <c r="J213" t="str">
        <f>IF(Draft2018[[#This Row],[KEEPER]]="K",_xlfn.IFNA(INDEX(Draft2017[Current Contract],MATCH(Draft2018[[#This Row],[PLAYER]],Draft2017[PLAYER],0)),"Undrafted"),"")</f>
        <v/>
      </c>
      <c r="K213" t="str">
        <f>IF(Draft2018[[#This Row],[KEEPER]]="K",Draft2018[[#This Row],[Last Contract]],IF(ISNA(VLOOKUP(Draft2018[[#This Row],[PLAYER]],Rookies2018[Player],1,FALSE)),"Auction","Rookie"))</f>
        <v>Auction</v>
      </c>
      <c r="L213">
        <f>IF(Draft2018[[#This Row],[KEEPER]]="K",1+_xlfn.IFNA(INDEX(Draft2017[Net Keeper Count],MATCH(Draft2018[[#This Row],[PLAYER]],Draft2017[PLAYER],0)),0),0)</f>
        <v>0</v>
      </c>
    </row>
    <row r="214" spans="1:12" x14ac:dyDescent="0.25">
      <c r="A214">
        <v>3</v>
      </c>
      <c r="B214" t="s">
        <v>5611</v>
      </c>
      <c r="C214">
        <v>213</v>
      </c>
      <c r="D214" t="s">
        <v>5823</v>
      </c>
      <c r="E214" t="s">
        <v>234</v>
      </c>
      <c r="F214" t="s">
        <v>83</v>
      </c>
      <c r="G214" t="s">
        <v>64</v>
      </c>
      <c r="H214">
        <v>54</v>
      </c>
      <c r="I214" t="s">
        <v>30</v>
      </c>
      <c r="J214" t="str">
        <f>IF(Draft2018[[#This Row],[KEEPER]]="K",_xlfn.IFNA(INDEX(Draft2017[Current Contract],MATCH(Draft2018[[#This Row],[PLAYER]],Draft2017[PLAYER],0)),"Undrafted"),"")</f>
        <v/>
      </c>
      <c r="K214" t="str">
        <f>IF(Draft2018[[#This Row],[KEEPER]]="K",Draft2018[[#This Row],[Last Contract]],IF(ISNA(VLOOKUP(Draft2018[[#This Row],[PLAYER]],Rookies2018[Player],1,FALSE)),"Auction","Rookie"))</f>
        <v>Auction</v>
      </c>
      <c r="L214">
        <f>IF(Draft2018[[#This Row],[KEEPER]]="K",1+_xlfn.IFNA(INDEX(Draft2017[Net Keeper Count],MATCH(Draft2018[[#This Row],[PLAYER]],Draft2017[PLAYER],0)),0),0)</f>
        <v>0</v>
      </c>
    </row>
    <row r="215" spans="1:12" x14ac:dyDescent="0.25">
      <c r="A215">
        <v>4</v>
      </c>
      <c r="B215" t="s">
        <v>1009</v>
      </c>
      <c r="C215">
        <v>214</v>
      </c>
      <c r="D215" t="s">
        <v>5824</v>
      </c>
      <c r="E215" t="s">
        <v>408</v>
      </c>
      <c r="F215" t="s">
        <v>49</v>
      </c>
      <c r="G215" t="s">
        <v>126</v>
      </c>
      <c r="H215">
        <v>1</v>
      </c>
      <c r="I215" t="s">
        <v>30</v>
      </c>
      <c r="J215" t="str">
        <f>IF(Draft2018[[#This Row],[KEEPER]]="K",_xlfn.IFNA(INDEX(Draft2017[Current Contract],MATCH(Draft2018[[#This Row],[PLAYER]],Draft2017[PLAYER],0)),"Undrafted"),"")</f>
        <v/>
      </c>
      <c r="K215" t="str">
        <f>IF(Draft2018[[#This Row],[KEEPER]]="K",Draft2018[[#This Row],[Last Contract]],IF(ISNA(VLOOKUP(Draft2018[[#This Row],[PLAYER]],Rookies2018[Player],1,FALSE)),"Auction","Rookie"))</f>
        <v>Rookie</v>
      </c>
      <c r="L215">
        <f>IF(Draft2018[[#This Row],[KEEPER]]="K",1+_xlfn.IFNA(INDEX(Draft2017[Net Keeper Count],MATCH(Draft2018[[#This Row],[PLAYER]],Draft2017[PLAYER],0)),0),0)</f>
        <v>0</v>
      </c>
    </row>
    <row r="216" spans="1:12" x14ac:dyDescent="0.25">
      <c r="A216">
        <v>9</v>
      </c>
      <c r="B216" t="s">
        <v>5609</v>
      </c>
      <c r="C216">
        <v>215</v>
      </c>
      <c r="D216" t="s">
        <v>5825</v>
      </c>
      <c r="E216" t="s">
        <v>193</v>
      </c>
      <c r="F216" t="s">
        <v>90</v>
      </c>
      <c r="G216" t="s">
        <v>102</v>
      </c>
      <c r="H216">
        <v>21</v>
      </c>
      <c r="I216" t="s">
        <v>30</v>
      </c>
      <c r="J216" t="str">
        <f>IF(Draft2018[[#This Row],[KEEPER]]="K",_xlfn.IFNA(INDEX(Draft2017[Current Contract],MATCH(Draft2018[[#This Row],[PLAYER]],Draft2017[PLAYER],0)),"Undrafted"),"")</f>
        <v/>
      </c>
      <c r="K216" t="str">
        <f>IF(Draft2018[[#This Row],[KEEPER]]="K",Draft2018[[#This Row],[Last Contract]],IF(ISNA(VLOOKUP(Draft2018[[#This Row],[PLAYER]],Rookies2018[Player],1,FALSE)),"Auction","Rookie"))</f>
        <v>Auction</v>
      </c>
      <c r="L216">
        <f>IF(Draft2018[[#This Row],[KEEPER]]="K",1+_xlfn.IFNA(INDEX(Draft2017[Net Keeper Count],MATCH(Draft2018[[#This Row],[PLAYER]],Draft2017[PLAYER],0)),0),0)</f>
        <v>0</v>
      </c>
    </row>
    <row r="217" spans="1:12" x14ac:dyDescent="0.25">
      <c r="A217">
        <v>10</v>
      </c>
      <c r="B217" t="s">
        <v>5607</v>
      </c>
      <c r="C217">
        <v>216</v>
      </c>
      <c r="D217" t="s">
        <v>5826</v>
      </c>
      <c r="E217" t="s">
        <v>215</v>
      </c>
      <c r="F217" t="s">
        <v>105</v>
      </c>
      <c r="G217" t="s">
        <v>64</v>
      </c>
      <c r="H217">
        <v>5</v>
      </c>
      <c r="I217" t="s">
        <v>30</v>
      </c>
      <c r="J217" t="str">
        <f>IF(Draft2018[[#This Row],[KEEPER]]="K",_xlfn.IFNA(INDEX(Draft2017[Current Contract],MATCH(Draft2018[[#This Row],[PLAYER]],Draft2017[PLAYER],0)),"Undrafted"),"")</f>
        <v/>
      </c>
      <c r="K217" t="str">
        <f>IF(Draft2018[[#This Row],[KEEPER]]="K",Draft2018[[#This Row],[Last Contract]],IF(ISNA(VLOOKUP(Draft2018[[#This Row],[PLAYER]],Rookies2018[Player],1,FALSE)),"Auction","Rookie"))</f>
        <v>Auction</v>
      </c>
      <c r="L217">
        <f>IF(Draft2018[[#This Row],[KEEPER]]="K",1+_xlfn.IFNA(INDEX(Draft2017[Net Keeper Count],MATCH(Draft2018[[#This Row],[PLAYER]],Draft2017[PLAYER],0)),0),0)</f>
        <v>0</v>
      </c>
    </row>
    <row r="218" spans="1:12" x14ac:dyDescent="0.25">
      <c r="A218">
        <v>5</v>
      </c>
      <c r="B218" t="s">
        <v>5613</v>
      </c>
      <c r="C218">
        <v>217</v>
      </c>
      <c r="D218" t="s">
        <v>5827</v>
      </c>
      <c r="E218" t="s">
        <v>43</v>
      </c>
      <c r="F218" t="s">
        <v>44</v>
      </c>
      <c r="G218" t="s">
        <v>29</v>
      </c>
      <c r="H218">
        <v>23</v>
      </c>
      <c r="I218" t="s">
        <v>30</v>
      </c>
      <c r="J218" t="str">
        <f>IF(Draft2018[[#This Row],[KEEPER]]="K",_xlfn.IFNA(INDEX(Draft2017[Current Contract],MATCH(Draft2018[[#This Row],[PLAYER]],Draft2017[PLAYER],0)),"Undrafted"),"")</f>
        <v/>
      </c>
      <c r="K218" t="str">
        <f>IF(Draft2018[[#This Row],[KEEPER]]="K",Draft2018[[#This Row],[Last Contract]],IF(ISNA(VLOOKUP(Draft2018[[#This Row],[PLAYER]],Rookies2018[Player],1,FALSE)),"Auction","Rookie"))</f>
        <v>Auction</v>
      </c>
      <c r="L218">
        <f>IF(Draft2018[[#This Row],[KEEPER]]="K",1+_xlfn.IFNA(INDEX(Draft2017[Net Keeper Count],MATCH(Draft2018[[#This Row],[PLAYER]],Draft2017[PLAYER],0)),0),0)</f>
        <v>0</v>
      </c>
    </row>
    <row r="219" spans="1:12" x14ac:dyDescent="0.25">
      <c r="A219">
        <v>7</v>
      </c>
      <c r="B219" t="s">
        <v>5602</v>
      </c>
      <c r="C219">
        <v>218</v>
      </c>
      <c r="D219" t="s">
        <v>5828</v>
      </c>
      <c r="E219" t="s">
        <v>173</v>
      </c>
      <c r="F219" t="s">
        <v>159</v>
      </c>
      <c r="G219" t="s">
        <v>64</v>
      </c>
      <c r="H219">
        <v>7</v>
      </c>
      <c r="I219" t="s">
        <v>30</v>
      </c>
      <c r="J219" t="str">
        <f>IF(Draft2018[[#This Row],[KEEPER]]="K",_xlfn.IFNA(INDEX(Draft2017[Current Contract],MATCH(Draft2018[[#This Row],[PLAYER]],Draft2017[PLAYER],0)),"Undrafted"),"")</f>
        <v/>
      </c>
      <c r="K219" t="str">
        <f>IF(Draft2018[[#This Row],[KEEPER]]="K",Draft2018[[#This Row],[Last Contract]],IF(ISNA(VLOOKUP(Draft2018[[#This Row],[PLAYER]],Rookies2018[Player],1,FALSE)),"Auction","Rookie"))</f>
        <v>Auction</v>
      </c>
      <c r="L219">
        <f>IF(Draft2018[[#This Row],[KEEPER]]="K",1+_xlfn.IFNA(INDEX(Draft2017[Net Keeper Count],MATCH(Draft2018[[#This Row],[PLAYER]],Draft2017[PLAYER],0)),0),0)</f>
        <v>0</v>
      </c>
    </row>
    <row r="220" spans="1:12" x14ac:dyDescent="0.25">
      <c r="A220">
        <v>9</v>
      </c>
      <c r="B220" t="s">
        <v>5609</v>
      </c>
      <c r="C220">
        <v>219</v>
      </c>
      <c r="D220" t="s">
        <v>5829</v>
      </c>
      <c r="E220" t="s">
        <v>208</v>
      </c>
      <c r="F220" t="s">
        <v>34</v>
      </c>
      <c r="G220" t="s">
        <v>102</v>
      </c>
      <c r="H220">
        <v>3</v>
      </c>
      <c r="I220" t="s">
        <v>30</v>
      </c>
      <c r="J220" t="str">
        <f>IF(Draft2018[[#This Row],[KEEPER]]="K",_xlfn.IFNA(INDEX(Draft2017[Current Contract],MATCH(Draft2018[[#This Row],[PLAYER]],Draft2017[PLAYER],0)),"Undrafted"),"")</f>
        <v/>
      </c>
      <c r="K220" t="str">
        <f>IF(Draft2018[[#This Row],[KEEPER]]="K",Draft2018[[#This Row],[Last Contract]],IF(ISNA(VLOOKUP(Draft2018[[#This Row],[PLAYER]],Rookies2018[Player],1,FALSE)),"Auction","Rookie"))</f>
        <v>Auction</v>
      </c>
      <c r="L220">
        <f>IF(Draft2018[[#This Row],[KEEPER]]="K",1+_xlfn.IFNA(INDEX(Draft2017[Net Keeper Count],MATCH(Draft2018[[#This Row],[PLAYER]],Draft2017[PLAYER],0)),0),0)</f>
        <v>0</v>
      </c>
    </row>
    <row r="221" spans="1:12" x14ac:dyDescent="0.25">
      <c r="A221">
        <v>10</v>
      </c>
      <c r="B221" t="s">
        <v>5607</v>
      </c>
      <c r="C221">
        <v>220</v>
      </c>
      <c r="D221" t="s">
        <v>5830</v>
      </c>
      <c r="E221" t="s">
        <v>290</v>
      </c>
      <c r="F221" t="s">
        <v>41</v>
      </c>
      <c r="G221" t="s">
        <v>64</v>
      </c>
      <c r="H221">
        <v>12</v>
      </c>
      <c r="I221" t="s">
        <v>30</v>
      </c>
      <c r="J221" t="str">
        <f>IF(Draft2018[[#This Row],[KEEPER]]="K",_xlfn.IFNA(INDEX(Draft2017[Current Contract],MATCH(Draft2018[[#This Row],[PLAYER]],Draft2017[PLAYER],0)),"Undrafted"),"")</f>
        <v/>
      </c>
      <c r="K221" t="str">
        <f>IF(Draft2018[[#This Row],[KEEPER]]="K",Draft2018[[#This Row],[Last Contract]],IF(ISNA(VLOOKUP(Draft2018[[#This Row],[PLAYER]],Rookies2018[Player],1,FALSE)),"Auction","Rookie"))</f>
        <v>Auction</v>
      </c>
      <c r="L221">
        <f>IF(Draft2018[[#This Row],[KEEPER]]="K",1+_xlfn.IFNA(INDEX(Draft2017[Net Keeper Count],MATCH(Draft2018[[#This Row],[PLAYER]],Draft2017[PLAYER],0)),0),0)</f>
        <v>0</v>
      </c>
    </row>
    <row r="222" spans="1:12" x14ac:dyDescent="0.25">
      <c r="A222">
        <v>4</v>
      </c>
      <c r="B222" t="s">
        <v>1009</v>
      </c>
      <c r="C222">
        <v>221</v>
      </c>
      <c r="D222" t="s">
        <v>5831</v>
      </c>
      <c r="E222" t="s">
        <v>445</v>
      </c>
      <c r="F222" t="s">
        <v>39</v>
      </c>
      <c r="G222" t="s">
        <v>64</v>
      </c>
      <c r="H222">
        <v>1</v>
      </c>
      <c r="I222" t="s">
        <v>30</v>
      </c>
      <c r="J222" t="str">
        <f>IF(Draft2018[[#This Row],[KEEPER]]="K",_xlfn.IFNA(INDEX(Draft2017[Current Contract],MATCH(Draft2018[[#This Row],[PLAYER]],Draft2017[PLAYER],0)),"Undrafted"),"")</f>
        <v/>
      </c>
      <c r="K222" t="str">
        <f>IF(Draft2018[[#This Row],[KEEPER]]="K",Draft2018[[#This Row],[Last Contract]],IF(ISNA(VLOOKUP(Draft2018[[#This Row],[PLAYER]],Rookies2018[Player],1,FALSE)),"Auction","Rookie"))</f>
        <v>Rookie</v>
      </c>
      <c r="L222">
        <f>IF(Draft2018[[#This Row],[KEEPER]]="K",1+_xlfn.IFNA(INDEX(Draft2017[Net Keeper Count],MATCH(Draft2018[[#This Row],[PLAYER]],Draft2017[PLAYER],0)),0),0)</f>
        <v>0</v>
      </c>
    </row>
    <row r="223" spans="1:12" x14ac:dyDescent="0.25">
      <c r="A223">
        <v>6</v>
      </c>
      <c r="B223" t="s">
        <v>5605</v>
      </c>
      <c r="C223">
        <v>222</v>
      </c>
      <c r="D223" t="s">
        <v>5832</v>
      </c>
      <c r="E223" t="s">
        <v>5833</v>
      </c>
      <c r="F223" t="s">
        <v>36</v>
      </c>
      <c r="G223" t="s">
        <v>64</v>
      </c>
      <c r="H223">
        <v>25</v>
      </c>
      <c r="I223" t="s">
        <v>30</v>
      </c>
      <c r="J223" t="str">
        <f>IF(Draft2018[[#This Row],[KEEPER]]="K",_xlfn.IFNA(INDEX(Draft2017[Current Contract],MATCH(Draft2018[[#This Row],[PLAYER]],Draft2017[PLAYER],0)),"Undrafted"),"")</f>
        <v/>
      </c>
      <c r="K223" t="str">
        <f>IF(Draft2018[[#This Row],[KEEPER]]="K",Draft2018[[#This Row],[Last Contract]],IF(ISNA(VLOOKUP(Draft2018[[#This Row],[PLAYER]],Rookies2018[Player],1,FALSE)),"Auction","Rookie"))</f>
        <v>Auction</v>
      </c>
      <c r="L223">
        <f>IF(Draft2018[[#This Row],[KEEPER]]="K",1+_xlfn.IFNA(INDEX(Draft2017[Net Keeper Count],MATCH(Draft2018[[#This Row],[PLAYER]],Draft2017[PLAYER],0)),0),0)</f>
        <v>0</v>
      </c>
    </row>
    <row r="224" spans="1:12" x14ac:dyDescent="0.25">
      <c r="A224">
        <v>6</v>
      </c>
      <c r="B224" t="s">
        <v>5605</v>
      </c>
      <c r="C224">
        <v>223</v>
      </c>
      <c r="D224" t="s">
        <v>5834</v>
      </c>
      <c r="E224" t="s">
        <v>203</v>
      </c>
      <c r="F224" t="s">
        <v>81</v>
      </c>
      <c r="G224" t="s">
        <v>102</v>
      </c>
      <c r="H224">
        <v>6</v>
      </c>
      <c r="I224" t="s">
        <v>30</v>
      </c>
      <c r="J224" t="str">
        <f>IF(Draft2018[[#This Row],[KEEPER]]="K",_xlfn.IFNA(INDEX(Draft2017[Current Contract],MATCH(Draft2018[[#This Row],[PLAYER]],Draft2017[PLAYER],0)),"Undrafted"),"")</f>
        <v/>
      </c>
      <c r="K224" t="str">
        <f>IF(Draft2018[[#This Row],[KEEPER]]="K",Draft2018[[#This Row],[Last Contract]],IF(ISNA(VLOOKUP(Draft2018[[#This Row],[PLAYER]],Rookies2018[Player],1,FALSE)),"Auction","Rookie"))</f>
        <v>Auction</v>
      </c>
      <c r="L224">
        <f>IF(Draft2018[[#This Row],[KEEPER]]="K",1+_xlfn.IFNA(INDEX(Draft2017[Net Keeper Count],MATCH(Draft2018[[#This Row],[PLAYER]],Draft2017[PLAYER],0)),0),0)</f>
        <v>0</v>
      </c>
    </row>
    <row r="225" spans="1:12" x14ac:dyDescent="0.25">
      <c r="A225">
        <v>9</v>
      </c>
      <c r="B225" t="s">
        <v>5609</v>
      </c>
      <c r="C225">
        <v>224</v>
      </c>
      <c r="D225" t="s">
        <v>5835</v>
      </c>
      <c r="E225" t="s">
        <v>774</v>
      </c>
      <c r="F225" t="s">
        <v>54</v>
      </c>
      <c r="G225" t="s">
        <v>102</v>
      </c>
      <c r="H225">
        <v>6</v>
      </c>
      <c r="I225" t="s">
        <v>30</v>
      </c>
      <c r="J225" t="str">
        <f>IF(Draft2018[[#This Row],[KEEPER]]="K",_xlfn.IFNA(INDEX(Draft2017[Current Contract],MATCH(Draft2018[[#This Row],[PLAYER]],Draft2017[PLAYER],0)),"Undrafted"),"")</f>
        <v/>
      </c>
      <c r="K225" t="str">
        <f>IF(Draft2018[[#This Row],[KEEPER]]="K",Draft2018[[#This Row],[Last Contract]],IF(ISNA(VLOOKUP(Draft2018[[#This Row],[PLAYER]],Rookies2018[Player],1,FALSE)),"Auction","Rookie"))</f>
        <v>Auction</v>
      </c>
      <c r="L225">
        <f>IF(Draft2018[[#This Row],[KEEPER]]="K",1+_xlfn.IFNA(INDEX(Draft2017[Net Keeper Count],MATCH(Draft2018[[#This Row],[PLAYER]],Draft2017[PLAYER],0)),0),0)</f>
        <v>0</v>
      </c>
    </row>
    <row r="226" spans="1:12" x14ac:dyDescent="0.25">
      <c r="A226">
        <v>6</v>
      </c>
      <c r="B226" t="s">
        <v>5605</v>
      </c>
      <c r="C226">
        <v>225</v>
      </c>
      <c r="D226" t="s">
        <v>5836</v>
      </c>
      <c r="E226" t="s">
        <v>55</v>
      </c>
      <c r="F226" t="s">
        <v>56</v>
      </c>
      <c r="G226" t="s">
        <v>29</v>
      </c>
      <c r="H226">
        <v>6</v>
      </c>
      <c r="I226" t="s">
        <v>30</v>
      </c>
      <c r="J226" t="str">
        <f>IF(Draft2018[[#This Row],[KEEPER]]="K",_xlfn.IFNA(INDEX(Draft2017[Current Contract],MATCH(Draft2018[[#This Row],[PLAYER]],Draft2017[PLAYER],0)),"Undrafted"),"")</f>
        <v/>
      </c>
      <c r="K226" t="str">
        <f>IF(Draft2018[[#This Row],[KEEPER]]="K",Draft2018[[#This Row],[Last Contract]],IF(ISNA(VLOOKUP(Draft2018[[#This Row],[PLAYER]],Rookies2018[Player],1,FALSE)),"Auction","Rookie"))</f>
        <v>Auction</v>
      </c>
      <c r="L226">
        <f>IF(Draft2018[[#This Row],[KEEPER]]="K",1+_xlfn.IFNA(INDEX(Draft2017[Net Keeper Count],MATCH(Draft2018[[#This Row],[PLAYER]],Draft2017[PLAYER],0)),0),0)</f>
        <v>0</v>
      </c>
    </row>
    <row r="227" spans="1:12" x14ac:dyDescent="0.25">
      <c r="A227">
        <v>6</v>
      </c>
      <c r="B227" t="s">
        <v>5605</v>
      </c>
      <c r="C227">
        <v>226</v>
      </c>
      <c r="D227" t="s">
        <v>5837</v>
      </c>
      <c r="E227" t="s">
        <v>183</v>
      </c>
      <c r="F227" t="s">
        <v>79</v>
      </c>
      <c r="G227" t="s">
        <v>102</v>
      </c>
      <c r="H227">
        <v>3</v>
      </c>
      <c r="I227" t="s">
        <v>30</v>
      </c>
      <c r="J227" t="str">
        <f>IF(Draft2018[[#This Row],[KEEPER]]="K",_xlfn.IFNA(INDEX(Draft2017[Current Contract],MATCH(Draft2018[[#This Row],[PLAYER]],Draft2017[PLAYER],0)),"Undrafted"),"")</f>
        <v/>
      </c>
      <c r="K227" t="str">
        <f>IF(Draft2018[[#This Row],[KEEPER]]="K",Draft2018[[#This Row],[Last Contract]],IF(ISNA(VLOOKUP(Draft2018[[#This Row],[PLAYER]],Rookies2018[Player],1,FALSE)),"Auction","Rookie"))</f>
        <v>Auction</v>
      </c>
      <c r="L227">
        <f>IF(Draft2018[[#This Row],[KEEPER]]="K",1+_xlfn.IFNA(INDEX(Draft2017[Net Keeper Count],MATCH(Draft2018[[#This Row],[PLAYER]],Draft2017[PLAYER],0)),0),0)</f>
        <v>0</v>
      </c>
    </row>
    <row r="228" spans="1:12" x14ac:dyDescent="0.25">
      <c r="A228">
        <v>6</v>
      </c>
      <c r="B228" t="s">
        <v>5605</v>
      </c>
      <c r="C228">
        <v>227</v>
      </c>
      <c r="D228" t="s">
        <v>5838</v>
      </c>
      <c r="E228" t="s">
        <v>182</v>
      </c>
      <c r="F228" t="s">
        <v>159</v>
      </c>
      <c r="G228" t="s">
        <v>102</v>
      </c>
      <c r="H228">
        <v>8</v>
      </c>
      <c r="I228" t="s">
        <v>30</v>
      </c>
      <c r="J228" t="str">
        <f>IF(Draft2018[[#This Row],[KEEPER]]="K",_xlfn.IFNA(INDEX(Draft2017[Current Contract],MATCH(Draft2018[[#This Row],[PLAYER]],Draft2017[PLAYER],0)),"Undrafted"),"")</f>
        <v/>
      </c>
      <c r="K228" t="str">
        <f>IF(Draft2018[[#This Row],[KEEPER]]="K",Draft2018[[#This Row],[Last Contract]],IF(ISNA(VLOOKUP(Draft2018[[#This Row],[PLAYER]],Rookies2018[Player],1,FALSE)),"Auction","Rookie"))</f>
        <v>Auction</v>
      </c>
      <c r="L228">
        <f>IF(Draft2018[[#This Row],[KEEPER]]="K",1+_xlfn.IFNA(INDEX(Draft2017[Net Keeper Count],MATCH(Draft2018[[#This Row],[PLAYER]],Draft2017[PLAYER],0)),0),0)</f>
        <v>0</v>
      </c>
    </row>
    <row r="229" spans="1:12" x14ac:dyDescent="0.25">
      <c r="A229">
        <v>4</v>
      </c>
      <c r="B229" t="s">
        <v>1009</v>
      </c>
      <c r="C229">
        <v>228</v>
      </c>
      <c r="D229" t="s">
        <v>5839</v>
      </c>
      <c r="E229" t="s">
        <v>466</v>
      </c>
      <c r="F229" t="s">
        <v>60</v>
      </c>
      <c r="G229" t="s">
        <v>64</v>
      </c>
      <c r="H229">
        <v>1</v>
      </c>
      <c r="I229" t="s">
        <v>30</v>
      </c>
      <c r="J229" t="str">
        <f>IF(Draft2018[[#This Row],[KEEPER]]="K",_xlfn.IFNA(INDEX(Draft2017[Current Contract],MATCH(Draft2018[[#This Row],[PLAYER]],Draft2017[PLAYER],0)),"Undrafted"),"")</f>
        <v/>
      </c>
      <c r="K229" t="str">
        <f>IF(Draft2018[[#This Row],[KEEPER]]="K",Draft2018[[#This Row],[Last Contract]],IF(ISNA(VLOOKUP(Draft2018[[#This Row],[PLAYER]],Rookies2018[Player],1,FALSE)),"Auction","Rookie"))</f>
        <v>Rookie</v>
      </c>
      <c r="L229">
        <f>IF(Draft2018[[#This Row],[KEEPER]]="K",1+_xlfn.IFNA(INDEX(Draft2017[Net Keeper Count],MATCH(Draft2018[[#This Row],[PLAYER]],Draft2017[PLAYER],0)),0),0)</f>
        <v>0</v>
      </c>
    </row>
    <row r="230" spans="1:12" x14ac:dyDescent="0.25">
      <c r="A230">
        <v>10</v>
      </c>
      <c r="B230" t="s">
        <v>5607</v>
      </c>
      <c r="C230">
        <v>229</v>
      </c>
      <c r="D230" t="s">
        <v>5840</v>
      </c>
      <c r="E230" t="s">
        <v>242</v>
      </c>
      <c r="F230" t="s">
        <v>70</v>
      </c>
      <c r="G230" t="s">
        <v>64</v>
      </c>
      <c r="H230">
        <v>1</v>
      </c>
      <c r="I230" t="s">
        <v>30</v>
      </c>
      <c r="J230" t="str">
        <f>IF(Draft2018[[#This Row],[KEEPER]]="K",_xlfn.IFNA(INDEX(Draft2017[Current Contract],MATCH(Draft2018[[#This Row],[PLAYER]],Draft2017[PLAYER],0)),"Undrafted"),"")</f>
        <v/>
      </c>
      <c r="K230" t="str">
        <f>IF(Draft2018[[#This Row],[KEEPER]]="K",Draft2018[[#This Row],[Last Contract]],IF(ISNA(VLOOKUP(Draft2018[[#This Row],[PLAYER]],Rookies2018[Player],1,FALSE)),"Auction","Rookie"))</f>
        <v>Auction</v>
      </c>
      <c r="L230">
        <f>IF(Draft2018[[#This Row],[KEEPER]]="K",1+_xlfn.IFNA(INDEX(Draft2017[Net Keeper Count],MATCH(Draft2018[[#This Row],[PLAYER]],Draft2017[PLAYER],0)),0),0)</f>
        <v>0</v>
      </c>
    </row>
    <row r="231" spans="1:12" x14ac:dyDescent="0.25">
      <c r="A231">
        <v>9</v>
      </c>
      <c r="B231" t="s">
        <v>5609</v>
      </c>
      <c r="C231">
        <v>230</v>
      </c>
      <c r="D231" t="s">
        <v>5841</v>
      </c>
      <c r="E231" t="s">
        <v>91</v>
      </c>
      <c r="F231" t="s">
        <v>92</v>
      </c>
      <c r="G231" t="s">
        <v>29</v>
      </c>
      <c r="H231">
        <v>1</v>
      </c>
      <c r="I231" t="s">
        <v>30</v>
      </c>
      <c r="J231" t="str">
        <f>IF(Draft2018[[#This Row],[KEEPER]]="K",_xlfn.IFNA(INDEX(Draft2017[Current Contract],MATCH(Draft2018[[#This Row],[PLAYER]],Draft2017[PLAYER],0)),"Undrafted"),"")</f>
        <v/>
      </c>
      <c r="K231" t="str">
        <f>IF(Draft2018[[#This Row],[KEEPER]]="K",Draft2018[[#This Row],[Last Contract]],IF(ISNA(VLOOKUP(Draft2018[[#This Row],[PLAYER]],Rookies2018[Player],1,FALSE)),"Auction","Rookie"))</f>
        <v>Auction</v>
      </c>
      <c r="L231">
        <f>IF(Draft2018[[#This Row],[KEEPER]]="K",1+_xlfn.IFNA(INDEX(Draft2017[Net Keeper Count],MATCH(Draft2018[[#This Row],[PLAYER]],Draft2017[PLAYER],0)),0),0)</f>
        <v>0</v>
      </c>
    </row>
    <row r="232" spans="1:12" x14ac:dyDescent="0.25">
      <c r="A232">
        <v>9</v>
      </c>
      <c r="B232" t="s">
        <v>5609</v>
      </c>
      <c r="C232">
        <v>231</v>
      </c>
      <c r="D232" t="s">
        <v>5842</v>
      </c>
      <c r="E232" t="s">
        <v>236</v>
      </c>
      <c r="F232" t="s">
        <v>52</v>
      </c>
      <c r="G232" t="s">
        <v>64</v>
      </c>
      <c r="H232">
        <v>3</v>
      </c>
      <c r="I232" t="s">
        <v>30</v>
      </c>
      <c r="J232" t="str">
        <f>IF(Draft2018[[#This Row],[KEEPER]]="K",_xlfn.IFNA(INDEX(Draft2017[Current Contract],MATCH(Draft2018[[#This Row],[PLAYER]],Draft2017[PLAYER],0)),"Undrafted"),"")</f>
        <v/>
      </c>
      <c r="K232" t="str">
        <f>IF(Draft2018[[#This Row],[KEEPER]]="K",Draft2018[[#This Row],[Last Contract]],IF(ISNA(VLOOKUP(Draft2018[[#This Row],[PLAYER]],Rookies2018[Player],1,FALSE)),"Auction","Rookie"))</f>
        <v>Auction</v>
      </c>
      <c r="L232">
        <f>IF(Draft2018[[#This Row],[KEEPER]]="K",1+_xlfn.IFNA(INDEX(Draft2017[Net Keeper Count],MATCH(Draft2018[[#This Row],[PLAYER]],Draft2017[PLAYER],0)),0),0)</f>
        <v>0</v>
      </c>
    </row>
    <row r="233" spans="1:12" x14ac:dyDescent="0.25">
      <c r="A233">
        <v>9</v>
      </c>
      <c r="B233" t="s">
        <v>5609</v>
      </c>
      <c r="C233">
        <v>232</v>
      </c>
      <c r="D233" t="s">
        <v>5843</v>
      </c>
      <c r="E233" t="s">
        <v>206</v>
      </c>
      <c r="F233" t="s">
        <v>41</v>
      </c>
      <c r="G233" t="s">
        <v>102</v>
      </c>
      <c r="H233">
        <v>6</v>
      </c>
      <c r="I233" t="s">
        <v>30</v>
      </c>
      <c r="J233" t="str">
        <f>IF(Draft2018[[#This Row],[KEEPER]]="K",_xlfn.IFNA(INDEX(Draft2017[Current Contract],MATCH(Draft2018[[#This Row],[PLAYER]],Draft2017[PLAYER],0)),"Undrafted"),"")</f>
        <v/>
      </c>
      <c r="K233" t="str">
        <f>IF(Draft2018[[#This Row],[KEEPER]]="K",Draft2018[[#This Row],[Last Contract]],IF(ISNA(VLOOKUP(Draft2018[[#This Row],[PLAYER]],Rookies2018[Player],1,FALSE)),"Auction","Rookie"))</f>
        <v>Auction</v>
      </c>
      <c r="L233">
        <f>IF(Draft2018[[#This Row],[KEEPER]]="K",1+_xlfn.IFNA(INDEX(Draft2017[Net Keeper Count],MATCH(Draft2018[[#This Row],[PLAYER]],Draft2017[PLAYER],0)),0),0)</f>
        <v>0</v>
      </c>
    </row>
    <row r="234" spans="1:12" x14ac:dyDescent="0.25">
      <c r="A234">
        <v>1</v>
      </c>
      <c r="B234" t="s">
        <v>5617</v>
      </c>
      <c r="C234">
        <v>233</v>
      </c>
      <c r="D234" t="s">
        <v>5844</v>
      </c>
      <c r="E234" t="s">
        <v>252</v>
      </c>
      <c r="F234" t="s">
        <v>105</v>
      </c>
      <c r="G234" t="s">
        <v>102</v>
      </c>
      <c r="H234">
        <v>1</v>
      </c>
      <c r="I234" t="s">
        <v>30</v>
      </c>
      <c r="J234" t="str">
        <f>IF(Draft2018[[#This Row],[KEEPER]]="K",_xlfn.IFNA(INDEX(Draft2017[Current Contract],MATCH(Draft2018[[#This Row],[PLAYER]],Draft2017[PLAYER],0)),"Undrafted"),"")</f>
        <v/>
      </c>
      <c r="K234" t="str">
        <f>IF(Draft2018[[#This Row],[KEEPER]]="K",Draft2018[[#This Row],[Last Contract]],IF(ISNA(VLOOKUP(Draft2018[[#This Row],[PLAYER]],Rookies2018[Player],1,FALSE)),"Auction","Rookie"))</f>
        <v>Auction</v>
      </c>
      <c r="L234">
        <f>IF(Draft2018[[#This Row],[KEEPER]]="K",1+_xlfn.IFNA(INDEX(Draft2017[Net Keeper Count],MATCH(Draft2018[[#This Row],[PLAYER]],Draft2017[PLAYER],0)),0),0)</f>
        <v>0</v>
      </c>
    </row>
    <row r="235" spans="1:12" x14ac:dyDescent="0.25">
      <c r="A235">
        <v>9</v>
      </c>
      <c r="B235" t="s">
        <v>5609</v>
      </c>
      <c r="C235">
        <v>234</v>
      </c>
      <c r="D235" t="s">
        <v>5845</v>
      </c>
      <c r="E235" t="s">
        <v>566</v>
      </c>
      <c r="F235" t="s">
        <v>58</v>
      </c>
      <c r="G235" t="s">
        <v>31</v>
      </c>
      <c r="H235">
        <v>1</v>
      </c>
      <c r="I235" t="s">
        <v>30</v>
      </c>
      <c r="J235" t="str">
        <f>IF(Draft2018[[#This Row],[KEEPER]]="K",_xlfn.IFNA(INDEX(Draft2017[Current Contract],MATCH(Draft2018[[#This Row],[PLAYER]],Draft2017[PLAYER],0)),"Undrafted"),"")</f>
        <v/>
      </c>
      <c r="K235" t="str">
        <f>IF(Draft2018[[#This Row],[KEEPER]]="K",Draft2018[[#This Row],[Last Contract]],IF(ISNA(VLOOKUP(Draft2018[[#This Row],[PLAYER]],Rookies2018[Player],1,FALSE)),"Auction","Rookie"))</f>
        <v>Auction</v>
      </c>
      <c r="L235">
        <f>IF(Draft2018[[#This Row],[KEEPER]]="K",1+_xlfn.IFNA(INDEX(Draft2017[Net Keeper Count],MATCH(Draft2018[[#This Row],[PLAYER]],Draft2017[PLAYER],0)),0),0)</f>
        <v>0</v>
      </c>
    </row>
    <row r="236" spans="1:12" x14ac:dyDescent="0.25">
      <c r="A236">
        <v>3</v>
      </c>
      <c r="B236" t="s">
        <v>5611</v>
      </c>
      <c r="C236">
        <v>235</v>
      </c>
      <c r="D236" t="s">
        <v>5846</v>
      </c>
      <c r="E236" t="s">
        <v>209</v>
      </c>
      <c r="F236" t="s">
        <v>159</v>
      </c>
      <c r="G236" t="s">
        <v>64</v>
      </c>
      <c r="H236">
        <v>1</v>
      </c>
      <c r="I236" t="s">
        <v>30</v>
      </c>
      <c r="J236" t="str">
        <f>IF(Draft2018[[#This Row],[KEEPER]]="K",_xlfn.IFNA(INDEX(Draft2017[Current Contract],MATCH(Draft2018[[#This Row],[PLAYER]],Draft2017[PLAYER],0)),"Undrafted"),"")</f>
        <v/>
      </c>
      <c r="K236" t="str">
        <f>IF(Draft2018[[#This Row],[KEEPER]]="K",Draft2018[[#This Row],[Last Contract]],IF(ISNA(VLOOKUP(Draft2018[[#This Row],[PLAYER]],Rookies2018[Player],1,FALSE)),"Auction","Rookie"))</f>
        <v>Auction</v>
      </c>
      <c r="L236">
        <f>IF(Draft2018[[#This Row],[KEEPER]]="K",1+_xlfn.IFNA(INDEX(Draft2017[Net Keeper Count],MATCH(Draft2018[[#This Row],[PLAYER]],Draft2017[PLAYER],0)),0),0)</f>
        <v>0</v>
      </c>
    </row>
    <row r="237" spans="1:12" x14ac:dyDescent="0.25">
      <c r="A237">
        <v>9</v>
      </c>
      <c r="B237" t="s">
        <v>5609</v>
      </c>
      <c r="C237">
        <v>236</v>
      </c>
      <c r="D237" t="s">
        <v>5847</v>
      </c>
      <c r="E237" t="s">
        <v>276</v>
      </c>
      <c r="F237" t="s">
        <v>79</v>
      </c>
      <c r="G237" t="s">
        <v>102</v>
      </c>
      <c r="H237">
        <v>2</v>
      </c>
      <c r="I237" t="s">
        <v>30</v>
      </c>
      <c r="J237" t="str">
        <f>IF(Draft2018[[#This Row],[KEEPER]]="K",_xlfn.IFNA(INDEX(Draft2017[Current Contract],MATCH(Draft2018[[#This Row],[PLAYER]],Draft2017[PLAYER],0)),"Undrafted"),"")</f>
        <v/>
      </c>
      <c r="K237" t="str">
        <f>IF(Draft2018[[#This Row],[KEEPER]]="K",Draft2018[[#This Row],[Last Contract]],IF(ISNA(VLOOKUP(Draft2018[[#This Row],[PLAYER]],Rookies2018[Player],1,FALSE)),"Auction","Rookie"))</f>
        <v>Auction</v>
      </c>
      <c r="L237">
        <f>IF(Draft2018[[#This Row],[KEEPER]]="K",1+_xlfn.IFNA(INDEX(Draft2017[Net Keeper Count],MATCH(Draft2018[[#This Row],[PLAYER]],Draft2017[PLAYER],0)),0),0)</f>
        <v>0</v>
      </c>
    </row>
    <row r="238" spans="1:12" x14ac:dyDescent="0.25">
      <c r="A238">
        <v>1</v>
      </c>
      <c r="B238" t="s">
        <v>5617</v>
      </c>
      <c r="C238">
        <v>237</v>
      </c>
      <c r="D238" t="s">
        <v>5848</v>
      </c>
      <c r="E238" t="s">
        <v>268</v>
      </c>
      <c r="F238" t="s">
        <v>83</v>
      </c>
      <c r="G238" t="s">
        <v>102</v>
      </c>
      <c r="H238">
        <v>2</v>
      </c>
      <c r="I238" t="s">
        <v>30</v>
      </c>
      <c r="J238" t="str">
        <f>IF(Draft2018[[#This Row],[KEEPER]]="K",_xlfn.IFNA(INDEX(Draft2017[Current Contract],MATCH(Draft2018[[#This Row],[PLAYER]],Draft2017[PLAYER],0)),"Undrafted"),"")</f>
        <v/>
      </c>
      <c r="K238" t="str">
        <f>IF(Draft2018[[#This Row],[KEEPER]]="K",Draft2018[[#This Row],[Last Contract]],IF(ISNA(VLOOKUP(Draft2018[[#This Row],[PLAYER]],Rookies2018[Player],1,FALSE)),"Auction","Rookie"))</f>
        <v>Auction</v>
      </c>
      <c r="L238">
        <f>IF(Draft2018[[#This Row],[KEEPER]]="K",1+_xlfn.IFNA(INDEX(Draft2017[Net Keeper Count],MATCH(Draft2018[[#This Row],[PLAYER]],Draft2017[PLAYER],0)),0),0)</f>
        <v>0</v>
      </c>
    </row>
    <row r="239" spans="1:12" x14ac:dyDescent="0.25">
      <c r="A239">
        <v>8</v>
      </c>
      <c r="B239" t="s">
        <v>5615</v>
      </c>
      <c r="C239">
        <v>238</v>
      </c>
      <c r="D239" t="s">
        <v>5849</v>
      </c>
      <c r="E239" t="s">
        <v>923</v>
      </c>
      <c r="F239" t="s">
        <v>34</v>
      </c>
      <c r="G239" t="s">
        <v>64</v>
      </c>
      <c r="H239">
        <v>1</v>
      </c>
      <c r="I239" t="s">
        <v>30</v>
      </c>
      <c r="J239" t="str">
        <f>IF(Draft2018[[#This Row],[KEEPER]]="K",_xlfn.IFNA(INDEX(Draft2017[Current Contract],MATCH(Draft2018[[#This Row],[PLAYER]],Draft2017[PLAYER],0)),"Undrafted"),"")</f>
        <v/>
      </c>
      <c r="K239" t="str">
        <f>IF(Draft2018[[#This Row],[KEEPER]]="K",Draft2018[[#This Row],[Last Contract]],IF(ISNA(VLOOKUP(Draft2018[[#This Row],[PLAYER]],Rookies2018[Player],1,FALSE)),"Auction","Rookie"))</f>
        <v>Auction</v>
      </c>
      <c r="L239">
        <f>IF(Draft2018[[#This Row],[KEEPER]]="K",1+_xlfn.IFNA(INDEX(Draft2017[Net Keeper Count],MATCH(Draft2018[[#This Row],[PLAYER]],Draft2017[PLAYER],0)),0),0)</f>
        <v>0</v>
      </c>
    </row>
    <row r="240" spans="1:12" x14ac:dyDescent="0.25">
      <c r="A240">
        <v>1</v>
      </c>
      <c r="B240" t="s">
        <v>5617</v>
      </c>
      <c r="C240">
        <v>239</v>
      </c>
      <c r="D240" t="s">
        <v>5850</v>
      </c>
      <c r="E240" t="s">
        <v>294</v>
      </c>
      <c r="F240" t="s">
        <v>28</v>
      </c>
      <c r="G240" t="s">
        <v>102</v>
      </c>
      <c r="H240">
        <v>1</v>
      </c>
      <c r="I240" t="s">
        <v>30</v>
      </c>
      <c r="J240" t="str">
        <f>IF(Draft2018[[#This Row],[KEEPER]]="K",_xlfn.IFNA(INDEX(Draft2017[Current Contract],MATCH(Draft2018[[#This Row],[PLAYER]],Draft2017[PLAYER],0)),"Undrafted"),"")</f>
        <v/>
      </c>
      <c r="K240" t="str">
        <f>IF(Draft2018[[#This Row],[KEEPER]]="K",Draft2018[[#This Row],[Last Contract]],IF(ISNA(VLOOKUP(Draft2018[[#This Row],[PLAYER]],Rookies2018[Player],1,FALSE)),"Auction","Rookie"))</f>
        <v>Auction</v>
      </c>
      <c r="L240">
        <f>IF(Draft2018[[#This Row],[KEEPER]]="K",1+_xlfn.IFNA(INDEX(Draft2017[Net Keeper Count],MATCH(Draft2018[[#This Row],[PLAYER]],Draft2017[PLAYER],0)),0),0)</f>
        <v>0</v>
      </c>
    </row>
    <row r="241" spans="1:12" x14ac:dyDescent="0.25">
      <c r="A241">
        <v>1</v>
      </c>
      <c r="B241" t="s">
        <v>5617</v>
      </c>
      <c r="C241">
        <v>240</v>
      </c>
      <c r="D241" t="s">
        <v>5851</v>
      </c>
      <c r="E241" t="s">
        <v>260</v>
      </c>
      <c r="F241" t="s">
        <v>159</v>
      </c>
      <c r="G241" t="s">
        <v>102</v>
      </c>
      <c r="H241">
        <v>1</v>
      </c>
      <c r="I241" t="s">
        <v>30</v>
      </c>
      <c r="J241" t="str">
        <f>IF(Draft2018[[#This Row],[KEEPER]]="K",_xlfn.IFNA(INDEX(Draft2017[Current Contract],MATCH(Draft2018[[#This Row],[PLAYER]],Draft2017[PLAYER],0)),"Undrafted"),"")</f>
        <v/>
      </c>
      <c r="K241" t="str">
        <f>IF(Draft2018[[#This Row],[KEEPER]]="K",Draft2018[[#This Row],[Last Contract]],IF(ISNA(VLOOKUP(Draft2018[[#This Row],[PLAYER]],Rookies2018[Player],1,FALSE)),"Auction","Rookie"))</f>
        <v>Auction</v>
      </c>
      <c r="L241">
        <f>IF(Draft2018[[#This Row],[KEEPER]]="K",1+_xlfn.IFNA(INDEX(Draft2017[Net Keeper Count],MATCH(Draft2018[[#This Row],[PLAYER]],Draft2017[PLAYER],0)),0),0)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F7D97-6110-4361-AAAB-F43B6CF3DF95}">
  <sheetPr codeName="Sheet27"/>
  <dimension ref="A1:N71"/>
  <sheetViews>
    <sheetView topLeftCell="I1" workbookViewId="0">
      <selection activeCell="K147" sqref="K147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85546875" bestFit="1" customWidth="1"/>
    <col min="4" max="4" width="9.5703125" bestFit="1" customWidth="1"/>
    <col min="5" max="5" width="18.140625" bestFit="1" customWidth="1"/>
    <col min="6" max="7" width="17.5703125" bestFit="1" customWidth="1"/>
    <col min="8" max="8" width="12.85546875" bestFit="1" customWidth="1"/>
    <col min="9" max="9" width="32.140625" bestFit="1" customWidth="1"/>
    <col min="10" max="10" width="8.42578125" bestFit="1" customWidth="1"/>
    <col min="11" max="11" width="11.5703125" bestFit="1" customWidth="1"/>
    <col min="12" max="12" width="7.85546875" bestFit="1" customWidth="1"/>
    <col min="13" max="13" width="10.5703125" bestFit="1" customWidth="1"/>
    <col min="14" max="14" width="26" bestFit="1" customWidth="1"/>
    <col min="15" max="15" width="32.140625" customWidth="1"/>
  </cols>
  <sheetData>
    <row r="1" spans="1:14" x14ac:dyDescent="0.25">
      <c r="A1" t="s">
        <v>2869</v>
      </c>
      <c r="B1" t="s">
        <v>4923</v>
      </c>
      <c r="C1" t="s">
        <v>4924</v>
      </c>
      <c r="D1" t="s">
        <v>4925</v>
      </c>
      <c r="E1" t="s">
        <v>4926</v>
      </c>
      <c r="F1" t="s">
        <v>4927</v>
      </c>
      <c r="G1" t="s">
        <v>4928</v>
      </c>
      <c r="H1" t="s">
        <v>4929</v>
      </c>
      <c r="I1" t="s">
        <v>4930</v>
      </c>
      <c r="J1" t="s">
        <v>4931</v>
      </c>
      <c r="K1" t="s">
        <v>1063</v>
      </c>
      <c r="L1" t="s">
        <v>4932</v>
      </c>
      <c r="M1" t="s">
        <v>4933</v>
      </c>
      <c r="N1" t="s">
        <v>2557</v>
      </c>
    </row>
    <row r="2" spans="1:14" x14ac:dyDescent="0.25">
      <c r="A2">
        <v>2021</v>
      </c>
      <c r="B2">
        <v>1</v>
      </c>
      <c r="C2">
        <v>1</v>
      </c>
      <c r="D2">
        <v>1</v>
      </c>
      <c r="E2">
        <v>9</v>
      </c>
      <c r="F2" t="s">
        <v>1049</v>
      </c>
      <c r="G2" t="s">
        <v>1052</v>
      </c>
      <c r="H2" t="s">
        <v>4934</v>
      </c>
      <c r="I2" t="s">
        <v>5852</v>
      </c>
      <c r="J2">
        <v>6</v>
      </c>
      <c r="K2" t="s">
        <v>1522</v>
      </c>
      <c r="L2" t="s">
        <v>2236</v>
      </c>
      <c r="M2" t="s">
        <v>64</v>
      </c>
      <c r="N2" t="s">
        <v>1523</v>
      </c>
    </row>
    <row r="3" spans="1:14" x14ac:dyDescent="0.25">
      <c r="A3">
        <v>2021</v>
      </c>
      <c r="B3">
        <v>1</v>
      </c>
      <c r="C3">
        <v>2</v>
      </c>
      <c r="D3">
        <v>2</v>
      </c>
      <c r="E3">
        <v>4</v>
      </c>
      <c r="F3" t="s">
        <v>1055</v>
      </c>
      <c r="G3" t="s">
        <v>30</v>
      </c>
      <c r="H3" t="s">
        <v>4936</v>
      </c>
      <c r="I3" t="s">
        <v>4937</v>
      </c>
      <c r="J3">
        <v>6</v>
      </c>
      <c r="K3" t="s">
        <v>1567</v>
      </c>
      <c r="L3" t="s">
        <v>2231</v>
      </c>
      <c r="M3" t="s">
        <v>102</v>
      </c>
      <c r="N3" t="s">
        <v>1568</v>
      </c>
    </row>
    <row r="4" spans="1:14" x14ac:dyDescent="0.25">
      <c r="A4">
        <v>2021</v>
      </c>
      <c r="B4">
        <v>1</v>
      </c>
      <c r="C4">
        <v>3</v>
      </c>
      <c r="D4">
        <v>3</v>
      </c>
      <c r="E4">
        <v>1</v>
      </c>
      <c r="F4" t="s">
        <v>1038</v>
      </c>
      <c r="G4" t="s">
        <v>1046</v>
      </c>
      <c r="H4" t="s">
        <v>4938</v>
      </c>
      <c r="I4" t="s">
        <v>5853</v>
      </c>
      <c r="J4">
        <v>6</v>
      </c>
      <c r="K4" t="s">
        <v>1362</v>
      </c>
      <c r="L4" t="s">
        <v>2248</v>
      </c>
      <c r="M4" t="s">
        <v>64</v>
      </c>
      <c r="N4" t="s">
        <v>1363</v>
      </c>
    </row>
    <row r="5" spans="1:14" x14ac:dyDescent="0.25">
      <c r="A5">
        <v>2021</v>
      </c>
      <c r="B5">
        <v>1</v>
      </c>
      <c r="C5">
        <v>4</v>
      </c>
      <c r="D5">
        <v>4</v>
      </c>
      <c r="E5">
        <v>3</v>
      </c>
      <c r="F5" t="s">
        <v>1057</v>
      </c>
      <c r="G5" t="s">
        <v>30</v>
      </c>
      <c r="H5" t="s">
        <v>4940</v>
      </c>
      <c r="I5" t="s">
        <v>4941</v>
      </c>
      <c r="J5">
        <v>6</v>
      </c>
      <c r="K5" t="s">
        <v>1273</v>
      </c>
      <c r="L5" t="s">
        <v>2244</v>
      </c>
      <c r="M5" t="s">
        <v>126</v>
      </c>
      <c r="N5" t="s">
        <v>1274</v>
      </c>
    </row>
    <row r="6" spans="1:14" x14ac:dyDescent="0.25">
      <c r="A6">
        <v>2021</v>
      </c>
      <c r="B6">
        <v>1</v>
      </c>
      <c r="C6">
        <v>5</v>
      </c>
      <c r="D6">
        <v>5</v>
      </c>
      <c r="E6">
        <v>6</v>
      </c>
      <c r="F6" t="s">
        <v>1052</v>
      </c>
      <c r="G6" t="s">
        <v>1041</v>
      </c>
      <c r="H6" t="s">
        <v>4942</v>
      </c>
      <c r="I6" t="s">
        <v>5854</v>
      </c>
      <c r="J6">
        <v>6</v>
      </c>
      <c r="K6" t="s">
        <v>1378</v>
      </c>
      <c r="L6" t="s">
        <v>2322</v>
      </c>
      <c r="M6" t="s">
        <v>64</v>
      </c>
      <c r="N6" t="s">
        <v>1379</v>
      </c>
    </row>
    <row r="7" spans="1:14" x14ac:dyDescent="0.25">
      <c r="A7">
        <v>2021</v>
      </c>
      <c r="B7">
        <v>1</v>
      </c>
      <c r="C7">
        <v>6</v>
      </c>
      <c r="D7">
        <v>6</v>
      </c>
      <c r="E7">
        <v>10</v>
      </c>
      <c r="F7" t="s">
        <v>1041</v>
      </c>
      <c r="G7" t="s">
        <v>1043</v>
      </c>
      <c r="H7" t="s">
        <v>4944</v>
      </c>
      <c r="I7" t="s">
        <v>5855</v>
      </c>
      <c r="J7">
        <v>5</v>
      </c>
      <c r="K7" t="s">
        <v>1403</v>
      </c>
      <c r="L7" t="s">
        <v>2311</v>
      </c>
      <c r="M7" t="s">
        <v>102</v>
      </c>
      <c r="N7" t="s">
        <v>1404</v>
      </c>
    </row>
    <row r="8" spans="1:14" x14ac:dyDescent="0.25">
      <c r="A8">
        <v>2021</v>
      </c>
      <c r="B8">
        <v>1</v>
      </c>
      <c r="C8">
        <v>7</v>
      </c>
      <c r="D8">
        <v>7</v>
      </c>
      <c r="G8" t="s">
        <v>30</v>
      </c>
      <c r="H8" t="s">
        <v>4946</v>
      </c>
      <c r="I8" t="s">
        <v>5263</v>
      </c>
      <c r="J8">
        <v>5</v>
      </c>
      <c r="K8" t="s">
        <v>1131</v>
      </c>
      <c r="L8" t="s">
        <v>2322</v>
      </c>
      <c r="M8" t="s">
        <v>29</v>
      </c>
      <c r="N8" t="s">
        <v>1132</v>
      </c>
    </row>
    <row r="9" spans="1:14" x14ac:dyDescent="0.25">
      <c r="A9">
        <v>2021</v>
      </c>
      <c r="B9">
        <v>1</v>
      </c>
      <c r="C9">
        <v>8</v>
      </c>
      <c r="D9">
        <v>8</v>
      </c>
      <c r="G9" t="s">
        <v>30</v>
      </c>
      <c r="H9" t="s">
        <v>4948</v>
      </c>
      <c r="I9" t="s">
        <v>4949</v>
      </c>
      <c r="J9">
        <v>5</v>
      </c>
      <c r="K9" t="s">
        <v>1318</v>
      </c>
      <c r="L9" t="s">
        <v>2210</v>
      </c>
      <c r="M9" t="s">
        <v>102</v>
      </c>
      <c r="N9" t="s">
        <v>1319</v>
      </c>
    </row>
    <row r="10" spans="1:14" x14ac:dyDescent="0.25">
      <c r="A10">
        <v>2021</v>
      </c>
      <c r="B10">
        <v>1</v>
      </c>
      <c r="C10">
        <v>9</v>
      </c>
      <c r="D10">
        <v>9</v>
      </c>
      <c r="E10">
        <v>1</v>
      </c>
      <c r="F10" t="s">
        <v>1038</v>
      </c>
      <c r="G10" t="s">
        <v>30</v>
      </c>
      <c r="H10" t="s">
        <v>4950</v>
      </c>
      <c r="I10" t="s">
        <v>5856</v>
      </c>
      <c r="J10">
        <v>5</v>
      </c>
      <c r="K10" t="s">
        <v>5214</v>
      </c>
      <c r="L10" t="s">
        <v>68</v>
      </c>
      <c r="M10" t="s">
        <v>64</v>
      </c>
      <c r="N10" t="s">
        <v>5213</v>
      </c>
    </row>
    <row r="11" spans="1:14" x14ac:dyDescent="0.25">
      <c r="A11">
        <v>2021</v>
      </c>
      <c r="B11">
        <v>1</v>
      </c>
      <c r="C11">
        <v>10</v>
      </c>
      <c r="D11">
        <v>10</v>
      </c>
      <c r="E11">
        <v>7</v>
      </c>
      <c r="F11" t="s">
        <v>1062</v>
      </c>
      <c r="G11" t="s">
        <v>1049</v>
      </c>
      <c r="H11" t="s">
        <v>4952</v>
      </c>
      <c r="I11" t="s">
        <v>5857</v>
      </c>
      <c r="J11">
        <v>5</v>
      </c>
      <c r="K11" t="s">
        <v>2826</v>
      </c>
      <c r="L11" t="s">
        <v>2229</v>
      </c>
      <c r="M11" t="s">
        <v>29</v>
      </c>
      <c r="N11" t="s">
        <v>1674</v>
      </c>
    </row>
    <row r="12" spans="1:14" x14ac:dyDescent="0.25">
      <c r="A12">
        <v>2021</v>
      </c>
      <c r="B12">
        <v>2</v>
      </c>
      <c r="C12">
        <v>1</v>
      </c>
      <c r="D12">
        <v>11</v>
      </c>
      <c r="E12">
        <v>6</v>
      </c>
      <c r="F12" t="s">
        <v>1052</v>
      </c>
      <c r="G12" t="s">
        <v>30</v>
      </c>
      <c r="H12" t="s">
        <v>4954</v>
      </c>
      <c r="I12" t="s">
        <v>4955</v>
      </c>
      <c r="J12">
        <v>4</v>
      </c>
      <c r="K12" t="s">
        <v>2580</v>
      </c>
      <c r="L12" t="s">
        <v>2221</v>
      </c>
      <c r="M12" t="s">
        <v>102</v>
      </c>
      <c r="N12" t="s">
        <v>1758</v>
      </c>
    </row>
    <row r="13" spans="1:14" x14ac:dyDescent="0.25">
      <c r="A13">
        <v>2021</v>
      </c>
      <c r="B13">
        <v>2</v>
      </c>
      <c r="C13">
        <v>2</v>
      </c>
      <c r="D13">
        <v>12</v>
      </c>
      <c r="E13">
        <v>4</v>
      </c>
      <c r="F13" t="s">
        <v>1055</v>
      </c>
      <c r="G13" t="s">
        <v>30</v>
      </c>
      <c r="H13" t="s">
        <v>4956</v>
      </c>
      <c r="I13" t="s">
        <v>5858</v>
      </c>
      <c r="J13">
        <v>4</v>
      </c>
      <c r="K13" t="s">
        <v>2852</v>
      </c>
      <c r="L13" t="s">
        <v>68</v>
      </c>
      <c r="M13" t="s">
        <v>29</v>
      </c>
      <c r="N13" t="s">
        <v>2141</v>
      </c>
    </row>
    <row r="14" spans="1:14" x14ac:dyDescent="0.25">
      <c r="A14">
        <v>2021</v>
      </c>
      <c r="B14">
        <v>2</v>
      </c>
      <c r="C14">
        <v>3</v>
      </c>
      <c r="D14">
        <v>13</v>
      </c>
      <c r="E14">
        <v>6</v>
      </c>
      <c r="F14" t="s">
        <v>1052</v>
      </c>
      <c r="G14" t="s">
        <v>1046</v>
      </c>
      <c r="H14" t="s">
        <v>4958</v>
      </c>
      <c r="I14" t="s">
        <v>5859</v>
      </c>
      <c r="J14">
        <v>4</v>
      </c>
      <c r="K14" t="s">
        <v>2726</v>
      </c>
      <c r="L14" t="s">
        <v>159</v>
      </c>
      <c r="M14" t="s">
        <v>102</v>
      </c>
      <c r="N14" t="s">
        <v>1828</v>
      </c>
    </row>
    <row r="15" spans="1:14" x14ac:dyDescent="0.25">
      <c r="A15">
        <v>2021</v>
      </c>
      <c r="B15">
        <v>2</v>
      </c>
      <c r="C15">
        <v>4</v>
      </c>
      <c r="D15">
        <v>14</v>
      </c>
      <c r="E15">
        <v>3</v>
      </c>
      <c r="F15" t="s">
        <v>1057</v>
      </c>
      <c r="G15" t="s">
        <v>30</v>
      </c>
      <c r="H15" t="s">
        <v>4960</v>
      </c>
      <c r="I15" t="s">
        <v>4961</v>
      </c>
      <c r="J15">
        <v>4</v>
      </c>
      <c r="K15" t="s">
        <v>5142</v>
      </c>
      <c r="L15" t="s">
        <v>159</v>
      </c>
      <c r="M15" t="s">
        <v>64</v>
      </c>
      <c r="N15" t="s">
        <v>1926</v>
      </c>
    </row>
    <row r="16" spans="1:14" x14ac:dyDescent="0.25">
      <c r="A16">
        <v>2021</v>
      </c>
      <c r="B16">
        <v>2</v>
      </c>
      <c r="C16">
        <v>5</v>
      </c>
      <c r="D16">
        <v>15</v>
      </c>
      <c r="E16">
        <v>9</v>
      </c>
      <c r="F16" t="s">
        <v>1049</v>
      </c>
      <c r="G16" t="s">
        <v>1041</v>
      </c>
      <c r="H16" t="s">
        <v>4962</v>
      </c>
      <c r="I16" t="s">
        <v>5860</v>
      </c>
      <c r="J16">
        <v>4</v>
      </c>
      <c r="K16" t="s">
        <v>5143</v>
      </c>
      <c r="L16" t="s">
        <v>2251</v>
      </c>
      <c r="M16" t="s">
        <v>102</v>
      </c>
      <c r="N16" t="s">
        <v>1778</v>
      </c>
    </row>
    <row r="17" spans="1:14" x14ac:dyDescent="0.25">
      <c r="A17">
        <v>2021</v>
      </c>
      <c r="B17">
        <v>2</v>
      </c>
      <c r="C17">
        <v>6</v>
      </c>
      <c r="D17">
        <v>16</v>
      </c>
      <c r="E17">
        <v>8</v>
      </c>
      <c r="F17" t="s">
        <v>1043</v>
      </c>
      <c r="G17" t="s">
        <v>30</v>
      </c>
      <c r="H17" t="s">
        <v>4964</v>
      </c>
      <c r="I17" t="s">
        <v>4965</v>
      </c>
      <c r="J17">
        <v>4</v>
      </c>
      <c r="K17" t="s">
        <v>1309</v>
      </c>
      <c r="L17" t="s">
        <v>2224</v>
      </c>
      <c r="M17" t="s">
        <v>64</v>
      </c>
      <c r="N17" t="s">
        <v>1310</v>
      </c>
    </row>
    <row r="18" spans="1:14" x14ac:dyDescent="0.25">
      <c r="A18">
        <v>2021</v>
      </c>
      <c r="B18">
        <v>2</v>
      </c>
      <c r="C18">
        <v>7</v>
      </c>
      <c r="D18">
        <v>17</v>
      </c>
      <c r="G18" t="s">
        <v>30</v>
      </c>
      <c r="H18" t="s">
        <v>4966</v>
      </c>
      <c r="I18" t="s">
        <v>5270</v>
      </c>
      <c r="J18">
        <v>4</v>
      </c>
      <c r="K18" t="s">
        <v>5363</v>
      </c>
      <c r="L18" t="s">
        <v>2224</v>
      </c>
      <c r="M18" t="s">
        <v>102</v>
      </c>
      <c r="N18" t="s">
        <v>1909</v>
      </c>
    </row>
    <row r="19" spans="1:14" x14ac:dyDescent="0.25">
      <c r="A19">
        <v>2021</v>
      </c>
      <c r="B19">
        <v>2</v>
      </c>
      <c r="C19">
        <v>8</v>
      </c>
      <c r="D19">
        <v>18</v>
      </c>
      <c r="G19" t="s">
        <v>30</v>
      </c>
      <c r="H19" t="s">
        <v>4968</v>
      </c>
      <c r="I19" t="s">
        <v>5861</v>
      </c>
      <c r="J19">
        <v>4</v>
      </c>
      <c r="K19" t="s">
        <v>1174</v>
      </c>
      <c r="L19" t="s">
        <v>2311</v>
      </c>
      <c r="M19" t="s">
        <v>64</v>
      </c>
      <c r="N19" t="s">
        <v>1175</v>
      </c>
    </row>
    <row r="20" spans="1:14" x14ac:dyDescent="0.25">
      <c r="A20">
        <v>2021</v>
      </c>
      <c r="B20">
        <v>2</v>
      </c>
      <c r="C20">
        <v>9</v>
      </c>
      <c r="D20">
        <v>19</v>
      </c>
      <c r="E20">
        <v>1</v>
      </c>
      <c r="F20" t="s">
        <v>1038</v>
      </c>
      <c r="G20" t="s">
        <v>30</v>
      </c>
      <c r="H20" t="s">
        <v>4970</v>
      </c>
      <c r="I20" t="s">
        <v>4971</v>
      </c>
      <c r="J20">
        <v>4</v>
      </c>
      <c r="K20" t="s">
        <v>2865</v>
      </c>
      <c r="L20" t="s">
        <v>159</v>
      </c>
      <c r="M20" t="s">
        <v>29</v>
      </c>
      <c r="N20" t="s">
        <v>2190</v>
      </c>
    </row>
    <row r="21" spans="1:14" x14ac:dyDescent="0.25">
      <c r="A21">
        <v>2021</v>
      </c>
      <c r="B21">
        <v>2</v>
      </c>
      <c r="C21">
        <v>10</v>
      </c>
      <c r="D21">
        <v>20</v>
      </c>
      <c r="E21">
        <v>1</v>
      </c>
      <c r="F21" t="s">
        <v>1038</v>
      </c>
      <c r="G21" t="s">
        <v>1049</v>
      </c>
      <c r="H21" t="s">
        <v>4972</v>
      </c>
      <c r="I21" t="s">
        <v>5862</v>
      </c>
      <c r="J21">
        <v>4</v>
      </c>
      <c r="K21" t="s">
        <v>5148</v>
      </c>
      <c r="L21" t="s">
        <v>92</v>
      </c>
      <c r="M21" t="s">
        <v>102</v>
      </c>
      <c r="N21" t="s">
        <v>1709</v>
      </c>
    </row>
    <row r="22" spans="1:14" x14ac:dyDescent="0.25">
      <c r="A22">
        <v>2021</v>
      </c>
      <c r="B22">
        <v>3</v>
      </c>
      <c r="C22">
        <v>1</v>
      </c>
      <c r="D22">
        <v>21</v>
      </c>
      <c r="E22">
        <v>6</v>
      </c>
      <c r="F22" t="s">
        <v>1052</v>
      </c>
      <c r="G22" t="s">
        <v>30</v>
      </c>
      <c r="H22" t="s">
        <v>4974</v>
      </c>
      <c r="I22" t="s">
        <v>4975</v>
      </c>
      <c r="J22">
        <v>3</v>
      </c>
      <c r="K22" t="s">
        <v>1352</v>
      </c>
      <c r="L22" t="s">
        <v>2213</v>
      </c>
      <c r="M22" t="s">
        <v>102</v>
      </c>
      <c r="N22" t="s">
        <v>1353</v>
      </c>
    </row>
    <row r="23" spans="1:14" x14ac:dyDescent="0.25">
      <c r="A23">
        <v>2021</v>
      </c>
      <c r="B23">
        <v>3</v>
      </c>
      <c r="C23">
        <v>2</v>
      </c>
      <c r="D23">
        <v>22</v>
      </c>
      <c r="E23">
        <v>4</v>
      </c>
      <c r="F23" t="s">
        <v>1055</v>
      </c>
      <c r="G23" t="s">
        <v>30</v>
      </c>
      <c r="H23" t="s">
        <v>4976</v>
      </c>
      <c r="I23" t="s">
        <v>5863</v>
      </c>
      <c r="J23">
        <v>3</v>
      </c>
      <c r="K23" t="s">
        <v>1284</v>
      </c>
      <c r="L23" t="s">
        <v>2236</v>
      </c>
      <c r="M23" t="s">
        <v>126</v>
      </c>
      <c r="N23" t="s">
        <v>1285</v>
      </c>
    </row>
    <row r="24" spans="1:14" x14ac:dyDescent="0.25">
      <c r="A24">
        <v>2021</v>
      </c>
      <c r="B24">
        <v>3</v>
      </c>
      <c r="C24">
        <v>3</v>
      </c>
      <c r="D24">
        <v>23</v>
      </c>
      <c r="E24">
        <v>8</v>
      </c>
      <c r="F24" t="s">
        <v>1043</v>
      </c>
      <c r="G24" t="s">
        <v>1046</v>
      </c>
      <c r="H24" t="s">
        <v>4978</v>
      </c>
      <c r="I24" t="s">
        <v>5275</v>
      </c>
      <c r="J24">
        <v>3</v>
      </c>
      <c r="K24" t="s">
        <v>2849</v>
      </c>
      <c r="L24" t="s">
        <v>34</v>
      </c>
      <c r="M24" t="s">
        <v>29</v>
      </c>
      <c r="N24" t="s">
        <v>1987</v>
      </c>
    </row>
    <row r="25" spans="1:14" x14ac:dyDescent="0.25">
      <c r="A25">
        <v>2021</v>
      </c>
      <c r="B25">
        <v>3</v>
      </c>
      <c r="C25">
        <v>4</v>
      </c>
      <c r="D25">
        <v>24</v>
      </c>
      <c r="E25">
        <v>3</v>
      </c>
      <c r="F25" t="s">
        <v>1057</v>
      </c>
      <c r="G25" t="s">
        <v>30</v>
      </c>
      <c r="H25" t="s">
        <v>4980</v>
      </c>
      <c r="I25" t="s">
        <v>4981</v>
      </c>
      <c r="J25">
        <v>3</v>
      </c>
      <c r="K25" t="s">
        <v>5207</v>
      </c>
      <c r="L25" t="s">
        <v>28</v>
      </c>
      <c r="M25" t="s">
        <v>102</v>
      </c>
      <c r="N25" t="s">
        <v>5206</v>
      </c>
    </row>
    <row r="26" spans="1:14" x14ac:dyDescent="0.25">
      <c r="A26">
        <v>2021</v>
      </c>
      <c r="B26">
        <v>3</v>
      </c>
      <c r="C26">
        <v>5</v>
      </c>
      <c r="D26">
        <v>25</v>
      </c>
      <c r="E26">
        <v>10</v>
      </c>
      <c r="F26" t="s">
        <v>1041</v>
      </c>
      <c r="G26" t="s">
        <v>1041</v>
      </c>
      <c r="H26" t="s">
        <v>4982</v>
      </c>
      <c r="I26" t="s">
        <v>5864</v>
      </c>
      <c r="J26">
        <v>3</v>
      </c>
      <c r="K26" t="s">
        <v>2598</v>
      </c>
      <c r="L26" t="s">
        <v>2208</v>
      </c>
      <c r="M26" t="s">
        <v>102</v>
      </c>
      <c r="N26" t="s">
        <v>2034</v>
      </c>
    </row>
    <row r="27" spans="1:14" x14ac:dyDescent="0.25">
      <c r="A27">
        <v>2021</v>
      </c>
      <c r="B27">
        <v>3</v>
      </c>
      <c r="C27">
        <v>6</v>
      </c>
      <c r="D27">
        <v>26</v>
      </c>
      <c r="E27">
        <v>4</v>
      </c>
      <c r="F27" t="s">
        <v>1055</v>
      </c>
      <c r="G27" t="s">
        <v>1043</v>
      </c>
      <c r="H27" t="s">
        <v>4984</v>
      </c>
      <c r="I27" t="s">
        <v>5865</v>
      </c>
      <c r="J27">
        <v>3</v>
      </c>
      <c r="K27" t="s">
        <v>2682</v>
      </c>
      <c r="L27" t="s">
        <v>68</v>
      </c>
      <c r="M27" t="s">
        <v>64</v>
      </c>
      <c r="N27" t="s">
        <v>1775</v>
      </c>
    </row>
    <row r="28" spans="1:14" x14ac:dyDescent="0.25">
      <c r="A28">
        <v>2021</v>
      </c>
      <c r="B28">
        <v>3</v>
      </c>
      <c r="C28">
        <v>7</v>
      </c>
      <c r="D28">
        <v>27</v>
      </c>
      <c r="G28" t="s">
        <v>30</v>
      </c>
      <c r="H28" t="s">
        <v>4986</v>
      </c>
      <c r="I28" t="s">
        <v>5277</v>
      </c>
      <c r="J28">
        <v>3</v>
      </c>
      <c r="K28" t="s">
        <v>1524</v>
      </c>
      <c r="L28" t="s">
        <v>2219</v>
      </c>
      <c r="M28" t="s">
        <v>102</v>
      </c>
      <c r="N28" t="s">
        <v>1525</v>
      </c>
    </row>
    <row r="29" spans="1:14" x14ac:dyDescent="0.25">
      <c r="A29">
        <v>2021</v>
      </c>
      <c r="B29">
        <v>3</v>
      </c>
      <c r="C29">
        <v>8</v>
      </c>
      <c r="D29">
        <v>28</v>
      </c>
      <c r="G29" t="s">
        <v>30</v>
      </c>
      <c r="H29" t="s">
        <v>4988</v>
      </c>
      <c r="I29" t="s">
        <v>5866</v>
      </c>
      <c r="J29">
        <v>3</v>
      </c>
      <c r="K29" t="s">
        <v>5418</v>
      </c>
      <c r="L29" t="s">
        <v>2278</v>
      </c>
      <c r="M29" t="s">
        <v>102</v>
      </c>
      <c r="N29" t="s">
        <v>5867</v>
      </c>
    </row>
    <row r="30" spans="1:14" x14ac:dyDescent="0.25">
      <c r="A30">
        <v>2021</v>
      </c>
      <c r="B30">
        <v>3</v>
      </c>
      <c r="C30">
        <v>9</v>
      </c>
      <c r="D30">
        <v>29</v>
      </c>
      <c r="E30">
        <v>1</v>
      </c>
      <c r="F30" t="s">
        <v>1038</v>
      </c>
      <c r="G30" t="s">
        <v>30</v>
      </c>
      <c r="H30" t="s">
        <v>4990</v>
      </c>
      <c r="I30" t="s">
        <v>4991</v>
      </c>
      <c r="J30">
        <v>3</v>
      </c>
      <c r="K30" t="s">
        <v>2620</v>
      </c>
      <c r="L30" t="s">
        <v>70</v>
      </c>
      <c r="M30" t="s">
        <v>102</v>
      </c>
      <c r="N30" t="s">
        <v>1884</v>
      </c>
    </row>
    <row r="31" spans="1:14" x14ac:dyDescent="0.25">
      <c r="A31">
        <v>2021</v>
      </c>
      <c r="B31">
        <v>3</v>
      </c>
      <c r="C31">
        <v>10</v>
      </c>
      <c r="D31">
        <v>30</v>
      </c>
      <c r="E31">
        <v>7</v>
      </c>
      <c r="F31" t="s">
        <v>1062</v>
      </c>
      <c r="G31" t="s">
        <v>1049</v>
      </c>
      <c r="H31" t="s">
        <v>4993</v>
      </c>
      <c r="I31" t="s">
        <v>5868</v>
      </c>
      <c r="J31">
        <v>3</v>
      </c>
      <c r="K31" t="s">
        <v>1183</v>
      </c>
      <c r="L31" t="s">
        <v>34</v>
      </c>
      <c r="M31" t="s">
        <v>64</v>
      </c>
      <c r="N31" t="s">
        <v>1184</v>
      </c>
    </row>
    <row r="32" spans="1:14" x14ac:dyDescent="0.25">
      <c r="A32">
        <v>2021</v>
      </c>
      <c r="B32">
        <v>4</v>
      </c>
      <c r="C32">
        <v>1</v>
      </c>
      <c r="D32">
        <v>31</v>
      </c>
      <c r="E32">
        <v>10</v>
      </c>
      <c r="F32" t="s">
        <v>1041</v>
      </c>
      <c r="G32" t="s">
        <v>1052</v>
      </c>
      <c r="H32" t="s">
        <v>4995</v>
      </c>
      <c r="I32" t="s">
        <v>5869</v>
      </c>
      <c r="J32">
        <v>2</v>
      </c>
      <c r="K32" t="s">
        <v>5382</v>
      </c>
      <c r="L32" t="s">
        <v>2244</v>
      </c>
      <c r="M32" t="s">
        <v>64</v>
      </c>
      <c r="N32" t="s">
        <v>5381</v>
      </c>
    </row>
    <row r="33" spans="1:14" x14ac:dyDescent="0.25">
      <c r="A33">
        <v>2021</v>
      </c>
      <c r="B33">
        <v>4</v>
      </c>
      <c r="C33">
        <v>2</v>
      </c>
      <c r="D33">
        <v>32</v>
      </c>
      <c r="E33">
        <v>4</v>
      </c>
      <c r="F33" t="s">
        <v>1055</v>
      </c>
      <c r="G33" t="s">
        <v>30</v>
      </c>
      <c r="H33" t="s">
        <v>4998</v>
      </c>
      <c r="I33" t="s">
        <v>4999</v>
      </c>
      <c r="J33">
        <v>2</v>
      </c>
      <c r="K33" t="s">
        <v>5422</v>
      </c>
      <c r="L33" t="s">
        <v>28</v>
      </c>
      <c r="M33" t="s">
        <v>64</v>
      </c>
      <c r="N33" t="s">
        <v>5421</v>
      </c>
    </row>
    <row r="34" spans="1:14" x14ac:dyDescent="0.25">
      <c r="A34">
        <v>2021</v>
      </c>
      <c r="B34">
        <v>4</v>
      </c>
      <c r="C34">
        <v>3</v>
      </c>
      <c r="D34">
        <v>33</v>
      </c>
      <c r="E34">
        <v>9</v>
      </c>
      <c r="F34" t="s">
        <v>1049</v>
      </c>
      <c r="G34" t="s">
        <v>1046</v>
      </c>
      <c r="H34" t="s">
        <v>5000</v>
      </c>
      <c r="I34" t="s">
        <v>5281</v>
      </c>
      <c r="J34">
        <v>2</v>
      </c>
      <c r="K34" t="s">
        <v>2780</v>
      </c>
      <c r="L34" t="s">
        <v>2221</v>
      </c>
      <c r="M34" t="s">
        <v>102</v>
      </c>
      <c r="N34" t="s">
        <v>2460</v>
      </c>
    </row>
    <row r="35" spans="1:14" x14ac:dyDescent="0.25">
      <c r="A35">
        <v>2021</v>
      </c>
      <c r="B35">
        <v>4</v>
      </c>
      <c r="C35">
        <v>4</v>
      </c>
      <c r="D35">
        <v>34</v>
      </c>
      <c r="E35">
        <v>3</v>
      </c>
      <c r="F35" t="s">
        <v>1057</v>
      </c>
      <c r="G35" t="s">
        <v>30</v>
      </c>
      <c r="H35" t="s">
        <v>5003</v>
      </c>
      <c r="I35" t="s">
        <v>5004</v>
      </c>
      <c r="J35">
        <v>2</v>
      </c>
      <c r="K35" t="s">
        <v>5141</v>
      </c>
      <c r="L35" t="s">
        <v>2229</v>
      </c>
      <c r="M35" t="s">
        <v>64</v>
      </c>
      <c r="N35" t="s">
        <v>1736</v>
      </c>
    </row>
    <row r="36" spans="1:14" x14ac:dyDescent="0.25">
      <c r="A36">
        <v>2021</v>
      </c>
      <c r="B36">
        <v>4</v>
      </c>
      <c r="C36">
        <v>5</v>
      </c>
      <c r="D36">
        <v>35</v>
      </c>
      <c r="E36">
        <v>10</v>
      </c>
      <c r="F36" t="s">
        <v>1041</v>
      </c>
      <c r="G36" t="s">
        <v>30</v>
      </c>
      <c r="H36" t="s">
        <v>5006</v>
      </c>
      <c r="I36" t="s">
        <v>5870</v>
      </c>
      <c r="J36">
        <v>2</v>
      </c>
      <c r="K36" t="s">
        <v>5384</v>
      </c>
      <c r="L36" t="s">
        <v>2213</v>
      </c>
      <c r="M36" t="s">
        <v>64</v>
      </c>
      <c r="N36" t="s">
        <v>5383</v>
      </c>
    </row>
    <row r="37" spans="1:14" x14ac:dyDescent="0.25">
      <c r="A37">
        <v>2021</v>
      </c>
      <c r="B37">
        <v>4</v>
      </c>
      <c r="C37">
        <v>6</v>
      </c>
      <c r="D37">
        <v>36</v>
      </c>
      <c r="E37">
        <v>8</v>
      </c>
      <c r="F37" t="s">
        <v>1043</v>
      </c>
      <c r="G37" t="s">
        <v>30</v>
      </c>
      <c r="H37" t="s">
        <v>5008</v>
      </c>
      <c r="I37" t="s">
        <v>5009</v>
      </c>
      <c r="J37">
        <v>2</v>
      </c>
      <c r="K37" t="s">
        <v>2637</v>
      </c>
      <c r="L37" t="s">
        <v>72</v>
      </c>
      <c r="M37" t="s">
        <v>102</v>
      </c>
      <c r="N37" t="s">
        <v>1944</v>
      </c>
    </row>
    <row r="38" spans="1:14" x14ac:dyDescent="0.25">
      <c r="A38">
        <v>2021</v>
      </c>
      <c r="B38">
        <v>4</v>
      </c>
      <c r="C38">
        <v>7</v>
      </c>
      <c r="D38">
        <v>37</v>
      </c>
      <c r="G38" t="s">
        <v>30</v>
      </c>
      <c r="H38" t="s">
        <v>5010</v>
      </c>
      <c r="I38" t="s">
        <v>5284</v>
      </c>
      <c r="J38">
        <v>2</v>
      </c>
      <c r="K38" t="s">
        <v>5197</v>
      </c>
      <c r="L38" t="s">
        <v>2219</v>
      </c>
      <c r="M38" t="s">
        <v>126</v>
      </c>
      <c r="N38" t="s">
        <v>5196</v>
      </c>
    </row>
    <row r="39" spans="1:14" x14ac:dyDescent="0.25">
      <c r="A39">
        <v>2021</v>
      </c>
      <c r="B39">
        <v>4</v>
      </c>
      <c r="C39">
        <v>8</v>
      </c>
      <c r="D39">
        <v>38</v>
      </c>
      <c r="G39" t="s">
        <v>30</v>
      </c>
      <c r="H39" t="s">
        <v>5013</v>
      </c>
      <c r="I39" t="s">
        <v>5014</v>
      </c>
      <c r="J39">
        <v>2</v>
      </c>
      <c r="K39" t="s">
        <v>5419</v>
      </c>
      <c r="L39" t="s">
        <v>94</v>
      </c>
      <c r="M39" t="s">
        <v>29</v>
      </c>
      <c r="N39" t="s">
        <v>2137</v>
      </c>
    </row>
    <row r="40" spans="1:14" x14ac:dyDescent="0.25">
      <c r="A40">
        <v>2021</v>
      </c>
      <c r="B40">
        <v>4</v>
      </c>
      <c r="C40">
        <v>9</v>
      </c>
      <c r="D40">
        <v>39</v>
      </c>
      <c r="E40">
        <v>8</v>
      </c>
      <c r="F40" t="s">
        <v>1043</v>
      </c>
      <c r="G40" t="s">
        <v>1038</v>
      </c>
      <c r="H40" t="s">
        <v>5016</v>
      </c>
      <c r="I40" t="s">
        <v>5871</v>
      </c>
      <c r="J40">
        <v>2</v>
      </c>
      <c r="K40" t="s">
        <v>5352</v>
      </c>
      <c r="L40" t="s">
        <v>70</v>
      </c>
      <c r="M40" t="s">
        <v>126</v>
      </c>
      <c r="N40" t="s">
        <v>5351</v>
      </c>
    </row>
    <row r="41" spans="1:14" x14ac:dyDescent="0.25">
      <c r="A41">
        <v>2021</v>
      </c>
      <c r="B41">
        <v>4</v>
      </c>
      <c r="C41">
        <v>10</v>
      </c>
      <c r="D41">
        <v>40</v>
      </c>
      <c r="E41">
        <v>9</v>
      </c>
      <c r="F41" t="s">
        <v>1049</v>
      </c>
      <c r="G41" t="s">
        <v>30</v>
      </c>
      <c r="H41" t="s">
        <v>5021</v>
      </c>
      <c r="I41" t="s">
        <v>5287</v>
      </c>
      <c r="J41">
        <v>2</v>
      </c>
      <c r="K41" t="s">
        <v>5392</v>
      </c>
      <c r="L41" t="s">
        <v>2268</v>
      </c>
      <c r="M41" t="s">
        <v>102</v>
      </c>
      <c r="N41" t="s">
        <v>5391</v>
      </c>
    </row>
    <row r="42" spans="1:14" x14ac:dyDescent="0.25">
      <c r="A42">
        <v>2021</v>
      </c>
      <c r="B42">
        <v>5</v>
      </c>
      <c r="C42">
        <v>1</v>
      </c>
      <c r="D42">
        <v>41</v>
      </c>
      <c r="E42">
        <v>2</v>
      </c>
      <c r="F42" t="s">
        <v>1046</v>
      </c>
      <c r="G42" t="s">
        <v>1052</v>
      </c>
      <c r="H42" t="s">
        <v>5023</v>
      </c>
      <c r="I42" t="s">
        <v>5872</v>
      </c>
      <c r="J42">
        <v>1</v>
      </c>
      <c r="K42" t="s">
        <v>5341</v>
      </c>
      <c r="L42" t="s">
        <v>2209</v>
      </c>
      <c r="M42" t="s">
        <v>29</v>
      </c>
      <c r="N42" t="s">
        <v>5340</v>
      </c>
    </row>
    <row r="43" spans="1:14" x14ac:dyDescent="0.25">
      <c r="A43">
        <v>2021</v>
      </c>
      <c r="B43">
        <v>5</v>
      </c>
      <c r="C43">
        <v>2</v>
      </c>
      <c r="D43">
        <v>42</v>
      </c>
      <c r="E43">
        <v>4</v>
      </c>
      <c r="F43" t="s">
        <v>1055</v>
      </c>
      <c r="G43" t="s">
        <v>30</v>
      </c>
      <c r="H43" t="s">
        <v>5025</v>
      </c>
      <c r="I43" t="s">
        <v>5026</v>
      </c>
      <c r="J43">
        <v>1</v>
      </c>
      <c r="K43" t="s">
        <v>5873</v>
      </c>
      <c r="L43" t="s">
        <v>28</v>
      </c>
      <c r="M43" t="s">
        <v>5874</v>
      </c>
      <c r="N43" t="s">
        <v>5875</v>
      </c>
    </row>
    <row r="44" spans="1:14" x14ac:dyDescent="0.25">
      <c r="A44">
        <v>2021</v>
      </c>
      <c r="B44">
        <v>5</v>
      </c>
      <c r="C44">
        <v>3</v>
      </c>
      <c r="D44">
        <v>43</v>
      </c>
      <c r="E44">
        <v>10</v>
      </c>
      <c r="F44" t="s">
        <v>1041</v>
      </c>
      <c r="G44" t="s">
        <v>1046</v>
      </c>
      <c r="H44" t="s">
        <v>5029</v>
      </c>
      <c r="I44" t="s">
        <v>5289</v>
      </c>
      <c r="J44">
        <v>1</v>
      </c>
      <c r="K44" t="s">
        <v>5385</v>
      </c>
      <c r="L44" t="s">
        <v>2246</v>
      </c>
      <c r="M44" t="s">
        <v>126</v>
      </c>
      <c r="N44" t="s">
        <v>1924</v>
      </c>
    </row>
    <row r="45" spans="1:14" x14ac:dyDescent="0.25">
      <c r="A45">
        <v>2021</v>
      </c>
      <c r="B45">
        <v>5</v>
      </c>
      <c r="C45">
        <v>4</v>
      </c>
      <c r="D45">
        <v>44</v>
      </c>
      <c r="E45">
        <v>3</v>
      </c>
      <c r="F45" t="s">
        <v>1057</v>
      </c>
      <c r="G45" t="s">
        <v>30</v>
      </c>
      <c r="H45" t="s">
        <v>5032</v>
      </c>
      <c r="I45" t="s">
        <v>5033</v>
      </c>
      <c r="J45">
        <v>1</v>
      </c>
      <c r="K45" t="s">
        <v>5876</v>
      </c>
      <c r="L45" t="s">
        <v>2244</v>
      </c>
      <c r="M45" t="s">
        <v>5019</v>
      </c>
      <c r="N45" t="s">
        <v>5877</v>
      </c>
    </row>
    <row r="46" spans="1:14" x14ac:dyDescent="0.25">
      <c r="A46">
        <v>2021</v>
      </c>
      <c r="B46">
        <v>5</v>
      </c>
      <c r="C46">
        <v>5</v>
      </c>
      <c r="D46">
        <v>45</v>
      </c>
      <c r="E46">
        <v>10</v>
      </c>
      <c r="F46" t="s">
        <v>1041</v>
      </c>
      <c r="G46" t="s">
        <v>30</v>
      </c>
      <c r="H46" t="s">
        <v>5036</v>
      </c>
      <c r="I46" t="s">
        <v>5037</v>
      </c>
      <c r="J46">
        <v>1</v>
      </c>
      <c r="K46" t="s">
        <v>5878</v>
      </c>
      <c r="L46" t="s">
        <v>2217</v>
      </c>
      <c r="M46" t="s">
        <v>5019</v>
      </c>
      <c r="N46" t="s">
        <v>5879</v>
      </c>
    </row>
    <row r="47" spans="1:14" x14ac:dyDescent="0.25">
      <c r="A47">
        <v>2021</v>
      </c>
      <c r="B47">
        <v>5</v>
      </c>
      <c r="C47">
        <v>6</v>
      </c>
      <c r="D47">
        <v>46</v>
      </c>
      <c r="E47">
        <v>8</v>
      </c>
      <c r="F47" t="s">
        <v>1043</v>
      </c>
      <c r="G47" t="s">
        <v>30</v>
      </c>
      <c r="H47" t="s">
        <v>5038</v>
      </c>
      <c r="I47" t="s">
        <v>5039</v>
      </c>
      <c r="J47">
        <v>1</v>
      </c>
      <c r="K47" t="s">
        <v>5880</v>
      </c>
      <c r="L47" t="s">
        <v>2228</v>
      </c>
      <c r="M47" t="s">
        <v>5881</v>
      </c>
      <c r="N47" t="s">
        <v>5882</v>
      </c>
    </row>
    <row r="48" spans="1:14" x14ac:dyDescent="0.25">
      <c r="A48">
        <v>2021</v>
      </c>
      <c r="B48">
        <v>5</v>
      </c>
      <c r="C48">
        <v>7</v>
      </c>
      <c r="D48">
        <v>47</v>
      </c>
      <c r="G48" t="s">
        <v>30</v>
      </c>
      <c r="H48" t="s">
        <v>5040</v>
      </c>
      <c r="I48" t="s">
        <v>5294</v>
      </c>
      <c r="J48">
        <v>1</v>
      </c>
      <c r="K48" t="s">
        <v>5371</v>
      </c>
      <c r="L48" t="s">
        <v>2241</v>
      </c>
      <c r="M48" t="s">
        <v>102</v>
      </c>
      <c r="N48" t="s">
        <v>5370</v>
      </c>
    </row>
    <row r="49" spans="1:14" x14ac:dyDescent="0.25">
      <c r="A49">
        <v>2021</v>
      </c>
      <c r="B49">
        <v>5</v>
      </c>
      <c r="C49">
        <v>8</v>
      </c>
      <c r="D49">
        <v>48</v>
      </c>
      <c r="G49" t="s">
        <v>30</v>
      </c>
      <c r="H49" t="s">
        <v>5043</v>
      </c>
      <c r="I49" t="s">
        <v>5044</v>
      </c>
      <c r="J49">
        <v>1</v>
      </c>
      <c r="K49" t="s">
        <v>5883</v>
      </c>
      <c r="L49" t="s">
        <v>70</v>
      </c>
      <c r="M49" t="s">
        <v>5874</v>
      </c>
      <c r="N49" t="s">
        <v>5884</v>
      </c>
    </row>
    <row r="50" spans="1:14" x14ac:dyDescent="0.25">
      <c r="A50">
        <v>2021</v>
      </c>
      <c r="B50">
        <v>5</v>
      </c>
      <c r="C50">
        <v>9</v>
      </c>
      <c r="D50">
        <v>49</v>
      </c>
      <c r="E50">
        <v>1</v>
      </c>
      <c r="F50" t="s">
        <v>1038</v>
      </c>
      <c r="G50" t="s">
        <v>30</v>
      </c>
      <c r="H50" t="s">
        <v>5045</v>
      </c>
      <c r="I50" t="s">
        <v>5046</v>
      </c>
      <c r="J50">
        <v>1</v>
      </c>
      <c r="K50" t="s">
        <v>5885</v>
      </c>
      <c r="L50" t="s">
        <v>2228</v>
      </c>
      <c r="M50" t="s">
        <v>5881</v>
      </c>
      <c r="N50" t="s">
        <v>5886</v>
      </c>
    </row>
    <row r="51" spans="1:14" x14ac:dyDescent="0.25">
      <c r="A51">
        <v>2021</v>
      </c>
      <c r="B51">
        <v>5</v>
      </c>
      <c r="C51">
        <v>10</v>
      </c>
      <c r="D51">
        <v>50</v>
      </c>
      <c r="E51">
        <v>2</v>
      </c>
      <c r="F51" t="s">
        <v>1046</v>
      </c>
      <c r="G51" t="s">
        <v>1049</v>
      </c>
      <c r="H51" t="s">
        <v>5049</v>
      </c>
      <c r="I51" t="s">
        <v>5887</v>
      </c>
      <c r="J51">
        <v>1</v>
      </c>
      <c r="K51" t="s">
        <v>5888</v>
      </c>
      <c r="L51" t="s">
        <v>2246</v>
      </c>
      <c r="M51" t="s">
        <v>5874</v>
      </c>
      <c r="N51" t="s">
        <v>5889</v>
      </c>
    </row>
    <row r="52" spans="1:14" x14ac:dyDescent="0.25">
      <c r="A52">
        <v>2021</v>
      </c>
      <c r="B52">
        <v>6</v>
      </c>
      <c r="C52">
        <v>1</v>
      </c>
      <c r="D52">
        <v>51</v>
      </c>
      <c r="E52">
        <v>6</v>
      </c>
      <c r="F52" t="s">
        <v>1052</v>
      </c>
      <c r="G52" t="s">
        <v>30</v>
      </c>
      <c r="H52" t="s">
        <v>5051</v>
      </c>
      <c r="I52" t="s">
        <v>5052</v>
      </c>
      <c r="J52">
        <v>1</v>
      </c>
      <c r="K52" t="s">
        <v>5405</v>
      </c>
      <c r="L52" t="s">
        <v>62</v>
      </c>
      <c r="M52" t="s">
        <v>102</v>
      </c>
      <c r="N52" t="s">
        <v>5404</v>
      </c>
    </row>
    <row r="53" spans="1:14" x14ac:dyDescent="0.25">
      <c r="A53">
        <v>2021</v>
      </c>
      <c r="B53">
        <v>6</v>
      </c>
      <c r="C53">
        <v>2</v>
      </c>
      <c r="D53">
        <v>52</v>
      </c>
      <c r="E53">
        <v>4</v>
      </c>
      <c r="F53" t="s">
        <v>1055</v>
      </c>
      <c r="G53" t="s">
        <v>30</v>
      </c>
      <c r="H53" t="s">
        <v>5055</v>
      </c>
      <c r="I53" t="s">
        <v>5056</v>
      </c>
      <c r="J53">
        <v>1</v>
      </c>
      <c r="K53" t="s">
        <v>5890</v>
      </c>
      <c r="L53" t="s">
        <v>28</v>
      </c>
      <c r="M53" t="s">
        <v>5019</v>
      </c>
      <c r="N53" t="s">
        <v>5891</v>
      </c>
    </row>
    <row r="54" spans="1:14" x14ac:dyDescent="0.25">
      <c r="A54">
        <v>2021</v>
      </c>
      <c r="B54">
        <v>6</v>
      </c>
      <c r="C54">
        <v>3</v>
      </c>
      <c r="D54">
        <v>53</v>
      </c>
      <c r="E54">
        <v>2</v>
      </c>
      <c r="F54" t="s">
        <v>1046</v>
      </c>
      <c r="G54" t="s">
        <v>30</v>
      </c>
      <c r="H54" t="s">
        <v>5059</v>
      </c>
      <c r="I54" t="s">
        <v>5303</v>
      </c>
      <c r="J54">
        <v>1</v>
      </c>
      <c r="K54" t="s">
        <v>5892</v>
      </c>
      <c r="L54" t="s">
        <v>2210</v>
      </c>
      <c r="M54" t="s">
        <v>5874</v>
      </c>
      <c r="N54" t="s">
        <v>5893</v>
      </c>
    </row>
    <row r="55" spans="1:14" x14ac:dyDescent="0.25">
      <c r="A55">
        <v>2021</v>
      </c>
      <c r="B55">
        <v>6</v>
      </c>
      <c r="C55">
        <v>4</v>
      </c>
      <c r="D55">
        <v>54</v>
      </c>
      <c r="E55">
        <v>3</v>
      </c>
      <c r="F55" t="s">
        <v>1057</v>
      </c>
      <c r="G55" t="s">
        <v>30</v>
      </c>
      <c r="H55" t="s">
        <v>5062</v>
      </c>
      <c r="I55" t="s">
        <v>5063</v>
      </c>
      <c r="J55">
        <v>1</v>
      </c>
      <c r="K55" t="s">
        <v>5894</v>
      </c>
      <c r="L55" t="s">
        <v>2221</v>
      </c>
      <c r="M55" t="s">
        <v>5874</v>
      </c>
      <c r="N55" t="s">
        <v>5895</v>
      </c>
    </row>
    <row r="56" spans="1:14" x14ac:dyDescent="0.25">
      <c r="A56">
        <v>2021</v>
      </c>
      <c r="B56">
        <v>6</v>
      </c>
      <c r="C56">
        <v>5</v>
      </c>
      <c r="D56">
        <v>55</v>
      </c>
      <c r="E56">
        <v>9</v>
      </c>
      <c r="F56" t="s">
        <v>1049</v>
      </c>
      <c r="G56" t="s">
        <v>1041</v>
      </c>
      <c r="H56" t="s">
        <v>5066</v>
      </c>
      <c r="I56" t="s">
        <v>5896</v>
      </c>
      <c r="J56">
        <v>1</v>
      </c>
      <c r="K56" t="s">
        <v>5897</v>
      </c>
      <c r="L56" t="s">
        <v>2224</v>
      </c>
      <c r="M56" t="s">
        <v>5019</v>
      </c>
      <c r="N56" t="s">
        <v>5898</v>
      </c>
    </row>
    <row r="57" spans="1:14" x14ac:dyDescent="0.25">
      <c r="A57">
        <v>2021</v>
      </c>
      <c r="B57">
        <v>6</v>
      </c>
      <c r="C57">
        <v>6</v>
      </c>
      <c r="D57">
        <v>56</v>
      </c>
      <c r="E57">
        <v>8</v>
      </c>
      <c r="F57" t="s">
        <v>1043</v>
      </c>
      <c r="G57" t="s">
        <v>30</v>
      </c>
      <c r="H57" t="s">
        <v>5070</v>
      </c>
      <c r="I57" t="s">
        <v>5071</v>
      </c>
      <c r="J57">
        <v>1</v>
      </c>
      <c r="K57" t="s">
        <v>5899</v>
      </c>
      <c r="L57" t="s">
        <v>2248</v>
      </c>
      <c r="M57" t="s">
        <v>5881</v>
      </c>
      <c r="N57" t="s">
        <v>5900</v>
      </c>
    </row>
    <row r="58" spans="1:14" x14ac:dyDescent="0.25">
      <c r="A58">
        <v>2021</v>
      </c>
      <c r="B58">
        <v>6</v>
      </c>
      <c r="C58">
        <v>7</v>
      </c>
      <c r="D58">
        <v>57</v>
      </c>
      <c r="G58" t="s">
        <v>30</v>
      </c>
      <c r="H58" t="s">
        <v>5074</v>
      </c>
      <c r="I58" t="s">
        <v>5075</v>
      </c>
      <c r="J58">
        <v>1</v>
      </c>
      <c r="K58" t="s">
        <v>5901</v>
      </c>
      <c r="L58" t="s">
        <v>92</v>
      </c>
      <c r="M58" t="s">
        <v>5874</v>
      </c>
      <c r="N58" t="s">
        <v>5902</v>
      </c>
    </row>
    <row r="59" spans="1:14" x14ac:dyDescent="0.25">
      <c r="A59">
        <v>2021</v>
      </c>
      <c r="B59">
        <v>6</v>
      </c>
      <c r="C59">
        <v>8</v>
      </c>
      <c r="D59">
        <v>58</v>
      </c>
      <c r="G59" t="s">
        <v>30</v>
      </c>
      <c r="H59" t="s">
        <v>5078</v>
      </c>
      <c r="I59" t="s">
        <v>5079</v>
      </c>
      <c r="J59">
        <v>1</v>
      </c>
      <c r="K59" t="s">
        <v>5903</v>
      </c>
      <c r="L59" t="s">
        <v>2278</v>
      </c>
      <c r="M59" t="s">
        <v>5881</v>
      </c>
      <c r="N59" t="s">
        <v>5904</v>
      </c>
    </row>
    <row r="60" spans="1:14" x14ac:dyDescent="0.25">
      <c r="A60">
        <v>2021</v>
      </c>
      <c r="B60">
        <v>6</v>
      </c>
      <c r="C60">
        <v>9</v>
      </c>
      <c r="D60">
        <v>59</v>
      </c>
      <c r="E60">
        <v>1</v>
      </c>
      <c r="F60" t="s">
        <v>1038</v>
      </c>
      <c r="G60" t="s">
        <v>30</v>
      </c>
      <c r="H60" t="s">
        <v>5082</v>
      </c>
      <c r="I60" t="s">
        <v>5083</v>
      </c>
      <c r="J60">
        <v>1</v>
      </c>
      <c r="K60" t="s">
        <v>5905</v>
      </c>
      <c r="L60" t="s">
        <v>2251</v>
      </c>
      <c r="M60" t="s">
        <v>5881</v>
      </c>
      <c r="N60" t="s">
        <v>5906</v>
      </c>
    </row>
    <row r="61" spans="1:14" x14ac:dyDescent="0.25">
      <c r="A61">
        <v>2021</v>
      </c>
      <c r="B61">
        <v>6</v>
      </c>
      <c r="C61">
        <v>10</v>
      </c>
      <c r="D61">
        <v>60</v>
      </c>
      <c r="E61">
        <v>9</v>
      </c>
      <c r="F61" t="s">
        <v>1049</v>
      </c>
      <c r="G61" t="s">
        <v>30</v>
      </c>
      <c r="H61" t="s">
        <v>5086</v>
      </c>
      <c r="I61" t="s">
        <v>5087</v>
      </c>
      <c r="J61">
        <v>1</v>
      </c>
      <c r="K61" t="s">
        <v>5907</v>
      </c>
      <c r="L61" t="s">
        <v>2268</v>
      </c>
      <c r="M61" t="s">
        <v>5881</v>
      </c>
      <c r="N61" t="s">
        <v>5908</v>
      </c>
    </row>
    <row r="62" spans="1:14" x14ac:dyDescent="0.25">
      <c r="A62">
        <v>2021</v>
      </c>
      <c r="B62">
        <v>7</v>
      </c>
      <c r="C62">
        <v>1</v>
      </c>
      <c r="D62">
        <v>61</v>
      </c>
      <c r="E62">
        <v>6</v>
      </c>
      <c r="F62" t="s">
        <v>1052</v>
      </c>
      <c r="G62" t="s">
        <v>30</v>
      </c>
      <c r="H62" t="s">
        <v>5090</v>
      </c>
      <c r="I62" t="s">
        <v>5091</v>
      </c>
      <c r="J62">
        <v>1</v>
      </c>
      <c r="K62" t="s">
        <v>5909</v>
      </c>
      <c r="L62" t="s">
        <v>2241</v>
      </c>
      <c r="M62" t="s">
        <v>5019</v>
      </c>
      <c r="N62" t="s">
        <v>5910</v>
      </c>
    </row>
    <row r="63" spans="1:14" x14ac:dyDescent="0.25">
      <c r="A63">
        <v>2021</v>
      </c>
      <c r="B63">
        <v>7</v>
      </c>
      <c r="C63">
        <v>2</v>
      </c>
      <c r="D63">
        <v>62</v>
      </c>
      <c r="E63">
        <v>4</v>
      </c>
      <c r="F63" t="s">
        <v>1055</v>
      </c>
      <c r="G63" t="s">
        <v>30</v>
      </c>
      <c r="H63" t="s">
        <v>5094</v>
      </c>
      <c r="I63" t="s">
        <v>5095</v>
      </c>
      <c r="J63">
        <v>1</v>
      </c>
      <c r="K63" t="s">
        <v>5911</v>
      </c>
      <c r="L63" t="s">
        <v>28</v>
      </c>
      <c r="M63" t="s">
        <v>5019</v>
      </c>
      <c r="N63" t="s">
        <v>5912</v>
      </c>
    </row>
    <row r="64" spans="1:14" x14ac:dyDescent="0.25">
      <c r="A64">
        <v>2021</v>
      </c>
      <c r="B64">
        <v>7</v>
      </c>
      <c r="C64">
        <v>3</v>
      </c>
      <c r="D64">
        <v>63</v>
      </c>
      <c r="E64">
        <v>2</v>
      </c>
      <c r="F64" t="s">
        <v>1046</v>
      </c>
      <c r="G64" t="s">
        <v>30</v>
      </c>
      <c r="H64" t="s">
        <v>5098</v>
      </c>
      <c r="I64" t="s">
        <v>5319</v>
      </c>
      <c r="J64">
        <v>1</v>
      </c>
      <c r="K64" t="s">
        <v>5913</v>
      </c>
      <c r="L64" t="s">
        <v>62</v>
      </c>
      <c r="M64" t="s">
        <v>5881</v>
      </c>
      <c r="N64" t="s">
        <v>5914</v>
      </c>
    </row>
    <row r="65" spans="1:14" x14ac:dyDescent="0.25">
      <c r="A65">
        <v>2021</v>
      </c>
      <c r="B65">
        <v>7</v>
      </c>
      <c r="C65">
        <v>4</v>
      </c>
      <c r="D65">
        <v>64</v>
      </c>
      <c r="E65">
        <v>3</v>
      </c>
      <c r="F65" t="s">
        <v>1057</v>
      </c>
      <c r="G65" t="s">
        <v>30</v>
      </c>
      <c r="H65" t="s">
        <v>5102</v>
      </c>
      <c r="I65" t="s">
        <v>5103</v>
      </c>
      <c r="J65">
        <v>1</v>
      </c>
      <c r="K65" t="s">
        <v>5915</v>
      </c>
      <c r="L65" t="s">
        <v>2233</v>
      </c>
      <c r="M65" t="s">
        <v>5874</v>
      </c>
      <c r="N65" t="s">
        <v>5916</v>
      </c>
    </row>
    <row r="66" spans="1:14" x14ac:dyDescent="0.25">
      <c r="A66">
        <v>2021</v>
      </c>
      <c r="B66">
        <v>7</v>
      </c>
      <c r="C66">
        <v>5</v>
      </c>
      <c r="D66">
        <v>65</v>
      </c>
      <c r="E66">
        <v>10</v>
      </c>
      <c r="F66" t="s">
        <v>1041</v>
      </c>
      <c r="G66" t="s">
        <v>30</v>
      </c>
      <c r="H66" t="s">
        <v>5106</v>
      </c>
      <c r="I66" t="s">
        <v>5107</v>
      </c>
      <c r="J66">
        <v>1</v>
      </c>
      <c r="K66" t="s">
        <v>5917</v>
      </c>
      <c r="L66" t="s">
        <v>2210</v>
      </c>
      <c r="M66" t="s">
        <v>5019</v>
      </c>
      <c r="N66" t="s">
        <v>5918</v>
      </c>
    </row>
    <row r="67" spans="1:14" x14ac:dyDescent="0.25">
      <c r="A67">
        <v>2021</v>
      </c>
      <c r="B67">
        <v>7</v>
      </c>
      <c r="C67">
        <v>6</v>
      </c>
      <c r="D67">
        <v>66</v>
      </c>
      <c r="E67">
        <v>8</v>
      </c>
      <c r="F67" t="s">
        <v>1043</v>
      </c>
      <c r="G67" t="s">
        <v>30</v>
      </c>
      <c r="H67" t="s">
        <v>5109</v>
      </c>
      <c r="I67" t="s">
        <v>5110</v>
      </c>
      <c r="J67">
        <v>1</v>
      </c>
      <c r="K67" t="s">
        <v>5919</v>
      </c>
      <c r="L67" t="s">
        <v>2229</v>
      </c>
      <c r="M67" t="s">
        <v>5874</v>
      </c>
      <c r="N67" t="s">
        <v>5920</v>
      </c>
    </row>
    <row r="68" spans="1:14" x14ac:dyDescent="0.25">
      <c r="A68">
        <v>2021</v>
      </c>
      <c r="B68">
        <v>7</v>
      </c>
      <c r="C68">
        <v>7</v>
      </c>
      <c r="D68">
        <v>67</v>
      </c>
      <c r="G68" t="s">
        <v>30</v>
      </c>
      <c r="H68" t="s">
        <v>5113</v>
      </c>
      <c r="I68" t="s">
        <v>5324</v>
      </c>
      <c r="J68">
        <v>1</v>
      </c>
      <c r="K68" t="s">
        <v>5921</v>
      </c>
      <c r="L68" t="s">
        <v>2231</v>
      </c>
      <c r="M68" t="s">
        <v>5874</v>
      </c>
      <c r="N68" t="s">
        <v>5922</v>
      </c>
    </row>
    <row r="69" spans="1:14" x14ac:dyDescent="0.25">
      <c r="A69">
        <v>2021</v>
      </c>
      <c r="B69">
        <v>7</v>
      </c>
      <c r="C69">
        <v>8</v>
      </c>
      <c r="D69">
        <v>68</v>
      </c>
      <c r="G69" t="s">
        <v>30</v>
      </c>
      <c r="H69" t="s">
        <v>5117</v>
      </c>
      <c r="I69" t="s">
        <v>5118</v>
      </c>
      <c r="J69">
        <v>1</v>
      </c>
      <c r="K69" t="s">
        <v>5923</v>
      </c>
      <c r="L69" t="s">
        <v>2229</v>
      </c>
      <c r="M69" t="s">
        <v>5874</v>
      </c>
      <c r="N69" t="s">
        <v>5924</v>
      </c>
    </row>
    <row r="70" spans="1:14" x14ac:dyDescent="0.25">
      <c r="A70">
        <v>2021</v>
      </c>
      <c r="B70">
        <v>7</v>
      </c>
      <c r="C70">
        <v>9</v>
      </c>
      <c r="D70">
        <v>69</v>
      </c>
      <c r="E70">
        <v>1</v>
      </c>
      <c r="F70" t="s">
        <v>1038</v>
      </c>
      <c r="G70" t="s">
        <v>30</v>
      </c>
      <c r="H70" t="s">
        <v>5121</v>
      </c>
      <c r="I70" t="s">
        <v>5122</v>
      </c>
      <c r="J70">
        <v>1</v>
      </c>
      <c r="K70" t="s">
        <v>5925</v>
      </c>
      <c r="L70" t="s">
        <v>2208</v>
      </c>
      <c r="M70" t="s">
        <v>5881</v>
      </c>
      <c r="N70" t="s">
        <v>5926</v>
      </c>
    </row>
    <row r="71" spans="1:14" x14ac:dyDescent="0.25">
      <c r="A71">
        <v>2021</v>
      </c>
      <c r="B71">
        <v>7</v>
      </c>
      <c r="C71">
        <v>10</v>
      </c>
      <c r="D71">
        <v>70</v>
      </c>
      <c r="E71">
        <v>9</v>
      </c>
      <c r="F71" t="s">
        <v>1049</v>
      </c>
      <c r="G71" t="s">
        <v>30</v>
      </c>
      <c r="H71" t="s">
        <v>5125</v>
      </c>
      <c r="I71" t="s">
        <v>5329</v>
      </c>
      <c r="J71">
        <v>1</v>
      </c>
      <c r="K71" t="s">
        <v>5927</v>
      </c>
      <c r="L71" t="s">
        <v>2248</v>
      </c>
      <c r="M71" t="s">
        <v>5019</v>
      </c>
      <c r="N71" t="s">
        <v>5928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0AC5F-9796-4B53-95D7-F92AE9C339B0}">
  <sheetPr codeName="Sheet11"/>
  <dimension ref="A1:N71"/>
  <sheetViews>
    <sheetView topLeftCell="A24" workbookViewId="0">
      <selection activeCell="N50" sqref="A50:N50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85546875" bestFit="1" customWidth="1"/>
    <col min="4" max="4" width="9.5703125" bestFit="1" customWidth="1"/>
    <col min="5" max="5" width="18.140625" bestFit="1" customWidth="1"/>
    <col min="6" max="7" width="17.5703125" bestFit="1" customWidth="1"/>
    <col min="8" max="8" width="12.85546875" bestFit="1" customWidth="1"/>
    <col min="9" max="9" width="32.140625" bestFit="1" customWidth="1"/>
    <col min="10" max="10" width="8.42578125" bestFit="1" customWidth="1"/>
    <col min="11" max="11" width="11.5703125" bestFit="1" customWidth="1"/>
    <col min="12" max="12" width="7.85546875" bestFit="1" customWidth="1"/>
    <col min="13" max="13" width="10.5703125" bestFit="1" customWidth="1"/>
    <col min="14" max="15" width="21.7109375" bestFit="1" customWidth="1"/>
  </cols>
  <sheetData>
    <row r="1" spans="1:14" x14ac:dyDescent="0.25">
      <c r="A1" t="s">
        <v>2869</v>
      </c>
      <c r="B1" t="s">
        <v>4923</v>
      </c>
      <c r="C1" t="s">
        <v>4924</v>
      </c>
      <c r="D1" t="s">
        <v>4925</v>
      </c>
      <c r="E1" t="s">
        <v>4926</v>
      </c>
      <c r="F1" t="s">
        <v>4927</v>
      </c>
      <c r="G1" t="s">
        <v>4928</v>
      </c>
      <c r="H1" t="s">
        <v>4929</v>
      </c>
      <c r="I1" t="s">
        <v>4930</v>
      </c>
      <c r="J1" t="s">
        <v>4931</v>
      </c>
      <c r="K1" t="s">
        <v>1063</v>
      </c>
      <c r="L1" t="s">
        <v>4932</v>
      </c>
      <c r="M1" t="s">
        <v>4933</v>
      </c>
      <c r="N1" t="s">
        <v>2557</v>
      </c>
    </row>
    <row r="2" spans="1:14" x14ac:dyDescent="0.25">
      <c r="A2">
        <v>2020</v>
      </c>
      <c r="B2">
        <v>1</v>
      </c>
      <c r="C2">
        <v>1</v>
      </c>
      <c r="D2">
        <v>1</v>
      </c>
      <c r="G2" t="s">
        <v>30</v>
      </c>
      <c r="H2" t="s">
        <v>4934</v>
      </c>
      <c r="I2" t="s">
        <v>4935</v>
      </c>
      <c r="J2">
        <v>6</v>
      </c>
      <c r="K2" t="s">
        <v>5187</v>
      </c>
      <c r="L2" t="s">
        <v>62</v>
      </c>
      <c r="M2" t="s">
        <v>64</v>
      </c>
      <c r="N2" t="s">
        <v>1916</v>
      </c>
    </row>
    <row r="3" spans="1:14" x14ac:dyDescent="0.25">
      <c r="A3">
        <v>2020</v>
      </c>
      <c r="B3">
        <v>1</v>
      </c>
      <c r="C3">
        <v>2</v>
      </c>
      <c r="D3">
        <v>2</v>
      </c>
      <c r="G3" t="s">
        <v>30</v>
      </c>
      <c r="H3" t="s">
        <v>4936</v>
      </c>
      <c r="I3" t="s">
        <v>4937</v>
      </c>
      <c r="J3">
        <v>6</v>
      </c>
      <c r="K3" t="s">
        <v>1515</v>
      </c>
      <c r="L3" t="s">
        <v>2246</v>
      </c>
      <c r="M3" t="s">
        <v>64</v>
      </c>
      <c r="N3" t="s">
        <v>1516</v>
      </c>
    </row>
    <row r="4" spans="1:14" x14ac:dyDescent="0.25">
      <c r="A4">
        <v>2020</v>
      </c>
      <c r="B4">
        <v>1</v>
      </c>
      <c r="C4">
        <v>3</v>
      </c>
      <c r="D4">
        <v>3</v>
      </c>
      <c r="E4">
        <v>4</v>
      </c>
      <c r="F4" t="s">
        <v>1055</v>
      </c>
      <c r="G4" t="s">
        <v>1038</v>
      </c>
      <c r="H4" t="s">
        <v>4938</v>
      </c>
      <c r="I4" t="s">
        <v>5929</v>
      </c>
      <c r="J4">
        <v>6</v>
      </c>
      <c r="K4" t="s">
        <v>1208</v>
      </c>
      <c r="L4" t="s">
        <v>2221</v>
      </c>
      <c r="M4" t="s">
        <v>64</v>
      </c>
      <c r="N4" t="s">
        <v>1209</v>
      </c>
    </row>
    <row r="5" spans="1:14" x14ac:dyDescent="0.25">
      <c r="A5">
        <v>2020</v>
      </c>
      <c r="B5">
        <v>1</v>
      </c>
      <c r="C5">
        <v>4</v>
      </c>
      <c r="D5">
        <v>4</v>
      </c>
      <c r="E5">
        <v>2</v>
      </c>
      <c r="F5" t="s">
        <v>1046</v>
      </c>
      <c r="G5" t="s">
        <v>30</v>
      </c>
      <c r="H5" t="s">
        <v>4940</v>
      </c>
      <c r="I5" t="s">
        <v>4941</v>
      </c>
      <c r="J5">
        <v>6</v>
      </c>
      <c r="K5" t="s">
        <v>5150</v>
      </c>
      <c r="L5" t="s">
        <v>72</v>
      </c>
      <c r="M5" t="s">
        <v>64</v>
      </c>
      <c r="N5" t="s">
        <v>1672</v>
      </c>
    </row>
    <row r="6" spans="1:14" x14ac:dyDescent="0.25">
      <c r="A6">
        <v>2020</v>
      </c>
      <c r="B6">
        <v>1</v>
      </c>
      <c r="C6">
        <v>5</v>
      </c>
      <c r="D6">
        <v>5</v>
      </c>
      <c r="E6">
        <v>10</v>
      </c>
      <c r="F6" t="s">
        <v>1041</v>
      </c>
      <c r="G6" t="s">
        <v>1041</v>
      </c>
      <c r="H6" t="s">
        <v>4942</v>
      </c>
      <c r="I6" t="s">
        <v>5854</v>
      </c>
      <c r="J6">
        <v>6</v>
      </c>
      <c r="K6" t="s">
        <v>1104</v>
      </c>
      <c r="L6" t="s">
        <v>2213</v>
      </c>
      <c r="M6" t="s">
        <v>64</v>
      </c>
      <c r="N6" t="s">
        <v>1105</v>
      </c>
    </row>
    <row r="7" spans="1:14" x14ac:dyDescent="0.25">
      <c r="A7">
        <v>2020</v>
      </c>
      <c r="B7">
        <v>1</v>
      </c>
      <c r="C7">
        <v>6</v>
      </c>
      <c r="D7">
        <v>6</v>
      </c>
      <c r="E7">
        <v>3</v>
      </c>
      <c r="F7" t="s">
        <v>1057</v>
      </c>
      <c r="G7" t="s">
        <v>30</v>
      </c>
      <c r="H7" t="s">
        <v>4944</v>
      </c>
      <c r="I7" t="s">
        <v>4945</v>
      </c>
      <c r="J7">
        <v>5</v>
      </c>
      <c r="K7" t="s">
        <v>1264</v>
      </c>
      <c r="L7" t="s">
        <v>2248</v>
      </c>
      <c r="M7" t="s">
        <v>102</v>
      </c>
      <c r="N7" t="s">
        <v>1265</v>
      </c>
    </row>
    <row r="8" spans="1:14" x14ac:dyDescent="0.25">
      <c r="A8">
        <v>2020</v>
      </c>
      <c r="B8">
        <v>1</v>
      </c>
      <c r="C8">
        <v>7</v>
      </c>
      <c r="D8">
        <v>7</v>
      </c>
      <c r="E8">
        <v>4</v>
      </c>
      <c r="F8" t="s">
        <v>1055</v>
      </c>
      <c r="G8" t="s">
        <v>30</v>
      </c>
      <c r="H8" t="s">
        <v>4946</v>
      </c>
      <c r="I8" t="s">
        <v>5263</v>
      </c>
      <c r="J8">
        <v>5</v>
      </c>
      <c r="K8" t="s">
        <v>1457</v>
      </c>
      <c r="L8" t="s">
        <v>2228</v>
      </c>
      <c r="M8" t="s">
        <v>102</v>
      </c>
      <c r="N8" t="s">
        <v>1458</v>
      </c>
    </row>
    <row r="9" spans="1:14" x14ac:dyDescent="0.25">
      <c r="A9">
        <v>2020</v>
      </c>
      <c r="B9">
        <v>1</v>
      </c>
      <c r="C9">
        <v>8</v>
      </c>
      <c r="D9">
        <v>8</v>
      </c>
      <c r="E9">
        <v>8</v>
      </c>
      <c r="F9" t="s">
        <v>1043</v>
      </c>
      <c r="G9" t="s">
        <v>30</v>
      </c>
      <c r="H9" t="s">
        <v>4948</v>
      </c>
      <c r="I9" t="s">
        <v>4949</v>
      </c>
      <c r="J9">
        <v>5</v>
      </c>
      <c r="K9" t="s">
        <v>5347</v>
      </c>
      <c r="L9" t="s">
        <v>2217</v>
      </c>
      <c r="M9" t="s">
        <v>102</v>
      </c>
      <c r="N9" t="s">
        <v>5346</v>
      </c>
    </row>
    <row r="10" spans="1:14" x14ac:dyDescent="0.25">
      <c r="A10">
        <v>2020</v>
      </c>
      <c r="B10">
        <v>1</v>
      </c>
      <c r="C10">
        <v>9</v>
      </c>
      <c r="D10">
        <v>9</v>
      </c>
      <c r="E10">
        <v>7</v>
      </c>
      <c r="F10" t="s">
        <v>1062</v>
      </c>
      <c r="G10" t="s">
        <v>1049</v>
      </c>
      <c r="H10" t="s">
        <v>4950</v>
      </c>
      <c r="I10" t="s">
        <v>5930</v>
      </c>
      <c r="J10">
        <v>5</v>
      </c>
      <c r="K10" t="s">
        <v>5366</v>
      </c>
      <c r="L10" t="s">
        <v>94</v>
      </c>
      <c r="M10" t="s">
        <v>64</v>
      </c>
      <c r="N10" t="s">
        <v>2059</v>
      </c>
    </row>
    <row r="11" spans="1:14" x14ac:dyDescent="0.25">
      <c r="A11">
        <v>2020</v>
      </c>
      <c r="B11">
        <v>1</v>
      </c>
      <c r="C11">
        <v>10</v>
      </c>
      <c r="D11">
        <v>10</v>
      </c>
      <c r="E11">
        <v>6</v>
      </c>
      <c r="F11" t="s">
        <v>1052</v>
      </c>
      <c r="G11" t="s">
        <v>30</v>
      </c>
      <c r="H11" t="s">
        <v>4952</v>
      </c>
      <c r="I11" t="s">
        <v>5266</v>
      </c>
      <c r="J11">
        <v>5</v>
      </c>
      <c r="K11" t="s">
        <v>5389</v>
      </c>
      <c r="L11" t="s">
        <v>2311</v>
      </c>
      <c r="M11" t="s">
        <v>102</v>
      </c>
      <c r="N11" t="s">
        <v>5388</v>
      </c>
    </row>
    <row r="12" spans="1:14" x14ac:dyDescent="0.25">
      <c r="A12">
        <v>2020</v>
      </c>
      <c r="B12">
        <v>2</v>
      </c>
      <c r="C12">
        <v>1</v>
      </c>
      <c r="D12">
        <v>11</v>
      </c>
      <c r="G12" t="s">
        <v>30</v>
      </c>
      <c r="H12" t="s">
        <v>4954</v>
      </c>
      <c r="I12" t="s">
        <v>4955</v>
      </c>
      <c r="J12">
        <v>4</v>
      </c>
      <c r="K12" t="s">
        <v>2563</v>
      </c>
      <c r="L12" t="s">
        <v>2209</v>
      </c>
      <c r="M12" t="s">
        <v>102</v>
      </c>
      <c r="N12" t="s">
        <v>1613</v>
      </c>
    </row>
    <row r="13" spans="1:14" x14ac:dyDescent="0.25">
      <c r="A13">
        <v>2020</v>
      </c>
      <c r="B13">
        <v>2</v>
      </c>
      <c r="C13">
        <v>2</v>
      </c>
      <c r="D13">
        <v>12</v>
      </c>
      <c r="G13" t="s">
        <v>30</v>
      </c>
      <c r="H13" t="s">
        <v>4956</v>
      </c>
      <c r="I13" t="s">
        <v>5858</v>
      </c>
      <c r="J13">
        <v>4</v>
      </c>
      <c r="K13" t="s">
        <v>1433</v>
      </c>
      <c r="L13" t="s">
        <v>2231</v>
      </c>
      <c r="M13" t="s">
        <v>102</v>
      </c>
      <c r="N13" t="s">
        <v>1434</v>
      </c>
    </row>
    <row r="14" spans="1:14" x14ac:dyDescent="0.25">
      <c r="A14">
        <v>2020</v>
      </c>
      <c r="B14">
        <v>2</v>
      </c>
      <c r="C14">
        <v>3</v>
      </c>
      <c r="D14">
        <v>13</v>
      </c>
      <c r="E14">
        <v>6</v>
      </c>
      <c r="F14" t="s">
        <v>1052</v>
      </c>
      <c r="G14" t="s">
        <v>1038</v>
      </c>
      <c r="H14" t="s">
        <v>4958</v>
      </c>
      <c r="I14" t="s">
        <v>5931</v>
      </c>
      <c r="J14">
        <v>4</v>
      </c>
      <c r="K14" t="s">
        <v>1266</v>
      </c>
      <c r="L14" t="s">
        <v>2231</v>
      </c>
      <c r="M14" t="s">
        <v>29</v>
      </c>
      <c r="N14" t="s">
        <v>1267</v>
      </c>
    </row>
    <row r="15" spans="1:14" x14ac:dyDescent="0.25">
      <c r="A15">
        <v>2020</v>
      </c>
      <c r="B15">
        <v>2</v>
      </c>
      <c r="C15">
        <v>4</v>
      </c>
      <c r="D15">
        <v>14</v>
      </c>
      <c r="E15">
        <v>2</v>
      </c>
      <c r="F15" t="s">
        <v>1046</v>
      </c>
      <c r="G15" t="s">
        <v>30</v>
      </c>
      <c r="H15" t="s">
        <v>4960</v>
      </c>
      <c r="I15" t="s">
        <v>4961</v>
      </c>
      <c r="J15">
        <v>4</v>
      </c>
      <c r="K15" t="s">
        <v>1327</v>
      </c>
      <c r="L15" t="s">
        <v>2246</v>
      </c>
      <c r="M15" t="s">
        <v>102</v>
      </c>
      <c r="N15" t="s">
        <v>1328</v>
      </c>
    </row>
    <row r="16" spans="1:14" x14ac:dyDescent="0.25">
      <c r="A16">
        <v>2020</v>
      </c>
      <c r="B16">
        <v>2</v>
      </c>
      <c r="C16">
        <v>5</v>
      </c>
      <c r="D16">
        <v>15</v>
      </c>
      <c r="E16">
        <v>9</v>
      </c>
      <c r="F16" t="s">
        <v>1049</v>
      </c>
      <c r="G16" t="s">
        <v>1041</v>
      </c>
      <c r="H16" t="s">
        <v>4962</v>
      </c>
      <c r="I16" t="s">
        <v>5860</v>
      </c>
      <c r="J16">
        <v>4</v>
      </c>
      <c r="K16" t="s">
        <v>5161</v>
      </c>
      <c r="L16" t="s">
        <v>68</v>
      </c>
      <c r="M16" t="s">
        <v>102</v>
      </c>
      <c r="N16" t="s">
        <v>1699</v>
      </c>
    </row>
    <row r="17" spans="1:14" x14ac:dyDescent="0.25">
      <c r="A17">
        <v>2020</v>
      </c>
      <c r="B17">
        <v>2</v>
      </c>
      <c r="C17">
        <v>6</v>
      </c>
      <c r="D17">
        <v>16</v>
      </c>
      <c r="E17">
        <v>3</v>
      </c>
      <c r="F17" t="s">
        <v>1057</v>
      </c>
      <c r="G17" t="s">
        <v>30</v>
      </c>
      <c r="H17" t="s">
        <v>4964</v>
      </c>
      <c r="I17" t="s">
        <v>4965</v>
      </c>
      <c r="J17">
        <v>4</v>
      </c>
      <c r="K17" t="s">
        <v>5211</v>
      </c>
      <c r="L17" t="s">
        <v>2322</v>
      </c>
      <c r="M17" t="s">
        <v>102</v>
      </c>
      <c r="N17" t="s">
        <v>1964</v>
      </c>
    </row>
    <row r="18" spans="1:14" x14ac:dyDescent="0.25">
      <c r="A18">
        <v>2020</v>
      </c>
      <c r="B18">
        <v>2</v>
      </c>
      <c r="C18">
        <v>7</v>
      </c>
      <c r="D18">
        <v>17</v>
      </c>
      <c r="E18">
        <v>4</v>
      </c>
      <c r="F18" t="s">
        <v>1055</v>
      </c>
      <c r="G18" t="s">
        <v>30</v>
      </c>
      <c r="H18" t="s">
        <v>4966</v>
      </c>
      <c r="I18" t="s">
        <v>5270</v>
      </c>
      <c r="J18">
        <v>4</v>
      </c>
      <c r="K18" t="s">
        <v>5171</v>
      </c>
      <c r="L18" t="s">
        <v>2233</v>
      </c>
      <c r="M18" t="s">
        <v>64</v>
      </c>
      <c r="N18" t="s">
        <v>1999</v>
      </c>
    </row>
    <row r="19" spans="1:14" x14ac:dyDescent="0.25">
      <c r="A19">
        <v>2020</v>
      </c>
      <c r="B19">
        <v>2</v>
      </c>
      <c r="C19">
        <v>8</v>
      </c>
      <c r="D19">
        <v>18</v>
      </c>
      <c r="E19">
        <v>5</v>
      </c>
      <c r="F19" t="s">
        <v>1060</v>
      </c>
      <c r="G19" t="s">
        <v>1043</v>
      </c>
      <c r="H19" t="s">
        <v>4968</v>
      </c>
      <c r="I19" t="s">
        <v>4969</v>
      </c>
      <c r="J19">
        <v>4</v>
      </c>
      <c r="K19" t="s">
        <v>2822</v>
      </c>
      <c r="L19" t="s">
        <v>2210</v>
      </c>
      <c r="M19" t="s">
        <v>29</v>
      </c>
      <c r="N19" t="s">
        <v>1770</v>
      </c>
    </row>
    <row r="20" spans="1:14" x14ac:dyDescent="0.25">
      <c r="A20">
        <v>2020</v>
      </c>
      <c r="B20">
        <v>2</v>
      </c>
      <c r="C20">
        <v>9</v>
      </c>
      <c r="D20">
        <v>19</v>
      </c>
      <c r="E20">
        <v>9</v>
      </c>
      <c r="F20" t="s">
        <v>1049</v>
      </c>
      <c r="G20" t="s">
        <v>30</v>
      </c>
      <c r="H20" t="s">
        <v>4970</v>
      </c>
      <c r="I20" t="s">
        <v>4971</v>
      </c>
      <c r="J20">
        <v>4</v>
      </c>
      <c r="K20" t="s">
        <v>5368</v>
      </c>
      <c r="L20" t="s">
        <v>159</v>
      </c>
      <c r="M20" t="s">
        <v>102</v>
      </c>
      <c r="N20" t="s">
        <v>5367</v>
      </c>
    </row>
    <row r="21" spans="1:14" x14ac:dyDescent="0.25">
      <c r="A21">
        <v>2020</v>
      </c>
      <c r="B21">
        <v>2</v>
      </c>
      <c r="C21">
        <v>10</v>
      </c>
      <c r="D21">
        <v>20</v>
      </c>
      <c r="E21">
        <v>6</v>
      </c>
      <c r="F21" t="s">
        <v>1052</v>
      </c>
      <c r="G21" t="s">
        <v>30</v>
      </c>
      <c r="H21" t="s">
        <v>4972</v>
      </c>
      <c r="I21" t="s">
        <v>5273</v>
      </c>
      <c r="J21">
        <v>4</v>
      </c>
      <c r="K21" t="s">
        <v>2610</v>
      </c>
      <c r="L21" t="s">
        <v>28</v>
      </c>
      <c r="M21" t="s">
        <v>64</v>
      </c>
      <c r="N21" t="s">
        <v>1717</v>
      </c>
    </row>
    <row r="22" spans="1:14" x14ac:dyDescent="0.25">
      <c r="A22">
        <v>2020</v>
      </c>
      <c r="B22">
        <v>3</v>
      </c>
      <c r="C22">
        <v>1</v>
      </c>
      <c r="D22">
        <v>21</v>
      </c>
      <c r="G22" t="s">
        <v>30</v>
      </c>
      <c r="H22" t="s">
        <v>4974</v>
      </c>
      <c r="I22" t="s">
        <v>4975</v>
      </c>
      <c r="J22">
        <v>3</v>
      </c>
      <c r="K22" t="s">
        <v>5156</v>
      </c>
      <c r="L22" t="s">
        <v>2208</v>
      </c>
      <c r="M22" t="s">
        <v>64</v>
      </c>
      <c r="N22" t="s">
        <v>1745</v>
      </c>
    </row>
    <row r="23" spans="1:14" x14ac:dyDescent="0.25">
      <c r="A23">
        <v>2020</v>
      </c>
      <c r="B23">
        <v>3</v>
      </c>
      <c r="C23">
        <v>2</v>
      </c>
      <c r="D23">
        <v>22</v>
      </c>
      <c r="G23" t="s">
        <v>30</v>
      </c>
      <c r="H23" t="s">
        <v>4976</v>
      </c>
      <c r="I23" t="s">
        <v>5863</v>
      </c>
      <c r="J23">
        <v>3</v>
      </c>
      <c r="K23" t="s">
        <v>5460</v>
      </c>
      <c r="L23" t="s">
        <v>70</v>
      </c>
      <c r="M23" t="s">
        <v>64</v>
      </c>
      <c r="N23" t="s">
        <v>1914</v>
      </c>
    </row>
    <row r="24" spans="1:14" x14ac:dyDescent="0.25">
      <c r="A24">
        <v>2020</v>
      </c>
      <c r="B24">
        <v>3</v>
      </c>
      <c r="C24">
        <v>3</v>
      </c>
      <c r="D24">
        <v>23</v>
      </c>
      <c r="E24">
        <v>1</v>
      </c>
      <c r="F24" t="s">
        <v>1038</v>
      </c>
      <c r="G24" t="s">
        <v>30</v>
      </c>
      <c r="H24" t="s">
        <v>4978</v>
      </c>
      <c r="I24" t="s">
        <v>5932</v>
      </c>
      <c r="J24">
        <v>3</v>
      </c>
      <c r="K24" t="s">
        <v>5218</v>
      </c>
      <c r="L24" t="s">
        <v>2217</v>
      </c>
      <c r="M24" t="s">
        <v>102</v>
      </c>
      <c r="N24" t="s">
        <v>5217</v>
      </c>
    </row>
    <row r="25" spans="1:14" x14ac:dyDescent="0.25">
      <c r="A25">
        <v>2020</v>
      </c>
      <c r="B25">
        <v>3</v>
      </c>
      <c r="C25">
        <v>4</v>
      </c>
      <c r="D25">
        <v>24</v>
      </c>
      <c r="E25">
        <v>2</v>
      </c>
      <c r="F25" t="s">
        <v>1046</v>
      </c>
      <c r="G25" t="s">
        <v>30</v>
      </c>
      <c r="H25" t="s">
        <v>4980</v>
      </c>
      <c r="I25" t="s">
        <v>4981</v>
      </c>
      <c r="J25">
        <v>3</v>
      </c>
      <c r="K25" t="s">
        <v>5488</v>
      </c>
      <c r="L25" t="s">
        <v>2236</v>
      </c>
      <c r="M25" t="s">
        <v>64</v>
      </c>
      <c r="N25" t="s">
        <v>2090</v>
      </c>
    </row>
    <row r="26" spans="1:14" x14ac:dyDescent="0.25">
      <c r="A26">
        <v>2020</v>
      </c>
      <c r="B26">
        <v>3</v>
      </c>
      <c r="C26">
        <v>5</v>
      </c>
      <c r="D26">
        <v>25</v>
      </c>
      <c r="E26">
        <v>10</v>
      </c>
      <c r="F26" t="s">
        <v>1041</v>
      </c>
      <c r="G26" t="s">
        <v>30</v>
      </c>
      <c r="H26" t="s">
        <v>4982</v>
      </c>
      <c r="I26" t="s">
        <v>4983</v>
      </c>
      <c r="J26">
        <v>3</v>
      </c>
      <c r="K26" t="s">
        <v>5377</v>
      </c>
      <c r="L26" t="s">
        <v>2241</v>
      </c>
      <c r="M26" t="s">
        <v>64</v>
      </c>
      <c r="N26" t="s">
        <v>5376</v>
      </c>
    </row>
    <row r="27" spans="1:14" x14ac:dyDescent="0.25">
      <c r="A27">
        <v>2020</v>
      </c>
      <c r="B27">
        <v>3</v>
      </c>
      <c r="C27">
        <v>6</v>
      </c>
      <c r="D27">
        <v>26</v>
      </c>
      <c r="E27">
        <v>3</v>
      </c>
      <c r="F27" t="s">
        <v>1057</v>
      </c>
      <c r="G27" t="s">
        <v>30</v>
      </c>
      <c r="H27" t="s">
        <v>4984</v>
      </c>
      <c r="I27" t="s">
        <v>4985</v>
      </c>
      <c r="J27">
        <v>3</v>
      </c>
      <c r="K27" t="s">
        <v>5210</v>
      </c>
      <c r="L27" t="s">
        <v>2248</v>
      </c>
      <c r="M27" t="s">
        <v>102</v>
      </c>
      <c r="N27" t="s">
        <v>2028</v>
      </c>
    </row>
    <row r="28" spans="1:14" x14ac:dyDescent="0.25">
      <c r="A28">
        <v>2020</v>
      </c>
      <c r="B28">
        <v>3</v>
      </c>
      <c r="C28">
        <v>7</v>
      </c>
      <c r="D28">
        <v>27</v>
      </c>
      <c r="E28">
        <v>8</v>
      </c>
      <c r="F28" t="s">
        <v>1043</v>
      </c>
      <c r="G28" t="s">
        <v>1055</v>
      </c>
      <c r="H28" t="s">
        <v>4986</v>
      </c>
      <c r="I28" t="s">
        <v>5933</v>
      </c>
      <c r="J28">
        <v>3</v>
      </c>
      <c r="K28" t="s">
        <v>5136</v>
      </c>
      <c r="L28" t="s">
        <v>2236</v>
      </c>
      <c r="M28" t="s">
        <v>102</v>
      </c>
      <c r="N28" t="s">
        <v>1848</v>
      </c>
    </row>
    <row r="29" spans="1:14" x14ac:dyDescent="0.25">
      <c r="A29">
        <v>2020</v>
      </c>
      <c r="B29">
        <v>3</v>
      </c>
      <c r="C29">
        <v>8</v>
      </c>
      <c r="D29">
        <v>28</v>
      </c>
      <c r="E29">
        <v>2</v>
      </c>
      <c r="F29" t="s">
        <v>1046</v>
      </c>
      <c r="G29" t="s">
        <v>1043</v>
      </c>
      <c r="H29" t="s">
        <v>4988</v>
      </c>
      <c r="I29" t="s">
        <v>4989</v>
      </c>
      <c r="J29">
        <v>3</v>
      </c>
      <c r="K29" t="s">
        <v>5487</v>
      </c>
      <c r="L29" t="s">
        <v>2208</v>
      </c>
      <c r="M29" t="s">
        <v>102</v>
      </c>
      <c r="N29" t="s">
        <v>5486</v>
      </c>
    </row>
    <row r="30" spans="1:14" x14ac:dyDescent="0.25">
      <c r="A30">
        <v>2020</v>
      </c>
      <c r="B30">
        <v>3</v>
      </c>
      <c r="C30">
        <v>9</v>
      </c>
      <c r="D30">
        <v>29</v>
      </c>
      <c r="E30">
        <v>10</v>
      </c>
      <c r="F30" t="s">
        <v>1041</v>
      </c>
      <c r="G30" t="s">
        <v>1049</v>
      </c>
      <c r="H30" t="s">
        <v>4990</v>
      </c>
      <c r="I30" t="s">
        <v>5934</v>
      </c>
      <c r="J30">
        <v>3</v>
      </c>
      <c r="K30" t="s">
        <v>5512</v>
      </c>
      <c r="L30" t="s">
        <v>2217</v>
      </c>
      <c r="M30" t="s">
        <v>64</v>
      </c>
      <c r="N30" t="s">
        <v>5511</v>
      </c>
    </row>
    <row r="31" spans="1:14" x14ac:dyDescent="0.25">
      <c r="A31">
        <v>2020</v>
      </c>
      <c r="B31">
        <v>3</v>
      </c>
      <c r="C31">
        <v>10</v>
      </c>
      <c r="D31">
        <v>30</v>
      </c>
      <c r="E31">
        <v>6</v>
      </c>
      <c r="F31" t="s">
        <v>1052</v>
      </c>
      <c r="G31" t="s">
        <v>30</v>
      </c>
      <c r="H31" t="s">
        <v>4993</v>
      </c>
      <c r="I31" t="s">
        <v>5280</v>
      </c>
      <c r="J31">
        <v>3</v>
      </c>
      <c r="K31" t="s">
        <v>2793</v>
      </c>
      <c r="L31" t="s">
        <v>2221</v>
      </c>
      <c r="M31" t="s">
        <v>102</v>
      </c>
      <c r="N31" t="s">
        <v>2010</v>
      </c>
    </row>
    <row r="32" spans="1:14" x14ac:dyDescent="0.25">
      <c r="A32">
        <v>2020</v>
      </c>
      <c r="B32">
        <v>4</v>
      </c>
      <c r="C32">
        <v>1</v>
      </c>
      <c r="D32">
        <v>31</v>
      </c>
      <c r="G32" t="s">
        <v>30</v>
      </c>
      <c r="H32" t="s">
        <v>4995</v>
      </c>
      <c r="I32" t="s">
        <v>4996</v>
      </c>
      <c r="J32">
        <v>2</v>
      </c>
      <c r="K32" t="s">
        <v>5415</v>
      </c>
      <c r="L32" t="s">
        <v>159</v>
      </c>
      <c r="M32" t="s">
        <v>64</v>
      </c>
      <c r="N32" t="s">
        <v>5414</v>
      </c>
    </row>
    <row r="33" spans="1:14" x14ac:dyDescent="0.25">
      <c r="A33">
        <v>2020</v>
      </c>
      <c r="B33">
        <v>4</v>
      </c>
      <c r="C33">
        <v>2</v>
      </c>
      <c r="D33">
        <v>32</v>
      </c>
      <c r="G33" t="s">
        <v>30</v>
      </c>
      <c r="H33" t="s">
        <v>4998</v>
      </c>
      <c r="I33" t="s">
        <v>4999</v>
      </c>
      <c r="J33">
        <v>2</v>
      </c>
      <c r="K33" t="s">
        <v>2636</v>
      </c>
      <c r="L33" t="s">
        <v>72</v>
      </c>
      <c r="M33" t="s">
        <v>102</v>
      </c>
      <c r="N33" t="s">
        <v>1803</v>
      </c>
    </row>
    <row r="34" spans="1:14" x14ac:dyDescent="0.25">
      <c r="A34">
        <v>2020</v>
      </c>
      <c r="B34">
        <v>4</v>
      </c>
      <c r="C34">
        <v>3</v>
      </c>
      <c r="D34">
        <v>33</v>
      </c>
      <c r="E34">
        <v>1</v>
      </c>
      <c r="F34" t="s">
        <v>1038</v>
      </c>
      <c r="G34" t="s">
        <v>30</v>
      </c>
      <c r="H34" t="s">
        <v>5000</v>
      </c>
      <c r="I34" t="s">
        <v>5001</v>
      </c>
      <c r="J34">
        <v>2</v>
      </c>
      <c r="K34" t="s">
        <v>5434</v>
      </c>
      <c r="L34" t="s">
        <v>2251</v>
      </c>
      <c r="M34" t="s">
        <v>64</v>
      </c>
      <c r="N34" t="s">
        <v>2120</v>
      </c>
    </row>
    <row r="35" spans="1:14" x14ac:dyDescent="0.25">
      <c r="A35">
        <v>2020</v>
      </c>
      <c r="B35">
        <v>4</v>
      </c>
      <c r="C35">
        <v>4</v>
      </c>
      <c r="D35">
        <v>34</v>
      </c>
      <c r="E35">
        <v>2</v>
      </c>
      <c r="F35" t="s">
        <v>1046</v>
      </c>
      <c r="G35" t="s">
        <v>30</v>
      </c>
      <c r="H35" t="s">
        <v>5003</v>
      </c>
      <c r="I35" t="s">
        <v>5004</v>
      </c>
      <c r="J35">
        <v>2</v>
      </c>
      <c r="K35" t="s">
        <v>2633</v>
      </c>
      <c r="L35" t="s">
        <v>54</v>
      </c>
      <c r="M35" t="s">
        <v>126</v>
      </c>
      <c r="N35" t="s">
        <v>2259</v>
      </c>
    </row>
    <row r="36" spans="1:14" x14ac:dyDescent="0.25">
      <c r="A36">
        <v>2020</v>
      </c>
      <c r="B36">
        <v>4</v>
      </c>
      <c r="C36">
        <v>5</v>
      </c>
      <c r="D36">
        <v>35</v>
      </c>
      <c r="E36">
        <v>10</v>
      </c>
      <c r="F36" t="s">
        <v>1041</v>
      </c>
      <c r="G36" t="s">
        <v>30</v>
      </c>
      <c r="H36" t="s">
        <v>5006</v>
      </c>
      <c r="I36" t="s">
        <v>5870</v>
      </c>
      <c r="J36">
        <v>2</v>
      </c>
      <c r="K36" t="s">
        <v>1368</v>
      </c>
      <c r="L36" t="s">
        <v>70</v>
      </c>
      <c r="M36" t="s">
        <v>29</v>
      </c>
      <c r="N36" t="s">
        <v>1369</v>
      </c>
    </row>
    <row r="37" spans="1:14" x14ac:dyDescent="0.25">
      <c r="A37">
        <v>2020</v>
      </c>
      <c r="B37">
        <v>4</v>
      </c>
      <c r="C37">
        <v>6</v>
      </c>
      <c r="D37">
        <v>36</v>
      </c>
      <c r="E37">
        <v>3</v>
      </c>
      <c r="F37" t="s">
        <v>1057</v>
      </c>
      <c r="G37" t="s">
        <v>30</v>
      </c>
      <c r="H37" t="s">
        <v>5008</v>
      </c>
      <c r="I37" t="s">
        <v>5009</v>
      </c>
      <c r="J37">
        <v>2</v>
      </c>
      <c r="K37" t="s">
        <v>1114</v>
      </c>
      <c r="L37" t="s">
        <v>28</v>
      </c>
      <c r="M37" t="s">
        <v>29</v>
      </c>
      <c r="N37" t="s">
        <v>1115</v>
      </c>
    </row>
    <row r="38" spans="1:14" x14ac:dyDescent="0.25">
      <c r="A38">
        <v>2020</v>
      </c>
      <c r="B38">
        <v>4</v>
      </c>
      <c r="C38">
        <v>7</v>
      </c>
      <c r="D38">
        <v>37</v>
      </c>
      <c r="E38">
        <v>8</v>
      </c>
      <c r="F38" t="s">
        <v>1043</v>
      </c>
      <c r="G38" t="s">
        <v>1055</v>
      </c>
      <c r="H38" t="s">
        <v>5010</v>
      </c>
      <c r="I38" t="s">
        <v>5935</v>
      </c>
      <c r="J38">
        <v>2</v>
      </c>
      <c r="K38" t="s">
        <v>5502</v>
      </c>
      <c r="L38" t="s">
        <v>2213</v>
      </c>
      <c r="M38" t="s">
        <v>64</v>
      </c>
      <c r="N38" t="s">
        <v>5501</v>
      </c>
    </row>
    <row r="39" spans="1:14" x14ac:dyDescent="0.25">
      <c r="A39">
        <v>2020</v>
      </c>
      <c r="B39">
        <v>4</v>
      </c>
      <c r="C39">
        <v>8</v>
      </c>
      <c r="D39">
        <v>38</v>
      </c>
      <c r="E39">
        <v>5</v>
      </c>
      <c r="F39" t="s">
        <v>1060</v>
      </c>
      <c r="G39" t="s">
        <v>1043</v>
      </c>
      <c r="H39" t="s">
        <v>5013</v>
      </c>
      <c r="I39" t="s">
        <v>5936</v>
      </c>
      <c r="J39">
        <v>2</v>
      </c>
      <c r="K39" t="s">
        <v>5413</v>
      </c>
      <c r="L39" t="s">
        <v>94</v>
      </c>
      <c r="M39" t="s">
        <v>102</v>
      </c>
      <c r="N39" t="s">
        <v>5412</v>
      </c>
    </row>
    <row r="40" spans="1:14" x14ac:dyDescent="0.25">
      <c r="A40">
        <v>2020</v>
      </c>
      <c r="B40">
        <v>4</v>
      </c>
      <c r="C40">
        <v>9</v>
      </c>
      <c r="D40">
        <v>39</v>
      </c>
      <c r="E40">
        <v>9</v>
      </c>
      <c r="F40" t="s">
        <v>1049</v>
      </c>
      <c r="G40" t="s">
        <v>30</v>
      </c>
      <c r="H40" t="s">
        <v>5016</v>
      </c>
      <c r="I40" t="s">
        <v>5017</v>
      </c>
      <c r="J40">
        <v>2</v>
      </c>
      <c r="K40" t="s">
        <v>2589</v>
      </c>
      <c r="L40" t="s">
        <v>2229</v>
      </c>
      <c r="M40" t="s">
        <v>126</v>
      </c>
      <c r="N40" t="s">
        <v>1747</v>
      </c>
    </row>
    <row r="41" spans="1:14" x14ac:dyDescent="0.25">
      <c r="A41">
        <v>2020</v>
      </c>
      <c r="B41">
        <v>4</v>
      </c>
      <c r="C41">
        <v>10</v>
      </c>
      <c r="D41">
        <v>40</v>
      </c>
      <c r="E41">
        <v>1</v>
      </c>
      <c r="F41" t="s">
        <v>1038</v>
      </c>
      <c r="G41" t="s">
        <v>1052</v>
      </c>
      <c r="H41" t="s">
        <v>5021</v>
      </c>
      <c r="I41" t="s">
        <v>5937</v>
      </c>
      <c r="J41">
        <v>2</v>
      </c>
      <c r="K41" t="s">
        <v>2819</v>
      </c>
      <c r="L41" t="s">
        <v>2278</v>
      </c>
      <c r="M41" t="s">
        <v>64</v>
      </c>
      <c r="N41" t="s">
        <v>2073</v>
      </c>
    </row>
    <row r="42" spans="1:14" x14ac:dyDescent="0.25">
      <c r="A42">
        <v>2020</v>
      </c>
      <c r="B42">
        <v>5</v>
      </c>
      <c r="C42">
        <v>1</v>
      </c>
      <c r="D42">
        <v>41</v>
      </c>
      <c r="G42" t="s">
        <v>30</v>
      </c>
      <c r="H42" t="s">
        <v>5023</v>
      </c>
      <c r="I42" t="s">
        <v>5288</v>
      </c>
      <c r="J42">
        <v>1</v>
      </c>
      <c r="K42" t="s">
        <v>5242</v>
      </c>
      <c r="L42" t="s">
        <v>2311</v>
      </c>
      <c r="M42" t="s">
        <v>102</v>
      </c>
      <c r="N42" t="s">
        <v>1972</v>
      </c>
    </row>
    <row r="43" spans="1:14" x14ac:dyDescent="0.25">
      <c r="A43">
        <v>2020</v>
      </c>
      <c r="B43">
        <v>5</v>
      </c>
      <c r="C43">
        <v>2</v>
      </c>
      <c r="D43">
        <v>42</v>
      </c>
      <c r="G43" t="s">
        <v>30</v>
      </c>
      <c r="H43" t="s">
        <v>5025</v>
      </c>
      <c r="I43" t="s">
        <v>5026</v>
      </c>
      <c r="J43">
        <v>1</v>
      </c>
      <c r="K43" t="s">
        <v>5938</v>
      </c>
      <c r="L43" t="s">
        <v>30</v>
      </c>
      <c r="M43" t="s">
        <v>31</v>
      </c>
      <c r="N43" t="s">
        <v>5939</v>
      </c>
    </row>
    <row r="44" spans="1:14" x14ac:dyDescent="0.25">
      <c r="A44">
        <v>2020</v>
      </c>
      <c r="B44">
        <v>5</v>
      </c>
      <c r="C44">
        <v>3</v>
      </c>
      <c r="D44">
        <v>43</v>
      </c>
      <c r="E44">
        <v>1</v>
      </c>
      <c r="F44" t="s">
        <v>1038</v>
      </c>
      <c r="G44" t="s">
        <v>30</v>
      </c>
      <c r="H44" t="s">
        <v>5029</v>
      </c>
      <c r="I44" t="s">
        <v>5940</v>
      </c>
      <c r="J44">
        <v>1</v>
      </c>
      <c r="K44" t="s">
        <v>5941</v>
      </c>
      <c r="L44" t="s">
        <v>30</v>
      </c>
      <c r="M44" t="s">
        <v>31</v>
      </c>
      <c r="N44" t="s">
        <v>5942</v>
      </c>
    </row>
    <row r="45" spans="1:14" x14ac:dyDescent="0.25">
      <c r="A45">
        <v>2020</v>
      </c>
      <c r="B45">
        <v>5</v>
      </c>
      <c r="C45">
        <v>4</v>
      </c>
      <c r="D45">
        <v>44</v>
      </c>
      <c r="E45">
        <v>2</v>
      </c>
      <c r="F45" t="s">
        <v>1046</v>
      </c>
      <c r="G45" t="s">
        <v>30</v>
      </c>
      <c r="H45" t="s">
        <v>5032</v>
      </c>
      <c r="I45" t="s">
        <v>5033</v>
      </c>
      <c r="J45">
        <v>1</v>
      </c>
      <c r="K45" t="s">
        <v>5943</v>
      </c>
      <c r="L45" t="s">
        <v>30</v>
      </c>
      <c r="M45" t="s">
        <v>31</v>
      </c>
      <c r="N45" t="s">
        <v>5944</v>
      </c>
    </row>
    <row r="46" spans="1:14" x14ac:dyDescent="0.25">
      <c r="A46">
        <v>2020</v>
      </c>
      <c r="B46">
        <v>5</v>
      </c>
      <c r="C46">
        <v>5</v>
      </c>
      <c r="D46">
        <v>45</v>
      </c>
      <c r="E46">
        <v>10</v>
      </c>
      <c r="F46" t="s">
        <v>1041</v>
      </c>
      <c r="G46" t="s">
        <v>30</v>
      </c>
      <c r="H46" t="s">
        <v>5036</v>
      </c>
      <c r="I46" t="s">
        <v>5037</v>
      </c>
      <c r="J46">
        <v>1</v>
      </c>
      <c r="K46" t="s">
        <v>5510</v>
      </c>
      <c r="L46" t="s">
        <v>2221</v>
      </c>
      <c r="M46" t="s">
        <v>102</v>
      </c>
      <c r="N46" t="s">
        <v>5509</v>
      </c>
    </row>
    <row r="47" spans="1:14" x14ac:dyDescent="0.25">
      <c r="A47">
        <v>2020</v>
      </c>
      <c r="B47">
        <v>5</v>
      </c>
      <c r="C47">
        <v>6</v>
      </c>
      <c r="D47">
        <v>46</v>
      </c>
      <c r="E47">
        <v>3</v>
      </c>
      <c r="F47" t="s">
        <v>1057</v>
      </c>
      <c r="G47" t="s">
        <v>30</v>
      </c>
      <c r="H47" t="s">
        <v>5038</v>
      </c>
      <c r="I47" t="s">
        <v>5039</v>
      </c>
      <c r="J47">
        <v>1</v>
      </c>
      <c r="K47" t="s">
        <v>5442</v>
      </c>
      <c r="L47" t="s">
        <v>34</v>
      </c>
      <c r="M47" t="s">
        <v>126</v>
      </c>
      <c r="N47" t="s">
        <v>5441</v>
      </c>
    </row>
    <row r="48" spans="1:14" x14ac:dyDescent="0.25">
      <c r="A48">
        <v>2020</v>
      </c>
      <c r="B48">
        <v>5</v>
      </c>
      <c r="C48">
        <v>7</v>
      </c>
      <c r="D48">
        <v>47</v>
      </c>
      <c r="E48">
        <v>4</v>
      </c>
      <c r="F48" t="s">
        <v>1055</v>
      </c>
      <c r="G48" t="s">
        <v>30</v>
      </c>
      <c r="H48" t="s">
        <v>5040</v>
      </c>
      <c r="I48" t="s">
        <v>5294</v>
      </c>
      <c r="J48">
        <v>1</v>
      </c>
      <c r="K48" t="s">
        <v>5945</v>
      </c>
      <c r="L48" t="s">
        <v>30</v>
      </c>
      <c r="M48" t="s">
        <v>31</v>
      </c>
      <c r="N48" t="s">
        <v>5946</v>
      </c>
    </row>
    <row r="49" spans="1:14" x14ac:dyDescent="0.25">
      <c r="A49">
        <v>2020</v>
      </c>
      <c r="B49">
        <v>5</v>
      </c>
      <c r="C49">
        <v>8</v>
      </c>
      <c r="D49">
        <v>48</v>
      </c>
      <c r="E49">
        <v>8</v>
      </c>
      <c r="F49" t="s">
        <v>1043</v>
      </c>
      <c r="G49" t="s">
        <v>30</v>
      </c>
      <c r="H49" t="s">
        <v>5043</v>
      </c>
      <c r="I49" t="s">
        <v>5044</v>
      </c>
      <c r="J49">
        <v>1</v>
      </c>
      <c r="K49" t="s">
        <v>5947</v>
      </c>
      <c r="L49" t="s">
        <v>30</v>
      </c>
      <c r="M49" t="s">
        <v>31</v>
      </c>
      <c r="N49" t="s">
        <v>5948</v>
      </c>
    </row>
    <row r="50" spans="1:14" x14ac:dyDescent="0.25">
      <c r="A50">
        <v>2020</v>
      </c>
      <c r="B50">
        <v>5</v>
      </c>
      <c r="C50">
        <v>9</v>
      </c>
      <c r="D50">
        <v>49</v>
      </c>
      <c r="E50">
        <v>9</v>
      </c>
      <c r="F50" t="s">
        <v>1049</v>
      </c>
      <c r="G50" t="s">
        <v>30</v>
      </c>
      <c r="H50" t="s">
        <v>5045</v>
      </c>
      <c r="I50" t="s">
        <v>5046</v>
      </c>
      <c r="J50">
        <v>1</v>
      </c>
      <c r="K50" t="s">
        <v>5160</v>
      </c>
      <c r="L50" t="s">
        <v>2233</v>
      </c>
      <c r="M50" t="s">
        <v>102</v>
      </c>
      <c r="N50" t="s">
        <v>1715</v>
      </c>
    </row>
    <row r="51" spans="1:14" x14ac:dyDescent="0.25">
      <c r="A51">
        <v>2020</v>
      </c>
      <c r="B51">
        <v>5</v>
      </c>
      <c r="C51">
        <v>10</v>
      </c>
      <c r="D51">
        <v>50</v>
      </c>
      <c r="E51">
        <v>6</v>
      </c>
      <c r="F51" t="s">
        <v>1052</v>
      </c>
      <c r="G51" t="s">
        <v>30</v>
      </c>
      <c r="H51" t="s">
        <v>5049</v>
      </c>
      <c r="I51" t="s">
        <v>5050</v>
      </c>
      <c r="J51">
        <v>1</v>
      </c>
      <c r="K51" t="s">
        <v>5335</v>
      </c>
      <c r="L51" t="s">
        <v>2213</v>
      </c>
      <c r="M51" t="s">
        <v>102</v>
      </c>
      <c r="N51" t="s">
        <v>5334</v>
      </c>
    </row>
    <row r="52" spans="1:14" x14ac:dyDescent="0.25">
      <c r="A52">
        <v>2020</v>
      </c>
      <c r="B52">
        <v>6</v>
      </c>
      <c r="C52">
        <v>1</v>
      </c>
      <c r="D52">
        <v>51</v>
      </c>
      <c r="G52" t="s">
        <v>30</v>
      </c>
      <c r="H52" t="s">
        <v>5051</v>
      </c>
      <c r="I52" t="s">
        <v>5052</v>
      </c>
      <c r="J52">
        <v>1</v>
      </c>
      <c r="K52" t="s">
        <v>5212</v>
      </c>
      <c r="L52" t="s">
        <v>2322</v>
      </c>
      <c r="M52" t="s">
        <v>64</v>
      </c>
      <c r="N52" t="s">
        <v>2050</v>
      </c>
    </row>
    <row r="53" spans="1:14" x14ac:dyDescent="0.25">
      <c r="A53">
        <v>2020</v>
      </c>
      <c r="B53">
        <v>6</v>
      </c>
      <c r="C53">
        <v>2</v>
      </c>
      <c r="D53">
        <v>52</v>
      </c>
      <c r="G53" t="s">
        <v>30</v>
      </c>
      <c r="H53" t="s">
        <v>5055</v>
      </c>
      <c r="I53" t="s">
        <v>5056</v>
      </c>
      <c r="J53">
        <v>1</v>
      </c>
      <c r="K53" t="s">
        <v>5949</v>
      </c>
      <c r="L53" t="s">
        <v>30</v>
      </c>
      <c r="M53" t="s">
        <v>31</v>
      </c>
      <c r="N53" t="s">
        <v>5950</v>
      </c>
    </row>
    <row r="54" spans="1:14" x14ac:dyDescent="0.25">
      <c r="A54">
        <v>2020</v>
      </c>
      <c r="B54">
        <v>6</v>
      </c>
      <c r="C54">
        <v>3</v>
      </c>
      <c r="D54">
        <v>53</v>
      </c>
      <c r="E54">
        <v>1</v>
      </c>
      <c r="F54" t="s">
        <v>1038</v>
      </c>
      <c r="G54" t="s">
        <v>30</v>
      </c>
      <c r="H54" t="s">
        <v>5059</v>
      </c>
      <c r="I54" t="s">
        <v>5303</v>
      </c>
      <c r="J54">
        <v>1</v>
      </c>
      <c r="K54" t="s">
        <v>5951</v>
      </c>
      <c r="L54" t="s">
        <v>30</v>
      </c>
      <c r="M54" t="s">
        <v>31</v>
      </c>
      <c r="N54" t="s">
        <v>5952</v>
      </c>
    </row>
    <row r="55" spans="1:14" x14ac:dyDescent="0.25">
      <c r="A55">
        <v>2020</v>
      </c>
      <c r="B55">
        <v>6</v>
      </c>
      <c r="C55">
        <v>4</v>
      </c>
      <c r="D55">
        <v>54</v>
      </c>
      <c r="E55">
        <v>2</v>
      </c>
      <c r="F55" t="s">
        <v>1046</v>
      </c>
      <c r="G55" t="s">
        <v>30</v>
      </c>
      <c r="H55" t="s">
        <v>5062</v>
      </c>
      <c r="I55" t="s">
        <v>5063</v>
      </c>
      <c r="J55">
        <v>1</v>
      </c>
      <c r="K55" t="s">
        <v>5953</v>
      </c>
      <c r="L55" t="s">
        <v>30</v>
      </c>
      <c r="M55" t="s">
        <v>31</v>
      </c>
      <c r="N55" t="s">
        <v>5954</v>
      </c>
    </row>
    <row r="56" spans="1:14" x14ac:dyDescent="0.25">
      <c r="A56">
        <v>2020</v>
      </c>
      <c r="B56">
        <v>6</v>
      </c>
      <c r="C56">
        <v>5</v>
      </c>
      <c r="D56">
        <v>55</v>
      </c>
      <c r="E56">
        <v>9</v>
      </c>
      <c r="F56" t="s">
        <v>1049</v>
      </c>
      <c r="G56" t="s">
        <v>1041</v>
      </c>
      <c r="H56" t="s">
        <v>5066</v>
      </c>
      <c r="I56" t="s">
        <v>5896</v>
      </c>
      <c r="J56">
        <v>1</v>
      </c>
      <c r="K56" t="s">
        <v>5459</v>
      </c>
      <c r="L56" t="s">
        <v>34</v>
      </c>
      <c r="M56" t="s">
        <v>126</v>
      </c>
      <c r="N56" t="s">
        <v>5458</v>
      </c>
    </row>
    <row r="57" spans="1:14" x14ac:dyDescent="0.25">
      <c r="A57">
        <v>2020</v>
      </c>
      <c r="B57">
        <v>6</v>
      </c>
      <c r="C57">
        <v>6</v>
      </c>
      <c r="D57">
        <v>56</v>
      </c>
      <c r="E57">
        <v>3</v>
      </c>
      <c r="F57" t="s">
        <v>1057</v>
      </c>
      <c r="G57" t="s">
        <v>30</v>
      </c>
      <c r="H57" t="s">
        <v>5070</v>
      </c>
      <c r="I57" t="s">
        <v>5071</v>
      </c>
      <c r="J57">
        <v>1</v>
      </c>
      <c r="K57" t="s">
        <v>5440</v>
      </c>
      <c r="L57" t="s">
        <v>2246</v>
      </c>
      <c r="M57" t="s">
        <v>29</v>
      </c>
      <c r="N57" t="s">
        <v>5439</v>
      </c>
    </row>
    <row r="58" spans="1:14" x14ac:dyDescent="0.25">
      <c r="A58">
        <v>2020</v>
      </c>
      <c r="B58">
        <v>6</v>
      </c>
      <c r="C58">
        <v>7</v>
      </c>
      <c r="D58">
        <v>57</v>
      </c>
      <c r="E58">
        <v>4</v>
      </c>
      <c r="F58" t="s">
        <v>1055</v>
      </c>
      <c r="G58" t="s">
        <v>30</v>
      </c>
      <c r="H58" t="s">
        <v>5074</v>
      </c>
      <c r="I58" t="s">
        <v>5075</v>
      </c>
      <c r="J58">
        <v>1</v>
      </c>
      <c r="K58" t="s">
        <v>5955</v>
      </c>
      <c r="L58" t="s">
        <v>2231</v>
      </c>
      <c r="M58" t="s">
        <v>31</v>
      </c>
      <c r="N58" t="s">
        <v>5956</v>
      </c>
    </row>
    <row r="59" spans="1:14" x14ac:dyDescent="0.25">
      <c r="A59">
        <v>2020</v>
      </c>
      <c r="B59">
        <v>6</v>
      </c>
      <c r="C59">
        <v>8</v>
      </c>
      <c r="D59">
        <v>58</v>
      </c>
      <c r="E59">
        <v>8</v>
      </c>
      <c r="F59" t="s">
        <v>1043</v>
      </c>
      <c r="G59" t="s">
        <v>30</v>
      </c>
      <c r="H59" t="s">
        <v>5078</v>
      </c>
      <c r="I59" t="s">
        <v>5079</v>
      </c>
      <c r="J59">
        <v>1</v>
      </c>
      <c r="K59" t="s">
        <v>5957</v>
      </c>
      <c r="L59" t="s">
        <v>30</v>
      </c>
      <c r="M59" t="s">
        <v>31</v>
      </c>
      <c r="N59" t="s">
        <v>5958</v>
      </c>
    </row>
    <row r="60" spans="1:14" x14ac:dyDescent="0.25">
      <c r="A60">
        <v>2020</v>
      </c>
      <c r="B60">
        <v>6</v>
      </c>
      <c r="C60">
        <v>9</v>
      </c>
      <c r="D60">
        <v>59</v>
      </c>
      <c r="E60">
        <v>9</v>
      </c>
      <c r="F60" t="s">
        <v>1049</v>
      </c>
      <c r="G60" t="s">
        <v>30</v>
      </c>
      <c r="H60" t="s">
        <v>5082</v>
      </c>
      <c r="I60" t="s">
        <v>5083</v>
      </c>
      <c r="J60">
        <v>1</v>
      </c>
      <c r="K60" t="s">
        <v>5959</v>
      </c>
      <c r="L60" t="s">
        <v>30</v>
      </c>
      <c r="M60" t="s">
        <v>31</v>
      </c>
      <c r="N60" t="s">
        <v>5960</v>
      </c>
    </row>
    <row r="61" spans="1:14" x14ac:dyDescent="0.25">
      <c r="A61">
        <v>2020</v>
      </c>
      <c r="B61">
        <v>6</v>
      </c>
      <c r="C61">
        <v>10</v>
      </c>
      <c r="D61">
        <v>60</v>
      </c>
      <c r="E61">
        <v>6</v>
      </c>
      <c r="F61" t="s">
        <v>1052</v>
      </c>
      <c r="G61" t="s">
        <v>30</v>
      </c>
      <c r="H61" t="s">
        <v>5086</v>
      </c>
      <c r="I61" t="s">
        <v>5087</v>
      </c>
      <c r="J61">
        <v>1</v>
      </c>
      <c r="K61" t="s">
        <v>5961</v>
      </c>
      <c r="L61" t="s">
        <v>2241</v>
      </c>
      <c r="M61" t="s">
        <v>31</v>
      </c>
      <c r="N61" t="s">
        <v>5962</v>
      </c>
    </row>
    <row r="62" spans="1:14" x14ac:dyDescent="0.25">
      <c r="A62">
        <v>2020</v>
      </c>
      <c r="B62">
        <v>7</v>
      </c>
      <c r="C62">
        <v>1</v>
      </c>
      <c r="D62">
        <v>61</v>
      </c>
      <c r="G62" t="s">
        <v>30</v>
      </c>
      <c r="H62" t="s">
        <v>5090</v>
      </c>
      <c r="I62" t="s">
        <v>5091</v>
      </c>
      <c r="J62">
        <v>1</v>
      </c>
      <c r="K62" t="s">
        <v>5963</v>
      </c>
      <c r="L62" t="s">
        <v>2233</v>
      </c>
      <c r="M62" t="s">
        <v>31</v>
      </c>
      <c r="N62" t="s">
        <v>5964</v>
      </c>
    </row>
    <row r="63" spans="1:14" x14ac:dyDescent="0.25">
      <c r="A63">
        <v>2020</v>
      </c>
      <c r="B63">
        <v>7</v>
      </c>
      <c r="C63">
        <v>2</v>
      </c>
      <c r="D63">
        <v>62</v>
      </c>
      <c r="G63" t="s">
        <v>30</v>
      </c>
      <c r="H63" t="s">
        <v>5094</v>
      </c>
      <c r="I63" t="s">
        <v>5095</v>
      </c>
      <c r="J63">
        <v>1</v>
      </c>
      <c r="K63" t="s">
        <v>5965</v>
      </c>
      <c r="L63" t="s">
        <v>30</v>
      </c>
      <c r="M63" t="s">
        <v>31</v>
      </c>
      <c r="N63" t="s">
        <v>5966</v>
      </c>
    </row>
    <row r="64" spans="1:14" x14ac:dyDescent="0.25">
      <c r="A64">
        <v>2020</v>
      </c>
      <c r="B64">
        <v>7</v>
      </c>
      <c r="C64">
        <v>3</v>
      </c>
      <c r="D64">
        <v>63</v>
      </c>
      <c r="E64">
        <v>1</v>
      </c>
      <c r="F64" t="s">
        <v>1038</v>
      </c>
      <c r="G64" t="s">
        <v>30</v>
      </c>
      <c r="H64" t="s">
        <v>5098</v>
      </c>
      <c r="I64" t="s">
        <v>5319</v>
      </c>
      <c r="J64">
        <v>1</v>
      </c>
      <c r="K64" t="s">
        <v>5967</v>
      </c>
      <c r="L64" t="s">
        <v>30</v>
      </c>
      <c r="M64" t="s">
        <v>31</v>
      </c>
      <c r="N64" t="s">
        <v>5968</v>
      </c>
    </row>
    <row r="65" spans="1:14" x14ac:dyDescent="0.25">
      <c r="A65">
        <v>2020</v>
      </c>
      <c r="B65">
        <v>7</v>
      </c>
      <c r="C65">
        <v>4</v>
      </c>
      <c r="D65">
        <v>64</v>
      </c>
      <c r="E65">
        <v>2</v>
      </c>
      <c r="F65" t="s">
        <v>1046</v>
      </c>
      <c r="G65" t="s">
        <v>30</v>
      </c>
      <c r="H65" t="s">
        <v>5102</v>
      </c>
      <c r="I65" t="s">
        <v>5103</v>
      </c>
      <c r="J65">
        <v>1</v>
      </c>
      <c r="K65" t="s">
        <v>5969</v>
      </c>
      <c r="L65" t="s">
        <v>30</v>
      </c>
      <c r="M65" t="s">
        <v>31</v>
      </c>
      <c r="N65" t="s">
        <v>5970</v>
      </c>
    </row>
    <row r="66" spans="1:14" x14ac:dyDescent="0.25">
      <c r="A66">
        <v>2020</v>
      </c>
      <c r="B66">
        <v>7</v>
      </c>
      <c r="C66">
        <v>5</v>
      </c>
      <c r="D66">
        <v>65</v>
      </c>
      <c r="E66">
        <v>10</v>
      </c>
      <c r="F66" t="s">
        <v>1041</v>
      </c>
      <c r="G66" t="s">
        <v>30</v>
      </c>
      <c r="H66" t="s">
        <v>5106</v>
      </c>
      <c r="I66" t="s">
        <v>5107</v>
      </c>
      <c r="J66">
        <v>1</v>
      </c>
      <c r="K66" t="s">
        <v>5971</v>
      </c>
      <c r="L66" t="s">
        <v>30</v>
      </c>
      <c r="M66" t="s">
        <v>31</v>
      </c>
      <c r="N66" t="s">
        <v>5972</v>
      </c>
    </row>
    <row r="67" spans="1:14" x14ac:dyDescent="0.25">
      <c r="A67">
        <v>2020</v>
      </c>
      <c r="B67">
        <v>7</v>
      </c>
      <c r="C67">
        <v>6</v>
      </c>
      <c r="D67">
        <v>66</v>
      </c>
      <c r="E67">
        <v>3</v>
      </c>
      <c r="F67" t="s">
        <v>1057</v>
      </c>
      <c r="G67" t="s">
        <v>30</v>
      </c>
      <c r="H67" t="s">
        <v>5109</v>
      </c>
      <c r="I67" t="s">
        <v>5110</v>
      </c>
      <c r="J67">
        <v>1</v>
      </c>
      <c r="K67" t="s">
        <v>5973</v>
      </c>
      <c r="L67" t="s">
        <v>34</v>
      </c>
      <c r="M67" t="s">
        <v>31</v>
      </c>
      <c r="N67" t="s">
        <v>5974</v>
      </c>
    </row>
    <row r="68" spans="1:14" x14ac:dyDescent="0.25">
      <c r="A68">
        <v>2020</v>
      </c>
      <c r="B68">
        <v>7</v>
      </c>
      <c r="C68">
        <v>7</v>
      </c>
      <c r="D68">
        <v>67</v>
      </c>
      <c r="E68">
        <v>4</v>
      </c>
      <c r="F68" t="s">
        <v>1055</v>
      </c>
      <c r="G68" t="s">
        <v>30</v>
      </c>
      <c r="H68" t="s">
        <v>5113</v>
      </c>
      <c r="I68" t="s">
        <v>5324</v>
      </c>
      <c r="J68">
        <v>1</v>
      </c>
      <c r="K68" t="s">
        <v>5975</v>
      </c>
      <c r="L68" t="s">
        <v>30</v>
      </c>
      <c r="M68" t="s">
        <v>31</v>
      </c>
      <c r="N68" t="s">
        <v>5976</v>
      </c>
    </row>
    <row r="69" spans="1:14" x14ac:dyDescent="0.25">
      <c r="A69">
        <v>2020</v>
      </c>
      <c r="B69">
        <v>7</v>
      </c>
      <c r="C69">
        <v>8</v>
      </c>
      <c r="D69">
        <v>68</v>
      </c>
      <c r="E69">
        <v>8</v>
      </c>
      <c r="F69" t="s">
        <v>1043</v>
      </c>
      <c r="G69" t="s">
        <v>30</v>
      </c>
      <c r="H69" t="s">
        <v>5117</v>
      </c>
      <c r="I69" t="s">
        <v>5118</v>
      </c>
      <c r="J69">
        <v>1</v>
      </c>
      <c r="K69" t="s">
        <v>5977</v>
      </c>
      <c r="L69" t="s">
        <v>30</v>
      </c>
      <c r="M69" t="s">
        <v>31</v>
      </c>
      <c r="N69" t="s">
        <v>5978</v>
      </c>
    </row>
    <row r="70" spans="1:14" x14ac:dyDescent="0.25">
      <c r="A70">
        <v>2020</v>
      </c>
      <c r="B70">
        <v>7</v>
      </c>
      <c r="C70">
        <v>9</v>
      </c>
      <c r="D70">
        <v>69</v>
      </c>
      <c r="E70">
        <v>9</v>
      </c>
      <c r="F70" t="s">
        <v>1049</v>
      </c>
      <c r="G70" t="s">
        <v>30</v>
      </c>
      <c r="H70" t="s">
        <v>5121</v>
      </c>
      <c r="I70" t="s">
        <v>5122</v>
      </c>
      <c r="J70">
        <v>1</v>
      </c>
      <c r="K70" t="s">
        <v>5979</v>
      </c>
      <c r="L70" t="s">
        <v>54</v>
      </c>
      <c r="M70" t="s">
        <v>31</v>
      </c>
      <c r="N70" t="s">
        <v>5980</v>
      </c>
    </row>
    <row r="71" spans="1:14" x14ac:dyDescent="0.25">
      <c r="A71">
        <v>2020</v>
      </c>
      <c r="B71">
        <v>7</v>
      </c>
      <c r="C71">
        <v>10</v>
      </c>
      <c r="D71">
        <v>70</v>
      </c>
      <c r="E71">
        <v>6</v>
      </c>
      <c r="F71" t="s">
        <v>1052</v>
      </c>
      <c r="G71" t="s">
        <v>30</v>
      </c>
      <c r="H71" t="s">
        <v>5125</v>
      </c>
      <c r="I71" t="s">
        <v>5329</v>
      </c>
      <c r="J71">
        <v>1</v>
      </c>
      <c r="K71" t="s">
        <v>5981</v>
      </c>
      <c r="L71" t="s">
        <v>2246</v>
      </c>
      <c r="M71" t="s">
        <v>31</v>
      </c>
      <c r="N71" t="s">
        <v>5982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9703E-A92C-4163-AF21-6FBE36967B08}">
  <sheetPr codeName="Sheet12"/>
  <dimension ref="A1:N71"/>
  <sheetViews>
    <sheetView workbookViewId="0">
      <selection activeCell="K147" sqref="K147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85546875" bestFit="1" customWidth="1"/>
    <col min="4" max="4" width="9.5703125" bestFit="1" customWidth="1"/>
    <col min="5" max="5" width="18.140625" bestFit="1" customWidth="1"/>
    <col min="6" max="7" width="17.5703125" bestFit="1" customWidth="1"/>
    <col min="8" max="8" width="12.85546875" bestFit="1" customWidth="1"/>
    <col min="9" max="9" width="32.140625" bestFit="1" customWidth="1"/>
    <col min="10" max="10" width="8.42578125" bestFit="1" customWidth="1"/>
    <col min="11" max="11" width="11.5703125" bestFit="1" customWidth="1"/>
    <col min="12" max="12" width="7.85546875" bestFit="1" customWidth="1"/>
    <col min="13" max="13" width="10.5703125" bestFit="1" customWidth="1"/>
    <col min="14" max="14" width="20.140625" bestFit="1" customWidth="1"/>
    <col min="15" max="15" width="19" bestFit="1" customWidth="1"/>
    <col min="16" max="16" width="12.140625" bestFit="1" customWidth="1"/>
    <col min="17" max="17" width="19.28515625" bestFit="1" customWidth="1"/>
  </cols>
  <sheetData>
    <row r="1" spans="1:14" x14ac:dyDescent="0.25">
      <c r="A1" t="s">
        <v>2869</v>
      </c>
      <c r="B1" t="s">
        <v>4923</v>
      </c>
      <c r="C1" t="s">
        <v>4924</v>
      </c>
      <c r="D1" t="s">
        <v>4925</v>
      </c>
      <c r="E1" t="s">
        <v>4926</v>
      </c>
      <c r="F1" t="s">
        <v>4927</v>
      </c>
      <c r="G1" t="s">
        <v>4928</v>
      </c>
      <c r="H1" t="s">
        <v>4929</v>
      </c>
      <c r="I1" t="s">
        <v>4930</v>
      </c>
      <c r="J1" t="s">
        <v>4931</v>
      </c>
      <c r="K1" t="s">
        <v>1063</v>
      </c>
      <c r="L1" t="s">
        <v>4932</v>
      </c>
      <c r="M1" t="s">
        <v>4933</v>
      </c>
      <c r="N1" t="s">
        <v>2557</v>
      </c>
    </row>
    <row r="2" spans="1:14" x14ac:dyDescent="0.25">
      <c r="A2">
        <v>2019</v>
      </c>
      <c r="B2">
        <v>1</v>
      </c>
      <c r="C2">
        <v>1</v>
      </c>
      <c r="D2">
        <v>1</v>
      </c>
      <c r="E2">
        <v>2</v>
      </c>
      <c r="F2" t="s">
        <v>1046</v>
      </c>
      <c r="G2" t="s">
        <v>30</v>
      </c>
      <c r="H2" t="s">
        <v>4934</v>
      </c>
      <c r="I2" t="s">
        <v>4935</v>
      </c>
      <c r="J2">
        <v>6</v>
      </c>
      <c r="K2" t="s">
        <v>2561</v>
      </c>
      <c r="L2" t="s">
        <v>5549</v>
      </c>
      <c r="M2" t="s">
        <v>64</v>
      </c>
      <c r="N2" t="s">
        <v>1627</v>
      </c>
    </row>
    <row r="3" spans="1:14" x14ac:dyDescent="0.25">
      <c r="A3">
        <v>2019</v>
      </c>
      <c r="B3">
        <v>1</v>
      </c>
      <c r="C3">
        <v>2</v>
      </c>
      <c r="D3">
        <v>2</v>
      </c>
      <c r="E3">
        <v>3</v>
      </c>
      <c r="F3" t="s">
        <v>1057</v>
      </c>
      <c r="G3" t="s">
        <v>30</v>
      </c>
      <c r="H3" t="s">
        <v>4936</v>
      </c>
      <c r="I3" t="s">
        <v>4937</v>
      </c>
      <c r="J3">
        <v>6</v>
      </c>
      <c r="K3" t="s">
        <v>1401</v>
      </c>
      <c r="L3" t="s">
        <v>2229</v>
      </c>
      <c r="M3" t="s">
        <v>64</v>
      </c>
      <c r="N3" t="s">
        <v>1402</v>
      </c>
    </row>
    <row r="4" spans="1:14" x14ac:dyDescent="0.25">
      <c r="A4">
        <v>2019</v>
      </c>
      <c r="B4">
        <v>1</v>
      </c>
      <c r="C4">
        <v>3</v>
      </c>
      <c r="D4">
        <v>3</v>
      </c>
      <c r="E4">
        <v>8</v>
      </c>
      <c r="F4" t="s">
        <v>1043</v>
      </c>
      <c r="G4" t="s">
        <v>30</v>
      </c>
      <c r="H4" t="s">
        <v>4938</v>
      </c>
      <c r="I4" t="s">
        <v>4939</v>
      </c>
      <c r="J4">
        <v>6</v>
      </c>
      <c r="K4" t="s">
        <v>1502</v>
      </c>
      <c r="L4" t="s">
        <v>2278</v>
      </c>
      <c r="M4" t="s">
        <v>102</v>
      </c>
      <c r="N4" t="s">
        <v>1503</v>
      </c>
    </row>
    <row r="5" spans="1:14" x14ac:dyDescent="0.25">
      <c r="A5">
        <v>2019</v>
      </c>
      <c r="B5">
        <v>1</v>
      </c>
      <c r="C5">
        <v>4</v>
      </c>
      <c r="D5">
        <v>4</v>
      </c>
      <c r="E5">
        <v>9</v>
      </c>
      <c r="F5" t="s">
        <v>1049</v>
      </c>
      <c r="G5" t="s">
        <v>30</v>
      </c>
      <c r="H5" t="s">
        <v>4940</v>
      </c>
      <c r="I5" t="s">
        <v>4941</v>
      </c>
      <c r="J5">
        <v>6</v>
      </c>
      <c r="K5" t="s">
        <v>5164</v>
      </c>
      <c r="L5" t="s">
        <v>2311</v>
      </c>
      <c r="M5" t="s">
        <v>64</v>
      </c>
      <c r="N5" t="s">
        <v>1661</v>
      </c>
    </row>
    <row r="6" spans="1:14" x14ac:dyDescent="0.25">
      <c r="A6">
        <v>2019</v>
      </c>
      <c r="B6">
        <v>1</v>
      </c>
      <c r="C6">
        <v>5</v>
      </c>
      <c r="D6">
        <v>5</v>
      </c>
      <c r="E6">
        <v>9</v>
      </c>
      <c r="F6" t="s">
        <v>1049</v>
      </c>
      <c r="G6" t="s">
        <v>1041</v>
      </c>
      <c r="H6" t="s">
        <v>4942</v>
      </c>
      <c r="I6" t="s">
        <v>5854</v>
      </c>
      <c r="J6">
        <v>6</v>
      </c>
      <c r="K6" t="s">
        <v>5199</v>
      </c>
      <c r="L6" t="s">
        <v>72</v>
      </c>
      <c r="M6" t="s">
        <v>64</v>
      </c>
      <c r="N6" t="s">
        <v>5198</v>
      </c>
    </row>
    <row r="7" spans="1:14" x14ac:dyDescent="0.25">
      <c r="A7">
        <v>2019</v>
      </c>
      <c r="B7">
        <v>1</v>
      </c>
      <c r="C7">
        <v>6</v>
      </c>
      <c r="D7">
        <v>6</v>
      </c>
      <c r="E7">
        <v>4</v>
      </c>
      <c r="F7" t="s">
        <v>1055</v>
      </c>
      <c r="G7" t="s">
        <v>1038</v>
      </c>
      <c r="H7" t="s">
        <v>4944</v>
      </c>
      <c r="I7" t="s">
        <v>5983</v>
      </c>
      <c r="J7">
        <v>5</v>
      </c>
      <c r="K7" t="s">
        <v>5475</v>
      </c>
      <c r="L7" t="s">
        <v>34</v>
      </c>
      <c r="M7" t="s">
        <v>102</v>
      </c>
      <c r="N7" t="s">
        <v>5474</v>
      </c>
    </row>
    <row r="8" spans="1:14" x14ac:dyDescent="0.25">
      <c r="A8">
        <v>2019</v>
      </c>
      <c r="B8">
        <v>1</v>
      </c>
      <c r="C8">
        <v>7</v>
      </c>
      <c r="D8">
        <v>7</v>
      </c>
      <c r="G8" t="s">
        <v>30</v>
      </c>
      <c r="H8" t="s">
        <v>4946</v>
      </c>
      <c r="I8" t="s">
        <v>5263</v>
      </c>
      <c r="J8">
        <v>5</v>
      </c>
      <c r="K8" t="s">
        <v>1324</v>
      </c>
      <c r="L8" t="s">
        <v>2251</v>
      </c>
      <c r="M8" t="s">
        <v>29</v>
      </c>
      <c r="N8" t="s">
        <v>1325</v>
      </c>
    </row>
    <row r="9" spans="1:14" x14ac:dyDescent="0.25">
      <c r="A9">
        <v>2019</v>
      </c>
      <c r="B9">
        <v>1</v>
      </c>
      <c r="C9">
        <v>8</v>
      </c>
      <c r="D9">
        <v>8</v>
      </c>
      <c r="G9" t="s">
        <v>30</v>
      </c>
      <c r="H9" t="s">
        <v>4948</v>
      </c>
      <c r="I9" t="s">
        <v>4949</v>
      </c>
      <c r="J9">
        <v>5</v>
      </c>
      <c r="K9" t="s">
        <v>5135</v>
      </c>
      <c r="L9" t="s">
        <v>2246</v>
      </c>
      <c r="M9" t="s">
        <v>102</v>
      </c>
      <c r="N9" t="s">
        <v>1881</v>
      </c>
    </row>
    <row r="10" spans="1:14" x14ac:dyDescent="0.25">
      <c r="A10">
        <v>2019</v>
      </c>
      <c r="B10">
        <v>1</v>
      </c>
      <c r="C10">
        <v>9</v>
      </c>
      <c r="D10">
        <v>9</v>
      </c>
      <c r="E10">
        <v>4</v>
      </c>
      <c r="F10" t="s">
        <v>1055</v>
      </c>
      <c r="G10" t="s">
        <v>30</v>
      </c>
      <c r="H10" t="s">
        <v>4950</v>
      </c>
      <c r="I10" t="s">
        <v>5856</v>
      </c>
      <c r="J10">
        <v>5</v>
      </c>
      <c r="K10" t="s">
        <v>2567</v>
      </c>
      <c r="L10" t="s">
        <v>68</v>
      </c>
      <c r="M10" t="s">
        <v>102</v>
      </c>
      <c r="N10" t="s">
        <v>1663</v>
      </c>
    </row>
    <row r="11" spans="1:14" x14ac:dyDescent="0.25">
      <c r="A11">
        <v>2019</v>
      </c>
      <c r="B11">
        <v>1</v>
      </c>
      <c r="C11">
        <v>10</v>
      </c>
      <c r="D11">
        <v>10</v>
      </c>
      <c r="E11">
        <v>6</v>
      </c>
      <c r="F11" t="s">
        <v>1052</v>
      </c>
      <c r="G11" t="s">
        <v>30</v>
      </c>
      <c r="H11" t="s">
        <v>4952</v>
      </c>
      <c r="I11" t="s">
        <v>5266</v>
      </c>
      <c r="J11">
        <v>5</v>
      </c>
      <c r="K11" t="s">
        <v>2568</v>
      </c>
      <c r="L11" t="s">
        <v>2213</v>
      </c>
      <c r="M11" t="s">
        <v>126</v>
      </c>
      <c r="N11" t="s">
        <v>1670</v>
      </c>
    </row>
    <row r="12" spans="1:14" x14ac:dyDescent="0.25">
      <c r="A12">
        <v>2019</v>
      </c>
      <c r="B12">
        <v>2</v>
      </c>
      <c r="C12">
        <v>1</v>
      </c>
      <c r="D12">
        <v>11</v>
      </c>
      <c r="E12">
        <v>4</v>
      </c>
      <c r="F12" t="s">
        <v>1055</v>
      </c>
      <c r="G12" t="s">
        <v>1046</v>
      </c>
      <c r="H12" t="s">
        <v>4954</v>
      </c>
      <c r="I12" t="s">
        <v>5984</v>
      </c>
      <c r="J12">
        <v>4</v>
      </c>
      <c r="K12" t="s">
        <v>1178</v>
      </c>
      <c r="L12" t="s">
        <v>2221</v>
      </c>
      <c r="M12" t="s">
        <v>102</v>
      </c>
      <c r="N12" t="s">
        <v>1179</v>
      </c>
    </row>
    <row r="13" spans="1:14" x14ac:dyDescent="0.25">
      <c r="A13">
        <v>2019</v>
      </c>
      <c r="B13">
        <v>2</v>
      </c>
      <c r="C13">
        <v>2</v>
      </c>
      <c r="D13">
        <v>12</v>
      </c>
      <c r="E13">
        <v>3</v>
      </c>
      <c r="F13" t="s">
        <v>1057</v>
      </c>
      <c r="G13" t="s">
        <v>30</v>
      </c>
      <c r="H13" t="s">
        <v>4956</v>
      </c>
      <c r="I13" t="s">
        <v>5858</v>
      </c>
      <c r="J13">
        <v>4</v>
      </c>
      <c r="K13" t="s">
        <v>2613</v>
      </c>
      <c r="L13" t="s">
        <v>2248</v>
      </c>
      <c r="M13" t="s">
        <v>126</v>
      </c>
      <c r="N13" t="s">
        <v>1780</v>
      </c>
    </row>
    <row r="14" spans="1:14" x14ac:dyDescent="0.25">
      <c r="A14">
        <v>2019</v>
      </c>
      <c r="B14">
        <v>2</v>
      </c>
      <c r="C14">
        <v>3</v>
      </c>
      <c r="D14">
        <v>13</v>
      </c>
      <c r="E14">
        <v>8</v>
      </c>
      <c r="F14" t="s">
        <v>1043</v>
      </c>
      <c r="G14" t="s">
        <v>30</v>
      </c>
      <c r="H14" t="s">
        <v>4958</v>
      </c>
      <c r="I14" t="s">
        <v>5268</v>
      </c>
      <c r="J14">
        <v>4</v>
      </c>
      <c r="K14" t="s">
        <v>5162</v>
      </c>
      <c r="L14" t="s">
        <v>34</v>
      </c>
      <c r="M14" t="s">
        <v>64</v>
      </c>
      <c r="N14" t="s">
        <v>1793</v>
      </c>
    </row>
    <row r="15" spans="1:14" x14ac:dyDescent="0.25">
      <c r="A15">
        <v>2019</v>
      </c>
      <c r="B15">
        <v>2</v>
      </c>
      <c r="C15">
        <v>4</v>
      </c>
      <c r="D15">
        <v>14</v>
      </c>
      <c r="E15">
        <v>9</v>
      </c>
      <c r="F15" t="s">
        <v>1049</v>
      </c>
      <c r="G15" t="s">
        <v>30</v>
      </c>
      <c r="H15" t="s">
        <v>4960</v>
      </c>
      <c r="I15" t="s">
        <v>4961</v>
      </c>
      <c r="J15">
        <v>4</v>
      </c>
      <c r="K15" t="s">
        <v>2663</v>
      </c>
      <c r="L15" t="s">
        <v>2233</v>
      </c>
      <c r="M15" t="s">
        <v>64</v>
      </c>
      <c r="N15" t="s">
        <v>1830</v>
      </c>
    </row>
    <row r="16" spans="1:14" x14ac:dyDescent="0.25">
      <c r="A16">
        <v>2019</v>
      </c>
      <c r="B16">
        <v>2</v>
      </c>
      <c r="C16">
        <v>5</v>
      </c>
      <c r="D16">
        <v>15</v>
      </c>
      <c r="E16">
        <v>10</v>
      </c>
      <c r="F16" t="s">
        <v>1041</v>
      </c>
      <c r="G16" t="s">
        <v>30</v>
      </c>
      <c r="H16" t="s">
        <v>4962</v>
      </c>
      <c r="I16" t="s">
        <v>5269</v>
      </c>
      <c r="J16">
        <v>4</v>
      </c>
      <c r="K16" t="s">
        <v>1348</v>
      </c>
      <c r="L16" t="s">
        <v>2241</v>
      </c>
      <c r="M16" t="s">
        <v>102</v>
      </c>
      <c r="N16" t="s">
        <v>1349</v>
      </c>
    </row>
    <row r="17" spans="1:14" x14ac:dyDescent="0.25">
      <c r="A17">
        <v>2019</v>
      </c>
      <c r="B17">
        <v>2</v>
      </c>
      <c r="C17">
        <v>6</v>
      </c>
      <c r="D17">
        <v>16</v>
      </c>
      <c r="E17">
        <v>4</v>
      </c>
      <c r="F17" t="s">
        <v>1055</v>
      </c>
      <c r="G17" t="s">
        <v>1038</v>
      </c>
      <c r="H17" t="s">
        <v>4964</v>
      </c>
      <c r="I17" t="s">
        <v>5985</v>
      </c>
      <c r="J17">
        <v>4</v>
      </c>
      <c r="K17" t="s">
        <v>2750</v>
      </c>
      <c r="L17" t="s">
        <v>62</v>
      </c>
      <c r="M17" t="s">
        <v>102</v>
      </c>
      <c r="N17" t="s">
        <v>1846</v>
      </c>
    </row>
    <row r="18" spans="1:14" x14ac:dyDescent="0.25">
      <c r="A18">
        <v>2019</v>
      </c>
      <c r="B18">
        <v>2</v>
      </c>
      <c r="C18">
        <v>7</v>
      </c>
      <c r="D18">
        <v>17</v>
      </c>
      <c r="G18" t="s">
        <v>30</v>
      </c>
      <c r="H18" t="s">
        <v>4966</v>
      </c>
      <c r="I18" t="s">
        <v>5270</v>
      </c>
      <c r="J18">
        <v>4</v>
      </c>
      <c r="K18" t="s">
        <v>2585</v>
      </c>
      <c r="L18" t="s">
        <v>2221</v>
      </c>
      <c r="M18" t="s">
        <v>64</v>
      </c>
      <c r="N18" t="s">
        <v>2114</v>
      </c>
    </row>
    <row r="19" spans="1:14" x14ac:dyDescent="0.25">
      <c r="A19">
        <v>2019</v>
      </c>
      <c r="B19">
        <v>2</v>
      </c>
      <c r="C19">
        <v>8</v>
      </c>
      <c r="D19">
        <v>18</v>
      </c>
      <c r="G19" t="s">
        <v>30</v>
      </c>
      <c r="H19" t="s">
        <v>4968</v>
      </c>
      <c r="I19" t="s">
        <v>5861</v>
      </c>
      <c r="J19">
        <v>4</v>
      </c>
      <c r="K19" t="s">
        <v>5463</v>
      </c>
      <c r="L19" t="s">
        <v>2311</v>
      </c>
      <c r="M19" t="s">
        <v>102</v>
      </c>
      <c r="N19" t="s">
        <v>5462</v>
      </c>
    </row>
    <row r="20" spans="1:14" x14ac:dyDescent="0.25">
      <c r="A20">
        <v>2019</v>
      </c>
      <c r="B20">
        <v>2</v>
      </c>
      <c r="C20">
        <v>9</v>
      </c>
      <c r="D20">
        <v>19</v>
      </c>
      <c r="E20">
        <v>1</v>
      </c>
      <c r="F20" t="s">
        <v>1038</v>
      </c>
      <c r="G20" t="s">
        <v>1055</v>
      </c>
      <c r="H20" t="s">
        <v>4970</v>
      </c>
      <c r="I20" t="s">
        <v>5986</v>
      </c>
      <c r="J20">
        <v>4</v>
      </c>
      <c r="K20" t="s">
        <v>5430</v>
      </c>
      <c r="L20" t="s">
        <v>2251</v>
      </c>
      <c r="M20" t="s">
        <v>102</v>
      </c>
      <c r="N20" t="s">
        <v>5429</v>
      </c>
    </row>
    <row r="21" spans="1:14" x14ac:dyDescent="0.25">
      <c r="A21">
        <v>2019</v>
      </c>
      <c r="B21">
        <v>2</v>
      </c>
      <c r="C21">
        <v>10</v>
      </c>
      <c r="D21">
        <v>20</v>
      </c>
      <c r="E21">
        <v>6</v>
      </c>
      <c r="F21" t="s">
        <v>1052</v>
      </c>
      <c r="G21" t="s">
        <v>30</v>
      </c>
      <c r="H21" t="s">
        <v>4972</v>
      </c>
      <c r="I21" t="s">
        <v>5273</v>
      </c>
      <c r="J21">
        <v>4</v>
      </c>
      <c r="K21" t="s">
        <v>2564</v>
      </c>
      <c r="L21" t="s">
        <v>2208</v>
      </c>
      <c r="M21" t="s">
        <v>102</v>
      </c>
      <c r="N21" t="s">
        <v>1677</v>
      </c>
    </row>
    <row r="22" spans="1:14" x14ac:dyDescent="0.25">
      <c r="A22">
        <v>2019</v>
      </c>
      <c r="B22">
        <v>3</v>
      </c>
      <c r="C22">
        <v>1</v>
      </c>
      <c r="D22">
        <v>21</v>
      </c>
      <c r="E22">
        <v>4</v>
      </c>
      <c r="F22" t="s">
        <v>1055</v>
      </c>
      <c r="G22" t="s">
        <v>1046</v>
      </c>
      <c r="H22" t="s">
        <v>4974</v>
      </c>
      <c r="I22" t="s">
        <v>5987</v>
      </c>
      <c r="J22">
        <v>3</v>
      </c>
      <c r="K22" t="s">
        <v>5469</v>
      </c>
      <c r="L22" t="s">
        <v>2208</v>
      </c>
      <c r="M22" t="s">
        <v>29</v>
      </c>
      <c r="N22" t="s">
        <v>5468</v>
      </c>
    </row>
    <row r="23" spans="1:14" x14ac:dyDescent="0.25">
      <c r="A23">
        <v>2019</v>
      </c>
      <c r="B23">
        <v>3</v>
      </c>
      <c r="C23">
        <v>2</v>
      </c>
      <c r="D23">
        <v>22</v>
      </c>
      <c r="E23">
        <v>3</v>
      </c>
      <c r="F23" t="s">
        <v>1057</v>
      </c>
      <c r="G23" t="s">
        <v>30</v>
      </c>
      <c r="H23" t="s">
        <v>4976</v>
      </c>
      <c r="I23" t="s">
        <v>5863</v>
      </c>
      <c r="J23">
        <v>3</v>
      </c>
      <c r="K23" t="s">
        <v>5155</v>
      </c>
      <c r="L23" t="s">
        <v>2209</v>
      </c>
      <c r="M23" t="s">
        <v>64</v>
      </c>
      <c r="N23" t="s">
        <v>1650</v>
      </c>
    </row>
    <row r="24" spans="1:14" x14ac:dyDescent="0.25">
      <c r="A24">
        <v>2019</v>
      </c>
      <c r="B24">
        <v>3</v>
      </c>
      <c r="C24">
        <v>3</v>
      </c>
      <c r="D24">
        <v>23</v>
      </c>
      <c r="E24">
        <v>8</v>
      </c>
      <c r="F24" t="s">
        <v>1043</v>
      </c>
      <c r="G24" t="s">
        <v>30</v>
      </c>
      <c r="H24" t="s">
        <v>4978</v>
      </c>
      <c r="I24" t="s">
        <v>5932</v>
      </c>
      <c r="J24">
        <v>3</v>
      </c>
      <c r="K24" t="s">
        <v>5157</v>
      </c>
      <c r="L24" t="s">
        <v>2209</v>
      </c>
      <c r="M24" t="s">
        <v>126</v>
      </c>
      <c r="N24" t="s">
        <v>1772</v>
      </c>
    </row>
    <row r="25" spans="1:14" x14ac:dyDescent="0.25">
      <c r="A25">
        <v>2019</v>
      </c>
      <c r="B25">
        <v>3</v>
      </c>
      <c r="C25">
        <v>4</v>
      </c>
      <c r="D25">
        <v>24</v>
      </c>
      <c r="E25">
        <v>9</v>
      </c>
      <c r="F25" t="s">
        <v>1049</v>
      </c>
      <c r="G25" t="s">
        <v>30</v>
      </c>
      <c r="H25" t="s">
        <v>4980</v>
      </c>
      <c r="I25" t="s">
        <v>4981</v>
      </c>
      <c r="J25">
        <v>3</v>
      </c>
      <c r="K25" t="s">
        <v>5542</v>
      </c>
      <c r="L25" t="s">
        <v>2251</v>
      </c>
      <c r="M25" t="s">
        <v>102</v>
      </c>
      <c r="N25" t="s">
        <v>5541</v>
      </c>
    </row>
    <row r="26" spans="1:14" x14ac:dyDescent="0.25">
      <c r="A26">
        <v>2019</v>
      </c>
      <c r="B26">
        <v>3</v>
      </c>
      <c r="C26">
        <v>5</v>
      </c>
      <c r="D26">
        <v>25</v>
      </c>
      <c r="E26">
        <v>10</v>
      </c>
      <c r="F26" t="s">
        <v>1041</v>
      </c>
      <c r="G26" t="s">
        <v>30</v>
      </c>
      <c r="H26" t="s">
        <v>4982</v>
      </c>
      <c r="I26" t="s">
        <v>4983</v>
      </c>
      <c r="J26">
        <v>3</v>
      </c>
      <c r="K26" t="s">
        <v>5507</v>
      </c>
      <c r="L26" t="s">
        <v>2322</v>
      </c>
      <c r="M26" t="s">
        <v>64</v>
      </c>
      <c r="N26" t="s">
        <v>5506</v>
      </c>
    </row>
    <row r="27" spans="1:14" x14ac:dyDescent="0.25">
      <c r="A27">
        <v>2019</v>
      </c>
      <c r="B27">
        <v>3</v>
      </c>
      <c r="C27">
        <v>6</v>
      </c>
      <c r="D27">
        <v>26</v>
      </c>
      <c r="E27">
        <v>1</v>
      </c>
      <c r="F27" t="s">
        <v>1038</v>
      </c>
      <c r="G27" t="s">
        <v>30</v>
      </c>
      <c r="H27" t="s">
        <v>4984</v>
      </c>
      <c r="I27" t="s">
        <v>4985</v>
      </c>
      <c r="J27">
        <v>3</v>
      </c>
      <c r="K27" t="s">
        <v>5595</v>
      </c>
      <c r="L27" t="s">
        <v>62</v>
      </c>
      <c r="M27" t="s">
        <v>64</v>
      </c>
      <c r="N27" t="s">
        <v>5594</v>
      </c>
    </row>
    <row r="28" spans="1:14" x14ac:dyDescent="0.25">
      <c r="A28">
        <v>2019</v>
      </c>
      <c r="B28">
        <v>3</v>
      </c>
      <c r="C28">
        <v>7</v>
      </c>
      <c r="D28">
        <v>27</v>
      </c>
      <c r="G28" t="s">
        <v>30</v>
      </c>
      <c r="H28" t="s">
        <v>4986</v>
      </c>
      <c r="I28" t="s">
        <v>5277</v>
      </c>
      <c r="J28">
        <v>3</v>
      </c>
      <c r="K28" t="s">
        <v>5494</v>
      </c>
      <c r="L28" t="s">
        <v>2221</v>
      </c>
      <c r="M28" t="s">
        <v>102</v>
      </c>
      <c r="N28" t="s">
        <v>5493</v>
      </c>
    </row>
    <row r="29" spans="1:14" x14ac:dyDescent="0.25">
      <c r="A29">
        <v>2019</v>
      </c>
      <c r="B29">
        <v>3</v>
      </c>
      <c r="C29">
        <v>8</v>
      </c>
      <c r="D29">
        <v>28</v>
      </c>
      <c r="G29" t="s">
        <v>30</v>
      </c>
      <c r="H29" t="s">
        <v>4988</v>
      </c>
      <c r="I29" t="s">
        <v>5866</v>
      </c>
      <c r="J29">
        <v>3</v>
      </c>
      <c r="K29" t="s">
        <v>5409</v>
      </c>
      <c r="L29" t="s">
        <v>2236</v>
      </c>
      <c r="M29" t="s">
        <v>64</v>
      </c>
      <c r="N29" t="s">
        <v>5408</v>
      </c>
    </row>
    <row r="30" spans="1:14" x14ac:dyDescent="0.25">
      <c r="A30">
        <v>2019</v>
      </c>
      <c r="B30">
        <v>3</v>
      </c>
      <c r="C30">
        <v>9</v>
      </c>
      <c r="D30">
        <v>29</v>
      </c>
      <c r="E30">
        <v>4</v>
      </c>
      <c r="F30" t="s">
        <v>1055</v>
      </c>
      <c r="G30" t="s">
        <v>30</v>
      </c>
      <c r="H30" t="s">
        <v>4990</v>
      </c>
      <c r="I30" t="s">
        <v>4991</v>
      </c>
      <c r="J30">
        <v>3</v>
      </c>
      <c r="K30" t="s">
        <v>5473</v>
      </c>
      <c r="L30" t="s">
        <v>28</v>
      </c>
      <c r="M30" t="s">
        <v>126</v>
      </c>
      <c r="N30" t="s">
        <v>5472</v>
      </c>
    </row>
    <row r="31" spans="1:14" x14ac:dyDescent="0.25">
      <c r="A31">
        <v>2019</v>
      </c>
      <c r="B31">
        <v>3</v>
      </c>
      <c r="C31">
        <v>10</v>
      </c>
      <c r="D31">
        <v>30</v>
      </c>
      <c r="E31">
        <v>2</v>
      </c>
      <c r="F31" t="s">
        <v>1046</v>
      </c>
      <c r="G31" t="s">
        <v>1052</v>
      </c>
      <c r="H31" t="s">
        <v>4993</v>
      </c>
      <c r="I31" t="s">
        <v>5988</v>
      </c>
      <c r="J31">
        <v>3</v>
      </c>
      <c r="K31" t="s">
        <v>1108</v>
      </c>
      <c r="L31" t="s">
        <v>92</v>
      </c>
      <c r="M31" t="s">
        <v>29</v>
      </c>
      <c r="N31" t="s">
        <v>1109</v>
      </c>
    </row>
    <row r="32" spans="1:14" x14ac:dyDescent="0.25">
      <c r="A32">
        <v>2019</v>
      </c>
      <c r="B32">
        <v>4</v>
      </c>
      <c r="C32">
        <v>1</v>
      </c>
      <c r="D32">
        <v>31</v>
      </c>
      <c r="E32">
        <v>4</v>
      </c>
      <c r="F32" t="s">
        <v>1055</v>
      </c>
      <c r="G32" t="s">
        <v>1046</v>
      </c>
      <c r="H32" t="s">
        <v>4995</v>
      </c>
      <c r="I32" t="s">
        <v>5989</v>
      </c>
      <c r="J32">
        <v>2</v>
      </c>
      <c r="K32" t="s">
        <v>5471</v>
      </c>
      <c r="L32" t="s">
        <v>2208</v>
      </c>
      <c r="M32" t="s">
        <v>64</v>
      </c>
      <c r="N32" t="s">
        <v>5470</v>
      </c>
    </row>
    <row r="33" spans="1:14" x14ac:dyDescent="0.25">
      <c r="A33">
        <v>2019</v>
      </c>
      <c r="B33">
        <v>4</v>
      </c>
      <c r="C33">
        <v>2</v>
      </c>
      <c r="D33">
        <v>32</v>
      </c>
      <c r="E33">
        <v>3</v>
      </c>
      <c r="F33" t="s">
        <v>1057</v>
      </c>
      <c r="G33" t="s">
        <v>30</v>
      </c>
      <c r="H33" t="s">
        <v>4998</v>
      </c>
      <c r="I33" t="s">
        <v>4999</v>
      </c>
      <c r="J33">
        <v>2</v>
      </c>
      <c r="K33" t="s">
        <v>5140</v>
      </c>
      <c r="L33" t="s">
        <v>2236</v>
      </c>
      <c r="M33" t="s">
        <v>102</v>
      </c>
      <c r="N33" t="s">
        <v>1719</v>
      </c>
    </row>
    <row r="34" spans="1:14" x14ac:dyDescent="0.25">
      <c r="A34">
        <v>2019</v>
      </c>
      <c r="B34">
        <v>4</v>
      </c>
      <c r="C34">
        <v>3</v>
      </c>
      <c r="D34">
        <v>33</v>
      </c>
      <c r="E34">
        <v>8</v>
      </c>
      <c r="F34" t="s">
        <v>1043</v>
      </c>
      <c r="G34" t="s">
        <v>30</v>
      </c>
      <c r="H34" t="s">
        <v>5000</v>
      </c>
      <c r="I34" t="s">
        <v>5001</v>
      </c>
      <c r="J34">
        <v>2</v>
      </c>
      <c r="K34" t="s">
        <v>1234</v>
      </c>
      <c r="L34" t="s">
        <v>2228</v>
      </c>
      <c r="M34" t="s">
        <v>64</v>
      </c>
      <c r="N34" t="s">
        <v>1235</v>
      </c>
    </row>
    <row r="35" spans="1:14" x14ac:dyDescent="0.25">
      <c r="A35">
        <v>2019</v>
      </c>
      <c r="B35">
        <v>4</v>
      </c>
      <c r="C35">
        <v>4</v>
      </c>
      <c r="D35">
        <v>34</v>
      </c>
      <c r="E35">
        <v>9</v>
      </c>
      <c r="F35" t="s">
        <v>1049</v>
      </c>
      <c r="G35" t="s">
        <v>30</v>
      </c>
      <c r="H35" t="s">
        <v>5003</v>
      </c>
      <c r="I35" t="s">
        <v>5004</v>
      </c>
      <c r="J35">
        <v>2</v>
      </c>
      <c r="K35" t="s">
        <v>5333</v>
      </c>
      <c r="L35" t="s">
        <v>68</v>
      </c>
      <c r="M35" t="s">
        <v>102</v>
      </c>
      <c r="N35" t="s">
        <v>5332</v>
      </c>
    </row>
    <row r="36" spans="1:14" x14ac:dyDescent="0.25">
      <c r="A36">
        <v>2019</v>
      </c>
      <c r="B36">
        <v>4</v>
      </c>
      <c r="C36">
        <v>5</v>
      </c>
      <c r="D36">
        <v>35</v>
      </c>
      <c r="E36">
        <v>5</v>
      </c>
      <c r="F36" t="s">
        <v>1060</v>
      </c>
      <c r="G36" t="s">
        <v>1041</v>
      </c>
      <c r="H36" t="s">
        <v>5006</v>
      </c>
      <c r="I36" t="s">
        <v>5990</v>
      </c>
      <c r="J36">
        <v>2</v>
      </c>
      <c r="K36" t="s">
        <v>5467</v>
      </c>
      <c r="L36" t="s">
        <v>28</v>
      </c>
      <c r="M36" t="s">
        <v>64</v>
      </c>
      <c r="N36" t="s">
        <v>5466</v>
      </c>
    </row>
    <row r="37" spans="1:14" x14ac:dyDescent="0.25">
      <c r="A37">
        <v>2019</v>
      </c>
      <c r="B37">
        <v>4</v>
      </c>
      <c r="C37">
        <v>6</v>
      </c>
      <c r="D37">
        <v>36</v>
      </c>
      <c r="E37">
        <v>1</v>
      </c>
      <c r="F37" t="s">
        <v>1038</v>
      </c>
      <c r="G37" t="s">
        <v>30</v>
      </c>
      <c r="H37" t="s">
        <v>5008</v>
      </c>
      <c r="I37" t="s">
        <v>5009</v>
      </c>
      <c r="J37">
        <v>2</v>
      </c>
      <c r="K37" t="s">
        <v>5597</v>
      </c>
      <c r="L37" t="s">
        <v>2231</v>
      </c>
      <c r="M37" t="s">
        <v>64</v>
      </c>
      <c r="N37" t="s">
        <v>5596</v>
      </c>
    </row>
    <row r="38" spans="1:14" x14ac:dyDescent="0.25">
      <c r="A38">
        <v>2019</v>
      </c>
      <c r="B38">
        <v>4</v>
      </c>
      <c r="C38">
        <v>7</v>
      </c>
      <c r="D38">
        <v>37</v>
      </c>
      <c r="G38" t="s">
        <v>30</v>
      </c>
      <c r="H38" t="s">
        <v>5010</v>
      </c>
      <c r="I38" t="s">
        <v>5284</v>
      </c>
      <c r="J38">
        <v>2</v>
      </c>
      <c r="K38" t="s">
        <v>2593</v>
      </c>
      <c r="L38" t="s">
        <v>2213</v>
      </c>
      <c r="M38" t="s">
        <v>64</v>
      </c>
      <c r="N38" t="s">
        <v>2232</v>
      </c>
    </row>
    <row r="39" spans="1:14" x14ac:dyDescent="0.25">
      <c r="A39">
        <v>2019</v>
      </c>
      <c r="B39">
        <v>4</v>
      </c>
      <c r="C39">
        <v>8</v>
      </c>
      <c r="D39">
        <v>38</v>
      </c>
      <c r="G39" t="s">
        <v>30</v>
      </c>
      <c r="H39" t="s">
        <v>5013</v>
      </c>
      <c r="I39" t="s">
        <v>5014</v>
      </c>
      <c r="J39">
        <v>2</v>
      </c>
      <c r="K39" t="s">
        <v>5411</v>
      </c>
      <c r="L39" t="s">
        <v>2210</v>
      </c>
      <c r="M39" t="s">
        <v>102</v>
      </c>
      <c r="N39" t="s">
        <v>5410</v>
      </c>
    </row>
    <row r="40" spans="1:14" x14ac:dyDescent="0.25">
      <c r="A40">
        <v>2019</v>
      </c>
      <c r="B40">
        <v>4</v>
      </c>
      <c r="C40">
        <v>9</v>
      </c>
      <c r="D40">
        <v>39</v>
      </c>
      <c r="E40">
        <v>4</v>
      </c>
      <c r="F40" t="s">
        <v>1055</v>
      </c>
      <c r="G40" t="s">
        <v>30</v>
      </c>
      <c r="H40" t="s">
        <v>5016</v>
      </c>
      <c r="I40" t="s">
        <v>5017</v>
      </c>
      <c r="J40">
        <v>2</v>
      </c>
      <c r="K40" t="s">
        <v>5548</v>
      </c>
      <c r="L40" t="s">
        <v>2229</v>
      </c>
      <c r="M40" t="s">
        <v>102</v>
      </c>
      <c r="N40" t="s">
        <v>5547</v>
      </c>
    </row>
    <row r="41" spans="1:14" x14ac:dyDescent="0.25">
      <c r="A41">
        <v>2019</v>
      </c>
      <c r="B41">
        <v>4</v>
      </c>
      <c r="C41">
        <v>10</v>
      </c>
      <c r="D41">
        <v>40</v>
      </c>
      <c r="E41">
        <v>6</v>
      </c>
      <c r="F41" t="s">
        <v>1052</v>
      </c>
      <c r="G41" t="s">
        <v>30</v>
      </c>
      <c r="H41" t="s">
        <v>5021</v>
      </c>
      <c r="I41" t="s">
        <v>5287</v>
      </c>
      <c r="J41">
        <v>2</v>
      </c>
      <c r="K41" t="s">
        <v>5570</v>
      </c>
      <c r="L41" t="s">
        <v>2231</v>
      </c>
      <c r="M41" t="s">
        <v>64</v>
      </c>
      <c r="N41" t="s">
        <v>2054</v>
      </c>
    </row>
    <row r="42" spans="1:14" x14ac:dyDescent="0.25">
      <c r="A42">
        <v>2019</v>
      </c>
      <c r="B42">
        <v>5</v>
      </c>
      <c r="C42">
        <v>1</v>
      </c>
      <c r="D42">
        <v>41</v>
      </c>
      <c r="E42">
        <v>2</v>
      </c>
      <c r="F42" t="s">
        <v>1046</v>
      </c>
      <c r="G42" t="s">
        <v>30</v>
      </c>
      <c r="H42" t="s">
        <v>5023</v>
      </c>
      <c r="I42" t="s">
        <v>5288</v>
      </c>
      <c r="J42">
        <v>1</v>
      </c>
      <c r="K42" t="s">
        <v>2624</v>
      </c>
      <c r="L42" t="s">
        <v>2322</v>
      </c>
      <c r="M42" t="s">
        <v>126</v>
      </c>
      <c r="N42" t="s">
        <v>2254</v>
      </c>
    </row>
    <row r="43" spans="1:14" x14ac:dyDescent="0.25">
      <c r="A43">
        <v>2019</v>
      </c>
      <c r="B43">
        <v>5</v>
      </c>
      <c r="C43">
        <v>2</v>
      </c>
      <c r="D43">
        <v>42</v>
      </c>
      <c r="E43">
        <v>3</v>
      </c>
      <c r="F43" t="s">
        <v>1057</v>
      </c>
      <c r="G43" t="s">
        <v>30</v>
      </c>
      <c r="H43" t="s">
        <v>5025</v>
      </c>
      <c r="I43" t="s">
        <v>5026</v>
      </c>
      <c r="J43">
        <v>1</v>
      </c>
      <c r="K43" t="s">
        <v>5525</v>
      </c>
      <c r="L43" t="s">
        <v>94</v>
      </c>
      <c r="M43" t="s">
        <v>64</v>
      </c>
      <c r="N43" t="s">
        <v>5524</v>
      </c>
    </row>
    <row r="44" spans="1:14" x14ac:dyDescent="0.25">
      <c r="A44">
        <v>2019</v>
      </c>
      <c r="B44">
        <v>5</v>
      </c>
      <c r="C44">
        <v>3</v>
      </c>
      <c r="D44">
        <v>43</v>
      </c>
      <c r="E44">
        <v>8</v>
      </c>
      <c r="F44" t="s">
        <v>1043</v>
      </c>
      <c r="G44" t="s">
        <v>30</v>
      </c>
      <c r="H44" t="s">
        <v>5029</v>
      </c>
      <c r="I44" t="s">
        <v>5940</v>
      </c>
      <c r="J44">
        <v>1</v>
      </c>
      <c r="K44" t="s">
        <v>5403</v>
      </c>
      <c r="L44" t="s">
        <v>2210</v>
      </c>
      <c r="M44" t="s">
        <v>64</v>
      </c>
      <c r="N44" t="s">
        <v>2110</v>
      </c>
    </row>
    <row r="45" spans="1:14" x14ac:dyDescent="0.25">
      <c r="A45">
        <v>2019</v>
      </c>
      <c r="B45">
        <v>5</v>
      </c>
      <c r="C45">
        <v>4</v>
      </c>
      <c r="D45">
        <v>44</v>
      </c>
      <c r="E45">
        <v>9</v>
      </c>
      <c r="F45" t="s">
        <v>1049</v>
      </c>
      <c r="G45" t="s">
        <v>30</v>
      </c>
      <c r="H45" t="s">
        <v>5032</v>
      </c>
      <c r="I45" t="s">
        <v>5033</v>
      </c>
      <c r="J45">
        <v>1</v>
      </c>
      <c r="K45" t="s">
        <v>5544</v>
      </c>
      <c r="L45" t="s">
        <v>2208</v>
      </c>
      <c r="M45" t="s">
        <v>102</v>
      </c>
      <c r="N45" t="s">
        <v>5543</v>
      </c>
    </row>
    <row r="46" spans="1:14" x14ac:dyDescent="0.25">
      <c r="A46">
        <v>2019</v>
      </c>
      <c r="B46">
        <v>5</v>
      </c>
      <c r="C46">
        <v>5</v>
      </c>
      <c r="D46">
        <v>45</v>
      </c>
      <c r="E46">
        <v>9</v>
      </c>
      <c r="F46" t="s">
        <v>1049</v>
      </c>
      <c r="G46" t="s">
        <v>1041</v>
      </c>
      <c r="H46" t="s">
        <v>5036</v>
      </c>
      <c r="I46" t="s">
        <v>5991</v>
      </c>
      <c r="J46">
        <v>1</v>
      </c>
      <c r="K46" t="s">
        <v>1413</v>
      </c>
      <c r="L46" t="s">
        <v>34</v>
      </c>
      <c r="M46" t="s">
        <v>102</v>
      </c>
      <c r="N46" t="s">
        <v>1414</v>
      </c>
    </row>
    <row r="47" spans="1:14" x14ac:dyDescent="0.25">
      <c r="A47">
        <v>2019</v>
      </c>
      <c r="B47">
        <v>5</v>
      </c>
      <c r="C47">
        <v>6</v>
      </c>
      <c r="D47">
        <v>46</v>
      </c>
      <c r="E47">
        <v>4</v>
      </c>
      <c r="F47" t="s">
        <v>1055</v>
      </c>
      <c r="G47" t="s">
        <v>1038</v>
      </c>
      <c r="H47" t="s">
        <v>5038</v>
      </c>
      <c r="I47" t="s">
        <v>5992</v>
      </c>
      <c r="J47">
        <v>1</v>
      </c>
      <c r="K47" t="s">
        <v>2842</v>
      </c>
      <c r="L47" t="s">
        <v>2248</v>
      </c>
      <c r="M47" t="s">
        <v>29</v>
      </c>
      <c r="N47" t="s">
        <v>2185</v>
      </c>
    </row>
    <row r="48" spans="1:14" x14ac:dyDescent="0.25">
      <c r="A48">
        <v>2019</v>
      </c>
      <c r="B48">
        <v>5</v>
      </c>
      <c r="C48">
        <v>7</v>
      </c>
      <c r="D48">
        <v>47</v>
      </c>
      <c r="G48" t="s">
        <v>30</v>
      </c>
      <c r="H48" t="s">
        <v>5040</v>
      </c>
      <c r="I48" t="s">
        <v>5294</v>
      </c>
      <c r="J48">
        <v>1</v>
      </c>
      <c r="K48" t="s">
        <v>5521</v>
      </c>
      <c r="L48" t="s">
        <v>2219</v>
      </c>
      <c r="M48" t="s">
        <v>64</v>
      </c>
      <c r="N48" t="s">
        <v>5993</v>
      </c>
    </row>
    <row r="49" spans="1:14" x14ac:dyDescent="0.25">
      <c r="A49">
        <v>2019</v>
      </c>
      <c r="B49">
        <v>5</v>
      </c>
      <c r="C49">
        <v>8</v>
      </c>
      <c r="D49">
        <v>48</v>
      </c>
      <c r="G49" t="s">
        <v>30</v>
      </c>
      <c r="H49" t="s">
        <v>5043</v>
      </c>
      <c r="I49" t="s">
        <v>5044</v>
      </c>
      <c r="J49">
        <v>1</v>
      </c>
      <c r="K49" t="s">
        <v>5535</v>
      </c>
      <c r="L49" t="s">
        <v>2228</v>
      </c>
      <c r="M49" t="s">
        <v>64</v>
      </c>
      <c r="N49" t="s">
        <v>5534</v>
      </c>
    </row>
    <row r="50" spans="1:14" x14ac:dyDescent="0.25">
      <c r="A50">
        <v>2019</v>
      </c>
      <c r="B50">
        <v>5</v>
      </c>
      <c r="C50">
        <v>9</v>
      </c>
      <c r="D50">
        <v>49</v>
      </c>
      <c r="E50">
        <v>4</v>
      </c>
      <c r="F50" t="s">
        <v>1055</v>
      </c>
      <c r="G50" t="s">
        <v>30</v>
      </c>
      <c r="H50" t="s">
        <v>5045</v>
      </c>
      <c r="I50" t="s">
        <v>5046</v>
      </c>
      <c r="J50">
        <v>1</v>
      </c>
      <c r="K50" t="s">
        <v>5194</v>
      </c>
      <c r="L50" t="s">
        <v>5549</v>
      </c>
      <c r="M50" t="s">
        <v>102</v>
      </c>
      <c r="N50" t="s">
        <v>1814</v>
      </c>
    </row>
    <row r="51" spans="1:14" x14ac:dyDescent="0.25">
      <c r="A51">
        <v>2019</v>
      </c>
      <c r="B51">
        <v>5</v>
      </c>
      <c r="C51">
        <v>10</v>
      </c>
      <c r="D51">
        <v>50</v>
      </c>
      <c r="E51">
        <v>6</v>
      </c>
      <c r="F51" t="s">
        <v>1052</v>
      </c>
      <c r="G51" t="s">
        <v>30</v>
      </c>
      <c r="H51" t="s">
        <v>5049</v>
      </c>
      <c r="I51" t="s">
        <v>5050</v>
      </c>
      <c r="J51">
        <v>1</v>
      </c>
      <c r="K51" t="s">
        <v>5572</v>
      </c>
      <c r="L51" t="s">
        <v>2251</v>
      </c>
      <c r="M51" t="s">
        <v>102</v>
      </c>
      <c r="N51" t="s">
        <v>5571</v>
      </c>
    </row>
    <row r="52" spans="1:14" x14ac:dyDescent="0.25">
      <c r="A52">
        <v>2019</v>
      </c>
      <c r="B52">
        <v>6</v>
      </c>
      <c r="C52">
        <v>1</v>
      </c>
      <c r="D52">
        <v>51</v>
      </c>
      <c r="E52">
        <v>2</v>
      </c>
      <c r="F52" t="s">
        <v>1046</v>
      </c>
      <c r="G52" t="s">
        <v>30</v>
      </c>
      <c r="H52" t="s">
        <v>5051</v>
      </c>
      <c r="I52" t="s">
        <v>5052</v>
      </c>
      <c r="J52">
        <v>1</v>
      </c>
      <c r="K52" t="s">
        <v>5584</v>
      </c>
      <c r="L52" t="s">
        <v>2278</v>
      </c>
      <c r="M52" t="s">
        <v>102</v>
      </c>
      <c r="N52" t="s">
        <v>5583</v>
      </c>
    </row>
    <row r="53" spans="1:14" x14ac:dyDescent="0.25">
      <c r="A53">
        <v>2019</v>
      </c>
      <c r="B53">
        <v>6</v>
      </c>
      <c r="C53">
        <v>2</v>
      </c>
      <c r="D53">
        <v>52</v>
      </c>
      <c r="E53">
        <v>3</v>
      </c>
      <c r="F53" t="s">
        <v>1057</v>
      </c>
      <c r="G53" t="s">
        <v>30</v>
      </c>
      <c r="H53" t="s">
        <v>5055</v>
      </c>
      <c r="I53" t="s">
        <v>5056</v>
      </c>
      <c r="J53">
        <v>1</v>
      </c>
      <c r="K53" t="s">
        <v>5526</v>
      </c>
      <c r="L53" t="s">
        <v>2278</v>
      </c>
      <c r="M53" t="s">
        <v>64</v>
      </c>
      <c r="N53" t="s">
        <v>2095</v>
      </c>
    </row>
    <row r="54" spans="1:14" x14ac:dyDescent="0.25">
      <c r="A54">
        <v>2019</v>
      </c>
      <c r="B54">
        <v>6</v>
      </c>
      <c r="C54">
        <v>3</v>
      </c>
      <c r="D54">
        <v>53</v>
      </c>
      <c r="E54">
        <v>8</v>
      </c>
      <c r="F54" t="s">
        <v>1043</v>
      </c>
      <c r="G54" t="s">
        <v>30</v>
      </c>
      <c r="H54" t="s">
        <v>5059</v>
      </c>
      <c r="I54" t="s">
        <v>5303</v>
      </c>
      <c r="J54">
        <v>1</v>
      </c>
      <c r="K54" t="s">
        <v>5559</v>
      </c>
      <c r="L54" t="s">
        <v>2229</v>
      </c>
      <c r="M54" t="s">
        <v>102</v>
      </c>
      <c r="N54" t="s">
        <v>5558</v>
      </c>
    </row>
    <row r="55" spans="1:14" x14ac:dyDescent="0.25">
      <c r="A55">
        <v>2019</v>
      </c>
      <c r="B55">
        <v>6</v>
      </c>
      <c r="C55">
        <v>4</v>
      </c>
      <c r="D55">
        <v>54</v>
      </c>
      <c r="E55">
        <v>9</v>
      </c>
      <c r="F55" t="s">
        <v>1049</v>
      </c>
      <c r="G55" t="s">
        <v>30</v>
      </c>
      <c r="H55" t="s">
        <v>5062</v>
      </c>
      <c r="I55" t="s">
        <v>5063</v>
      </c>
      <c r="J55">
        <v>1</v>
      </c>
      <c r="K55" t="s">
        <v>2841</v>
      </c>
      <c r="L55" t="s">
        <v>34</v>
      </c>
      <c r="M55" t="s">
        <v>29</v>
      </c>
      <c r="N55" t="s">
        <v>2165</v>
      </c>
    </row>
    <row r="56" spans="1:14" x14ac:dyDescent="0.25">
      <c r="A56">
        <v>2019</v>
      </c>
      <c r="B56">
        <v>6</v>
      </c>
      <c r="C56">
        <v>5</v>
      </c>
      <c r="D56">
        <v>55</v>
      </c>
      <c r="E56">
        <v>8</v>
      </c>
      <c r="F56" t="s">
        <v>1043</v>
      </c>
      <c r="G56" t="s">
        <v>1041</v>
      </c>
      <c r="H56" t="s">
        <v>5066</v>
      </c>
      <c r="I56" t="s">
        <v>5896</v>
      </c>
      <c r="J56">
        <v>1</v>
      </c>
      <c r="K56" t="s">
        <v>2853</v>
      </c>
      <c r="L56" t="s">
        <v>2322</v>
      </c>
      <c r="M56" t="s">
        <v>29</v>
      </c>
      <c r="N56" t="s">
        <v>2143</v>
      </c>
    </row>
    <row r="57" spans="1:14" x14ac:dyDescent="0.25">
      <c r="A57">
        <v>2019</v>
      </c>
      <c r="B57">
        <v>6</v>
      </c>
      <c r="C57">
        <v>6</v>
      </c>
      <c r="D57">
        <v>56</v>
      </c>
      <c r="E57">
        <v>1</v>
      </c>
      <c r="F57" t="s">
        <v>1038</v>
      </c>
      <c r="G57" t="s">
        <v>30</v>
      </c>
      <c r="H57" t="s">
        <v>5070</v>
      </c>
      <c r="I57" t="s">
        <v>5071</v>
      </c>
      <c r="J57">
        <v>1</v>
      </c>
      <c r="K57" t="s">
        <v>5994</v>
      </c>
      <c r="L57" t="s">
        <v>2224</v>
      </c>
      <c r="M57" t="s">
        <v>31</v>
      </c>
      <c r="N57" t="s">
        <v>5995</v>
      </c>
    </row>
    <row r="58" spans="1:14" x14ac:dyDescent="0.25">
      <c r="A58">
        <v>2019</v>
      </c>
      <c r="B58">
        <v>6</v>
      </c>
      <c r="C58">
        <v>7</v>
      </c>
      <c r="D58">
        <v>57</v>
      </c>
      <c r="G58" t="s">
        <v>30</v>
      </c>
      <c r="H58" t="s">
        <v>5074</v>
      </c>
      <c r="I58" t="s">
        <v>5075</v>
      </c>
      <c r="J58">
        <v>1</v>
      </c>
      <c r="K58" t="s">
        <v>5965</v>
      </c>
      <c r="L58" t="s">
        <v>30</v>
      </c>
      <c r="M58" t="s">
        <v>31</v>
      </c>
      <c r="N58" t="s">
        <v>5966</v>
      </c>
    </row>
    <row r="59" spans="1:14" x14ac:dyDescent="0.25">
      <c r="A59">
        <v>2019</v>
      </c>
      <c r="B59">
        <v>6</v>
      </c>
      <c r="C59">
        <v>8</v>
      </c>
      <c r="D59">
        <v>58</v>
      </c>
      <c r="G59" t="s">
        <v>30</v>
      </c>
      <c r="H59" t="s">
        <v>5078</v>
      </c>
      <c r="I59" t="s">
        <v>5079</v>
      </c>
      <c r="J59">
        <v>1</v>
      </c>
      <c r="K59" t="s">
        <v>5945</v>
      </c>
      <c r="L59" t="s">
        <v>30</v>
      </c>
      <c r="M59" t="s">
        <v>31</v>
      </c>
      <c r="N59" t="s">
        <v>5946</v>
      </c>
    </row>
    <row r="60" spans="1:14" x14ac:dyDescent="0.25">
      <c r="A60">
        <v>2019</v>
      </c>
      <c r="B60">
        <v>6</v>
      </c>
      <c r="C60">
        <v>9</v>
      </c>
      <c r="D60">
        <v>59</v>
      </c>
      <c r="E60">
        <v>1</v>
      </c>
      <c r="F60" t="s">
        <v>1038</v>
      </c>
      <c r="G60" t="s">
        <v>1055</v>
      </c>
      <c r="H60" t="s">
        <v>5082</v>
      </c>
      <c r="I60" t="s">
        <v>5996</v>
      </c>
      <c r="J60">
        <v>1</v>
      </c>
      <c r="K60" t="s">
        <v>5477</v>
      </c>
      <c r="L60" t="s">
        <v>94</v>
      </c>
      <c r="M60" t="s">
        <v>31</v>
      </c>
      <c r="N60" t="s">
        <v>5476</v>
      </c>
    </row>
    <row r="61" spans="1:14" x14ac:dyDescent="0.25">
      <c r="A61">
        <v>2019</v>
      </c>
      <c r="B61">
        <v>6</v>
      </c>
      <c r="C61">
        <v>10</v>
      </c>
      <c r="D61">
        <v>60</v>
      </c>
      <c r="E61">
        <v>6</v>
      </c>
      <c r="F61" t="s">
        <v>1052</v>
      </c>
      <c r="G61" t="s">
        <v>30</v>
      </c>
      <c r="H61" t="s">
        <v>5086</v>
      </c>
      <c r="I61" t="s">
        <v>5087</v>
      </c>
      <c r="J61">
        <v>1</v>
      </c>
      <c r="K61" t="s">
        <v>5574</v>
      </c>
      <c r="L61" t="s">
        <v>2241</v>
      </c>
      <c r="M61" t="s">
        <v>64</v>
      </c>
      <c r="N61" t="s">
        <v>5573</v>
      </c>
    </row>
    <row r="62" spans="1:14" x14ac:dyDescent="0.25">
      <c r="A62">
        <v>2019</v>
      </c>
      <c r="B62">
        <v>7</v>
      </c>
      <c r="C62">
        <v>1</v>
      </c>
      <c r="D62">
        <v>61</v>
      </c>
      <c r="E62">
        <v>2</v>
      </c>
      <c r="F62" t="s">
        <v>1046</v>
      </c>
      <c r="G62" t="s">
        <v>30</v>
      </c>
      <c r="H62" t="s">
        <v>5090</v>
      </c>
      <c r="I62" t="s">
        <v>5091</v>
      </c>
      <c r="J62">
        <v>1</v>
      </c>
      <c r="K62" t="s">
        <v>5941</v>
      </c>
      <c r="L62" t="s">
        <v>30</v>
      </c>
      <c r="M62" t="s">
        <v>31</v>
      </c>
      <c r="N62" t="s">
        <v>5942</v>
      </c>
    </row>
    <row r="63" spans="1:14" x14ac:dyDescent="0.25">
      <c r="A63">
        <v>2019</v>
      </c>
      <c r="B63">
        <v>7</v>
      </c>
      <c r="C63">
        <v>2</v>
      </c>
      <c r="D63">
        <v>62</v>
      </c>
      <c r="E63">
        <v>3</v>
      </c>
      <c r="F63" t="s">
        <v>1057</v>
      </c>
      <c r="G63" t="s">
        <v>30</v>
      </c>
      <c r="H63" t="s">
        <v>5094</v>
      </c>
      <c r="I63" t="s">
        <v>5095</v>
      </c>
      <c r="J63">
        <v>1</v>
      </c>
      <c r="K63" t="s">
        <v>5997</v>
      </c>
      <c r="L63" t="s">
        <v>2229</v>
      </c>
      <c r="M63" t="s">
        <v>5019</v>
      </c>
      <c r="N63" t="s">
        <v>5998</v>
      </c>
    </row>
    <row r="64" spans="1:14" x14ac:dyDescent="0.25">
      <c r="A64">
        <v>2019</v>
      </c>
      <c r="B64">
        <v>7</v>
      </c>
      <c r="C64">
        <v>3</v>
      </c>
      <c r="D64">
        <v>63</v>
      </c>
      <c r="E64">
        <v>8</v>
      </c>
      <c r="F64" t="s">
        <v>1043</v>
      </c>
      <c r="G64" t="s">
        <v>30</v>
      </c>
      <c r="H64" t="s">
        <v>5098</v>
      </c>
      <c r="I64" t="s">
        <v>5319</v>
      </c>
      <c r="J64">
        <v>1</v>
      </c>
      <c r="K64" t="s">
        <v>5557</v>
      </c>
      <c r="L64" t="s">
        <v>2219</v>
      </c>
      <c r="M64" t="s">
        <v>126</v>
      </c>
      <c r="N64" t="s">
        <v>5556</v>
      </c>
    </row>
    <row r="65" spans="1:14" x14ac:dyDescent="0.25">
      <c r="A65">
        <v>2019</v>
      </c>
      <c r="B65">
        <v>7</v>
      </c>
      <c r="C65">
        <v>4</v>
      </c>
      <c r="D65">
        <v>64</v>
      </c>
      <c r="E65">
        <v>8</v>
      </c>
      <c r="F65" t="s">
        <v>1043</v>
      </c>
      <c r="G65" t="s">
        <v>1049</v>
      </c>
      <c r="H65" t="s">
        <v>5102</v>
      </c>
      <c r="I65" t="s">
        <v>5999</v>
      </c>
      <c r="J65">
        <v>1</v>
      </c>
      <c r="K65" t="s">
        <v>5561</v>
      </c>
      <c r="L65" t="s">
        <v>2224</v>
      </c>
      <c r="M65" t="s">
        <v>64</v>
      </c>
      <c r="N65" t="s">
        <v>5560</v>
      </c>
    </row>
    <row r="66" spans="1:14" x14ac:dyDescent="0.25">
      <c r="A66">
        <v>2019</v>
      </c>
      <c r="B66">
        <v>7</v>
      </c>
      <c r="C66">
        <v>5</v>
      </c>
      <c r="D66">
        <v>65</v>
      </c>
      <c r="E66">
        <v>8</v>
      </c>
      <c r="F66" t="s">
        <v>1043</v>
      </c>
      <c r="G66" t="s">
        <v>1041</v>
      </c>
      <c r="H66" t="s">
        <v>5106</v>
      </c>
      <c r="I66" t="s">
        <v>6000</v>
      </c>
      <c r="J66">
        <v>1</v>
      </c>
      <c r="K66" t="s">
        <v>6001</v>
      </c>
      <c r="L66" t="s">
        <v>2209</v>
      </c>
      <c r="M66" t="s">
        <v>102</v>
      </c>
      <c r="N66" t="s">
        <v>6002</v>
      </c>
    </row>
    <row r="67" spans="1:14" x14ac:dyDescent="0.25">
      <c r="A67">
        <v>2019</v>
      </c>
      <c r="B67">
        <v>7</v>
      </c>
      <c r="C67">
        <v>6</v>
      </c>
      <c r="D67">
        <v>66</v>
      </c>
      <c r="E67">
        <v>1</v>
      </c>
      <c r="F67" t="s">
        <v>1038</v>
      </c>
      <c r="G67" t="s">
        <v>30</v>
      </c>
      <c r="H67" t="s">
        <v>5109</v>
      </c>
      <c r="I67" t="s">
        <v>5110</v>
      </c>
      <c r="J67">
        <v>1</v>
      </c>
      <c r="K67" t="s">
        <v>5955</v>
      </c>
      <c r="L67" t="s">
        <v>2231</v>
      </c>
      <c r="M67" t="s">
        <v>31</v>
      </c>
      <c r="N67" t="s">
        <v>5956</v>
      </c>
    </row>
    <row r="68" spans="1:14" x14ac:dyDescent="0.25">
      <c r="A68">
        <v>2019</v>
      </c>
      <c r="B68">
        <v>7</v>
      </c>
      <c r="C68">
        <v>7</v>
      </c>
      <c r="D68">
        <v>67</v>
      </c>
      <c r="G68" t="s">
        <v>30</v>
      </c>
      <c r="H68" t="s">
        <v>5113</v>
      </c>
      <c r="I68" t="s">
        <v>5324</v>
      </c>
      <c r="J68">
        <v>1</v>
      </c>
      <c r="K68" t="s">
        <v>5938</v>
      </c>
      <c r="L68" t="s">
        <v>30</v>
      </c>
      <c r="M68" t="s">
        <v>31</v>
      </c>
      <c r="N68" t="s">
        <v>5939</v>
      </c>
    </row>
    <row r="69" spans="1:14" x14ac:dyDescent="0.25">
      <c r="A69">
        <v>2019</v>
      </c>
      <c r="B69">
        <v>7</v>
      </c>
      <c r="C69">
        <v>8</v>
      </c>
      <c r="D69">
        <v>68</v>
      </c>
      <c r="G69" t="s">
        <v>30</v>
      </c>
      <c r="H69" t="s">
        <v>5117</v>
      </c>
      <c r="I69" t="s">
        <v>5118</v>
      </c>
      <c r="J69">
        <v>1</v>
      </c>
      <c r="K69" t="s">
        <v>5951</v>
      </c>
      <c r="L69" t="s">
        <v>30</v>
      </c>
      <c r="M69" t="s">
        <v>31</v>
      </c>
      <c r="N69" t="s">
        <v>5952</v>
      </c>
    </row>
    <row r="70" spans="1:14" x14ac:dyDescent="0.25">
      <c r="A70">
        <v>2019</v>
      </c>
      <c r="B70">
        <v>7</v>
      </c>
      <c r="C70">
        <v>9</v>
      </c>
      <c r="D70">
        <v>69</v>
      </c>
      <c r="E70">
        <v>4</v>
      </c>
      <c r="F70" t="s">
        <v>1055</v>
      </c>
      <c r="G70" t="s">
        <v>30</v>
      </c>
      <c r="H70" t="s">
        <v>5121</v>
      </c>
      <c r="I70" t="s">
        <v>5122</v>
      </c>
      <c r="J70">
        <v>1</v>
      </c>
      <c r="K70" t="s">
        <v>6003</v>
      </c>
      <c r="L70" t="s">
        <v>70</v>
      </c>
      <c r="M70" t="s">
        <v>64</v>
      </c>
      <c r="N70" t="s">
        <v>6004</v>
      </c>
    </row>
    <row r="71" spans="1:14" x14ac:dyDescent="0.25">
      <c r="A71">
        <v>2019</v>
      </c>
      <c r="B71">
        <v>7</v>
      </c>
      <c r="C71">
        <v>10</v>
      </c>
      <c r="D71">
        <v>70</v>
      </c>
      <c r="E71">
        <v>6</v>
      </c>
      <c r="F71" t="s">
        <v>1052</v>
      </c>
      <c r="G71" t="s">
        <v>30</v>
      </c>
      <c r="H71" t="s">
        <v>5125</v>
      </c>
      <c r="I71" t="s">
        <v>5329</v>
      </c>
      <c r="J71">
        <v>1</v>
      </c>
      <c r="K71" t="s">
        <v>5576</v>
      </c>
      <c r="L71" t="s">
        <v>2244</v>
      </c>
      <c r="M71" t="s">
        <v>64</v>
      </c>
      <c r="N71" t="s">
        <v>5575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23DF-A00B-416F-BA6C-759955A9B36A}">
  <sheetPr codeName="Sheet13"/>
  <dimension ref="C3:Y73"/>
  <sheetViews>
    <sheetView topLeftCell="B1" zoomScaleNormal="100" workbookViewId="0">
      <selection activeCell="K147" sqref="K147"/>
    </sheetView>
  </sheetViews>
  <sheetFormatPr defaultRowHeight="15" x14ac:dyDescent="0.25"/>
  <cols>
    <col min="3" max="3" width="11.140625" bestFit="1" customWidth="1"/>
    <col min="4" max="4" width="8.5703125" bestFit="1" customWidth="1"/>
    <col min="5" max="5" width="12.140625" bestFit="1" customWidth="1"/>
    <col min="6" max="6" width="11.42578125" customWidth="1"/>
    <col min="7" max="7" width="25.7109375" customWidth="1"/>
    <col min="12" max="12" width="31.5703125" bestFit="1" customWidth="1"/>
    <col min="14" max="14" width="9.28515625" customWidth="1"/>
    <col min="15" max="15" width="29.28515625" bestFit="1" customWidth="1"/>
    <col min="21" max="21" width="18.7109375" customWidth="1"/>
    <col min="22" max="22" width="2.7109375" customWidth="1"/>
    <col min="25" max="25" width="20.42578125" bestFit="1" customWidth="1"/>
  </cols>
  <sheetData>
    <row r="3" spans="3:25" x14ac:dyDescent="0.25">
      <c r="C3" s="2" t="s">
        <v>6005</v>
      </c>
      <c r="D3" s="2" t="s">
        <v>6006</v>
      </c>
      <c r="E3" s="2" t="s">
        <v>6007</v>
      </c>
      <c r="F3" t="s">
        <v>1008</v>
      </c>
      <c r="G3" t="s">
        <v>2197</v>
      </c>
      <c r="H3" t="s">
        <v>1007</v>
      </c>
      <c r="I3" t="s">
        <v>1599</v>
      </c>
      <c r="J3" t="s">
        <v>6008</v>
      </c>
      <c r="K3" t="s">
        <v>5598</v>
      </c>
      <c r="L3" t="s">
        <v>6009</v>
      </c>
      <c r="S3" s="7" t="s">
        <v>6006</v>
      </c>
      <c r="T3" s="5" t="s">
        <v>1008</v>
      </c>
      <c r="U3" s="5" t="s">
        <v>2197</v>
      </c>
      <c r="V3" s="5"/>
      <c r="W3" s="8" t="s">
        <v>6006</v>
      </c>
      <c r="X3" s="5" t="s">
        <v>1008</v>
      </c>
      <c r="Y3" s="6" t="s">
        <v>2197</v>
      </c>
    </row>
    <row r="4" spans="3:25" x14ac:dyDescent="0.25">
      <c r="C4" s="3">
        <v>1</v>
      </c>
      <c r="D4">
        <v>1</v>
      </c>
      <c r="E4" t="str">
        <f>TEXT(Rookies2018[[#This Row],[Round]],"0")&amp;"."&amp;TEXT(D4,"00")</f>
        <v>1.01</v>
      </c>
      <c r="F4" t="s">
        <v>6010</v>
      </c>
      <c r="G4" t="s">
        <v>97</v>
      </c>
      <c r="H4" t="str">
        <f>IF(Rookies2018[[#This Row],[Player]]="pass","",INDEX(Proj2018[TEAM],MATCH(Rookies2018[[#This Row],[Player]],Proj2018[[PLAYER]:[PLAYER]],0)))</f>
        <v>NYG</v>
      </c>
      <c r="I4" t="str">
        <f>IF(Rookies2018[[#This Row],[Player]]="pass","",INDEX(Proj2018[POS],MATCH(Rookies2018[[#This Row],[Player]],Proj2018[[PLAYER]:[PLAYER]],0)))</f>
        <v>RB</v>
      </c>
      <c r="J4">
        <f>CHOOSE(Rookies2018[[#This Row],[Round]],IF(Rookies2018[[#This Row],[Pick]]&lt;6,6,5),4,3,2,1,1,1)</f>
        <v>6</v>
      </c>
      <c r="K4">
        <f>VLOOKUP(Rookies2018[[#This Row],[Owner]],TeamNames1617[],2,FALSE)</f>
        <v>1</v>
      </c>
      <c r="L4" t="str">
        <f>INDEX(ESPNTeams[Team],MATCH(Rookies2018[[#This Row],[TeamID]],ESPNTeams[Team ID],0))</f>
        <v>The Meme Team</v>
      </c>
      <c r="S4" s="9" t="s">
        <v>4934</v>
      </c>
      <c r="T4" s="10" t="str">
        <f>INDEX(Rookies2018[Owner],MATCH($S4,Rookies2018[[PickName]:[PickName]],0))</f>
        <v>Adam</v>
      </c>
      <c r="U4" s="10" t="e">
        <f>INDEX(#REF!,MATCH($S4,Rookies2018[[PickName]:[PickName]],0))</f>
        <v>#REF!</v>
      </c>
      <c r="V4" s="5"/>
      <c r="W4" s="10" t="s">
        <v>4974</v>
      </c>
      <c r="X4" s="10" t="str">
        <f>INDEX(Rookies2018[Owner],MATCH($W4,Rookies2018[[PickName]:[PickName]],0))</f>
        <v>Greg</v>
      </c>
      <c r="Y4" s="11" t="e">
        <f>INDEX(#REF!,MATCH($W4,Rookies2018[[PickName]:[PickName]],0))</f>
        <v>#REF!</v>
      </c>
    </row>
    <row r="5" spans="3:25" x14ac:dyDescent="0.25">
      <c r="C5" s="3">
        <v>1</v>
      </c>
      <c r="D5">
        <v>2</v>
      </c>
      <c r="E5" t="str">
        <f>TEXT(Rookies2018[[#This Row],[Round]],"0")&amp;"."&amp;TEXT(D5,"00")</f>
        <v>1.02</v>
      </c>
      <c r="F5" t="s">
        <v>6011</v>
      </c>
      <c r="G5" t="s">
        <v>127</v>
      </c>
      <c r="H5" t="str">
        <f>IF(Rookies2018[[#This Row],[Player]]="pass","",INDEX(Proj2018[TEAM],MATCH(Rookies2018[[#This Row],[Player]],Proj2018[[PLAYER]:[PLAYER]],0)))</f>
        <v>NE</v>
      </c>
      <c r="I5" t="str">
        <f>IF(Rookies2018[[#This Row],[Player]]="pass","",INDEX(Proj2018[POS],MATCH(Rookies2018[[#This Row],[Player]],Proj2018[[PLAYER]:[PLAYER]],0)))</f>
        <v>RB</v>
      </c>
      <c r="J5">
        <f>CHOOSE(Rookies2018[[#This Row],[Round]],IF(Rookies2018[[#This Row],[Pick]]&lt;6,6,5),4,3,2,1,1,1)</f>
        <v>6</v>
      </c>
      <c r="K5">
        <f>VLOOKUP(Rookies2018[[#This Row],[Owner]],TeamNames1617[],2,FALSE)</f>
        <v>3</v>
      </c>
      <c r="L5" t="str">
        <f>INDEX(ESPNTeams[Team],MATCH(Rookies2018[[#This Row],[TeamID]],ESPNTeams[Team ID],0))</f>
        <v>Nino and The Twerks</v>
      </c>
      <c r="S5" s="9" t="s">
        <v>4936</v>
      </c>
      <c r="T5" s="10" t="str">
        <f>INDEX(Rookies2018[Owner],MATCH($S5,Rookies2018[PickName],0))</f>
        <v>David O</v>
      </c>
      <c r="U5" s="10" t="e">
        <f>INDEX(#REF!,MATCH($S5,Rookies2018[[PickName]:[PickName]],0))</f>
        <v>#REF!</v>
      </c>
      <c r="V5" s="5"/>
      <c r="W5" s="10" t="s">
        <v>4976</v>
      </c>
      <c r="X5" s="10" t="str">
        <f>INDEX(Rookies2018[Owner],MATCH($W5,Rookies2018[[PickName]:[PickName]],0))</f>
        <v>David O</v>
      </c>
      <c r="Y5" s="11" t="e">
        <f>INDEX(#REF!,MATCH($W5,Rookies2018[[PickName]:[PickName]],0))</f>
        <v>#REF!</v>
      </c>
    </row>
    <row r="6" spans="3:25" x14ac:dyDescent="0.25">
      <c r="C6" s="3">
        <v>1</v>
      </c>
      <c r="D6">
        <v>3</v>
      </c>
      <c r="E6" t="str">
        <f>TEXT(Rookies2018[[#This Row],[Round]],"0")&amp;"."&amp;TEXT(D6,"00")</f>
        <v>1.03</v>
      </c>
      <c r="F6" t="s">
        <v>6012</v>
      </c>
      <c r="G6" t="s">
        <v>117</v>
      </c>
      <c r="H6" t="str">
        <f>IF(Rookies2018[[#This Row],[Player]]="pass","",INDEX(Proj2018[TEAM],MATCH(Rookies2018[[#This Row],[Player]],Proj2018[[PLAYER]:[PLAYER]],0)))</f>
        <v>Was</v>
      </c>
      <c r="I6" t="str">
        <f>IF(Rookies2018[[#This Row],[Player]]="pass","",INDEX(Proj2018[POS],MATCH(Rookies2018[[#This Row],[Player]],Proj2018[[PLAYER]:[PLAYER]],0)))</f>
        <v>RB</v>
      </c>
      <c r="J6">
        <f>CHOOSE(Rookies2018[[#This Row],[Round]],IF(Rookies2018[[#This Row],[Pick]]&lt;6,6,5),4,3,2,1,1,1)</f>
        <v>6</v>
      </c>
      <c r="K6">
        <f>VLOOKUP(Rookies2018[[#This Row],[Owner]],TeamNames1617[],2,FALSE)</f>
        <v>7</v>
      </c>
      <c r="L6" t="str">
        <f>INDEX(ESPNTeams[Team],MATCH(Rookies2018[[#This Row],[TeamID]],ESPNTeams[Team ID],0))</f>
        <v>Baldrick's Cunning Plan</v>
      </c>
      <c r="S6" s="9" t="s">
        <v>4938</v>
      </c>
      <c r="T6" s="10" t="str">
        <f>INDEX(Rookies2018[Owner],MATCH($S6,Rookies2018[PickName],0))</f>
        <v>Greg</v>
      </c>
      <c r="U6" s="10" t="e">
        <f>INDEX(#REF!,MATCH($S6,Rookies2018[[PickName]:[PickName]],0))</f>
        <v>#REF!</v>
      </c>
      <c r="V6" s="5"/>
      <c r="W6" s="10" t="s">
        <v>4978</v>
      </c>
      <c r="X6" s="10" t="str">
        <f>INDEX(Rookies2018[Owner],MATCH($W6,Rookies2018[[PickName]:[PickName]],0))</f>
        <v>Josh</v>
      </c>
      <c r="Y6" s="11" t="e">
        <f>INDEX(#REF!,MATCH($W6,Rookies2018[[PickName]:[PickName]],0))</f>
        <v>#REF!</v>
      </c>
    </row>
    <row r="7" spans="3:25" x14ac:dyDescent="0.25">
      <c r="C7" s="3">
        <v>1</v>
      </c>
      <c r="D7">
        <v>4</v>
      </c>
      <c r="E7" t="str">
        <f>TEXT(Rookies2018[[#This Row],[Round]],"0")&amp;"."&amp;TEXT(D7,"00")</f>
        <v>1.04</v>
      </c>
      <c r="F7" t="s">
        <v>6013</v>
      </c>
      <c r="G7" t="s">
        <v>131</v>
      </c>
      <c r="H7" t="str">
        <f>IF(Rookies2018[[#This Row],[Player]]="pass","",INDEX(Proj2018[TEAM],MATCH(Rookies2018[[#This Row],[Player]],Proj2018[[PLAYER]:[PLAYER]],0)))</f>
        <v>Sea</v>
      </c>
      <c r="I7" t="str">
        <f>IF(Rookies2018[[#This Row],[Player]]="pass","",INDEX(Proj2018[POS],MATCH(Rookies2018[[#This Row],[Player]],Proj2018[[PLAYER]:[PLAYER]],0)))</f>
        <v>RB</v>
      </c>
      <c r="J7">
        <f>CHOOSE(Rookies2018[[#This Row],[Round]],IF(Rookies2018[[#This Row],[Pick]]&lt;6,6,5),4,3,2,1,1,1)</f>
        <v>6</v>
      </c>
      <c r="K7">
        <f>VLOOKUP(Rookies2018[[#This Row],[Owner]],TeamNames1617[],2,FALSE)</f>
        <v>9</v>
      </c>
      <c r="L7" t="str">
        <f>INDEX(ESPNTeams[Team],MATCH(Rookies2018[[#This Row],[TeamID]],ESPNTeams[Team ID],0))</f>
        <v>GawdDamn Trash Pandas</v>
      </c>
      <c r="S7" s="9" t="s">
        <v>4940</v>
      </c>
      <c r="T7" s="10" t="str">
        <f>INDEX(Rookies2018[Owner],MATCH($S7,Rookies2018[PickName],0))</f>
        <v>Jeremy</v>
      </c>
      <c r="U7" s="10" t="e">
        <f>INDEX(#REF!,MATCH($S7,Rookies2018[[PickName]:[PickName]],0))</f>
        <v>#REF!</v>
      </c>
      <c r="V7" s="5"/>
      <c r="W7" s="10" t="s">
        <v>4980</v>
      </c>
      <c r="X7" s="10" t="str">
        <f>INDEX(Rookies2018[Owner],MATCH($W7,Rookies2018[[PickName]:[PickName]],0))</f>
        <v>Jeremy</v>
      </c>
      <c r="Y7" s="11" t="e">
        <f>INDEX(#REF!,MATCH($W7,Rookies2018[[PickName]:[PickName]],0))</f>
        <v>#REF!</v>
      </c>
    </row>
    <row r="8" spans="3:25" x14ac:dyDescent="0.25">
      <c r="C8" s="3">
        <v>1</v>
      </c>
      <c r="D8">
        <v>5</v>
      </c>
      <c r="E8" t="str">
        <f>TEXT(Rookies2018[[#This Row],[Round]],"0")&amp;"."&amp;TEXT(D8,"00")</f>
        <v>1.05</v>
      </c>
      <c r="F8" t="s">
        <v>6014</v>
      </c>
      <c r="G8" t="s">
        <v>135</v>
      </c>
      <c r="H8" t="str">
        <f>IF(Rookies2018[[#This Row],[Player]]="pass","",INDEX(Proj2018[TEAM],MATCH(Rookies2018[[#This Row],[Player]],Proj2018[[PLAYER]:[PLAYER]],0)))</f>
        <v>TB</v>
      </c>
      <c r="I8" t="str">
        <f>IF(Rookies2018[[#This Row],[Player]]="pass","",INDEX(Proj2018[POS],MATCH(Rookies2018[[#This Row],[Player]],Proj2018[[PLAYER]:[PLAYER]],0)))</f>
        <v>RB</v>
      </c>
      <c r="J8">
        <f>CHOOSE(Rookies2018[[#This Row],[Round]],IF(Rookies2018[[#This Row],[Pick]]&lt;6,6,5),4,3,2,1,1,1)</f>
        <v>6</v>
      </c>
      <c r="K8">
        <f>VLOOKUP(Rookies2018[[#This Row],[Owner]],TeamNames1617[],2,FALSE)</f>
        <v>8</v>
      </c>
      <c r="L8" t="str">
        <f>INDEX(ESPNTeams[Team],MATCH(Rookies2018[[#This Row],[TeamID]],ESPNTeams[Team ID],0))</f>
        <v>Read Option Illiteracy</v>
      </c>
      <c r="S8" s="9" t="s">
        <v>4942</v>
      </c>
      <c r="T8" s="10" t="str">
        <f>INDEX(Rookies2018[Owner],MATCH($S8,Rookies2018[PickName],0))</f>
        <v>Kevin</v>
      </c>
      <c r="U8" s="10" t="e">
        <f>INDEX(#REF!,MATCH($S8,Rookies2018[[PickName]:[PickName]],0))</f>
        <v>#REF!</v>
      </c>
      <c r="V8" s="5"/>
      <c r="W8" s="10" t="s">
        <v>4982</v>
      </c>
      <c r="X8" s="10" t="str">
        <f>INDEX(Rookies2018[Owner],MATCH($W8,Rookies2018[[PickName]:[PickName]],0))</f>
        <v>Kevin</v>
      </c>
      <c r="Y8" s="11" t="e">
        <f>INDEX(#REF!,MATCH($W8,Rookies2018[[PickName]:[PickName]],0))</f>
        <v>#REF!</v>
      </c>
    </row>
    <row r="9" spans="3:25" x14ac:dyDescent="0.25">
      <c r="C9" s="3">
        <v>1</v>
      </c>
      <c r="D9">
        <v>6</v>
      </c>
      <c r="E9" t="str">
        <f>TEXT(Rookies2018[[#This Row],[Round]],"0")&amp;"."&amp;TEXT(D9,"00")</f>
        <v>1.06</v>
      </c>
      <c r="F9" t="s">
        <v>6015</v>
      </c>
      <c r="G9" t="s">
        <v>318</v>
      </c>
      <c r="H9" t="str">
        <f>IF(Rookies2018[[#This Row],[Player]]="pass","",INDEX(Proj2018[TEAM],MATCH(Rookies2018[[#This Row],[Player]],Proj2018[[PLAYER]:[PLAYER]],0)))</f>
        <v>Den</v>
      </c>
      <c r="I9" t="str">
        <f>IF(Rookies2018[[#This Row],[Player]]="pass","",INDEX(Proj2018[POS],MATCH(Rookies2018[[#This Row],[Player]],Proj2018[[PLAYER]:[PLAYER]],0)))</f>
        <v>WR</v>
      </c>
      <c r="J9">
        <f>CHOOSE(Rookies2018[[#This Row],[Round]],IF(Rookies2018[[#This Row],[Pick]]&lt;6,6,5),4,3,2,1,1,1)</f>
        <v>5</v>
      </c>
      <c r="K9">
        <f>VLOOKUP(Rookies2018[[#This Row],[Owner]],TeamNames1617[],2,FALSE)</f>
        <v>6</v>
      </c>
      <c r="L9" t="str">
        <f>INDEX(ESPNTeams[Team],MATCH(Rookies2018[[#This Row],[TeamID]],ESPNTeams[Team ID],0))</f>
        <v>Scrote Squad</v>
      </c>
      <c r="S9" s="9" t="s">
        <v>4944</v>
      </c>
      <c r="T9" s="10" t="str">
        <f>INDEX(Rookies2018[Owner],MATCH($S9,Rookies2018[PickName],0))</f>
        <v>Zach</v>
      </c>
      <c r="U9" s="10" t="e">
        <f>INDEX(#REF!,MATCH($S9,Rookies2018[[PickName]:[PickName]],0))</f>
        <v>#REF!</v>
      </c>
      <c r="V9" s="5"/>
      <c r="W9" s="10" t="s">
        <v>4984</v>
      </c>
      <c r="X9" s="10" t="str">
        <f>INDEX(Rookies2018[Owner],MATCH($W9,Rookies2018[[PickName]:[PickName]],0))</f>
        <v>Josh</v>
      </c>
      <c r="Y9" s="11" t="e">
        <f>INDEX(#REF!,MATCH($W9,Rookies2018[[PickName]:[PickName]],0))</f>
        <v>#REF!</v>
      </c>
    </row>
    <row r="10" spans="3:25" x14ac:dyDescent="0.25">
      <c r="C10" s="3">
        <v>1</v>
      </c>
      <c r="D10">
        <v>7</v>
      </c>
      <c r="E10" t="str">
        <f>TEXT(Rookies2018[[#This Row],[Round]],"0")&amp;"."&amp;TEXT(D10,"00")</f>
        <v>1.07</v>
      </c>
      <c r="F10" t="s">
        <v>6016</v>
      </c>
      <c r="G10" t="s">
        <v>202</v>
      </c>
      <c r="H10" t="str">
        <f>IF(Rookies2018[[#This Row],[Player]]="pass","",INDEX(Proj2018[TEAM],MATCH(Rookies2018[[#This Row],[Player]],Proj2018[[PLAYER]:[PLAYER]],0)))</f>
        <v>Cle</v>
      </c>
      <c r="I10" t="str">
        <f>IF(Rookies2018[[#This Row],[Player]]="pass","",INDEX(Proj2018[POS],MATCH(Rookies2018[[#This Row],[Player]],Proj2018[[PLAYER]:[PLAYER]],0)))</f>
        <v>RB</v>
      </c>
      <c r="J10">
        <f>CHOOSE(Rookies2018[[#This Row],[Round]],IF(Rookies2018[[#This Row],[Pick]]&lt;6,6,5),4,3,2,1,1,1)</f>
        <v>5</v>
      </c>
      <c r="K10">
        <f>VLOOKUP(Rookies2018[[#This Row],[Owner]],TeamNames1617[],2,FALSE)</f>
        <v>5</v>
      </c>
      <c r="L10" t="str">
        <f>INDEX(ESPNTeams[Team],MATCH(Rookies2018[[#This Row],[TeamID]],ESPNTeams[Team ID],0))</f>
        <v>House of Romanov</v>
      </c>
      <c r="S10" s="9" t="s">
        <v>4946</v>
      </c>
      <c r="T10" s="10" t="str">
        <f>INDEX(Rookies2018[Owner],MATCH($S10,Rookies2018[PickName],0))</f>
        <v>David T</v>
      </c>
      <c r="U10" s="10" t="e">
        <f>INDEX(#REF!,MATCH($S10,Rookies2018[[PickName]:[PickName]],0))</f>
        <v>#REF!</v>
      </c>
      <c r="V10" s="5"/>
      <c r="W10" s="10" t="s">
        <v>4986</v>
      </c>
      <c r="X10" s="10" t="str">
        <f>INDEX(Rookies2018[Owner],MATCH($W10,Rookies2018[[PickName]:[PickName]],0))</f>
        <v>David T</v>
      </c>
      <c r="Y10" s="11" t="e">
        <f>INDEX(#REF!,MATCH($W10,Rookies2018[[PickName]:[PickName]],0))</f>
        <v>#REF!</v>
      </c>
    </row>
    <row r="11" spans="3:25" x14ac:dyDescent="0.25">
      <c r="C11" s="3">
        <v>1</v>
      </c>
      <c r="D11">
        <v>8</v>
      </c>
      <c r="E11" t="str">
        <f>TEXT(Rookies2018[[#This Row],[Round]],"0")&amp;"."&amp;TEXT(D11,"00")</f>
        <v>1.08</v>
      </c>
      <c r="F11" t="s">
        <v>6017</v>
      </c>
      <c r="G11" t="s">
        <v>132</v>
      </c>
      <c r="H11" t="str">
        <f>IF(Rookies2018[[#This Row],[Player]]="pass","",INDEX(Proj2018[TEAM],MATCH(Rookies2018[[#This Row],[Player]],Proj2018[[PLAYER]:[PLAYER]],0)))</f>
        <v>Den</v>
      </c>
      <c r="I11" t="str">
        <f>IF(Rookies2018[[#This Row],[Player]]="pass","",INDEX(Proj2018[POS],MATCH(Rookies2018[[#This Row],[Player]],Proj2018[[PLAYER]:[PLAYER]],0)))</f>
        <v>RB</v>
      </c>
      <c r="J11">
        <f>CHOOSE(Rookies2018[[#This Row],[Round]],IF(Rookies2018[[#This Row],[Pick]]&lt;6,6,5),4,3,2,1,1,1)</f>
        <v>5</v>
      </c>
      <c r="K11">
        <f>VLOOKUP(Rookies2018[[#This Row],[Owner]],TeamNames1617[],2,FALSE)</f>
        <v>2</v>
      </c>
      <c r="L11" t="str">
        <f>INDEX(ESPNTeams[Team],MATCH(Rookies2018[[#This Row],[TeamID]],ESPNTeams[Team ID],0))</f>
        <v>We Are All Doomed!</v>
      </c>
      <c r="S11" s="9" t="s">
        <v>4948</v>
      </c>
      <c r="T11" s="10" t="str">
        <f>INDEX(Rookies2018[Owner],MATCH($S11,Rookies2018[PickName],0))</f>
        <v>Bob</v>
      </c>
      <c r="U11" s="10" t="e">
        <f>INDEX(#REF!,MATCH($S11,Rookies2018[[PickName]:[PickName]],0))</f>
        <v>#REF!</v>
      </c>
      <c r="V11" s="5"/>
      <c r="W11" s="10" t="s">
        <v>4988</v>
      </c>
      <c r="X11" s="10" t="str">
        <f>INDEX(Rookies2018[Owner],MATCH($W11,Rookies2018[[PickName]:[PickName]],0))</f>
        <v>Greg</v>
      </c>
      <c r="Y11" s="11" t="e">
        <f>INDEX(#REF!,MATCH($W11,Rookies2018[[PickName]:[PickName]],0))</f>
        <v>#REF!</v>
      </c>
    </row>
    <row r="12" spans="3:25" x14ac:dyDescent="0.25">
      <c r="C12" s="3">
        <v>1</v>
      </c>
      <c r="D12">
        <v>9</v>
      </c>
      <c r="E12" t="str">
        <f>TEXT(Rookies2018[[#This Row],[Round]],"0")&amp;"."&amp;TEXT(D12,"00")</f>
        <v>1.09</v>
      </c>
      <c r="F12" t="s">
        <v>6012</v>
      </c>
      <c r="G12" t="s">
        <v>259</v>
      </c>
      <c r="H12" t="str">
        <f>IF(Rookies2018[[#This Row],[Player]]="pass","",INDEX(Proj2018[TEAM],MATCH(Rookies2018[[#This Row],[Player]],Proj2018[[PLAYER]:[PLAYER]],0)))</f>
        <v>Car</v>
      </c>
      <c r="I12" t="str">
        <f>IF(Rookies2018[[#This Row],[Player]]="pass","",INDEX(Proj2018[POS],MATCH(Rookies2018[[#This Row],[Player]],Proj2018[[PLAYER]:[PLAYER]],0)))</f>
        <v>WR</v>
      </c>
      <c r="J12">
        <f>CHOOSE(Rookies2018[[#This Row],[Round]],IF(Rookies2018[[#This Row],[Pick]]&lt;6,6,5),4,3,2,1,1,1)</f>
        <v>5</v>
      </c>
      <c r="K12">
        <f>VLOOKUP(Rookies2018[[#This Row],[Owner]],TeamNames1617[],2,FALSE)</f>
        <v>7</v>
      </c>
      <c r="L12" t="str">
        <f>INDEX(ESPNTeams[Team],MATCH(Rookies2018[[#This Row],[TeamID]],ESPNTeams[Team ID],0))</f>
        <v>Baldrick's Cunning Plan</v>
      </c>
      <c r="S12" s="9" t="s">
        <v>4950</v>
      </c>
      <c r="T12" s="10" t="str">
        <f>INDEX(Rookies2018[Owner],MATCH($S12,Rookies2018[PickName],0))</f>
        <v>Greg</v>
      </c>
      <c r="U12" s="10" t="e">
        <f>INDEX(#REF!,MATCH($S12,Rookies2018[[PickName]:[PickName]],0))</f>
        <v>#REF!</v>
      </c>
      <c r="V12" s="5"/>
      <c r="W12" s="10" t="s">
        <v>4990</v>
      </c>
      <c r="X12" s="10" t="str">
        <f>INDEX(Rookies2018[Owner],MATCH($W12,Rookies2018[[PickName]:[PickName]],0))</f>
        <v>Greg</v>
      </c>
      <c r="Y12" s="11" t="e">
        <f>INDEX(#REF!,MATCH($W12,Rookies2018[[PickName]:[PickName]],0))</f>
        <v>#REF!</v>
      </c>
    </row>
    <row r="13" spans="3:25" x14ac:dyDescent="0.25">
      <c r="C13" s="3">
        <v>1</v>
      </c>
      <c r="D13">
        <v>10</v>
      </c>
      <c r="E13" t="str">
        <f>TEXT(Rookies2018[[#This Row],[Round]],"0")&amp;"."&amp;TEXT(D13,"00")</f>
        <v>1.10</v>
      </c>
      <c r="F13" t="s">
        <v>6012</v>
      </c>
      <c r="G13" t="s">
        <v>222</v>
      </c>
      <c r="H13" t="str">
        <f>IF(Rookies2018[[#This Row],[Player]]="pass","",INDEX(Proj2018[TEAM],MATCH(Rookies2018[[#This Row],[Player]],Proj2018[[PLAYER]:[PLAYER]],0)))</f>
        <v>Atl</v>
      </c>
      <c r="I13" t="str">
        <f>IF(Rookies2018[[#This Row],[Player]]="pass","",INDEX(Proj2018[POS],MATCH(Rookies2018[[#This Row],[Player]],Proj2018[[PLAYER]:[PLAYER]],0)))</f>
        <v>WR</v>
      </c>
      <c r="J13">
        <f>CHOOSE(Rookies2018[[#This Row],[Round]],IF(Rookies2018[[#This Row],[Pick]]&lt;6,6,5),4,3,2,1,1,1)</f>
        <v>5</v>
      </c>
      <c r="K13">
        <f>VLOOKUP(Rookies2018[[#This Row],[Owner]],TeamNames1617[],2,FALSE)</f>
        <v>7</v>
      </c>
      <c r="L13" t="str">
        <f>INDEX(ESPNTeams[Team],MATCH(Rookies2018[[#This Row],[TeamID]],ESPNTeams[Team ID],0))</f>
        <v>Baldrick's Cunning Plan</v>
      </c>
      <c r="S13" s="9" t="s">
        <v>4952</v>
      </c>
      <c r="T13" s="10" t="str">
        <f>INDEX(Rookies2018[Owner],MATCH($S13,Rookies2018[PickName],0))</f>
        <v>Greg</v>
      </c>
      <c r="U13" s="10" t="e">
        <f>INDEX(#REF!,MATCH($S13,Rookies2018[[PickName]:[PickName]],0))</f>
        <v>#REF!</v>
      </c>
      <c r="V13" s="5"/>
      <c r="W13" s="10" t="s">
        <v>4993</v>
      </c>
      <c r="X13" s="10" t="str">
        <f>INDEX(Rookies2018[Owner],MATCH($W13,Rookies2018[[PickName]:[PickName]],0))</f>
        <v>Bob</v>
      </c>
      <c r="Y13" s="11" t="e">
        <f>INDEX(#REF!,MATCH($W13,Rookies2018[[PickName]:[PickName]],0))</f>
        <v>#REF!</v>
      </c>
    </row>
    <row r="14" spans="3:25" x14ac:dyDescent="0.25">
      <c r="C14" s="3">
        <v>2</v>
      </c>
      <c r="D14">
        <v>1</v>
      </c>
      <c r="E14" t="str">
        <f>TEXT(Rookies2018[[#This Row],[Round]],"0")&amp;"."&amp;TEXT(D14,"00")</f>
        <v>2.01</v>
      </c>
      <c r="F14" t="s">
        <v>6012</v>
      </c>
      <c r="G14" t="s">
        <v>175</v>
      </c>
      <c r="H14" t="str">
        <f>IF(Rookies2018[[#This Row],[Player]]="pass","",INDEX(Proj2018[TEAM],MATCH(Rookies2018[[#This Row],[Player]],Proj2018[[PLAYER]:[PLAYER]],0)))</f>
        <v>Det</v>
      </c>
      <c r="I14" t="str">
        <f>IF(Rookies2018[[#This Row],[Player]]="pass","",INDEX(Proj2018[POS],MATCH(Rookies2018[[#This Row],[Player]],Proj2018[[PLAYER]:[PLAYER]],0)))</f>
        <v>RB</v>
      </c>
      <c r="J14">
        <f>CHOOSE(Rookies2018[[#This Row],[Round]],IF(Rookies2018[[#This Row],[Pick]]&lt;6,6,5),4,3,2,1,1,1)</f>
        <v>4</v>
      </c>
      <c r="K14">
        <f>VLOOKUP(Rookies2018[[#This Row],[Owner]],TeamNames1617[],2,FALSE)</f>
        <v>7</v>
      </c>
      <c r="L14" t="str">
        <f>INDEX(ESPNTeams[Team],MATCH(Rookies2018[[#This Row],[TeamID]],ESPNTeams[Team ID],0))</f>
        <v>Baldrick's Cunning Plan</v>
      </c>
      <c r="S14" s="9" t="s">
        <v>4954</v>
      </c>
      <c r="T14" s="10" t="str">
        <f>INDEX(Rookies2018[Owner],MATCH($S14,Rookies2018[PickName],0))</f>
        <v>Greg</v>
      </c>
      <c r="U14" s="10" t="e">
        <f>INDEX(#REF!,MATCH($S14,Rookies2018[[PickName]:[PickName]],0))</f>
        <v>#REF!</v>
      </c>
      <c r="V14" s="5"/>
      <c r="W14" s="10" t="s">
        <v>4995</v>
      </c>
      <c r="X14" s="10" t="str">
        <f>INDEX(Rookies2018[Owner],MATCH($W14,Rookies2018[[PickName]:[PickName]],0))</f>
        <v>Greg</v>
      </c>
      <c r="Y14" s="11" t="e">
        <f>INDEX(#REF!,MATCH($W14,Rookies2018[[PickName]:[PickName]],0))</f>
        <v>#REF!</v>
      </c>
    </row>
    <row r="15" spans="3:25" x14ac:dyDescent="0.25">
      <c r="C15" s="3">
        <v>2</v>
      </c>
      <c r="D15">
        <v>2</v>
      </c>
      <c r="E15" t="str">
        <f>TEXT(Rookies2018[[#This Row],[Round]],"0")&amp;"."&amp;TEXT(D15,"00")</f>
        <v>2.02</v>
      </c>
      <c r="F15" t="s">
        <v>6011</v>
      </c>
      <c r="G15" t="s">
        <v>243</v>
      </c>
      <c r="H15" t="str">
        <f>IF(Rookies2018[[#This Row],[Player]]="pass","",INDEX(Proj2018[TEAM],MATCH(Rookies2018[[#This Row],[Player]],Proj2018[[PLAYER]:[PLAYER]],0)))</f>
        <v>Ari</v>
      </c>
      <c r="I15" t="str">
        <f>IF(Rookies2018[[#This Row],[Player]]="pass","",INDEX(Proj2018[POS],MATCH(Rookies2018[[#This Row],[Player]],Proj2018[[PLAYER]:[PLAYER]],0)))</f>
        <v>WR</v>
      </c>
      <c r="J15">
        <f>CHOOSE(Rookies2018[[#This Row],[Round]],IF(Rookies2018[[#This Row],[Pick]]&lt;6,6,5),4,3,2,1,1,1)</f>
        <v>4</v>
      </c>
      <c r="K15">
        <f>VLOOKUP(Rookies2018[[#This Row],[Owner]],TeamNames1617[],2,FALSE)</f>
        <v>3</v>
      </c>
      <c r="L15" t="str">
        <f>INDEX(ESPNTeams[Team],MATCH(Rookies2018[[#This Row],[TeamID]],ESPNTeams[Team ID],0))</f>
        <v>Nino and The Twerks</v>
      </c>
      <c r="S15" s="9" t="s">
        <v>4956</v>
      </c>
      <c r="T15" s="10" t="str">
        <f>INDEX(Rookies2018[Owner],MATCH($S15,Rookies2018[PickName],0))</f>
        <v>David O</v>
      </c>
      <c r="U15" s="10" t="e">
        <f>INDEX(#REF!,MATCH($S15,Rookies2018[[PickName]:[PickName]],0))</f>
        <v>#REF!</v>
      </c>
      <c r="V15" s="5"/>
      <c r="W15" s="10" t="s">
        <v>4998</v>
      </c>
      <c r="X15" s="10" t="str">
        <f>INDEX(Rookies2018[Owner],MATCH($W15,Rookies2018[[PickName]:[PickName]],0))</f>
        <v>David O</v>
      </c>
      <c r="Y15" s="11" t="e">
        <f>INDEX(#REF!,MATCH($W15,Rookies2018[[PickName]:[PickName]],0))</f>
        <v>#REF!</v>
      </c>
    </row>
    <row r="16" spans="3:25" x14ac:dyDescent="0.25">
      <c r="C16" s="3">
        <v>2</v>
      </c>
      <c r="D16">
        <v>3</v>
      </c>
      <c r="E16" t="str">
        <f>TEXT(Rookies2018[[#This Row],[Round]],"0")&amp;"."&amp;TEXT(D16,"00")</f>
        <v>2.03</v>
      </c>
      <c r="F16" t="s">
        <v>6016</v>
      </c>
      <c r="G16" t="s">
        <v>224</v>
      </c>
      <c r="H16" t="str">
        <f>IF(Rookies2018[[#This Row],[Player]]="pass","",INDEX(Proj2018[TEAM],MATCH(Rookies2018[[#This Row],[Player]],Proj2018[[PLAYER]:[PLAYER]],0)))</f>
        <v>Chi</v>
      </c>
      <c r="I16" t="str">
        <f>IF(Rookies2018[[#This Row],[Player]]="pass","",INDEX(Proj2018[POS],MATCH(Rookies2018[[#This Row],[Player]],Proj2018[[PLAYER]:[PLAYER]],0)))</f>
        <v>WR</v>
      </c>
      <c r="J16">
        <f>CHOOSE(Rookies2018[[#This Row],[Round]],IF(Rookies2018[[#This Row],[Pick]]&lt;6,6,5),4,3,2,1,1,1)</f>
        <v>4</v>
      </c>
      <c r="K16">
        <f>VLOOKUP(Rookies2018[[#This Row],[Owner]],TeamNames1617[],2,FALSE)</f>
        <v>5</v>
      </c>
      <c r="L16" t="str">
        <f>INDEX(ESPNTeams[Team],MATCH(Rookies2018[[#This Row],[TeamID]],ESPNTeams[Team ID],0))</f>
        <v>House of Romanov</v>
      </c>
      <c r="N16" t="s">
        <v>1008</v>
      </c>
      <c r="O16" t="s">
        <v>5598</v>
      </c>
      <c r="S16" s="9" t="s">
        <v>4958</v>
      </c>
      <c r="T16" s="10" t="str">
        <f>INDEX(Rookies2018[Owner],MATCH($S16,Rookies2018[PickName],0))</f>
        <v>David T</v>
      </c>
      <c r="U16" s="10" t="e">
        <f>INDEX(#REF!,MATCH($S16,Rookies2018[[PickName]:[PickName]],0))</f>
        <v>#REF!</v>
      </c>
      <c r="V16" s="5"/>
      <c r="W16" s="10" t="s">
        <v>5000</v>
      </c>
      <c r="X16" s="10" t="str">
        <f>INDEX(Rookies2018[Owner],MATCH($W16,Rookies2018[[PickName]:[PickName]],0))</f>
        <v>David T</v>
      </c>
      <c r="Y16" s="11" t="e">
        <f>INDEX(#REF!,MATCH($W16,Rookies2018[[PickName]:[PickName]],0))</f>
        <v>#REF!</v>
      </c>
    </row>
    <row r="17" spans="3:25" x14ac:dyDescent="0.25">
      <c r="C17" s="3">
        <v>2</v>
      </c>
      <c r="D17">
        <v>4</v>
      </c>
      <c r="E17" t="str">
        <f>TEXT(Rookies2018[[#This Row],[Round]],"0")&amp;"."&amp;TEXT(D17,"00")</f>
        <v>2.04</v>
      </c>
      <c r="F17" t="s">
        <v>6013</v>
      </c>
      <c r="G17" t="s">
        <v>240</v>
      </c>
      <c r="H17" t="str">
        <f>IF(Rookies2018[[#This Row],[Player]]="pass","",INDEX(Proj2018[TEAM],MATCH(Rookies2018[[#This Row],[Player]],Proj2018[[PLAYER]:[PLAYER]],0)))</f>
        <v>Pit</v>
      </c>
      <c r="I17" t="str">
        <f>IF(Rookies2018[[#This Row],[Player]]="pass","",INDEX(Proj2018[POS],MATCH(Rookies2018[[#This Row],[Player]],Proj2018[[PLAYER]:[PLAYER]],0)))</f>
        <v>WR</v>
      </c>
      <c r="J17">
        <f>CHOOSE(Rookies2018[[#This Row],[Round]],IF(Rookies2018[[#This Row],[Pick]]&lt;6,6,5),4,3,2,1,1,1)</f>
        <v>4</v>
      </c>
      <c r="K17">
        <f>VLOOKUP(Rookies2018[[#This Row],[Owner]],TeamNames1617[],2,FALSE)</f>
        <v>9</v>
      </c>
      <c r="L17" t="str">
        <f>INDEX(ESPNTeams[Team],MATCH(Rookies2018[[#This Row],[TeamID]],ESPNTeams[Team ID],0))</f>
        <v>GawdDamn Trash Pandas</v>
      </c>
      <c r="N17" t="s">
        <v>6010</v>
      </c>
      <c r="O17">
        <v>1</v>
      </c>
      <c r="S17" s="9" t="s">
        <v>4960</v>
      </c>
      <c r="T17" s="10" t="str">
        <f>INDEX(Rookies2018[Owner],MATCH($S17,Rookies2018[PickName],0))</f>
        <v>Jeremy</v>
      </c>
      <c r="U17" s="10" t="e">
        <f>INDEX(#REF!,MATCH($S17,Rookies2018[[PickName]:[PickName]],0))</f>
        <v>#REF!</v>
      </c>
      <c r="V17" s="5"/>
      <c r="W17" s="10" t="s">
        <v>5003</v>
      </c>
      <c r="X17" s="10" t="str">
        <f>INDEX(Rookies2018[Owner],MATCH($W17,Rookies2018[[PickName]:[PickName]],0))</f>
        <v>Jeremy</v>
      </c>
      <c r="Y17" s="12" t="e">
        <f>INDEX(#REF!,MATCH($W17,Rookies2018[[PickName]:[PickName]],0))</f>
        <v>#REF!</v>
      </c>
    </row>
    <row r="18" spans="3:25" x14ac:dyDescent="0.25">
      <c r="C18" s="3">
        <v>2</v>
      </c>
      <c r="D18">
        <v>5</v>
      </c>
      <c r="E18" t="str">
        <f>TEXT(Rookies2018[[#This Row],[Round]],"0")&amp;"."&amp;TEXT(D18,"00")</f>
        <v>2.05</v>
      </c>
      <c r="F18" t="s">
        <v>6012</v>
      </c>
      <c r="G18" t="s">
        <v>277</v>
      </c>
      <c r="H18" t="str">
        <f>IF(Rookies2018[[#This Row],[Player]]="pass","",INDEX(Proj2018[TEAM],MATCH(Rookies2018[[#This Row],[Player]],Proj2018[[PLAYER]:[PLAYER]],0)))</f>
        <v>Mia</v>
      </c>
      <c r="I18" t="str">
        <f>IF(Rookies2018[[#This Row],[Player]]="pass","",INDEX(Proj2018[POS],MATCH(Rookies2018[[#This Row],[Player]],Proj2018[[PLAYER]:[PLAYER]],0)))</f>
        <v>TE</v>
      </c>
      <c r="J18">
        <f>CHOOSE(Rookies2018[[#This Row],[Round]],IF(Rookies2018[[#This Row],[Pick]]&lt;6,6,5),4,3,2,1,1,1)</f>
        <v>4</v>
      </c>
      <c r="K18">
        <f>VLOOKUP(Rookies2018[[#This Row],[Owner]],TeamNames1617[],2,FALSE)</f>
        <v>7</v>
      </c>
      <c r="L18" t="str">
        <f>INDEX(ESPNTeams[Team],MATCH(Rookies2018[[#This Row],[TeamID]],ESPNTeams[Team ID],0))</f>
        <v>Baldrick's Cunning Plan</v>
      </c>
      <c r="N18" t="s">
        <v>6017</v>
      </c>
      <c r="O18">
        <v>2</v>
      </c>
      <c r="S18" s="9" t="s">
        <v>4962</v>
      </c>
      <c r="T18" s="10" t="str">
        <f>INDEX(Rookies2018[Owner],MATCH($S18,Rookies2018[PickName],0))</f>
        <v>Greg</v>
      </c>
      <c r="U18" s="10" t="e">
        <f>INDEX(#REF!,MATCH($S18,Rookies2018[[PickName]:[PickName]],0))</f>
        <v>#REF!</v>
      </c>
      <c r="V18" s="5"/>
      <c r="W18" s="10" t="s">
        <v>5006</v>
      </c>
      <c r="X18" s="10" t="str">
        <f>INDEX(Rookies2018[Owner],MATCH($W18,Rookies2018[[PickName]:[PickName]],0))</f>
        <v>Kevin</v>
      </c>
      <c r="Y18" s="11" t="e">
        <f>INDEX(#REF!,MATCH($W18,Rookies2018[[PickName]:[PickName]],0))</f>
        <v>#REF!</v>
      </c>
    </row>
    <row r="19" spans="3:25" x14ac:dyDescent="0.25">
      <c r="C19" s="3">
        <v>2</v>
      </c>
      <c r="D19">
        <v>6</v>
      </c>
      <c r="E19" t="str">
        <f>TEXT(Rookies2018[[#This Row],[Round]],"0")&amp;"."&amp;TEXT(D19,"00")</f>
        <v>2.06</v>
      </c>
      <c r="F19" t="s">
        <v>6018</v>
      </c>
      <c r="G19" t="s">
        <v>352</v>
      </c>
      <c r="H19" t="str">
        <f>IF(Rookies2018[[#This Row],[Player]]="pass","",INDEX(Proj2018[TEAM],MATCH(Rookies2018[[#This Row],[Player]],Proj2018[[PLAYER]:[PLAYER]],0)))</f>
        <v>Mia</v>
      </c>
      <c r="I19" t="str">
        <f>IF(Rookies2018[[#This Row],[Player]]="pass","",INDEX(Proj2018[POS],MATCH(Rookies2018[[#This Row],[Player]],Proj2018[[PLAYER]:[PLAYER]],0)))</f>
        <v>RB</v>
      </c>
      <c r="J19">
        <f>CHOOSE(Rookies2018[[#This Row],[Round]],IF(Rookies2018[[#This Row],[Pick]]&lt;6,6,5),4,3,2,1,1,1)</f>
        <v>4</v>
      </c>
      <c r="K19">
        <f>VLOOKUP(Rookies2018[[#This Row],[Owner]],TeamNames1617[],2,FALSE)</f>
        <v>10</v>
      </c>
      <c r="L19" t="str">
        <f>INDEX(ESPNTeams[Team],MATCH(Rookies2018[[#This Row],[TeamID]],ESPNTeams[Team ID],0))</f>
        <v>Strange Brew</v>
      </c>
      <c r="N19" t="s">
        <v>6011</v>
      </c>
      <c r="O19">
        <v>3</v>
      </c>
      <c r="S19" s="9" t="s">
        <v>4964</v>
      </c>
      <c r="T19" s="10" t="str">
        <f>INDEX(Rookies2018[Owner],MATCH($S19,Rookies2018[PickName],0))</f>
        <v>Josh</v>
      </c>
      <c r="U19" s="10" t="e">
        <f>INDEX(#REF!,MATCH($S19,Rookies2018[[PickName]:[PickName]],0))</f>
        <v>#REF!</v>
      </c>
      <c r="V19" s="5"/>
      <c r="W19" s="10" t="s">
        <v>5008</v>
      </c>
      <c r="X19" s="10" t="str">
        <f>INDEX(Rookies2018[Owner],MATCH($W19,Rookies2018[[PickName]:[PickName]],0))</f>
        <v>Zach</v>
      </c>
      <c r="Y19" s="12" t="e">
        <f>INDEX(#REF!,MATCH($W19,Rookies2018[[PickName]:[PickName]],0))</f>
        <v>#REF!</v>
      </c>
    </row>
    <row r="20" spans="3:25" x14ac:dyDescent="0.25">
      <c r="C20" s="3">
        <v>2</v>
      </c>
      <c r="D20">
        <v>7</v>
      </c>
      <c r="E20" t="str">
        <f>TEXT(Rookies2018[[#This Row],[Round]],"0")&amp;"."&amp;TEXT(D20,"00")</f>
        <v>2.07</v>
      </c>
      <c r="F20" t="s">
        <v>6018</v>
      </c>
      <c r="G20" t="s">
        <v>282</v>
      </c>
      <c r="H20" t="str">
        <f>IF(Rookies2018[[#This Row],[Player]]="pass","",INDEX(Proj2018[TEAM],MATCH(Rookies2018[[#This Row],[Player]],Proj2018[[PLAYER]:[PLAYER]],0)))</f>
        <v>Ind</v>
      </c>
      <c r="I20" t="str">
        <f>IF(Rookies2018[[#This Row],[Player]]="pass","",INDEX(Proj2018[POS],MATCH(Rookies2018[[#This Row],[Player]],Proj2018[[PLAYER]:[PLAYER]],0)))</f>
        <v>RB</v>
      </c>
      <c r="J20">
        <f>CHOOSE(Rookies2018[[#This Row],[Round]],IF(Rookies2018[[#This Row],[Pick]]&lt;6,6,5),4,3,2,1,1,1)</f>
        <v>4</v>
      </c>
      <c r="K20">
        <f>VLOOKUP(Rookies2018[[#This Row],[Owner]],TeamNames1617[],2,FALSE)</f>
        <v>10</v>
      </c>
      <c r="L20" t="str">
        <f>INDEX(ESPNTeams[Team],MATCH(Rookies2018[[#This Row],[TeamID]],ESPNTeams[Team ID],0))</f>
        <v>Strange Brew</v>
      </c>
      <c r="N20" t="s">
        <v>6019</v>
      </c>
      <c r="O20">
        <v>4</v>
      </c>
      <c r="S20" s="9" t="s">
        <v>4966</v>
      </c>
      <c r="T20" s="10" t="str">
        <f>INDEX(Rookies2018[Owner],MATCH($S20,Rookies2018[PickName],0))</f>
        <v>Josh</v>
      </c>
      <c r="U20" s="10" t="e">
        <f>INDEX(#REF!,MATCH($S20,Rookies2018[[PickName]:[PickName]],0))</f>
        <v>#REF!</v>
      </c>
      <c r="V20" s="5"/>
      <c r="W20" s="10" t="s">
        <v>5010</v>
      </c>
      <c r="X20" s="10" t="str">
        <f>INDEX(Rookies2018[Owner],MATCH($W20,Rookies2018[[PickName]:[PickName]],0))</f>
        <v>David T</v>
      </c>
      <c r="Y20" s="11" t="e">
        <f>INDEX(#REF!,MATCH($W20,Rookies2018[[PickName]:[PickName]],0))</f>
        <v>#REF!</v>
      </c>
    </row>
    <row r="21" spans="3:25" x14ac:dyDescent="0.25">
      <c r="C21" s="3">
        <v>2</v>
      </c>
      <c r="D21">
        <v>8</v>
      </c>
      <c r="E21" t="str">
        <f>TEXT(Rookies2018[[#This Row],[Round]],"0")&amp;"."&amp;TEXT(D21,"00")</f>
        <v>2.08</v>
      </c>
      <c r="F21" t="s">
        <v>6017</v>
      </c>
      <c r="G21" t="s">
        <v>346</v>
      </c>
      <c r="H21" t="str">
        <f>IF(Rookies2018[[#This Row],[Player]]="pass","",INDEX(Proj2018[TEAM],MATCH(Rookies2018[[#This Row],[Player]],Proj2018[[PLAYER]:[PLAYER]],0)))</f>
        <v>SF</v>
      </c>
      <c r="I21" t="str">
        <f>IF(Rookies2018[[#This Row],[Player]]="pass","",INDEX(Proj2018[POS],MATCH(Rookies2018[[#This Row],[Player]],Proj2018[[PLAYER]:[PLAYER]],0)))</f>
        <v>WR</v>
      </c>
      <c r="J21">
        <f>CHOOSE(Rookies2018[[#This Row],[Round]],IF(Rookies2018[[#This Row],[Pick]]&lt;6,6,5),4,3,2,1,1,1)</f>
        <v>4</v>
      </c>
      <c r="K21">
        <f>VLOOKUP(Rookies2018[[#This Row],[Owner]],TeamNames1617[],2,FALSE)</f>
        <v>2</v>
      </c>
      <c r="L21" t="str">
        <f>INDEX(ESPNTeams[Team],MATCH(Rookies2018[[#This Row],[TeamID]],ESPNTeams[Team ID],0))</f>
        <v>We Are All Doomed!</v>
      </c>
      <c r="N21" t="s">
        <v>6016</v>
      </c>
      <c r="O21">
        <v>5</v>
      </c>
      <c r="S21" s="9" t="s">
        <v>4968</v>
      </c>
      <c r="T21" s="10" t="str">
        <f>INDEX(Rookies2018[Owner],MATCH($S21,Rookies2018[PickName],0))</f>
        <v>Bob</v>
      </c>
      <c r="U21" s="10" t="e">
        <f>INDEX(#REF!,MATCH($S21,Rookies2018[[PickName]:[PickName]],0))</f>
        <v>#REF!</v>
      </c>
      <c r="V21" s="5"/>
      <c r="W21" s="10" t="s">
        <v>5013</v>
      </c>
      <c r="X21" s="10" t="str">
        <f>INDEX(Rookies2018[Owner],MATCH($W21,Rookies2018[[PickName]:[PickName]],0))</f>
        <v>Bob</v>
      </c>
      <c r="Y21" s="11" t="e">
        <f>INDEX(#REF!,MATCH($W21,Rookies2018[[PickName]:[PickName]],0))</f>
        <v>#REF!</v>
      </c>
    </row>
    <row r="22" spans="3:25" x14ac:dyDescent="0.25">
      <c r="C22" s="3">
        <v>2</v>
      </c>
      <c r="D22">
        <v>9</v>
      </c>
      <c r="E22" t="str">
        <f>TEXT(Rookies2018[[#This Row],[Round]],"0")&amp;"."&amp;TEXT(D22,"00")</f>
        <v>2.09</v>
      </c>
      <c r="F22" t="s">
        <v>6010</v>
      </c>
      <c r="G22" t="s">
        <v>274</v>
      </c>
      <c r="H22" t="str">
        <f>IF(Rookies2018[[#This Row],[Player]]="pass","",INDEX(Proj2018[TEAM],MATCH(Rookies2018[[#This Row],[Player]],Proj2018[[PLAYER]:[PLAYER]],0)))</f>
        <v>Dal</v>
      </c>
      <c r="I22" t="str">
        <f>IF(Rookies2018[[#This Row],[Player]]="pass","",INDEX(Proj2018[POS],MATCH(Rookies2018[[#This Row],[Player]],Proj2018[[PLAYER]:[PLAYER]],0)))</f>
        <v>WR</v>
      </c>
      <c r="J22">
        <f>CHOOSE(Rookies2018[[#This Row],[Round]],IF(Rookies2018[[#This Row],[Pick]]&lt;6,6,5),4,3,2,1,1,1)</f>
        <v>4</v>
      </c>
      <c r="K22">
        <f>VLOOKUP(Rookies2018[[#This Row],[Owner]],TeamNames1617[],2,FALSE)</f>
        <v>1</v>
      </c>
      <c r="L22" t="str">
        <f>INDEX(ESPNTeams[Team],MATCH(Rookies2018[[#This Row],[TeamID]],ESPNTeams[Team ID],0))</f>
        <v>The Meme Team</v>
      </c>
      <c r="N22" t="s">
        <v>6015</v>
      </c>
      <c r="O22">
        <v>6</v>
      </c>
      <c r="S22" s="9" t="s">
        <v>4970</v>
      </c>
      <c r="T22" s="10" t="str">
        <f>INDEX(Rookies2018[Owner],MATCH($S22,Rookies2018[PickName],0))</f>
        <v>Adam</v>
      </c>
      <c r="U22" s="10" t="e">
        <f>INDEX(#REF!,MATCH($S22,Rookies2018[[PickName]:[PickName]],0))</f>
        <v>#REF!</v>
      </c>
      <c r="V22" s="5"/>
      <c r="W22" s="10" t="s">
        <v>5016</v>
      </c>
      <c r="X22" s="10" t="str">
        <f>INDEX(Rookies2018[Owner],MATCH($W22,Rookies2018[[PickName]:[PickName]],0))</f>
        <v>Adam</v>
      </c>
      <c r="Y22" s="12" t="e">
        <f>INDEX(#REF!,MATCH($W22,Rookies2018[[PickName]:[PickName]],0))</f>
        <v>#REF!</v>
      </c>
    </row>
    <row r="23" spans="3:25" x14ac:dyDescent="0.25">
      <c r="C23" s="3">
        <v>2</v>
      </c>
      <c r="D23">
        <v>10</v>
      </c>
      <c r="E23" t="str">
        <f>TEXT(Rookies2018[[#This Row],[Round]],"0")&amp;"."&amp;TEXT(D23,"00")</f>
        <v>2.10</v>
      </c>
      <c r="F23" t="s">
        <v>6017</v>
      </c>
      <c r="G23" t="s">
        <v>179</v>
      </c>
      <c r="H23" t="str">
        <f>IF(Rookies2018[[#This Row],[Player]]="pass","",INDEX(Proj2018[TEAM],MATCH(Rookies2018[[#This Row],[Player]],Proj2018[[PLAYER]:[PLAYER]],0)))</f>
        <v>Ari</v>
      </c>
      <c r="I23" t="str">
        <f>IF(Rookies2018[[#This Row],[Player]]="pass","",INDEX(Proj2018[POS],MATCH(Rookies2018[[#This Row],[Player]],Proj2018[[PLAYER]:[PLAYER]],0)))</f>
        <v>QB</v>
      </c>
      <c r="J23">
        <f>CHOOSE(Rookies2018[[#This Row],[Round]],IF(Rookies2018[[#This Row],[Pick]]&lt;6,6,5),4,3,2,1,1,1)</f>
        <v>4</v>
      </c>
      <c r="K23">
        <f>VLOOKUP(Rookies2018[[#This Row],[Owner]],TeamNames1617[],2,FALSE)</f>
        <v>2</v>
      </c>
      <c r="L23" t="str">
        <f>INDEX(ESPNTeams[Team],MATCH(Rookies2018[[#This Row],[TeamID]],ESPNTeams[Team ID],0))</f>
        <v>We Are All Doomed!</v>
      </c>
      <c r="N23" t="s">
        <v>6012</v>
      </c>
      <c r="O23">
        <v>7</v>
      </c>
      <c r="S23" s="13" t="s">
        <v>4972</v>
      </c>
      <c r="T23" s="14" t="str">
        <f>INDEX(Rookies2018[Owner],MATCH($S23,Rookies2018[PickName],0))</f>
        <v>Bob</v>
      </c>
      <c r="U23" s="14" t="e">
        <f>INDEX(#REF!,MATCH($S23,Rookies2018[[PickName]:[PickName]],0))</f>
        <v>#REF!</v>
      </c>
      <c r="V23" s="15"/>
      <c r="W23" s="14" t="s">
        <v>5021</v>
      </c>
      <c r="X23" s="14" t="str">
        <f>INDEX(Rookies2018[Owner],MATCH($W23,Rookies2018[[PickName]:[PickName]],0))</f>
        <v>Sean</v>
      </c>
      <c r="Y23" s="16" t="e">
        <f>INDEX(#REF!,MATCH($W23,Rookies2018[[PickName]:[PickName]],0))</f>
        <v>#REF!</v>
      </c>
    </row>
    <row r="24" spans="3:25" x14ac:dyDescent="0.25">
      <c r="C24" s="3">
        <v>3</v>
      </c>
      <c r="D24">
        <v>1</v>
      </c>
      <c r="E24" t="str">
        <f>TEXT(Rookies2018[[#This Row],[Round]],"0")&amp;"."&amp;TEXT(D24,"00")</f>
        <v>3.01</v>
      </c>
      <c r="F24" t="s">
        <v>6012</v>
      </c>
      <c r="G24" t="s">
        <v>319</v>
      </c>
      <c r="H24" t="str">
        <f>IF(Rookies2018[[#This Row],[Player]]="pass","",INDEX(Proj2018[TEAM],MATCH(Rookies2018[[#This Row],[Player]],Proj2018[[PLAYER]:[PLAYER]],0)))</f>
        <v>Ind</v>
      </c>
      <c r="I24" t="str">
        <f>IF(Rookies2018[[#This Row],[Player]]="pass","",INDEX(Proj2018[POS],MATCH(Rookies2018[[#This Row],[Player]],Proj2018[[PLAYER]:[PLAYER]],0)))</f>
        <v>WR</v>
      </c>
      <c r="J24">
        <f>CHOOSE(Rookies2018[[#This Row],[Round]],IF(Rookies2018[[#This Row],[Pick]]&lt;6,6,5),4,3,2,1,1,1)</f>
        <v>3</v>
      </c>
      <c r="K24">
        <f>VLOOKUP(Rookies2018[[#This Row],[Owner]],TeamNames1617[],2,FALSE)</f>
        <v>7</v>
      </c>
      <c r="L24" t="str">
        <f>INDEX(ESPNTeams[Team],MATCH(Rookies2018[[#This Row],[TeamID]],ESPNTeams[Team ID],0))</f>
        <v>Baldrick's Cunning Plan</v>
      </c>
      <c r="N24" t="s">
        <v>6014</v>
      </c>
      <c r="O24">
        <v>8</v>
      </c>
    </row>
    <row r="25" spans="3:25" x14ac:dyDescent="0.25">
      <c r="C25" s="3">
        <v>3</v>
      </c>
      <c r="D25">
        <v>2</v>
      </c>
      <c r="E25" t="str">
        <f>TEXT(Rookies2018[[#This Row],[Round]],"0")&amp;"."&amp;TEXT(D25,"00")</f>
        <v>3.02</v>
      </c>
      <c r="F25" t="s">
        <v>6011</v>
      </c>
      <c r="G25" t="s">
        <v>396</v>
      </c>
      <c r="H25" t="str">
        <f>IF(Rookies2018[[#This Row],[Player]]="pass","",INDEX(Proj2018[TEAM],MATCH(Rookies2018[[#This Row],[Player]],Proj2018[[PLAYER]:[PLAYER]],0)))</f>
        <v>Cle</v>
      </c>
      <c r="I25" t="str">
        <f>IF(Rookies2018[[#This Row],[Player]]="pass","",INDEX(Proj2018[POS],MATCH(Rookies2018[[#This Row],[Player]],Proj2018[[PLAYER]:[PLAYER]],0)))</f>
        <v>WR</v>
      </c>
      <c r="J25">
        <f>CHOOSE(Rookies2018[[#This Row],[Round]],IF(Rookies2018[[#This Row],[Pick]]&lt;6,6,5),4,3,2,1,1,1)</f>
        <v>3</v>
      </c>
      <c r="K25">
        <f>VLOOKUP(Rookies2018[[#This Row],[Owner]],TeamNames1617[],2,FALSE)</f>
        <v>3</v>
      </c>
      <c r="L25" t="str">
        <f>INDEX(ESPNTeams[Team],MATCH(Rookies2018[[#This Row],[TeamID]],ESPNTeams[Team ID],0))</f>
        <v>Nino and The Twerks</v>
      </c>
      <c r="N25" t="s">
        <v>6013</v>
      </c>
      <c r="O25">
        <v>9</v>
      </c>
    </row>
    <row r="26" spans="3:25" x14ac:dyDescent="0.25">
      <c r="C26" s="3">
        <v>3</v>
      </c>
      <c r="D26">
        <v>3</v>
      </c>
      <c r="E26" t="str">
        <f>TEXT(Rookies2018[[#This Row],[Round]],"0")&amp;"."&amp;TEXT(D26,"00")</f>
        <v>3.03</v>
      </c>
      <c r="F26" t="s">
        <v>6018</v>
      </c>
      <c r="G26" t="s">
        <v>278</v>
      </c>
      <c r="H26" t="str">
        <f>IF(Rookies2018[[#This Row],[Player]]="pass","",INDEX(Proj2018[TEAM],MATCH(Rookies2018[[#This Row],[Player]],Proj2018[[PLAYER]:[PLAYER]],0)))</f>
        <v>Cle</v>
      </c>
      <c r="I26" t="str">
        <f>IF(Rookies2018[[#This Row],[Player]]="pass","",INDEX(Proj2018[POS],MATCH(Rookies2018[[#This Row],[Player]],Proj2018[[PLAYER]:[PLAYER]],0)))</f>
        <v>QB</v>
      </c>
      <c r="J26">
        <f>CHOOSE(Rookies2018[[#This Row],[Round]],IF(Rookies2018[[#This Row],[Pick]]&lt;6,6,5),4,3,2,1,1,1)</f>
        <v>3</v>
      </c>
      <c r="K26">
        <f>VLOOKUP(Rookies2018[[#This Row],[Owner]],TeamNames1617[],2,FALSE)</f>
        <v>10</v>
      </c>
      <c r="L26" t="str">
        <f>INDEX(ESPNTeams[Team],MATCH(Rookies2018[[#This Row],[TeamID]],ESPNTeams[Team ID],0))</f>
        <v>Strange Brew</v>
      </c>
      <c r="N26" t="s">
        <v>6018</v>
      </c>
      <c r="O26">
        <v>10</v>
      </c>
    </row>
    <row r="27" spans="3:25" x14ac:dyDescent="0.25">
      <c r="C27" s="3">
        <v>3</v>
      </c>
      <c r="D27">
        <v>4</v>
      </c>
      <c r="E27" t="str">
        <f>TEXT(Rookies2018[[#This Row],[Round]],"0")&amp;"."&amp;TEXT(D27,"00")</f>
        <v>3.04</v>
      </c>
      <c r="F27" t="s">
        <v>6013</v>
      </c>
      <c r="G27" t="s">
        <v>359</v>
      </c>
      <c r="H27" t="str">
        <f>IF(Rookies2018[[#This Row],[Player]]="pass","",INDEX(Proj2018[TEAM],MATCH(Rookies2018[[#This Row],[Player]],Proj2018[[PLAYER]:[PLAYER]],0)))</f>
        <v>GB</v>
      </c>
      <c r="I27" t="str">
        <f>IF(Rookies2018[[#This Row],[Player]]="pass","",INDEX(Proj2018[POS],MATCH(Rookies2018[[#This Row],[Player]],Proj2018[[PLAYER]:[PLAYER]],0)))</f>
        <v>WR</v>
      </c>
      <c r="J27">
        <f>CHOOSE(Rookies2018[[#This Row],[Round]],IF(Rookies2018[[#This Row],[Pick]]&lt;6,6,5),4,3,2,1,1,1)</f>
        <v>3</v>
      </c>
      <c r="K27">
        <f>VLOOKUP(Rookies2018[[#This Row],[Owner]],TeamNames1617[],2,FALSE)</f>
        <v>9</v>
      </c>
      <c r="L27" t="str">
        <f>INDEX(ESPNTeams[Team],MATCH(Rookies2018[[#This Row],[TeamID]],ESPNTeams[Team ID],0))</f>
        <v>GawdDamn Trash Pandas</v>
      </c>
      <c r="S27" s="7" t="s">
        <v>6006</v>
      </c>
      <c r="T27" s="5" t="s">
        <v>1008</v>
      </c>
      <c r="U27" s="5" t="s">
        <v>2197</v>
      </c>
      <c r="V27" s="5"/>
      <c r="W27" s="8" t="s">
        <v>6006</v>
      </c>
      <c r="X27" s="5" t="s">
        <v>1008</v>
      </c>
      <c r="Y27" s="6" t="s">
        <v>2197</v>
      </c>
    </row>
    <row r="28" spans="3:25" x14ac:dyDescent="0.25">
      <c r="C28" s="3">
        <v>3</v>
      </c>
      <c r="D28">
        <v>5</v>
      </c>
      <c r="E28" t="str">
        <f>TEXT(Rookies2018[[#This Row],[Round]],"0")&amp;"."&amp;TEXT(D28,"00")</f>
        <v>3.05</v>
      </c>
      <c r="F28" t="s">
        <v>6014</v>
      </c>
      <c r="G28" t="s">
        <v>348</v>
      </c>
      <c r="H28" t="str">
        <f>IF(Rookies2018[[#This Row],[Player]]="pass","",INDEX(Proj2018[TEAM],MATCH(Rookies2018[[#This Row],[Player]],Proj2018[[PLAYER]:[PLAYER]],0)))</f>
        <v>Bal</v>
      </c>
      <c r="I28" t="str">
        <f>IF(Rookies2018[[#This Row],[Player]]="pass","",INDEX(Proj2018[POS],MATCH(Rookies2018[[#This Row],[Player]],Proj2018[[PLAYER]:[PLAYER]],0)))</f>
        <v>QB</v>
      </c>
      <c r="J28">
        <f>CHOOSE(Rookies2018[[#This Row],[Round]],IF(Rookies2018[[#This Row],[Pick]]&lt;6,6,5),4,3,2,1,1,1)</f>
        <v>3</v>
      </c>
      <c r="K28">
        <f>VLOOKUP(Rookies2018[[#This Row],[Owner]],TeamNames1617[],2,FALSE)</f>
        <v>8</v>
      </c>
      <c r="L28" t="str">
        <f>INDEX(ESPNTeams[Team],MATCH(Rookies2018[[#This Row],[TeamID]],ESPNTeams[Team ID],0))</f>
        <v>Read Option Illiteracy</v>
      </c>
      <c r="S28" s="9" t="s">
        <v>5023</v>
      </c>
      <c r="T28" s="10" t="str">
        <f>INDEX(Rookies2018[Owner],MATCH($S28,Rookies2018[[PickName]:[PickName]],0))</f>
        <v>Greg</v>
      </c>
      <c r="U28" s="10" t="e">
        <f>INDEX(#REF!,MATCH($S28,Rookies2018[[PickName]:[PickName]],0))</f>
        <v>#REF!</v>
      </c>
      <c r="V28" s="5"/>
      <c r="W28" s="10" t="s">
        <v>5090</v>
      </c>
      <c r="X28" s="10" t="str">
        <f>INDEX(Rookies2018[Owner],MATCH($W28,Rookies2018[[PickName]:[PickName]],0))</f>
        <v>Greg</v>
      </c>
      <c r="Y28" s="17" t="s">
        <v>6020</v>
      </c>
    </row>
    <row r="29" spans="3:25" x14ac:dyDescent="0.25">
      <c r="C29" s="3">
        <v>3</v>
      </c>
      <c r="D29">
        <v>6</v>
      </c>
      <c r="E29" t="str">
        <f>TEXT(Rookies2018[[#This Row],[Round]],"0")&amp;"."&amp;TEXT(D29,"00")</f>
        <v>3.06</v>
      </c>
      <c r="F29" t="s">
        <v>6018</v>
      </c>
      <c r="G29" t="s">
        <v>403</v>
      </c>
      <c r="H29" t="str">
        <f>IF(Rookies2018[[#This Row],[Player]]="pass","",INDEX(Proj2018[TEAM],MATCH(Rookies2018[[#This Row],[Player]],Proj2018[[PLAYER]:[PLAYER]],0)))</f>
        <v>GB</v>
      </c>
      <c r="I29" t="str">
        <f>IF(Rookies2018[[#This Row],[Player]]="pass","",INDEX(Proj2018[POS],MATCH(Rookies2018[[#This Row],[Player]],Proj2018[[PLAYER]:[PLAYER]],0)))</f>
        <v>WR</v>
      </c>
      <c r="J29">
        <f>CHOOSE(Rookies2018[[#This Row],[Round]],IF(Rookies2018[[#This Row],[Pick]]&lt;6,6,5),4,3,2,1,1,1)</f>
        <v>3</v>
      </c>
      <c r="K29">
        <f>VLOOKUP(Rookies2018[[#This Row],[Owner]],TeamNames1617[],2,FALSE)</f>
        <v>10</v>
      </c>
      <c r="L29" t="str">
        <f>INDEX(ESPNTeams[Team],MATCH(Rookies2018[[#This Row],[TeamID]],ESPNTeams[Team ID],0))</f>
        <v>Strange Brew</v>
      </c>
      <c r="S29" s="9" t="s">
        <v>5025</v>
      </c>
      <c r="T29" s="10" t="str">
        <f>INDEX(Rookies2018[Owner],MATCH($S29,Rookies2018[PickName],0))</f>
        <v>David O</v>
      </c>
      <c r="U29" s="10" t="e">
        <f>INDEX(#REF!,MATCH($S29,Rookies2018[[PickName]:[PickName]],0))</f>
        <v>#REF!</v>
      </c>
      <c r="V29" s="5"/>
      <c r="W29" s="10" t="s">
        <v>5094</v>
      </c>
      <c r="X29" s="10" t="str">
        <f>INDEX(Rookies2018[Owner],MATCH($W29,Rookies2018[[PickName]:[PickName]],0))</f>
        <v>David O</v>
      </c>
      <c r="Y29" s="17" t="s">
        <v>6020</v>
      </c>
    </row>
    <row r="30" spans="3:25" x14ac:dyDescent="0.25">
      <c r="C30" s="3">
        <v>3</v>
      </c>
      <c r="D30">
        <v>7</v>
      </c>
      <c r="E30" t="str">
        <f>TEXT(Rookies2018[[#This Row],[Round]],"0")&amp;"."&amp;TEXT(D30,"00")</f>
        <v>3.07</v>
      </c>
      <c r="F30" t="s">
        <v>6016</v>
      </c>
      <c r="G30" t="s">
        <v>271</v>
      </c>
      <c r="H30" t="str">
        <f>IF(Rookies2018[[#This Row],[Player]]="pass","",INDEX(Proj2018[TEAM],MATCH(Rookies2018[[#This Row],[Player]],Proj2018[[PLAYER]:[PLAYER]],0)))</f>
        <v>Ind</v>
      </c>
      <c r="I30" t="str">
        <f>IF(Rookies2018[[#This Row],[Player]]="pass","",INDEX(Proj2018[POS],MATCH(Rookies2018[[#This Row],[Player]],Proj2018[[PLAYER]:[PLAYER]],0)))</f>
        <v>RB</v>
      </c>
      <c r="J30">
        <f>CHOOSE(Rookies2018[[#This Row],[Round]],IF(Rookies2018[[#This Row],[Pick]]&lt;6,6,5),4,3,2,1,1,1)</f>
        <v>3</v>
      </c>
      <c r="K30">
        <f>VLOOKUP(Rookies2018[[#This Row],[Owner]],TeamNames1617[],2,FALSE)</f>
        <v>5</v>
      </c>
      <c r="L30" t="str">
        <f>INDEX(ESPNTeams[Team],MATCH(Rookies2018[[#This Row],[TeamID]],ESPNTeams[Team ID],0))</f>
        <v>House of Romanov</v>
      </c>
      <c r="S30" s="9" t="s">
        <v>5029</v>
      </c>
      <c r="T30" s="10" t="str">
        <f>INDEX(Rookies2018[Owner],MATCH($S30,Rookies2018[PickName],0))</f>
        <v>Bob</v>
      </c>
      <c r="U30" s="10" t="e">
        <f>INDEX(#REF!,MATCH($S30,Rookies2018[[PickName]:[PickName]],0))</f>
        <v>#REF!</v>
      </c>
      <c r="V30" s="5"/>
      <c r="W30" s="10" t="s">
        <v>5098</v>
      </c>
      <c r="X30" s="10" t="str">
        <f>INDEX(Rookies2018[Owner],MATCH($W30,Rookies2018[[PickName]:[PickName]],0))</f>
        <v>Josh</v>
      </c>
      <c r="Y30" s="11" t="e">
        <f>INDEX(#REF!,MATCH($W30,Rookies2018[[PickName]:[PickName]],0))</f>
        <v>#REF!</v>
      </c>
    </row>
    <row r="31" spans="3:25" x14ac:dyDescent="0.25">
      <c r="C31" s="3">
        <v>3</v>
      </c>
      <c r="D31">
        <v>8</v>
      </c>
      <c r="E31" t="str">
        <f>TEXT(Rookies2018[[#This Row],[Round]],"0")&amp;"."&amp;TEXT(D31,"00")</f>
        <v>3.08</v>
      </c>
      <c r="F31" t="s">
        <v>6012</v>
      </c>
      <c r="G31" t="s">
        <v>232</v>
      </c>
      <c r="H31" t="str">
        <f>IF(Rookies2018[[#This Row],[Player]]="pass","",INDEX(Proj2018[TEAM],MATCH(Rookies2018[[#This Row],[Player]],Proj2018[[PLAYER]:[PLAYER]],0)))</f>
        <v>NYJ</v>
      </c>
      <c r="I31" t="str">
        <f>IF(Rookies2018[[#This Row],[Player]]="pass","",INDEX(Proj2018[POS],MATCH(Rookies2018[[#This Row],[Player]],Proj2018[[PLAYER]:[PLAYER]],0)))</f>
        <v>QB</v>
      </c>
      <c r="J31">
        <f>CHOOSE(Rookies2018[[#This Row],[Round]],IF(Rookies2018[[#This Row],[Pick]]&lt;6,6,5),4,3,2,1,1,1)</f>
        <v>3</v>
      </c>
      <c r="K31">
        <f>VLOOKUP(Rookies2018[[#This Row],[Owner]],TeamNames1617[],2,FALSE)</f>
        <v>7</v>
      </c>
      <c r="L31" t="str">
        <f>INDEX(ESPNTeams[Team],MATCH(Rookies2018[[#This Row],[TeamID]],ESPNTeams[Team ID],0))</f>
        <v>Baldrick's Cunning Plan</v>
      </c>
      <c r="S31" s="9" t="s">
        <v>5032</v>
      </c>
      <c r="T31" s="10" t="str">
        <f>INDEX(Rookies2018[Owner],MATCH($S31,Rookies2018[PickName],0))</f>
        <v>Jeremy</v>
      </c>
      <c r="U31" s="18" t="e">
        <f>INDEX(#REF!,MATCH($S31,Rookies2018[[PickName]:[PickName]],0))</f>
        <v>#REF!</v>
      </c>
      <c r="V31" s="5"/>
      <c r="W31" s="10" t="s">
        <v>5102</v>
      </c>
      <c r="X31" s="10" t="str">
        <f>INDEX(Rookies2018[Owner],MATCH($W31,Rookies2018[[PickName]:[PickName]],0))</f>
        <v>Jeremy</v>
      </c>
      <c r="Y31" s="17" t="s">
        <v>6020</v>
      </c>
    </row>
    <row r="32" spans="3:25" x14ac:dyDescent="0.25">
      <c r="C32" s="3">
        <v>3</v>
      </c>
      <c r="D32">
        <v>9</v>
      </c>
      <c r="E32" t="str">
        <f>TEXT(Rookies2018[[#This Row],[Round]],"0")&amp;"."&amp;TEXT(D32,"00")</f>
        <v>3.09</v>
      </c>
      <c r="F32" t="s">
        <v>6012</v>
      </c>
      <c r="G32" t="s">
        <v>6021</v>
      </c>
      <c r="H32" t="str">
        <f>IF(Rookies2018[[#This Row],[Player]]="pass","",INDEX(Proj2018[TEAM],MATCH(Rookies2018[[#This Row],[Player]],Proj2018[[PLAYER]:[PLAYER]],0)))</f>
        <v>NO</v>
      </c>
      <c r="I32" t="str">
        <f>IF(Rookies2018[[#This Row],[Player]]="pass","",INDEX(Proj2018[POS],MATCH(Rookies2018[[#This Row],[Player]],Proj2018[[PLAYER]:[PLAYER]],0)))</f>
        <v>WR</v>
      </c>
      <c r="J32">
        <f>CHOOSE(Rookies2018[[#This Row],[Round]],IF(Rookies2018[[#This Row],[Pick]]&lt;6,6,5),4,3,2,1,1,1)</f>
        <v>3</v>
      </c>
      <c r="K32">
        <f>VLOOKUP(Rookies2018[[#This Row],[Owner]],TeamNames1617[],2,FALSE)</f>
        <v>7</v>
      </c>
      <c r="L32" t="str">
        <f>INDEX(ESPNTeams[Team],MATCH(Rookies2018[[#This Row],[TeamID]],ESPNTeams[Team ID],0))</f>
        <v>Baldrick's Cunning Plan</v>
      </c>
      <c r="S32" s="9" t="s">
        <v>5036</v>
      </c>
      <c r="T32" s="10" t="str">
        <f>INDEX(Rookies2018[Owner],MATCH($S32,Rookies2018[PickName],0))</f>
        <v>Kevin</v>
      </c>
      <c r="U32" s="18" t="e">
        <f>INDEX(#REF!,MATCH($S32,Rookies2018[[PickName]:[PickName]],0))</f>
        <v>#REF!</v>
      </c>
      <c r="V32" s="5"/>
      <c r="W32" s="10" t="s">
        <v>5106</v>
      </c>
      <c r="X32" s="10" t="str">
        <f>INDEX(Rookies2018[Owner],MATCH($W32,Rookies2018[[PickName]:[PickName]],0))</f>
        <v>Kevin</v>
      </c>
      <c r="Y32" s="17" t="s">
        <v>6020</v>
      </c>
    </row>
    <row r="33" spans="3:25" x14ac:dyDescent="0.25">
      <c r="C33" s="3">
        <v>3</v>
      </c>
      <c r="D33">
        <v>10</v>
      </c>
      <c r="E33" t="str">
        <f>TEXT(Rookies2018[[#This Row],[Round]],"0")&amp;"."&amp;TEXT(D33,"00")</f>
        <v>3.10</v>
      </c>
      <c r="F33" t="s">
        <v>6017</v>
      </c>
      <c r="G33" t="s">
        <v>303</v>
      </c>
      <c r="H33" t="str">
        <f>IF(Rookies2018[[#This Row],[Player]]="pass","",INDEX(Proj2018[TEAM],MATCH(Rookies2018[[#This Row],[Player]],Proj2018[[PLAYER]:[PLAYER]],0)))</f>
        <v>LAR</v>
      </c>
      <c r="I33" t="str">
        <f>IF(Rookies2018[[#This Row],[Player]]="pass","",INDEX(Proj2018[POS],MATCH(Rookies2018[[#This Row],[Player]],Proj2018[[PLAYER]:[PLAYER]],0)))</f>
        <v>RB</v>
      </c>
      <c r="J33">
        <f>CHOOSE(Rookies2018[[#This Row],[Round]],IF(Rookies2018[[#This Row],[Pick]]&lt;6,6,5),4,3,2,1,1,1)</f>
        <v>3</v>
      </c>
      <c r="K33">
        <f>VLOOKUP(Rookies2018[[#This Row],[Owner]],TeamNames1617[],2,FALSE)</f>
        <v>2</v>
      </c>
      <c r="L33" t="str">
        <f>INDEX(ESPNTeams[Team],MATCH(Rookies2018[[#This Row],[TeamID]],ESPNTeams[Team ID],0))</f>
        <v>We Are All Doomed!</v>
      </c>
      <c r="S33" s="9" t="s">
        <v>5038</v>
      </c>
      <c r="T33" s="10" t="str">
        <f>INDEX(Rookies2018[Owner],MATCH($S33,Rookies2018[PickName],0))</f>
        <v>Zach</v>
      </c>
      <c r="U33" s="18" t="e">
        <f>INDEX(#REF!,MATCH($S33,Rookies2018[[PickName]:[PickName]],0))</f>
        <v>#REF!</v>
      </c>
      <c r="V33" s="5"/>
      <c r="W33" s="10" t="s">
        <v>5109</v>
      </c>
      <c r="X33" s="10" t="str">
        <f>INDEX(Rookies2018[Owner],MATCH($W33,Rookies2018[[PickName]:[PickName]],0))</f>
        <v>Zach</v>
      </c>
      <c r="Y33" s="17" t="s">
        <v>6020</v>
      </c>
    </row>
    <row r="34" spans="3:25" x14ac:dyDescent="0.25">
      <c r="C34" s="3">
        <v>4</v>
      </c>
      <c r="D34">
        <v>1</v>
      </c>
      <c r="E34" t="str">
        <f>TEXT(Rookies2018[[#This Row],[Round]],"0")&amp;"."&amp;TEXT(D34,"00")</f>
        <v>4.01</v>
      </c>
      <c r="F34" t="s">
        <v>6012</v>
      </c>
      <c r="G34" t="s">
        <v>306</v>
      </c>
      <c r="H34" t="str">
        <f>IF(Rookies2018[[#This Row],[Player]]="pass","",INDEX(Proj2018[TEAM],MATCH(Rookies2018[[#This Row],[Player]],Proj2018[[PLAYER]:[PLAYER]],0)))</f>
        <v>Ari</v>
      </c>
      <c r="I34" t="str">
        <f>IF(Rookies2018[[#This Row],[Player]]="pass","",INDEX(Proj2018[POS],MATCH(Rookies2018[[#This Row],[Player]],Proj2018[[PLAYER]:[PLAYER]],0)))</f>
        <v>RB</v>
      </c>
      <c r="J34">
        <f>CHOOSE(Rookies2018[[#This Row],[Round]],IF(Rookies2018[[#This Row],[Pick]]&lt;6,6,5),4,3,2,1,1,1)</f>
        <v>2</v>
      </c>
      <c r="K34">
        <f>VLOOKUP(Rookies2018[[#This Row],[Owner]],TeamNames1617[],2,FALSE)</f>
        <v>7</v>
      </c>
      <c r="L34" t="str">
        <f>INDEX(ESPNTeams[Team],MATCH(Rookies2018[[#This Row],[TeamID]],ESPNTeams[Team ID],0))</f>
        <v>Baldrick's Cunning Plan</v>
      </c>
      <c r="S34" s="9" t="s">
        <v>5040</v>
      </c>
      <c r="T34" s="10" t="str">
        <f>INDEX(Rookies2018[Owner],MATCH($S34,Rookies2018[PickName],0))</f>
        <v>Sean</v>
      </c>
      <c r="U34" s="10" t="e">
        <f>INDEX(#REF!,MATCH($S34,Rookies2018[[PickName]:[PickName]],0))</f>
        <v>#REF!</v>
      </c>
      <c r="V34" s="5"/>
      <c r="W34" s="10" t="s">
        <v>5113</v>
      </c>
      <c r="X34" s="10" t="str">
        <f>INDEX(Rookies2018[Owner],MATCH($W34,Rookies2018[[PickName]:[PickName]],0))</f>
        <v>Sean</v>
      </c>
      <c r="Y34" s="11" t="e">
        <f>INDEX(#REF!,MATCH($W34,Rookies2018[[PickName]:[PickName]],0))</f>
        <v>#REF!</v>
      </c>
    </row>
    <row r="35" spans="3:25" x14ac:dyDescent="0.25">
      <c r="C35" s="3">
        <v>4</v>
      </c>
      <c r="D35">
        <v>2</v>
      </c>
      <c r="E35" t="str">
        <f>TEXT(Rookies2018[[#This Row],[Round]],"0")&amp;"."&amp;TEXT(D35,"00")</f>
        <v>4.02</v>
      </c>
      <c r="F35" t="s">
        <v>6011</v>
      </c>
      <c r="G35" t="s">
        <v>414</v>
      </c>
      <c r="H35" t="str">
        <f>IF(Rookies2018[[#This Row],[Player]]="pass","",INDEX(Proj2018[TEAM],MATCH(Rookies2018[[#This Row],[Player]],Proj2018[[PLAYER]:[PLAYER]],0)))</f>
        <v>Cin</v>
      </c>
      <c r="I35" t="str">
        <f>IF(Rookies2018[[#This Row],[Player]]="pass","",INDEX(Proj2018[POS],MATCH(Rookies2018[[#This Row],[Player]],Proj2018[[PLAYER]:[PLAYER]],0)))</f>
        <v>RB</v>
      </c>
      <c r="J35">
        <f>CHOOSE(Rookies2018[[#This Row],[Round]],IF(Rookies2018[[#This Row],[Pick]]&lt;6,6,5),4,3,2,1,1,1)</f>
        <v>2</v>
      </c>
      <c r="K35">
        <f>VLOOKUP(Rookies2018[[#This Row],[Owner]],TeamNames1617[],2,FALSE)</f>
        <v>3</v>
      </c>
      <c r="L35" t="str">
        <f>INDEX(ESPNTeams[Team],MATCH(Rookies2018[[#This Row],[TeamID]],ESPNTeams[Team ID],0))</f>
        <v>Nino and The Twerks</v>
      </c>
      <c r="S35" s="9" t="s">
        <v>5043</v>
      </c>
      <c r="T35" s="10" t="str">
        <f>INDEX(Rookies2018[Owner],MATCH($S35,Rookies2018[PickName],0))</f>
        <v>Sean</v>
      </c>
      <c r="U35" s="10" t="e">
        <f>INDEX(#REF!,MATCH($S35,Rookies2018[[PickName]:[PickName]],0))</f>
        <v>#REF!</v>
      </c>
      <c r="V35" s="5"/>
      <c r="W35" s="10" t="s">
        <v>5117</v>
      </c>
      <c r="X35" s="10" t="str">
        <f>INDEX(Rookies2018[Owner],MATCH($W35,Rookies2018[[PickName]:[PickName]],0))</f>
        <v>Bob</v>
      </c>
      <c r="Y35" s="11" t="e">
        <f>INDEX(#REF!,MATCH($W35,Rookies2018[[PickName]:[PickName]],0))</f>
        <v>#REF!</v>
      </c>
    </row>
    <row r="36" spans="3:25" x14ac:dyDescent="0.25">
      <c r="C36" s="3">
        <v>4</v>
      </c>
      <c r="D36">
        <v>3</v>
      </c>
      <c r="E36" t="str">
        <f>TEXT(Rookies2018[[#This Row],[Round]],"0")&amp;"."&amp;TEXT(D36,"00")</f>
        <v>4.03</v>
      </c>
      <c r="F36" t="s">
        <v>6016</v>
      </c>
      <c r="G36" t="s">
        <v>336</v>
      </c>
      <c r="H36" t="str">
        <f>IF(Rookies2018[[#This Row],[Player]]="pass","",INDEX(Proj2018[TEAM],MATCH(Rookies2018[[#This Row],[Player]],Proj2018[[PLAYER]:[PLAYER]],0)))</f>
        <v>Phi</v>
      </c>
      <c r="I36" t="str">
        <f>IF(Rookies2018[[#This Row],[Player]]="pass","",INDEX(Proj2018[POS],MATCH(Rookies2018[[#This Row],[Player]],Proj2018[[PLAYER]:[PLAYER]],0)))</f>
        <v>TE</v>
      </c>
      <c r="J36">
        <f>CHOOSE(Rookies2018[[#This Row],[Round]],IF(Rookies2018[[#This Row],[Pick]]&lt;6,6,5),4,3,2,1,1,1)</f>
        <v>2</v>
      </c>
      <c r="K36">
        <f>VLOOKUP(Rookies2018[[#This Row],[Owner]],TeamNames1617[],2,FALSE)</f>
        <v>5</v>
      </c>
      <c r="L36" t="str">
        <f>INDEX(ESPNTeams[Team],MATCH(Rookies2018[[#This Row],[TeamID]],ESPNTeams[Team ID],0))</f>
        <v>House of Romanov</v>
      </c>
      <c r="S36" s="9" t="s">
        <v>5045</v>
      </c>
      <c r="T36" s="10" t="str">
        <f>INDEX(Rookies2018[Owner],MATCH($S36,Rookies2018[PickName],0))</f>
        <v>Sean</v>
      </c>
      <c r="U36" s="10" t="e">
        <f>INDEX(#REF!,MATCH($S36,Rookies2018[[PickName]:[PickName]],0))</f>
        <v>#REF!</v>
      </c>
      <c r="V36" s="5"/>
      <c r="W36" s="10" t="s">
        <v>5121</v>
      </c>
      <c r="X36" s="10" t="str">
        <f>INDEX(Rookies2018[Owner],MATCH($W36,Rookies2018[[PickName]:[PickName]],0))</f>
        <v>Adam</v>
      </c>
      <c r="Y36" s="17" t="s">
        <v>6020</v>
      </c>
    </row>
    <row r="37" spans="3:25" x14ac:dyDescent="0.25">
      <c r="C37" s="3">
        <v>4</v>
      </c>
      <c r="D37">
        <v>4</v>
      </c>
      <c r="E37" t="str">
        <f>TEXT(Rookies2018[[#This Row],[Round]],"0")&amp;"."&amp;TEXT(D37,"00")</f>
        <v>4.04</v>
      </c>
      <c r="F37" t="s">
        <v>6013</v>
      </c>
      <c r="G37" t="s">
        <v>6020</v>
      </c>
      <c r="H37" t="str">
        <f>IF(Rookies2018[[#This Row],[Player]]="pass","",INDEX(Proj2018[TEAM],MATCH(Rookies2018[[#This Row],[Player]],Proj2018[[PLAYER]:[PLAYER]],0)))</f>
        <v/>
      </c>
      <c r="I37" t="str">
        <f>IF(Rookies2018[[#This Row],[Player]]="pass","",INDEX(Proj2018[POS],MATCH(Rookies2018[[#This Row],[Player]],Proj2018[[PLAYER]:[PLAYER]],0)))</f>
        <v/>
      </c>
      <c r="J37">
        <f>CHOOSE(Rookies2018[[#This Row],[Round]],IF(Rookies2018[[#This Row],[Pick]]&lt;6,6,5),4,3,2,1,1,1)</f>
        <v>2</v>
      </c>
      <c r="K37">
        <f>VLOOKUP(Rookies2018[[#This Row],[Owner]],TeamNames1617[],2,FALSE)</f>
        <v>9</v>
      </c>
      <c r="L37" t="str">
        <f>INDEX(ESPNTeams[Team],MATCH(Rookies2018[[#This Row],[TeamID]],ESPNTeams[Team ID],0))</f>
        <v>GawdDamn Trash Pandas</v>
      </c>
      <c r="S37" s="9" t="s">
        <v>5049</v>
      </c>
      <c r="T37" s="10" t="str">
        <f>INDEX(Rookies2018[Owner],MATCH($S37,Rookies2018[PickName],0))</f>
        <v>Sean</v>
      </c>
      <c r="U37" s="10" t="e">
        <f>INDEX(#REF!,MATCH($S37,Rookies2018[[PickName]:[PickName]],0))</f>
        <v>#REF!</v>
      </c>
      <c r="V37" s="5"/>
      <c r="W37" s="10" t="s">
        <v>5125</v>
      </c>
      <c r="X37" s="10" t="str">
        <f>INDEX(Rookies2018[Owner],MATCH($W37,Rookies2018[[PickName]:[PickName]],0))</f>
        <v>Sean</v>
      </c>
      <c r="Y37" s="11" t="e">
        <f>INDEX(#REF!,MATCH($W37,Rookies2018[[PickName]:[PickName]],0))</f>
        <v>#REF!</v>
      </c>
    </row>
    <row r="38" spans="3:25" x14ac:dyDescent="0.25">
      <c r="C38" s="3">
        <v>4</v>
      </c>
      <c r="D38">
        <v>5</v>
      </c>
      <c r="E38" t="str">
        <f>TEXT(Rookies2018[[#This Row],[Round]],"0")&amp;"."&amp;TEXT(D38,"00")</f>
        <v>4.05</v>
      </c>
      <c r="F38" t="s">
        <v>6014</v>
      </c>
      <c r="G38" t="s">
        <v>311</v>
      </c>
      <c r="H38" t="str">
        <f>IF(Rookies2018[[#This Row],[Player]]="pass","",INDEX(Proj2018[TEAM],MATCH(Rookies2018[[#This Row],[Player]],Proj2018[[PLAYER]:[PLAYER]],0)))</f>
        <v>Hou</v>
      </c>
      <c r="I38" t="str">
        <f>IF(Rookies2018[[#This Row],[Player]]="pass","",INDEX(Proj2018[POS],MATCH(Rookies2018[[#This Row],[Player]],Proj2018[[PLAYER]:[PLAYER]],0)))</f>
        <v>WR</v>
      </c>
      <c r="J38">
        <f>CHOOSE(Rookies2018[[#This Row],[Round]],IF(Rookies2018[[#This Row],[Pick]]&lt;6,6,5),4,3,2,1,1,1)</f>
        <v>2</v>
      </c>
      <c r="K38">
        <f>VLOOKUP(Rookies2018[[#This Row],[Owner]],TeamNames1617[],2,FALSE)</f>
        <v>8</v>
      </c>
      <c r="L38" t="str">
        <f>INDEX(ESPNTeams[Team],MATCH(Rookies2018[[#This Row],[TeamID]],ESPNTeams[Team ID],0))</f>
        <v>Read Option Illiteracy</v>
      </c>
      <c r="S38" s="9" t="s">
        <v>5051</v>
      </c>
      <c r="T38" s="10" t="str">
        <f>INDEX(Rookies2018[Owner],MATCH($S38,Rookies2018[PickName],0))</f>
        <v>Greg</v>
      </c>
      <c r="U38" s="18" t="e">
        <f>INDEX(#REF!,MATCH($S38,Rookies2018[[PickName]:[PickName]],0))</f>
        <v>#REF!</v>
      </c>
      <c r="V38" s="5"/>
      <c r="W38" s="19"/>
      <c r="X38" s="19"/>
      <c r="Y38" s="20"/>
    </row>
    <row r="39" spans="3:25" x14ac:dyDescent="0.25">
      <c r="C39" s="3">
        <v>4</v>
      </c>
      <c r="D39">
        <v>6</v>
      </c>
      <c r="E39" t="str">
        <f>TEXT(Rookies2018[[#This Row],[Round]],"0")&amp;"."&amp;TEXT(D39,"00")</f>
        <v>4.06</v>
      </c>
      <c r="F39" t="s">
        <v>6015</v>
      </c>
      <c r="G39" t="s">
        <v>6020</v>
      </c>
      <c r="H39" t="str">
        <f>IF(Rookies2018[[#This Row],[Player]]="pass","",INDEX(Proj2018[TEAM],MATCH(Rookies2018[[#This Row],[Player]],Proj2018[[PLAYER]:[PLAYER]],0)))</f>
        <v/>
      </c>
      <c r="I39" t="str">
        <f>IF(Rookies2018[[#This Row],[Player]]="pass","",INDEX(Proj2018[POS],MATCH(Rookies2018[[#This Row],[Player]],Proj2018[[PLAYER]:[PLAYER]],0)))</f>
        <v/>
      </c>
      <c r="J39">
        <f>CHOOSE(Rookies2018[[#This Row],[Round]],IF(Rookies2018[[#This Row],[Pick]]&lt;6,6,5),4,3,2,1,1,1)</f>
        <v>2</v>
      </c>
      <c r="K39">
        <f>VLOOKUP(Rookies2018[[#This Row],[Owner]],TeamNames1617[],2,FALSE)</f>
        <v>6</v>
      </c>
      <c r="L39" t="str">
        <f>INDEX(ESPNTeams[Team],MATCH(Rookies2018[[#This Row],[TeamID]],ESPNTeams[Team ID],0))</f>
        <v>Scrote Squad</v>
      </c>
      <c r="S39" s="9" t="s">
        <v>5055</v>
      </c>
      <c r="T39" s="10" t="str">
        <f>INDEX(Rookies2018[Owner],MATCH($S39,Rookies2018[PickName],0))</f>
        <v>David O</v>
      </c>
      <c r="U39" s="18" t="e">
        <f>INDEX(#REF!,MATCH($S39,Rookies2018[[PickName]:[PickName]],0))</f>
        <v>#REF!</v>
      </c>
      <c r="V39" s="5"/>
      <c r="W39" s="19"/>
      <c r="X39" s="19"/>
      <c r="Y39" s="20"/>
    </row>
    <row r="40" spans="3:25" x14ac:dyDescent="0.25">
      <c r="C40" s="3">
        <v>4</v>
      </c>
      <c r="D40">
        <v>7</v>
      </c>
      <c r="E40" t="str">
        <f>TEXT(Rookies2018[[#This Row],[Round]],"0")&amp;"."&amp;TEXT(D40,"00")</f>
        <v>4.07</v>
      </c>
      <c r="F40" t="s">
        <v>6016</v>
      </c>
      <c r="G40" t="s">
        <v>309</v>
      </c>
      <c r="H40" s="1" t="s">
        <v>83</v>
      </c>
      <c r="I40" s="1" t="s">
        <v>102</v>
      </c>
      <c r="J40">
        <f>CHOOSE(Rookies2018[[#This Row],[Round]],IF(Rookies2018[[#This Row],[Pick]]&lt;6,6,5),4,3,2,1,1,1)</f>
        <v>2</v>
      </c>
      <c r="K40">
        <f>VLOOKUP(Rookies2018[[#This Row],[Owner]],TeamNames1617[],2,FALSE)</f>
        <v>5</v>
      </c>
      <c r="L40" t="str">
        <f>INDEX(ESPNTeams[Team],MATCH(Rookies2018[[#This Row],[TeamID]],ESPNTeams[Team ID],0))</f>
        <v>House of Romanov</v>
      </c>
      <c r="S40" s="9" t="s">
        <v>5059</v>
      </c>
      <c r="T40" s="10" t="str">
        <f>INDEX(Rookies2018[Owner],MATCH($S40,Rookies2018[PickName],0))</f>
        <v>Josh</v>
      </c>
      <c r="U40" s="10" t="e">
        <f>INDEX(#REF!,MATCH($S40,Rookies2018[[PickName]:[PickName]],0))</f>
        <v>#REF!</v>
      </c>
      <c r="V40" s="5"/>
      <c r="W40" s="19"/>
      <c r="X40" s="19"/>
      <c r="Y40" s="20"/>
    </row>
    <row r="41" spans="3:25" x14ac:dyDescent="0.25">
      <c r="C41" s="3">
        <v>4</v>
      </c>
      <c r="D41">
        <v>8</v>
      </c>
      <c r="E41" t="str">
        <f>TEXT(Rookies2018[[#This Row],[Round]],"0")&amp;"."&amp;TEXT(D41,"00")</f>
        <v>4.08</v>
      </c>
      <c r="F41" t="s">
        <v>6017</v>
      </c>
      <c r="G41" t="s">
        <v>249</v>
      </c>
      <c r="H41" t="str">
        <f>IF(Rookies2018[[#This Row],[Player]]="pass","",INDEX(Proj2018[TEAM],MATCH(Rookies2018[[#This Row],[Player]],Proj2018[[PLAYER]:[PLAYER]],0)))</f>
        <v>Buf</v>
      </c>
      <c r="I41" t="str">
        <f>IF(Rookies2018[[#This Row],[Player]]="pass","",INDEX(Proj2018[POS],MATCH(Rookies2018[[#This Row],[Player]],Proj2018[[PLAYER]:[PLAYER]],0)))</f>
        <v>QB</v>
      </c>
      <c r="J41">
        <f>CHOOSE(Rookies2018[[#This Row],[Round]],IF(Rookies2018[[#This Row],[Pick]]&lt;6,6,5),4,3,2,1,1,1)</f>
        <v>2</v>
      </c>
      <c r="K41">
        <f>VLOOKUP(Rookies2018[[#This Row],[Owner]],TeamNames1617[],2,FALSE)</f>
        <v>2</v>
      </c>
      <c r="L41" t="str">
        <f>INDEX(ESPNTeams[Team],MATCH(Rookies2018[[#This Row],[TeamID]],ESPNTeams[Team ID],0))</f>
        <v>We Are All Doomed!</v>
      </c>
      <c r="S41" s="9" t="s">
        <v>5062</v>
      </c>
      <c r="T41" s="10" t="str">
        <f>INDEX(Rookies2018[Owner],MATCH($S41,Rookies2018[PickName],0))</f>
        <v>Jeremy</v>
      </c>
      <c r="U41" s="18" t="e">
        <f>INDEX(#REF!,MATCH($S41,Rookies2018[[PickName]:[PickName]],0))</f>
        <v>#REF!</v>
      </c>
      <c r="V41" s="5"/>
      <c r="W41" s="19"/>
      <c r="X41" s="19"/>
      <c r="Y41" s="21"/>
    </row>
    <row r="42" spans="3:25" x14ac:dyDescent="0.25">
      <c r="C42" s="3">
        <v>4</v>
      </c>
      <c r="D42">
        <v>9</v>
      </c>
      <c r="E42" t="str">
        <f>TEXT(Rookies2018[[#This Row],[Round]],"0")&amp;"."&amp;TEXT(D42,"00")</f>
        <v>4.09</v>
      </c>
      <c r="F42" t="s">
        <v>6010</v>
      </c>
      <c r="G42" t="s">
        <v>6020</v>
      </c>
      <c r="H42" t="str">
        <f>IF(Rookies2018[[#This Row],[Player]]="pass","",INDEX(Proj2018[TEAM],MATCH(Rookies2018[[#This Row],[Player]],Proj2018[[PLAYER]:[PLAYER]],0)))</f>
        <v/>
      </c>
      <c r="I42" t="str">
        <f>IF(Rookies2018[[#This Row],[Player]]="pass","",INDEX(Proj2018[POS],MATCH(Rookies2018[[#This Row],[Player]],Proj2018[[PLAYER]:[PLAYER]],0)))</f>
        <v/>
      </c>
      <c r="J42">
        <f>CHOOSE(Rookies2018[[#This Row],[Round]],IF(Rookies2018[[#This Row],[Pick]]&lt;6,6,5),4,3,2,1,1,1)</f>
        <v>2</v>
      </c>
      <c r="K42">
        <f>VLOOKUP(Rookies2018[[#This Row],[Owner]],TeamNames1617[],2,FALSE)</f>
        <v>1</v>
      </c>
      <c r="L42" t="str">
        <f>INDEX(ESPNTeams[Team],MATCH(Rookies2018[[#This Row],[TeamID]],ESPNTeams[Team ID],0))</f>
        <v>The Meme Team</v>
      </c>
      <c r="S42" s="9" t="s">
        <v>5066</v>
      </c>
      <c r="T42" s="10" t="str">
        <f>INDEX(Rookies2018[Owner],MATCH($S42,Rookies2018[PickName],0))</f>
        <v>Kevin</v>
      </c>
      <c r="U42" s="18" t="e">
        <f>INDEX(#REF!,MATCH($S42,Rookies2018[[PickName]:[PickName]],0))</f>
        <v>#REF!</v>
      </c>
      <c r="V42" s="5"/>
      <c r="W42" s="19"/>
      <c r="X42" s="19"/>
      <c r="Y42" s="20"/>
    </row>
    <row r="43" spans="3:25" x14ac:dyDescent="0.25">
      <c r="C43" s="3">
        <v>4</v>
      </c>
      <c r="D43">
        <v>10</v>
      </c>
      <c r="E43" t="str">
        <f>TEXT(Rookies2018[[#This Row],[Round]],"0")&amp;"."&amp;TEXT(D43,"00")</f>
        <v>4.10</v>
      </c>
      <c r="F43" t="s">
        <v>6019</v>
      </c>
      <c r="G43" t="s">
        <v>385</v>
      </c>
      <c r="H43" t="str">
        <f>IF(Rookies2018[[#This Row],[Player]]="pass","",INDEX(Proj2018[TEAM],MATCH(Rookies2018[[#This Row],[Player]],Proj2018[[PLAYER]:[PLAYER]],0)))</f>
        <v>Pit</v>
      </c>
      <c r="I43" t="str">
        <f>IF(Rookies2018[[#This Row],[Player]]="pass","",INDEX(Proj2018[POS],MATCH(Rookies2018[[#This Row],[Player]],Proj2018[[PLAYER]:[PLAYER]],0)))</f>
        <v>RB</v>
      </c>
      <c r="J43">
        <f>CHOOSE(Rookies2018[[#This Row],[Round]],IF(Rookies2018[[#This Row],[Pick]]&lt;6,6,5),4,3,2,1,1,1)</f>
        <v>2</v>
      </c>
      <c r="K43">
        <f>VLOOKUP(Rookies2018[[#This Row],[Owner]],TeamNames1617[],2,FALSE)</f>
        <v>4</v>
      </c>
      <c r="L43" t="str">
        <f>INDEX(ESPNTeams[Team],MATCH(Rookies2018[[#This Row],[TeamID]],ESPNTeams[Team ID],0))</f>
        <v>R E L A X</v>
      </c>
      <c r="S43" s="9" t="s">
        <v>5070</v>
      </c>
      <c r="T43" s="10" t="str">
        <f>INDEX(Rookies2018[Owner],MATCH($S43,Rookies2018[PickName],0))</f>
        <v>Zach</v>
      </c>
      <c r="U43" s="18" t="e">
        <f>INDEX(#REF!,MATCH($S43,Rookies2018[[PickName]:[PickName]],0))</f>
        <v>#REF!</v>
      </c>
      <c r="V43" s="5"/>
      <c r="W43" s="19"/>
      <c r="X43" s="19"/>
      <c r="Y43" s="21"/>
    </row>
    <row r="44" spans="3:25" x14ac:dyDescent="0.25">
      <c r="C44" s="3">
        <v>5</v>
      </c>
      <c r="D44">
        <v>1</v>
      </c>
      <c r="E44" t="str">
        <f>TEXT(Rookies2018[[#This Row],[Round]],"0")&amp;"."&amp;TEXT(D44,"00")</f>
        <v>5.01</v>
      </c>
      <c r="F44" t="s">
        <v>6012</v>
      </c>
      <c r="G44" t="s">
        <v>376</v>
      </c>
      <c r="H44" t="str">
        <f>IF(Rookies2018[[#This Row],[Player]]="pass","",INDEX(Proj2018[TEAM],MATCH(Rookies2018[[#This Row],[Player]],Proj2018[[PLAYER]:[PLAYER]],0)))</f>
        <v>Den</v>
      </c>
      <c r="I44" t="str">
        <f>IF(Rookies2018[[#This Row],[Player]]="pass","",INDEX(Proj2018[POS],MATCH(Rookies2018[[#This Row],[Player]],Proj2018[[PLAYER]:[PLAYER]],0)))</f>
        <v>WR</v>
      </c>
      <c r="J44">
        <f>CHOOSE(Rookies2018[[#This Row],[Round]],IF(Rookies2018[[#This Row],[Pick]]&lt;6,6,5),4,3,2,1,1,1)</f>
        <v>1</v>
      </c>
      <c r="K44">
        <f>VLOOKUP(Rookies2018[[#This Row],[Owner]],TeamNames1617[],2,FALSE)</f>
        <v>7</v>
      </c>
      <c r="L44" t="str">
        <f>INDEX(ESPNTeams[Team],MATCH(Rookies2018[[#This Row],[TeamID]],ESPNTeams[Team ID],0))</f>
        <v>Baldrick's Cunning Plan</v>
      </c>
      <c r="S44" s="9" t="s">
        <v>5074</v>
      </c>
      <c r="T44" s="10" t="str">
        <f>INDEX(Rookies2018[Owner],MATCH($S44,Rookies2018[PickName],0))</f>
        <v>David T</v>
      </c>
      <c r="U44" s="10" t="e">
        <f>INDEX(#REF!,MATCH($S44,Rookies2018[[PickName]:[PickName]],0))</f>
        <v>#REF!</v>
      </c>
      <c r="V44" s="5"/>
      <c r="W44" s="19"/>
      <c r="X44" s="19"/>
      <c r="Y44" s="20"/>
    </row>
    <row r="45" spans="3:25" x14ac:dyDescent="0.25">
      <c r="C45">
        <v>5</v>
      </c>
      <c r="D45">
        <v>2</v>
      </c>
      <c r="E45" t="str">
        <f>TEXT(Rookies2018[[#This Row],[Round]],"0")&amp;"."&amp;TEXT(D45,"00")</f>
        <v>5.02</v>
      </c>
      <c r="F45" t="s">
        <v>6011</v>
      </c>
      <c r="G45" t="s">
        <v>297</v>
      </c>
      <c r="H45" t="str">
        <f>IF(Rookies2018[[#This Row],[Player]]="pass","",INDEX(Proj2018[TEAM],MATCH(Rookies2018[[#This Row],[Player]],Proj2018[[PLAYER]:[PLAYER]],0)))</f>
        <v>Bal</v>
      </c>
      <c r="I45" t="str">
        <f>IF(Rookies2018[[#This Row],[Player]]="pass","",INDEX(Proj2018[POS],MATCH(Rookies2018[[#This Row],[Player]],Proj2018[[PLAYER]:[PLAYER]],0)))</f>
        <v>TE</v>
      </c>
      <c r="J45">
        <f>CHOOSE(Rookies2018[[#This Row],[Round]],IF(Rookies2018[[#This Row],[Pick]]&lt;6,6,5),4,3,2,1,1,1)</f>
        <v>1</v>
      </c>
      <c r="K45">
        <f>VLOOKUP(Rookies2018[[#This Row],[Owner]],TeamNames1617[],2,FALSE)</f>
        <v>3</v>
      </c>
      <c r="L45" t="str">
        <f>INDEX(ESPNTeams[Team],MATCH(Rookies2018[[#This Row],[TeamID]],ESPNTeams[Team ID],0))</f>
        <v>Nino and The Twerks</v>
      </c>
      <c r="S45" s="9" t="s">
        <v>5078</v>
      </c>
      <c r="T45" s="10" t="str">
        <f>INDEX(Rookies2018[Owner],MATCH($S45,Rookies2018[PickName],0))</f>
        <v>Bob</v>
      </c>
      <c r="U45" s="10" t="e">
        <f>INDEX(#REF!,MATCH($S45,Rookies2018[[PickName]:[PickName]],0))</f>
        <v>#REF!</v>
      </c>
      <c r="V45" s="5"/>
      <c r="W45" s="19"/>
      <c r="X45" s="19"/>
      <c r="Y45" s="20"/>
    </row>
    <row r="46" spans="3:25" x14ac:dyDescent="0.25">
      <c r="C46">
        <v>5</v>
      </c>
      <c r="D46">
        <v>3</v>
      </c>
      <c r="E46" t="str">
        <f>TEXT(Rookies2018[[#This Row],[Round]],"0")&amp;"."&amp;TEXT(D46,"00")</f>
        <v>5.03</v>
      </c>
      <c r="F46" t="s">
        <v>6017</v>
      </c>
      <c r="G46" t="s">
        <v>388</v>
      </c>
      <c r="H46" t="str">
        <f>IF(Rookies2018[[#This Row],[Player]]="pass","",INDEX(Proj2018[TEAM],MATCH(Rookies2018[[#This Row],[Player]],Proj2018[[PLAYER]:[PLAYER]],0)))</f>
        <v>Atl</v>
      </c>
      <c r="I46" t="str">
        <f>IF(Rookies2018[[#This Row],[Player]]="pass","",INDEX(Proj2018[POS],MATCH(Rookies2018[[#This Row],[Player]],Proj2018[[PLAYER]:[PLAYER]],0)))</f>
        <v>RB</v>
      </c>
      <c r="J46">
        <f>CHOOSE(Rookies2018[[#This Row],[Round]],IF(Rookies2018[[#This Row],[Pick]]&lt;6,6,5),4,3,2,1,1,1)</f>
        <v>1</v>
      </c>
      <c r="K46">
        <f>VLOOKUP(Rookies2018[[#This Row],[Owner]],TeamNames1617[],2,FALSE)</f>
        <v>2</v>
      </c>
      <c r="L46" t="str">
        <f>INDEX(ESPNTeams[Team],MATCH(Rookies2018[[#This Row],[TeamID]],ESPNTeams[Team ID],0))</f>
        <v>We Are All Doomed!</v>
      </c>
      <c r="S46" s="9" t="s">
        <v>5082</v>
      </c>
      <c r="T46" s="10" t="str">
        <f>INDEX(Rookies2018[Owner],MATCH($S46,Rookies2018[PickName],0))</f>
        <v>Sean</v>
      </c>
      <c r="U46" s="10" t="e">
        <f>INDEX(#REF!,MATCH($S46,Rookies2018[[PickName]:[PickName]],0))</f>
        <v>#REF!</v>
      </c>
      <c r="V46" s="5"/>
      <c r="W46" s="19"/>
      <c r="X46" s="19"/>
      <c r="Y46" s="20"/>
    </row>
    <row r="47" spans="3:25" x14ac:dyDescent="0.25">
      <c r="C47">
        <v>5</v>
      </c>
      <c r="D47">
        <v>4</v>
      </c>
      <c r="E47" t="str">
        <f>TEXT(Rookies2018[[#This Row],[Round]],"0")&amp;"."&amp;TEXT(D47,"00")</f>
        <v>5.04</v>
      </c>
      <c r="F47" t="s">
        <v>6013</v>
      </c>
      <c r="G47" t="s">
        <v>6020</v>
      </c>
      <c r="H47" t="str">
        <f>IF(Rookies2018[[#This Row],[Player]]="pass","",INDEX(Proj2018[TEAM],MATCH(Rookies2018[[#This Row],[Player]],Proj2018[[PLAYER]:[PLAYER]],0)))</f>
        <v/>
      </c>
      <c r="I47" t="str">
        <f>IF(Rookies2018[[#This Row],[Player]]="pass","",INDEX(Proj2018[POS],MATCH(Rookies2018[[#This Row],[Player]],Proj2018[[PLAYER]:[PLAYER]],0)))</f>
        <v/>
      </c>
      <c r="J47">
        <f>CHOOSE(Rookies2018[[#This Row],[Round]],IF(Rookies2018[[#This Row],[Pick]]&lt;6,6,5),4,3,2,1,1,1)</f>
        <v>1</v>
      </c>
      <c r="K47">
        <f>VLOOKUP(Rookies2018[[#This Row],[Owner]],TeamNames1617[],2,FALSE)</f>
        <v>9</v>
      </c>
      <c r="L47" t="str">
        <f>INDEX(ESPNTeams[Team],MATCH(Rookies2018[[#This Row],[TeamID]],ESPNTeams[Team ID],0))</f>
        <v>GawdDamn Trash Pandas</v>
      </c>
      <c r="S47" s="13" t="s">
        <v>5086</v>
      </c>
      <c r="T47" s="14" t="str">
        <f>INDEX(Rookies2018[Owner],MATCH($S47,Rookies2018[PickName],0))</f>
        <v>Sean</v>
      </c>
      <c r="U47" s="14" t="e">
        <f>INDEX(#REF!,MATCH($S47,Rookies2018[[PickName]:[PickName]],0))</f>
        <v>#REF!</v>
      </c>
      <c r="V47" s="15"/>
      <c r="W47" s="22"/>
      <c r="X47" s="22"/>
      <c r="Y47" s="23"/>
    </row>
    <row r="48" spans="3:25" x14ac:dyDescent="0.25">
      <c r="C48">
        <v>5</v>
      </c>
      <c r="D48">
        <v>5</v>
      </c>
      <c r="E48" t="str">
        <f>TEXT(Rookies2018[[#This Row],[Round]],"0")&amp;"."&amp;TEXT(D48,"00")</f>
        <v>5.05</v>
      </c>
      <c r="F48" t="s">
        <v>6014</v>
      </c>
      <c r="G48" t="s">
        <v>6020</v>
      </c>
      <c r="H48" t="str">
        <f>IF(Rookies2018[[#This Row],[Player]]="pass","",INDEX(Proj2018[TEAM],MATCH(Rookies2018[[#This Row],[Player]],Proj2018[[PLAYER]:[PLAYER]],0)))</f>
        <v/>
      </c>
      <c r="I48" t="str">
        <f>IF(Rookies2018[[#This Row],[Player]]="pass","",INDEX(Proj2018[POS],MATCH(Rookies2018[[#This Row],[Player]],Proj2018[[PLAYER]:[PLAYER]],0)))</f>
        <v/>
      </c>
      <c r="J48">
        <f>CHOOSE(Rookies2018[[#This Row],[Round]],IF(Rookies2018[[#This Row],[Pick]]&lt;6,6,5),4,3,2,1,1,1)</f>
        <v>1</v>
      </c>
      <c r="K48">
        <f>VLOOKUP(Rookies2018[[#This Row],[Owner]],TeamNames1617[],2,FALSE)</f>
        <v>8</v>
      </c>
      <c r="L48" t="str">
        <f>INDEX(ESPNTeams[Team],MATCH(Rookies2018[[#This Row],[TeamID]],ESPNTeams[Team ID],0))</f>
        <v>Read Option Illiteracy</v>
      </c>
    </row>
    <row r="49" spans="3:12" x14ac:dyDescent="0.25">
      <c r="C49">
        <v>5</v>
      </c>
      <c r="D49">
        <v>6</v>
      </c>
      <c r="E49" t="str">
        <f>TEXT(Rookies2018[[#This Row],[Round]],"0")&amp;"."&amp;TEXT(D49,"00")</f>
        <v>5.06</v>
      </c>
      <c r="F49" t="s">
        <v>6015</v>
      </c>
      <c r="G49" t="s">
        <v>6020</v>
      </c>
      <c r="H49" t="str">
        <f>IF(Rookies2018[[#This Row],[Player]]="pass","",INDEX(Proj2018[TEAM],MATCH(Rookies2018[[#This Row],[Player]],Proj2018[[PLAYER]:[PLAYER]],0)))</f>
        <v/>
      </c>
      <c r="I49" t="str">
        <f>IF(Rookies2018[[#This Row],[Player]]="pass","",INDEX(Proj2018[POS],MATCH(Rookies2018[[#This Row],[Player]],Proj2018[[PLAYER]:[PLAYER]],0)))</f>
        <v/>
      </c>
      <c r="J49">
        <f>CHOOSE(Rookies2018[[#This Row],[Round]],IF(Rookies2018[[#This Row],[Pick]]&lt;6,6,5),4,3,2,1,1,1)</f>
        <v>1</v>
      </c>
      <c r="K49">
        <f>VLOOKUP(Rookies2018[[#This Row],[Owner]],TeamNames1617[],2,FALSE)</f>
        <v>6</v>
      </c>
      <c r="L49" t="str">
        <f>INDEX(ESPNTeams[Team],MATCH(Rookies2018[[#This Row],[TeamID]],ESPNTeams[Team ID],0))</f>
        <v>Scrote Squad</v>
      </c>
    </row>
    <row r="50" spans="3:12" x14ac:dyDescent="0.25">
      <c r="C50">
        <v>5</v>
      </c>
      <c r="D50">
        <v>7</v>
      </c>
      <c r="E50" t="str">
        <f>TEXT(Rookies2018[[#This Row],[Round]],"0")&amp;"."&amp;TEXT(D50,"00")</f>
        <v>5.07</v>
      </c>
      <c r="F50" t="s">
        <v>6019</v>
      </c>
      <c r="G50" t="s">
        <v>466</v>
      </c>
      <c r="H50" t="str">
        <f>IF(Rookies2018[[#This Row],[Player]]="pass","",INDEX(Proj2018[TEAM],MATCH(Rookies2018[[#This Row],[Player]],Proj2018[[PLAYER]:[PLAYER]],0)))</f>
        <v>Ten</v>
      </c>
      <c r="I50" t="str">
        <f>IF(Rookies2018[[#This Row],[Player]]="pass","",INDEX(Proj2018[POS],MATCH(Rookies2018[[#This Row],[Player]],Proj2018[[PLAYER]:[PLAYER]],0)))</f>
        <v>RB</v>
      </c>
      <c r="J50">
        <f>CHOOSE(Rookies2018[[#This Row],[Round]],IF(Rookies2018[[#This Row],[Pick]]&lt;6,6,5),4,3,2,1,1,1)</f>
        <v>1</v>
      </c>
      <c r="K50">
        <f>VLOOKUP(Rookies2018[[#This Row],[Owner]],TeamNames1617[],2,FALSE)</f>
        <v>4</v>
      </c>
      <c r="L50" t="str">
        <f>INDEX(ESPNTeams[Team],MATCH(Rookies2018[[#This Row],[TeamID]],ESPNTeams[Team ID],0))</f>
        <v>R E L A X</v>
      </c>
    </row>
    <row r="51" spans="3:12" x14ac:dyDescent="0.25">
      <c r="C51">
        <v>5</v>
      </c>
      <c r="D51">
        <v>8</v>
      </c>
      <c r="E51" t="str">
        <f>TEXT(Rookies2018[[#This Row],[Round]],"0")&amp;"."&amp;TEXT(D51,"00")</f>
        <v>5.08</v>
      </c>
      <c r="F51" t="s">
        <v>6019</v>
      </c>
      <c r="G51" t="s">
        <v>521</v>
      </c>
      <c r="H51" t="str">
        <f>IF(Rookies2018[[#This Row],[Player]]="pass","",INDEX(Proj2018[TEAM],MATCH(Rookies2018[[#This Row],[Player]],Proj2018[[PLAYER]:[PLAYER]],0)))</f>
        <v>NYJ</v>
      </c>
      <c r="I51" t="str">
        <f>IF(Rookies2018[[#This Row],[Player]]="pass","",INDEX(Proj2018[POS],MATCH(Rookies2018[[#This Row],[Player]],Proj2018[[PLAYER]:[PLAYER]],0)))</f>
        <v>RB</v>
      </c>
      <c r="J51">
        <f>CHOOSE(Rookies2018[[#This Row],[Round]],IF(Rookies2018[[#This Row],[Pick]]&lt;6,6,5),4,3,2,1,1,1)</f>
        <v>1</v>
      </c>
      <c r="K51">
        <f>VLOOKUP(Rookies2018[[#This Row],[Owner]],TeamNames1617[],2,FALSE)</f>
        <v>4</v>
      </c>
      <c r="L51" t="str">
        <f>INDEX(ESPNTeams[Team],MATCH(Rookies2018[[#This Row],[TeamID]],ESPNTeams[Team ID],0))</f>
        <v>R E L A X</v>
      </c>
    </row>
    <row r="52" spans="3:12" x14ac:dyDescent="0.25">
      <c r="C52">
        <v>5</v>
      </c>
      <c r="D52">
        <v>9</v>
      </c>
      <c r="E52" t="str">
        <f>TEXT(Rookies2018[[#This Row],[Round]],"0")&amp;"."&amp;TEXT(D52,"00")</f>
        <v>5.09</v>
      </c>
      <c r="F52" t="s">
        <v>6019</v>
      </c>
      <c r="G52" t="s">
        <v>488</v>
      </c>
      <c r="H52" t="str">
        <f>IF(Rookies2018[[#This Row],[Player]]="pass","",INDEX(Proj2018[TEAM],MATCH(Rookies2018[[#This Row],[Player]],Proj2018[[PLAYER]:[PLAYER]],0)))</f>
        <v>Dal</v>
      </c>
      <c r="I52" t="str">
        <f>IF(Rookies2018[[#This Row],[Player]]="pass","",INDEX(Proj2018[POS],MATCH(Rookies2018[[#This Row],[Player]],Proj2018[[PLAYER]:[PLAYER]],0)))</f>
        <v>RB</v>
      </c>
      <c r="J52">
        <f>CHOOSE(Rookies2018[[#This Row],[Round]],IF(Rookies2018[[#This Row],[Pick]]&lt;6,6,5),4,3,2,1,1,1)</f>
        <v>1</v>
      </c>
      <c r="K52">
        <f>VLOOKUP(Rookies2018[[#This Row],[Owner]],TeamNames1617[],2,FALSE)</f>
        <v>4</v>
      </c>
      <c r="L52" t="str">
        <f>INDEX(ESPNTeams[Team],MATCH(Rookies2018[[#This Row],[TeamID]],ESPNTeams[Team ID],0))</f>
        <v>R E L A X</v>
      </c>
    </row>
    <row r="53" spans="3:12" x14ac:dyDescent="0.25">
      <c r="C53">
        <v>5</v>
      </c>
      <c r="D53">
        <v>10</v>
      </c>
      <c r="E53" t="str">
        <f>TEXT(Rookies2018[[#This Row],[Round]],"0")&amp;"."&amp;TEXT(D53,"00")</f>
        <v>5.10</v>
      </c>
      <c r="F53" t="s">
        <v>6019</v>
      </c>
      <c r="G53" t="s">
        <v>5804</v>
      </c>
      <c r="H53" s="1" t="s">
        <v>58</v>
      </c>
      <c r="I53" s="1" t="s">
        <v>64</v>
      </c>
      <c r="J53">
        <f>CHOOSE(Rookies2018[[#This Row],[Round]],IF(Rookies2018[[#This Row],[Pick]]&lt;6,6,5),4,3,2,1,1,1)</f>
        <v>1</v>
      </c>
      <c r="K53">
        <f>VLOOKUP(Rookies2018[[#This Row],[Owner]],TeamNames1617[],2,FALSE)</f>
        <v>4</v>
      </c>
      <c r="L53" t="str">
        <f>INDEX(ESPNTeams[Team],MATCH(Rookies2018[[#This Row],[TeamID]],ESPNTeams[Team ID],0))</f>
        <v>R E L A X</v>
      </c>
    </row>
    <row r="54" spans="3:12" x14ac:dyDescent="0.25">
      <c r="C54">
        <v>6</v>
      </c>
      <c r="D54">
        <v>1</v>
      </c>
      <c r="E54" t="str">
        <f>TEXT(Rookies2018[[#This Row],[Round]],"0")&amp;"."&amp;TEXT(D54,"00")</f>
        <v>6.01</v>
      </c>
      <c r="F54" t="s">
        <v>6012</v>
      </c>
      <c r="G54" t="s">
        <v>6020</v>
      </c>
      <c r="H54" t="str">
        <f>IF(Rookies2018[[#This Row],[Player]]="pass","",INDEX(Proj2018[TEAM],MATCH(Rookies2018[[#This Row],[Player]],Proj2018[[PLAYER]:[PLAYER]],0)))</f>
        <v/>
      </c>
      <c r="I54" t="str">
        <f>IF(Rookies2018[[#This Row],[Player]]="pass","",INDEX(Proj2018[POS],MATCH(Rookies2018[[#This Row],[Player]],Proj2018[[PLAYER]:[PLAYER]],0)))</f>
        <v/>
      </c>
      <c r="J54">
        <f>CHOOSE(Rookies2018[[#This Row],[Round]],IF(Rookies2018[[#This Row],[Pick]]&lt;6,6,5),4,3,2,1,1,1)</f>
        <v>1</v>
      </c>
      <c r="K54">
        <f>VLOOKUP(Rookies2018[[#This Row],[Owner]],TeamNames1617[],2,FALSE)</f>
        <v>7</v>
      </c>
      <c r="L54" t="str">
        <f>INDEX(ESPNTeams[Team],MATCH(Rookies2018[[#This Row],[TeamID]],ESPNTeams[Team ID],0))</f>
        <v>Baldrick's Cunning Plan</v>
      </c>
    </row>
    <row r="55" spans="3:12" x14ac:dyDescent="0.25">
      <c r="C55">
        <v>6</v>
      </c>
      <c r="D55">
        <v>2</v>
      </c>
      <c r="E55" t="str">
        <f>TEXT(Rookies2018[[#This Row],[Round]],"0")&amp;"."&amp;TEXT(D55,"00")</f>
        <v>6.02</v>
      </c>
      <c r="F55" t="s">
        <v>6011</v>
      </c>
      <c r="G55" t="s">
        <v>6020</v>
      </c>
      <c r="H55" t="str">
        <f>IF(Rookies2018[[#This Row],[Player]]="pass","",INDEX(Proj2018[TEAM],MATCH(Rookies2018[[#This Row],[Player]],Proj2018[[PLAYER]:[PLAYER]],0)))</f>
        <v/>
      </c>
      <c r="I55" t="str">
        <f>IF(Rookies2018[[#This Row],[Player]]="pass","",INDEX(Proj2018[POS],MATCH(Rookies2018[[#This Row],[Player]],Proj2018[[PLAYER]:[PLAYER]],0)))</f>
        <v/>
      </c>
      <c r="J55">
        <f>CHOOSE(Rookies2018[[#This Row],[Round]],IF(Rookies2018[[#This Row],[Pick]]&lt;6,6,5),4,3,2,1,1,1)</f>
        <v>1</v>
      </c>
      <c r="K55">
        <f>VLOOKUP(Rookies2018[[#This Row],[Owner]],TeamNames1617[],2,FALSE)</f>
        <v>3</v>
      </c>
      <c r="L55" t="str">
        <f>INDEX(ESPNTeams[Team],MATCH(Rookies2018[[#This Row],[TeamID]],ESPNTeams[Team ID],0))</f>
        <v>Nino and The Twerks</v>
      </c>
    </row>
    <row r="56" spans="3:12" x14ac:dyDescent="0.25">
      <c r="C56">
        <v>6</v>
      </c>
      <c r="D56">
        <v>3</v>
      </c>
      <c r="E56" t="str">
        <f>TEXT(Rookies2018[[#This Row],[Round]],"0")&amp;"."&amp;TEXT(D56,"00")</f>
        <v>6.03</v>
      </c>
      <c r="F56" t="s">
        <v>6018</v>
      </c>
      <c r="G56" t="s">
        <v>419</v>
      </c>
      <c r="H56" t="str">
        <f>IF(Rookies2018[[#This Row],[Player]]="pass","",INDEX(Proj2018[TEAM],MATCH(Rookies2018[[#This Row],[Player]],Proj2018[[PLAYER]:[PLAYER]],0)))</f>
        <v>Pit</v>
      </c>
      <c r="I56" t="str">
        <f>IF(Rookies2018[[#This Row],[Player]]="pass","",INDEX(Proj2018[POS],MATCH(Rookies2018[[#This Row],[Player]],Proj2018[[PLAYER]:[PLAYER]],0)))</f>
        <v>QB</v>
      </c>
      <c r="J56">
        <f>CHOOSE(Rookies2018[[#This Row],[Round]],IF(Rookies2018[[#This Row],[Pick]]&lt;6,6,5),4,3,2,1,1,1)</f>
        <v>1</v>
      </c>
      <c r="K56">
        <f>VLOOKUP(Rookies2018[[#This Row],[Owner]],TeamNames1617[],2,FALSE)</f>
        <v>10</v>
      </c>
      <c r="L56" t="str">
        <f>INDEX(ESPNTeams[Team],MATCH(Rookies2018[[#This Row],[TeamID]],ESPNTeams[Team ID],0))</f>
        <v>Strange Brew</v>
      </c>
    </row>
    <row r="57" spans="3:12" x14ac:dyDescent="0.25">
      <c r="C57">
        <v>6</v>
      </c>
      <c r="D57">
        <v>4</v>
      </c>
      <c r="E57" t="str">
        <f>TEXT(Rookies2018[[#This Row],[Round]],"0")&amp;"."&amp;TEXT(D57,"00")</f>
        <v>6.04</v>
      </c>
      <c r="F57" t="s">
        <v>6013</v>
      </c>
      <c r="G57" t="s">
        <v>6020</v>
      </c>
      <c r="H57" t="str">
        <f>IF(Rookies2018[[#This Row],[Player]]="pass","",INDEX(Proj2018[TEAM],MATCH(Rookies2018[[#This Row],[Player]],Proj2018[[PLAYER]:[PLAYER]],0)))</f>
        <v/>
      </c>
      <c r="I57" t="str">
        <f>IF(Rookies2018[[#This Row],[Player]]="pass","",INDEX(Proj2018[POS],MATCH(Rookies2018[[#This Row],[Player]],Proj2018[[PLAYER]:[PLAYER]],0)))</f>
        <v/>
      </c>
      <c r="J57">
        <f>CHOOSE(Rookies2018[[#This Row],[Round]],IF(Rookies2018[[#This Row],[Pick]]&lt;6,6,5),4,3,2,1,1,1)</f>
        <v>1</v>
      </c>
      <c r="K57">
        <f>VLOOKUP(Rookies2018[[#This Row],[Owner]],TeamNames1617[],2,FALSE)</f>
        <v>9</v>
      </c>
      <c r="L57" t="str">
        <f>INDEX(ESPNTeams[Team],MATCH(Rookies2018[[#This Row],[TeamID]],ESPNTeams[Team ID],0))</f>
        <v>GawdDamn Trash Pandas</v>
      </c>
    </row>
    <row r="58" spans="3:12" x14ac:dyDescent="0.25">
      <c r="C58">
        <v>6</v>
      </c>
      <c r="D58">
        <v>5</v>
      </c>
      <c r="E58" t="str">
        <f>TEXT(Rookies2018[[#This Row],[Round]],"0")&amp;"."&amp;TEXT(D58,"00")</f>
        <v>6.05</v>
      </c>
      <c r="F58" t="s">
        <v>6014</v>
      </c>
      <c r="G58" t="s">
        <v>6020</v>
      </c>
      <c r="H58" t="str">
        <f>IF(Rookies2018[[#This Row],[Player]]="pass","",INDEX(Proj2018[TEAM],MATCH(Rookies2018[[#This Row],[Player]],Proj2018[[PLAYER]:[PLAYER]],0)))</f>
        <v/>
      </c>
      <c r="I58" t="str">
        <f>IF(Rookies2018[[#This Row],[Player]]="pass","",INDEX(Proj2018[POS],MATCH(Rookies2018[[#This Row],[Player]],Proj2018[[PLAYER]:[PLAYER]],0)))</f>
        <v/>
      </c>
      <c r="J58">
        <f>CHOOSE(Rookies2018[[#This Row],[Round]],IF(Rookies2018[[#This Row],[Pick]]&lt;6,6,5),4,3,2,1,1,1)</f>
        <v>1</v>
      </c>
      <c r="K58">
        <f>VLOOKUP(Rookies2018[[#This Row],[Owner]],TeamNames1617[],2,FALSE)</f>
        <v>8</v>
      </c>
      <c r="L58" t="str">
        <f>INDEX(ESPNTeams[Team],MATCH(Rookies2018[[#This Row],[TeamID]],ESPNTeams[Team ID],0))</f>
        <v>Read Option Illiteracy</v>
      </c>
    </row>
    <row r="59" spans="3:12" x14ac:dyDescent="0.25">
      <c r="C59">
        <v>6</v>
      </c>
      <c r="D59">
        <v>6</v>
      </c>
      <c r="E59" t="str">
        <f>TEXT(Rookies2018[[#This Row],[Round]],"0")&amp;"."&amp;TEXT(D59,"00")</f>
        <v>6.06</v>
      </c>
      <c r="F59" t="s">
        <v>6015</v>
      </c>
      <c r="G59" t="s">
        <v>6020</v>
      </c>
      <c r="H59" t="str">
        <f>IF(Rookies2018[[#This Row],[Player]]="pass","",INDEX(Proj2018[TEAM],MATCH(Rookies2018[[#This Row],[Player]],Proj2018[[PLAYER]:[PLAYER]],0)))</f>
        <v/>
      </c>
      <c r="I59" t="str">
        <f>IF(Rookies2018[[#This Row],[Player]]="pass","",INDEX(Proj2018[POS],MATCH(Rookies2018[[#This Row],[Player]],Proj2018[[PLAYER]:[PLAYER]],0)))</f>
        <v/>
      </c>
      <c r="J59">
        <f>CHOOSE(Rookies2018[[#This Row],[Round]],IF(Rookies2018[[#This Row],[Pick]]&lt;6,6,5),4,3,2,1,1,1)</f>
        <v>1</v>
      </c>
      <c r="K59">
        <f>VLOOKUP(Rookies2018[[#This Row],[Owner]],TeamNames1617[],2,FALSE)</f>
        <v>6</v>
      </c>
      <c r="L59" t="str">
        <f>INDEX(ESPNTeams[Team],MATCH(Rookies2018[[#This Row],[TeamID]],ESPNTeams[Team ID],0))</f>
        <v>Scrote Squad</v>
      </c>
    </row>
    <row r="60" spans="3:12" x14ac:dyDescent="0.25">
      <c r="C60">
        <v>6</v>
      </c>
      <c r="D60">
        <v>7</v>
      </c>
      <c r="E60" t="str">
        <f>TEXT(Rookies2018[[#This Row],[Round]],"0")&amp;"."&amp;TEXT(D60,"00")</f>
        <v>6.07</v>
      </c>
      <c r="F60" t="s">
        <v>6016</v>
      </c>
      <c r="G60" t="s">
        <v>472</v>
      </c>
      <c r="H60" t="str">
        <f>IF(Rookies2018[[#This Row],[Player]]="pass","",INDEX(Proj2018[TEAM],MATCH(Rookies2018[[#This Row],[Player]],Proj2018[[PLAYER]:[PLAYER]],0)))</f>
        <v>Oak</v>
      </c>
      <c r="I60" t="str">
        <f>IF(Rookies2018[[#This Row],[Player]]="pass","",INDEX(Proj2018[POS],MATCH(Rookies2018[[#This Row],[Player]],Proj2018[[PLAYER]:[PLAYER]],0)))</f>
        <v>WR</v>
      </c>
      <c r="J60">
        <f>CHOOSE(Rookies2018[[#This Row],[Round]],IF(Rookies2018[[#This Row],[Pick]]&lt;6,6,5),4,3,2,1,1,1)</f>
        <v>1</v>
      </c>
      <c r="K60">
        <f>VLOOKUP(Rookies2018[[#This Row],[Owner]],TeamNames1617[],2,FALSE)</f>
        <v>5</v>
      </c>
      <c r="L60" t="str">
        <f>INDEX(ESPNTeams[Team],MATCH(Rookies2018[[#This Row],[TeamID]],ESPNTeams[Team ID],0))</f>
        <v>House of Romanov</v>
      </c>
    </row>
    <row r="61" spans="3:12" x14ac:dyDescent="0.25">
      <c r="C61">
        <v>6</v>
      </c>
      <c r="D61">
        <v>8</v>
      </c>
      <c r="E61" t="str">
        <f>TEXT(Rookies2018[[#This Row],[Round]],"0")&amp;"."&amp;TEXT(D61,"00")</f>
        <v>6.08</v>
      </c>
      <c r="F61" t="s">
        <v>6017</v>
      </c>
      <c r="G61" t="s">
        <v>442</v>
      </c>
      <c r="H61" t="str">
        <f>IF(Rookies2018[[#This Row],[Player]]="pass","",INDEX(Proj2018[TEAM],MATCH(Rookies2018[[#This Row],[Player]],Proj2018[[PLAYER]:[PLAYER]],0)))</f>
        <v>Car</v>
      </c>
      <c r="I61" t="str">
        <f>IF(Rookies2018[[#This Row],[Player]]="pass","",INDEX(Proj2018[POS],MATCH(Rookies2018[[#This Row],[Player]],Proj2018[[PLAYER]:[PLAYER]],0)))</f>
        <v>TE</v>
      </c>
      <c r="J61">
        <f>CHOOSE(Rookies2018[[#This Row],[Round]],IF(Rookies2018[[#This Row],[Pick]]&lt;6,6,5),4,3,2,1,1,1)</f>
        <v>1</v>
      </c>
      <c r="K61">
        <f>VLOOKUP(Rookies2018[[#This Row],[Owner]],TeamNames1617[],2,FALSE)</f>
        <v>2</v>
      </c>
      <c r="L61" t="str">
        <f>INDEX(ESPNTeams[Team],MATCH(Rookies2018[[#This Row],[TeamID]],ESPNTeams[Team ID],0))</f>
        <v>We Are All Doomed!</v>
      </c>
    </row>
    <row r="62" spans="3:12" x14ac:dyDescent="0.25">
      <c r="C62">
        <v>6</v>
      </c>
      <c r="D62">
        <v>9</v>
      </c>
      <c r="E62" t="str">
        <f>TEXT(Rookies2018[[#This Row],[Round]],"0")&amp;"."&amp;TEXT(D62,"00")</f>
        <v>6.09</v>
      </c>
      <c r="F62" t="s">
        <v>6019</v>
      </c>
      <c r="G62" t="s">
        <v>408</v>
      </c>
      <c r="H62" t="str">
        <f>IF(Rookies2018[[#This Row],[Player]]="pass","",INDEX(Proj2018[TEAM],MATCH(Rookies2018[[#This Row],[Player]],Proj2018[[PLAYER]:[PLAYER]],0)))</f>
        <v>Hou</v>
      </c>
      <c r="I62" t="str">
        <f>IF(Rookies2018[[#This Row],[Player]]="pass","",INDEX(Proj2018[POS],MATCH(Rookies2018[[#This Row],[Player]],Proj2018[[PLAYER]:[PLAYER]],0)))</f>
        <v>TE</v>
      </c>
      <c r="J62">
        <f>CHOOSE(Rookies2018[[#This Row],[Round]],IF(Rookies2018[[#This Row],[Pick]]&lt;6,6,5),4,3,2,1,1,1)</f>
        <v>1</v>
      </c>
      <c r="K62">
        <f>VLOOKUP(Rookies2018[[#This Row],[Owner]],TeamNames1617[],2,FALSE)</f>
        <v>4</v>
      </c>
      <c r="L62" t="str">
        <f>INDEX(ESPNTeams[Team],MATCH(Rookies2018[[#This Row],[TeamID]],ESPNTeams[Team ID],0))</f>
        <v>R E L A X</v>
      </c>
    </row>
    <row r="63" spans="3:12" x14ac:dyDescent="0.25">
      <c r="C63">
        <v>6</v>
      </c>
      <c r="D63">
        <v>10</v>
      </c>
      <c r="E63" t="str">
        <f>TEXT(Rookies2018[[#This Row],[Round]],"0")&amp;"."&amp;TEXT(D63,"00")</f>
        <v>6.10</v>
      </c>
      <c r="F63" t="s">
        <v>6019</v>
      </c>
      <c r="G63" t="s">
        <v>372</v>
      </c>
      <c r="H63" t="str">
        <f>IF(Rookies2018[[#This Row],[Player]]="pass","",INDEX(Proj2018[TEAM],MATCH(Rookies2018[[#This Row],[Player]],Proj2018[[PLAYER]:[PLAYER]],0)))</f>
        <v>LAC</v>
      </c>
      <c r="I63" t="str">
        <f>IF(Rookies2018[[#This Row],[Player]]="pass","",INDEX(Proj2018[POS],MATCH(Rookies2018[[#This Row],[Player]],Proj2018[[PLAYER]:[PLAYER]],0)))</f>
        <v>RB</v>
      </c>
      <c r="J63">
        <f>CHOOSE(Rookies2018[[#This Row],[Round]],IF(Rookies2018[[#This Row],[Pick]]&lt;6,6,5),4,3,2,1,1,1)</f>
        <v>1</v>
      </c>
      <c r="K63">
        <f>VLOOKUP(Rookies2018[[#This Row],[Owner]],TeamNames1617[],2,FALSE)</f>
        <v>4</v>
      </c>
      <c r="L63" t="str">
        <f>INDEX(ESPNTeams[Team],MATCH(Rookies2018[[#This Row],[TeamID]],ESPNTeams[Team ID],0))</f>
        <v>R E L A X</v>
      </c>
    </row>
    <row r="64" spans="3:12" x14ac:dyDescent="0.25">
      <c r="C64">
        <v>7</v>
      </c>
      <c r="D64">
        <v>1</v>
      </c>
      <c r="E64" t="str">
        <f>TEXT(Rookies2018[[#This Row],[Round]],"0")&amp;"."&amp;TEXT(D64,"00")</f>
        <v>7.01</v>
      </c>
      <c r="F64" t="s">
        <v>6012</v>
      </c>
      <c r="G64" t="s">
        <v>6020</v>
      </c>
      <c r="H64" t="str">
        <f>IF(Rookies2018[[#This Row],[Player]]="pass","",INDEX(Proj2018[TEAM],MATCH(Rookies2018[[#This Row],[Player]],Proj2018[[PLAYER]:[PLAYER]],0)))</f>
        <v/>
      </c>
      <c r="I64" t="str">
        <f>IF(Rookies2018[[#This Row],[Player]]="pass","",INDEX(Proj2018[POS],MATCH(Rookies2018[[#This Row],[Player]],Proj2018[[PLAYER]:[PLAYER]],0)))</f>
        <v/>
      </c>
      <c r="J64">
        <f>CHOOSE(Rookies2018[[#This Row],[Round]],IF(Rookies2018[[#This Row],[Pick]]&lt;6,6,5),4,3,2,1,1,1)</f>
        <v>1</v>
      </c>
      <c r="K64">
        <f>VLOOKUP(Rookies2018[[#This Row],[Owner]],TeamNames1617[],2,FALSE)</f>
        <v>7</v>
      </c>
      <c r="L64" t="str">
        <f>INDEX(ESPNTeams[Team],MATCH(Rookies2018[[#This Row],[TeamID]],ESPNTeams[Team ID],0))</f>
        <v>Baldrick's Cunning Plan</v>
      </c>
    </row>
    <row r="65" spans="3:12" x14ac:dyDescent="0.25">
      <c r="C65">
        <v>7</v>
      </c>
      <c r="D65">
        <v>2</v>
      </c>
      <c r="E65" t="str">
        <f>TEXT(Rookies2018[[#This Row],[Round]],"0")&amp;"."&amp;TEXT(D65,"00")</f>
        <v>7.02</v>
      </c>
      <c r="F65" t="s">
        <v>6011</v>
      </c>
      <c r="G65" t="s">
        <v>6020</v>
      </c>
      <c r="H65" t="str">
        <f>IF(Rookies2018[[#This Row],[Player]]="pass","",INDEX(Proj2018[TEAM],MATCH(Rookies2018[[#This Row],[Player]],Proj2018[[PLAYER]:[PLAYER]],0)))</f>
        <v/>
      </c>
      <c r="I65" t="str">
        <f>IF(Rookies2018[[#This Row],[Player]]="pass","",INDEX(Proj2018[POS],MATCH(Rookies2018[[#This Row],[Player]],Proj2018[[PLAYER]:[PLAYER]],0)))</f>
        <v/>
      </c>
      <c r="J65">
        <f>CHOOSE(Rookies2018[[#This Row],[Round]],IF(Rookies2018[[#This Row],[Pick]]&lt;6,6,5),4,3,2,1,1,1)</f>
        <v>1</v>
      </c>
      <c r="K65">
        <f>VLOOKUP(Rookies2018[[#This Row],[Owner]],TeamNames1617[],2,FALSE)</f>
        <v>3</v>
      </c>
      <c r="L65" t="str">
        <f>INDEX(ESPNTeams[Team],MATCH(Rookies2018[[#This Row],[TeamID]],ESPNTeams[Team ID],0))</f>
        <v>Nino and The Twerks</v>
      </c>
    </row>
    <row r="66" spans="3:12" x14ac:dyDescent="0.25">
      <c r="C66">
        <v>7</v>
      </c>
      <c r="D66">
        <v>3</v>
      </c>
      <c r="E66" t="str">
        <f>TEXT(Rookies2018[[#This Row],[Round]],"0")&amp;"."&amp;TEXT(D66,"00")</f>
        <v>7.03</v>
      </c>
      <c r="F66" t="s">
        <v>6018</v>
      </c>
      <c r="G66" t="s">
        <v>411</v>
      </c>
      <c r="H66" t="str">
        <f>IF(Rookies2018[[#This Row],[Player]]="pass","",INDEX(Proj2018[TEAM],MATCH(Rookies2018[[#This Row],[Player]],Proj2018[[PLAYER]:[PLAYER]],0)))</f>
        <v>Dal</v>
      </c>
      <c r="I66" t="str">
        <f>IF(Rookies2018[[#This Row],[Player]]="pass","",INDEX(Proj2018[POS],MATCH(Rookies2018[[#This Row],[Player]],Proj2018[[PLAYER]:[PLAYER]],0)))</f>
        <v>TE</v>
      </c>
      <c r="J66">
        <f>CHOOSE(Rookies2018[[#This Row],[Round]],IF(Rookies2018[[#This Row],[Pick]]&lt;6,6,5),4,3,2,1,1,1)</f>
        <v>1</v>
      </c>
      <c r="K66">
        <f>VLOOKUP(Rookies2018[[#This Row],[Owner]],TeamNames1617[],2,FALSE)</f>
        <v>10</v>
      </c>
      <c r="L66" t="str">
        <f>INDEX(ESPNTeams[Team],MATCH(Rookies2018[[#This Row],[TeamID]],ESPNTeams[Team ID],0))</f>
        <v>Strange Brew</v>
      </c>
    </row>
    <row r="67" spans="3:12" x14ac:dyDescent="0.25">
      <c r="C67">
        <v>7</v>
      </c>
      <c r="D67">
        <v>4</v>
      </c>
      <c r="E67" t="str">
        <f>TEXT(Rookies2018[[#This Row],[Round]],"0")&amp;"."&amp;TEXT(D67,"00")</f>
        <v>7.04</v>
      </c>
      <c r="F67" t="s">
        <v>6013</v>
      </c>
      <c r="G67" t="s">
        <v>6020</v>
      </c>
      <c r="H67" t="str">
        <f>IF(Rookies2018[[#This Row],[Player]]="pass","",INDEX(Proj2018[TEAM],MATCH(Rookies2018[[#This Row],[Player]],Proj2018[[PLAYER]:[PLAYER]],0)))</f>
        <v/>
      </c>
      <c r="I67" t="str">
        <f>IF(Rookies2018[[#This Row],[Player]]="pass","",INDEX(Proj2018[POS],MATCH(Rookies2018[[#This Row],[Player]],Proj2018[[PLAYER]:[PLAYER]],0)))</f>
        <v/>
      </c>
      <c r="J67">
        <f>CHOOSE(Rookies2018[[#This Row],[Round]],IF(Rookies2018[[#This Row],[Pick]]&lt;6,6,5),4,3,2,1,1,1)</f>
        <v>1</v>
      </c>
      <c r="K67">
        <f>VLOOKUP(Rookies2018[[#This Row],[Owner]],TeamNames1617[],2,FALSE)</f>
        <v>9</v>
      </c>
      <c r="L67" t="str">
        <f>INDEX(ESPNTeams[Team],MATCH(Rookies2018[[#This Row],[TeamID]],ESPNTeams[Team ID],0))</f>
        <v>GawdDamn Trash Pandas</v>
      </c>
    </row>
    <row r="68" spans="3:12" x14ac:dyDescent="0.25">
      <c r="C68">
        <v>7</v>
      </c>
      <c r="D68">
        <v>5</v>
      </c>
      <c r="E68" t="str">
        <f>TEXT(Rookies2018[[#This Row],[Round]],"0")&amp;"."&amp;TEXT(D68,"00")</f>
        <v>7.05</v>
      </c>
      <c r="F68" t="s">
        <v>6014</v>
      </c>
      <c r="G68" t="s">
        <v>6020</v>
      </c>
      <c r="H68" t="str">
        <f>IF(Rookies2018[[#This Row],[Player]]="pass","",INDEX(Proj2018[TEAM],MATCH(Rookies2018[[#This Row],[Player]],Proj2018[[PLAYER]:[PLAYER]],0)))</f>
        <v/>
      </c>
      <c r="I68" t="str">
        <f>IF(Rookies2018[[#This Row],[Player]]="pass","",INDEX(Proj2018[POS],MATCH(Rookies2018[[#This Row],[Player]],Proj2018[[PLAYER]:[PLAYER]],0)))</f>
        <v/>
      </c>
      <c r="J68">
        <f>CHOOSE(Rookies2018[[#This Row],[Round]],IF(Rookies2018[[#This Row],[Pick]]&lt;6,6,5),4,3,2,1,1,1)</f>
        <v>1</v>
      </c>
      <c r="K68">
        <f>VLOOKUP(Rookies2018[[#This Row],[Owner]],TeamNames1617[],2,FALSE)</f>
        <v>8</v>
      </c>
      <c r="L68" t="str">
        <f>INDEX(ESPNTeams[Team],MATCH(Rookies2018[[#This Row],[TeamID]],ESPNTeams[Team ID],0))</f>
        <v>Read Option Illiteracy</v>
      </c>
    </row>
    <row r="69" spans="3:12" x14ac:dyDescent="0.25">
      <c r="C69">
        <v>7</v>
      </c>
      <c r="D69">
        <v>6</v>
      </c>
      <c r="E69" t="str">
        <f>TEXT(Rookies2018[[#This Row],[Round]],"0")&amp;"."&amp;TEXT(D69,"00")</f>
        <v>7.06</v>
      </c>
      <c r="F69" t="s">
        <v>6015</v>
      </c>
      <c r="G69" t="s">
        <v>6020</v>
      </c>
      <c r="H69" t="str">
        <f>IF(Rookies2018[[#This Row],[Player]]="pass","",INDEX(Proj2018[TEAM],MATCH(Rookies2018[[#This Row],[Player]],Proj2018[[PLAYER]:[PLAYER]],0)))</f>
        <v/>
      </c>
      <c r="I69" t="str">
        <f>IF(Rookies2018[[#This Row],[Player]]="pass","",INDEX(Proj2018[POS],MATCH(Rookies2018[[#This Row],[Player]],Proj2018[[PLAYER]:[PLAYER]],0)))</f>
        <v/>
      </c>
      <c r="J69">
        <f>CHOOSE(Rookies2018[[#This Row],[Round]],IF(Rookies2018[[#This Row],[Pick]]&lt;6,6,5),4,3,2,1,1,1)</f>
        <v>1</v>
      </c>
      <c r="K69">
        <f>VLOOKUP(Rookies2018[[#This Row],[Owner]],TeamNames1617[],2,FALSE)</f>
        <v>6</v>
      </c>
      <c r="L69" t="str">
        <f>INDEX(ESPNTeams[Team],MATCH(Rookies2018[[#This Row],[TeamID]],ESPNTeams[Team ID],0))</f>
        <v>Scrote Squad</v>
      </c>
    </row>
    <row r="70" spans="3:12" x14ac:dyDescent="0.25">
      <c r="C70">
        <v>7</v>
      </c>
      <c r="D70">
        <v>7</v>
      </c>
      <c r="E70" t="str">
        <f>TEXT(Rookies2018[[#This Row],[Round]],"0")&amp;"."&amp;TEXT(D70,"00")</f>
        <v>7.07</v>
      </c>
      <c r="F70" t="s">
        <v>6019</v>
      </c>
      <c r="G70" t="s">
        <v>379</v>
      </c>
      <c r="H70" t="str">
        <f>IF(Rookies2018[[#This Row],[Player]]="pass","",INDEX(Proj2018[TEAM],MATCH(Rookies2018[[#This Row],[Player]],Proj2018[[PLAYER]:[PLAYER]],0)))</f>
        <v>GB</v>
      </c>
      <c r="I70" t="str">
        <f>IF(Rookies2018[[#This Row],[Player]]="pass","",INDEX(Proj2018[POS],MATCH(Rookies2018[[#This Row],[Player]],Proj2018[[PLAYER]:[PLAYER]],0)))</f>
        <v>WR</v>
      </c>
      <c r="J70">
        <f>CHOOSE(Rookies2018[[#This Row],[Round]],IF(Rookies2018[[#This Row],[Pick]]&lt;6,6,5),4,3,2,1,1,1)</f>
        <v>1</v>
      </c>
      <c r="K70">
        <f>VLOOKUP(Rookies2018[[#This Row],[Owner]],TeamNames1617[],2,FALSE)</f>
        <v>4</v>
      </c>
      <c r="L70" t="str">
        <f>INDEX(ESPNTeams[Team],MATCH(Rookies2018[[#This Row],[TeamID]],ESPNTeams[Team ID],0))</f>
        <v>R E L A X</v>
      </c>
    </row>
    <row r="71" spans="3:12" x14ac:dyDescent="0.25">
      <c r="C71">
        <v>7</v>
      </c>
      <c r="D71">
        <v>8</v>
      </c>
      <c r="E71" t="str">
        <f>TEXT(Rookies2018[[#This Row],[Round]],"0")&amp;"."&amp;TEXT(D71,"00")</f>
        <v>7.08</v>
      </c>
      <c r="F71" t="s">
        <v>6017</v>
      </c>
      <c r="G71" t="s">
        <v>1005</v>
      </c>
      <c r="H71" t="str">
        <f>IF(Rookies2018[[#This Row],[Player]]="pass","",INDEX(Proj2018[TEAM],MATCH(Rookies2018[[#This Row],[Player]],Proj2018[[PLAYER]:[PLAYER]],0)))</f>
        <v>Cin</v>
      </c>
      <c r="I71" t="str">
        <f>IF(Rookies2018[[#This Row],[Player]]="pass","",INDEX(Proj2018[POS],MATCH(Rookies2018[[#This Row],[Player]],Proj2018[[PLAYER]:[PLAYER]],0)))</f>
        <v>WR</v>
      </c>
      <c r="J71">
        <f>CHOOSE(Rookies2018[[#This Row],[Round]],IF(Rookies2018[[#This Row],[Pick]]&lt;6,6,5),4,3,2,1,1,1)</f>
        <v>1</v>
      </c>
      <c r="K71">
        <f>VLOOKUP(Rookies2018[[#This Row],[Owner]],TeamNames1617[],2,FALSE)</f>
        <v>2</v>
      </c>
      <c r="L71" t="str">
        <f>INDEX(ESPNTeams[Team],MATCH(Rookies2018[[#This Row],[TeamID]],ESPNTeams[Team ID],0))</f>
        <v>We Are All Doomed!</v>
      </c>
    </row>
    <row r="72" spans="3:12" x14ac:dyDescent="0.25">
      <c r="C72">
        <v>7</v>
      </c>
      <c r="D72">
        <v>9</v>
      </c>
      <c r="E72" t="str">
        <f>TEXT(Rookies2018[[#This Row],[Round]],"0")&amp;"."&amp;TEXT(D72,"00")</f>
        <v>7.09</v>
      </c>
      <c r="F72" t="s">
        <v>6010</v>
      </c>
      <c r="G72" t="s">
        <v>6020</v>
      </c>
      <c r="H72" t="str">
        <f>IF(Rookies2018[[#This Row],[Player]]="pass","",INDEX(Proj2018[TEAM],MATCH(Rookies2018[[#This Row],[Player]],Proj2018[[PLAYER]:[PLAYER]],0)))</f>
        <v/>
      </c>
      <c r="I72" t="str">
        <f>IF(Rookies2018[[#This Row],[Player]]="pass","",INDEX(Proj2018[POS],MATCH(Rookies2018[[#This Row],[Player]],Proj2018[[PLAYER]:[PLAYER]],0)))</f>
        <v/>
      </c>
      <c r="J72">
        <f>CHOOSE(Rookies2018[[#This Row],[Round]],IF(Rookies2018[[#This Row],[Pick]]&lt;6,6,5),4,3,2,1,1,1)</f>
        <v>1</v>
      </c>
      <c r="K72">
        <f>VLOOKUP(Rookies2018[[#This Row],[Owner]],TeamNames1617[],2,FALSE)</f>
        <v>1</v>
      </c>
      <c r="L72" t="str">
        <f>INDEX(ESPNTeams[Team],MATCH(Rookies2018[[#This Row],[TeamID]],ESPNTeams[Team ID],0))</f>
        <v>The Meme Team</v>
      </c>
    </row>
    <row r="73" spans="3:12" x14ac:dyDescent="0.25">
      <c r="C73">
        <v>7</v>
      </c>
      <c r="D73">
        <v>10</v>
      </c>
      <c r="E73" t="str">
        <f>TEXT(Rookies2018[[#This Row],[Round]],"0")&amp;"."&amp;TEXT(D73,"00")</f>
        <v>7.10</v>
      </c>
      <c r="F73" t="s">
        <v>6019</v>
      </c>
      <c r="G73" t="s">
        <v>445</v>
      </c>
      <c r="H73" t="str">
        <f>IF(Rookies2018[[#This Row],[Player]]="pass","",INDEX(Proj2018[TEAM],MATCH(Rookies2018[[#This Row],[Player]],Proj2018[[PLAYER]:[PLAYER]],0)))</f>
        <v>Phi</v>
      </c>
      <c r="I73" t="str">
        <f>IF(Rookies2018[[#This Row],[Player]]="pass","",INDEX(Proj2018[POS],MATCH(Rookies2018[[#This Row],[Player]],Proj2018[[PLAYER]:[PLAYER]],0)))</f>
        <v>RB</v>
      </c>
      <c r="J73">
        <f>CHOOSE(Rookies2018[[#This Row],[Round]],IF(Rookies2018[[#This Row],[Pick]]&lt;6,6,5),4,3,2,1,1,1)</f>
        <v>1</v>
      </c>
      <c r="K73">
        <f>VLOOKUP(Rookies2018[[#This Row],[Owner]],TeamNames1617[],2,FALSE)</f>
        <v>4</v>
      </c>
      <c r="L73" t="str">
        <f>INDEX(ESPNTeams[Team],MATCH(Rookies2018[[#This Row],[TeamID]],ESPNTeams[Team ID],0))</f>
        <v>R E L A X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D697E-CA86-45FB-BFC9-6F610917B511}">
  <sheetPr codeName="Sheet14"/>
  <dimension ref="C3:O40"/>
  <sheetViews>
    <sheetView workbookViewId="0">
      <selection activeCell="G31" sqref="G31"/>
    </sheetView>
  </sheetViews>
  <sheetFormatPr defaultRowHeight="15" x14ac:dyDescent="0.25"/>
  <cols>
    <col min="3" max="3" width="11.140625" bestFit="1" customWidth="1"/>
    <col min="4" max="4" width="8.5703125" bestFit="1" customWidth="1"/>
    <col min="5" max="5" width="6.7109375" bestFit="1" customWidth="1"/>
    <col min="6" max="6" width="11.42578125" customWidth="1"/>
    <col min="7" max="7" width="18.7109375" customWidth="1"/>
    <col min="12" max="12" width="29.28515625" bestFit="1" customWidth="1"/>
    <col min="14" max="14" width="9.28515625" customWidth="1"/>
    <col min="15" max="15" width="29.28515625" bestFit="1" customWidth="1"/>
  </cols>
  <sheetData>
    <row r="3" spans="3:15" x14ac:dyDescent="0.25">
      <c r="C3" s="2" t="s">
        <v>6007</v>
      </c>
      <c r="D3" s="2" t="s">
        <v>6005</v>
      </c>
      <c r="E3" s="2" t="s">
        <v>6006</v>
      </c>
      <c r="F3" t="s">
        <v>1008</v>
      </c>
      <c r="G3" t="s">
        <v>2197</v>
      </c>
      <c r="H3" t="s">
        <v>1599</v>
      </c>
      <c r="I3" t="s">
        <v>1007</v>
      </c>
      <c r="J3" t="s">
        <v>6008</v>
      </c>
      <c r="K3" t="s">
        <v>5598</v>
      </c>
      <c r="L3" t="s">
        <v>6009</v>
      </c>
      <c r="N3" t="s">
        <v>5598</v>
      </c>
      <c r="O3" t="s">
        <v>6009</v>
      </c>
    </row>
    <row r="4" spans="3:15" x14ac:dyDescent="0.25">
      <c r="C4" t="s">
        <v>6022</v>
      </c>
      <c r="D4" s="3">
        <v>1</v>
      </c>
      <c r="E4">
        <v>1</v>
      </c>
      <c r="F4" t="s">
        <v>6013</v>
      </c>
      <c r="G4" t="s">
        <v>99</v>
      </c>
      <c r="H4" t="s">
        <v>64</v>
      </c>
      <c r="I4" t="s">
        <v>2322</v>
      </c>
      <c r="J4">
        <f>_xlfn.SWITCH(Rookies2017[[#This Row],[Round]],1,IF(Rookies2017[[#This Row],[Pick]]&lt;6,6,5),2,4,3)</f>
        <v>6</v>
      </c>
      <c r="K4">
        <v>9</v>
      </c>
      <c r="L4" t="str">
        <f>VLOOKUP(Rookies2017[[#This Row],[TeamID]],TeamNames[],2,FALSE)</f>
        <v>GAWDDAMN TRASH PANDAS (0-0)</v>
      </c>
      <c r="N4">
        <v>1</v>
      </c>
      <c r="O4" t="s">
        <v>6023</v>
      </c>
    </row>
    <row r="5" spans="3:15" x14ac:dyDescent="0.25">
      <c r="C5" t="s">
        <v>6024</v>
      </c>
      <c r="D5" s="3">
        <v>1</v>
      </c>
      <c r="E5">
        <v>2</v>
      </c>
      <c r="F5" t="s">
        <v>6015</v>
      </c>
      <c r="G5" t="s">
        <v>119</v>
      </c>
      <c r="H5" t="s">
        <v>64</v>
      </c>
      <c r="I5" t="s">
        <v>2224</v>
      </c>
      <c r="J5">
        <f>_xlfn.SWITCH(Rookies2017[[#This Row],[Round]],1,IF(Rookies2017[[#This Row],[Pick]]&lt;6,6,5),2,4,3)</f>
        <v>6</v>
      </c>
      <c r="K5">
        <v>6</v>
      </c>
      <c r="L5" t="str">
        <f>VLOOKUP(Rookies2017[[#This Row],[TeamID]],TeamNames[],2,FALSE)</f>
        <v>TACO EBDBBNB-CLE (0-0)</v>
      </c>
      <c r="N5">
        <v>2</v>
      </c>
      <c r="O5" t="s">
        <v>6025</v>
      </c>
    </row>
    <row r="6" spans="3:15" x14ac:dyDescent="0.25">
      <c r="C6" t="s">
        <v>6026</v>
      </c>
      <c r="D6" s="3">
        <v>1</v>
      </c>
      <c r="E6">
        <v>3</v>
      </c>
      <c r="F6" t="s">
        <v>6014</v>
      </c>
      <c r="G6" t="s">
        <v>100</v>
      </c>
      <c r="H6" t="s">
        <v>64</v>
      </c>
      <c r="I6" t="s">
        <v>2209</v>
      </c>
      <c r="J6">
        <f>_xlfn.SWITCH(Rookies2017[[#This Row],[Round]],1,IF(Rookies2017[[#This Row],[Pick]]&lt;6,6,5),2,4,3)</f>
        <v>6</v>
      </c>
      <c r="K6">
        <v>8</v>
      </c>
      <c r="L6" t="str">
        <f>VLOOKUP(Rookies2017[[#This Row],[TeamID]],TeamNames[],2,FALSE)</f>
        <v>LUCK EY, GURL (0-0)</v>
      </c>
      <c r="N6">
        <v>3</v>
      </c>
      <c r="O6" t="s">
        <v>6027</v>
      </c>
    </row>
    <row r="7" spans="3:15" x14ac:dyDescent="0.25">
      <c r="C7" t="s">
        <v>6028</v>
      </c>
      <c r="D7" s="3">
        <v>1</v>
      </c>
      <c r="E7">
        <v>4</v>
      </c>
      <c r="F7" t="s">
        <v>6018</v>
      </c>
      <c r="G7" t="s">
        <v>124</v>
      </c>
      <c r="H7" t="s">
        <v>64</v>
      </c>
      <c r="I7" t="s">
        <v>2231</v>
      </c>
      <c r="J7">
        <f>_xlfn.SWITCH(Rookies2017[[#This Row],[Round]],1,IF(Rookies2017[[#This Row],[Pick]]&lt;6,6,5),2,4,3)</f>
        <v>6</v>
      </c>
      <c r="K7">
        <v>10</v>
      </c>
      <c r="L7" t="str">
        <f>VLOOKUP(Rookies2017[[#This Row],[TeamID]],TeamNames[],2,FALSE)</f>
        <v>STRANGE BREW (0-0)</v>
      </c>
      <c r="N7">
        <v>4</v>
      </c>
      <c r="O7" t="s">
        <v>6029</v>
      </c>
    </row>
    <row r="8" spans="3:15" x14ac:dyDescent="0.25">
      <c r="C8" t="s">
        <v>6030</v>
      </c>
      <c r="D8" s="3">
        <v>1</v>
      </c>
      <c r="E8">
        <v>5</v>
      </c>
      <c r="F8" t="s">
        <v>6012</v>
      </c>
      <c r="G8" t="s">
        <v>169</v>
      </c>
      <c r="H8" t="s">
        <v>102</v>
      </c>
      <c r="I8" t="s">
        <v>2241</v>
      </c>
      <c r="J8">
        <f>_xlfn.SWITCH(Rookies2017[[#This Row],[Round]],1,IF(Rookies2017[[#This Row],[Pick]]&lt;6,6,5),2,4,3)</f>
        <v>6</v>
      </c>
      <c r="K8">
        <v>7</v>
      </c>
      <c r="L8" t="str">
        <f>VLOOKUP(Rookies2017[[#This Row],[TeamID]],TeamNames[],2,FALSE)</f>
        <v>BALDRICK'S CUNNING PLAN (0-0)</v>
      </c>
      <c r="N8">
        <v>5</v>
      </c>
      <c r="O8" t="s">
        <v>6031</v>
      </c>
    </row>
    <row r="9" spans="3:15" x14ac:dyDescent="0.25">
      <c r="C9" t="s">
        <v>6032</v>
      </c>
      <c r="D9" s="3">
        <v>1</v>
      </c>
      <c r="E9">
        <v>6</v>
      </c>
      <c r="F9" t="s">
        <v>6011</v>
      </c>
      <c r="G9" t="s">
        <v>266</v>
      </c>
      <c r="H9" t="s">
        <v>102</v>
      </c>
      <c r="I9" t="s">
        <v>2231</v>
      </c>
      <c r="J9">
        <f>_xlfn.SWITCH(Rookies2017[[#This Row],[Round]],1,IF(Rookies2017[[#This Row],[Pick]]&lt;6,6,5),2,4,3)</f>
        <v>5</v>
      </c>
      <c r="K9">
        <v>3</v>
      </c>
      <c r="L9" t="str">
        <f>VLOOKUP(Rookies2017[[#This Row],[TeamID]],TeamNames[],2,FALSE)</f>
        <v>NINO AND THE TWERKS (0-0)</v>
      </c>
      <c r="N9">
        <v>6</v>
      </c>
      <c r="O9" t="s">
        <v>6033</v>
      </c>
    </row>
    <row r="10" spans="3:15" x14ac:dyDescent="0.25">
      <c r="C10" t="s">
        <v>6034</v>
      </c>
      <c r="D10" s="3">
        <v>1</v>
      </c>
      <c r="E10">
        <v>7</v>
      </c>
      <c r="F10" t="s">
        <v>6018</v>
      </c>
      <c r="G10" t="s">
        <v>417</v>
      </c>
      <c r="H10" t="s">
        <v>64</v>
      </c>
      <c r="I10" t="s">
        <v>2208</v>
      </c>
      <c r="J10">
        <f>_xlfn.SWITCH(Rookies2017[[#This Row],[Round]],1,IF(Rookies2017[[#This Row],[Pick]]&lt;6,6,5),2,4,3)</f>
        <v>5</v>
      </c>
      <c r="K10">
        <v>10</v>
      </c>
      <c r="L10" t="str">
        <f>VLOOKUP(Rookies2017[[#This Row],[TeamID]],TeamNames[],2,FALSE)</f>
        <v>STRANGE BREW (0-0)</v>
      </c>
      <c r="N10">
        <v>7</v>
      </c>
      <c r="O10" t="s">
        <v>6035</v>
      </c>
    </row>
    <row r="11" spans="3:15" x14ac:dyDescent="0.25">
      <c r="C11" t="s">
        <v>6036</v>
      </c>
      <c r="D11" s="3">
        <v>1</v>
      </c>
      <c r="E11">
        <v>8</v>
      </c>
      <c r="F11" t="s">
        <v>6016</v>
      </c>
      <c r="G11" t="s">
        <v>98</v>
      </c>
      <c r="H11" t="s">
        <v>64</v>
      </c>
      <c r="I11" t="s">
        <v>54</v>
      </c>
      <c r="J11">
        <f>_xlfn.SWITCH(Rookies2017[[#This Row],[Round]],1,IF(Rookies2017[[#This Row],[Pick]]&lt;6,6,5),2,4,3)</f>
        <v>5</v>
      </c>
      <c r="K11">
        <v>5</v>
      </c>
      <c r="L11" t="str">
        <f>VLOOKUP(Rookies2017[[#This Row],[TeamID]],TeamNames[],2,FALSE)</f>
        <v>HOUSE OF ROMANOV (0-0)</v>
      </c>
      <c r="N11">
        <v>8</v>
      </c>
      <c r="O11" t="s">
        <v>6037</v>
      </c>
    </row>
    <row r="12" spans="3:15" x14ac:dyDescent="0.25">
      <c r="C12" t="s">
        <v>6038</v>
      </c>
      <c r="D12" s="3">
        <v>1</v>
      </c>
      <c r="E12">
        <v>9</v>
      </c>
      <c r="F12" t="s">
        <v>6013</v>
      </c>
      <c r="G12" t="s">
        <v>195</v>
      </c>
      <c r="H12" t="s">
        <v>64</v>
      </c>
      <c r="I12" t="s">
        <v>28</v>
      </c>
      <c r="J12">
        <f>_xlfn.SWITCH(Rookies2017[[#This Row],[Round]],1,IF(Rookies2017[[#This Row],[Pick]]&lt;6,6,5),2,4,3)</f>
        <v>5</v>
      </c>
      <c r="K12">
        <v>9</v>
      </c>
      <c r="L12" t="str">
        <f>VLOOKUP(Rookies2017[[#This Row],[TeamID]],TeamNames[],2,FALSE)</f>
        <v>GAWDDAMN TRASH PANDAS (0-0)</v>
      </c>
      <c r="N12">
        <v>9</v>
      </c>
      <c r="O12" t="s">
        <v>6039</v>
      </c>
    </row>
    <row r="13" spans="3:15" x14ac:dyDescent="0.25">
      <c r="C13" t="s">
        <v>4952</v>
      </c>
      <c r="D13" s="3">
        <v>1</v>
      </c>
      <c r="E13">
        <v>10</v>
      </c>
      <c r="F13" t="s">
        <v>6019</v>
      </c>
      <c r="G13" t="s">
        <v>5589</v>
      </c>
      <c r="H13" t="s">
        <v>126</v>
      </c>
      <c r="I13" t="s">
        <v>94</v>
      </c>
      <c r="J13">
        <f>_xlfn.SWITCH(Rookies2017[[#This Row],[Round]],1,IF(Rookies2017[[#This Row],[Pick]]&lt;6,6,5),2,4,3)</f>
        <v>5</v>
      </c>
      <c r="K13">
        <v>4</v>
      </c>
      <c r="L13" t="str">
        <f>VLOOKUP(Rookies2017[[#This Row],[TeamID]],TeamNames[],2,FALSE)</f>
        <v>R E L A X (0-0)</v>
      </c>
      <c r="N13">
        <v>10</v>
      </c>
      <c r="O13" t="s">
        <v>6040</v>
      </c>
    </row>
    <row r="14" spans="3:15" x14ac:dyDescent="0.25">
      <c r="C14" t="s">
        <v>6041</v>
      </c>
      <c r="D14" s="3">
        <v>2</v>
      </c>
      <c r="E14">
        <v>1</v>
      </c>
      <c r="F14" t="s">
        <v>6013</v>
      </c>
      <c r="G14" t="s">
        <v>187</v>
      </c>
      <c r="H14" t="s">
        <v>126</v>
      </c>
      <c r="I14" t="s">
        <v>92</v>
      </c>
      <c r="J14">
        <f>_xlfn.SWITCH(Rookies2017[[#This Row],[Round]],1,IF(Rookies2017[[#This Row],[Pick]]&lt;6,6,5),2,4,3)</f>
        <v>4</v>
      </c>
      <c r="K14">
        <v>9</v>
      </c>
      <c r="L14" t="str">
        <f>VLOOKUP(Rookies2017[[#This Row],[TeamID]],TeamNames[],2,FALSE)</f>
        <v>GAWDDAMN TRASH PANDAS (0-0)</v>
      </c>
    </row>
    <row r="15" spans="3:15" x14ac:dyDescent="0.25">
      <c r="C15" t="s">
        <v>6042</v>
      </c>
      <c r="D15" s="3">
        <v>2</v>
      </c>
      <c r="E15">
        <v>2</v>
      </c>
      <c r="F15" t="s">
        <v>6010</v>
      </c>
      <c r="G15" t="s">
        <v>263</v>
      </c>
      <c r="H15" t="s">
        <v>102</v>
      </c>
      <c r="I15" t="s">
        <v>70</v>
      </c>
      <c r="J15">
        <f>_xlfn.SWITCH(Rookies2017[[#This Row],[Round]],1,IF(Rookies2017[[#This Row],[Pick]]&lt;6,6,5),2,4,3)</f>
        <v>4</v>
      </c>
      <c r="K15">
        <v>1</v>
      </c>
      <c r="L15" t="str">
        <f>VLOOKUP(Rookies2017[[#This Row],[TeamID]],TeamNames[],2,FALSE)</f>
        <v>THE MEME TEAM (0-0)</v>
      </c>
    </row>
    <row r="16" spans="3:15" x14ac:dyDescent="0.25">
      <c r="C16" t="s">
        <v>6043</v>
      </c>
      <c r="D16" s="3">
        <v>2</v>
      </c>
      <c r="E16">
        <v>3</v>
      </c>
      <c r="F16" t="s">
        <v>6014</v>
      </c>
      <c r="G16" t="s">
        <v>241</v>
      </c>
      <c r="H16" t="s">
        <v>102</v>
      </c>
      <c r="I16" t="s">
        <v>2233</v>
      </c>
      <c r="J16">
        <f>_xlfn.SWITCH(Rookies2017[[#This Row],[Round]],1,IF(Rookies2017[[#This Row],[Pick]]&lt;6,6,5),2,4,3)</f>
        <v>4</v>
      </c>
      <c r="K16">
        <v>8</v>
      </c>
      <c r="L16" t="str">
        <f>VLOOKUP(Rookies2017[[#This Row],[TeamID]],TeamNames[],2,FALSE)</f>
        <v>LUCK EY, GURL (0-0)</v>
      </c>
    </row>
    <row r="17" spans="3:12" x14ac:dyDescent="0.25">
      <c r="C17" t="s">
        <v>6044</v>
      </c>
      <c r="D17" s="3">
        <v>2</v>
      </c>
      <c r="E17">
        <v>4</v>
      </c>
      <c r="F17" t="s">
        <v>6018</v>
      </c>
      <c r="G17" t="s">
        <v>192</v>
      </c>
      <c r="H17" t="s">
        <v>102</v>
      </c>
      <c r="I17" t="s">
        <v>2213</v>
      </c>
      <c r="J17">
        <f>_xlfn.SWITCH(Rookies2017[[#This Row],[Round]],1,IF(Rookies2017[[#This Row],[Pick]]&lt;6,6,5),2,4,3)</f>
        <v>4</v>
      </c>
      <c r="K17">
        <v>10</v>
      </c>
      <c r="L17" t="str">
        <f>VLOOKUP(Rookies2017[[#This Row],[TeamID]],TeamNames[],2,FALSE)</f>
        <v>STRANGE BREW (0-0)</v>
      </c>
    </row>
    <row r="18" spans="3:12" x14ac:dyDescent="0.25">
      <c r="C18" t="s">
        <v>6045</v>
      </c>
      <c r="D18" s="3">
        <v>2</v>
      </c>
      <c r="E18">
        <v>5</v>
      </c>
      <c r="F18" t="s">
        <v>6012</v>
      </c>
      <c r="G18" t="s">
        <v>103</v>
      </c>
      <c r="H18" t="s">
        <v>64</v>
      </c>
      <c r="I18" t="s">
        <v>62</v>
      </c>
      <c r="J18">
        <f>_xlfn.SWITCH(Rookies2017[[#This Row],[Round]],1,IF(Rookies2017[[#This Row],[Pick]]&lt;6,6,5),2,4,3)</f>
        <v>4</v>
      </c>
      <c r="K18">
        <v>7</v>
      </c>
      <c r="L18" t="str">
        <f>VLOOKUP(Rookies2017[[#This Row],[TeamID]],TeamNames[],2,FALSE)</f>
        <v>BALDRICK'S CUNNING PLAN (0-0)</v>
      </c>
    </row>
    <row r="19" spans="3:12" x14ac:dyDescent="0.25">
      <c r="C19" t="s">
        <v>6046</v>
      </c>
      <c r="D19" s="3">
        <v>2</v>
      </c>
      <c r="E19">
        <v>6</v>
      </c>
      <c r="F19" t="s">
        <v>6011</v>
      </c>
      <c r="G19" t="s">
        <v>230</v>
      </c>
      <c r="H19" t="s">
        <v>126</v>
      </c>
      <c r="I19" t="s">
        <v>2268</v>
      </c>
      <c r="J19">
        <f>_xlfn.SWITCH(Rookies2017[[#This Row],[Round]],1,IF(Rookies2017[[#This Row],[Pick]]&lt;6,6,5),2,4,3)</f>
        <v>4</v>
      </c>
      <c r="K19">
        <v>3</v>
      </c>
      <c r="L19" t="str">
        <f>VLOOKUP(Rookies2017[[#This Row],[TeamID]],TeamNames[],2,FALSE)</f>
        <v>NINO AND THE TWERKS (0-0)</v>
      </c>
    </row>
    <row r="20" spans="3:12" x14ac:dyDescent="0.25">
      <c r="C20" t="s">
        <v>6047</v>
      </c>
      <c r="D20" s="3">
        <v>2</v>
      </c>
      <c r="E20">
        <v>7</v>
      </c>
      <c r="F20" t="s">
        <v>6017</v>
      </c>
      <c r="G20" t="s">
        <v>6048</v>
      </c>
      <c r="H20" t="s">
        <v>64</v>
      </c>
      <c r="I20" t="s">
        <v>2219</v>
      </c>
      <c r="J20">
        <f>_xlfn.SWITCH(Rookies2017[[#This Row],[Round]],1,IF(Rookies2017[[#This Row],[Pick]]&lt;6,6,5),2,4,3)</f>
        <v>4</v>
      </c>
      <c r="K20">
        <v>2</v>
      </c>
      <c r="L20" t="str">
        <f>VLOOKUP(Rookies2017[[#This Row],[TeamID]],TeamNames[],2,FALSE)</f>
        <v>POLISH BULLFIGHTERS (0-0)</v>
      </c>
    </row>
    <row r="21" spans="3:12" x14ac:dyDescent="0.25">
      <c r="C21" t="s">
        <v>6049</v>
      </c>
      <c r="D21" s="3">
        <v>2</v>
      </c>
      <c r="E21">
        <v>8</v>
      </c>
      <c r="F21" t="s">
        <v>6017</v>
      </c>
      <c r="G21" t="s">
        <v>330</v>
      </c>
      <c r="H21" t="s">
        <v>64</v>
      </c>
      <c r="I21" t="s">
        <v>68</v>
      </c>
      <c r="J21">
        <f>_xlfn.SWITCH(Rookies2017[[#This Row],[Round]],1,IF(Rookies2017[[#This Row],[Pick]]&lt;6,6,5),2,4,3)</f>
        <v>4</v>
      </c>
      <c r="K21">
        <v>2</v>
      </c>
      <c r="L21" t="str">
        <f>VLOOKUP(Rookies2017[[#This Row],[TeamID]],TeamNames[],2,FALSE)</f>
        <v>POLISH BULLFIGHTERS (0-0)</v>
      </c>
    </row>
    <row r="22" spans="3:12" x14ac:dyDescent="0.25">
      <c r="C22" t="s">
        <v>6050</v>
      </c>
      <c r="D22" s="3">
        <v>2</v>
      </c>
      <c r="E22">
        <v>9</v>
      </c>
      <c r="F22" t="s">
        <v>6019</v>
      </c>
      <c r="G22" t="s">
        <v>152</v>
      </c>
      <c r="H22" t="s">
        <v>64</v>
      </c>
      <c r="I22" t="s">
        <v>2246</v>
      </c>
      <c r="J22">
        <f>_xlfn.SWITCH(Rookies2017[[#This Row],[Round]],1,IF(Rookies2017[[#This Row],[Pick]]&lt;6,6,5),2,4,3)</f>
        <v>4</v>
      </c>
      <c r="K22">
        <v>4</v>
      </c>
      <c r="L22" t="str">
        <f>VLOOKUP(Rookies2017[[#This Row],[TeamID]],TeamNames[],2,FALSE)</f>
        <v>R E L A X (0-0)</v>
      </c>
    </row>
    <row r="23" spans="3:12" x14ac:dyDescent="0.25">
      <c r="C23" t="s">
        <v>4972</v>
      </c>
      <c r="D23" s="3">
        <v>2</v>
      </c>
      <c r="E23">
        <v>10</v>
      </c>
      <c r="F23" t="s">
        <v>6010</v>
      </c>
      <c r="G23" t="s">
        <v>148</v>
      </c>
      <c r="H23" t="s">
        <v>102</v>
      </c>
      <c r="I23" t="s">
        <v>2236</v>
      </c>
      <c r="J23">
        <f>_xlfn.SWITCH(Rookies2017[[#This Row],[Round]],1,IF(Rookies2017[[#This Row],[Pick]]&lt;6,6,5),2,4,3)</f>
        <v>4</v>
      </c>
      <c r="K23">
        <v>1</v>
      </c>
      <c r="L23" t="str">
        <f>VLOOKUP(Rookies2017[[#This Row],[TeamID]],TeamNames[],2,FALSE)</f>
        <v>THE MEME TEAM (0-0)</v>
      </c>
    </row>
    <row r="24" spans="3:12" x14ac:dyDescent="0.25">
      <c r="C24" t="s">
        <v>6051</v>
      </c>
      <c r="D24" s="3">
        <v>3</v>
      </c>
      <c r="E24">
        <v>1</v>
      </c>
      <c r="F24" t="s">
        <v>6010</v>
      </c>
      <c r="G24" t="s">
        <v>879</v>
      </c>
      <c r="H24" t="s">
        <v>64</v>
      </c>
      <c r="I24" t="s">
        <v>94</v>
      </c>
      <c r="J24">
        <f>_xlfn.SWITCH(Rookies2017[[#This Row],[Round]],1,IF(Rookies2017[[#This Row],[Pick]]&lt;6,6,5),2,4,3)</f>
        <v>3</v>
      </c>
      <c r="K24">
        <v>1</v>
      </c>
      <c r="L24" t="str">
        <f>VLOOKUP(Rookies2017[[#This Row],[TeamID]],TeamNames[],2,FALSE)</f>
        <v>THE MEME TEAM (0-0)</v>
      </c>
    </row>
    <row r="25" spans="3:12" x14ac:dyDescent="0.25">
      <c r="C25" t="s">
        <v>6052</v>
      </c>
      <c r="D25" s="3">
        <v>3</v>
      </c>
      <c r="E25">
        <v>2</v>
      </c>
      <c r="F25" t="s">
        <v>6015</v>
      </c>
      <c r="G25" t="s">
        <v>300</v>
      </c>
      <c r="H25" t="s">
        <v>102</v>
      </c>
      <c r="I25" t="s">
        <v>2248</v>
      </c>
      <c r="J25">
        <f>_xlfn.SWITCH(Rookies2017[[#This Row],[Round]],1,IF(Rookies2017[[#This Row],[Pick]]&lt;6,6,5),2,4,3)</f>
        <v>3</v>
      </c>
      <c r="K25">
        <v>6</v>
      </c>
      <c r="L25" t="str">
        <f>VLOOKUP(Rookies2017[[#This Row],[TeamID]],TeamNames[],2,FALSE)</f>
        <v>TACO EBDBBNB-CLE (0-0)</v>
      </c>
    </row>
    <row r="26" spans="3:12" x14ac:dyDescent="0.25">
      <c r="C26" t="s">
        <v>6053</v>
      </c>
      <c r="D26" s="3">
        <v>3</v>
      </c>
      <c r="E26">
        <v>3</v>
      </c>
      <c r="F26" t="s">
        <v>6014</v>
      </c>
      <c r="G26" t="s">
        <v>61</v>
      </c>
      <c r="H26" t="s">
        <v>29</v>
      </c>
      <c r="I26" t="s">
        <v>62</v>
      </c>
      <c r="J26">
        <f>_xlfn.SWITCH(Rookies2017[[#This Row],[Round]],1,IF(Rookies2017[[#This Row],[Pick]]&lt;6,6,5),2,4,3)</f>
        <v>3</v>
      </c>
      <c r="K26">
        <v>8</v>
      </c>
      <c r="L26" t="str">
        <f>VLOOKUP(Rookies2017[[#This Row],[TeamID]],TeamNames[],2,FALSE)</f>
        <v>LUCK EY, GURL (0-0)</v>
      </c>
    </row>
    <row r="27" spans="3:12" x14ac:dyDescent="0.25">
      <c r="C27" t="s">
        <v>6054</v>
      </c>
      <c r="D27" s="3">
        <v>3</v>
      </c>
      <c r="E27">
        <v>4</v>
      </c>
      <c r="F27" t="s">
        <v>6017</v>
      </c>
      <c r="G27" t="s">
        <v>382</v>
      </c>
      <c r="H27" t="s">
        <v>64</v>
      </c>
      <c r="I27" t="s">
        <v>92</v>
      </c>
      <c r="J27">
        <f>_xlfn.SWITCH(Rookies2017[[#This Row],[Round]],1,IF(Rookies2017[[#This Row],[Pick]]&lt;6,6,5),2,4,3)</f>
        <v>3</v>
      </c>
      <c r="K27">
        <v>2</v>
      </c>
      <c r="L27" t="str">
        <f>VLOOKUP(Rookies2017[[#This Row],[TeamID]],TeamNames[],2,FALSE)</f>
        <v>POLISH BULLFIGHTERS (0-0)</v>
      </c>
    </row>
    <row r="28" spans="3:12" x14ac:dyDescent="0.25">
      <c r="C28" t="s">
        <v>6055</v>
      </c>
      <c r="D28" s="3">
        <v>3</v>
      </c>
      <c r="E28">
        <v>5</v>
      </c>
      <c r="F28" t="s">
        <v>6012</v>
      </c>
      <c r="G28" t="s">
        <v>293</v>
      </c>
      <c r="H28" t="s">
        <v>126</v>
      </c>
      <c r="I28" t="s">
        <v>72</v>
      </c>
      <c r="J28">
        <f>_xlfn.SWITCH(Rookies2017[[#This Row],[Round]],1,IF(Rookies2017[[#This Row],[Pick]]&lt;6,6,5),2,4,3)</f>
        <v>3</v>
      </c>
      <c r="K28">
        <v>7</v>
      </c>
      <c r="L28" t="str">
        <f>VLOOKUP(Rookies2017[[#This Row],[TeamID]],TeamNames[],2,FALSE)</f>
        <v>BALDRICK'S CUNNING PLAN (0-0)</v>
      </c>
    </row>
    <row r="29" spans="3:12" x14ac:dyDescent="0.25">
      <c r="C29" t="s">
        <v>6056</v>
      </c>
      <c r="D29" s="3">
        <v>3</v>
      </c>
      <c r="E29">
        <v>6</v>
      </c>
      <c r="F29" t="s">
        <v>6011</v>
      </c>
      <c r="G29" t="s">
        <v>48</v>
      </c>
      <c r="H29" t="s">
        <v>29</v>
      </c>
      <c r="I29" t="s">
        <v>2219</v>
      </c>
      <c r="J29">
        <f>_xlfn.SWITCH(Rookies2017[[#This Row],[Round]],1,IF(Rookies2017[[#This Row],[Pick]]&lt;6,6,5),2,4,3)</f>
        <v>3</v>
      </c>
      <c r="K29">
        <v>3</v>
      </c>
      <c r="L29" t="str">
        <f>VLOOKUP(Rookies2017[[#This Row],[TeamID]],TeamNames[],2,FALSE)</f>
        <v>NINO AND THE TWERKS (0-0)</v>
      </c>
    </row>
    <row r="30" spans="3:12" x14ac:dyDescent="0.25">
      <c r="C30" t="s">
        <v>6057</v>
      </c>
      <c r="D30" s="3">
        <v>3</v>
      </c>
      <c r="E30">
        <v>7</v>
      </c>
      <c r="F30" t="s">
        <v>6019</v>
      </c>
      <c r="G30" t="s">
        <v>2163</v>
      </c>
      <c r="H30" t="s">
        <v>29</v>
      </c>
      <c r="I30" t="s">
        <v>2229</v>
      </c>
      <c r="J30">
        <f>_xlfn.SWITCH(Rookies2017[[#This Row],[Round]],1,IF(Rookies2017[[#This Row],[Pick]]&lt;6,6,5),2,4,3)</f>
        <v>3</v>
      </c>
      <c r="K30">
        <v>4</v>
      </c>
      <c r="L30" t="str">
        <f>VLOOKUP(Rookies2017[[#This Row],[TeamID]],TeamNames[],2,FALSE)</f>
        <v>R E L A X (0-0)</v>
      </c>
    </row>
    <row r="31" spans="3:12" x14ac:dyDescent="0.25">
      <c r="C31" t="s">
        <v>6058</v>
      </c>
      <c r="D31" s="3">
        <v>3</v>
      </c>
      <c r="E31">
        <v>8</v>
      </c>
      <c r="F31" t="s">
        <v>6018</v>
      </c>
      <c r="G31" t="s">
        <v>170</v>
      </c>
      <c r="H31" t="s">
        <v>102</v>
      </c>
      <c r="I31" t="s">
        <v>72</v>
      </c>
      <c r="J31">
        <f>_xlfn.SWITCH(Rookies2017[[#This Row],[Round]],1,IF(Rookies2017[[#This Row],[Pick]]&lt;6,6,5),2,4,3)</f>
        <v>3</v>
      </c>
      <c r="K31">
        <v>10</v>
      </c>
      <c r="L31" t="str">
        <f>VLOOKUP(Rookies2017[[#This Row],[TeamID]],TeamNames[],2,FALSE)</f>
        <v>STRANGE BREW (0-0)</v>
      </c>
    </row>
    <row r="32" spans="3:12" x14ac:dyDescent="0.25">
      <c r="C32" t="s">
        <v>6059</v>
      </c>
      <c r="D32" s="3">
        <v>3</v>
      </c>
      <c r="E32">
        <v>9</v>
      </c>
      <c r="F32" t="s">
        <v>6019</v>
      </c>
      <c r="G32" t="s">
        <v>331</v>
      </c>
      <c r="H32" t="s">
        <v>64</v>
      </c>
      <c r="I32" t="s">
        <v>2236</v>
      </c>
      <c r="J32">
        <f>_xlfn.SWITCH(Rookies2017[[#This Row],[Round]],1,IF(Rookies2017[[#This Row],[Pick]]&lt;6,6,5),2,4,3)</f>
        <v>3</v>
      </c>
      <c r="K32">
        <v>4</v>
      </c>
      <c r="L32" t="str">
        <f>VLOOKUP(Rookies2017[[#This Row],[TeamID]],TeamNames[],2,FALSE)</f>
        <v>R E L A X (0-0)</v>
      </c>
    </row>
    <row r="33" spans="3:12" x14ac:dyDescent="0.25">
      <c r="C33" t="s">
        <v>4993</v>
      </c>
      <c r="D33" s="3">
        <v>3</v>
      </c>
      <c r="E33">
        <v>10</v>
      </c>
      <c r="F33" t="s">
        <v>6019</v>
      </c>
      <c r="G33" t="s">
        <v>280</v>
      </c>
      <c r="H33" t="s">
        <v>102</v>
      </c>
      <c r="I33" t="s">
        <v>94</v>
      </c>
      <c r="J33">
        <f>_xlfn.SWITCH(Rookies2017[[#This Row],[Round]],1,IF(Rookies2017[[#This Row],[Pick]]&lt;6,6,5),2,4,3)</f>
        <v>3</v>
      </c>
      <c r="K33">
        <v>4</v>
      </c>
      <c r="L33" t="str">
        <f>VLOOKUP(Rookies2017[[#This Row],[TeamID]],TeamNames[],2,FALSE)</f>
        <v>R E L A X (0-0)</v>
      </c>
    </row>
    <row r="34" spans="3:12" x14ac:dyDescent="0.25">
      <c r="C34" t="s">
        <v>6060</v>
      </c>
      <c r="D34" s="3">
        <v>4</v>
      </c>
      <c r="E34">
        <v>2</v>
      </c>
      <c r="F34" t="s">
        <v>6015</v>
      </c>
      <c r="G34" t="s">
        <v>320</v>
      </c>
      <c r="H34" t="s">
        <v>102</v>
      </c>
      <c r="I34" t="s">
        <v>2278</v>
      </c>
      <c r="J34">
        <f>_xlfn.SWITCH(Rookies2017[[#This Row],[Round]],1,IF(Rookies2017[[#This Row],[Pick]]&lt;6,6,5),2,4,3)</f>
        <v>3</v>
      </c>
      <c r="K34">
        <v>6</v>
      </c>
      <c r="L34" t="str">
        <f>VLOOKUP(Rookies2017[[#This Row],[TeamID]],TeamNames[],2,FALSE)</f>
        <v>TACO EBDBBNB-CLE (0-0)</v>
      </c>
    </row>
    <row r="35" spans="3:12" x14ac:dyDescent="0.25">
      <c r="C35" t="s">
        <v>6061</v>
      </c>
      <c r="D35" s="3">
        <v>4</v>
      </c>
      <c r="E35">
        <v>3</v>
      </c>
      <c r="F35" t="s">
        <v>6014</v>
      </c>
      <c r="G35" t="s">
        <v>286</v>
      </c>
      <c r="H35" t="s">
        <v>102</v>
      </c>
      <c r="I35" t="s">
        <v>2241</v>
      </c>
      <c r="J35">
        <f>_xlfn.SWITCH(Rookies2017[[#This Row],[Round]],1,IF(Rookies2017[[#This Row],[Pick]]&lt;6,6,5),2,4,3)</f>
        <v>3</v>
      </c>
      <c r="K35">
        <v>8</v>
      </c>
      <c r="L35" t="str">
        <f>VLOOKUP(Rookies2017[[#This Row],[TeamID]],TeamNames[],2,FALSE)</f>
        <v>LUCK EY, GURL (0-0)</v>
      </c>
    </row>
    <row r="36" spans="3:12" x14ac:dyDescent="0.25">
      <c r="C36" t="s">
        <v>6062</v>
      </c>
      <c r="D36" s="3">
        <v>4</v>
      </c>
      <c r="E36">
        <v>4</v>
      </c>
      <c r="F36" t="s">
        <v>6017</v>
      </c>
      <c r="G36" t="s">
        <v>434</v>
      </c>
      <c r="H36" t="s">
        <v>102</v>
      </c>
      <c r="I36" t="s">
        <v>159</v>
      </c>
      <c r="J36">
        <f>_xlfn.SWITCH(Rookies2017[[#This Row],[Round]],1,IF(Rookies2017[[#This Row],[Pick]]&lt;6,6,5),2,4,3)</f>
        <v>3</v>
      </c>
      <c r="K36">
        <v>2</v>
      </c>
      <c r="L36" t="str">
        <f>VLOOKUP(Rookies2017[[#This Row],[TeamID]],TeamNames[],2,FALSE)</f>
        <v>POLISH BULLFIGHTERS (0-0)</v>
      </c>
    </row>
    <row r="37" spans="3:12" x14ac:dyDescent="0.25">
      <c r="C37" t="s">
        <v>6063</v>
      </c>
      <c r="D37" s="3">
        <v>4</v>
      </c>
      <c r="E37">
        <v>5</v>
      </c>
      <c r="F37" t="s">
        <v>6012</v>
      </c>
      <c r="G37" t="s">
        <v>257</v>
      </c>
      <c r="H37" t="s">
        <v>64</v>
      </c>
      <c r="I37" t="s">
        <v>159</v>
      </c>
      <c r="J37">
        <f>_xlfn.SWITCH(Rookies2017[[#This Row],[Round]],1,IF(Rookies2017[[#This Row],[Pick]]&lt;6,6,5),2,4,3)</f>
        <v>3</v>
      </c>
      <c r="K37">
        <v>7</v>
      </c>
      <c r="L37" t="str">
        <f>VLOOKUP(Rookies2017[[#This Row],[TeamID]],TeamNames[],2,FALSE)</f>
        <v>BALDRICK'S CUNNING PLAN (0-0)</v>
      </c>
    </row>
    <row r="38" spans="3:12" x14ac:dyDescent="0.25">
      <c r="C38" t="s">
        <v>6064</v>
      </c>
      <c r="D38" s="3">
        <v>4</v>
      </c>
      <c r="E38">
        <v>8</v>
      </c>
      <c r="F38" t="s">
        <v>6018</v>
      </c>
      <c r="G38" t="s">
        <v>289</v>
      </c>
      <c r="H38" t="s">
        <v>102</v>
      </c>
      <c r="I38" t="s">
        <v>2224</v>
      </c>
      <c r="J38">
        <f>_xlfn.SWITCH(Rookies2017[[#This Row],[Round]],1,IF(Rookies2017[[#This Row],[Pick]]&lt;6,6,5),2,4,3)</f>
        <v>3</v>
      </c>
      <c r="K38">
        <v>10</v>
      </c>
      <c r="L38" t="str">
        <f>VLOOKUP(Rookies2017[[#This Row],[TeamID]],TeamNames[],2,FALSE)</f>
        <v>STRANGE BREW (0-0)</v>
      </c>
    </row>
    <row r="39" spans="3:12" x14ac:dyDescent="0.25">
      <c r="C39" t="s">
        <v>6065</v>
      </c>
      <c r="D39" s="3">
        <v>5</v>
      </c>
      <c r="E39">
        <v>1</v>
      </c>
      <c r="F39" t="s">
        <v>6017</v>
      </c>
      <c r="G39" t="s">
        <v>269</v>
      </c>
      <c r="H39" t="s">
        <v>102</v>
      </c>
      <c r="I39" t="s">
        <v>2322</v>
      </c>
      <c r="J39">
        <f>_xlfn.SWITCH(Rookies2017[[#This Row],[Round]],1,IF(Rookies2017[[#This Row],[Pick]]&lt;6,6,5),2,4,3)</f>
        <v>3</v>
      </c>
      <c r="K39">
        <v>2</v>
      </c>
      <c r="L39" t="str">
        <f>VLOOKUP(Rookies2017[[#This Row],[TeamID]],TeamNames[],2,FALSE)</f>
        <v>POLISH BULLFIGHTERS (0-0)</v>
      </c>
    </row>
    <row r="40" spans="3:12" x14ac:dyDescent="0.25">
      <c r="C40" t="s">
        <v>6066</v>
      </c>
      <c r="D40" s="4">
        <v>6</v>
      </c>
      <c r="E40">
        <v>1</v>
      </c>
      <c r="F40" t="s">
        <v>6017</v>
      </c>
      <c r="G40" t="s">
        <v>307</v>
      </c>
      <c r="H40" t="s">
        <v>126</v>
      </c>
      <c r="I40" t="s">
        <v>2248</v>
      </c>
      <c r="J40">
        <f>_xlfn.SWITCH(Rookies2017[[#This Row],[Round]],1,IF(Rookies2017[[#This Row],[Pick]]&lt;6,6,5),2,4,3)</f>
        <v>3</v>
      </c>
      <c r="K40">
        <v>2</v>
      </c>
      <c r="L40" t="str">
        <f>VLOOKUP(Rookies2017[[#This Row],[TeamID]],TeamNames[],2,FALSE)</f>
        <v>POLISH BULLFIGHTERS (0-0)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BC651-45AA-4A79-968E-742A4DC6F1DE}">
  <sheetPr codeName="Sheet16"/>
  <dimension ref="A1:L241"/>
  <sheetViews>
    <sheetView topLeftCell="A156" workbookViewId="0">
      <selection activeCell="E59" sqref="E59"/>
    </sheetView>
  </sheetViews>
  <sheetFormatPr defaultRowHeight="15" x14ac:dyDescent="0.25"/>
  <cols>
    <col min="1" max="1" width="9.7109375" bestFit="1" customWidth="1"/>
    <col min="2" max="2" width="24.85546875" bestFit="1" customWidth="1"/>
    <col min="3" max="3" width="7.140625" bestFit="1" customWidth="1"/>
    <col min="4" max="4" width="22.5703125" bestFit="1" customWidth="1"/>
    <col min="5" max="5" width="18.28515625" bestFit="1" customWidth="1"/>
    <col min="6" max="6" width="8.28515625" bestFit="1" customWidth="1"/>
    <col min="7" max="7" width="6.7109375" bestFit="1" customWidth="1"/>
    <col min="8" max="8" width="8.28515625" bestFit="1" customWidth="1"/>
    <col min="9" max="9" width="9.5703125" bestFit="1" customWidth="1"/>
    <col min="10" max="10" width="14.42578125" bestFit="1" customWidth="1"/>
    <col min="11" max="11" width="17.28515625" bestFit="1" customWidth="1"/>
    <col min="12" max="12" width="18.28515625" bestFit="1" customWidth="1"/>
  </cols>
  <sheetData>
    <row r="1" spans="1:12" x14ac:dyDescent="0.25">
      <c r="A1" t="s">
        <v>5598</v>
      </c>
      <c r="B1" t="s">
        <v>1064</v>
      </c>
      <c r="C1" t="s">
        <v>5129</v>
      </c>
      <c r="D1" t="s">
        <v>5599</v>
      </c>
      <c r="E1" t="s">
        <v>1</v>
      </c>
      <c r="F1" t="s">
        <v>2</v>
      </c>
      <c r="G1" t="s">
        <v>3</v>
      </c>
      <c r="H1" t="s">
        <v>5130</v>
      </c>
      <c r="I1" t="s">
        <v>5131</v>
      </c>
      <c r="J1" t="s">
        <v>5132</v>
      </c>
      <c r="K1" t="s">
        <v>5133</v>
      </c>
      <c r="L1" t="s">
        <v>1077</v>
      </c>
    </row>
    <row r="2" spans="1:12" x14ac:dyDescent="0.25">
      <c r="A2">
        <v>1</v>
      </c>
      <c r="B2" t="s">
        <v>5617</v>
      </c>
      <c r="C2">
        <v>10</v>
      </c>
      <c r="D2" t="s">
        <v>5618</v>
      </c>
      <c r="E2" t="s">
        <v>5523</v>
      </c>
      <c r="F2" t="s">
        <v>92</v>
      </c>
      <c r="G2" t="s">
        <v>102</v>
      </c>
      <c r="H2">
        <v>108</v>
      </c>
      <c r="I2" t="s">
        <v>31</v>
      </c>
      <c r="J2" t="s">
        <v>6067</v>
      </c>
      <c r="K2" t="s">
        <v>6067</v>
      </c>
      <c r="L2">
        <f>IF(Draft2017[[#This Row],[KEEPER]]="K",1,0)</f>
        <v>1</v>
      </c>
    </row>
    <row r="3" spans="1:12" x14ac:dyDescent="0.25">
      <c r="A3">
        <v>1</v>
      </c>
      <c r="B3" t="s">
        <v>5617</v>
      </c>
      <c r="C3">
        <v>20</v>
      </c>
      <c r="D3" t="s">
        <v>5816</v>
      </c>
      <c r="E3" t="s">
        <v>106</v>
      </c>
      <c r="F3" t="s">
        <v>107</v>
      </c>
      <c r="G3" t="s">
        <v>64</v>
      </c>
      <c r="H3">
        <v>63</v>
      </c>
      <c r="I3" t="s">
        <v>31</v>
      </c>
      <c r="J3" t="s">
        <v>6067</v>
      </c>
      <c r="K3" t="s">
        <v>6067</v>
      </c>
      <c r="L3">
        <f>IF(Draft2017[[#This Row],[KEEPER]]="K",1,0)</f>
        <v>1</v>
      </c>
    </row>
    <row r="4" spans="1:12" x14ac:dyDescent="0.25">
      <c r="A4">
        <v>1</v>
      </c>
      <c r="B4" t="s">
        <v>5617</v>
      </c>
      <c r="C4">
        <v>30</v>
      </c>
      <c r="D4" t="s">
        <v>6068</v>
      </c>
      <c r="E4" t="s">
        <v>886</v>
      </c>
      <c r="F4" t="s">
        <v>60</v>
      </c>
      <c r="G4" t="s">
        <v>64</v>
      </c>
      <c r="H4">
        <v>30</v>
      </c>
      <c r="I4" t="s">
        <v>31</v>
      </c>
      <c r="J4" t="s">
        <v>6067</v>
      </c>
      <c r="K4" t="s">
        <v>6067</v>
      </c>
      <c r="L4">
        <f>IF(Draft2017[[#This Row],[KEEPER]]="K",1,0)</f>
        <v>1</v>
      </c>
    </row>
    <row r="5" spans="1:12" x14ac:dyDescent="0.25">
      <c r="A5">
        <v>1</v>
      </c>
      <c r="B5" t="s">
        <v>5617</v>
      </c>
      <c r="C5">
        <v>40</v>
      </c>
      <c r="D5" t="s">
        <v>5648</v>
      </c>
      <c r="E5" t="s">
        <v>140</v>
      </c>
      <c r="F5" t="s">
        <v>39</v>
      </c>
      <c r="G5" t="s">
        <v>64</v>
      </c>
      <c r="H5">
        <v>14</v>
      </c>
      <c r="I5" t="s">
        <v>31</v>
      </c>
      <c r="J5" t="s">
        <v>6067</v>
      </c>
      <c r="K5" t="s">
        <v>6067</v>
      </c>
      <c r="L5">
        <f>IF(Draft2017[[#This Row],[KEEPER]]="K",1,0)</f>
        <v>1</v>
      </c>
    </row>
    <row r="6" spans="1:12" x14ac:dyDescent="0.25">
      <c r="A6">
        <v>1</v>
      </c>
      <c r="B6" t="s">
        <v>5617</v>
      </c>
      <c r="C6">
        <v>50</v>
      </c>
      <c r="D6" t="s">
        <v>6069</v>
      </c>
      <c r="E6" t="s">
        <v>234</v>
      </c>
      <c r="F6" t="s">
        <v>96</v>
      </c>
      <c r="G6" t="s">
        <v>64</v>
      </c>
      <c r="H6">
        <v>20</v>
      </c>
      <c r="I6" t="s">
        <v>31</v>
      </c>
      <c r="J6" t="s">
        <v>6067</v>
      </c>
      <c r="K6" t="s">
        <v>6067</v>
      </c>
      <c r="L6">
        <f>IF(Draft2017[[#This Row],[KEEPER]]="K",1,0)</f>
        <v>1</v>
      </c>
    </row>
    <row r="7" spans="1:12" x14ac:dyDescent="0.25">
      <c r="A7">
        <v>1</v>
      </c>
      <c r="B7" t="s">
        <v>5617</v>
      </c>
      <c r="C7">
        <v>60</v>
      </c>
      <c r="D7" t="s">
        <v>5669</v>
      </c>
      <c r="E7" t="s">
        <v>161</v>
      </c>
      <c r="F7" t="s">
        <v>88</v>
      </c>
      <c r="G7" t="s">
        <v>102</v>
      </c>
      <c r="H7">
        <v>5</v>
      </c>
      <c r="I7" t="s">
        <v>31</v>
      </c>
      <c r="J7" t="s">
        <v>6067</v>
      </c>
      <c r="K7" t="s">
        <v>6067</v>
      </c>
      <c r="L7">
        <f>IF(Draft2017[[#This Row],[KEEPER]]="K",1,0)</f>
        <v>1</v>
      </c>
    </row>
    <row r="8" spans="1:12" x14ac:dyDescent="0.25">
      <c r="A8">
        <v>1</v>
      </c>
      <c r="B8" t="s">
        <v>5617</v>
      </c>
      <c r="C8">
        <v>70</v>
      </c>
      <c r="D8" t="s">
        <v>5638</v>
      </c>
      <c r="E8" t="s">
        <v>141</v>
      </c>
      <c r="F8" t="s">
        <v>58</v>
      </c>
      <c r="G8" t="s">
        <v>102</v>
      </c>
      <c r="H8">
        <v>10</v>
      </c>
      <c r="I8" t="s">
        <v>31</v>
      </c>
      <c r="J8" t="s">
        <v>6067</v>
      </c>
      <c r="K8" t="s">
        <v>6067</v>
      </c>
      <c r="L8">
        <f>IF(Draft2017[[#This Row],[KEEPER]]="K",1,0)</f>
        <v>1</v>
      </c>
    </row>
    <row r="9" spans="1:12" x14ac:dyDescent="0.25">
      <c r="A9">
        <v>1</v>
      </c>
      <c r="B9" t="s">
        <v>5617</v>
      </c>
      <c r="C9">
        <v>80</v>
      </c>
      <c r="D9" t="s">
        <v>5646</v>
      </c>
      <c r="E9" t="s">
        <v>130</v>
      </c>
      <c r="F9" t="s">
        <v>58</v>
      </c>
      <c r="G9" t="s">
        <v>102</v>
      </c>
      <c r="H9">
        <v>1</v>
      </c>
      <c r="I9" t="s">
        <v>31</v>
      </c>
      <c r="J9" t="s">
        <v>6070</v>
      </c>
      <c r="K9" t="s">
        <v>6070</v>
      </c>
      <c r="L9">
        <f>IF(Draft2017[[#This Row],[KEEPER]]="K",1,0)</f>
        <v>1</v>
      </c>
    </row>
    <row r="10" spans="1:12" x14ac:dyDescent="0.25">
      <c r="A10">
        <v>1</v>
      </c>
      <c r="B10" t="s">
        <v>5617</v>
      </c>
      <c r="C10">
        <v>90</v>
      </c>
      <c r="D10" t="s">
        <v>5679</v>
      </c>
      <c r="E10" t="s">
        <v>165</v>
      </c>
      <c r="F10" t="s">
        <v>60</v>
      </c>
      <c r="G10" t="s">
        <v>126</v>
      </c>
      <c r="H10">
        <v>2</v>
      </c>
      <c r="I10" t="s">
        <v>31</v>
      </c>
      <c r="J10" t="s">
        <v>6067</v>
      </c>
      <c r="K10" t="s">
        <v>6067</v>
      </c>
      <c r="L10">
        <f>IF(Draft2017[[#This Row],[KEEPER]]="K",1,0)</f>
        <v>1</v>
      </c>
    </row>
    <row r="11" spans="1:12" x14ac:dyDescent="0.25">
      <c r="A11">
        <v>1</v>
      </c>
      <c r="B11" t="s">
        <v>5617</v>
      </c>
      <c r="C11">
        <v>99</v>
      </c>
      <c r="D11" t="s">
        <v>6071</v>
      </c>
      <c r="E11" t="s">
        <v>182</v>
      </c>
      <c r="F11" t="s">
        <v>60</v>
      </c>
      <c r="G11" t="s">
        <v>102</v>
      </c>
      <c r="H11">
        <v>1</v>
      </c>
      <c r="I11" t="s">
        <v>31</v>
      </c>
      <c r="J11" t="s">
        <v>6067</v>
      </c>
      <c r="K11" t="s">
        <v>6067</v>
      </c>
      <c r="L11">
        <f>IF(Draft2017[[#This Row],[KEEPER]]="K",1,0)</f>
        <v>1</v>
      </c>
    </row>
    <row r="12" spans="1:12" x14ac:dyDescent="0.25">
      <c r="A12">
        <v>1</v>
      </c>
      <c r="B12" t="s">
        <v>5617</v>
      </c>
      <c r="C12">
        <v>108</v>
      </c>
      <c r="D12" t="s">
        <v>5752</v>
      </c>
      <c r="E12" t="s">
        <v>93</v>
      </c>
      <c r="F12" t="s">
        <v>94</v>
      </c>
      <c r="G12" t="s">
        <v>29</v>
      </c>
      <c r="H12">
        <v>4</v>
      </c>
      <c r="I12" t="s">
        <v>31</v>
      </c>
      <c r="J12" t="s">
        <v>6067</v>
      </c>
      <c r="K12" t="s">
        <v>6067</v>
      </c>
      <c r="L12">
        <f>IF(Draft2017[[#This Row],[KEEPER]]="K",1,0)</f>
        <v>1</v>
      </c>
    </row>
    <row r="13" spans="1:12" x14ac:dyDescent="0.25">
      <c r="A13">
        <v>1</v>
      </c>
      <c r="B13" t="s">
        <v>5617</v>
      </c>
      <c r="C13">
        <v>117</v>
      </c>
      <c r="D13" t="s">
        <v>5689</v>
      </c>
      <c r="E13" t="s">
        <v>186</v>
      </c>
      <c r="F13" t="s">
        <v>5660</v>
      </c>
      <c r="G13" t="s">
        <v>102</v>
      </c>
      <c r="H13">
        <v>7</v>
      </c>
      <c r="I13" t="s">
        <v>31</v>
      </c>
      <c r="J13" t="s">
        <v>19</v>
      </c>
      <c r="K13" t="s">
        <v>19</v>
      </c>
      <c r="L13">
        <f>IF(Draft2017[[#This Row],[KEEPER]]="K",1,0)</f>
        <v>1</v>
      </c>
    </row>
    <row r="14" spans="1:12" x14ac:dyDescent="0.25">
      <c r="A14">
        <v>1</v>
      </c>
      <c r="B14" t="s">
        <v>5617</v>
      </c>
      <c r="C14">
        <v>123</v>
      </c>
      <c r="D14" t="s">
        <v>5757</v>
      </c>
      <c r="E14" t="s">
        <v>780</v>
      </c>
      <c r="F14" t="s">
        <v>70</v>
      </c>
      <c r="G14" t="s">
        <v>126</v>
      </c>
      <c r="H14">
        <v>3</v>
      </c>
      <c r="I14" t="s">
        <v>31</v>
      </c>
      <c r="J14" t="s">
        <v>19</v>
      </c>
      <c r="K14" t="s">
        <v>19</v>
      </c>
      <c r="L14">
        <f>IF(Draft2017[[#This Row],[KEEPER]]="K",1,0)</f>
        <v>1</v>
      </c>
    </row>
    <row r="15" spans="1:12" x14ac:dyDescent="0.25">
      <c r="A15">
        <v>1</v>
      </c>
      <c r="B15" t="s">
        <v>5617</v>
      </c>
      <c r="C15">
        <v>129</v>
      </c>
      <c r="D15" t="s">
        <v>6072</v>
      </c>
      <c r="E15" t="s">
        <v>573</v>
      </c>
      <c r="F15" t="s">
        <v>159</v>
      </c>
      <c r="G15" t="s">
        <v>31</v>
      </c>
      <c r="H15">
        <v>1</v>
      </c>
      <c r="I15" t="s">
        <v>31</v>
      </c>
      <c r="J15" t="s">
        <v>6067</v>
      </c>
      <c r="K15" t="s">
        <v>6067</v>
      </c>
      <c r="L15">
        <f>IF(Draft2017[[#This Row],[KEEPER]]="K",1,0)</f>
        <v>1</v>
      </c>
    </row>
    <row r="16" spans="1:12" x14ac:dyDescent="0.25">
      <c r="A16">
        <v>1</v>
      </c>
      <c r="B16" t="s">
        <v>5617</v>
      </c>
      <c r="C16">
        <v>134</v>
      </c>
      <c r="D16" t="s">
        <v>5843</v>
      </c>
      <c r="E16" t="s">
        <v>206</v>
      </c>
      <c r="F16" t="s">
        <v>41</v>
      </c>
      <c r="G16" t="s">
        <v>102</v>
      </c>
      <c r="H16">
        <v>4</v>
      </c>
      <c r="I16" t="s">
        <v>31</v>
      </c>
      <c r="J16" t="s">
        <v>6067</v>
      </c>
      <c r="K16" t="s">
        <v>6067</v>
      </c>
      <c r="L16">
        <f>IF(Draft2017[[#This Row],[KEEPER]]="K",1,0)</f>
        <v>1</v>
      </c>
    </row>
    <row r="17" spans="1:12" x14ac:dyDescent="0.25">
      <c r="A17">
        <v>1</v>
      </c>
      <c r="B17" t="s">
        <v>5617</v>
      </c>
      <c r="C17">
        <v>137</v>
      </c>
      <c r="D17" t="s">
        <v>5682</v>
      </c>
      <c r="E17" t="s">
        <v>185</v>
      </c>
      <c r="F17" t="s">
        <v>159</v>
      </c>
      <c r="G17" t="s">
        <v>102</v>
      </c>
      <c r="H17">
        <v>1</v>
      </c>
      <c r="I17" t="s">
        <v>31</v>
      </c>
      <c r="J17" t="s">
        <v>6070</v>
      </c>
      <c r="K17" t="s">
        <v>6070</v>
      </c>
      <c r="L17">
        <f>IF(Draft2017[[#This Row],[KEEPER]]="K",1,0)</f>
        <v>1</v>
      </c>
    </row>
    <row r="18" spans="1:12" x14ac:dyDescent="0.25">
      <c r="A18">
        <v>1</v>
      </c>
      <c r="B18" t="s">
        <v>5617</v>
      </c>
      <c r="C18">
        <v>140</v>
      </c>
      <c r="D18" t="s">
        <v>6073</v>
      </c>
      <c r="E18" t="s">
        <v>368</v>
      </c>
      <c r="F18" t="s">
        <v>77</v>
      </c>
      <c r="G18" t="s">
        <v>102</v>
      </c>
      <c r="H18">
        <v>4</v>
      </c>
      <c r="I18" t="s">
        <v>31</v>
      </c>
      <c r="J18" t="s">
        <v>19</v>
      </c>
      <c r="K18" t="s">
        <v>19</v>
      </c>
      <c r="L18">
        <f>IF(Draft2017[[#This Row],[KEEPER]]="K",1,0)</f>
        <v>1</v>
      </c>
    </row>
    <row r="19" spans="1:12" x14ac:dyDescent="0.25">
      <c r="A19">
        <v>1</v>
      </c>
      <c r="B19" t="s">
        <v>5617</v>
      </c>
      <c r="C19">
        <v>143</v>
      </c>
      <c r="D19" t="s">
        <v>5850</v>
      </c>
      <c r="E19" t="s">
        <v>294</v>
      </c>
      <c r="F19" t="s">
        <v>28</v>
      </c>
      <c r="G19" t="s">
        <v>102</v>
      </c>
      <c r="H19">
        <v>1</v>
      </c>
      <c r="I19" t="s">
        <v>31</v>
      </c>
      <c r="J19" t="s">
        <v>6070</v>
      </c>
      <c r="K19" t="s">
        <v>6070</v>
      </c>
      <c r="L19">
        <f>IF(Draft2017[[#This Row],[KEEPER]]="K",1,0)</f>
        <v>1</v>
      </c>
    </row>
    <row r="20" spans="1:12" x14ac:dyDescent="0.25">
      <c r="A20">
        <v>1</v>
      </c>
      <c r="B20" t="s">
        <v>5617</v>
      </c>
      <c r="C20">
        <v>158</v>
      </c>
      <c r="D20" t="s">
        <v>5658</v>
      </c>
      <c r="E20" t="s">
        <v>148</v>
      </c>
      <c r="F20" t="s">
        <v>56</v>
      </c>
      <c r="G20" t="s">
        <v>102</v>
      </c>
      <c r="H20">
        <v>4</v>
      </c>
      <c r="I20" t="s">
        <v>30</v>
      </c>
      <c r="J20" t="s">
        <v>30</v>
      </c>
      <c r="K20" t="s">
        <v>19</v>
      </c>
      <c r="L20">
        <f>IF(Draft2017[[#This Row],[KEEPER]]="K",1,0)</f>
        <v>0</v>
      </c>
    </row>
    <row r="21" spans="1:12" x14ac:dyDescent="0.25">
      <c r="A21">
        <v>1</v>
      </c>
      <c r="B21" t="s">
        <v>5617</v>
      </c>
      <c r="C21">
        <v>168</v>
      </c>
      <c r="D21" t="s">
        <v>5725</v>
      </c>
      <c r="E21" t="s">
        <v>263</v>
      </c>
      <c r="F21" t="s">
        <v>70</v>
      </c>
      <c r="G21" t="s">
        <v>102</v>
      </c>
      <c r="H21">
        <v>4</v>
      </c>
      <c r="I21" t="s">
        <v>30</v>
      </c>
      <c r="J21" t="s">
        <v>30</v>
      </c>
      <c r="K21" t="s">
        <v>19</v>
      </c>
      <c r="L21">
        <f>IF(Draft2017[[#This Row],[KEEPER]]="K",1,0)</f>
        <v>0</v>
      </c>
    </row>
    <row r="22" spans="1:12" x14ac:dyDescent="0.25">
      <c r="A22">
        <v>1</v>
      </c>
      <c r="B22" t="s">
        <v>5617</v>
      </c>
      <c r="C22">
        <v>178</v>
      </c>
      <c r="D22" t="s">
        <v>6074</v>
      </c>
      <c r="E22" t="s">
        <v>879</v>
      </c>
      <c r="F22" t="s">
        <v>68</v>
      </c>
      <c r="G22" t="s">
        <v>64</v>
      </c>
      <c r="H22">
        <v>3</v>
      </c>
      <c r="I22" t="s">
        <v>30</v>
      </c>
      <c r="J22" t="s">
        <v>30</v>
      </c>
      <c r="K22" t="s">
        <v>19</v>
      </c>
      <c r="L22">
        <f>IF(Draft2017[[#This Row],[KEEPER]]="K",1,0)</f>
        <v>0</v>
      </c>
    </row>
    <row r="23" spans="1:12" x14ac:dyDescent="0.25">
      <c r="A23">
        <v>1</v>
      </c>
      <c r="B23" t="s">
        <v>5617</v>
      </c>
      <c r="C23">
        <v>222</v>
      </c>
      <c r="D23" t="s">
        <v>5745</v>
      </c>
      <c r="E23" t="s">
        <v>95</v>
      </c>
      <c r="F23" t="s">
        <v>96</v>
      </c>
      <c r="G23" t="s">
        <v>29</v>
      </c>
      <c r="H23">
        <v>1</v>
      </c>
      <c r="I23" t="s">
        <v>30</v>
      </c>
      <c r="J23" t="s">
        <v>30</v>
      </c>
      <c r="K23" t="s">
        <v>6067</v>
      </c>
      <c r="L23">
        <f>IF(Draft2017[[#This Row],[KEEPER]]="K",1,0)</f>
        <v>0</v>
      </c>
    </row>
    <row r="24" spans="1:12" x14ac:dyDescent="0.25">
      <c r="A24">
        <v>1</v>
      </c>
      <c r="B24" t="s">
        <v>5617</v>
      </c>
      <c r="C24">
        <v>230</v>
      </c>
      <c r="D24" t="s">
        <v>6075</v>
      </c>
      <c r="E24" t="s">
        <v>911</v>
      </c>
      <c r="F24" t="s">
        <v>88</v>
      </c>
      <c r="G24" t="s">
        <v>64</v>
      </c>
      <c r="H24">
        <v>1</v>
      </c>
      <c r="I24" t="s">
        <v>30</v>
      </c>
      <c r="J24" t="s">
        <v>30</v>
      </c>
      <c r="K24" t="s">
        <v>6067</v>
      </c>
      <c r="L24">
        <f>IF(Draft2017[[#This Row],[KEEPER]]="K",1,0)</f>
        <v>0</v>
      </c>
    </row>
    <row r="25" spans="1:12" x14ac:dyDescent="0.25">
      <c r="A25">
        <v>1</v>
      </c>
      <c r="B25" t="s">
        <v>5617</v>
      </c>
      <c r="C25">
        <v>238</v>
      </c>
      <c r="D25" t="s">
        <v>6076</v>
      </c>
      <c r="E25" t="s">
        <v>261</v>
      </c>
      <c r="F25" t="s">
        <v>83</v>
      </c>
      <c r="G25" t="s">
        <v>64</v>
      </c>
      <c r="H25">
        <v>1</v>
      </c>
      <c r="I25" t="s">
        <v>30</v>
      </c>
      <c r="J25" t="s">
        <v>30</v>
      </c>
      <c r="K25" t="s">
        <v>6067</v>
      </c>
      <c r="L25">
        <f>IF(Draft2017[[#This Row],[KEEPER]]="K",1,0)</f>
        <v>0</v>
      </c>
    </row>
    <row r="26" spans="1:12" x14ac:dyDescent="0.25">
      <c r="A26">
        <v>2</v>
      </c>
      <c r="B26" t="s">
        <v>6077</v>
      </c>
      <c r="C26">
        <v>9</v>
      </c>
      <c r="D26" t="s">
        <v>5601</v>
      </c>
      <c r="E26" t="s">
        <v>101</v>
      </c>
      <c r="F26" t="s">
        <v>56</v>
      </c>
      <c r="G26" t="s">
        <v>102</v>
      </c>
      <c r="H26">
        <v>103</v>
      </c>
      <c r="I26" t="s">
        <v>31</v>
      </c>
      <c r="J26" t="s">
        <v>6067</v>
      </c>
      <c r="K26" t="s">
        <v>6067</v>
      </c>
      <c r="L26">
        <f>IF(Draft2017[[#This Row],[KEEPER]]="K",1,0)</f>
        <v>1</v>
      </c>
    </row>
    <row r="27" spans="1:12" x14ac:dyDescent="0.25">
      <c r="A27">
        <v>2</v>
      </c>
      <c r="B27" t="s">
        <v>6077</v>
      </c>
      <c r="C27">
        <v>19</v>
      </c>
      <c r="D27" t="s">
        <v>5619</v>
      </c>
      <c r="E27" t="s">
        <v>112</v>
      </c>
      <c r="F27" t="s">
        <v>66</v>
      </c>
      <c r="G27" t="s">
        <v>64</v>
      </c>
      <c r="H27">
        <v>63</v>
      </c>
      <c r="I27" t="s">
        <v>31</v>
      </c>
      <c r="J27" t="s">
        <v>6067</v>
      </c>
      <c r="K27" t="s">
        <v>6067</v>
      </c>
      <c r="L27">
        <f>IF(Draft2017[[#This Row],[KEEPER]]="K",1,0)</f>
        <v>1</v>
      </c>
    </row>
    <row r="28" spans="1:12" x14ac:dyDescent="0.25">
      <c r="A28">
        <v>2</v>
      </c>
      <c r="B28" t="s">
        <v>6077</v>
      </c>
      <c r="C28">
        <v>29</v>
      </c>
      <c r="D28" t="s">
        <v>5632</v>
      </c>
      <c r="E28" t="s">
        <v>123</v>
      </c>
      <c r="F28" t="s">
        <v>44</v>
      </c>
      <c r="G28" t="s">
        <v>102</v>
      </c>
      <c r="H28">
        <v>32</v>
      </c>
      <c r="I28" t="s">
        <v>31</v>
      </c>
      <c r="J28" t="s">
        <v>6067</v>
      </c>
      <c r="K28" t="s">
        <v>6067</v>
      </c>
      <c r="L28">
        <f>IF(Draft2017[[#This Row],[KEEPER]]="K",1,0)</f>
        <v>1</v>
      </c>
    </row>
    <row r="29" spans="1:12" x14ac:dyDescent="0.25">
      <c r="A29">
        <v>2</v>
      </c>
      <c r="B29" t="s">
        <v>6077</v>
      </c>
      <c r="C29">
        <v>39</v>
      </c>
      <c r="D29" t="s">
        <v>5639</v>
      </c>
      <c r="E29" t="s">
        <v>174</v>
      </c>
      <c r="F29" t="s">
        <v>105</v>
      </c>
      <c r="G29" t="s">
        <v>102</v>
      </c>
      <c r="H29">
        <v>11</v>
      </c>
      <c r="I29" t="s">
        <v>31</v>
      </c>
      <c r="J29" t="s">
        <v>6067</v>
      </c>
      <c r="K29" t="s">
        <v>6067</v>
      </c>
      <c r="L29">
        <f>IF(Draft2017[[#This Row],[KEEPER]]="K",1,0)</f>
        <v>1</v>
      </c>
    </row>
    <row r="30" spans="1:12" x14ac:dyDescent="0.25">
      <c r="A30">
        <v>2</v>
      </c>
      <c r="B30" t="s">
        <v>6077</v>
      </c>
      <c r="C30">
        <v>49</v>
      </c>
      <c r="D30" t="s">
        <v>5670</v>
      </c>
      <c r="E30" t="s">
        <v>177</v>
      </c>
      <c r="F30" t="s">
        <v>107</v>
      </c>
      <c r="G30" t="s">
        <v>102</v>
      </c>
      <c r="H30">
        <v>14</v>
      </c>
      <c r="I30" t="s">
        <v>31</v>
      </c>
      <c r="J30" t="s">
        <v>6067</v>
      </c>
      <c r="K30" t="s">
        <v>6067</v>
      </c>
      <c r="L30">
        <f>IF(Draft2017[[#This Row],[KEEPER]]="K",1,0)</f>
        <v>1</v>
      </c>
    </row>
    <row r="31" spans="1:12" x14ac:dyDescent="0.25">
      <c r="A31">
        <v>2</v>
      </c>
      <c r="B31" t="s">
        <v>6077</v>
      </c>
      <c r="C31">
        <v>59</v>
      </c>
      <c r="D31" t="s">
        <v>5649</v>
      </c>
      <c r="E31" t="s">
        <v>156</v>
      </c>
      <c r="F31" t="s">
        <v>36</v>
      </c>
      <c r="G31" t="s">
        <v>126</v>
      </c>
      <c r="H31">
        <v>8</v>
      </c>
      <c r="I31" t="s">
        <v>31</v>
      </c>
      <c r="J31" t="s">
        <v>6067</v>
      </c>
      <c r="K31" t="s">
        <v>6067</v>
      </c>
      <c r="L31">
        <f>IF(Draft2017[[#This Row],[KEEPER]]="K",1,0)</f>
        <v>1</v>
      </c>
    </row>
    <row r="32" spans="1:12" x14ac:dyDescent="0.25">
      <c r="A32">
        <v>2</v>
      </c>
      <c r="B32" t="s">
        <v>6077</v>
      </c>
      <c r="C32">
        <v>69</v>
      </c>
      <c r="D32" t="s">
        <v>5700</v>
      </c>
      <c r="E32" t="s">
        <v>53</v>
      </c>
      <c r="F32" t="s">
        <v>54</v>
      </c>
      <c r="G32" t="s">
        <v>29</v>
      </c>
      <c r="H32">
        <v>13</v>
      </c>
      <c r="I32" t="s">
        <v>31</v>
      </c>
      <c r="J32" t="s">
        <v>6067</v>
      </c>
      <c r="K32" t="s">
        <v>6067</v>
      </c>
      <c r="L32">
        <f>IF(Draft2017[[#This Row],[KEEPER]]="K",1,0)</f>
        <v>1</v>
      </c>
    </row>
    <row r="33" spans="1:12" x14ac:dyDescent="0.25">
      <c r="A33">
        <v>2</v>
      </c>
      <c r="B33" t="s">
        <v>6077</v>
      </c>
      <c r="C33">
        <v>79</v>
      </c>
      <c r="D33" t="s">
        <v>6078</v>
      </c>
      <c r="E33" t="s">
        <v>832</v>
      </c>
      <c r="F33" t="s">
        <v>92</v>
      </c>
      <c r="G33" t="s">
        <v>64</v>
      </c>
      <c r="H33">
        <v>5</v>
      </c>
      <c r="I33" t="s">
        <v>31</v>
      </c>
      <c r="J33" t="s">
        <v>19</v>
      </c>
      <c r="K33" t="s">
        <v>19</v>
      </c>
      <c r="L33">
        <f>IF(Draft2017[[#This Row],[KEEPER]]="K",1,0)</f>
        <v>1</v>
      </c>
    </row>
    <row r="34" spans="1:12" x14ac:dyDescent="0.25">
      <c r="A34">
        <v>2</v>
      </c>
      <c r="B34" t="s">
        <v>6077</v>
      </c>
      <c r="C34">
        <v>89</v>
      </c>
      <c r="D34" t="s">
        <v>6079</v>
      </c>
      <c r="E34" t="s">
        <v>524</v>
      </c>
      <c r="F34" t="s">
        <v>5660</v>
      </c>
      <c r="G34" t="s">
        <v>64</v>
      </c>
      <c r="H34">
        <v>1</v>
      </c>
      <c r="I34" t="s">
        <v>31</v>
      </c>
      <c r="J34" t="s">
        <v>6070</v>
      </c>
      <c r="K34" t="s">
        <v>6070</v>
      </c>
      <c r="L34">
        <f>IF(Draft2017[[#This Row],[KEEPER]]="K",1,0)</f>
        <v>1</v>
      </c>
    </row>
    <row r="35" spans="1:12" x14ac:dyDescent="0.25">
      <c r="A35">
        <v>2</v>
      </c>
      <c r="B35" t="s">
        <v>6077</v>
      </c>
      <c r="C35">
        <v>98</v>
      </c>
      <c r="D35" t="s">
        <v>5734</v>
      </c>
      <c r="E35" t="s">
        <v>221</v>
      </c>
      <c r="F35" t="s">
        <v>70</v>
      </c>
      <c r="G35" t="s">
        <v>102</v>
      </c>
      <c r="H35">
        <v>1</v>
      </c>
      <c r="I35" t="s">
        <v>31</v>
      </c>
      <c r="J35" t="s">
        <v>6070</v>
      </c>
      <c r="K35" t="s">
        <v>6070</v>
      </c>
      <c r="L35">
        <f>IF(Draft2017[[#This Row],[KEEPER]]="K",1,0)</f>
        <v>1</v>
      </c>
    </row>
    <row r="36" spans="1:12" x14ac:dyDescent="0.25">
      <c r="A36">
        <v>2</v>
      </c>
      <c r="B36" t="s">
        <v>6077</v>
      </c>
      <c r="C36">
        <v>107</v>
      </c>
      <c r="D36" t="s">
        <v>6080</v>
      </c>
      <c r="E36" t="s">
        <v>256</v>
      </c>
      <c r="F36" t="s">
        <v>39</v>
      </c>
      <c r="G36" t="s">
        <v>64</v>
      </c>
      <c r="H36">
        <v>1</v>
      </c>
      <c r="I36" t="s">
        <v>31</v>
      </c>
      <c r="J36" t="s">
        <v>6067</v>
      </c>
      <c r="K36" t="s">
        <v>6067</v>
      </c>
      <c r="L36">
        <f>IF(Draft2017[[#This Row],[KEEPER]]="K",1,0)</f>
        <v>1</v>
      </c>
    </row>
    <row r="37" spans="1:12" x14ac:dyDescent="0.25">
      <c r="A37">
        <v>2</v>
      </c>
      <c r="B37" t="s">
        <v>6077</v>
      </c>
      <c r="C37">
        <v>116</v>
      </c>
      <c r="D37" t="s">
        <v>6081</v>
      </c>
      <c r="E37" t="s">
        <v>431</v>
      </c>
      <c r="F37" t="s">
        <v>94</v>
      </c>
      <c r="G37" t="s">
        <v>64</v>
      </c>
      <c r="H37">
        <v>1</v>
      </c>
      <c r="I37" t="s">
        <v>31</v>
      </c>
      <c r="J37" t="s">
        <v>6070</v>
      </c>
      <c r="K37" t="s">
        <v>6070</v>
      </c>
      <c r="L37">
        <f>IF(Draft2017[[#This Row],[KEEPER]]="K",1,0)</f>
        <v>1</v>
      </c>
    </row>
    <row r="38" spans="1:12" x14ac:dyDescent="0.25">
      <c r="A38">
        <v>2</v>
      </c>
      <c r="B38" t="s">
        <v>6077</v>
      </c>
      <c r="C38">
        <v>122</v>
      </c>
      <c r="D38" t="s">
        <v>5690</v>
      </c>
      <c r="E38" t="s">
        <v>51</v>
      </c>
      <c r="F38" t="s">
        <v>52</v>
      </c>
      <c r="G38" t="s">
        <v>29</v>
      </c>
      <c r="H38">
        <v>9</v>
      </c>
      <c r="I38" t="s">
        <v>31</v>
      </c>
      <c r="J38" t="s">
        <v>6067</v>
      </c>
      <c r="K38" t="s">
        <v>6067</v>
      </c>
      <c r="L38">
        <f>IF(Draft2017[[#This Row],[KEEPER]]="K",1,0)</f>
        <v>1</v>
      </c>
    </row>
    <row r="39" spans="1:12" x14ac:dyDescent="0.25">
      <c r="A39">
        <v>2</v>
      </c>
      <c r="B39" t="s">
        <v>6077</v>
      </c>
      <c r="C39">
        <v>128</v>
      </c>
      <c r="D39" t="s">
        <v>6082</v>
      </c>
      <c r="E39" t="s">
        <v>570</v>
      </c>
      <c r="F39" t="s">
        <v>70</v>
      </c>
      <c r="G39" t="s">
        <v>31</v>
      </c>
      <c r="H39">
        <v>1</v>
      </c>
      <c r="I39" t="s">
        <v>31</v>
      </c>
      <c r="J39" t="s">
        <v>6070</v>
      </c>
      <c r="K39" t="s">
        <v>6070</v>
      </c>
      <c r="L39">
        <f>IF(Draft2017[[#This Row],[KEEPER]]="K",1,0)</f>
        <v>1</v>
      </c>
    </row>
    <row r="40" spans="1:12" x14ac:dyDescent="0.25">
      <c r="A40">
        <v>2</v>
      </c>
      <c r="B40" t="s">
        <v>6077</v>
      </c>
      <c r="C40">
        <v>133</v>
      </c>
      <c r="D40" t="s">
        <v>5680</v>
      </c>
      <c r="E40" t="s">
        <v>214</v>
      </c>
      <c r="F40" t="s">
        <v>5660</v>
      </c>
      <c r="G40" t="s">
        <v>102</v>
      </c>
      <c r="H40">
        <v>1</v>
      </c>
      <c r="I40" t="s">
        <v>31</v>
      </c>
      <c r="J40" t="s">
        <v>6070</v>
      </c>
      <c r="K40" t="s">
        <v>6070</v>
      </c>
      <c r="L40">
        <f>IF(Draft2017[[#This Row],[KEEPER]]="K",1,0)</f>
        <v>1</v>
      </c>
    </row>
    <row r="41" spans="1:12" x14ac:dyDescent="0.25">
      <c r="A41">
        <v>2</v>
      </c>
      <c r="B41" t="s">
        <v>6077</v>
      </c>
      <c r="C41">
        <v>157</v>
      </c>
      <c r="D41" t="s">
        <v>5741</v>
      </c>
      <c r="E41" t="s">
        <v>197</v>
      </c>
      <c r="F41" t="s">
        <v>49</v>
      </c>
      <c r="G41" t="s">
        <v>64</v>
      </c>
      <c r="H41">
        <v>4</v>
      </c>
      <c r="I41" t="s">
        <v>30</v>
      </c>
      <c r="J41" t="s">
        <v>30</v>
      </c>
      <c r="K41" t="s">
        <v>19</v>
      </c>
      <c r="L41">
        <f>IF(Draft2017[[#This Row],[KEEPER]]="K",1,0)</f>
        <v>0</v>
      </c>
    </row>
    <row r="42" spans="1:12" x14ac:dyDescent="0.25">
      <c r="A42">
        <v>2</v>
      </c>
      <c r="B42" t="s">
        <v>6077</v>
      </c>
      <c r="C42">
        <v>163</v>
      </c>
      <c r="D42" t="s">
        <v>6083</v>
      </c>
      <c r="E42" t="s">
        <v>307</v>
      </c>
      <c r="F42" t="s">
        <v>88</v>
      </c>
      <c r="G42" t="s">
        <v>126</v>
      </c>
      <c r="H42">
        <v>3</v>
      </c>
      <c r="I42" t="s">
        <v>30</v>
      </c>
      <c r="J42" t="s">
        <v>30</v>
      </c>
      <c r="K42" t="s">
        <v>19</v>
      </c>
      <c r="L42">
        <f>IF(Draft2017[[#This Row],[KEEPER]]="K",1,0)</f>
        <v>0</v>
      </c>
    </row>
    <row r="43" spans="1:12" x14ac:dyDescent="0.25">
      <c r="A43">
        <v>2</v>
      </c>
      <c r="B43" t="s">
        <v>6077</v>
      </c>
      <c r="C43">
        <v>167</v>
      </c>
      <c r="D43" t="s">
        <v>6084</v>
      </c>
      <c r="E43" t="s">
        <v>330</v>
      </c>
      <c r="F43" t="s">
        <v>68</v>
      </c>
      <c r="G43" t="s">
        <v>64</v>
      </c>
      <c r="H43">
        <v>4</v>
      </c>
      <c r="I43" t="s">
        <v>30</v>
      </c>
      <c r="J43" t="s">
        <v>30</v>
      </c>
      <c r="K43" t="s">
        <v>19</v>
      </c>
      <c r="L43">
        <f>IF(Draft2017[[#This Row],[KEEPER]]="K",1,0)</f>
        <v>0</v>
      </c>
    </row>
    <row r="44" spans="1:12" x14ac:dyDescent="0.25">
      <c r="A44">
        <v>2</v>
      </c>
      <c r="B44" t="s">
        <v>6077</v>
      </c>
      <c r="C44">
        <v>177</v>
      </c>
      <c r="D44" t="s">
        <v>6085</v>
      </c>
      <c r="E44" t="s">
        <v>382</v>
      </c>
      <c r="F44" t="s">
        <v>92</v>
      </c>
      <c r="G44" t="s">
        <v>64</v>
      </c>
      <c r="H44">
        <v>3</v>
      </c>
      <c r="I44" t="s">
        <v>30</v>
      </c>
      <c r="J44" t="s">
        <v>30</v>
      </c>
      <c r="K44" t="s">
        <v>19</v>
      </c>
      <c r="L44">
        <f>IF(Draft2017[[#This Row],[KEEPER]]="K",1,0)</f>
        <v>0</v>
      </c>
    </row>
    <row r="45" spans="1:12" x14ac:dyDescent="0.25">
      <c r="A45">
        <v>2</v>
      </c>
      <c r="B45" t="s">
        <v>6077</v>
      </c>
      <c r="C45">
        <v>183</v>
      </c>
      <c r="D45" t="s">
        <v>6086</v>
      </c>
      <c r="E45" t="s">
        <v>434</v>
      </c>
      <c r="F45" t="s">
        <v>159</v>
      </c>
      <c r="G45" t="s">
        <v>102</v>
      </c>
      <c r="H45">
        <v>3</v>
      </c>
      <c r="I45" t="s">
        <v>30</v>
      </c>
      <c r="J45" t="s">
        <v>30</v>
      </c>
      <c r="K45" t="s">
        <v>19</v>
      </c>
      <c r="L45">
        <f>IF(Draft2017[[#This Row],[KEEPER]]="K",1,0)</f>
        <v>0</v>
      </c>
    </row>
    <row r="46" spans="1:12" x14ac:dyDescent="0.25">
      <c r="A46">
        <v>2</v>
      </c>
      <c r="B46" t="s">
        <v>6077</v>
      </c>
      <c r="C46">
        <v>185</v>
      </c>
      <c r="D46" t="s">
        <v>5726</v>
      </c>
      <c r="E46" t="s">
        <v>269</v>
      </c>
      <c r="F46" t="s">
        <v>83</v>
      </c>
      <c r="G46" t="s">
        <v>102</v>
      </c>
      <c r="H46">
        <v>3</v>
      </c>
      <c r="I46" t="s">
        <v>30</v>
      </c>
      <c r="J46" t="s">
        <v>30</v>
      </c>
      <c r="K46" t="s">
        <v>19</v>
      </c>
      <c r="L46">
        <f>IF(Draft2017[[#This Row],[KEEPER]]="K",1,0)</f>
        <v>0</v>
      </c>
    </row>
    <row r="47" spans="1:12" x14ac:dyDescent="0.25">
      <c r="A47">
        <v>2</v>
      </c>
      <c r="B47" t="s">
        <v>6077</v>
      </c>
      <c r="C47">
        <v>221</v>
      </c>
      <c r="D47" t="s">
        <v>6087</v>
      </c>
      <c r="E47" t="s">
        <v>76</v>
      </c>
      <c r="F47" t="s">
        <v>77</v>
      </c>
      <c r="G47" t="s">
        <v>29</v>
      </c>
      <c r="H47">
        <v>3</v>
      </c>
      <c r="I47" t="s">
        <v>30</v>
      </c>
      <c r="J47" t="s">
        <v>30</v>
      </c>
      <c r="K47" t="s">
        <v>6067</v>
      </c>
      <c r="L47">
        <f>IF(Draft2017[[#This Row],[KEEPER]]="K",1,0)</f>
        <v>0</v>
      </c>
    </row>
    <row r="48" spans="1:12" x14ac:dyDescent="0.25">
      <c r="A48">
        <v>2</v>
      </c>
      <c r="B48" t="s">
        <v>6077</v>
      </c>
      <c r="C48">
        <v>229</v>
      </c>
      <c r="D48" t="s">
        <v>5830</v>
      </c>
      <c r="E48" t="s">
        <v>290</v>
      </c>
      <c r="F48" t="s">
        <v>41</v>
      </c>
      <c r="G48" t="s">
        <v>64</v>
      </c>
      <c r="H48">
        <v>9</v>
      </c>
      <c r="I48" t="s">
        <v>30</v>
      </c>
      <c r="J48" t="s">
        <v>30</v>
      </c>
      <c r="K48" t="s">
        <v>6067</v>
      </c>
      <c r="L48">
        <f>IF(Draft2017[[#This Row],[KEEPER]]="K",1,0)</f>
        <v>0</v>
      </c>
    </row>
    <row r="49" spans="1:12" x14ac:dyDescent="0.25">
      <c r="A49">
        <v>2</v>
      </c>
      <c r="B49" t="s">
        <v>6077</v>
      </c>
      <c r="C49">
        <v>234</v>
      </c>
      <c r="D49" t="s">
        <v>6088</v>
      </c>
      <c r="E49" t="s">
        <v>246</v>
      </c>
      <c r="F49" t="s">
        <v>56</v>
      </c>
      <c r="G49" t="s">
        <v>126</v>
      </c>
      <c r="H49">
        <v>1</v>
      </c>
      <c r="I49" t="s">
        <v>30</v>
      </c>
      <c r="J49" t="s">
        <v>30</v>
      </c>
      <c r="K49" t="s">
        <v>6067</v>
      </c>
      <c r="L49">
        <f>IF(Draft2017[[#This Row],[KEEPER]]="K",1,0)</f>
        <v>0</v>
      </c>
    </row>
    <row r="50" spans="1:12" x14ac:dyDescent="0.25">
      <c r="A50">
        <v>3</v>
      </c>
      <c r="B50" t="s">
        <v>5611</v>
      </c>
      <c r="C50">
        <v>2</v>
      </c>
      <c r="D50" t="s">
        <v>5625</v>
      </c>
      <c r="E50" t="s">
        <v>5593</v>
      </c>
      <c r="F50" t="s">
        <v>77</v>
      </c>
      <c r="G50" t="s">
        <v>102</v>
      </c>
      <c r="H50">
        <v>77</v>
      </c>
      <c r="I50" t="s">
        <v>31</v>
      </c>
      <c r="J50" t="s">
        <v>6067</v>
      </c>
      <c r="K50" t="s">
        <v>6067</v>
      </c>
      <c r="L50">
        <f>IF(Draft2017[[#This Row],[KEEPER]]="K",1,0)</f>
        <v>1</v>
      </c>
    </row>
    <row r="51" spans="1:12" x14ac:dyDescent="0.25">
      <c r="A51">
        <v>3</v>
      </c>
      <c r="B51" t="s">
        <v>5611</v>
      </c>
      <c r="C51">
        <v>12</v>
      </c>
      <c r="D51" t="s">
        <v>5612</v>
      </c>
      <c r="E51" t="s">
        <v>109</v>
      </c>
      <c r="F51" t="s">
        <v>70</v>
      </c>
      <c r="G51" t="s">
        <v>64</v>
      </c>
      <c r="H51">
        <v>35</v>
      </c>
      <c r="I51" t="s">
        <v>31</v>
      </c>
      <c r="J51" t="s">
        <v>6067</v>
      </c>
      <c r="K51" t="s">
        <v>6067</v>
      </c>
      <c r="L51">
        <f>IF(Draft2017[[#This Row],[KEEPER]]="K",1,0)</f>
        <v>1</v>
      </c>
    </row>
    <row r="52" spans="1:12" x14ac:dyDescent="0.25">
      <c r="A52">
        <v>3</v>
      </c>
      <c r="B52" t="s">
        <v>5611</v>
      </c>
      <c r="C52">
        <v>22</v>
      </c>
      <c r="D52" t="s">
        <v>6089</v>
      </c>
      <c r="E52" t="s">
        <v>143</v>
      </c>
      <c r="F52" t="s">
        <v>88</v>
      </c>
      <c r="G52" t="s">
        <v>102</v>
      </c>
      <c r="H52">
        <v>47</v>
      </c>
      <c r="I52" t="s">
        <v>31</v>
      </c>
      <c r="J52" t="s">
        <v>6067</v>
      </c>
      <c r="K52" t="s">
        <v>6067</v>
      </c>
      <c r="L52">
        <f>IF(Draft2017[[#This Row],[KEEPER]]="K",1,0)</f>
        <v>1</v>
      </c>
    </row>
    <row r="53" spans="1:12" x14ac:dyDescent="0.25">
      <c r="A53">
        <v>3</v>
      </c>
      <c r="B53" t="s">
        <v>5611</v>
      </c>
      <c r="C53">
        <v>32</v>
      </c>
      <c r="D53" t="s">
        <v>5655</v>
      </c>
      <c r="E53" t="s">
        <v>33</v>
      </c>
      <c r="F53" t="s">
        <v>34</v>
      </c>
      <c r="G53" t="s">
        <v>29</v>
      </c>
      <c r="H53">
        <v>14</v>
      </c>
      <c r="I53" t="s">
        <v>31</v>
      </c>
      <c r="J53" t="s">
        <v>6067</v>
      </c>
      <c r="K53" t="s">
        <v>6067</v>
      </c>
      <c r="L53">
        <f>IF(Draft2017[[#This Row],[KEEPER]]="K",1,0)</f>
        <v>1</v>
      </c>
    </row>
    <row r="54" spans="1:12" x14ac:dyDescent="0.25">
      <c r="A54">
        <v>3</v>
      </c>
      <c r="B54" t="s">
        <v>5611</v>
      </c>
      <c r="C54">
        <v>42</v>
      </c>
      <c r="D54" t="s">
        <v>5696</v>
      </c>
      <c r="E54" t="s">
        <v>188</v>
      </c>
      <c r="F54" t="s">
        <v>5660</v>
      </c>
      <c r="G54" t="s">
        <v>102</v>
      </c>
      <c r="H54">
        <v>3</v>
      </c>
      <c r="I54" t="s">
        <v>31</v>
      </c>
      <c r="J54" t="s">
        <v>6067</v>
      </c>
      <c r="K54" t="s">
        <v>6067</v>
      </c>
      <c r="L54">
        <f>IF(Draft2017[[#This Row],[KEEPER]]="K",1,0)</f>
        <v>1</v>
      </c>
    </row>
    <row r="55" spans="1:12" x14ac:dyDescent="0.25">
      <c r="A55">
        <v>3</v>
      </c>
      <c r="B55" t="s">
        <v>5611</v>
      </c>
      <c r="C55">
        <v>52</v>
      </c>
      <c r="D55" t="s">
        <v>6090</v>
      </c>
      <c r="E55" t="s">
        <v>391</v>
      </c>
      <c r="F55" t="s">
        <v>34</v>
      </c>
      <c r="G55" t="s">
        <v>64</v>
      </c>
      <c r="H55">
        <v>1</v>
      </c>
      <c r="I55" t="s">
        <v>31</v>
      </c>
      <c r="J55" t="s">
        <v>6070</v>
      </c>
      <c r="K55" t="s">
        <v>6070</v>
      </c>
      <c r="L55">
        <f>IF(Draft2017[[#This Row],[KEEPER]]="K",1,0)</f>
        <v>1</v>
      </c>
    </row>
    <row r="56" spans="1:12" x14ac:dyDescent="0.25">
      <c r="A56">
        <v>3</v>
      </c>
      <c r="B56" t="s">
        <v>5611</v>
      </c>
      <c r="C56">
        <v>62</v>
      </c>
      <c r="D56" t="s">
        <v>5645</v>
      </c>
      <c r="E56" t="s">
        <v>147</v>
      </c>
      <c r="F56" t="s">
        <v>34</v>
      </c>
      <c r="G56" t="s">
        <v>102</v>
      </c>
      <c r="H56">
        <v>1</v>
      </c>
      <c r="I56" t="s">
        <v>31</v>
      </c>
      <c r="J56" t="s">
        <v>6070</v>
      </c>
      <c r="K56" t="s">
        <v>6070</v>
      </c>
      <c r="L56">
        <f>IF(Draft2017[[#This Row],[KEEPER]]="K",1,0)</f>
        <v>1</v>
      </c>
    </row>
    <row r="57" spans="1:12" x14ac:dyDescent="0.25">
      <c r="A57">
        <v>3</v>
      </c>
      <c r="B57" t="s">
        <v>5611</v>
      </c>
      <c r="C57">
        <v>72</v>
      </c>
      <c r="D57" t="s">
        <v>6091</v>
      </c>
      <c r="E57" t="s">
        <v>651</v>
      </c>
      <c r="F57" t="s">
        <v>34</v>
      </c>
      <c r="G57" t="s">
        <v>126</v>
      </c>
      <c r="H57">
        <v>1</v>
      </c>
      <c r="I57" t="s">
        <v>31</v>
      </c>
      <c r="J57" t="s">
        <v>6067</v>
      </c>
      <c r="K57" t="s">
        <v>6067</v>
      </c>
      <c r="L57">
        <f>IF(Draft2017[[#This Row],[KEEPER]]="K",1,0)</f>
        <v>1</v>
      </c>
    </row>
    <row r="58" spans="1:12" x14ac:dyDescent="0.25">
      <c r="A58">
        <v>3</v>
      </c>
      <c r="B58" t="s">
        <v>5611</v>
      </c>
      <c r="C58">
        <v>82</v>
      </c>
      <c r="D58" t="s">
        <v>5754</v>
      </c>
      <c r="E58" t="s">
        <v>583</v>
      </c>
      <c r="F58" t="s">
        <v>66</v>
      </c>
      <c r="G58" t="s">
        <v>31</v>
      </c>
      <c r="H58">
        <v>1</v>
      </c>
      <c r="I58" t="s">
        <v>31</v>
      </c>
      <c r="J58" t="s">
        <v>6070</v>
      </c>
      <c r="K58" t="s">
        <v>6070</v>
      </c>
      <c r="L58">
        <f>IF(Draft2017[[#This Row],[KEEPER]]="K",1,0)</f>
        <v>1</v>
      </c>
    </row>
    <row r="59" spans="1:12" x14ac:dyDescent="0.25">
      <c r="A59">
        <v>3</v>
      </c>
      <c r="B59" t="s">
        <v>5611</v>
      </c>
      <c r="C59">
        <v>92</v>
      </c>
      <c r="D59" t="s">
        <v>5706</v>
      </c>
      <c r="E59" t="s">
        <v>196</v>
      </c>
      <c r="F59" t="s">
        <v>39</v>
      </c>
      <c r="G59" t="s">
        <v>102</v>
      </c>
      <c r="H59">
        <v>1</v>
      </c>
      <c r="I59" t="s">
        <v>31</v>
      </c>
      <c r="J59" t="s">
        <v>6067</v>
      </c>
      <c r="K59" t="s">
        <v>6067</v>
      </c>
      <c r="L59">
        <f>IF(Draft2017[[#This Row],[KEEPER]]="K",1,0)</f>
        <v>1</v>
      </c>
    </row>
    <row r="60" spans="1:12" x14ac:dyDescent="0.25">
      <c r="A60">
        <v>3</v>
      </c>
      <c r="B60" t="s">
        <v>5611</v>
      </c>
      <c r="C60">
        <v>101</v>
      </c>
      <c r="D60" t="s">
        <v>5676</v>
      </c>
      <c r="E60" t="s">
        <v>5355</v>
      </c>
      <c r="F60" t="s">
        <v>49</v>
      </c>
      <c r="G60" t="s">
        <v>102</v>
      </c>
      <c r="H60">
        <v>1</v>
      </c>
      <c r="I60" t="s">
        <v>31</v>
      </c>
      <c r="J60" t="s">
        <v>19</v>
      </c>
      <c r="K60" t="s">
        <v>19</v>
      </c>
      <c r="L60">
        <f>IF(Draft2017[[#This Row],[KEEPER]]="K",1,0)</f>
        <v>1</v>
      </c>
    </row>
    <row r="61" spans="1:12" x14ac:dyDescent="0.25">
      <c r="A61">
        <v>3</v>
      </c>
      <c r="B61" t="s">
        <v>5611</v>
      </c>
      <c r="C61">
        <v>110</v>
      </c>
      <c r="D61" t="s">
        <v>6092</v>
      </c>
      <c r="E61" t="s">
        <v>305</v>
      </c>
      <c r="F61" t="s">
        <v>72</v>
      </c>
      <c r="G61" t="s">
        <v>102</v>
      </c>
      <c r="H61">
        <v>2</v>
      </c>
      <c r="I61" t="s">
        <v>31</v>
      </c>
      <c r="J61" t="s">
        <v>6067</v>
      </c>
      <c r="K61" t="s">
        <v>6067</v>
      </c>
      <c r="L61">
        <f>IF(Draft2017[[#This Row],[KEEPER]]="K",1,0)</f>
        <v>1</v>
      </c>
    </row>
    <row r="62" spans="1:12" x14ac:dyDescent="0.25">
      <c r="A62">
        <v>3</v>
      </c>
      <c r="B62" t="s">
        <v>5611</v>
      </c>
      <c r="C62">
        <v>118</v>
      </c>
      <c r="D62" t="s">
        <v>6093</v>
      </c>
      <c r="E62" t="s">
        <v>702</v>
      </c>
      <c r="F62" t="s">
        <v>83</v>
      </c>
      <c r="G62" t="s">
        <v>102</v>
      </c>
      <c r="H62">
        <v>1</v>
      </c>
      <c r="I62" t="s">
        <v>31</v>
      </c>
      <c r="J62" t="s">
        <v>6067</v>
      </c>
      <c r="K62" t="s">
        <v>6067</v>
      </c>
      <c r="L62">
        <f>IF(Draft2017[[#This Row],[KEEPER]]="K",1,0)</f>
        <v>1</v>
      </c>
    </row>
    <row r="63" spans="1:12" x14ac:dyDescent="0.25">
      <c r="A63">
        <v>3</v>
      </c>
      <c r="B63" t="s">
        <v>5611</v>
      </c>
      <c r="C63">
        <v>124</v>
      </c>
      <c r="D63" t="s">
        <v>5714</v>
      </c>
      <c r="E63" t="s">
        <v>213</v>
      </c>
      <c r="F63" t="s">
        <v>54</v>
      </c>
      <c r="G63" t="s">
        <v>102</v>
      </c>
      <c r="H63">
        <v>1</v>
      </c>
      <c r="I63" t="s">
        <v>31</v>
      </c>
      <c r="J63" t="s">
        <v>6070</v>
      </c>
      <c r="K63" t="s">
        <v>6070</v>
      </c>
      <c r="L63">
        <f>IF(Draft2017[[#This Row],[KEEPER]]="K",1,0)</f>
        <v>1</v>
      </c>
    </row>
    <row r="64" spans="1:12" x14ac:dyDescent="0.25">
      <c r="A64">
        <v>3</v>
      </c>
      <c r="B64" t="s">
        <v>5611</v>
      </c>
      <c r="C64">
        <v>150</v>
      </c>
      <c r="D64" t="s">
        <v>5737</v>
      </c>
      <c r="E64" t="s">
        <v>266</v>
      </c>
      <c r="F64" t="s">
        <v>77</v>
      </c>
      <c r="G64" t="s">
        <v>102</v>
      </c>
      <c r="H64">
        <v>5</v>
      </c>
      <c r="I64" t="s">
        <v>30</v>
      </c>
      <c r="J64" t="s">
        <v>30</v>
      </c>
      <c r="K64" t="s">
        <v>19</v>
      </c>
      <c r="L64">
        <f>IF(Draft2017[[#This Row],[KEEPER]]="K",1,0)</f>
        <v>0</v>
      </c>
    </row>
    <row r="65" spans="1:12" x14ac:dyDescent="0.25">
      <c r="A65">
        <v>3</v>
      </c>
      <c r="B65" t="s">
        <v>5611</v>
      </c>
      <c r="C65">
        <v>160</v>
      </c>
      <c r="D65" t="s">
        <v>5722</v>
      </c>
      <c r="E65" t="s">
        <v>230</v>
      </c>
      <c r="F65" t="s">
        <v>96</v>
      </c>
      <c r="G65" t="s">
        <v>126</v>
      </c>
      <c r="H65">
        <v>4</v>
      </c>
      <c r="I65" t="s">
        <v>30</v>
      </c>
      <c r="J65" t="s">
        <v>30</v>
      </c>
      <c r="K65" t="s">
        <v>19</v>
      </c>
      <c r="L65">
        <f>IF(Draft2017[[#This Row],[KEEPER]]="K",1,0)</f>
        <v>0</v>
      </c>
    </row>
    <row r="66" spans="1:12" x14ac:dyDescent="0.25">
      <c r="A66">
        <v>3</v>
      </c>
      <c r="B66" t="s">
        <v>5611</v>
      </c>
      <c r="C66">
        <v>170</v>
      </c>
      <c r="D66" t="s">
        <v>5686</v>
      </c>
      <c r="E66" t="s">
        <v>48</v>
      </c>
      <c r="F66" t="s">
        <v>49</v>
      </c>
      <c r="G66" t="s">
        <v>29</v>
      </c>
      <c r="H66">
        <v>3</v>
      </c>
      <c r="I66" t="s">
        <v>30</v>
      </c>
      <c r="J66" t="s">
        <v>30</v>
      </c>
      <c r="K66" t="s">
        <v>19</v>
      </c>
      <c r="L66">
        <f>IF(Draft2017[[#This Row],[KEEPER]]="K",1,0)</f>
        <v>0</v>
      </c>
    </row>
    <row r="67" spans="1:12" x14ac:dyDescent="0.25">
      <c r="A67">
        <v>3</v>
      </c>
      <c r="B67" t="s">
        <v>5611</v>
      </c>
      <c r="C67">
        <v>200</v>
      </c>
      <c r="D67" t="s">
        <v>6094</v>
      </c>
      <c r="E67" t="s">
        <v>674</v>
      </c>
      <c r="F67" t="s">
        <v>86</v>
      </c>
      <c r="G67" t="s">
        <v>64</v>
      </c>
      <c r="H67">
        <v>5</v>
      </c>
      <c r="I67" t="s">
        <v>30</v>
      </c>
      <c r="J67" t="s">
        <v>30</v>
      </c>
      <c r="K67" t="s">
        <v>6067</v>
      </c>
      <c r="L67">
        <f>IF(Draft2017[[#This Row],[KEEPER]]="K",1,0)</f>
        <v>0</v>
      </c>
    </row>
    <row r="68" spans="1:12" x14ac:dyDescent="0.25">
      <c r="A68">
        <v>3</v>
      </c>
      <c r="B68" t="s">
        <v>5611</v>
      </c>
      <c r="C68">
        <v>205</v>
      </c>
      <c r="D68" t="s">
        <v>5640</v>
      </c>
      <c r="E68" t="s">
        <v>35</v>
      </c>
      <c r="F68" t="s">
        <v>36</v>
      </c>
      <c r="G68" t="s">
        <v>29</v>
      </c>
      <c r="H68">
        <v>18</v>
      </c>
      <c r="I68" t="s">
        <v>30</v>
      </c>
      <c r="J68" t="s">
        <v>30</v>
      </c>
      <c r="K68" t="s">
        <v>6067</v>
      </c>
      <c r="L68">
        <f>IF(Draft2017[[#This Row],[KEEPER]]="K",1,0)</f>
        <v>0</v>
      </c>
    </row>
    <row r="69" spans="1:12" x14ac:dyDescent="0.25">
      <c r="A69">
        <v>3</v>
      </c>
      <c r="B69" t="s">
        <v>5611</v>
      </c>
      <c r="C69">
        <v>209</v>
      </c>
      <c r="D69" t="s">
        <v>6095</v>
      </c>
      <c r="E69" t="s">
        <v>856</v>
      </c>
      <c r="F69" t="s">
        <v>159</v>
      </c>
      <c r="G69" t="s">
        <v>64</v>
      </c>
      <c r="H69">
        <v>24</v>
      </c>
      <c r="I69" t="s">
        <v>30</v>
      </c>
      <c r="J69" t="s">
        <v>30</v>
      </c>
      <c r="K69" t="s">
        <v>6067</v>
      </c>
      <c r="L69">
        <f>IF(Draft2017[[#This Row],[KEEPER]]="K",1,0)</f>
        <v>0</v>
      </c>
    </row>
    <row r="70" spans="1:12" x14ac:dyDescent="0.25">
      <c r="A70">
        <v>3</v>
      </c>
      <c r="B70" t="s">
        <v>5611</v>
      </c>
      <c r="C70">
        <v>213</v>
      </c>
      <c r="D70" t="s">
        <v>5847</v>
      </c>
      <c r="E70" t="s">
        <v>276</v>
      </c>
      <c r="F70" t="s">
        <v>79</v>
      </c>
      <c r="G70" t="s">
        <v>102</v>
      </c>
      <c r="H70">
        <v>4</v>
      </c>
      <c r="I70" t="s">
        <v>30</v>
      </c>
      <c r="J70" t="s">
        <v>30</v>
      </c>
      <c r="K70" t="s">
        <v>6067</v>
      </c>
      <c r="L70">
        <f>IF(Draft2017[[#This Row],[KEEPER]]="K",1,0)</f>
        <v>0</v>
      </c>
    </row>
    <row r="71" spans="1:12" x14ac:dyDescent="0.25">
      <c r="A71">
        <v>3</v>
      </c>
      <c r="B71" t="s">
        <v>5611</v>
      </c>
      <c r="C71">
        <v>214</v>
      </c>
      <c r="D71" t="s">
        <v>6096</v>
      </c>
      <c r="E71" t="s">
        <v>292</v>
      </c>
      <c r="F71" t="s">
        <v>92</v>
      </c>
      <c r="G71" t="s">
        <v>64</v>
      </c>
      <c r="H71">
        <v>21</v>
      </c>
      <c r="I71" t="s">
        <v>30</v>
      </c>
      <c r="J71" t="s">
        <v>30</v>
      </c>
      <c r="K71" t="s">
        <v>6067</v>
      </c>
      <c r="L71">
        <f>IF(Draft2017[[#This Row],[KEEPER]]="K",1,0)</f>
        <v>0</v>
      </c>
    </row>
    <row r="72" spans="1:12" x14ac:dyDescent="0.25">
      <c r="A72">
        <v>3</v>
      </c>
      <c r="B72" t="s">
        <v>5611</v>
      </c>
      <c r="C72">
        <v>216</v>
      </c>
      <c r="D72" t="s">
        <v>5666</v>
      </c>
      <c r="E72" t="s">
        <v>180</v>
      </c>
      <c r="F72" t="s">
        <v>28</v>
      </c>
      <c r="G72" t="s">
        <v>102</v>
      </c>
      <c r="H72">
        <v>5</v>
      </c>
      <c r="I72" t="s">
        <v>30</v>
      </c>
      <c r="J72" t="s">
        <v>30</v>
      </c>
      <c r="K72" t="s">
        <v>6067</v>
      </c>
      <c r="L72">
        <f>IF(Draft2017[[#This Row],[KEEPER]]="K",1,0)</f>
        <v>0</v>
      </c>
    </row>
    <row r="73" spans="1:12" x14ac:dyDescent="0.25">
      <c r="A73">
        <v>3</v>
      </c>
      <c r="B73" t="s">
        <v>5611</v>
      </c>
      <c r="C73">
        <v>224</v>
      </c>
      <c r="D73" t="s">
        <v>5749</v>
      </c>
      <c r="E73" t="s">
        <v>216</v>
      </c>
      <c r="F73" t="s">
        <v>58</v>
      </c>
      <c r="G73" t="s">
        <v>64</v>
      </c>
      <c r="H73">
        <v>3</v>
      </c>
      <c r="I73" t="s">
        <v>30</v>
      </c>
      <c r="J73" t="s">
        <v>30</v>
      </c>
      <c r="K73" t="s">
        <v>6067</v>
      </c>
      <c r="L73">
        <f>IF(Draft2017[[#This Row],[KEEPER]]="K",1,0)</f>
        <v>0</v>
      </c>
    </row>
    <row r="74" spans="1:12" x14ac:dyDescent="0.25">
      <c r="A74">
        <v>4</v>
      </c>
      <c r="B74" t="s">
        <v>1009</v>
      </c>
      <c r="C74">
        <v>1</v>
      </c>
      <c r="D74" t="s">
        <v>5604</v>
      </c>
      <c r="E74" t="s">
        <v>63</v>
      </c>
      <c r="F74" t="s">
        <v>56</v>
      </c>
      <c r="G74" t="s">
        <v>64</v>
      </c>
      <c r="H74">
        <v>84</v>
      </c>
      <c r="I74" t="s">
        <v>31</v>
      </c>
      <c r="J74" t="s">
        <v>6067</v>
      </c>
      <c r="K74" t="s">
        <v>6067</v>
      </c>
      <c r="L74">
        <f>IF(Draft2017[[#This Row],[KEEPER]]="K",1,0)</f>
        <v>1</v>
      </c>
    </row>
    <row r="75" spans="1:12" x14ac:dyDescent="0.25">
      <c r="A75">
        <v>4</v>
      </c>
      <c r="B75" t="s">
        <v>1009</v>
      </c>
      <c r="C75">
        <v>11</v>
      </c>
      <c r="D75" t="s">
        <v>5825</v>
      </c>
      <c r="E75" t="s">
        <v>193</v>
      </c>
      <c r="F75" t="s">
        <v>90</v>
      </c>
      <c r="G75" t="s">
        <v>102</v>
      </c>
      <c r="H75">
        <v>68</v>
      </c>
      <c r="I75" t="s">
        <v>31</v>
      </c>
      <c r="J75" t="s">
        <v>6067</v>
      </c>
      <c r="K75" t="s">
        <v>6067</v>
      </c>
      <c r="L75">
        <f>IF(Draft2017[[#This Row],[KEEPER]]="K",1,0)</f>
        <v>1</v>
      </c>
    </row>
    <row r="76" spans="1:12" x14ac:dyDescent="0.25">
      <c r="A76">
        <v>4</v>
      </c>
      <c r="B76" t="s">
        <v>1009</v>
      </c>
      <c r="C76">
        <v>21</v>
      </c>
      <c r="D76" t="s">
        <v>5641</v>
      </c>
      <c r="E76" t="s">
        <v>118</v>
      </c>
      <c r="F76" t="s">
        <v>54</v>
      </c>
      <c r="G76" t="s">
        <v>102</v>
      </c>
      <c r="H76">
        <v>15</v>
      </c>
      <c r="I76" t="s">
        <v>31</v>
      </c>
      <c r="J76" t="s">
        <v>19</v>
      </c>
      <c r="K76" t="s">
        <v>19</v>
      </c>
      <c r="L76">
        <f>IF(Draft2017[[#This Row],[KEEPER]]="K",1,0)</f>
        <v>1</v>
      </c>
    </row>
    <row r="77" spans="1:12" x14ac:dyDescent="0.25">
      <c r="A77">
        <v>4</v>
      </c>
      <c r="B77" t="s">
        <v>1009</v>
      </c>
      <c r="C77">
        <v>31</v>
      </c>
      <c r="D77" t="s">
        <v>5631</v>
      </c>
      <c r="E77" t="s">
        <v>84</v>
      </c>
      <c r="F77" t="s">
        <v>81</v>
      </c>
      <c r="G77" t="s">
        <v>64</v>
      </c>
      <c r="H77">
        <v>22</v>
      </c>
      <c r="I77" t="s">
        <v>31</v>
      </c>
      <c r="J77" t="s">
        <v>19</v>
      </c>
      <c r="K77" t="s">
        <v>19</v>
      </c>
      <c r="L77">
        <f>IF(Draft2017[[#This Row],[KEEPER]]="K",1,0)</f>
        <v>1</v>
      </c>
    </row>
    <row r="78" spans="1:12" x14ac:dyDescent="0.25">
      <c r="A78">
        <v>4</v>
      </c>
      <c r="B78" t="s">
        <v>1009</v>
      </c>
      <c r="C78">
        <v>41</v>
      </c>
      <c r="D78" t="s">
        <v>5651</v>
      </c>
      <c r="E78" t="s">
        <v>122</v>
      </c>
      <c r="F78" t="s">
        <v>28</v>
      </c>
      <c r="G78" t="s">
        <v>102</v>
      </c>
      <c r="H78">
        <v>4</v>
      </c>
      <c r="I78" t="s">
        <v>31</v>
      </c>
      <c r="J78" t="s">
        <v>6067</v>
      </c>
      <c r="K78" t="s">
        <v>6067</v>
      </c>
      <c r="L78">
        <f>IF(Draft2017[[#This Row],[KEEPER]]="K",1,0)</f>
        <v>1</v>
      </c>
    </row>
    <row r="79" spans="1:12" x14ac:dyDescent="0.25">
      <c r="A79">
        <v>4</v>
      </c>
      <c r="B79" t="s">
        <v>1009</v>
      </c>
      <c r="C79">
        <v>51</v>
      </c>
      <c r="D79" t="s">
        <v>5837</v>
      </c>
      <c r="E79" t="s">
        <v>183</v>
      </c>
      <c r="F79" t="s">
        <v>79</v>
      </c>
      <c r="G79" t="s">
        <v>102</v>
      </c>
      <c r="H79">
        <v>12</v>
      </c>
      <c r="I79" t="s">
        <v>31</v>
      </c>
      <c r="J79" t="s">
        <v>6067</v>
      </c>
      <c r="K79" t="s">
        <v>6067</v>
      </c>
      <c r="L79">
        <f>IF(Draft2017[[#This Row],[KEEPER]]="K",1,0)</f>
        <v>1</v>
      </c>
    </row>
    <row r="80" spans="1:12" x14ac:dyDescent="0.25">
      <c r="A80">
        <v>4</v>
      </c>
      <c r="B80" t="s">
        <v>1009</v>
      </c>
      <c r="C80">
        <v>61</v>
      </c>
      <c r="D80" t="s">
        <v>5672</v>
      </c>
      <c r="E80" t="s">
        <v>207</v>
      </c>
      <c r="F80" t="s">
        <v>34</v>
      </c>
      <c r="G80" t="s">
        <v>64</v>
      </c>
      <c r="H80">
        <v>1</v>
      </c>
      <c r="I80" t="s">
        <v>31</v>
      </c>
      <c r="J80" t="s">
        <v>6070</v>
      </c>
      <c r="K80" t="s">
        <v>6070</v>
      </c>
      <c r="L80">
        <f>IF(Draft2017[[#This Row],[KEEPER]]="K",1,0)</f>
        <v>1</v>
      </c>
    </row>
    <row r="81" spans="1:12" x14ac:dyDescent="0.25">
      <c r="A81">
        <v>4</v>
      </c>
      <c r="B81" t="s">
        <v>1009</v>
      </c>
      <c r="C81">
        <v>71</v>
      </c>
      <c r="D81" t="s">
        <v>5822</v>
      </c>
      <c r="E81" t="s">
        <v>553</v>
      </c>
      <c r="F81" t="s">
        <v>52</v>
      </c>
      <c r="G81" t="s">
        <v>31</v>
      </c>
      <c r="H81">
        <v>1</v>
      </c>
      <c r="I81" t="s">
        <v>31</v>
      </c>
      <c r="J81" t="s">
        <v>6070</v>
      </c>
      <c r="K81" t="s">
        <v>6070</v>
      </c>
      <c r="L81">
        <f>IF(Draft2017[[#This Row],[KEEPER]]="K",1,0)</f>
        <v>1</v>
      </c>
    </row>
    <row r="82" spans="1:12" x14ac:dyDescent="0.25">
      <c r="A82">
        <v>4</v>
      </c>
      <c r="B82" t="s">
        <v>1009</v>
      </c>
      <c r="C82">
        <v>81</v>
      </c>
      <c r="D82" t="s">
        <v>5742</v>
      </c>
      <c r="E82" t="s">
        <v>181</v>
      </c>
      <c r="F82" t="s">
        <v>83</v>
      </c>
      <c r="G82" t="s">
        <v>102</v>
      </c>
      <c r="H82">
        <v>1</v>
      </c>
      <c r="I82" t="s">
        <v>31</v>
      </c>
      <c r="J82" t="s">
        <v>6070</v>
      </c>
      <c r="K82" t="s">
        <v>6070</v>
      </c>
      <c r="L82">
        <f>IF(Draft2017[[#This Row],[KEEPER]]="K",1,0)</f>
        <v>1</v>
      </c>
    </row>
    <row r="83" spans="1:12" x14ac:dyDescent="0.25">
      <c r="A83">
        <v>4</v>
      </c>
      <c r="B83" t="s">
        <v>1009</v>
      </c>
      <c r="C83">
        <v>91</v>
      </c>
      <c r="D83" t="s">
        <v>6097</v>
      </c>
      <c r="E83" t="s">
        <v>238</v>
      </c>
      <c r="F83" t="s">
        <v>94</v>
      </c>
      <c r="G83" t="s">
        <v>126</v>
      </c>
      <c r="H83">
        <v>1</v>
      </c>
      <c r="I83" t="s">
        <v>31</v>
      </c>
      <c r="J83" t="s">
        <v>6070</v>
      </c>
      <c r="K83" t="s">
        <v>6070</v>
      </c>
      <c r="L83">
        <f>IF(Draft2017[[#This Row],[KEEPER]]="K",1,0)</f>
        <v>1</v>
      </c>
    </row>
    <row r="84" spans="1:12" x14ac:dyDescent="0.25">
      <c r="A84">
        <v>4</v>
      </c>
      <c r="B84" t="s">
        <v>1009</v>
      </c>
      <c r="C84">
        <v>100</v>
      </c>
      <c r="D84" t="s">
        <v>6098</v>
      </c>
      <c r="E84" t="s">
        <v>231</v>
      </c>
      <c r="F84" t="s">
        <v>90</v>
      </c>
      <c r="G84" t="s">
        <v>126</v>
      </c>
      <c r="H84">
        <v>1</v>
      </c>
      <c r="I84" t="s">
        <v>31</v>
      </c>
      <c r="J84" t="s">
        <v>6067</v>
      </c>
      <c r="K84" t="s">
        <v>6067</v>
      </c>
      <c r="L84">
        <f>IF(Draft2017[[#This Row],[KEEPER]]="K",1,0)</f>
        <v>1</v>
      </c>
    </row>
    <row r="85" spans="1:12" x14ac:dyDescent="0.25">
      <c r="A85">
        <v>4</v>
      </c>
      <c r="B85" t="s">
        <v>1009</v>
      </c>
      <c r="C85">
        <v>109</v>
      </c>
      <c r="D85" t="s">
        <v>6099</v>
      </c>
      <c r="E85" t="s">
        <v>691</v>
      </c>
      <c r="F85" t="s">
        <v>56</v>
      </c>
      <c r="G85" t="s">
        <v>102</v>
      </c>
      <c r="H85">
        <v>1</v>
      </c>
      <c r="I85" t="s">
        <v>31</v>
      </c>
      <c r="J85" t="s">
        <v>6070</v>
      </c>
      <c r="K85" t="s">
        <v>6070</v>
      </c>
      <c r="L85">
        <f>IF(Draft2017[[#This Row],[KEEPER]]="K",1,0)</f>
        <v>1</v>
      </c>
    </row>
    <row r="86" spans="1:12" x14ac:dyDescent="0.25">
      <c r="A86">
        <v>4</v>
      </c>
      <c r="B86" t="s">
        <v>1009</v>
      </c>
      <c r="C86">
        <v>149</v>
      </c>
      <c r="D86" t="s">
        <v>5747</v>
      </c>
      <c r="E86" t="s">
        <v>5589</v>
      </c>
      <c r="F86" t="s">
        <v>94</v>
      </c>
      <c r="G86" t="s">
        <v>126</v>
      </c>
      <c r="H86">
        <v>5</v>
      </c>
      <c r="I86" t="s">
        <v>30</v>
      </c>
      <c r="J86" t="s">
        <v>30</v>
      </c>
      <c r="K86" t="s">
        <v>19</v>
      </c>
      <c r="L86">
        <f>IF(Draft2017[[#This Row],[KEEPER]]="K",1,0)</f>
        <v>0</v>
      </c>
    </row>
    <row r="87" spans="1:12" x14ac:dyDescent="0.25">
      <c r="A87">
        <v>4</v>
      </c>
      <c r="B87" t="s">
        <v>1009</v>
      </c>
      <c r="C87">
        <v>159</v>
      </c>
      <c r="D87" t="s">
        <v>5674</v>
      </c>
      <c r="E87" t="s">
        <v>152</v>
      </c>
      <c r="F87" t="s">
        <v>44</v>
      </c>
      <c r="G87" t="s">
        <v>64</v>
      </c>
      <c r="H87">
        <v>4</v>
      </c>
      <c r="I87" t="s">
        <v>30</v>
      </c>
      <c r="J87" t="s">
        <v>30</v>
      </c>
      <c r="K87" t="s">
        <v>19</v>
      </c>
      <c r="L87">
        <f>IF(Draft2017[[#This Row],[KEEPER]]="K",1,0)</f>
        <v>0</v>
      </c>
    </row>
    <row r="88" spans="1:12" x14ac:dyDescent="0.25">
      <c r="A88">
        <v>4</v>
      </c>
      <c r="B88" t="s">
        <v>1009</v>
      </c>
      <c r="C88">
        <v>169</v>
      </c>
      <c r="D88" t="s">
        <v>5727</v>
      </c>
      <c r="E88" t="s">
        <v>2163</v>
      </c>
      <c r="F88" t="s">
        <v>74</v>
      </c>
      <c r="G88" t="s">
        <v>29</v>
      </c>
      <c r="H88">
        <v>3</v>
      </c>
      <c r="I88" t="s">
        <v>30</v>
      </c>
      <c r="J88" t="s">
        <v>30</v>
      </c>
      <c r="K88" t="s">
        <v>19</v>
      </c>
      <c r="L88">
        <f>IF(Draft2017[[#This Row],[KEEPER]]="K",1,0)</f>
        <v>0</v>
      </c>
    </row>
    <row r="89" spans="1:12" x14ac:dyDescent="0.25">
      <c r="A89">
        <v>4</v>
      </c>
      <c r="B89" t="s">
        <v>1009</v>
      </c>
      <c r="C89">
        <v>173</v>
      </c>
      <c r="D89" t="s">
        <v>5719</v>
      </c>
      <c r="E89" t="s">
        <v>331</v>
      </c>
      <c r="F89" t="s">
        <v>56</v>
      </c>
      <c r="G89" t="s">
        <v>64</v>
      </c>
      <c r="H89">
        <v>3</v>
      </c>
      <c r="I89" t="s">
        <v>30</v>
      </c>
      <c r="J89" t="s">
        <v>30</v>
      </c>
      <c r="K89" t="s">
        <v>19</v>
      </c>
      <c r="L89">
        <f>IF(Draft2017[[#This Row],[KEEPER]]="K",1,0)</f>
        <v>0</v>
      </c>
    </row>
    <row r="90" spans="1:12" x14ac:dyDescent="0.25">
      <c r="A90">
        <v>4</v>
      </c>
      <c r="B90" t="s">
        <v>1009</v>
      </c>
      <c r="C90">
        <v>179</v>
      </c>
      <c r="D90" t="s">
        <v>5702</v>
      </c>
      <c r="E90" t="s">
        <v>280</v>
      </c>
      <c r="F90" t="s">
        <v>94</v>
      </c>
      <c r="G90" t="s">
        <v>102</v>
      </c>
      <c r="H90">
        <v>3</v>
      </c>
      <c r="I90" t="s">
        <v>30</v>
      </c>
      <c r="J90" t="s">
        <v>30</v>
      </c>
      <c r="K90" t="s">
        <v>19</v>
      </c>
      <c r="L90">
        <f>IF(Draft2017[[#This Row],[KEEPER]]="K",1,0)</f>
        <v>0</v>
      </c>
    </row>
    <row r="91" spans="1:12" x14ac:dyDescent="0.25">
      <c r="A91">
        <v>4</v>
      </c>
      <c r="B91" t="s">
        <v>1009</v>
      </c>
      <c r="C91">
        <v>197</v>
      </c>
      <c r="D91" t="s">
        <v>5636</v>
      </c>
      <c r="E91" t="s">
        <v>114</v>
      </c>
      <c r="F91" t="s">
        <v>70</v>
      </c>
      <c r="G91" t="s">
        <v>102</v>
      </c>
      <c r="H91">
        <v>46</v>
      </c>
      <c r="I91" t="s">
        <v>30</v>
      </c>
      <c r="J91" t="s">
        <v>30</v>
      </c>
      <c r="K91" t="s">
        <v>6067</v>
      </c>
      <c r="L91">
        <f>IF(Draft2017[[#This Row],[KEEPER]]="K",1,0)</f>
        <v>0</v>
      </c>
    </row>
    <row r="92" spans="1:12" x14ac:dyDescent="0.25">
      <c r="A92">
        <v>4</v>
      </c>
      <c r="B92" t="s">
        <v>1009</v>
      </c>
      <c r="C92">
        <v>219</v>
      </c>
      <c r="D92" t="s">
        <v>5753</v>
      </c>
      <c r="E92" t="s">
        <v>248</v>
      </c>
      <c r="F92" t="s">
        <v>44</v>
      </c>
      <c r="G92" t="s">
        <v>126</v>
      </c>
      <c r="H92">
        <v>2</v>
      </c>
      <c r="I92" t="s">
        <v>30</v>
      </c>
      <c r="J92" t="s">
        <v>30</v>
      </c>
      <c r="K92" t="s">
        <v>6067</v>
      </c>
      <c r="L92">
        <f>IF(Draft2017[[#This Row],[KEEPER]]="K",1,0)</f>
        <v>0</v>
      </c>
    </row>
    <row r="93" spans="1:12" x14ac:dyDescent="0.25">
      <c r="A93">
        <v>4</v>
      </c>
      <c r="B93" t="s">
        <v>1009</v>
      </c>
      <c r="C93">
        <v>223</v>
      </c>
      <c r="D93" t="s">
        <v>5744</v>
      </c>
      <c r="E93" t="s">
        <v>237</v>
      </c>
      <c r="F93" t="s">
        <v>28</v>
      </c>
      <c r="G93" t="s">
        <v>64</v>
      </c>
      <c r="H93">
        <v>3</v>
      </c>
      <c r="I93" t="s">
        <v>30</v>
      </c>
      <c r="J93" t="s">
        <v>30</v>
      </c>
      <c r="K93" t="s">
        <v>6067</v>
      </c>
      <c r="L93">
        <f>IF(Draft2017[[#This Row],[KEEPER]]="K",1,0)</f>
        <v>0</v>
      </c>
    </row>
    <row r="94" spans="1:12" x14ac:dyDescent="0.25">
      <c r="A94">
        <v>4</v>
      </c>
      <c r="B94" t="s">
        <v>1009</v>
      </c>
      <c r="C94">
        <v>231</v>
      </c>
      <c r="D94" t="s">
        <v>6100</v>
      </c>
      <c r="E94" t="s">
        <v>688</v>
      </c>
      <c r="F94" t="s">
        <v>96</v>
      </c>
      <c r="G94" t="s">
        <v>102</v>
      </c>
      <c r="H94">
        <v>1</v>
      </c>
      <c r="I94" t="s">
        <v>30</v>
      </c>
      <c r="J94" t="s">
        <v>30</v>
      </c>
      <c r="K94" t="s">
        <v>6067</v>
      </c>
      <c r="L94">
        <f>IF(Draft2017[[#This Row],[KEEPER]]="K",1,0)</f>
        <v>0</v>
      </c>
    </row>
    <row r="95" spans="1:12" x14ac:dyDescent="0.25">
      <c r="A95">
        <v>4</v>
      </c>
      <c r="B95" t="s">
        <v>1009</v>
      </c>
      <c r="C95">
        <v>236</v>
      </c>
      <c r="D95" t="s">
        <v>5733</v>
      </c>
      <c r="E95" t="s">
        <v>225</v>
      </c>
      <c r="F95" t="s">
        <v>68</v>
      </c>
      <c r="G95" t="s">
        <v>64</v>
      </c>
      <c r="H95">
        <v>1</v>
      </c>
      <c r="I95" t="s">
        <v>30</v>
      </c>
      <c r="J95" t="s">
        <v>30</v>
      </c>
      <c r="K95" t="s">
        <v>6067</v>
      </c>
      <c r="L95">
        <f>IF(Draft2017[[#This Row],[KEEPER]]="K",1,0)</f>
        <v>0</v>
      </c>
    </row>
    <row r="96" spans="1:12" x14ac:dyDescent="0.25">
      <c r="A96">
        <v>4</v>
      </c>
      <c r="B96" t="s">
        <v>1009</v>
      </c>
      <c r="C96">
        <v>239</v>
      </c>
      <c r="D96" t="s">
        <v>5692</v>
      </c>
      <c r="E96" t="s">
        <v>201</v>
      </c>
      <c r="F96" t="s">
        <v>74</v>
      </c>
      <c r="G96" t="s">
        <v>64</v>
      </c>
      <c r="H96">
        <v>1</v>
      </c>
      <c r="I96" t="s">
        <v>30</v>
      </c>
      <c r="J96" t="s">
        <v>30</v>
      </c>
      <c r="K96" t="s">
        <v>6067</v>
      </c>
      <c r="L96">
        <f>IF(Draft2017[[#This Row],[KEEPER]]="K",1,0)</f>
        <v>0</v>
      </c>
    </row>
    <row r="97" spans="1:12" x14ac:dyDescent="0.25">
      <c r="A97">
        <v>4</v>
      </c>
      <c r="B97" t="s">
        <v>1009</v>
      </c>
      <c r="C97">
        <v>240</v>
      </c>
      <c r="D97" t="s">
        <v>6101</v>
      </c>
      <c r="E97" t="s">
        <v>972</v>
      </c>
      <c r="F97" t="s">
        <v>28</v>
      </c>
      <c r="G97" t="s">
        <v>29</v>
      </c>
      <c r="H97">
        <v>1</v>
      </c>
      <c r="I97" t="s">
        <v>30</v>
      </c>
      <c r="J97" t="s">
        <v>30</v>
      </c>
      <c r="K97" t="s">
        <v>6067</v>
      </c>
      <c r="L97">
        <f>IF(Draft2017[[#This Row],[KEEPER]]="K",1,0)</f>
        <v>0</v>
      </c>
    </row>
    <row r="98" spans="1:12" x14ac:dyDescent="0.25">
      <c r="A98">
        <v>5</v>
      </c>
      <c r="B98" t="s">
        <v>5613</v>
      </c>
      <c r="C98">
        <v>5</v>
      </c>
      <c r="D98" t="s">
        <v>5614</v>
      </c>
      <c r="E98" t="s">
        <v>85</v>
      </c>
      <c r="F98" t="s">
        <v>86</v>
      </c>
      <c r="G98" t="s">
        <v>64</v>
      </c>
      <c r="H98">
        <v>97</v>
      </c>
      <c r="I98" t="s">
        <v>31</v>
      </c>
      <c r="J98" t="s">
        <v>6067</v>
      </c>
      <c r="K98" t="s">
        <v>6067</v>
      </c>
      <c r="L98">
        <f>IF(Draft2017[[#This Row],[KEEPER]]="K",1,0)</f>
        <v>1</v>
      </c>
    </row>
    <row r="99" spans="1:12" x14ac:dyDescent="0.25">
      <c r="A99">
        <v>5</v>
      </c>
      <c r="B99" t="s">
        <v>5613</v>
      </c>
      <c r="C99">
        <v>15</v>
      </c>
      <c r="D99" t="s">
        <v>5814</v>
      </c>
      <c r="E99" t="s">
        <v>134</v>
      </c>
      <c r="F99" t="s">
        <v>94</v>
      </c>
      <c r="G99" t="s">
        <v>102</v>
      </c>
      <c r="H99">
        <v>78</v>
      </c>
      <c r="I99" t="s">
        <v>31</v>
      </c>
      <c r="J99" t="s">
        <v>6067</v>
      </c>
      <c r="K99" t="s">
        <v>6067</v>
      </c>
      <c r="L99">
        <f>IF(Draft2017[[#This Row],[KEEPER]]="K",1,0)</f>
        <v>1</v>
      </c>
    </row>
    <row r="100" spans="1:12" x14ac:dyDescent="0.25">
      <c r="A100">
        <v>5</v>
      </c>
      <c r="B100" t="s">
        <v>5613</v>
      </c>
      <c r="C100">
        <v>25</v>
      </c>
      <c r="D100" t="s">
        <v>5656</v>
      </c>
      <c r="E100" t="s">
        <v>120</v>
      </c>
      <c r="F100" t="s">
        <v>74</v>
      </c>
      <c r="G100" t="s">
        <v>64</v>
      </c>
      <c r="H100">
        <v>13</v>
      </c>
      <c r="I100" t="s">
        <v>31</v>
      </c>
      <c r="J100" t="s">
        <v>19</v>
      </c>
      <c r="K100" t="s">
        <v>19</v>
      </c>
      <c r="L100">
        <f>IF(Draft2017[[#This Row],[KEEPER]]="K",1,0)</f>
        <v>1</v>
      </c>
    </row>
    <row r="101" spans="1:12" x14ac:dyDescent="0.25">
      <c r="A101">
        <v>5</v>
      </c>
      <c r="B101" t="s">
        <v>5613</v>
      </c>
      <c r="C101">
        <v>35</v>
      </c>
      <c r="D101" t="s">
        <v>5677</v>
      </c>
      <c r="E101" t="s">
        <v>138</v>
      </c>
      <c r="F101" t="s">
        <v>41</v>
      </c>
      <c r="G101" t="s">
        <v>102</v>
      </c>
      <c r="H101">
        <v>15</v>
      </c>
      <c r="I101" t="s">
        <v>31</v>
      </c>
      <c r="J101" t="s">
        <v>6067</v>
      </c>
      <c r="K101" t="s">
        <v>6067</v>
      </c>
      <c r="L101">
        <f>IF(Draft2017[[#This Row],[KEEPER]]="K",1,0)</f>
        <v>1</v>
      </c>
    </row>
    <row r="102" spans="1:12" x14ac:dyDescent="0.25">
      <c r="A102">
        <v>5</v>
      </c>
      <c r="B102" t="s">
        <v>5613</v>
      </c>
      <c r="C102">
        <v>45</v>
      </c>
      <c r="D102" t="s">
        <v>5811</v>
      </c>
      <c r="E102" t="s">
        <v>162</v>
      </c>
      <c r="F102" t="s">
        <v>72</v>
      </c>
      <c r="G102" t="s">
        <v>102</v>
      </c>
      <c r="H102">
        <v>50</v>
      </c>
      <c r="I102" t="s">
        <v>31</v>
      </c>
      <c r="J102" t="s">
        <v>6067</v>
      </c>
      <c r="K102" t="s">
        <v>6067</v>
      </c>
      <c r="L102">
        <f>IF(Draft2017[[#This Row],[KEEPER]]="K",1,0)</f>
        <v>1</v>
      </c>
    </row>
    <row r="103" spans="1:12" x14ac:dyDescent="0.25">
      <c r="A103">
        <v>5</v>
      </c>
      <c r="B103" t="s">
        <v>5613</v>
      </c>
      <c r="C103">
        <v>55</v>
      </c>
      <c r="D103" t="s">
        <v>5846</v>
      </c>
      <c r="E103" t="s">
        <v>209</v>
      </c>
      <c r="F103" t="s">
        <v>159</v>
      </c>
      <c r="G103" t="s">
        <v>64</v>
      </c>
      <c r="H103">
        <v>3</v>
      </c>
      <c r="I103" t="s">
        <v>31</v>
      </c>
      <c r="J103" t="s">
        <v>6067</v>
      </c>
      <c r="K103" t="s">
        <v>6067</v>
      </c>
      <c r="L103">
        <f>IF(Draft2017[[#This Row],[KEEPER]]="K",1,0)</f>
        <v>1</v>
      </c>
    </row>
    <row r="104" spans="1:12" x14ac:dyDescent="0.25">
      <c r="A104">
        <v>5</v>
      </c>
      <c r="B104" t="s">
        <v>5613</v>
      </c>
      <c r="C104">
        <v>65</v>
      </c>
      <c r="D104" t="s">
        <v>6102</v>
      </c>
      <c r="E104" t="s">
        <v>212</v>
      </c>
      <c r="F104" t="s">
        <v>56</v>
      </c>
      <c r="G104" t="s">
        <v>102</v>
      </c>
      <c r="H104">
        <v>2</v>
      </c>
      <c r="I104" t="s">
        <v>31</v>
      </c>
      <c r="J104" t="s">
        <v>6067</v>
      </c>
      <c r="K104" t="s">
        <v>6067</v>
      </c>
      <c r="L104">
        <f>IF(Draft2017[[#This Row],[KEEPER]]="K",1,0)</f>
        <v>1</v>
      </c>
    </row>
    <row r="105" spans="1:12" x14ac:dyDescent="0.25">
      <c r="A105">
        <v>5</v>
      </c>
      <c r="B105" t="s">
        <v>5613</v>
      </c>
      <c r="C105">
        <v>75</v>
      </c>
      <c r="D105" t="s">
        <v>6103</v>
      </c>
      <c r="E105" t="s">
        <v>247</v>
      </c>
      <c r="F105" t="s">
        <v>79</v>
      </c>
      <c r="G105" t="s">
        <v>64</v>
      </c>
      <c r="H105">
        <v>7</v>
      </c>
      <c r="I105" t="s">
        <v>31</v>
      </c>
      <c r="J105" t="s">
        <v>6067</v>
      </c>
      <c r="K105" t="s">
        <v>6067</v>
      </c>
      <c r="L105">
        <f>IF(Draft2017[[#This Row],[KEEPER]]="K",1,0)</f>
        <v>1</v>
      </c>
    </row>
    <row r="106" spans="1:12" x14ac:dyDescent="0.25">
      <c r="A106">
        <v>5</v>
      </c>
      <c r="B106" t="s">
        <v>5613</v>
      </c>
      <c r="C106">
        <v>85</v>
      </c>
      <c r="D106" t="s">
        <v>6104</v>
      </c>
      <c r="E106" t="s">
        <v>250</v>
      </c>
      <c r="F106" t="s">
        <v>54</v>
      </c>
      <c r="G106" t="s">
        <v>102</v>
      </c>
      <c r="H106">
        <v>3</v>
      </c>
      <c r="I106" t="s">
        <v>31</v>
      </c>
      <c r="J106" t="s">
        <v>6067</v>
      </c>
      <c r="K106" t="s">
        <v>6067</v>
      </c>
      <c r="L106">
        <f>IF(Draft2017[[#This Row],[KEEPER]]="K",1,0)</f>
        <v>1</v>
      </c>
    </row>
    <row r="107" spans="1:12" x14ac:dyDescent="0.25">
      <c r="A107">
        <v>5</v>
      </c>
      <c r="B107" t="s">
        <v>5613</v>
      </c>
      <c r="C107">
        <v>95</v>
      </c>
      <c r="D107" t="s">
        <v>5731</v>
      </c>
      <c r="E107" t="s">
        <v>57</v>
      </c>
      <c r="F107" t="s">
        <v>58</v>
      </c>
      <c r="G107" t="s">
        <v>29</v>
      </c>
      <c r="H107">
        <v>2</v>
      </c>
      <c r="I107" t="s">
        <v>31</v>
      </c>
      <c r="J107" t="s">
        <v>6067</v>
      </c>
      <c r="K107" t="s">
        <v>6067</v>
      </c>
      <c r="L107">
        <f>IF(Draft2017[[#This Row],[KEEPER]]="K",1,0)</f>
        <v>1</v>
      </c>
    </row>
    <row r="108" spans="1:12" x14ac:dyDescent="0.25">
      <c r="A108">
        <v>5</v>
      </c>
      <c r="B108" t="s">
        <v>5613</v>
      </c>
      <c r="C108">
        <v>104</v>
      </c>
      <c r="D108" t="s">
        <v>5667</v>
      </c>
      <c r="E108" t="s">
        <v>154</v>
      </c>
      <c r="F108" t="s">
        <v>39</v>
      </c>
      <c r="G108" t="s">
        <v>126</v>
      </c>
      <c r="H108">
        <v>3</v>
      </c>
      <c r="I108" t="s">
        <v>31</v>
      </c>
      <c r="J108" t="s">
        <v>6067</v>
      </c>
      <c r="K108" t="s">
        <v>6067</v>
      </c>
      <c r="L108">
        <f>IF(Draft2017[[#This Row],[KEEPER]]="K",1,0)</f>
        <v>1</v>
      </c>
    </row>
    <row r="109" spans="1:12" x14ac:dyDescent="0.25">
      <c r="A109">
        <v>5</v>
      </c>
      <c r="B109" t="s">
        <v>5613</v>
      </c>
      <c r="C109">
        <v>113</v>
      </c>
      <c r="D109" t="s">
        <v>6105</v>
      </c>
      <c r="E109" t="s">
        <v>557</v>
      </c>
      <c r="F109" t="s">
        <v>5660</v>
      </c>
      <c r="G109" t="s">
        <v>31</v>
      </c>
      <c r="H109">
        <v>1</v>
      </c>
      <c r="I109" t="s">
        <v>31</v>
      </c>
      <c r="J109" t="s">
        <v>6070</v>
      </c>
      <c r="K109" t="s">
        <v>6070</v>
      </c>
      <c r="L109">
        <f>IF(Draft2017[[#This Row],[KEEPER]]="K",1,0)</f>
        <v>1</v>
      </c>
    </row>
    <row r="110" spans="1:12" x14ac:dyDescent="0.25">
      <c r="A110">
        <v>5</v>
      </c>
      <c r="B110" t="s">
        <v>5613</v>
      </c>
      <c r="C110">
        <v>119</v>
      </c>
      <c r="D110" t="s">
        <v>5723</v>
      </c>
      <c r="E110" t="s">
        <v>172</v>
      </c>
      <c r="F110" t="s">
        <v>79</v>
      </c>
      <c r="G110" t="s">
        <v>102</v>
      </c>
      <c r="H110">
        <v>1</v>
      </c>
      <c r="I110" t="s">
        <v>31</v>
      </c>
      <c r="J110" t="s">
        <v>6067</v>
      </c>
      <c r="K110" t="s">
        <v>6067</v>
      </c>
      <c r="L110">
        <f>IF(Draft2017[[#This Row],[KEEPER]]="K",1,0)</f>
        <v>1</v>
      </c>
    </row>
    <row r="111" spans="1:12" x14ac:dyDescent="0.25">
      <c r="A111">
        <v>5</v>
      </c>
      <c r="B111" t="s">
        <v>5613</v>
      </c>
      <c r="C111">
        <v>125</v>
      </c>
      <c r="D111" t="s">
        <v>5841</v>
      </c>
      <c r="E111" t="s">
        <v>91</v>
      </c>
      <c r="F111" t="s">
        <v>92</v>
      </c>
      <c r="G111" t="s">
        <v>29</v>
      </c>
      <c r="H111">
        <v>1</v>
      </c>
      <c r="I111" t="s">
        <v>31</v>
      </c>
      <c r="J111" t="s">
        <v>6067</v>
      </c>
      <c r="K111" t="s">
        <v>6067</v>
      </c>
      <c r="L111">
        <f>IF(Draft2017[[#This Row],[KEEPER]]="K",1,0)</f>
        <v>1</v>
      </c>
    </row>
    <row r="112" spans="1:12" x14ac:dyDescent="0.25">
      <c r="A112">
        <v>5</v>
      </c>
      <c r="B112" t="s">
        <v>5613</v>
      </c>
      <c r="C112">
        <v>130</v>
      </c>
      <c r="D112" t="s">
        <v>6106</v>
      </c>
      <c r="E112" t="s">
        <v>699</v>
      </c>
      <c r="F112" t="s">
        <v>105</v>
      </c>
      <c r="G112" t="s">
        <v>102</v>
      </c>
      <c r="H112">
        <v>2</v>
      </c>
      <c r="I112" t="s">
        <v>31</v>
      </c>
      <c r="J112" t="s">
        <v>6067</v>
      </c>
      <c r="K112" t="s">
        <v>6067</v>
      </c>
      <c r="L112">
        <f>IF(Draft2017[[#This Row],[KEEPER]]="K",1,0)</f>
        <v>1</v>
      </c>
    </row>
    <row r="113" spans="1:12" x14ac:dyDescent="0.25">
      <c r="A113">
        <v>5</v>
      </c>
      <c r="B113" t="s">
        <v>5613</v>
      </c>
      <c r="C113">
        <v>135</v>
      </c>
      <c r="D113" t="s">
        <v>6107</v>
      </c>
      <c r="E113" t="s">
        <v>283</v>
      </c>
      <c r="F113" t="s">
        <v>74</v>
      </c>
      <c r="G113" t="s">
        <v>102</v>
      </c>
      <c r="H113">
        <v>1</v>
      </c>
      <c r="I113" t="s">
        <v>31</v>
      </c>
      <c r="J113" t="s">
        <v>6070</v>
      </c>
      <c r="K113" t="s">
        <v>6070</v>
      </c>
      <c r="L113">
        <f>IF(Draft2017[[#This Row],[KEEPER]]="K",1,0)</f>
        <v>1</v>
      </c>
    </row>
    <row r="114" spans="1:12" x14ac:dyDescent="0.25">
      <c r="A114">
        <v>5</v>
      </c>
      <c r="B114" t="s">
        <v>5613</v>
      </c>
      <c r="C114">
        <v>138</v>
      </c>
      <c r="D114" t="s">
        <v>6108</v>
      </c>
      <c r="E114" t="s">
        <v>654</v>
      </c>
      <c r="F114" t="s">
        <v>49</v>
      </c>
      <c r="G114" t="s">
        <v>126</v>
      </c>
      <c r="H114">
        <v>1</v>
      </c>
      <c r="I114" t="s">
        <v>31</v>
      </c>
      <c r="J114" t="s">
        <v>6070</v>
      </c>
      <c r="K114" t="s">
        <v>6070</v>
      </c>
      <c r="L114">
        <f>IF(Draft2017[[#This Row],[KEEPER]]="K",1,0)</f>
        <v>1</v>
      </c>
    </row>
    <row r="115" spans="1:12" x14ac:dyDescent="0.25">
      <c r="A115">
        <v>5</v>
      </c>
      <c r="B115" t="s">
        <v>5613</v>
      </c>
      <c r="C115">
        <v>141</v>
      </c>
      <c r="D115" t="s">
        <v>6109</v>
      </c>
      <c r="E115" t="s">
        <v>314</v>
      </c>
      <c r="F115" t="s">
        <v>159</v>
      </c>
      <c r="G115" t="s">
        <v>102</v>
      </c>
      <c r="H115">
        <v>1</v>
      </c>
      <c r="I115" t="s">
        <v>31</v>
      </c>
      <c r="J115" t="s">
        <v>6070</v>
      </c>
      <c r="K115" t="s">
        <v>6070</v>
      </c>
      <c r="L115">
        <f>IF(Draft2017[[#This Row],[KEEPER]]="K",1,0)</f>
        <v>1</v>
      </c>
    </row>
    <row r="116" spans="1:12" x14ac:dyDescent="0.25">
      <c r="A116">
        <v>5</v>
      </c>
      <c r="B116" t="s">
        <v>5613</v>
      </c>
      <c r="C116">
        <v>144</v>
      </c>
      <c r="D116" t="s">
        <v>6110</v>
      </c>
      <c r="E116" t="s">
        <v>327</v>
      </c>
      <c r="F116" t="s">
        <v>86</v>
      </c>
      <c r="G116" t="s">
        <v>126</v>
      </c>
      <c r="H116">
        <v>1</v>
      </c>
      <c r="I116" t="s">
        <v>31</v>
      </c>
      <c r="J116" t="s">
        <v>6070</v>
      </c>
      <c r="K116" t="s">
        <v>6070</v>
      </c>
      <c r="L116">
        <f>IF(Draft2017[[#This Row],[KEEPER]]="K",1,0)</f>
        <v>1</v>
      </c>
    </row>
    <row r="117" spans="1:12" x14ac:dyDescent="0.25">
      <c r="A117">
        <v>5</v>
      </c>
      <c r="B117" t="s">
        <v>5613</v>
      </c>
      <c r="C117">
        <v>146</v>
      </c>
      <c r="D117" t="s">
        <v>6111</v>
      </c>
      <c r="E117" t="s">
        <v>284</v>
      </c>
      <c r="F117" t="s">
        <v>94</v>
      </c>
      <c r="G117" t="s">
        <v>102</v>
      </c>
      <c r="H117">
        <v>1</v>
      </c>
      <c r="I117" t="s">
        <v>31</v>
      </c>
      <c r="J117" t="s">
        <v>6070</v>
      </c>
      <c r="K117" t="s">
        <v>6070</v>
      </c>
      <c r="L117">
        <f>IF(Draft2017[[#This Row],[KEEPER]]="K",1,0)</f>
        <v>1</v>
      </c>
    </row>
    <row r="118" spans="1:12" x14ac:dyDescent="0.25">
      <c r="A118">
        <v>5</v>
      </c>
      <c r="B118" t="s">
        <v>5613</v>
      </c>
      <c r="C118">
        <v>148</v>
      </c>
      <c r="D118" t="s">
        <v>5826</v>
      </c>
      <c r="E118" t="s">
        <v>215</v>
      </c>
      <c r="F118" t="s">
        <v>105</v>
      </c>
      <c r="G118" t="s">
        <v>64</v>
      </c>
      <c r="H118">
        <v>4</v>
      </c>
      <c r="I118" t="s">
        <v>31</v>
      </c>
      <c r="J118" t="s">
        <v>19</v>
      </c>
      <c r="K118" t="s">
        <v>19</v>
      </c>
      <c r="L118">
        <f>IF(Draft2017[[#This Row],[KEEPER]]="K",1,0)</f>
        <v>1</v>
      </c>
    </row>
    <row r="119" spans="1:12" x14ac:dyDescent="0.25">
      <c r="A119">
        <v>5</v>
      </c>
      <c r="B119" t="s">
        <v>5613</v>
      </c>
      <c r="C119">
        <v>153</v>
      </c>
      <c r="D119" t="s">
        <v>5626</v>
      </c>
      <c r="E119" t="s">
        <v>98</v>
      </c>
      <c r="F119" t="s">
        <v>54</v>
      </c>
      <c r="G119" t="s">
        <v>64</v>
      </c>
      <c r="H119">
        <v>5</v>
      </c>
      <c r="I119" t="s">
        <v>30</v>
      </c>
      <c r="J119" t="s">
        <v>30</v>
      </c>
      <c r="K119" t="s">
        <v>19</v>
      </c>
      <c r="L119">
        <f>IF(Draft2017[[#This Row],[KEEPER]]="K",1,0)</f>
        <v>0</v>
      </c>
    </row>
    <row r="120" spans="1:12" x14ac:dyDescent="0.25">
      <c r="A120">
        <v>5</v>
      </c>
      <c r="B120" t="s">
        <v>5613</v>
      </c>
      <c r="C120">
        <v>235</v>
      </c>
      <c r="D120" t="s">
        <v>6112</v>
      </c>
      <c r="E120" t="s">
        <v>833</v>
      </c>
      <c r="F120" t="s">
        <v>39</v>
      </c>
      <c r="G120" t="s">
        <v>64</v>
      </c>
      <c r="H120">
        <v>6</v>
      </c>
      <c r="I120" t="s">
        <v>30</v>
      </c>
      <c r="J120" t="s">
        <v>30</v>
      </c>
      <c r="K120" t="s">
        <v>6067</v>
      </c>
      <c r="L120">
        <f>IF(Draft2017[[#This Row],[KEEPER]]="K",1,0)</f>
        <v>0</v>
      </c>
    </row>
    <row r="121" spans="1:12" x14ac:dyDescent="0.25">
      <c r="A121">
        <v>5</v>
      </c>
      <c r="B121" t="s">
        <v>5613</v>
      </c>
      <c r="C121">
        <v>237</v>
      </c>
      <c r="D121" t="s">
        <v>6113</v>
      </c>
      <c r="E121" t="s">
        <v>302</v>
      </c>
      <c r="F121" t="s">
        <v>44</v>
      </c>
      <c r="G121" t="s">
        <v>102</v>
      </c>
      <c r="H121">
        <v>1</v>
      </c>
      <c r="I121" t="s">
        <v>30</v>
      </c>
      <c r="J121" t="s">
        <v>30</v>
      </c>
      <c r="K121" t="s">
        <v>6067</v>
      </c>
      <c r="L121">
        <f>IF(Draft2017[[#This Row],[KEEPER]]="K",1,0)</f>
        <v>0</v>
      </c>
    </row>
    <row r="122" spans="1:12" x14ac:dyDescent="0.25">
      <c r="A122">
        <v>6</v>
      </c>
      <c r="B122" t="s">
        <v>6114</v>
      </c>
      <c r="C122">
        <v>7</v>
      </c>
      <c r="D122" t="s">
        <v>6115</v>
      </c>
      <c r="E122" t="s">
        <v>774</v>
      </c>
      <c r="F122" t="s">
        <v>81</v>
      </c>
      <c r="G122" t="s">
        <v>102</v>
      </c>
      <c r="H122">
        <v>72</v>
      </c>
      <c r="I122" t="s">
        <v>31</v>
      </c>
      <c r="J122" t="s">
        <v>6067</v>
      </c>
      <c r="K122" t="s">
        <v>6067</v>
      </c>
      <c r="L122">
        <f>IF(Draft2017[[#This Row],[KEEPER]]="K",1,0)</f>
        <v>1</v>
      </c>
    </row>
    <row r="123" spans="1:12" x14ac:dyDescent="0.25">
      <c r="A123">
        <v>6</v>
      </c>
      <c r="B123" t="s">
        <v>6114</v>
      </c>
      <c r="C123">
        <v>17</v>
      </c>
      <c r="D123" t="s">
        <v>6116</v>
      </c>
      <c r="E123" s="1" t="s">
        <v>265</v>
      </c>
      <c r="F123" t="s">
        <v>159</v>
      </c>
      <c r="G123" t="s">
        <v>102</v>
      </c>
      <c r="H123">
        <v>4</v>
      </c>
      <c r="I123" t="s">
        <v>31</v>
      </c>
      <c r="J123" t="s">
        <v>6067</v>
      </c>
      <c r="K123" t="s">
        <v>6067</v>
      </c>
      <c r="L123">
        <f>IF(Draft2017[[#This Row],[KEEPER]]="K",1,0)</f>
        <v>1</v>
      </c>
    </row>
    <row r="124" spans="1:12" x14ac:dyDescent="0.25">
      <c r="A124">
        <v>6</v>
      </c>
      <c r="B124" t="s">
        <v>6114</v>
      </c>
      <c r="C124">
        <v>27</v>
      </c>
      <c r="D124" t="s">
        <v>5828</v>
      </c>
      <c r="E124" t="s">
        <v>173</v>
      </c>
      <c r="F124" t="s">
        <v>159</v>
      </c>
      <c r="G124" t="s">
        <v>64</v>
      </c>
      <c r="H124">
        <v>11</v>
      </c>
      <c r="I124" t="s">
        <v>31</v>
      </c>
      <c r="J124" t="s">
        <v>6067</v>
      </c>
      <c r="K124" t="s">
        <v>6067</v>
      </c>
      <c r="L124">
        <f>IF(Draft2017[[#This Row],[KEEPER]]="K",1,0)</f>
        <v>1</v>
      </c>
    </row>
    <row r="125" spans="1:12" x14ac:dyDescent="0.25">
      <c r="A125">
        <v>6</v>
      </c>
      <c r="B125" t="s">
        <v>6114</v>
      </c>
      <c r="C125">
        <v>37</v>
      </c>
      <c r="D125" t="s">
        <v>6117</v>
      </c>
      <c r="E125" t="s">
        <v>157</v>
      </c>
      <c r="F125" t="s">
        <v>52</v>
      </c>
      <c r="G125" t="s">
        <v>102</v>
      </c>
      <c r="H125">
        <v>14</v>
      </c>
      <c r="I125" t="s">
        <v>31</v>
      </c>
      <c r="J125" t="s">
        <v>6067</v>
      </c>
      <c r="K125" t="s">
        <v>6067</v>
      </c>
      <c r="L125">
        <f>IF(Draft2017[[#This Row],[KEEPER]]="K",1,0)</f>
        <v>1</v>
      </c>
    </row>
    <row r="126" spans="1:12" x14ac:dyDescent="0.25">
      <c r="A126">
        <v>6</v>
      </c>
      <c r="B126" t="s">
        <v>6114</v>
      </c>
      <c r="C126">
        <v>47</v>
      </c>
      <c r="D126" t="s">
        <v>5622</v>
      </c>
      <c r="E126" t="s">
        <v>146</v>
      </c>
      <c r="F126" t="s">
        <v>62</v>
      </c>
      <c r="G126" t="s">
        <v>126</v>
      </c>
      <c r="H126">
        <v>23</v>
      </c>
      <c r="I126" t="s">
        <v>31</v>
      </c>
      <c r="J126" t="s">
        <v>6067</v>
      </c>
      <c r="K126" t="s">
        <v>6067</v>
      </c>
      <c r="L126">
        <f>IF(Draft2017[[#This Row],[KEEPER]]="K",1,0)</f>
        <v>1</v>
      </c>
    </row>
    <row r="127" spans="1:12" x14ac:dyDescent="0.25">
      <c r="A127">
        <v>6</v>
      </c>
      <c r="B127" t="s">
        <v>6114</v>
      </c>
      <c r="C127">
        <v>57</v>
      </c>
      <c r="D127" t="s">
        <v>5642</v>
      </c>
      <c r="E127" t="s">
        <v>136</v>
      </c>
      <c r="F127" t="s">
        <v>62</v>
      </c>
      <c r="G127" t="s">
        <v>102</v>
      </c>
      <c r="H127">
        <v>2</v>
      </c>
      <c r="I127" t="s">
        <v>31</v>
      </c>
      <c r="J127" t="s">
        <v>6070</v>
      </c>
      <c r="K127" t="s">
        <v>6070</v>
      </c>
      <c r="L127">
        <f>IF(Draft2017[[#This Row],[KEEPER]]="K",1,0)</f>
        <v>1</v>
      </c>
    </row>
    <row r="128" spans="1:12" x14ac:dyDescent="0.25">
      <c r="A128">
        <v>6</v>
      </c>
      <c r="B128" t="s">
        <v>6114</v>
      </c>
      <c r="C128">
        <v>67</v>
      </c>
      <c r="D128" t="s">
        <v>5673</v>
      </c>
      <c r="E128" t="s">
        <v>190</v>
      </c>
      <c r="F128" t="s">
        <v>96</v>
      </c>
      <c r="G128" t="s">
        <v>64</v>
      </c>
      <c r="H128">
        <v>7</v>
      </c>
      <c r="I128" t="s">
        <v>31</v>
      </c>
      <c r="J128" t="s">
        <v>6067</v>
      </c>
      <c r="K128" t="s">
        <v>6067</v>
      </c>
      <c r="L128">
        <f>IF(Draft2017[[#This Row],[KEEPER]]="K",1,0)</f>
        <v>1</v>
      </c>
    </row>
    <row r="129" spans="1:12" x14ac:dyDescent="0.25">
      <c r="A129">
        <v>6</v>
      </c>
      <c r="B129" t="s">
        <v>6114</v>
      </c>
      <c r="C129">
        <v>77</v>
      </c>
      <c r="D129" t="s">
        <v>6118</v>
      </c>
      <c r="E129" t="s">
        <v>358</v>
      </c>
      <c r="F129" t="s">
        <v>34</v>
      </c>
      <c r="G129" t="s">
        <v>102</v>
      </c>
      <c r="H129">
        <v>1</v>
      </c>
      <c r="I129" t="s">
        <v>31</v>
      </c>
      <c r="J129" t="s">
        <v>6067</v>
      </c>
      <c r="K129" t="s">
        <v>6067</v>
      </c>
      <c r="L129">
        <f>IF(Draft2017[[#This Row],[KEEPER]]="K",1,0)</f>
        <v>1</v>
      </c>
    </row>
    <row r="130" spans="1:12" x14ac:dyDescent="0.25">
      <c r="A130">
        <v>6</v>
      </c>
      <c r="B130" t="s">
        <v>6114</v>
      </c>
      <c r="C130">
        <v>87</v>
      </c>
      <c r="D130" t="s">
        <v>5703</v>
      </c>
      <c r="E130" t="s">
        <v>219</v>
      </c>
      <c r="F130" t="s">
        <v>34</v>
      </c>
      <c r="G130" t="s">
        <v>64</v>
      </c>
      <c r="H130">
        <v>1</v>
      </c>
      <c r="I130" t="s">
        <v>31</v>
      </c>
      <c r="J130" t="s">
        <v>6067</v>
      </c>
      <c r="K130" t="s">
        <v>6067</v>
      </c>
      <c r="L130">
        <f>IF(Draft2017[[#This Row],[KEEPER]]="K",1,0)</f>
        <v>1</v>
      </c>
    </row>
    <row r="131" spans="1:12" x14ac:dyDescent="0.25">
      <c r="A131">
        <v>6</v>
      </c>
      <c r="B131" t="s">
        <v>6114</v>
      </c>
      <c r="C131">
        <v>97</v>
      </c>
      <c r="D131" t="s">
        <v>5743</v>
      </c>
      <c r="E131" t="s">
        <v>223</v>
      </c>
      <c r="F131" t="s">
        <v>54</v>
      </c>
      <c r="G131" t="s">
        <v>102</v>
      </c>
      <c r="H131">
        <v>1</v>
      </c>
      <c r="I131" t="s">
        <v>31</v>
      </c>
      <c r="J131" t="s">
        <v>6067</v>
      </c>
      <c r="K131" t="s">
        <v>6067</v>
      </c>
      <c r="L131">
        <f>IF(Draft2017[[#This Row],[KEEPER]]="K",1,0)</f>
        <v>1</v>
      </c>
    </row>
    <row r="132" spans="1:12" x14ac:dyDescent="0.25">
      <c r="A132">
        <v>6</v>
      </c>
      <c r="B132" t="s">
        <v>6114</v>
      </c>
      <c r="C132">
        <v>106</v>
      </c>
      <c r="D132" t="s">
        <v>5728</v>
      </c>
      <c r="E132" t="s">
        <v>580</v>
      </c>
      <c r="F132" t="s">
        <v>105</v>
      </c>
      <c r="G132" t="s">
        <v>31</v>
      </c>
      <c r="H132">
        <v>4</v>
      </c>
      <c r="I132" t="s">
        <v>31</v>
      </c>
      <c r="J132" t="s">
        <v>6067</v>
      </c>
      <c r="K132" t="s">
        <v>6067</v>
      </c>
      <c r="L132">
        <f>IF(Draft2017[[#This Row],[KEEPER]]="K",1,0)</f>
        <v>1</v>
      </c>
    </row>
    <row r="133" spans="1:12" x14ac:dyDescent="0.25">
      <c r="A133">
        <v>6</v>
      </c>
      <c r="B133" t="s">
        <v>6114</v>
      </c>
      <c r="C133">
        <v>115</v>
      </c>
      <c r="D133" t="s">
        <v>5683</v>
      </c>
      <c r="E133" t="s">
        <v>38</v>
      </c>
      <c r="F133" t="s">
        <v>39</v>
      </c>
      <c r="G133" t="s">
        <v>29</v>
      </c>
      <c r="H133">
        <v>3</v>
      </c>
      <c r="I133" t="s">
        <v>31</v>
      </c>
      <c r="J133" t="s">
        <v>19</v>
      </c>
      <c r="K133" t="s">
        <v>19</v>
      </c>
      <c r="L133">
        <f>IF(Draft2017[[#This Row],[KEEPER]]="K",1,0)</f>
        <v>1</v>
      </c>
    </row>
    <row r="134" spans="1:12" x14ac:dyDescent="0.25">
      <c r="A134">
        <v>6</v>
      </c>
      <c r="B134" t="s">
        <v>6114</v>
      </c>
      <c r="C134">
        <v>121</v>
      </c>
      <c r="D134" t="s">
        <v>5748</v>
      </c>
      <c r="E134" t="s">
        <v>220</v>
      </c>
      <c r="F134" t="s">
        <v>81</v>
      </c>
      <c r="G134" t="s">
        <v>102</v>
      </c>
      <c r="H134">
        <v>1</v>
      </c>
      <c r="I134" t="s">
        <v>31</v>
      </c>
      <c r="J134" t="s">
        <v>6067</v>
      </c>
      <c r="K134" t="s">
        <v>6067</v>
      </c>
      <c r="L134">
        <f>IF(Draft2017[[#This Row],[KEEPER]]="K",1,0)</f>
        <v>1</v>
      </c>
    </row>
    <row r="135" spans="1:12" x14ac:dyDescent="0.25">
      <c r="A135">
        <v>6</v>
      </c>
      <c r="B135" t="s">
        <v>6114</v>
      </c>
      <c r="C135">
        <v>127</v>
      </c>
      <c r="D135" t="s">
        <v>6119</v>
      </c>
      <c r="E135" t="s">
        <v>377</v>
      </c>
      <c r="F135" t="s">
        <v>58</v>
      </c>
      <c r="G135" t="s">
        <v>102</v>
      </c>
      <c r="H135">
        <v>9</v>
      </c>
      <c r="I135" t="s">
        <v>31</v>
      </c>
      <c r="J135" t="s">
        <v>19</v>
      </c>
      <c r="K135" t="s">
        <v>19</v>
      </c>
      <c r="L135">
        <f>IF(Draft2017[[#This Row],[KEEPER]]="K",1,0)</f>
        <v>1</v>
      </c>
    </row>
    <row r="136" spans="1:12" x14ac:dyDescent="0.25">
      <c r="A136">
        <v>6</v>
      </c>
      <c r="B136" t="s">
        <v>6114</v>
      </c>
      <c r="C136">
        <v>132</v>
      </c>
      <c r="D136" t="s">
        <v>6120</v>
      </c>
      <c r="E136" t="s">
        <v>229</v>
      </c>
      <c r="F136" t="s">
        <v>107</v>
      </c>
      <c r="G136" t="s">
        <v>126</v>
      </c>
      <c r="H136">
        <v>1</v>
      </c>
      <c r="I136" t="s">
        <v>31</v>
      </c>
      <c r="J136" t="s">
        <v>6067</v>
      </c>
      <c r="K136" t="s">
        <v>6067</v>
      </c>
      <c r="L136">
        <f>IF(Draft2017[[#This Row],[KEEPER]]="K",1,0)</f>
        <v>1</v>
      </c>
    </row>
    <row r="137" spans="1:12" x14ac:dyDescent="0.25">
      <c r="A137">
        <v>6</v>
      </c>
      <c r="B137" t="s">
        <v>6114</v>
      </c>
      <c r="C137">
        <v>155</v>
      </c>
      <c r="D137" t="s">
        <v>5606</v>
      </c>
      <c r="E137" t="s">
        <v>119</v>
      </c>
      <c r="F137" t="s">
        <v>36</v>
      </c>
      <c r="G137" t="s">
        <v>64</v>
      </c>
      <c r="H137">
        <v>6</v>
      </c>
      <c r="I137" t="s">
        <v>30</v>
      </c>
      <c r="J137" t="s">
        <v>30</v>
      </c>
      <c r="K137" t="s">
        <v>19</v>
      </c>
      <c r="L137">
        <f>IF(Draft2017[[#This Row],[KEEPER]]="K",1,0)</f>
        <v>0</v>
      </c>
    </row>
    <row r="138" spans="1:12" x14ac:dyDescent="0.25">
      <c r="A138">
        <v>6</v>
      </c>
      <c r="B138" t="s">
        <v>6114</v>
      </c>
      <c r="C138">
        <v>165</v>
      </c>
      <c r="D138" t="s">
        <v>6121</v>
      </c>
      <c r="E138" t="s">
        <v>300</v>
      </c>
      <c r="F138" t="s">
        <v>88</v>
      </c>
      <c r="G138" t="s">
        <v>102</v>
      </c>
      <c r="H138">
        <v>3</v>
      </c>
      <c r="I138" t="s">
        <v>30</v>
      </c>
      <c r="J138" t="s">
        <v>30</v>
      </c>
      <c r="K138" t="s">
        <v>19</v>
      </c>
      <c r="L138">
        <f>IF(Draft2017[[#This Row],[KEEPER]]="K",1,0)</f>
        <v>0</v>
      </c>
    </row>
    <row r="139" spans="1:12" x14ac:dyDescent="0.25">
      <c r="A139">
        <v>6</v>
      </c>
      <c r="B139" t="s">
        <v>6114</v>
      </c>
      <c r="C139">
        <v>175</v>
      </c>
      <c r="D139" t="s">
        <v>6122</v>
      </c>
      <c r="E139" t="s">
        <v>320</v>
      </c>
      <c r="F139" t="s">
        <v>41</v>
      </c>
      <c r="G139" t="s">
        <v>102</v>
      </c>
      <c r="H139">
        <v>3</v>
      </c>
      <c r="I139" t="s">
        <v>30</v>
      </c>
      <c r="J139" t="s">
        <v>30</v>
      </c>
      <c r="K139" t="s">
        <v>19</v>
      </c>
      <c r="L139">
        <f>IF(Draft2017[[#This Row],[KEEPER]]="K",1,0)</f>
        <v>0</v>
      </c>
    </row>
    <row r="140" spans="1:12" x14ac:dyDescent="0.25">
      <c r="A140">
        <v>6</v>
      </c>
      <c r="B140" t="s">
        <v>6114</v>
      </c>
      <c r="C140">
        <v>192</v>
      </c>
      <c r="D140" t="s">
        <v>6123</v>
      </c>
      <c r="E140" t="s">
        <v>902</v>
      </c>
      <c r="F140" t="s">
        <v>81</v>
      </c>
      <c r="G140" t="s">
        <v>64</v>
      </c>
      <c r="H140">
        <v>12</v>
      </c>
      <c r="I140" t="s">
        <v>30</v>
      </c>
      <c r="J140" t="s">
        <v>30</v>
      </c>
      <c r="K140" t="s">
        <v>6067</v>
      </c>
      <c r="L140">
        <f>IF(Draft2017[[#This Row],[KEEPER]]="K",1,0)</f>
        <v>0</v>
      </c>
    </row>
    <row r="141" spans="1:12" x14ac:dyDescent="0.25">
      <c r="A141">
        <v>6</v>
      </c>
      <c r="B141" t="s">
        <v>6114</v>
      </c>
      <c r="C141">
        <v>194</v>
      </c>
      <c r="D141" t="s">
        <v>5827</v>
      </c>
      <c r="E141" t="s">
        <v>43</v>
      </c>
      <c r="F141" t="s">
        <v>44</v>
      </c>
      <c r="G141" t="s">
        <v>29</v>
      </c>
      <c r="H141">
        <v>20</v>
      </c>
      <c r="I141" t="s">
        <v>30</v>
      </c>
      <c r="J141" t="s">
        <v>30</v>
      </c>
      <c r="K141" t="s">
        <v>6067</v>
      </c>
      <c r="L141">
        <f>IF(Draft2017[[#This Row],[KEEPER]]="K",1,0)</f>
        <v>0</v>
      </c>
    </row>
    <row r="142" spans="1:12" x14ac:dyDescent="0.25">
      <c r="A142">
        <v>6</v>
      </c>
      <c r="B142" t="s">
        <v>6114</v>
      </c>
      <c r="C142">
        <v>198</v>
      </c>
      <c r="D142" t="s">
        <v>5652</v>
      </c>
      <c r="E142" t="s">
        <v>139</v>
      </c>
      <c r="F142" t="s">
        <v>74</v>
      </c>
      <c r="G142" t="s">
        <v>102</v>
      </c>
      <c r="H142">
        <v>30</v>
      </c>
      <c r="I142" t="s">
        <v>30</v>
      </c>
      <c r="J142" t="s">
        <v>30</v>
      </c>
      <c r="K142" t="s">
        <v>6067</v>
      </c>
      <c r="L142">
        <f>IF(Draft2017[[#This Row],[KEEPER]]="K",1,0)</f>
        <v>0</v>
      </c>
    </row>
    <row r="143" spans="1:12" x14ac:dyDescent="0.25">
      <c r="A143">
        <v>6</v>
      </c>
      <c r="B143" t="s">
        <v>6114</v>
      </c>
      <c r="C143">
        <v>203</v>
      </c>
      <c r="D143" t="s">
        <v>6124</v>
      </c>
      <c r="E143" t="s">
        <v>345</v>
      </c>
      <c r="F143" t="s">
        <v>41</v>
      </c>
      <c r="G143" t="s">
        <v>64</v>
      </c>
      <c r="H143">
        <v>3</v>
      </c>
      <c r="I143" t="s">
        <v>30</v>
      </c>
      <c r="J143" t="s">
        <v>30</v>
      </c>
      <c r="K143" t="s">
        <v>6067</v>
      </c>
      <c r="L143">
        <f>IF(Draft2017[[#This Row],[KEEPER]]="K",1,0)</f>
        <v>0</v>
      </c>
    </row>
    <row r="144" spans="1:12" x14ac:dyDescent="0.25">
      <c r="A144">
        <v>6</v>
      </c>
      <c r="B144" t="s">
        <v>6114</v>
      </c>
      <c r="C144">
        <v>204</v>
      </c>
      <c r="D144" t="s">
        <v>5820</v>
      </c>
      <c r="E144" s="1" t="s">
        <v>5239</v>
      </c>
      <c r="F144" t="s">
        <v>54</v>
      </c>
      <c r="G144" t="s">
        <v>64</v>
      </c>
      <c r="H144">
        <v>35</v>
      </c>
      <c r="I144" t="s">
        <v>30</v>
      </c>
      <c r="J144" t="s">
        <v>30</v>
      </c>
      <c r="K144" t="s">
        <v>6067</v>
      </c>
      <c r="L144">
        <f>IF(Draft2017[[#This Row],[KEEPER]]="K",1,0)</f>
        <v>0</v>
      </c>
    </row>
    <row r="145" spans="1:12" x14ac:dyDescent="0.25">
      <c r="A145">
        <v>6</v>
      </c>
      <c r="B145" t="s">
        <v>6114</v>
      </c>
      <c r="C145">
        <v>211</v>
      </c>
      <c r="D145" t="s">
        <v>5720</v>
      </c>
      <c r="E145" t="s">
        <v>69</v>
      </c>
      <c r="F145" t="s">
        <v>70</v>
      </c>
      <c r="G145" t="s">
        <v>29</v>
      </c>
      <c r="H145">
        <v>5</v>
      </c>
      <c r="I145" t="s">
        <v>30</v>
      </c>
      <c r="J145" t="s">
        <v>30</v>
      </c>
      <c r="K145" t="s">
        <v>6067</v>
      </c>
      <c r="L145">
        <f>IF(Draft2017[[#This Row],[KEEPER]]="K",1,0)</f>
        <v>0</v>
      </c>
    </row>
    <row r="146" spans="1:12" x14ac:dyDescent="0.25">
      <c r="A146">
        <v>7</v>
      </c>
      <c r="B146" t="s">
        <v>5602</v>
      </c>
      <c r="C146">
        <v>6</v>
      </c>
      <c r="D146" t="s">
        <v>5815</v>
      </c>
      <c r="E146" t="s">
        <v>110</v>
      </c>
      <c r="F146" t="s">
        <v>66</v>
      </c>
      <c r="G146" t="s">
        <v>102</v>
      </c>
      <c r="H146">
        <v>109</v>
      </c>
      <c r="I146" t="s">
        <v>31</v>
      </c>
      <c r="J146" t="s">
        <v>6067</v>
      </c>
      <c r="K146" t="s">
        <v>6067</v>
      </c>
      <c r="L146">
        <f>IF(Draft2017[[#This Row],[KEEPER]]="K",1,0)</f>
        <v>1</v>
      </c>
    </row>
    <row r="147" spans="1:12" x14ac:dyDescent="0.25">
      <c r="A147">
        <v>7</v>
      </c>
      <c r="B147" t="s">
        <v>5602</v>
      </c>
      <c r="C147">
        <v>16</v>
      </c>
      <c r="D147" t="s">
        <v>5817</v>
      </c>
      <c r="E147" t="s">
        <v>164</v>
      </c>
      <c r="F147" t="s">
        <v>49</v>
      </c>
      <c r="G147" t="s">
        <v>64</v>
      </c>
      <c r="H147">
        <v>79</v>
      </c>
      <c r="I147" t="s">
        <v>31</v>
      </c>
      <c r="J147" t="s">
        <v>6067</v>
      </c>
      <c r="K147" t="s">
        <v>6067</v>
      </c>
      <c r="L147">
        <f>IF(Draft2017[[#This Row],[KEEPER]]="K",1,0)</f>
        <v>1</v>
      </c>
    </row>
    <row r="148" spans="1:12" x14ac:dyDescent="0.25">
      <c r="A148">
        <v>7</v>
      </c>
      <c r="B148" t="s">
        <v>5602</v>
      </c>
      <c r="C148">
        <v>26</v>
      </c>
      <c r="D148" t="s">
        <v>5818</v>
      </c>
      <c r="E148" t="s">
        <v>168</v>
      </c>
      <c r="F148" t="s">
        <v>96</v>
      </c>
      <c r="G148" t="s">
        <v>102</v>
      </c>
      <c r="H148">
        <v>22</v>
      </c>
      <c r="I148" t="s">
        <v>31</v>
      </c>
      <c r="J148" t="s">
        <v>6067</v>
      </c>
      <c r="K148" t="s">
        <v>6067</v>
      </c>
      <c r="L148">
        <f>IF(Draft2017[[#This Row],[KEEPER]]="K",1,0)</f>
        <v>1</v>
      </c>
    </row>
    <row r="149" spans="1:12" x14ac:dyDescent="0.25">
      <c r="A149">
        <v>7</v>
      </c>
      <c r="B149" t="s">
        <v>5602</v>
      </c>
      <c r="C149">
        <v>36</v>
      </c>
      <c r="D149" t="s">
        <v>6125</v>
      </c>
      <c r="E149" t="s">
        <v>5833</v>
      </c>
      <c r="F149" t="s">
        <v>88</v>
      </c>
      <c r="G149" t="s">
        <v>64</v>
      </c>
      <c r="H149">
        <v>31</v>
      </c>
      <c r="I149" t="s">
        <v>31</v>
      </c>
      <c r="J149" t="s">
        <v>6067</v>
      </c>
      <c r="K149" t="s">
        <v>6067</v>
      </c>
      <c r="L149">
        <f>IF(Draft2017[[#This Row],[KEEPER]]="K",1,0)</f>
        <v>1</v>
      </c>
    </row>
    <row r="150" spans="1:12" x14ac:dyDescent="0.25">
      <c r="A150">
        <v>7</v>
      </c>
      <c r="B150" t="s">
        <v>5602</v>
      </c>
      <c r="C150">
        <v>46</v>
      </c>
      <c r="D150" t="s">
        <v>5671</v>
      </c>
      <c r="E150" t="s">
        <v>80</v>
      </c>
      <c r="F150" t="s">
        <v>81</v>
      </c>
      <c r="G150" t="s">
        <v>29</v>
      </c>
      <c r="H150">
        <v>4</v>
      </c>
      <c r="I150" t="s">
        <v>31</v>
      </c>
      <c r="J150" t="s">
        <v>6067</v>
      </c>
      <c r="K150" t="s">
        <v>6067</v>
      </c>
      <c r="L150">
        <f>IF(Draft2017[[#This Row],[KEEPER]]="K",1,0)</f>
        <v>1</v>
      </c>
    </row>
    <row r="151" spans="1:12" x14ac:dyDescent="0.25">
      <c r="A151">
        <v>7</v>
      </c>
      <c r="B151" t="s">
        <v>5602</v>
      </c>
      <c r="C151">
        <v>56</v>
      </c>
      <c r="D151" t="s">
        <v>6126</v>
      </c>
      <c r="E151" t="s">
        <v>316</v>
      </c>
      <c r="F151" t="s">
        <v>96</v>
      </c>
      <c r="G151" t="s">
        <v>102</v>
      </c>
      <c r="H151">
        <v>8</v>
      </c>
      <c r="I151" t="s">
        <v>31</v>
      </c>
      <c r="J151" t="s">
        <v>19</v>
      </c>
      <c r="K151" t="s">
        <v>19</v>
      </c>
      <c r="L151">
        <f>IF(Draft2017[[#This Row],[KEEPER]]="K",1,0)</f>
        <v>1</v>
      </c>
    </row>
    <row r="152" spans="1:12" x14ac:dyDescent="0.25">
      <c r="A152">
        <v>7</v>
      </c>
      <c r="B152" t="s">
        <v>5602</v>
      </c>
      <c r="C152">
        <v>66</v>
      </c>
      <c r="D152" t="s">
        <v>5691</v>
      </c>
      <c r="E152" t="s">
        <v>89</v>
      </c>
      <c r="F152" t="s">
        <v>90</v>
      </c>
      <c r="G152" t="s">
        <v>29</v>
      </c>
      <c r="H152">
        <v>4</v>
      </c>
      <c r="I152" t="s">
        <v>31</v>
      </c>
      <c r="J152" t="s">
        <v>6067</v>
      </c>
      <c r="K152" t="s">
        <v>6067</v>
      </c>
      <c r="L152">
        <f>IF(Draft2017[[#This Row],[KEEPER]]="K",1,0)</f>
        <v>1</v>
      </c>
    </row>
    <row r="153" spans="1:12" x14ac:dyDescent="0.25">
      <c r="A153">
        <v>7</v>
      </c>
      <c r="B153" t="s">
        <v>5602</v>
      </c>
      <c r="C153">
        <v>76</v>
      </c>
      <c r="D153" t="s">
        <v>6127</v>
      </c>
      <c r="E153" t="s">
        <v>375</v>
      </c>
      <c r="F153" t="s">
        <v>74</v>
      </c>
      <c r="G153" t="s">
        <v>102</v>
      </c>
      <c r="H153">
        <v>4</v>
      </c>
      <c r="I153" t="s">
        <v>31</v>
      </c>
      <c r="J153" t="s">
        <v>6067</v>
      </c>
      <c r="K153" t="s">
        <v>6067</v>
      </c>
      <c r="L153">
        <f>IF(Draft2017[[#This Row],[KEEPER]]="K",1,0)</f>
        <v>1</v>
      </c>
    </row>
    <row r="154" spans="1:12" x14ac:dyDescent="0.25">
      <c r="A154">
        <v>7</v>
      </c>
      <c r="B154" t="s">
        <v>5602</v>
      </c>
      <c r="C154">
        <v>86</v>
      </c>
      <c r="D154" t="s">
        <v>5650</v>
      </c>
      <c r="E154" t="s">
        <v>204</v>
      </c>
      <c r="F154" t="s">
        <v>44</v>
      </c>
      <c r="G154" t="s">
        <v>126</v>
      </c>
      <c r="H154">
        <v>1</v>
      </c>
      <c r="I154" t="s">
        <v>31</v>
      </c>
      <c r="J154" t="s">
        <v>6070</v>
      </c>
      <c r="K154" t="s">
        <v>6070</v>
      </c>
      <c r="L154">
        <f>IF(Draft2017[[#This Row],[KEEPER]]="K",1,0)</f>
        <v>1</v>
      </c>
    </row>
    <row r="155" spans="1:12" x14ac:dyDescent="0.25">
      <c r="A155">
        <v>7</v>
      </c>
      <c r="B155" t="s">
        <v>5602</v>
      </c>
      <c r="C155">
        <v>96</v>
      </c>
      <c r="D155" t="s">
        <v>5662</v>
      </c>
      <c r="E155" t="s">
        <v>171</v>
      </c>
      <c r="F155" t="s">
        <v>72</v>
      </c>
      <c r="G155" t="s">
        <v>102</v>
      </c>
      <c r="H155">
        <v>1</v>
      </c>
      <c r="I155" t="s">
        <v>31</v>
      </c>
      <c r="J155" t="s">
        <v>6070</v>
      </c>
      <c r="K155" t="s">
        <v>6070</v>
      </c>
      <c r="L155">
        <f>IF(Draft2017[[#This Row],[KEEPER]]="K",1,0)</f>
        <v>1</v>
      </c>
    </row>
    <row r="156" spans="1:12" x14ac:dyDescent="0.25">
      <c r="A156">
        <v>7</v>
      </c>
      <c r="B156" t="s">
        <v>5602</v>
      </c>
      <c r="C156">
        <v>105</v>
      </c>
      <c r="D156" t="s">
        <v>6128</v>
      </c>
      <c r="E156" t="s">
        <v>313</v>
      </c>
      <c r="F156" t="s">
        <v>90</v>
      </c>
      <c r="G156" t="s">
        <v>64</v>
      </c>
      <c r="H156">
        <v>5</v>
      </c>
      <c r="I156" t="s">
        <v>31</v>
      </c>
      <c r="J156" t="s">
        <v>6067</v>
      </c>
      <c r="K156" t="s">
        <v>6067</v>
      </c>
      <c r="L156">
        <f>IF(Draft2017[[#This Row],[KEEPER]]="K",1,0)</f>
        <v>1</v>
      </c>
    </row>
    <row r="157" spans="1:12" x14ac:dyDescent="0.25">
      <c r="A157">
        <v>7</v>
      </c>
      <c r="B157" t="s">
        <v>5602</v>
      </c>
      <c r="C157">
        <v>114</v>
      </c>
      <c r="D157" t="s">
        <v>6129</v>
      </c>
      <c r="E157" t="s">
        <v>288</v>
      </c>
      <c r="F157" t="s">
        <v>81</v>
      </c>
      <c r="G157" t="s">
        <v>102</v>
      </c>
      <c r="H157">
        <v>1</v>
      </c>
      <c r="I157" t="s">
        <v>31</v>
      </c>
      <c r="J157" t="s">
        <v>6070</v>
      </c>
      <c r="K157" t="s">
        <v>6070</v>
      </c>
      <c r="L157">
        <f>IF(Draft2017[[#This Row],[KEEPER]]="K",1,0)</f>
        <v>1</v>
      </c>
    </row>
    <row r="158" spans="1:12" x14ac:dyDescent="0.25">
      <c r="A158">
        <v>7</v>
      </c>
      <c r="B158" t="s">
        <v>5602</v>
      </c>
      <c r="C158">
        <v>120</v>
      </c>
      <c r="D158" t="s">
        <v>5661</v>
      </c>
      <c r="E158" t="s">
        <v>211</v>
      </c>
      <c r="F158" t="s">
        <v>88</v>
      </c>
      <c r="G158" t="s">
        <v>64</v>
      </c>
      <c r="H158">
        <v>5</v>
      </c>
      <c r="I158" t="s">
        <v>31</v>
      </c>
      <c r="J158" t="s">
        <v>19</v>
      </c>
      <c r="K158" t="s">
        <v>19</v>
      </c>
      <c r="L158">
        <f>IF(Draft2017[[#This Row],[KEEPER]]="K",1,0)</f>
        <v>1</v>
      </c>
    </row>
    <row r="159" spans="1:12" x14ac:dyDescent="0.25">
      <c r="A159">
        <v>7</v>
      </c>
      <c r="B159" t="s">
        <v>5602</v>
      </c>
      <c r="C159">
        <v>126</v>
      </c>
      <c r="D159" t="s">
        <v>6130</v>
      </c>
      <c r="E159" t="s">
        <v>910</v>
      </c>
      <c r="F159" t="s">
        <v>68</v>
      </c>
      <c r="G159" t="s">
        <v>64</v>
      </c>
      <c r="H159">
        <v>1</v>
      </c>
      <c r="I159" t="s">
        <v>31</v>
      </c>
      <c r="J159" t="s">
        <v>6067</v>
      </c>
      <c r="K159" t="s">
        <v>6067</v>
      </c>
      <c r="L159">
        <f>IF(Draft2017[[#This Row],[KEEPER]]="K",1,0)</f>
        <v>1</v>
      </c>
    </row>
    <row r="160" spans="1:12" x14ac:dyDescent="0.25">
      <c r="A160">
        <v>7</v>
      </c>
      <c r="B160" t="s">
        <v>5602</v>
      </c>
      <c r="C160">
        <v>131</v>
      </c>
      <c r="D160" t="s">
        <v>5681</v>
      </c>
      <c r="E160" t="s">
        <v>586</v>
      </c>
      <c r="F160" t="s">
        <v>54</v>
      </c>
      <c r="G160" t="s">
        <v>31</v>
      </c>
      <c r="H160">
        <v>1</v>
      </c>
      <c r="I160" t="s">
        <v>31</v>
      </c>
      <c r="J160" t="s">
        <v>6070</v>
      </c>
      <c r="K160" t="s">
        <v>6070</v>
      </c>
      <c r="L160">
        <f>IF(Draft2017[[#This Row],[KEEPER]]="K",1,0)</f>
        <v>1</v>
      </c>
    </row>
    <row r="161" spans="1:12" x14ac:dyDescent="0.25">
      <c r="A161">
        <v>7</v>
      </c>
      <c r="B161" t="s">
        <v>5602</v>
      </c>
      <c r="C161">
        <v>136</v>
      </c>
      <c r="D161" t="s">
        <v>6131</v>
      </c>
      <c r="E161" t="s">
        <v>831</v>
      </c>
      <c r="F161" t="s">
        <v>54</v>
      </c>
      <c r="G161" t="s">
        <v>64</v>
      </c>
      <c r="H161">
        <v>1</v>
      </c>
      <c r="I161" t="s">
        <v>31</v>
      </c>
      <c r="J161" t="s">
        <v>6070</v>
      </c>
      <c r="K161" t="s">
        <v>6070</v>
      </c>
      <c r="L161">
        <f>IF(Draft2017[[#This Row],[KEEPER]]="K",1,0)</f>
        <v>1</v>
      </c>
    </row>
    <row r="162" spans="1:12" x14ac:dyDescent="0.25">
      <c r="A162">
        <v>7</v>
      </c>
      <c r="B162" t="s">
        <v>5602</v>
      </c>
      <c r="C162">
        <v>139</v>
      </c>
      <c r="D162" t="s">
        <v>6132</v>
      </c>
      <c r="E162" t="s">
        <v>639</v>
      </c>
      <c r="F162" t="s">
        <v>54</v>
      </c>
      <c r="G162" t="s">
        <v>126</v>
      </c>
      <c r="H162">
        <v>2</v>
      </c>
      <c r="I162" t="s">
        <v>31</v>
      </c>
      <c r="J162" t="s">
        <v>6067</v>
      </c>
      <c r="K162" t="s">
        <v>6067</v>
      </c>
      <c r="L162">
        <f>IF(Draft2017[[#This Row],[KEEPER]]="K",1,0)</f>
        <v>1</v>
      </c>
    </row>
    <row r="163" spans="1:12" x14ac:dyDescent="0.25">
      <c r="A163">
        <v>7</v>
      </c>
      <c r="B163" t="s">
        <v>5602</v>
      </c>
      <c r="C163">
        <v>142</v>
      </c>
      <c r="D163" t="s">
        <v>6133</v>
      </c>
      <c r="E163" t="s">
        <v>360</v>
      </c>
      <c r="F163" t="s">
        <v>49</v>
      </c>
      <c r="G163" t="s">
        <v>102</v>
      </c>
      <c r="H163">
        <v>3</v>
      </c>
      <c r="I163" t="s">
        <v>31</v>
      </c>
      <c r="J163" t="s">
        <v>19</v>
      </c>
      <c r="K163" t="s">
        <v>19</v>
      </c>
      <c r="L163">
        <f>IF(Draft2017[[#This Row],[KEEPER]]="K",1,0)</f>
        <v>1</v>
      </c>
    </row>
    <row r="164" spans="1:12" x14ac:dyDescent="0.25">
      <c r="A164">
        <v>7</v>
      </c>
      <c r="B164" t="s">
        <v>5602</v>
      </c>
      <c r="C164">
        <v>145</v>
      </c>
      <c r="D164" t="s">
        <v>5620</v>
      </c>
      <c r="E164" t="s">
        <v>133</v>
      </c>
      <c r="F164" t="s">
        <v>79</v>
      </c>
      <c r="G164" t="s">
        <v>64</v>
      </c>
      <c r="H164">
        <v>1</v>
      </c>
      <c r="I164" t="s">
        <v>31</v>
      </c>
      <c r="J164" t="s">
        <v>6067</v>
      </c>
      <c r="K164" t="s">
        <v>6067</v>
      </c>
      <c r="L164">
        <f>IF(Draft2017[[#This Row],[KEEPER]]="K",1,0)</f>
        <v>1</v>
      </c>
    </row>
    <row r="165" spans="1:12" x14ac:dyDescent="0.25">
      <c r="A165">
        <v>7</v>
      </c>
      <c r="B165" t="s">
        <v>5602</v>
      </c>
      <c r="C165">
        <v>147</v>
      </c>
      <c r="D165" t="s">
        <v>5851</v>
      </c>
      <c r="E165" t="s">
        <v>260</v>
      </c>
      <c r="F165" t="s">
        <v>159</v>
      </c>
      <c r="G165" t="s">
        <v>102</v>
      </c>
      <c r="H165">
        <v>1</v>
      </c>
      <c r="I165" t="s">
        <v>31</v>
      </c>
      <c r="J165" t="s">
        <v>6070</v>
      </c>
      <c r="K165" t="s">
        <v>6070</v>
      </c>
      <c r="L165">
        <f>IF(Draft2017[[#This Row],[KEEPER]]="K",1,0)</f>
        <v>1</v>
      </c>
    </row>
    <row r="166" spans="1:12" x14ac:dyDescent="0.25">
      <c r="A166">
        <v>7</v>
      </c>
      <c r="B166" t="s">
        <v>5602</v>
      </c>
      <c r="C166">
        <v>154</v>
      </c>
      <c r="D166" t="s">
        <v>5630</v>
      </c>
      <c r="E166" t="s">
        <v>169</v>
      </c>
      <c r="F166" t="s">
        <v>60</v>
      </c>
      <c r="G166" t="s">
        <v>102</v>
      </c>
      <c r="H166">
        <v>6</v>
      </c>
      <c r="I166" t="s">
        <v>30</v>
      </c>
      <c r="J166" t="s">
        <v>30</v>
      </c>
      <c r="K166" t="s">
        <v>19</v>
      </c>
      <c r="L166">
        <f>IF(Draft2017[[#This Row],[KEEPER]]="K",1,0)</f>
        <v>0</v>
      </c>
    </row>
    <row r="167" spans="1:12" x14ac:dyDescent="0.25">
      <c r="A167">
        <v>7</v>
      </c>
      <c r="B167" t="s">
        <v>5602</v>
      </c>
      <c r="C167">
        <v>164</v>
      </c>
      <c r="D167" t="s">
        <v>5603</v>
      </c>
      <c r="E167" t="s">
        <v>103</v>
      </c>
      <c r="F167" t="s">
        <v>62</v>
      </c>
      <c r="G167" t="s">
        <v>64</v>
      </c>
      <c r="H167">
        <v>4</v>
      </c>
      <c r="I167" t="s">
        <v>30</v>
      </c>
      <c r="J167" t="s">
        <v>30</v>
      </c>
      <c r="K167" t="s">
        <v>19</v>
      </c>
      <c r="L167">
        <f>IF(Draft2017[[#This Row],[KEEPER]]="K",1,0)</f>
        <v>0</v>
      </c>
    </row>
    <row r="168" spans="1:12" x14ac:dyDescent="0.25">
      <c r="A168">
        <v>7</v>
      </c>
      <c r="B168" t="s">
        <v>5602</v>
      </c>
      <c r="C168">
        <v>174</v>
      </c>
      <c r="D168" t="s">
        <v>6134</v>
      </c>
      <c r="E168" t="s">
        <v>293</v>
      </c>
      <c r="F168" t="s">
        <v>72</v>
      </c>
      <c r="G168" t="s">
        <v>126</v>
      </c>
      <c r="H168">
        <v>3</v>
      </c>
      <c r="I168" t="s">
        <v>30</v>
      </c>
      <c r="J168" t="s">
        <v>30</v>
      </c>
      <c r="K168" t="s">
        <v>19</v>
      </c>
      <c r="L168">
        <f>IF(Draft2017[[#This Row],[KEEPER]]="K",1,0)</f>
        <v>0</v>
      </c>
    </row>
    <row r="169" spans="1:12" x14ac:dyDescent="0.25">
      <c r="A169">
        <v>7</v>
      </c>
      <c r="B169" t="s">
        <v>5602</v>
      </c>
      <c r="C169">
        <v>184</v>
      </c>
      <c r="D169" t="s">
        <v>6135</v>
      </c>
      <c r="E169" t="s">
        <v>257</v>
      </c>
      <c r="F169" t="s">
        <v>159</v>
      </c>
      <c r="G169" t="s">
        <v>64</v>
      </c>
      <c r="H169">
        <v>3</v>
      </c>
      <c r="I169" t="s">
        <v>30</v>
      </c>
      <c r="J169" t="s">
        <v>30</v>
      </c>
      <c r="K169" t="s">
        <v>19</v>
      </c>
      <c r="L169">
        <f>IF(Draft2017[[#This Row],[KEEPER]]="K",1,0)</f>
        <v>0</v>
      </c>
    </row>
    <row r="170" spans="1:12" x14ac:dyDescent="0.25">
      <c r="A170">
        <v>8</v>
      </c>
      <c r="B170" t="s">
        <v>5615</v>
      </c>
      <c r="C170">
        <v>3</v>
      </c>
      <c r="D170" t="s">
        <v>5678</v>
      </c>
      <c r="E170" t="s">
        <v>167</v>
      </c>
      <c r="F170" t="s">
        <v>68</v>
      </c>
      <c r="G170" t="s">
        <v>102</v>
      </c>
      <c r="H170">
        <v>2</v>
      </c>
      <c r="I170" t="s">
        <v>31</v>
      </c>
      <c r="J170" t="s">
        <v>6067</v>
      </c>
      <c r="K170" t="s">
        <v>6067</v>
      </c>
      <c r="L170">
        <f>IF(Draft2017[[#This Row],[KEEPER]]="K",1,0)</f>
        <v>1</v>
      </c>
    </row>
    <row r="171" spans="1:12" x14ac:dyDescent="0.25">
      <c r="A171">
        <v>8</v>
      </c>
      <c r="B171" t="s">
        <v>5615</v>
      </c>
      <c r="C171">
        <v>13</v>
      </c>
      <c r="D171" t="s">
        <v>6136</v>
      </c>
      <c r="E171" t="s">
        <v>413</v>
      </c>
      <c r="F171" t="s">
        <v>105</v>
      </c>
      <c r="G171" t="s">
        <v>64</v>
      </c>
      <c r="H171">
        <v>1</v>
      </c>
      <c r="I171" t="s">
        <v>31</v>
      </c>
      <c r="J171" t="s">
        <v>6067</v>
      </c>
      <c r="K171" t="s">
        <v>6067</v>
      </c>
      <c r="L171">
        <f>IF(Draft2017[[#This Row],[KEEPER]]="K",1,0)</f>
        <v>1</v>
      </c>
    </row>
    <row r="172" spans="1:12" x14ac:dyDescent="0.25">
      <c r="A172">
        <v>8</v>
      </c>
      <c r="B172" t="s">
        <v>5615</v>
      </c>
      <c r="C172">
        <v>23</v>
      </c>
      <c r="D172" t="s">
        <v>5732</v>
      </c>
      <c r="E172" t="s">
        <v>227</v>
      </c>
      <c r="F172" t="s">
        <v>39</v>
      </c>
      <c r="G172" t="s">
        <v>102</v>
      </c>
      <c r="H172">
        <v>1</v>
      </c>
      <c r="I172" t="s">
        <v>31</v>
      </c>
      <c r="J172" t="s">
        <v>6067</v>
      </c>
      <c r="K172" t="s">
        <v>6067</v>
      </c>
      <c r="L172">
        <f>IF(Draft2017[[#This Row],[KEEPER]]="K",1,0)</f>
        <v>1</v>
      </c>
    </row>
    <row r="173" spans="1:12" x14ac:dyDescent="0.25">
      <c r="A173">
        <v>8</v>
      </c>
      <c r="B173" t="s">
        <v>5615</v>
      </c>
      <c r="C173">
        <v>33</v>
      </c>
      <c r="D173" t="s">
        <v>5698</v>
      </c>
      <c r="E173" t="s">
        <v>200</v>
      </c>
      <c r="F173" t="s">
        <v>58</v>
      </c>
      <c r="G173" t="s">
        <v>126</v>
      </c>
      <c r="H173">
        <v>2</v>
      </c>
      <c r="I173" t="s">
        <v>31</v>
      </c>
      <c r="J173" t="s">
        <v>6067</v>
      </c>
      <c r="K173" t="s">
        <v>6067</v>
      </c>
      <c r="L173">
        <f>IF(Draft2017[[#This Row],[KEEPER]]="K",1,0)</f>
        <v>1</v>
      </c>
    </row>
    <row r="174" spans="1:12" x14ac:dyDescent="0.25">
      <c r="A174">
        <v>8</v>
      </c>
      <c r="B174" t="s">
        <v>5615</v>
      </c>
      <c r="C174">
        <v>43</v>
      </c>
      <c r="D174" t="s">
        <v>5751</v>
      </c>
      <c r="E174" t="s">
        <v>235</v>
      </c>
      <c r="F174" t="s">
        <v>52</v>
      </c>
      <c r="G174" t="s">
        <v>64</v>
      </c>
      <c r="H174">
        <v>2</v>
      </c>
      <c r="I174" t="s">
        <v>31</v>
      </c>
      <c r="J174" t="s">
        <v>6067</v>
      </c>
      <c r="K174" t="s">
        <v>6067</v>
      </c>
      <c r="L174">
        <f>IF(Draft2017[[#This Row],[KEEPER]]="K",1,0)</f>
        <v>1</v>
      </c>
    </row>
    <row r="175" spans="1:12" x14ac:dyDescent="0.25">
      <c r="A175">
        <v>8</v>
      </c>
      <c r="B175" t="s">
        <v>5615</v>
      </c>
      <c r="C175">
        <v>53</v>
      </c>
      <c r="D175" t="s">
        <v>5668</v>
      </c>
      <c r="E175" t="s">
        <v>129</v>
      </c>
      <c r="F175" t="s">
        <v>60</v>
      </c>
      <c r="G175" t="s">
        <v>64</v>
      </c>
      <c r="H175">
        <v>9</v>
      </c>
      <c r="I175" t="s">
        <v>31</v>
      </c>
      <c r="J175" t="s">
        <v>19</v>
      </c>
      <c r="K175" t="s">
        <v>19</v>
      </c>
      <c r="L175">
        <f>IF(Draft2017[[#This Row],[KEEPER]]="K",1,0)</f>
        <v>1</v>
      </c>
    </row>
    <row r="176" spans="1:12" x14ac:dyDescent="0.25">
      <c r="A176">
        <v>8</v>
      </c>
      <c r="B176" t="s">
        <v>5615</v>
      </c>
      <c r="C176">
        <v>63</v>
      </c>
      <c r="D176" t="s">
        <v>6137</v>
      </c>
      <c r="E176" t="s">
        <v>645</v>
      </c>
      <c r="F176" t="s">
        <v>81</v>
      </c>
      <c r="G176" t="s">
        <v>126</v>
      </c>
      <c r="H176">
        <v>1</v>
      </c>
      <c r="I176" t="s">
        <v>31</v>
      </c>
      <c r="J176" t="s">
        <v>6067</v>
      </c>
      <c r="K176" t="s">
        <v>6067</v>
      </c>
      <c r="L176">
        <f>IF(Draft2017[[#This Row],[KEEPER]]="K",1,0)</f>
        <v>1</v>
      </c>
    </row>
    <row r="177" spans="1:12" x14ac:dyDescent="0.25">
      <c r="A177">
        <v>8</v>
      </c>
      <c r="B177" t="s">
        <v>5615</v>
      </c>
      <c r="C177">
        <v>73</v>
      </c>
      <c r="D177" t="s">
        <v>6138</v>
      </c>
      <c r="E177" t="s">
        <v>104</v>
      </c>
      <c r="F177" t="s">
        <v>105</v>
      </c>
      <c r="G177" t="s">
        <v>29</v>
      </c>
      <c r="H177">
        <v>1</v>
      </c>
      <c r="I177" t="s">
        <v>31</v>
      </c>
      <c r="J177" t="s">
        <v>6070</v>
      </c>
      <c r="K177" t="s">
        <v>6070</v>
      </c>
      <c r="L177">
        <f>IF(Draft2017[[#This Row],[KEEPER]]="K",1,0)</f>
        <v>1</v>
      </c>
    </row>
    <row r="178" spans="1:12" x14ac:dyDescent="0.25">
      <c r="A178">
        <v>8</v>
      </c>
      <c r="B178" t="s">
        <v>5615</v>
      </c>
      <c r="C178">
        <v>83</v>
      </c>
      <c r="D178" t="s">
        <v>6139</v>
      </c>
      <c r="E178" t="s">
        <v>386</v>
      </c>
      <c r="F178" t="s">
        <v>34</v>
      </c>
      <c r="G178" t="s">
        <v>102</v>
      </c>
      <c r="H178">
        <v>3</v>
      </c>
      <c r="I178" t="s">
        <v>31</v>
      </c>
      <c r="J178" t="s">
        <v>19</v>
      </c>
      <c r="K178" t="s">
        <v>19</v>
      </c>
      <c r="L178">
        <f>IF(Draft2017[[#This Row],[KEEPER]]="K",1,0)</f>
        <v>1</v>
      </c>
    </row>
    <row r="179" spans="1:12" x14ac:dyDescent="0.25">
      <c r="A179">
        <v>8</v>
      </c>
      <c r="B179" t="s">
        <v>5615</v>
      </c>
      <c r="C179">
        <v>93</v>
      </c>
      <c r="D179" t="s">
        <v>5724</v>
      </c>
      <c r="E179" t="s">
        <v>67</v>
      </c>
      <c r="F179" t="s">
        <v>68</v>
      </c>
      <c r="G179" t="s">
        <v>29</v>
      </c>
      <c r="H179">
        <v>1</v>
      </c>
      <c r="I179" t="s">
        <v>31</v>
      </c>
      <c r="J179" t="s">
        <v>6067</v>
      </c>
      <c r="K179" t="s">
        <v>6067</v>
      </c>
      <c r="L179">
        <f>IF(Draft2017[[#This Row],[KEEPER]]="K",1,0)</f>
        <v>1</v>
      </c>
    </row>
    <row r="180" spans="1:12" x14ac:dyDescent="0.25">
      <c r="A180">
        <v>8</v>
      </c>
      <c r="B180" t="s">
        <v>5615</v>
      </c>
      <c r="C180">
        <v>102</v>
      </c>
      <c r="D180" t="s">
        <v>6140</v>
      </c>
      <c r="E180" t="s">
        <v>310</v>
      </c>
      <c r="F180" t="s">
        <v>62</v>
      </c>
      <c r="G180" t="s">
        <v>64</v>
      </c>
      <c r="H180">
        <v>3</v>
      </c>
      <c r="I180" t="s">
        <v>31</v>
      </c>
      <c r="J180" t="s">
        <v>6067</v>
      </c>
      <c r="K180" t="s">
        <v>6067</v>
      </c>
      <c r="L180">
        <f>IF(Draft2017[[#This Row],[KEEPER]]="K",1,0)</f>
        <v>1</v>
      </c>
    </row>
    <row r="181" spans="1:12" x14ac:dyDescent="0.25">
      <c r="A181">
        <v>8</v>
      </c>
      <c r="B181" t="s">
        <v>5615</v>
      </c>
      <c r="C181">
        <v>111</v>
      </c>
      <c r="D181" t="s">
        <v>5746</v>
      </c>
      <c r="E181" t="s">
        <v>585</v>
      </c>
      <c r="F181" t="s">
        <v>36</v>
      </c>
      <c r="G181" t="s">
        <v>31</v>
      </c>
      <c r="H181">
        <v>1</v>
      </c>
      <c r="I181" t="s">
        <v>31</v>
      </c>
      <c r="J181" t="s">
        <v>6067</v>
      </c>
      <c r="K181" t="s">
        <v>6067</v>
      </c>
      <c r="L181">
        <f>IF(Draft2017[[#This Row],[KEEPER]]="K",1,0)</f>
        <v>1</v>
      </c>
    </row>
    <row r="182" spans="1:12" x14ac:dyDescent="0.25">
      <c r="A182">
        <v>8</v>
      </c>
      <c r="B182" t="s">
        <v>5615</v>
      </c>
      <c r="C182">
        <v>151</v>
      </c>
      <c r="D182" t="s">
        <v>5616</v>
      </c>
      <c r="E182" t="s">
        <v>100</v>
      </c>
      <c r="F182" t="s">
        <v>58</v>
      </c>
      <c r="G182" t="s">
        <v>64</v>
      </c>
      <c r="H182">
        <v>6</v>
      </c>
      <c r="I182" t="s">
        <v>30</v>
      </c>
      <c r="J182" t="s">
        <v>30</v>
      </c>
      <c r="K182" t="s">
        <v>19</v>
      </c>
      <c r="L182">
        <f>IF(Draft2017[[#This Row],[KEEPER]]="K",1,0)</f>
        <v>0</v>
      </c>
    </row>
    <row r="183" spans="1:12" x14ac:dyDescent="0.25">
      <c r="A183">
        <v>8</v>
      </c>
      <c r="B183" t="s">
        <v>5615</v>
      </c>
      <c r="C183">
        <v>161</v>
      </c>
      <c r="D183" t="s">
        <v>6141</v>
      </c>
      <c r="E183" t="s">
        <v>241</v>
      </c>
      <c r="F183" t="s">
        <v>107</v>
      </c>
      <c r="G183" t="s">
        <v>102</v>
      </c>
      <c r="H183">
        <v>4</v>
      </c>
      <c r="I183" t="s">
        <v>30</v>
      </c>
      <c r="J183" t="s">
        <v>30</v>
      </c>
      <c r="K183" t="s">
        <v>19</v>
      </c>
      <c r="L183">
        <f>IF(Draft2017[[#This Row],[KEEPER]]="K",1,0)</f>
        <v>0</v>
      </c>
    </row>
    <row r="184" spans="1:12" x14ac:dyDescent="0.25">
      <c r="A184">
        <v>8</v>
      </c>
      <c r="B184" t="s">
        <v>5615</v>
      </c>
      <c r="C184">
        <v>171</v>
      </c>
      <c r="D184" t="s">
        <v>5716</v>
      </c>
      <c r="E184" t="s">
        <v>61</v>
      </c>
      <c r="F184" t="s">
        <v>62</v>
      </c>
      <c r="G184" t="s">
        <v>29</v>
      </c>
      <c r="H184">
        <v>3</v>
      </c>
      <c r="I184" t="s">
        <v>30</v>
      </c>
      <c r="J184" t="s">
        <v>30</v>
      </c>
      <c r="K184" t="s">
        <v>19</v>
      </c>
      <c r="L184">
        <f>IF(Draft2017[[#This Row],[KEEPER]]="K",1,0)</f>
        <v>0</v>
      </c>
    </row>
    <row r="185" spans="1:12" x14ac:dyDescent="0.25">
      <c r="A185">
        <v>8</v>
      </c>
      <c r="B185" t="s">
        <v>5615</v>
      </c>
      <c r="C185">
        <v>181</v>
      </c>
      <c r="D185" t="s">
        <v>5739</v>
      </c>
      <c r="E185" t="s">
        <v>286</v>
      </c>
      <c r="F185" t="s">
        <v>60</v>
      </c>
      <c r="G185" t="s">
        <v>102</v>
      </c>
      <c r="H185">
        <v>3</v>
      </c>
      <c r="I185" t="s">
        <v>30</v>
      </c>
      <c r="J185" t="s">
        <v>30</v>
      </c>
      <c r="K185" t="s">
        <v>19</v>
      </c>
      <c r="L185">
        <f>IF(Draft2017[[#This Row],[KEEPER]]="K",1,0)</f>
        <v>0</v>
      </c>
    </row>
    <row r="186" spans="1:12" x14ac:dyDescent="0.25">
      <c r="A186">
        <v>8</v>
      </c>
      <c r="B186" t="s">
        <v>5615</v>
      </c>
      <c r="C186">
        <v>188</v>
      </c>
      <c r="D186" t="s">
        <v>5627</v>
      </c>
      <c r="E186" t="s">
        <v>125</v>
      </c>
      <c r="F186" t="s">
        <v>34</v>
      </c>
      <c r="G186" t="s">
        <v>126</v>
      </c>
      <c r="H186">
        <v>52</v>
      </c>
      <c r="I186" t="s">
        <v>30</v>
      </c>
      <c r="J186" t="s">
        <v>30</v>
      </c>
      <c r="K186" t="s">
        <v>6067</v>
      </c>
      <c r="L186">
        <f>IF(Draft2017[[#This Row],[KEEPER]]="K",1,0)</f>
        <v>0</v>
      </c>
    </row>
    <row r="187" spans="1:12" x14ac:dyDescent="0.25">
      <c r="A187">
        <v>8</v>
      </c>
      <c r="B187" t="s">
        <v>5615</v>
      </c>
      <c r="C187">
        <v>189</v>
      </c>
      <c r="D187" t="s">
        <v>6142</v>
      </c>
      <c r="E187" t="s">
        <v>144</v>
      </c>
      <c r="F187" t="s">
        <v>90</v>
      </c>
      <c r="G187" t="s">
        <v>102</v>
      </c>
      <c r="H187">
        <v>72</v>
      </c>
      <c r="I187" t="s">
        <v>30</v>
      </c>
      <c r="J187" t="s">
        <v>30</v>
      </c>
      <c r="K187" t="s">
        <v>6067</v>
      </c>
      <c r="L187">
        <f>IF(Draft2017[[#This Row],[KEEPER]]="K",1,0)</f>
        <v>0</v>
      </c>
    </row>
    <row r="188" spans="1:12" x14ac:dyDescent="0.25">
      <c r="A188">
        <v>8</v>
      </c>
      <c r="B188" t="s">
        <v>5615</v>
      </c>
      <c r="C188">
        <v>190</v>
      </c>
      <c r="D188" t="s">
        <v>5657</v>
      </c>
      <c r="E188" t="s">
        <v>142</v>
      </c>
      <c r="F188" t="s">
        <v>39</v>
      </c>
      <c r="G188" t="s">
        <v>102</v>
      </c>
      <c r="H188">
        <v>32</v>
      </c>
      <c r="I188" t="s">
        <v>30</v>
      </c>
      <c r="J188" t="s">
        <v>30</v>
      </c>
      <c r="K188" t="s">
        <v>6067</v>
      </c>
      <c r="L188">
        <f>IF(Draft2017[[#This Row],[KEEPER]]="K",1,0)</f>
        <v>0</v>
      </c>
    </row>
    <row r="189" spans="1:12" x14ac:dyDescent="0.25">
      <c r="A189">
        <v>8</v>
      </c>
      <c r="B189" t="s">
        <v>5615</v>
      </c>
      <c r="C189">
        <v>191</v>
      </c>
      <c r="D189" t="s">
        <v>5688</v>
      </c>
      <c r="E189" t="s">
        <v>40</v>
      </c>
      <c r="F189" t="s">
        <v>41</v>
      </c>
      <c r="G189" t="s">
        <v>29</v>
      </c>
      <c r="H189">
        <v>16</v>
      </c>
      <c r="I189" t="s">
        <v>30</v>
      </c>
      <c r="J189" t="s">
        <v>30</v>
      </c>
      <c r="K189" t="s">
        <v>6067</v>
      </c>
      <c r="L189">
        <f>IF(Draft2017[[#This Row],[KEEPER]]="K",1,0)</f>
        <v>0</v>
      </c>
    </row>
    <row r="190" spans="1:12" x14ac:dyDescent="0.25">
      <c r="A190">
        <v>8</v>
      </c>
      <c r="B190" t="s">
        <v>5615</v>
      </c>
      <c r="C190">
        <v>206</v>
      </c>
      <c r="D190" t="s">
        <v>6143</v>
      </c>
      <c r="E190" t="s">
        <v>264</v>
      </c>
      <c r="F190" t="s">
        <v>92</v>
      </c>
      <c r="G190" t="s">
        <v>102</v>
      </c>
      <c r="H190">
        <v>28</v>
      </c>
      <c r="I190" t="s">
        <v>30</v>
      </c>
      <c r="J190" t="s">
        <v>30</v>
      </c>
      <c r="K190" t="s">
        <v>6067</v>
      </c>
      <c r="L190">
        <f>IF(Draft2017[[#This Row],[KEEPER]]="K",1,0)</f>
        <v>0</v>
      </c>
    </row>
    <row r="191" spans="1:12" x14ac:dyDescent="0.25">
      <c r="A191">
        <v>8</v>
      </c>
      <c r="B191" t="s">
        <v>5615</v>
      </c>
      <c r="C191">
        <v>215</v>
      </c>
      <c r="D191" t="s">
        <v>5708</v>
      </c>
      <c r="E191" t="s">
        <v>218</v>
      </c>
      <c r="F191" t="s">
        <v>77</v>
      </c>
      <c r="G191" t="s">
        <v>64</v>
      </c>
      <c r="H191">
        <v>4</v>
      </c>
      <c r="I191" t="s">
        <v>30</v>
      </c>
      <c r="J191" t="s">
        <v>30</v>
      </c>
      <c r="K191" t="s">
        <v>6067</v>
      </c>
      <c r="L191">
        <f>IF(Draft2017[[#This Row],[KEEPER]]="K",1,0)</f>
        <v>0</v>
      </c>
    </row>
    <row r="192" spans="1:12" x14ac:dyDescent="0.25">
      <c r="A192">
        <v>8</v>
      </c>
      <c r="B192" t="s">
        <v>5615</v>
      </c>
      <c r="C192">
        <v>217</v>
      </c>
      <c r="D192" t="s">
        <v>6144</v>
      </c>
      <c r="E192" t="s">
        <v>526</v>
      </c>
      <c r="F192" t="s">
        <v>62</v>
      </c>
      <c r="G192" t="s">
        <v>64</v>
      </c>
      <c r="H192">
        <v>3</v>
      </c>
      <c r="I192" t="s">
        <v>30</v>
      </c>
      <c r="J192" t="s">
        <v>30</v>
      </c>
      <c r="K192" t="s">
        <v>6067</v>
      </c>
      <c r="L192">
        <f>IF(Draft2017[[#This Row],[KEEPER]]="K",1,0)</f>
        <v>0</v>
      </c>
    </row>
    <row r="193" spans="1:12" x14ac:dyDescent="0.25">
      <c r="A193">
        <v>8</v>
      </c>
      <c r="B193" t="s">
        <v>5615</v>
      </c>
      <c r="C193">
        <v>225</v>
      </c>
      <c r="D193" t="s">
        <v>5647</v>
      </c>
      <c r="E193" t="s">
        <v>1844</v>
      </c>
      <c r="F193" t="s">
        <v>52</v>
      </c>
      <c r="G193" t="s">
        <v>102</v>
      </c>
      <c r="H193">
        <v>7</v>
      </c>
      <c r="I193" t="s">
        <v>30</v>
      </c>
      <c r="J193" t="s">
        <v>30</v>
      </c>
      <c r="K193" t="s">
        <v>6067</v>
      </c>
      <c r="L193">
        <f>IF(Draft2017[[#This Row],[KEEPER]]="K",1,0)</f>
        <v>0</v>
      </c>
    </row>
    <row r="194" spans="1:12" x14ac:dyDescent="0.25">
      <c r="A194">
        <v>9</v>
      </c>
      <c r="B194" t="s">
        <v>5609</v>
      </c>
      <c r="C194">
        <v>8</v>
      </c>
      <c r="D194" t="s">
        <v>5634</v>
      </c>
      <c r="E194" t="s">
        <v>27</v>
      </c>
      <c r="F194" t="s">
        <v>28</v>
      </c>
      <c r="G194" t="s">
        <v>29</v>
      </c>
      <c r="H194">
        <v>48</v>
      </c>
      <c r="I194" t="s">
        <v>31</v>
      </c>
      <c r="J194" t="s">
        <v>6067</v>
      </c>
      <c r="K194" t="s">
        <v>6067</v>
      </c>
      <c r="L194">
        <f>IF(Draft2017[[#This Row],[KEEPER]]="K",1,0)</f>
        <v>1</v>
      </c>
    </row>
    <row r="195" spans="1:12" x14ac:dyDescent="0.25">
      <c r="A195">
        <v>9</v>
      </c>
      <c r="B195" t="s">
        <v>5609</v>
      </c>
      <c r="C195">
        <v>18</v>
      </c>
      <c r="D195" t="s">
        <v>5695</v>
      </c>
      <c r="E195" t="s">
        <v>65</v>
      </c>
      <c r="F195" t="s">
        <v>66</v>
      </c>
      <c r="G195" t="s">
        <v>29</v>
      </c>
      <c r="H195">
        <v>3</v>
      </c>
      <c r="I195" t="s">
        <v>31</v>
      </c>
      <c r="J195" t="s">
        <v>6067</v>
      </c>
      <c r="K195" t="s">
        <v>6067</v>
      </c>
      <c r="L195">
        <f>IF(Draft2017[[#This Row],[KEEPER]]="K",1,0)</f>
        <v>1</v>
      </c>
    </row>
    <row r="196" spans="1:12" x14ac:dyDescent="0.25">
      <c r="A196">
        <v>9</v>
      </c>
      <c r="B196" t="s">
        <v>5609</v>
      </c>
      <c r="C196">
        <v>28</v>
      </c>
      <c r="D196" t="s">
        <v>6145</v>
      </c>
      <c r="E196" t="s">
        <v>789</v>
      </c>
      <c r="F196" t="s">
        <v>105</v>
      </c>
      <c r="G196" t="s">
        <v>102</v>
      </c>
      <c r="H196">
        <v>10</v>
      </c>
      <c r="I196" t="s">
        <v>31</v>
      </c>
      <c r="J196" t="s">
        <v>6067</v>
      </c>
      <c r="K196" t="s">
        <v>6067</v>
      </c>
      <c r="L196">
        <f>IF(Draft2017[[#This Row],[KEEPER]]="K",1,0)</f>
        <v>1</v>
      </c>
    </row>
    <row r="197" spans="1:12" x14ac:dyDescent="0.25">
      <c r="A197">
        <v>9</v>
      </c>
      <c r="B197" t="s">
        <v>5609</v>
      </c>
      <c r="C197">
        <v>38</v>
      </c>
      <c r="D197" t="s">
        <v>5665</v>
      </c>
      <c r="E197" t="s">
        <v>199</v>
      </c>
      <c r="F197" t="s">
        <v>28</v>
      </c>
      <c r="G197" t="s">
        <v>126</v>
      </c>
      <c r="H197">
        <v>2</v>
      </c>
      <c r="I197" t="s">
        <v>31</v>
      </c>
      <c r="J197" t="s">
        <v>6067</v>
      </c>
      <c r="K197" t="s">
        <v>6067</v>
      </c>
      <c r="L197">
        <f>IF(Draft2017[[#This Row],[KEEPER]]="K",1,0)</f>
        <v>1</v>
      </c>
    </row>
    <row r="198" spans="1:12" x14ac:dyDescent="0.25">
      <c r="A198">
        <v>9</v>
      </c>
      <c r="B198" t="s">
        <v>5609</v>
      </c>
      <c r="C198">
        <v>48</v>
      </c>
      <c r="D198" t="s">
        <v>5644</v>
      </c>
      <c r="E198" t="s">
        <v>155</v>
      </c>
      <c r="F198" t="s">
        <v>66</v>
      </c>
      <c r="G198" t="s">
        <v>64</v>
      </c>
      <c r="H198">
        <v>8</v>
      </c>
      <c r="I198" t="s">
        <v>31</v>
      </c>
      <c r="J198" t="s">
        <v>6067</v>
      </c>
      <c r="K198" t="s">
        <v>6067</v>
      </c>
      <c r="L198">
        <f>IF(Draft2017[[#This Row],[KEEPER]]="K",1,0)</f>
        <v>1</v>
      </c>
    </row>
    <row r="199" spans="1:12" x14ac:dyDescent="0.25">
      <c r="A199">
        <v>9</v>
      </c>
      <c r="B199" t="s">
        <v>5609</v>
      </c>
      <c r="C199">
        <v>58</v>
      </c>
      <c r="D199" t="s">
        <v>6146</v>
      </c>
      <c r="E199" t="s">
        <v>217</v>
      </c>
      <c r="F199" t="s">
        <v>34</v>
      </c>
      <c r="G199" t="s">
        <v>102</v>
      </c>
      <c r="H199">
        <v>7</v>
      </c>
      <c r="I199" t="s">
        <v>31</v>
      </c>
      <c r="J199" t="s">
        <v>6067</v>
      </c>
      <c r="K199" t="s">
        <v>6067</v>
      </c>
      <c r="L199">
        <f>IF(Draft2017[[#This Row],[KEEPER]]="K",1,0)</f>
        <v>1</v>
      </c>
    </row>
    <row r="200" spans="1:12" x14ac:dyDescent="0.25">
      <c r="A200">
        <v>9</v>
      </c>
      <c r="B200" t="s">
        <v>5609</v>
      </c>
      <c r="C200">
        <v>68</v>
      </c>
      <c r="D200" t="s">
        <v>6147</v>
      </c>
      <c r="E200" t="s">
        <v>270</v>
      </c>
      <c r="F200" t="s">
        <v>58</v>
      </c>
      <c r="G200" t="s">
        <v>102</v>
      </c>
      <c r="H200">
        <v>1</v>
      </c>
      <c r="I200" t="s">
        <v>31</v>
      </c>
      <c r="J200" t="s">
        <v>6067</v>
      </c>
      <c r="K200" t="s">
        <v>6067</v>
      </c>
      <c r="L200">
        <f>IF(Draft2017[[#This Row],[KEEPER]]="K",1,0)</f>
        <v>1</v>
      </c>
    </row>
    <row r="201" spans="1:12" x14ac:dyDescent="0.25">
      <c r="A201">
        <v>9</v>
      </c>
      <c r="B201" t="s">
        <v>5609</v>
      </c>
      <c r="C201">
        <v>78</v>
      </c>
      <c r="D201" t="s">
        <v>5675</v>
      </c>
      <c r="E201" t="s">
        <v>194</v>
      </c>
      <c r="F201" t="s">
        <v>66</v>
      </c>
      <c r="G201" t="s">
        <v>102</v>
      </c>
      <c r="H201">
        <v>1</v>
      </c>
      <c r="I201" t="s">
        <v>31</v>
      </c>
      <c r="J201" t="s">
        <v>6067</v>
      </c>
      <c r="K201" t="s">
        <v>6067</v>
      </c>
      <c r="L201">
        <f>IF(Draft2017[[#This Row],[KEEPER]]="K",1,0)</f>
        <v>1</v>
      </c>
    </row>
    <row r="202" spans="1:12" x14ac:dyDescent="0.25">
      <c r="A202">
        <v>9</v>
      </c>
      <c r="B202" t="s">
        <v>5609</v>
      </c>
      <c r="C202">
        <v>88</v>
      </c>
      <c r="D202" t="s">
        <v>6148</v>
      </c>
      <c r="E202" t="s">
        <v>272</v>
      </c>
      <c r="F202" t="s">
        <v>86</v>
      </c>
      <c r="G202" t="s">
        <v>102</v>
      </c>
      <c r="H202">
        <v>1</v>
      </c>
      <c r="I202" t="s">
        <v>31</v>
      </c>
      <c r="J202" t="s">
        <v>6067</v>
      </c>
      <c r="K202" t="s">
        <v>6067</v>
      </c>
      <c r="L202">
        <f>IF(Draft2017[[#This Row],[KEEPER]]="K",1,0)</f>
        <v>1</v>
      </c>
    </row>
    <row r="203" spans="1:12" x14ac:dyDescent="0.25">
      <c r="A203">
        <v>9</v>
      </c>
      <c r="B203" t="s">
        <v>5609</v>
      </c>
      <c r="C203">
        <v>156</v>
      </c>
      <c r="D203" t="s">
        <v>5699</v>
      </c>
      <c r="E203" t="s">
        <v>195</v>
      </c>
      <c r="F203" t="s">
        <v>28</v>
      </c>
      <c r="G203" t="s">
        <v>64</v>
      </c>
      <c r="H203">
        <v>5</v>
      </c>
      <c r="I203" t="s">
        <v>30</v>
      </c>
      <c r="J203" t="s">
        <v>30</v>
      </c>
      <c r="K203" t="s">
        <v>19</v>
      </c>
      <c r="L203">
        <f>IF(Draft2017[[#This Row],[KEEPER]]="K",1,0)</f>
        <v>0</v>
      </c>
    </row>
    <row r="204" spans="1:12" x14ac:dyDescent="0.25">
      <c r="A204">
        <v>9</v>
      </c>
      <c r="B204" t="s">
        <v>5609</v>
      </c>
      <c r="C204">
        <v>166</v>
      </c>
      <c r="D204" t="s">
        <v>5610</v>
      </c>
      <c r="E204" t="s">
        <v>99</v>
      </c>
      <c r="F204" t="s">
        <v>83</v>
      </c>
      <c r="G204" t="s">
        <v>64</v>
      </c>
      <c r="H204">
        <v>6</v>
      </c>
      <c r="I204" t="s">
        <v>30</v>
      </c>
      <c r="J204" t="s">
        <v>30</v>
      </c>
      <c r="K204" t="s">
        <v>19</v>
      </c>
      <c r="L204">
        <f>IF(Draft2017[[#This Row],[KEEPER]]="K",1,0)</f>
        <v>0</v>
      </c>
    </row>
    <row r="205" spans="1:12" x14ac:dyDescent="0.25">
      <c r="A205">
        <v>9</v>
      </c>
      <c r="B205" t="s">
        <v>5609</v>
      </c>
      <c r="C205">
        <v>176</v>
      </c>
      <c r="D205" t="s">
        <v>5643</v>
      </c>
      <c r="E205" t="s">
        <v>187</v>
      </c>
      <c r="F205" t="s">
        <v>92</v>
      </c>
      <c r="G205" t="s">
        <v>126</v>
      </c>
      <c r="H205">
        <v>4</v>
      </c>
      <c r="I205" t="s">
        <v>30</v>
      </c>
      <c r="J205" t="s">
        <v>30</v>
      </c>
      <c r="K205" t="s">
        <v>19</v>
      </c>
      <c r="L205">
        <f>IF(Draft2017[[#This Row],[KEEPER]]="K",1,0)</f>
        <v>0</v>
      </c>
    </row>
    <row r="206" spans="1:12" x14ac:dyDescent="0.25">
      <c r="A206">
        <v>9</v>
      </c>
      <c r="B206" t="s">
        <v>5609</v>
      </c>
      <c r="C206">
        <v>186</v>
      </c>
      <c r="D206" t="s">
        <v>5812</v>
      </c>
      <c r="E206" t="s">
        <v>552</v>
      </c>
      <c r="F206" t="s">
        <v>34</v>
      </c>
      <c r="G206" t="s">
        <v>31</v>
      </c>
      <c r="H206">
        <v>19</v>
      </c>
      <c r="I206" t="s">
        <v>30</v>
      </c>
      <c r="J206" t="s">
        <v>30</v>
      </c>
      <c r="K206" t="s">
        <v>6067</v>
      </c>
      <c r="L206">
        <f>IF(Draft2017[[#This Row],[KEEPER]]="K",1,0)</f>
        <v>0</v>
      </c>
    </row>
    <row r="207" spans="1:12" x14ac:dyDescent="0.25">
      <c r="A207">
        <v>9</v>
      </c>
      <c r="B207" t="s">
        <v>5609</v>
      </c>
      <c r="C207">
        <v>187</v>
      </c>
      <c r="D207" t="s">
        <v>5621</v>
      </c>
      <c r="E207" t="s">
        <v>5426</v>
      </c>
      <c r="F207" t="s">
        <v>72</v>
      </c>
      <c r="G207" t="s">
        <v>64</v>
      </c>
      <c r="H207">
        <v>80</v>
      </c>
      <c r="I207" t="s">
        <v>30</v>
      </c>
      <c r="J207" t="s">
        <v>30</v>
      </c>
      <c r="K207" t="s">
        <v>6067</v>
      </c>
      <c r="L207">
        <f>IF(Draft2017[[#This Row],[KEEPER]]="K",1,0)</f>
        <v>0</v>
      </c>
    </row>
    <row r="208" spans="1:12" x14ac:dyDescent="0.25">
      <c r="A208">
        <v>9</v>
      </c>
      <c r="B208" t="s">
        <v>5609</v>
      </c>
      <c r="C208">
        <v>193</v>
      </c>
      <c r="D208" t="s">
        <v>5819</v>
      </c>
      <c r="E208" t="s">
        <v>121</v>
      </c>
      <c r="F208" t="s">
        <v>90</v>
      </c>
      <c r="G208" t="s">
        <v>64</v>
      </c>
      <c r="H208">
        <v>52</v>
      </c>
      <c r="I208" t="s">
        <v>30</v>
      </c>
      <c r="J208" t="s">
        <v>30</v>
      </c>
      <c r="K208" t="s">
        <v>6067</v>
      </c>
      <c r="L208">
        <f>IF(Draft2017[[#This Row],[KEEPER]]="K",1,0)</f>
        <v>0</v>
      </c>
    </row>
    <row r="209" spans="1:12" x14ac:dyDescent="0.25">
      <c r="A209">
        <v>9</v>
      </c>
      <c r="B209" t="s">
        <v>5609</v>
      </c>
      <c r="C209">
        <v>202</v>
      </c>
      <c r="D209" t="s">
        <v>6149</v>
      </c>
      <c r="E209" t="s">
        <v>946</v>
      </c>
      <c r="F209" t="s">
        <v>41</v>
      </c>
      <c r="G209" t="s">
        <v>64</v>
      </c>
      <c r="H209">
        <v>17</v>
      </c>
      <c r="I209" t="s">
        <v>30</v>
      </c>
      <c r="J209" t="s">
        <v>30</v>
      </c>
      <c r="K209" t="s">
        <v>6067</v>
      </c>
      <c r="L209">
        <f>IF(Draft2017[[#This Row],[KEEPER]]="K",1,0)</f>
        <v>0</v>
      </c>
    </row>
    <row r="210" spans="1:12" x14ac:dyDescent="0.25">
      <c r="A210">
        <v>9</v>
      </c>
      <c r="B210" t="s">
        <v>5609</v>
      </c>
      <c r="C210">
        <v>207</v>
      </c>
      <c r="D210" t="s">
        <v>5848</v>
      </c>
      <c r="E210" t="s">
        <v>268</v>
      </c>
      <c r="F210" t="s">
        <v>83</v>
      </c>
      <c r="G210" t="s">
        <v>102</v>
      </c>
      <c r="H210">
        <v>7</v>
      </c>
      <c r="I210" t="s">
        <v>30</v>
      </c>
      <c r="J210" t="s">
        <v>30</v>
      </c>
      <c r="K210" t="s">
        <v>6067</v>
      </c>
      <c r="L210">
        <f>IF(Draft2017[[#This Row],[KEEPER]]="K",1,0)</f>
        <v>0</v>
      </c>
    </row>
    <row r="211" spans="1:12" x14ac:dyDescent="0.25">
      <c r="A211">
        <v>9</v>
      </c>
      <c r="B211" t="s">
        <v>5609</v>
      </c>
      <c r="C211">
        <v>212</v>
      </c>
      <c r="D211" t="s">
        <v>6150</v>
      </c>
      <c r="E211" t="s">
        <v>901</v>
      </c>
      <c r="F211" t="s">
        <v>159</v>
      </c>
      <c r="G211" t="s">
        <v>64</v>
      </c>
      <c r="H211">
        <v>8</v>
      </c>
      <c r="I211" t="s">
        <v>30</v>
      </c>
      <c r="J211" t="s">
        <v>30</v>
      </c>
      <c r="K211" t="s">
        <v>6067</v>
      </c>
      <c r="L211">
        <f>IF(Draft2017[[#This Row],[KEEPER]]="K",1,0)</f>
        <v>0</v>
      </c>
    </row>
    <row r="212" spans="1:12" x14ac:dyDescent="0.25">
      <c r="A212">
        <v>9</v>
      </c>
      <c r="B212" t="s">
        <v>5609</v>
      </c>
      <c r="C212">
        <v>218</v>
      </c>
      <c r="D212" t="s">
        <v>5844</v>
      </c>
      <c r="E212" t="s">
        <v>252</v>
      </c>
      <c r="F212" t="s">
        <v>105</v>
      </c>
      <c r="G212" t="s">
        <v>102</v>
      </c>
      <c r="H212">
        <v>3</v>
      </c>
      <c r="I212" t="s">
        <v>30</v>
      </c>
      <c r="J212" t="s">
        <v>30</v>
      </c>
      <c r="K212" t="s">
        <v>6067</v>
      </c>
      <c r="L212">
        <f>IF(Draft2017[[#This Row],[KEEPER]]="K",1,0)</f>
        <v>0</v>
      </c>
    </row>
    <row r="213" spans="1:12" x14ac:dyDescent="0.25">
      <c r="A213">
        <v>9</v>
      </c>
      <c r="B213" t="s">
        <v>5609</v>
      </c>
      <c r="C213">
        <v>220</v>
      </c>
      <c r="D213" t="s">
        <v>6151</v>
      </c>
      <c r="E213" t="s">
        <v>357</v>
      </c>
      <c r="F213" t="s">
        <v>36</v>
      </c>
      <c r="G213" t="s">
        <v>102</v>
      </c>
      <c r="H213">
        <v>1</v>
      </c>
      <c r="I213" t="s">
        <v>30</v>
      </c>
      <c r="J213" t="s">
        <v>30</v>
      </c>
      <c r="K213" t="s">
        <v>6067</v>
      </c>
      <c r="L213">
        <f>IF(Draft2017[[#This Row],[KEEPER]]="K",1,0)</f>
        <v>0</v>
      </c>
    </row>
    <row r="214" spans="1:12" x14ac:dyDescent="0.25">
      <c r="A214">
        <v>9</v>
      </c>
      <c r="B214" t="s">
        <v>5609</v>
      </c>
      <c r="C214">
        <v>227</v>
      </c>
      <c r="D214" t="s">
        <v>5705</v>
      </c>
      <c r="E214" t="s">
        <v>253</v>
      </c>
      <c r="F214" t="s">
        <v>66</v>
      </c>
      <c r="G214" t="s">
        <v>126</v>
      </c>
      <c r="H214">
        <v>9</v>
      </c>
      <c r="I214" t="s">
        <v>30</v>
      </c>
      <c r="J214" t="s">
        <v>30</v>
      </c>
      <c r="K214" t="s">
        <v>6067</v>
      </c>
      <c r="L214">
        <f>IF(Draft2017[[#This Row],[KEEPER]]="K",1,0)</f>
        <v>0</v>
      </c>
    </row>
    <row r="215" spans="1:12" x14ac:dyDescent="0.25">
      <c r="A215">
        <v>9</v>
      </c>
      <c r="B215" t="s">
        <v>5609</v>
      </c>
      <c r="C215">
        <v>228</v>
      </c>
      <c r="D215" t="s">
        <v>6152</v>
      </c>
      <c r="E215" t="s">
        <v>643</v>
      </c>
      <c r="F215" t="s">
        <v>79</v>
      </c>
      <c r="G215" t="s">
        <v>126</v>
      </c>
      <c r="H215">
        <v>1</v>
      </c>
      <c r="I215" t="s">
        <v>30</v>
      </c>
      <c r="J215" t="s">
        <v>30</v>
      </c>
      <c r="K215" t="s">
        <v>6067</v>
      </c>
      <c r="L215">
        <f>IF(Draft2017[[#This Row],[KEEPER]]="K",1,0)</f>
        <v>0</v>
      </c>
    </row>
    <row r="216" spans="1:12" x14ac:dyDescent="0.25">
      <c r="A216">
        <v>9</v>
      </c>
      <c r="B216" t="s">
        <v>5609</v>
      </c>
      <c r="C216">
        <v>232</v>
      </c>
      <c r="D216" t="s">
        <v>5654</v>
      </c>
      <c r="E216" t="s">
        <v>163</v>
      </c>
      <c r="F216" t="s">
        <v>36</v>
      </c>
      <c r="G216" t="s">
        <v>102</v>
      </c>
      <c r="H216">
        <v>2</v>
      </c>
      <c r="I216" t="s">
        <v>30</v>
      </c>
      <c r="J216" t="s">
        <v>30</v>
      </c>
      <c r="K216" t="s">
        <v>6067</v>
      </c>
      <c r="L216">
        <f>IF(Draft2017[[#This Row],[KEEPER]]="K",1,0)</f>
        <v>0</v>
      </c>
    </row>
    <row r="217" spans="1:12" x14ac:dyDescent="0.25">
      <c r="A217">
        <v>9</v>
      </c>
      <c r="B217" t="s">
        <v>5609</v>
      </c>
      <c r="C217">
        <v>233</v>
      </c>
      <c r="D217" t="s">
        <v>6153</v>
      </c>
      <c r="E217" t="s">
        <v>566</v>
      </c>
      <c r="F217" t="s">
        <v>81</v>
      </c>
      <c r="G217" t="s">
        <v>31</v>
      </c>
      <c r="H217">
        <v>1</v>
      </c>
      <c r="I217" t="s">
        <v>30</v>
      </c>
      <c r="J217" t="s">
        <v>30</v>
      </c>
      <c r="K217" t="s">
        <v>6067</v>
      </c>
      <c r="L217">
        <f>IF(Draft2017[[#This Row],[KEEPER]]="K",1,0)</f>
        <v>0</v>
      </c>
    </row>
    <row r="218" spans="1:12" x14ac:dyDescent="0.25">
      <c r="A218">
        <v>10</v>
      </c>
      <c r="B218" t="s">
        <v>5607</v>
      </c>
      <c r="C218">
        <v>4</v>
      </c>
      <c r="D218" t="s">
        <v>5624</v>
      </c>
      <c r="E218" t="s">
        <v>150</v>
      </c>
      <c r="F218" t="s">
        <v>86</v>
      </c>
      <c r="G218" t="s">
        <v>102</v>
      </c>
      <c r="H218">
        <v>14</v>
      </c>
      <c r="I218" t="s">
        <v>31</v>
      </c>
      <c r="J218" t="s">
        <v>6067</v>
      </c>
      <c r="K218" t="s">
        <v>6067</v>
      </c>
      <c r="L218">
        <f>IF(Draft2017[[#This Row],[KEEPER]]="K",1,0)</f>
        <v>1</v>
      </c>
    </row>
    <row r="219" spans="1:12" x14ac:dyDescent="0.25">
      <c r="A219">
        <v>10</v>
      </c>
      <c r="B219" t="s">
        <v>5607</v>
      </c>
      <c r="C219">
        <v>14</v>
      </c>
      <c r="D219" t="s">
        <v>6154</v>
      </c>
      <c r="E219" t="s">
        <v>205</v>
      </c>
      <c r="F219" t="s">
        <v>28</v>
      </c>
      <c r="G219" t="s">
        <v>64</v>
      </c>
      <c r="H219">
        <v>4</v>
      </c>
      <c r="I219" t="s">
        <v>31</v>
      </c>
      <c r="J219" t="s">
        <v>6067</v>
      </c>
      <c r="K219" t="s">
        <v>6067</v>
      </c>
      <c r="L219">
        <f>IF(Draft2017[[#This Row],[KEEPER]]="K",1,0)</f>
        <v>1</v>
      </c>
    </row>
    <row r="220" spans="1:12" x14ac:dyDescent="0.25">
      <c r="A220">
        <v>10</v>
      </c>
      <c r="B220" t="s">
        <v>5607</v>
      </c>
      <c r="C220">
        <v>24</v>
      </c>
      <c r="D220" t="s">
        <v>6155</v>
      </c>
      <c r="E220" t="s">
        <v>907</v>
      </c>
      <c r="F220" t="s">
        <v>105</v>
      </c>
      <c r="G220" t="s">
        <v>64</v>
      </c>
      <c r="H220">
        <v>3</v>
      </c>
      <c r="I220" t="s">
        <v>31</v>
      </c>
      <c r="J220" t="s">
        <v>6067</v>
      </c>
      <c r="K220" t="s">
        <v>6067</v>
      </c>
      <c r="L220">
        <f>IF(Draft2017[[#This Row],[KEEPER]]="K",1,0)</f>
        <v>1</v>
      </c>
    </row>
    <row r="221" spans="1:12" x14ac:dyDescent="0.25">
      <c r="A221">
        <v>10</v>
      </c>
      <c r="B221" t="s">
        <v>5607</v>
      </c>
      <c r="C221">
        <v>34</v>
      </c>
      <c r="D221" t="s">
        <v>5842</v>
      </c>
      <c r="E221" t="s">
        <v>236</v>
      </c>
      <c r="F221" t="s">
        <v>52</v>
      </c>
      <c r="G221" t="s">
        <v>64</v>
      </c>
      <c r="H221">
        <v>2</v>
      </c>
      <c r="I221" t="s">
        <v>31</v>
      </c>
      <c r="J221" t="s">
        <v>6067</v>
      </c>
      <c r="K221" t="s">
        <v>6067</v>
      </c>
      <c r="L221">
        <f>IF(Draft2017[[#This Row],[KEEPER]]="K",1,0)</f>
        <v>1</v>
      </c>
    </row>
    <row r="222" spans="1:12" x14ac:dyDescent="0.25">
      <c r="A222">
        <v>10</v>
      </c>
      <c r="B222" t="s">
        <v>5607</v>
      </c>
      <c r="C222">
        <v>44</v>
      </c>
      <c r="D222" t="s">
        <v>6156</v>
      </c>
      <c r="E222" t="s">
        <v>438</v>
      </c>
      <c r="F222" t="s">
        <v>52</v>
      </c>
      <c r="G222" t="s">
        <v>64</v>
      </c>
      <c r="H222">
        <v>12</v>
      </c>
      <c r="I222" t="s">
        <v>31</v>
      </c>
      <c r="J222" t="s">
        <v>6067</v>
      </c>
      <c r="K222" t="s">
        <v>6067</v>
      </c>
      <c r="L222">
        <f>IF(Draft2017[[#This Row],[KEEPER]]="K",1,0)</f>
        <v>1</v>
      </c>
    </row>
    <row r="223" spans="1:12" x14ac:dyDescent="0.25">
      <c r="A223">
        <v>10</v>
      </c>
      <c r="B223" t="s">
        <v>5607</v>
      </c>
      <c r="C223">
        <v>54</v>
      </c>
      <c r="D223" t="s">
        <v>5685</v>
      </c>
      <c r="E223" t="s">
        <v>184</v>
      </c>
      <c r="F223" t="s">
        <v>94</v>
      </c>
      <c r="G223" t="s">
        <v>102</v>
      </c>
      <c r="H223">
        <v>3</v>
      </c>
      <c r="I223" t="s">
        <v>31</v>
      </c>
      <c r="J223" t="s">
        <v>6067</v>
      </c>
      <c r="K223" t="s">
        <v>6067</v>
      </c>
      <c r="L223">
        <f>IF(Draft2017[[#This Row],[KEEPER]]="K",1,0)</f>
        <v>1</v>
      </c>
    </row>
    <row r="224" spans="1:12" x14ac:dyDescent="0.25">
      <c r="A224">
        <v>10</v>
      </c>
      <c r="B224" t="s">
        <v>5607</v>
      </c>
      <c r="C224">
        <v>64</v>
      </c>
      <c r="D224" t="s">
        <v>5684</v>
      </c>
      <c r="E224" t="s">
        <v>255</v>
      </c>
      <c r="F224" t="s">
        <v>77</v>
      </c>
      <c r="G224" t="s">
        <v>126</v>
      </c>
      <c r="H224">
        <v>2</v>
      </c>
      <c r="I224" t="s">
        <v>31</v>
      </c>
      <c r="J224" t="s">
        <v>6067</v>
      </c>
      <c r="K224" t="s">
        <v>6067</v>
      </c>
      <c r="L224">
        <f>IF(Draft2017[[#This Row],[KEEPER]]="K",1,0)</f>
        <v>1</v>
      </c>
    </row>
    <row r="225" spans="1:12" x14ac:dyDescent="0.25">
      <c r="A225">
        <v>10</v>
      </c>
      <c r="B225" t="s">
        <v>5607</v>
      </c>
      <c r="C225">
        <v>74</v>
      </c>
      <c r="D225" t="s">
        <v>5694</v>
      </c>
      <c r="E225" t="s">
        <v>59</v>
      </c>
      <c r="F225" t="s">
        <v>60</v>
      </c>
      <c r="G225" t="s">
        <v>29</v>
      </c>
      <c r="H225">
        <v>5</v>
      </c>
      <c r="I225" t="s">
        <v>31</v>
      </c>
      <c r="J225" t="s">
        <v>6067</v>
      </c>
      <c r="K225" t="s">
        <v>6067</v>
      </c>
      <c r="L225">
        <f>IF(Draft2017[[#This Row],[KEEPER]]="K",1,0)</f>
        <v>1</v>
      </c>
    </row>
    <row r="226" spans="1:12" x14ac:dyDescent="0.25">
      <c r="A226">
        <v>10</v>
      </c>
      <c r="B226" t="s">
        <v>5607</v>
      </c>
      <c r="C226">
        <v>84</v>
      </c>
      <c r="D226" t="s">
        <v>5836</v>
      </c>
      <c r="E226" t="s">
        <v>55</v>
      </c>
      <c r="F226" t="s">
        <v>56</v>
      </c>
      <c r="G226" t="s">
        <v>29</v>
      </c>
      <c r="H226">
        <v>10</v>
      </c>
      <c r="I226" t="s">
        <v>31</v>
      </c>
      <c r="J226" t="s">
        <v>6067</v>
      </c>
      <c r="K226" t="s">
        <v>6067</v>
      </c>
      <c r="L226">
        <f>IF(Draft2017[[#This Row],[KEEPER]]="K",1,0)</f>
        <v>1</v>
      </c>
    </row>
    <row r="227" spans="1:12" x14ac:dyDescent="0.25">
      <c r="A227">
        <v>10</v>
      </c>
      <c r="B227" t="s">
        <v>5607</v>
      </c>
      <c r="C227">
        <v>94</v>
      </c>
      <c r="D227" t="s">
        <v>5693</v>
      </c>
      <c r="E227" t="s">
        <v>189</v>
      </c>
      <c r="F227" t="s">
        <v>92</v>
      </c>
      <c r="G227" t="s">
        <v>102</v>
      </c>
      <c r="H227">
        <v>6</v>
      </c>
      <c r="I227" t="s">
        <v>31</v>
      </c>
      <c r="J227" t="s">
        <v>19</v>
      </c>
      <c r="K227" t="s">
        <v>19</v>
      </c>
      <c r="L227">
        <f>IF(Draft2017[[#This Row],[KEEPER]]="K",1,0)</f>
        <v>1</v>
      </c>
    </row>
    <row r="228" spans="1:12" x14ac:dyDescent="0.25">
      <c r="A228">
        <v>10</v>
      </c>
      <c r="B228" t="s">
        <v>5607</v>
      </c>
      <c r="C228">
        <v>103</v>
      </c>
      <c r="D228" t="s">
        <v>5704</v>
      </c>
      <c r="E228" t="s">
        <v>75</v>
      </c>
      <c r="F228" t="s">
        <v>72</v>
      </c>
      <c r="G228" t="s">
        <v>29</v>
      </c>
      <c r="H228">
        <v>4</v>
      </c>
      <c r="I228" t="s">
        <v>31</v>
      </c>
      <c r="J228" t="s">
        <v>19</v>
      </c>
      <c r="K228" t="s">
        <v>19</v>
      </c>
      <c r="L228">
        <f>IF(Draft2017[[#This Row],[KEEPER]]="K",1,0)</f>
        <v>1</v>
      </c>
    </row>
    <row r="229" spans="1:12" x14ac:dyDescent="0.25">
      <c r="A229">
        <v>10</v>
      </c>
      <c r="B229" t="s">
        <v>5607</v>
      </c>
      <c r="C229">
        <v>112</v>
      </c>
      <c r="D229" t="s">
        <v>6157</v>
      </c>
      <c r="E229" t="s">
        <v>830</v>
      </c>
      <c r="F229" t="s">
        <v>52</v>
      </c>
      <c r="G229" t="s">
        <v>64</v>
      </c>
      <c r="H229">
        <v>1</v>
      </c>
      <c r="I229" t="s">
        <v>31</v>
      </c>
      <c r="J229" t="s">
        <v>6070</v>
      </c>
      <c r="K229" t="s">
        <v>6070</v>
      </c>
      <c r="L229">
        <f>IF(Draft2017[[#This Row],[KEEPER]]="K",1,0)</f>
        <v>1</v>
      </c>
    </row>
    <row r="230" spans="1:12" x14ac:dyDescent="0.25">
      <c r="A230">
        <v>10</v>
      </c>
      <c r="B230" t="s">
        <v>5607</v>
      </c>
      <c r="C230">
        <v>152</v>
      </c>
      <c r="D230" t="s">
        <v>5623</v>
      </c>
      <c r="E230" t="s">
        <v>124</v>
      </c>
      <c r="F230" t="s">
        <v>77</v>
      </c>
      <c r="G230" t="s">
        <v>64</v>
      </c>
      <c r="H230">
        <v>6</v>
      </c>
      <c r="I230" t="s">
        <v>30</v>
      </c>
      <c r="J230" t="s">
        <v>30</v>
      </c>
      <c r="K230" t="s">
        <v>19</v>
      </c>
      <c r="L230">
        <f>IF(Draft2017[[#This Row],[KEEPER]]="K",1,0)</f>
        <v>0</v>
      </c>
    </row>
    <row r="231" spans="1:12" x14ac:dyDescent="0.25">
      <c r="A231">
        <v>10</v>
      </c>
      <c r="B231" t="s">
        <v>5607</v>
      </c>
      <c r="C231">
        <v>162</v>
      </c>
      <c r="D231" t="s">
        <v>5664</v>
      </c>
      <c r="E231" t="s">
        <v>192</v>
      </c>
      <c r="F231" t="s">
        <v>52</v>
      </c>
      <c r="G231" t="s">
        <v>102</v>
      </c>
      <c r="H231">
        <v>4</v>
      </c>
      <c r="I231" t="s">
        <v>30</v>
      </c>
      <c r="J231" t="s">
        <v>30</v>
      </c>
      <c r="K231" t="s">
        <v>19</v>
      </c>
      <c r="L231">
        <f>IF(Draft2017[[#This Row],[KEEPER]]="K",1,0)</f>
        <v>0</v>
      </c>
    </row>
    <row r="232" spans="1:12" x14ac:dyDescent="0.25">
      <c r="A232">
        <v>10</v>
      </c>
      <c r="B232" t="s">
        <v>5607</v>
      </c>
      <c r="C232">
        <v>172</v>
      </c>
      <c r="D232" t="s">
        <v>5721</v>
      </c>
      <c r="E232" t="s">
        <v>417</v>
      </c>
      <c r="F232" t="s">
        <v>5660</v>
      </c>
      <c r="G232" t="s">
        <v>64</v>
      </c>
      <c r="H232">
        <v>5</v>
      </c>
      <c r="I232" t="s">
        <v>30</v>
      </c>
      <c r="J232" t="s">
        <v>30</v>
      </c>
      <c r="K232" t="s">
        <v>19</v>
      </c>
      <c r="L232">
        <f>IF(Draft2017[[#This Row],[KEEPER]]="K",1,0)</f>
        <v>0</v>
      </c>
    </row>
    <row r="233" spans="1:12" x14ac:dyDescent="0.25">
      <c r="A233">
        <v>10</v>
      </c>
      <c r="B233" t="s">
        <v>5607</v>
      </c>
      <c r="C233">
        <v>180</v>
      </c>
      <c r="D233" t="s">
        <v>5715</v>
      </c>
      <c r="E233" t="s">
        <v>170</v>
      </c>
      <c r="F233" t="s">
        <v>72</v>
      </c>
      <c r="G233" t="s">
        <v>102</v>
      </c>
      <c r="H233">
        <v>3</v>
      </c>
      <c r="I233" t="s">
        <v>30</v>
      </c>
      <c r="J233" t="s">
        <v>30</v>
      </c>
      <c r="K233" t="s">
        <v>19</v>
      </c>
      <c r="L233">
        <f>IF(Draft2017[[#This Row],[KEEPER]]="K",1,0)</f>
        <v>0</v>
      </c>
    </row>
    <row r="234" spans="1:12" x14ac:dyDescent="0.25">
      <c r="A234">
        <v>10</v>
      </c>
      <c r="B234" t="s">
        <v>5607</v>
      </c>
      <c r="C234">
        <v>182</v>
      </c>
      <c r="D234" t="s">
        <v>6158</v>
      </c>
      <c r="E234" t="s">
        <v>289</v>
      </c>
      <c r="F234" t="s">
        <v>36</v>
      </c>
      <c r="G234" t="s">
        <v>102</v>
      </c>
      <c r="H234">
        <v>3</v>
      </c>
      <c r="I234" t="s">
        <v>30</v>
      </c>
      <c r="J234" t="s">
        <v>30</v>
      </c>
      <c r="K234" t="s">
        <v>19</v>
      </c>
      <c r="L234">
        <f>IF(Draft2017[[#This Row],[KEEPER]]="K",1,0)</f>
        <v>0</v>
      </c>
    </row>
    <row r="235" spans="1:12" x14ac:dyDescent="0.25">
      <c r="A235">
        <v>10</v>
      </c>
      <c r="B235" t="s">
        <v>5607</v>
      </c>
      <c r="C235">
        <v>195</v>
      </c>
      <c r="D235" t="s">
        <v>5608</v>
      </c>
      <c r="E235" t="s">
        <v>111</v>
      </c>
      <c r="F235" t="s">
        <v>49</v>
      </c>
      <c r="G235" t="s">
        <v>102</v>
      </c>
      <c r="H235">
        <v>55</v>
      </c>
      <c r="I235" t="s">
        <v>30</v>
      </c>
      <c r="J235" t="s">
        <v>30</v>
      </c>
      <c r="K235" t="s">
        <v>6067</v>
      </c>
      <c r="L235">
        <f>IF(Draft2017[[#This Row],[KEEPER]]="K",1,0)</f>
        <v>0</v>
      </c>
    </row>
    <row r="236" spans="1:12" x14ac:dyDescent="0.25">
      <c r="A236">
        <v>10</v>
      </c>
      <c r="B236" t="s">
        <v>5607</v>
      </c>
      <c r="C236">
        <v>196</v>
      </c>
      <c r="D236" t="s">
        <v>5659</v>
      </c>
      <c r="E236" t="s">
        <v>198</v>
      </c>
      <c r="F236" t="s">
        <v>5660</v>
      </c>
      <c r="G236" t="s">
        <v>126</v>
      </c>
      <c r="H236">
        <v>22</v>
      </c>
      <c r="I236" t="s">
        <v>30</v>
      </c>
      <c r="J236" t="s">
        <v>30</v>
      </c>
      <c r="K236" t="s">
        <v>6067</v>
      </c>
      <c r="L236">
        <f>IF(Draft2017[[#This Row],[KEEPER]]="K",1,0)</f>
        <v>0</v>
      </c>
    </row>
    <row r="237" spans="1:12" x14ac:dyDescent="0.25">
      <c r="A237">
        <v>10</v>
      </c>
      <c r="B237" t="s">
        <v>5607</v>
      </c>
      <c r="C237">
        <v>199</v>
      </c>
      <c r="D237" t="s">
        <v>5821</v>
      </c>
      <c r="E237" t="s">
        <v>160</v>
      </c>
      <c r="F237" t="s">
        <v>62</v>
      </c>
      <c r="G237" t="s">
        <v>102</v>
      </c>
      <c r="H237">
        <v>52</v>
      </c>
      <c r="I237" t="s">
        <v>30</v>
      </c>
      <c r="J237" t="s">
        <v>30</v>
      </c>
      <c r="K237" t="s">
        <v>6067</v>
      </c>
      <c r="L237">
        <f>IF(Draft2017[[#This Row],[KEEPER]]="K",1,0)</f>
        <v>0</v>
      </c>
    </row>
    <row r="238" spans="1:12" x14ac:dyDescent="0.25">
      <c r="A238">
        <v>10</v>
      </c>
      <c r="B238" t="s">
        <v>5607</v>
      </c>
      <c r="C238">
        <v>201</v>
      </c>
      <c r="D238" t="s">
        <v>6159</v>
      </c>
      <c r="E238" t="s">
        <v>285</v>
      </c>
      <c r="F238" t="s">
        <v>90</v>
      </c>
      <c r="G238" t="s">
        <v>64</v>
      </c>
      <c r="H238">
        <v>30</v>
      </c>
      <c r="I238" t="s">
        <v>30</v>
      </c>
      <c r="J238" t="s">
        <v>30</v>
      </c>
      <c r="K238" t="s">
        <v>6067</v>
      </c>
      <c r="L238">
        <f>IF(Draft2017[[#This Row],[KEEPER]]="K",1,0)</f>
        <v>0</v>
      </c>
    </row>
    <row r="239" spans="1:12" x14ac:dyDescent="0.25">
      <c r="A239">
        <v>10</v>
      </c>
      <c r="B239" t="s">
        <v>5607</v>
      </c>
      <c r="C239">
        <v>208</v>
      </c>
      <c r="D239" t="s">
        <v>6160</v>
      </c>
      <c r="E239" t="s">
        <v>773</v>
      </c>
      <c r="F239" t="s">
        <v>60</v>
      </c>
      <c r="G239" t="s">
        <v>102</v>
      </c>
      <c r="H239">
        <v>19</v>
      </c>
      <c r="I239" t="s">
        <v>30</v>
      </c>
      <c r="J239" t="s">
        <v>30</v>
      </c>
      <c r="K239" t="s">
        <v>6067</v>
      </c>
      <c r="L239">
        <f>IF(Draft2017[[#This Row],[KEEPER]]="K",1,0)</f>
        <v>0</v>
      </c>
    </row>
    <row r="240" spans="1:12" x14ac:dyDescent="0.25">
      <c r="A240">
        <v>10</v>
      </c>
      <c r="B240" t="s">
        <v>5607</v>
      </c>
      <c r="C240">
        <v>210</v>
      </c>
      <c r="D240" t="s">
        <v>6161</v>
      </c>
      <c r="E240" t="s">
        <v>599</v>
      </c>
      <c r="F240" t="s">
        <v>41</v>
      </c>
      <c r="G240" t="s">
        <v>31</v>
      </c>
      <c r="H240">
        <v>1</v>
      </c>
      <c r="I240" t="s">
        <v>30</v>
      </c>
      <c r="J240" t="s">
        <v>30</v>
      </c>
      <c r="K240" t="s">
        <v>6067</v>
      </c>
      <c r="L240">
        <f>IF(Draft2017[[#This Row],[KEEPER]]="K",1,0)</f>
        <v>0</v>
      </c>
    </row>
    <row r="241" spans="1:12" x14ac:dyDescent="0.25">
      <c r="A241">
        <v>10</v>
      </c>
      <c r="B241" t="s">
        <v>5607</v>
      </c>
      <c r="C241">
        <v>226</v>
      </c>
      <c r="D241" t="s">
        <v>5849</v>
      </c>
      <c r="E241" t="s">
        <v>923</v>
      </c>
      <c r="F241" t="s">
        <v>34</v>
      </c>
      <c r="G241" t="s">
        <v>64</v>
      </c>
      <c r="H241">
        <v>5</v>
      </c>
      <c r="I241" t="s">
        <v>30</v>
      </c>
      <c r="J241" t="s">
        <v>30</v>
      </c>
      <c r="K241" t="s">
        <v>6067</v>
      </c>
      <c r="L241">
        <f>IF(Draft2017[[#This Row],[KEEPER]]="K",1,0)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6B8E-2C0A-4BB6-86F7-1146230B6DF3}">
  <sheetPr codeName="Sheet17"/>
  <dimension ref="D2:K242"/>
  <sheetViews>
    <sheetView topLeftCell="A156" workbookViewId="0">
      <selection activeCell="E59" sqref="E59"/>
    </sheetView>
  </sheetViews>
  <sheetFormatPr defaultRowHeight="15" x14ac:dyDescent="0.25"/>
  <cols>
    <col min="4" max="4" width="15.5703125" customWidth="1"/>
    <col min="5" max="5" width="22.28515625" bestFit="1" customWidth="1"/>
    <col min="7" max="7" width="16.7109375" bestFit="1" customWidth="1"/>
    <col min="8" max="8" width="14.140625" bestFit="1" customWidth="1"/>
    <col min="9" max="9" width="9.7109375" bestFit="1" customWidth="1"/>
    <col min="11" max="11" width="16.7109375" customWidth="1"/>
  </cols>
  <sheetData>
    <row r="2" spans="4:11" x14ac:dyDescent="0.25">
      <c r="D2" t="s">
        <v>6162</v>
      </c>
      <c r="E2" t="s">
        <v>6163</v>
      </c>
      <c r="F2" t="s">
        <v>1099</v>
      </c>
      <c r="G2" t="s">
        <v>6164</v>
      </c>
      <c r="H2" t="s">
        <v>6165</v>
      </c>
      <c r="I2" t="s">
        <v>6166</v>
      </c>
      <c r="J2" t="s">
        <v>6167</v>
      </c>
      <c r="K2" t="s">
        <v>5133</v>
      </c>
    </row>
    <row r="3" spans="4:11" x14ac:dyDescent="0.25">
      <c r="D3" t="s">
        <v>6010</v>
      </c>
      <c r="E3" t="s">
        <v>774</v>
      </c>
      <c r="F3">
        <v>57</v>
      </c>
      <c r="G3" t="s">
        <v>102</v>
      </c>
      <c r="H3" t="s">
        <v>2228</v>
      </c>
      <c r="I3" t="b">
        <v>0</v>
      </c>
      <c r="J3" t="s">
        <v>6167</v>
      </c>
      <c r="K3" t="str">
        <f>IF(Draft2016[[#This Row],[Keeper]],"Rookie","Auction")</f>
        <v>Auction</v>
      </c>
    </row>
    <row r="4" spans="4:11" x14ac:dyDescent="0.25">
      <c r="D4" t="s">
        <v>6010</v>
      </c>
      <c r="E4" t="s">
        <v>911</v>
      </c>
      <c r="F4">
        <v>51</v>
      </c>
      <c r="G4" t="s">
        <v>64</v>
      </c>
      <c r="H4" t="s">
        <v>62</v>
      </c>
      <c r="I4" t="b">
        <v>0</v>
      </c>
      <c r="J4" t="s">
        <v>6167</v>
      </c>
      <c r="K4" t="str">
        <f>IF(Draft2016[[#This Row],[Keeper]],"Rookie","Auction")</f>
        <v>Auction</v>
      </c>
    </row>
    <row r="5" spans="4:11" x14ac:dyDescent="0.25">
      <c r="D5" t="s">
        <v>6010</v>
      </c>
      <c r="E5" t="s">
        <v>106</v>
      </c>
      <c r="F5">
        <v>51</v>
      </c>
      <c r="G5" t="s">
        <v>64</v>
      </c>
      <c r="H5" t="s">
        <v>2233</v>
      </c>
      <c r="I5" t="b">
        <v>0</v>
      </c>
      <c r="J5" t="s">
        <v>6167</v>
      </c>
      <c r="K5" t="str">
        <f>IF(Draft2016[[#This Row],[Keeper]],"Rookie","Auction")</f>
        <v>Auction</v>
      </c>
    </row>
    <row r="6" spans="4:11" x14ac:dyDescent="0.25">
      <c r="D6" t="s">
        <v>6010</v>
      </c>
      <c r="E6" t="s">
        <v>886</v>
      </c>
      <c r="F6">
        <v>20</v>
      </c>
      <c r="G6" t="s">
        <v>64</v>
      </c>
      <c r="H6" t="s">
        <v>2241</v>
      </c>
      <c r="I6" t="b">
        <v>0</v>
      </c>
      <c r="J6" t="s">
        <v>6168</v>
      </c>
      <c r="K6" t="str">
        <f>IF(Draft2016[[#This Row],[Keeper]],"Rookie","Auction")</f>
        <v>Auction</v>
      </c>
    </row>
    <row r="7" spans="4:11" x14ac:dyDescent="0.25">
      <c r="D7" t="s">
        <v>6010</v>
      </c>
      <c r="E7" t="s">
        <v>234</v>
      </c>
      <c r="F7">
        <v>16</v>
      </c>
      <c r="G7" t="s">
        <v>64</v>
      </c>
      <c r="H7" t="s">
        <v>68</v>
      </c>
      <c r="I7" t="b">
        <v>0</v>
      </c>
      <c r="J7" t="s">
        <v>6167</v>
      </c>
      <c r="K7" t="str">
        <f>IF(Draft2016[[#This Row],[Keeper]],"Rookie","Auction")</f>
        <v>Auction</v>
      </c>
    </row>
    <row r="8" spans="4:11" x14ac:dyDescent="0.25">
      <c r="D8" t="s">
        <v>6010</v>
      </c>
      <c r="E8" t="s">
        <v>177</v>
      </c>
      <c r="F8">
        <v>12</v>
      </c>
      <c r="G8" t="s">
        <v>102</v>
      </c>
      <c r="H8" t="s">
        <v>2224</v>
      </c>
      <c r="I8" t="b">
        <v>0</v>
      </c>
      <c r="J8" t="s">
        <v>6168</v>
      </c>
      <c r="K8" t="str">
        <f>IF(Draft2016[[#This Row],[Keeper]],"Rookie","Auction")</f>
        <v>Auction</v>
      </c>
    </row>
    <row r="9" spans="4:11" x14ac:dyDescent="0.25">
      <c r="D9" t="s">
        <v>6010</v>
      </c>
      <c r="E9" t="s">
        <v>150</v>
      </c>
      <c r="F9">
        <v>11</v>
      </c>
      <c r="G9" t="s">
        <v>102</v>
      </c>
      <c r="H9" t="s">
        <v>2251</v>
      </c>
      <c r="I9" t="b">
        <v>0</v>
      </c>
      <c r="J9" t="s">
        <v>6167</v>
      </c>
      <c r="K9" t="str">
        <f>IF(Draft2016[[#This Row],[Keeper]],"Rookie","Auction")</f>
        <v>Auction</v>
      </c>
    </row>
    <row r="10" spans="4:11" x14ac:dyDescent="0.25">
      <c r="D10" t="s">
        <v>6010</v>
      </c>
      <c r="E10" t="s">
        <v>53</v>
      </c>
      <c r="F10">
        <v>10</v>
      </c>
      <c r="G10" t="s">
        <v>29</v>
      </c>
      <c r="H10" t="s">
        <v>54</v>
      </c>
      <c r="I10" t="b">
        <v>0</v>
      </c>
      <c r="J10" t="s">
        <v>6167</v>
      </c>
      <c r="K10" t="str">
        <f>IF(Draft2016[[#This Row],[Keeper]],"Rookie","Auction")</f>
        <v>Auction</v>
      </c>
    </row>
    <row r="11" spans="4:11" x14ac:dyDescent="0.25">
      <c r="D11" t="s">
        <v>6010</v>
      </c>
      <c r="E11" t="s">
        <v>186</v>
      </c>
      <c r="F11">
        <v>7</v>
      </c>
      <c r="G11" t="s">
        <v>102</v>
      </c>
      <c r="H11" t="s">
        <v>6169</v>
      </c>
      <c r="I11" t="b">
        <v>1</v>
      </c>
      <c r="J11" t="s">
        <v>6168</v>
      </c>
      <c r="K11" t="str">
        <f>IF(Draft2016[[#This Row],[Keeper]],"Rookie","Auction")</f>
        <v>Rookie</v>
      </c>
    </row>
    <row r="12" spans="4:11" x14ac:dyDescent="0.25">
      <c r="D12" t="s">
        <v>6010</v>
      </c>
      <c r="E12" t="s">
        <v>217</v>
      </c>
      <c r="F12">
        <v>7</v>
      </c>
      <c r="G12" t="s">
        <v>102</v>
      </c>
      <c r="H12" t="s">
        <v>2311</v>
      </c>
      <c r="I12" t="b">
        <v>0</v>
      </c>
      <c r="J12" t="s">
        <v>6168</v>
      </c>
      <c r="K12" t="str">
        <f>IF(Draft2016[[#This Row],[Keeper]],"Rookie","Auction")</f>
        <v>Auction</v>
      </c>
    </row>
    <row r="13" spans="4:11" x14ac:dyDescent="0.25">
      <c r="D13" t="s">
        <v>6010</v>
      </c>
      <c r="E13" t="s">
        <v>252</v>
      </c>
      <c r="F13">
        <v>7</v>
      </c>
      <c r="G13" t="s">
        <v>102</v>
      </c>
      <c r="H13" t="s">
        <v>2251</v>
      </c>
      <c r="I13" t="b">
        <v>0</v>
      </c>
      <c r="J13" t="s">
        <v>6168</v>
      </c>
      <c r="K13" t="str">
        <f>IF(Draft2016[[#This Row],[Keeper]],"Rookie","Auction")</f>
        <v>Auction</v>
      </c>
    </row>
    <row r="14" spans="4:11" x14ac:dyDescent="0.25">
      <c r="D14" t="s">
        <v>6010</v>
      </c>
      <c r="E14" t="s">
        <v>903</v>
      </c>
      <c r="F14">
        <v>6</v>
      </c>
      <c r="G14" t="s">
        <v>64</v>
      </c>
      <c r="H14" t="s">
        <v>2236</v>
      </c>
      <c r="I14" t="b">
        <v>0</v>
      </c>
      <c r="J14" t="s">
        <v>6168</v>
      </c>
      <c r="K14" t="str">
        <f>IF(Draft2016[[#This Row],[Keeper]],"Rookie","Auction")</f>
        <v>Auction</v>
      </c>
    </row>
    <row r="15" spans="4:11" x14ac:dyDescent="0.25">
      <c r="D15" t="s">
        <v>6010</v>
      </c>
      <c r="E15" t="s">
        <v>643</v>
      </c>
      <c r="F15">
        <v>6</v>
      </c>
      <c r="G15" t="s">
        <v>126</v>
      </c>
      <c r="H15" t="s">
        <v>2322</v>
      </c>
      <c r="I15" t="b">
        <v>0</v>
      </c>
      <c r="J15" t="s">
        <v>6168</v>
      </c>
      <c r="K15" t="str">
        <f>IF(Draft2016[[#This Row],[Keeper]],"Rookie","Auction")</f>
        <v>Auction</v>
      </c>
    </row>
    <row r="16" spans="4:11" x14ac:dyDescent="0.25">
      <c r="D16" t="s">
        <v>6010</v>
      </c>
      <c r="E16" t="s">
        <v>552</v>
      </c>
      <c r="F16">
        <v>5</v>
      </c>
      <c r="G16" t="s">
        <v>6170</v>
      </c>
      <c r="H16" t="s">
        <v>34</v>
      </c>
      <c r="I16" t="b">
        <v>0</v>
      </c>
      <c r="J16" t="s">
        <v>6168</v>
      </c>
      <c r="K16" t="str">
        <f>IF(Draft2016[[#This Row],[Keeper]],"Rookie","Auction")</f>
        <v>Auction</v>
      </c>
    </row>
    <row r="17" spans="4:11" x14ac:dyDescent="0.25">
      <c r="D17" t="s">
        <v>6010</v>
      </c>
      <c r="E17" t="s">
        <v>368</v>
      </c>
      <c r="F17">
        <v>4</v>
      </c>
      <c r="G17" t="s">
        <v>102</v>
      </c>
      <c r="H17" t="s">
        <v>2231</v>
      </c>
      <c r="I17" t="b">
        <v>1</v>
      </c>
      <c r="J17" t="s">
        <v>6168</v>
      </c>
      <c r="K17" t="str">
        <f>IF(Draft2016[[#This Row],[Keeper]],"Rookie","Auction")</f>
        <v>Rookie</v>
      </c>
    </row>
    <row r="18" spans="4:11" x14ac:dyDescent="0.25">
      <c r="D18" t="s">
        <v>6010</v>
      </c>
      <c r="E18" t="s">
        <v>69</v>
      </c>
      <c r="F18">
        <v>4</v>
      </c>
      <c r="G18" t="s">
        <v>29</v>
      </c>
      <c r="H18" t="s">
        <v>6171</v>
      </c>
      <c r="I18" t="b">
        <v>0</v>
      </c>
      <c r="J18" t="s">
        <v>6168</v>
      </c>
      <c r="K18" t="str">
        <f>IF(Draft2016[[#This Row],[Keeper]],"Rookie","Auction")</f>
        <v>Auction</v>
      </c>
    </row>
    <row r="19" spans="4:11" x14ac:dyDescent="0.25">
      <c r="D19" t="s">
        <v>6010</v>
      </c>
      <c r="E19" t="s">
        <v>93</v>
      </c>
      <c r="F19">
        <v>4</v>
      </c>
      <c r="G19" t="s">
        <v>29</v>
      </c>
      <c r="H19" t="s">
        <v>94</v>
      </c>
      <c r="I19" t="b">
        <v>0</v>
      </c>
      <c r="J19" t="s">
        <v>6168</v>
      </c>
      <c r="K19" t="str">
        <f>IF(Draft2016[[#This Row],[Keeper]],"Rookie","Auction")</f>
        <v>Auction</v>
      </c>
    </row>
    <row r="20" spans="4:11" x14ac:dyDescent="0.25">
      <c r="D20" t="s">
        <v>6010</v>
      </c>
      <c r="E20" t="s">
        <v>206</v>
      </c>
      <c r="F20">
        <v>4</v>
      </c>
      <c r="G20" t="s">
        <v>102</v>
      </c>
      <c r="H20" t="s">
        <v>2278</v>
      </c>
      <c r="I20" t="b">
        <v>0</v>
      </c>
      <c r="J20" t="s">
        <v>6168</v>
      </c>
      <c r="K20" t="str">
        <f>IF(Draft2016[[#This Row],[Keeper]],"Rookie","Auction")</f>
        <v>Auction</v>
      </c>
    </row>
    <row r="21" spans="4:11" x14ac:dyDescent="0.25">
      <c r="D21" t="s">
        <v>6010</v>
      </c>
      <c r="E21" t="s">
        <v>208</v>
      </c>
      <c r="F21">
        <v>4</v>
      </c>
      <c r="G21" t="s">
        <v>102</v>
      </c>
      <c r="H21" t="s">
        <v>34</v>
      </c>
      <c r="I21" t="b">
        <v>0</v>
      </c>
      <c r="J21" t="s">
        <v>6168</v>
      </c>
      <c r="K21" t="str">
        <f>IF(Draft2016[[#This Row],[Keeper]],"Rookie","Auction")</f>
        <v>Auction</v>
      </c>
    </row>
    <row r="22" spans="4:11" x14ac:dyDescent="0.25">
      <c r="D22" t="s">
        <v>6010</v>
      </c>
      <c r="E22" t="s">
        <v>780</v>
      </c>
      <c r="F22">
        <v>3</v>
      </c>
      <c r="G22" t="s">
        <v>126</v>
      </c>
      <c r="H22" t="s">
        <v>6171</v>
      </c>
      <c r="I22" t="b">
        <v>1</v>
      </c>
      <c r="J22" t="s">
        <v>6168</v>
      </c>
      <c r="K22" t="str">
        <f>IF(Draft2016[[#This Row],[Keeper]],"Rookie","Auction")</f>
        <v>Rookie</v>
      </c>
    </row>
    <row r="23" spans="4:11" x14ac:dyDescent="0.25">
      <c r="D23" t="s">
        <v>6010</v>
      </c>
      <c r="E23" t="s">
        <v>254</v>
      </c>
      <c r="F23">
        <v>3</v>
      </c>
      <c r="G23" t="s">
        <v>102</v>
      </c>
      <c r="H23" t="s">
        <v>6171</v>
      </c>
      <c r="I23" t="b">
        <v>0</v>
      </c>
      <c r="J23" t="s">
        <v>6168</v>
      </c>
      <c r="K23" t="str">
        <f>IF(Draft2016[[#This Row],[Keeper]],"Rookie","Auction")</f>
        <v>Auction</v>
      </c>
    </row>
    <row r="24" spans="4:11" x14ac:dyDescent="0.25">
      <c r="D24" t="s">
        <v>6010</v>
      </c>
      <c r="E24" t="s">
        <v>639</v>
      </c>
      <c r="F24">
        <v>2</v>
      </c>
      <c r="G24" t="s">
        <v>126</v>
      </c>
      <c r="H24" t="s">
        <v>54</v>
      </c>
      <c r="I24" t="b">
        <v>0</v>
      </c>
      <c r="J24" t="s">
        <v>6167</v>
      </c>
      <c r="K24" t="str">
        <f>IF(Draft2016[[#This Row],[Keeper]],"Rookie","Auction")</f>
        <v>Auction</v>
      </c>
    </row>
    <row r="25" spans="4:11" x14ac:dyDescent="0.25">
      <c r="D25" t="s">
        <v>6010</v>
      </c>
      <c r="E25" t="s">
        <v>913</v>
      </c>
      <c r="F25">
        <v>2</v>
      </c>
      <c r="G25" t="s">
        <v>64</v>
      </c>
      <c r="H25" t="s">
        <v>2221</v>
      </c>
      <c r="I25" t="b">
        <v>0</v>
      </c>
      <c r="J25" t="s">
        <v>6168</v>
      </c>
      <c r="K25" t="str">
        <f>IF(Draft2016[[#This Row],[Keeper]],"Rookie","Auction")</f>
        <v>Auction</v>
      </c>
    </row>
    <row r="26" spans="4:11" x14ac:dyDescent="0.25">
      <c r="D26" t="s">
        <v>6010</v>
      </c>
      <c r="E26" t="s">
        <v>184</v>
      </c>
      <c r="F26">
        <v>2</v>
      </c>
      <c r="G26" t="s">
        <v>102</v>
      </c>
      <c r="H26" t="s">
        <v>6169</v>
      </c>
      <c r="I26" t="b">
        <v>0</v>
      </c>
      <c r="J26" t="s">
        <v>6168</v>
      </c>
      <c r="K26" t="str">
        <f>IF(Draft2016[[#This Row],[Keeper]],"Rookie","Auction")</f>
        <v>Auction</v>
      </c>
    </row>
    <row r="27" spans="4:11" x14ac:dyDescent="0.25">
      <c r="D27" t="s">
        <v>6017</v>
      </c>
      <c r="E27" t="s">
        <v>112</v>
      </c>
      <c r="F27">
        <v>52</v>
      </c>
      <c r="G27" t="s">
        <v>64</v>
      </c>
      <c r="H27" t="s">
        <v>2244</v>
      </c>
      <c r="I27" t="b">
        <v>0</v>
      </c>
      <c r="J27" t="s">
        <v>6167</v>
      </c>
      <c r="K27" t="str">
        <f>IF(Draft2016[[#This Row],[Keeper]],"Rookie","Auction")</f>
        <v>Auction</v>
      </c>
    </row>
    <row r="28" spans="4:11" x14ac:dyDescent="0.25">
      <c r="D28" t="s">
        <v>6017</v>
      </c>
      <c r="E28" t="s">
        <v>162</v>
      </c>
      <c r="F28">
        <v>44</v>
      </c>
      <c r="G28" t="s">
        <v>102</v>
      </c>
      <c r="H28" t="s">
        <v>54</v>
      </c>
      <c r="I28" t="b">
        <v>0</v>
      </c>
      <c r="J28" t="s">
        <v>6167</v>
      </c>
      <c r="K28" t="str">
        <f>IF(Draft2016[[#This Row],[Keeper]],"Rookie","Auction")</f>
        <v>Auction</v>
      </c>
    </row>
    <row r="29" spans="4:11" x14ac:dyDescent="0.25">
      <c r="D29" t="s">
        <v>6017</v>
      </c>
      <c r="E29" t="s">
        <v>198</v>
      </c>
      <c r="F29">
        <v>28</v>
      </c>
      <c r="G29" t="s">
        <v>126</v>
      </c>
      <c r="H29" t="s">
        <v>6169</v>
      </c>
      <c r="I29" t="b">
        <v>0</v>
      </c>
      <c r="J29" t="s">
        <v>6167</v>
      </c>
      <c r="K29" t="str">
        <f>IF(Draft2016[[#This Row],[Keeper]],"Rookie","Auction")</f>
        <v>Auction</v>
      </c>
    </row>
    <row r="30" spans="4:11" x14ac:dyDescent="0.25">
      <c r="D30" t="s">
        <v>6017</v>
      </c>
      <c r="E30" t="s">
        <v>109</v>
      </c>
      <c r="F30">
        <v>25</v>
      </c>
      <c r="G30" t="s">
        <v>64</v>
      </c>
      <c r="H30" t="s">
        <v>6171</v>
      </c>
      <c r="I30" t="b">
        <v>0</v>
      </c>
      <c r="J30" t="s">
        <v>6168</v>
      </c>
      <c r="K30" t="str">
        <f>IF(Draft2016[[#This Row],[Keeper]],"Rookie","Auction")</f>
        <v>Auction</v>
      </c>
    </row>
    <row r="31" spans="4:11" x14ac:dyDescent="0.25">
      <c r="D31" t="s">
        <v>6017</v>
      </c>
      <c r="E31" t="s">
        <v>123</v>
      </c>
      <c r="F31">
        <v>22</v>
      </c>
      <c r="G31" t="s">
        <v>102</v>
      </c>
      <c r="H31" t="s">
        <v>2246</v>
      </c>
      <c r="I31" t="b">
        <v>0</v>
      </c>
      <c r="J31" t="s">
        <v>6167</v>
      </c>
      <c r="K31" t="str">
        <f>IF(Draft2016[[#This Row],[Keeper]],"Rookie","Auction")</f>
        <v>Auction</v>
      </c>
    </row>
    <row r="32" spans="4:11" x14ac:dyDescent="0.25">
      <c r="D32" t="s">
        <v>6017</v>
      </c>
      <c r="E32" t="s">
        <v>901</v>
      </c>
      <c r="F32">
        <v>17</v>
      </c>
      <c r="G32" t="s">
        <v>64</v>
      </c>
      <c r="H32" t="s">
        <v>159</v>
      </c>
      <c r="I32" t="b">
        <v>0</v>
      </c>
      <c r="J32" t="s">
        <v>6167</v>
      </c>
      <c r="K32" t="str">
        <f>IF(Draft2016[[#This Row],[Keeper]],"Rookie","Auction")</f>
        <v>Auction</v>
      </c>
    </row>
    <row r="33" spans="4:11" x14ac:dyDescent="0.25">
      <c r="D33" t="s">
        <v>6017</v>
      </c>
      <c r="E33" t="s">
        <v>275</v>
      </c>
      <c r="F33">
        <v>14</v>
      </c>
      <c r="G33" t="s">
        <v>64</v>
      </c>
      <c r="H33" t="s">
        <v>2322</v>
      </c>
      <c r="I33" t="b">
        <v>0</v>
      </c>
      <c r="J33" t="s">
        <v>6168</v>
      </c>
      <c r="K33" t="str">
        <f>IF(Draft2016[[#This Row],[Keeper]],"Rookie","Auction")</f>
        <v>Auction</v>
      </c>
    </row>
    <row r="34" spans="4:11" x14ac:dyDescent="0.25">
      <c r="D34" t="s">
        <v>6017</v>
      </c>
      <c r="E34" t="s">
        <v>163</v>
      </c>
      <c r="F34">
        <v>12</v>
      </c>
      <c r="G34" t="s">
        <v>102</v>
      </c>
      <c r="H34" t="s">
        <v>2224</v>
      </c>
      <c r="I34" t="b">
        <v>0</v>
      </c>
      <c r="J34" t="s">
        <v>6168</v>
      </c>
      <c r="K34" t="str">
        <f>IF(Draft2016[[#This Row],[Keeper]],"Rookie","Auction")</f>
        <v>Auction</v>
      </c>
    </row>
    <row r="35" spans="4:11" x14ac:dyDescent="0.25">
      <c r="D35" t="s">
        <v>6017</v>
      </c>
      <c r="E35" t="s">
        <v>1844</v>
      </c>
      <c r="F35">
        <v>11</v>
      </c>
      <c r="G35" t="s">
        <v>102</v>
      </c>
      <c r="H35" t="s">
        <v>2213</v>
      </c>
      <c r="I35" t="b">
        <v>0</v>
      </c>
      <c r="J35" t="s">
        <v>6168</v>
      </c>
      <c r="K35" t="str">
        <f>IF(Draft2016[[#This Row],[Keeper]],"Rookie","Auction")</f>
        <v>Auction</v>
      </c>
    </row>
    <row r="36" spans="4:11" x14ac:dyDescent="0.25">
      <c r="D36" t="s">
        <v>6017</v>
      </c>
      <c r="E36" t="s">
        <v>55</v>
      </c>
      <c r="F36">
        <v>10</v>
      </c>
      <c r="G36" t="s">
        <v>29</v>
      </c>
      <c r="H36" t="s">
        <v>2236</v>
      </c>
      <c r="I36" t="b">
        <v>0</v>
      </c>
      <c r="J36" t="s">
        <v>6167</v>
      </c>
      <c r="K36" t="str">
        <f>IF(Draft2016[[#This Row],[Keeper]],"Rookie","Auction")</f>
        <v>Auction</v>
      </c>
    </row>
    <row r="37" spans="4:11" x14ac:dyDescent="0.25">
      <c r="D37" t="s">
        <v>6017</v>
      </c>
      <c r="E37" t="s">
        <v>6172</v>
      </c>
      <c r="F37">
        <v>10</v>
      </c>
      <c r="G37" t="s">
        <v>64</v>
      </c>
      <c r="H37" t="s">
        <v>2210</v>
      </c>
      <c r="I37" t="b">
        <v>0</v>
      </c>
      <c r="J37" t="s">
        <v>6168</v>
      </c>
      <c r="K37" t="str">
        <f>IF(Draft2016[[#This Row],[Keeper]],"Rookie","Auction")</f>
        <v>Auction</v>
      </c>
    </row>
    <row r="38" spans="4:11" x14ac:dyDescent="0.25">
      <c r="D38" t="s">
        <v>6017</v>
      </c>
      <c r="E38" t="s">
        <v>789</v>
      </c>
      <c r="F38">
        <v>10</v>
      </c>
      <c r="G38" t="s">
        <v>102</v>
      </c>
      <c r="H38" t="s">
        <v>62</v>
      </c>
      <c r="I38" t="b">
        <v>0</v>
      </c>
      <c r="J38" t="s">
        <v>6168</v>
      </c>
      <c r="K38" t="str">
        <f>IF(Draft2016[[#This Row],[Keeper]],"Rookie","Auction")</f>
        <v>Auction</v>
      </c>
    </row>
    <row r="39" spans="4:11" x14ac:dyDescent="0.25">
      <c r="D39" t="s">
        <v>6017</v>
      </c>
      <c r="E39" t="s">
        <v>141</v>
      </c>
      <c r="F39">
        <v>9</v>
      </c>
      <c r="G39" t="s">
        <v>102</v>
      </c>
      <c r="H39" t="s">
        <v>2209</v>
      </c>
      <c r="I39" t="b">
        <v>0</v>
      </c>
      <c r="J39" t="s">
        <v>6168</v>
      </c>
      <c r="K39" t="str">
        <f>IF(Draft2016[[#This Row],[Keeper]],"Rookie","Auction")</f>
        <v>Auction</v>
      </c>
    </row>
    <row r="40" spans="4:11" x14ac:dyDescent="0.25">
      <c r="D40" t="s">
        <v>6017</v>
      </c>
      <c r="E40" t="s">
        <v>51</v>
      </c>
      <c r="F40">
        <v>9</v>
      </c>
      <c r="G40" t="s">
        <v>29</v>
      </c>
      <c r="H40" t="s">
        <v>2213</v>
      </c>
      <c r="I40" t="b">
        <v>0</v>
      </c>
      <c r="J40" t="s">
        <v>6168</v>
      </c>
      <c r="K40" t="str">
        <f>IF(Draft2016[[#This Row],[Keeper]],"Rookie","Auction")</f>
        <v>Auction</v>
      </c>
    </row>
    <row r="41" spans="4:11" x14ac:dyDescent="0.25">
      <c r="D41" t="s">
        <v>6017</v>
      </c>
      <c r="E41" t="s">
        <v>646</v>
      </c>
      <c r="F41">
        <v>7</v>
      </c>
      <c r="G41" t="s">
        <v>126</v>
      </c>
      <c r="H41" t="s">
        <v>6171</v>
      </c>
      <c r="I41" t="b">
        <v>0</v>
      </c>
      <c r="J41" t="s">
        <v>6168</v>
      </c>
      <c r="K41" t="str">
        <f>IF(Draft2016[[#This Row],[Keeper]],"Rookie","Auction")</f>
        <v>Auction</v>
      </c>
    </row>
    <row r="42" spans="4:11" x14ac:dyDescent="0.25">
      <c r="D42" t="s">
        <v>6017</v>
      </c>
      <c r="E42" t="s">
        <v>156</v>
      </c>
      <c r="F42">
        <v>5</v>
      </c>
      <c r="G42" t="s">
        <v>126</v>
      </c>
      <c r="H42" t="s">
        <v>2224</v>
      </c>
      <c r="I42" t="b">
        <v>0</v>
      </c>
      <c r="J42" t="s">
        <v>6167</v>
      </c>
      <c r="K42" t="str">
        <f>IF(Draft2016[[#This Row],[Keeper]],"Rookie","Auction")</f>
        <v>Auction</v>
      </c>
    </row>
    <row r="43" spans="4:11" x14ac:dyDescent="0.25">
      <c r="D43" t="s">
        <v>6017</v>
      </c>
      <c r="E43" t="s">
        <v>832</v>
      </c>
      <c r="F43">
        <v>4</v>
      </c>
      <c r="G43" t="s">
        <v>64</v>
      </c>
      <c r="H43" t="s">
        <v>92</v>
      </c>
      <c r="I43" t="b">
        <v>1</v>
      </c>
      <c r="J43" t="s">
        <v>6168</v>
      </c>
      <c r="K43" t="str">
        <f>IF(Draft2016[[#This Row],[Keeper]],"Rookie","Auction")</f>
        <v>Rookie</v>
      </c>
    </row>
    <row r="44" spans="4:11" x14ac:dyDescent="0.25">
      <c r="D44" t="s">
        <v>6017</v>
      </c>
      <c r="E44" t="s">
        <v>6173</v>
      </c>
      <c r="F44">
        <v>4</v>
      </c>
      <c r="G44" t="s">
        <v>102</v>
      </c>
      <c r="H44" t="s">
        <v>2221</v>
      </c>
      <c r="I44" t="b">
        <v>0</v>
      </c>
      <c r="J44" t="s">
        <v>6168</v>
      </c>
      <c r="K44" t="str">
        <f>IF(Draft2016[[#This Row],[Keeper]],"Rookie","Auction")</f>
        <v>Auction</v>
      </c>
    </row>
    <row r="45" spans="4:11" x14ac:dyDescent="0.25">
      <c r="D45" t="s">
        <v>6017</v>
      </c>
      <c r="E45" t="s">
        <v>95</v>
      </c>
      <c r="F45">
        <v>2</v>
      </c>
      <c r="G45" t="s">
        <v>29</v>
      </c>
      <c r="H45" t="s">
        <v>2233</v>
      </c>
      <c r="I45" t="b">
        <v>0</v>
      </c>
      <c r="J45" t="s">
        <v>6168</v>
      </c>
      <c r="K45" t="str">
        <f>IF(Draft2016[[#This Row],[Keeper]],"Rookie","Auction")</f>
        <v>Auction</v>
      </c>
    </row>
    <row r="46" spans="4:11" x14ac:dyDescent="0.25">
      <c r="D46" t="s">
        <v>6017</v>
      </c>
      <c r="E46" t="s">
        <v>338</v>
      </c>
      <c r="F46">
        <v>1</v>
      </c>
      <c r="G46" t="s">
        <v>126</v>
      </c>
      <c r="H46" t="s">
        <v>2236</v>
      </c>
      <c r="I46" t="b">
        <v>0</v>
      </c>
      <c r="J46" t="s">
        <v>6168</v>
      </c>
      <c r="K46" t="str">
        <f>IF(Draft2016[[#This Row],[Keeper]],"Rookie","Auction")</f>
        <v>Auction</v>
      </c>
    </row>
    <row r="47" spans="4:11" x14ac:dyDescent="0.25">
      <c r="D47" t="s">
        <v>6017</v>
      </c>
      <c r="E47" t="s">
        <v>6174</v>
      </c>
      <c r="F47">
        <v>1</v>
      </c>
      <c r="G47" t="s">
        <v>29</v>
      </c>
      <c r="H47" t="s">
        <v>2268</v>
      </c>
      <c r="I47" t="b">
        <v>0</v>
      </c>
      <c r="J47" t="s">
        <v>6168</v>
      </c>
      <c r="K47" t="str">
        <f>IF(Draft2016[[#This Row],[Keeper]],"Rookie","Auction")</f>
        <v>Auction</v>
      </c>
    </row>
    <row r="48" spans="4:11" x14ac:dyDescent="0.25">
      <c r="D48" t="s">
        <v>6017</v>
      </c>
      <c r="E48" t="s">
        <v>573</v>
      </c>
      <c r="F48">
        <v>1</v>
      </c>
      <c r="G48" t="s">
        <v>6170</v>
      </c>
      <c r="H48" t="s">
        <v>62</v>
      </c>
      <c r="I48" t="b">
        <v>0</v>
      </c>
      <c r="J48" t="s">
        <v>6168</v>
      </c>
      <c r="K48" t="str">
        <f>IF(Draft2016[[#This Row],[Keeper]],"Rookie","Auction")</f>
        <v>Auction</v>
      </c>
    </row>
    <row r="49" spans="4:11" x14ac:dyDescent="0.25">
      <c r="D49" t="s">
        <v>6017</v>
      </c>
      <c r="E49" t="s">
        <v>800</v>
      </c>
      <c r="F49">
        <v>1</v>
      </c>
      <c r="G49" t="s">
        <v>102</v>
      </c>
      <c r="H49" t="s">
        <v>28</v>
      </c>
      <c r="I49" t="b">
        <v>0</v>
      </c>
      <c r="J49" t="s">
        <v>6168</v>
      </c>
      <c r="K49" t="str">
        <f>IF(Draft2016[[#This Row],[Keeper]],"Rookie","Auction")</f>
        <v>Auction</v>
      </c>
    </row>
    <row r="50" spans="4:11" x14ac:dyDescent="0.25">
      <c r="D50" t="s">
        <v>6017</v>
      </c>
      <c r="E50" t="s">
        <v>477</v>
      </c>
      <c r="F50">
        <v>1</v>
      </c>
      <c r="G50" t="s">
        <v>64</v>
      </c>
      <c r="H50" t="s">
        <v>2224</v>
      </c>
      <c r="I50" t="b">
        <v>0</v>
      </c>
      <c r="J50" t="s">
        <v>6168</v>
      </c>
      <c r="K50" t="str">
        <f>IF(Draft2016[[#This Row],[Keeper]],"Rookie","Auction")</f>
        <v>Auction</v>
      </c>
    </row>
    <row r="51" spans="4:11" x14ac:dyDescent="0.25">
      <c r="D51" t="s">
        <v>6011</v>
      </c>
      <c r="E51" t="s">
        <v>101</v>
      </c>
      <c r="F51">
        <v>89</v>
      </c>
      <c r="G51" t="s">
        <v>102</v>
      </c>
      <c r="H51" t="s">
        <v>2236</v>
      </c>
      <c r="I51" t="b">
        <v>0</v>
      </c>
      <c r="J51" t="s">
        <v>6167</v>
      </c>
      <c r="K51" t="str">
        <f>IF(Draft2016[[#This Row],[Keeper]],"Rookie","Auction")</f>
        <v>Auction</v>
      </c>
    </row>
    <row r="52" spans="4:11" x14ac:dyDescent="0.25">
      <c r="D52" t="s">
        <v>6011</v>
      </c>
      <c r="E52" t="s">
        <v>5593</v>
      </c>
      <c r="F52">
        <v>65</v>
      </c>
      <c r="G52" t="s">
        <v>102</v>
      </c>
      <c r="H52" t="s">
        <v>2231</v>
      </c>
      <c r="I52" t="b">
        <v>0</v>
      </c>
      <c r="J52" t="s">
        <v>6167</v>
      </c>
      <c r="K52" t="str">
        <f>IF(Draft2016[[#This Row],[Keeper]],"Rookie","Auction")</f>
        <v>Auction</v>
      </c>
    </row>
    <row r="53" spans="4:11" x14ac:dyDescent="0.25">
      <c r="D53" t="s">
        <v>6011</v>
      </c>
      <c r="E53" t="s">
        <v>143</v>
      </c>
      <c r="F53">
        <v>40</v>
      </c>
      <c r="G53" t="s">
        <v>102</v>
      </c>
      <c r="H53" t="s">
        <v>2248</v>
      </c>
      <c r="I53" t="b">
        <v>0</v>
      </c>
      <c r="J53" t="s">
        <v>6167</v>
      </c>
      <c r="K53" t="str">
        <f>IF(Draft2016[[#This Row],[Keeper]],"Rookie","Auction")</f>
        <v>Auction</v>
      </c>
    </row>
    <row r="54" spans="4:11" x14ac:dyDescent="0.25">
      <c r="D54" t="s">
        <v>6011</v>
      </c>
      <c r="E54" t="s">
        <v>285</v>
      </c>
      <c r="F54">
        <v>29</v>
      </c>
      <c r="G54" t="s">
        <v>64</v>
      </c>
      <c r="H54" t="s">
        <v>94</v>
      </c>
      <c r="I54" t="b">
        <v>0</v>
      </c>
      <c r="J54" t="s">
        <v>6167</v>
      </c>
      <c r="K54" t="str">
        <f>IF(Draft2016[[#This Row],[Keeper]],"Rookie","Auction")</f>
        <v>Auction</v>
      </c>
    </row>
    <row r="55" spans="4:11" x14ac:dyDescent="0.25">
      <c r="D55" t="s">
        <v>6011</v>
      </c>
      <c r="E55" t="s">
        <v>216</v>
      </c>
      <c r="F55">
        <v>29</v>
      </c>
      <c r="G55" t="s">
        <v>64</v>
      </c>
      <c r="H55" t="s">
        <v>5549</v>
      </c>
      <c r="I55" t="b">
        <v>0</v>
      </c>
      <c r="J55" t="s">
        <v>6167</v>
      </c>
      <c r="K55" t="str">
        <f>IF(Draft2016[[#This Row],[Keeper]],"Rookie","Auction")</f>
        <v>Auction</v>
      </c>
    </row>
    <row r="56" spans="4:11" x14ac:dyDescent="0.25">
      <c r="D56" t="s">
        <v>6011</v>
      </c>
      <c r="E56" t="s">
        <v>843</v>
      </c>
      <c r="F56">
        <v>10</v>
      </c>
      <c r="G56" t="s">
        <v>64</v>
      </c>
      <c r="H56" t="s">
        <v>6169</v>
      </c>
      <c r="I56" t="b">
        <v>0</v>
      </c>
      <c r="J56" t="s">
        <v>6168</v>
      </c>
      <c r="K56" t="str">
        <f>IF(Draft2016[[#This Row],[Keeper]],"Rookie","Auction")</f>
        <v>Auction</v>
      </c>
    </row>
    <row r="57" spans="4:11" x14ac:dyDescent="0.25">
      <c r="D57" t="s">
        <v>6011</v>
      </c>
      <c r="E57" t="s">
        <v>33</v>
      </c>
      <c r="F57">
        <v>9</v>
      </c>
      <c r="G57" t="s">
        <v>29</v>
      </c>
      <c r="H57" t="s">
        <v>34</v>
      </c>
      <c r="I57" t="b">
        <v>0</v>
      </c>
      <c r="J57" t="s">
        <v>6168</v>
      </c>
      <c r="K57" t="str">
        <f>IF(Draft2016[[#This Row],[Keeper]],"Rookie","Auction")</f>
        <v>Auction</v>
      </c>
    </row>
    <row r="58" spans="4:11" x14ac:dyDescent="0.25">
      <c r="D58" t="s">
        <v>6011</v>
      </c>
      <c r="E58" t="s">
        <v>987</v>
      </c>
      <c r="F58">
        <v>8</v>
      </c>
      <c r="G58" t="s">
        <v>29</v>
      </c>
      <c r="H58" t="s">
        <v>2251</v>
      </c>
      <c r="I58" t="b">
        <v>0</v>
      </c>
      <c r="J58" t="s">
        <v>6167</v>
      </c>
      <c r="K58" t="str">
        <f>IF(Draft2016[[#This Row],[Keeper]],"Rookie","Auction")</f>
        <v>Auction</v>
      </c>
    </row>
    <row r="59" spans="4:11" x14ac:dyDescent="0.25">
      <c r="D59" t="s">
        <v>6011</v>
      </c>
      <c r="E59" t="s">
        <v>5355</v>
      </c>
      <c r="F59">
        <v>5</v>
      </c>
      <c r="G59" t="s">
        <v>102</v>
      </c>
      <c r="H59" t="s">
        <v>2219</v>
      </c>
      <c r="I59" t="b">
        <v>1</v>
      </c>
      <c r="J59" t="s">
        <v>6168</v>
      </c>
      <c r="K59" t="str">
        <f>IF(Draft2016[[#This Row],[Keeper]],"Rookie","Auction")</f>
        <v>Rookie</v>
      </c>
    </row>
    <row r="60" spans="4:11" x14ac:dyDescent="0.25">
      <c r="D60" t="s">
        <v>6011</v>
      </c>
      <c r="E60" t="s">
        <v>305</v>
      </c>
      <c r="F60">
        <v>2</v>
      </c>
      <c r="G60" t="s">
        <v>102</v>
      </c>
      <c r="H60" t="s">
        <v>6175</v>
      </c>
      <c r="I60" t="b">
        <v>0</v>
      </c>
      <c r="J60" t="s">
        <v>6168</v>
      </c>
      <c r="K60" t="str">
        <f>IF(Draft2016[[#This Row],[Keeper]],"Rookie","Auction")</f>
        <v>Auction</v>
      </c>
    </row>
    <row r="61" spans="4:11" x14ac:dyDescent="0.25">
      <c r="D61" t="s">
        <v>6011</v>
      </c>
      <c r="E61" t="s">
        <v>651</v>
      </c>
      <c r="F61">
        <v>1</v>
      </c>
      <c r="G61" t="s">
        <v>126</v>
      </c>
      <c r="H61" t="s">
        <v>34</v>
      </c>
      <c r="I61" t="b">
        <v>0</v>
      </c>
      <c r="J61" t="s">
        <v>6167</v>
      </c>
      <c r="K61" t="str">
        <f>IF(Draft2016[[#This Row],[Keeper]],"Rookie","Auction")</f>
        <v>Auction</v>
      </c>
    </row>
    <row r="62" spans="4:11" x14ac:dyDescent="0.25">
      <c r="D62" t="s">
        <v>6011</v>
      </c>
      <c r="E62" t="s">
        <v>196</v>
      </c>
      <c r="F62">
        <v>1</v>
      </c>
      <c r="G62" t="s">
        <v>102</v>
      </c>
      <c r="H62" t="s">
        <v>2311</v>
      </c>
      <c r="I62" t="b">
        <v>0</v>
      </c>
      <c r="J62" t="s">
        <v>6168</v>
      </c>
      <c r="K62" t="str">
        <f>IF(Draft2016[[#This Row],[Keeper]],"Rookie","Auction")</f>
        <v>Auction</v>
      </c>
    </row>
    <row r="63" spans="4:11" x14ac:dyDescent="0.25">
      <c r="D63" t="s">
        <v>6011</v>
      </c>
      <c r="E63" t="s">
        <v>827</v>
      </c>
      <c r="F63">
        <v>1</v>
      </c>
      <c r="G63" t="s">
        <v>64</v>
      </c>
      <c r="H63" t="s">
        <v>2228</v>
      </c>
      <c r="I63" t="b">
        <v>0</v>
      </c>
      <c r="J63" t="s">
        <v>6168</v>
      </c>
      <c r="K63" t="str">
        <f>IF(Draft2016[[#This Row],[Keeper]],"Rookie","Auction")</f>
        <v>Auction</v>
      </c>
    </row>
    <row r="64" spans="4:11" x14ac:dyDescent="0.25">
      <c r="D64" t="s">
        <v>6011</v>
      </c>
      <c r="E64" t="s">
        <v>944</v>
      </c>
      <c r="F64">
        <v>1</v>
      </c>
      <c r="G64" t="s">
        <v>64</v>
      </c>
      <c r="H64" t="s">
        <v>159</v>
      </c>
      <c r="I64" t="b">
        <v>0</v>
      </c>
      <c r="J64" t="s">
        <v>6168</v>
      </c>
      <c r="K64" t="str">
        <f>IF(Draft2016[[#This Row],[Keeper]],"Rookie","Auction")</f>
        <v>Auction</v>
      </c>
    </row>
    <row r="65" spans="4:11" x14ac:dyDescent="0.25">
      <c r="D65" t="s">
        <v>6011</v>
      </c>
      <c r="E65" t="s">
        <v>698</v>
      </c>
      <c r="F65">
        <v>1</v>
      </c>
      <c r="G65" t="s">
        <v>102</v>
      </c>
      <c r="H65" t="s">
        <v>2311</v>
      </c>
      <c r="I65" t="b">
        <v>0</v>
      </c>
      <c r="J65" t="s">
        <v>6168</v>
      </c>
      <c r="K65" t="str">
        <f>IF(Draft2016[[#This Row],[Keeper]],"Rookie","Auction")</f>
        <v>Auction</v>
      </c>
    </row>
    <row r="66" spans="4:11" x14ac:dyDescent="0.25">
      <c r="D66" t="s">
        <v>6011</v>
      </c>
      <c r="E66" t="s">
        <v>637</v>
      </c>
      <c r="F66">
        <v>1</v>
      </c>
      <c r="G66" t="s">
        <v>126</v>
      </c>
      <c r="H66" t="s">
        <v>2236</v>
      </c>
      <c r="I66" t="b">
        <v>0</v>
      </c>
      <c r="J66" t="s">
        <v>6168</v>
      </c>
      <c r="K66" t="str">
        <f>IF(Draft2016[[#This Row],[Keeper]],"Rookie","Auction")</f>
        <v>Auction</v>
      </c>
    </row>
    <row r="67" spans="4:11" x14ac:dyDescent="0.25">
      <c r="D67" t="s">
        <v>6011</v>
      </c>
      <c r="E67" t="s">
        <v>702</v>
      </c>
      <c r="F67">
        <v>1</v>
      </c>
      <c r="G67" t="s">
        <v>102</v>
      </c>
      <c r="H67" t="s">
        <v>2219</v>
      </c>
      <c r="I67" t="b">
        <v>0</v>
      </c>
      <c r="J67" t="s">
        <v>6168</v>
      </c>
      <c r="K67" t="str">
        <f>IF(Draft2016[[#This Row],[Keeper]],"Rookie","Auction")</f>
        <v>Auction</v>
      </c>
    </row>
    <row r="68" spans="4:11" x14ac:dyDescent="0.25">
      <c r="D68" t="s">
        <v>6011</v>
      </c>
      <c r="E68" t="s">
        <v>796</v>
      </c>
      <c r="F68">
        <v>1</v>
      </c>
      <c r="G68" t="s">
        <v>102</v>
      </c>
      <c r="H68" t="s">
        <v>28</v>
      </c>
      <c r="I68" t="b">
        <v>0</v>
      </c>
      <c r="J68" t="s">
        <v>6168</v>
      </c>
      <c r="K68" t="str">
        <f>IF(Draft2016[[#This Row],[Keeper]],"Rookie","Auction")</f>
        <v>Auction</v>
      </c>
    </row>
    <row r="69" spans="4:11" x14ac:dyDescent="0.25">
      <c r="D69" t="s">
        <v>6011</v>
      </c>
      <c r="E69" t="s">
        <v>205</v>
      </c>
      <c r="F69">
        <v>1</v>
      </c>
      <c r="G69" t="s">
        <v>102</v>
      </c>
      <c r="H69" t="s">
        <v>28</v>
      </c>
      <c r="I69" t="b">
        <v>0</v>
      </c>
      <c r="J69" t="s">
        <v>6168</v>
      </c>
      <c r="K69" t="str">
        <f>IF(Draft2016[[#This Row],[Keeper]],"Rookie","Auction")</f>
        <v>Auction</v>
      </c>
    </row>
    <row r="70" spans="4:11" x14ac:dyDescent="0.25">
      <c r="D70" t="s">
        <v>6011</v>
      </c>
      <c r="E70" t="s">
        <v>853</v>
      </c>
      <c r="F70">
        <v>1</v>
      </c>
      <c r="G70" t="s">
        <v>64</v>
      </c>
      <c r="H70" t="s">
        <v>2213</v>
      </c>
      <c r="I70" t="b">
        <v>0</v>
      </c>
      <c r="J70" t="s">
        <v>6168</v>
      </c>
      <c r="K70" t="str">
        <f>IF(Draft2016[[#This Row],[Keeper]],"Rookie","Auction")</f>
        <v>Auction</v>
      </c>
    </row>
    <row r="71" spans="4:11" x14ac:dyDescent="0.25">
      <c r="D71" t="s">
        <v>6011</v>
      </c>
      <c r="E71" t="s">
        <v>849</v>
      </c>
      <c r="F71">
        <v>1</v>
      </c>
      <c r="G71" t="s">
        <v>64</v>
      </c>
      <c r="H71" t="s">
        <v>2233</v>
      </c>
      <c r="I71" t="b">
        <v>0</v>
      </c>
      <c r="J71" t="s">
        <v>6168</v>
      </c>
      <c r="K71" t="str">
        <f>IF(Draft2016[[#This Row],[Keeper]],"Rookie","Auction")</f>
        <v>Auction</v>
      </c>
    </row>
    <row r="72" spans="4:11" x14ac:dyDescent="0.25">
      <c r="D72" t="s">
        <v>6011</v>
      </c>
      <c r="E72" t="s">
        <v>412</v>
      </c>
      <c r="F72">
        <v>1</v>
      </c>
      <c r="G72" t="s">
        <v>29</v>
      </c>
      <c r="H72" t="s">
        <v>2209</v>
      </c>
      <c r="I72" t="b">
        <v>0</v>
      </c>
      <c r="J72" t="s">
        <v>6168</v>
      </c>
      <c r="K72" t="str">
        <f>IF(Draft2016[[#This Row],[Keeper]],"Rookie","Auction")</f>
        <v>Auction</v>
      </c>
    </row>
    <row r="73" spans="4:11" x14ac:dyDescent="0.25">
      <c r="D73" t="s">
        <v>6011</v>
      </c>
      <c r="E73" t="s">
        <v>188</v>
      </c>
      <c r="F73">
        <v>1</v>
      </c>
      <c r="G73" t="s">
        <v>102</v>
      </c>
      <c r="H73" t="s">
        <v>6169</v>
      </c>
      <c r="I73" t="b">
        <v>0</v>
      </c>
      <c r="J73" t="s">
        <v>6168</v>
      </c>
      <c r="K73" t="str">
        <f>IF(Draft2016[[#This Row],[Keeper]],"Rookie","Auction")</f>
        <v>Auction</v>
      </c>
    </row>
    <row r="74" spans="4:11" x14ac:dyDescent="0.25">
      <c r="D74" t="s">
        <v>6011</v>
      </c>
      <c r="E74" t="s">
        <v>579</v>
      </c>
      <c r="F74">
        <v>1</v>
      </c>
      <c r="G74" t="s">
        <v>6170</v>
      </c>
      <c r="H74" t="s">
        <v>2236</v>
      </c>
      <c r="I74" t="b">
        <v>0</v>
      </c>
      <c r="J74" t="s">
        <v>6168</v>
      </c>
      <c r="K74" t="str">
        <f>IF(Draft2016[[#This Row],[Keeper]],"Rookie","Auction")</f>
        <v>Auction</v>
      </c>
    </row>
    <row r="75" spans="4:11" x14ac:dyDescent="0.25">
      <c r="D75" t="s">
        <v>6016</v>
      </c>
      <c r="E75" t="s">
        <v>85</v>
      </c>
      <c r="F75">
        <v>81</v>
      </c>
      <c r="G75" t="s">
        <v>64</v>
      </c>
      <c r="H75" t="s">
        <v>2251</v>
      </c>
      <c r="I75" t="b">
        <v>0</v>
      </c>
      <c r="J75" t="s">
        <v>6167</v>
      </c>
      <c r="K75" t="str">
        <f>IF(Draft2016[[#This Row],[Keeper]],"Rookie","Auction")</f>
        <v>Auction</v>
      </c>
    </row>
    <row r="76" spans="4:11" x14ac:dyDescent="0.25">
      <c r="D76" t="s">
        <v>6016</v>
      </c>
      <c r="E76" t="s">
        <v>134</v>
      </c>
      <c r="F76">
        <v>66</v>
      </c>
      <c r="G76" t="s">
        <v>102</v>
      </c>
      <c r="H76" t="s">
        <v>94</v>
      </c>
      <c r="I76" t="b">
        <v>0</v>
      </c>
      <c r="J76" t="s">
        <v>6167</v>
      </c>
      <c r="K76" t="str">
        <f>IF(Draft2016[[#This Row],[Keeper]],"Rookie","Auction")</f>
        <v>Auction</v>
      </c>
    </row>
    <row r="77" spans="4:11" x14ac:dyDescent="0.25">
      <c r="D77" t="s">
        <v>6016</v>
      </c>
      <c r="E77" t="s">
        <v>40</v>
      </c>
      <c r="F77">
        <v>42</v>
      </c>
      <c r="G77" t="s">
        <v>29</v>
      </c>
      <c r="H77" t="s">
        <v>2278</v>
      </c>
      <c r="I77" t="b">
        <v>0</v>
      </c>
      <c r="J77" t="s">
        <v>6167</v>
      </c>
      <c r="K77" t="str">
        <f>IF(Draft2016[[#This Row],[Keeper]],"Rookie","Auction")</f>
        <v>Auction</v>
      </c>
    </row>
    <row r="78" spans="4:11" x14ac:dyDescent="0.25">
      <c r="D78" t="s">
        <v>6016</v>
      </c>
      <c r="E78" t="s">
        <v>5239</v>
      </c>
      <c r="F78">
        <v>40</v>
      </c>
      <c r="G78" t="s">
        <v>64</v>
      </c>
      <c r="H78" t="s">
        <v>54</v>
      </c>
      <c r="I78" t="b">
        <v>0</v>
      </c>
      <c r="J78" t="s">
        <v>6167</v>
      </c>
      <c r="K78" t="str">
        <f>IF(Draft2016[[#This Row],[Keeper]],"Rookie","Auction")</f>
        <v>Auction</v>
      </c>
    </row>
    <row r="79" spans="4:11" x14ac:dyDescent="0.25">
      <c r="D79" t="s">
        <v>6016</v>
      </c>
      <c r="E79" t="s">
        <v>203</v>
      </c>
      <c r="F79">
        <v>20</v>
      </c>
      <c r="G79" t="s">
        <v>102</v>
      </c>
      <c r="H79" t="s">
        <v>2322</v>
      </c>
      <c r="I79" t="b">
        <v>0</v>
      </c>
      <c r="J79" t="s">
        <v>6168</v>
      </c>
      <c r="K79" t="str">
        <f>IF(Draft2016[[#This Row],[Keeper]],"Rookie","Auction")</f>
        <v>Auction</v>
      </c>
    </row>
    <row r="80" spans="4:11" x14ac:dyDescent="0.25">
      <c r="D80" t="s">
        <v>6016</v>
      </c>
      <c r="E80" t="s">
        <v>773</v>
      </c>
      <c r="F80">
        <v>12</v>
      </c>
      <c r="G80" t="s">
        <v>102</v>
      </c>
      <c r="H80" t="s">
        <v>159</v>
      </c>
      <c r="I80" t="b">
        <v>0</v>
      </c>
      <c r="J80" t="s">
        <v>6167</v>
      </c>
      <c r="K80" t="str">
        <f>IF(Draft2016[[#This Row],[Keeper]],"Rookie","Auction")</f>
        <v>Auction</v>
      </c>
    </row>
    <row r="81" spans="4:11" x14ac:dyDescent="0.25">
      <c r="D81" t="s">
        <v>6016</v>
      </c>
      <c r="E81" t="s">
        <v>138</v>
      </c>
      <c r="F81">
        <v>8</v>
      </c>
      <c r="G81" t="s">
        <v>102</v>
      </c>
      <c r="H81" t="s">
        <v>2278</v>
      </c>
      <c r="I81" t="b">
        <v>0</v>
      </c>
      <c r="J81" t="s">
        <v>6168</v>
      </c>
      <c r="K81" t="str">
        <f>IF(Draft2016[[#This Row],[Keeper]],"Rookie","Auction")</f>
        <v>Auction</v>
      </c>
    </row>
    <row r="82" spans="4:11" x14ac:dyDescent="0.25">
      <c r="D82" t="s">
        <v>6016</v>
      </c>
      <c r="E82" t="s">
        <v>247</v>
      </c>
      <c r="F82">
        <v>5</v>
      </c>
      <c r="G82" t="s">
        <v>64</v>
      </c>
      <c r="H82" t="s">
        <v>2246</v>
      </c>
      <c r="I82" t="b">
        <v>0</v>
      </c>
      <c r="J82" t="s">
        <v>6167</v>
      </c>
      <c r="K82" t="str">
        <f>IF(Draft2016[[#This Row],[Keeper]],"Rookie","Auction")</f>
        <v>Auction</v>
      </c>
    </row>
    <row r="83" spans="4:11" x14ac:dyDescent="0.25">
      <c r="D83" t="s">
        <v>6016</v>
      </c>
      <c r="E83" t="s">
        <v>215</v>
      </c>
      <c r="F83">
        <v>4</v>
      </c>
      <c r="G83" t="s">
        <v>64</v>
      </c>
      <c r="H83" t="s">
        <v>2221</v>
      </c>
      <c r="I83" t="b">
        <v>1</v>
      </c>
      <c r="J83" t="s">
        <v>6168</v>
      </c>
      <c r="K83" t="str">
        <f>IF(Draft2016[[#This Row],[Keeper]],"Rookie","Auction")</f>
        <v>Rookie</v>
      </c>
    </row>
    <row r="84" spans="4:11" x14ac:dyDescent="0.25">
      <c r="D84" t="s">
        <v>6016</v>
      </c>
      <c r="E84" t="s">
        <v>120</v>
      </c>
      <c r="F84">
        <v>3</v>
      </c>
      <c r="G84" t="s">
        <v>64</v>
      </c>
      <c r="H84" t="s">
        <v>2229</v>
      </c>
      <c r="I84" t="b">
        <v>1</v>
      </c>
      <c r="J84" t="s">
        <v>6168</v>
      </c>
      <c r="K84" t="str">
        <f>IF(Draft2016[[#This Row],[Keeper]],"Rookie","Auction")</f>
        <v>Rookie</v>
      </c>
    </row>
    <row r="85" spans="4:11" x14ac:dyDescent="0.25">
      <c r="D85" t="s">
        <v>6016</v>
      </c>
      <c r="E85" t="s">
        <v>793</v>
      </c>
      <c r="F85">
        <v>3</v>
      </c>
      <c r="G85" t="s">
        <v>102</v>
      </c>
      <c r="H85" t="s">
        <v>2251</v>
      </c>
      <c r="I85" t="b">
        <v>0</v>
      </c>
      <c r="J85" t="s">
        <v>6168</v>
      </c>
      <c r="K85" t="str">
        <f>IF(Draft2016[[#This Row],[Keeper]],"Rookie","Auction")</f>
        <v>Auction</v>
      </c>
    </row>
    <row r="86" spans="4:11" x14ac:dyDescent="0.25">
      <c r="D86" t="s">
        <v>6016</v>
      </c>
      <c r="E86" t="s">
        <v>599</v>
      </c>
      <c r="F86">
        <v>2</v>
      </c>
      <c r="G86" t="s">
        <v>6170</v>
      </c>
      <c r="H86" t="s">
        <v>2209</v>
      </c>
      <c r="I86" t="b">
        <v>0</v>
      </c>
      <c r="J86" t="s">
        <v>6168</v>
      </c>
      <c r="K86" t="str">
        <f>IF(Draft2016[[#This Row],[Keeper]],"Rookie","Auction")</f>
        <v>Auction</v>
      </c>
    </row>
    <row r="87" spans="4:11" x14ac:dyDescent="0.25">
      <c r="D87" t="s">
        <v>6016</v>
      </c>
      <c r="E87" t="s">
        <v>250</v>
      </c>
      <c r="F87">
        <v>2</v>
      </c>
      <c r="G87" t="s">
        <v>102</v>
      </c>
      <c r="H87" t="s">
        <v>54</v>
      </c>
      <c r="I87" t="b">
        <v>0</v>
      </c>
      <c r="J87" t="s">
        <v>6168</v>
      </c>
      <c r="K87" t="str">
        <f>IF(Draft2016[[#This Row],[Keeper]],"Rookie","Auction")</f>
        <v>Auction</v>
      </c>
    </row>
    <row r="88" spans="4:11" x14ac:dyDescent="0.25">
      <c r="D88" t="s">
        <v>6016</v>
      </c>
      <c r="E88" t="s">
        <v>699</v>
      </c>
      <c r="F88">
        <v>2</v>
      </c>
      <c r="G88" t="s">
        <v>102</v>
      </c>
      <c r="H88" t="s">
        <v>2221</v>
      </c>
      <c r="I88" t="b">
        <v>0</v>
      </c>
      <c r="J88" t="s">
        <v>6168</v>
      </c>
      <c r="K88" t="str">
        <f>IF(Draft2016[[#This Row],[Keeper]],"Rookie","Auction")</f>
        <v>Auction</v>
      </c>
    </row>
    <row r="89" spans="4:11" x14ac:dyDescent="0.25">
      <c r="D89" t="s">
        <v>6016</v>
      </c>
      <c r="E89" t="s">
        <v>650</v>
      </c>
      <c r="F89">
        <v>1</v>
      </c>
      <c r="G89" t="s">
        <v>126</v>
      </c>
      <c r="H89" t="s">
        <v>2268</v>
      </c>
      <c r="I89" t="b">
        <v>0</v>
      </c>
      <c r="J89" t="s">
        <v>6167</v>
      </c>
      <c r="K89" t="str">
        <f>IF(Draft2016[[#This Row],[Keeper]],"Rookie","Auction")</f>
        <v>Auction</v>
      </c>
    </row>
    <row r="90" spans="4:11" x14ac:dyDescent="0.25">
      <c r="D90" t="s">
        <v>6016</v>
      </c>
      <c r="E90" t="s">
        <v>558</v>
      </c>
      <c r="F90">
        <v>1</v>
      </c>
      <c r="G90" t="s">
        <v>6170</v>
      </c>
      <c r="H90" t="s">
        <v>2251</v>
      </c>
      <c r="I90" t="b">
        <v>0</v>
      </c>
      <c r="J90" t="s">
        <v>6168</v>
      </c>
      <c r="K90" t="str">
        <f>IF(Draft2016[[#This Row],[Keeper]],"Rookie","Auction")</f>
        <v>Auction</v>
      </c>
    </row>
    <row r="91" spans="4:11" x14ac:dyDescent="0.25">
      <c r="D91" t="s">
        <v>6016</v>
      </c>
      <c r="E91" t="s">
        <v>910</v>
      </c>
      <c r="F91">
        <v>1</v>
      </c>
      <c r="G91" t="s">
        <v>64</v>
      </c>
      <c r="H91" t="s">
        <v>54</v>
      </c>
      <c r="I91" t="b">
        <v>0</v>
      </c>
      <c r="J91" t="s">
        <v>6168</v>
      </c>
      <c r="K91" t="str">
        <f>IF(Draft2016[[#This Row],[Keeper]],"Rookie","Auction")</f>
        <v>Auction</v>
      </c>
    </row>
    <row r="92" spans="4:11" x14ac:dyDescent="0.25">
      <c r="D92" t="s">
        <v>6016</v>
      </c>
      <c r="E92" t="s">
        <v>212</v>
      </c>
      <c r="F92">
        <v>1</v>
      </c>
      <c r="G92" t="s">
        <v>102</v>
      </c>
      <c r="H92" t="s">
        <v>2236</v>
      </c>
      <c r="I92" t="b">
        <v>0</v>
      </c>
      <c r="J92" t="s">
        <v>6168</v>
      </c>
      <c r="K92" t="str">
        <f>IF(Draft2016[[#This Row],[Keeper]],"Rookie","Auction")</f>
        <v>Auction</v>
      </c>
    </row>
    <row r="93" spans="4:11" x14ac:dyDescent="0.25">
      <c r="D93" t="s">
        <v>6016</v>
      </c>
      <c r="E93" t="s">
        <v>91</v>
      </c>
      <c r="F93">
        <v>1</v>
      </c>
      <c r="G93" t="s">
        <v>29</v>
      </c>
      <c r="H93" t="s">
        <v>92</v>
      </c>
      <c r="I93" t="b">
        <v>0</v>
      </c>
      <c r="J93" t="s">
        <v>6168</v>
      </c>
      <c r="K93" t="str">
        <f>IF(Draft2016[[#This Row],[Keeper]],"Rookie","Auction")</f>
        <v>Auction</v>
      </c>
    </row>
    <row r="94" spans="4:11" x14ac:dyDescent="0.25">
      <c r="D94" t="s">
        <v>6016</v>
      </c>
      <c r="E94" t="s">
        <v>900</v>
      </c>
      <c r="F94">
        <v>1</v>
      </c>
      <c r="G94" t="s">
        <v>64</v>
      </c>
      <c r="H94" t="s">
        <v>2251</v>
      </c>
      <c r="I94" t="b">
        <v>0</v>
      </c>
      <c r="J94" t="s">
        <v>6168</v>
      </c>
      <c r="K94" t="str">
        <f>IF(Draft2016[[#This Row],[Keeper]],"Rookie","Auction")</f>
        <v>Auction</v>
      </c>
    </row>
    <row r="95" spans="4:11" x14ac:dyDescent="0.25">
      <c r="D95" t="s">
        <v>6016</v>
      </c>
      <c r="E95" t="s">
        <v>398</v>
      </c>
      <c r="F95">
        <v>1</v>
      </c>
      <c r="G95" t="s">
        <v>126</v>
      </c>
      <c r="H95" t="s">
        <v>2246</v>
      </c>
      <c r="I95" t="b">
        <v>0</v>
      </c>
      <c r="J95" t="s">
        <v>6168</v>
      </c>
      <c r="K95" t="str">
        <f>IF(Draft2016[[#This Row],[Keeper]],"Rookie","Auction")</f>
        <v>Auction</v>
      </c>
    </row>
    <row r="96" spans="4:11" x14ac:dyDescent="0.25">
      <c r="D96" t="s">
        <v>6016</v>
      </c>
      <c r="E96" t="s">
        <v>209</v>
      </c>
      <c r="F96">
        <v>1</v>
      </c>
      <c r="G96" t="s">
        <v>64</v>
      </c>
      <c r="H96" t="s">
        <v>159</v>
      </c>
      <c r="I96" t="b">
        <v>0</v>
      </c>
      <c r="J96" t="s">
        <v>6168</v>
      </c>
      <c r="K96" t="str">
        <f>IF(Draft2016[[#This Row],[Keeper]],"Rookie","Auction")</f>
        <v>Auction</v>
      </c>
    </row>
    <row r="97" spans="4:11" x14ac:dyDescent="0.25">
      <c r="D97" t="s">
        <v>6016</v>
      </c>
      <c r="E97" t="s">
        <v>128</v>
      </c>
      <c r="F97">
        <v>1</v>
      </c>
      <c r="G97" t="s">
        <v>64</v>
      </c>
      <c r="H97" t="s">
        <v>2278</v>
      </c>
      <c r="I97" t="b">
        <v>0</v>
      </c>
      <c r="J97" t="s">
        <v>6168</v>
      </c>
      <c r="K97" t="str">
        <f>IF(Draft2016[[#This Row],[Keeper]],"Rookie","Auction")</f>
        <v>Auction</v>
      </c>
    </row>
    <row r="98" spans="4:11" x14ac:dyDescent="0.25">
      <c r="D98" t="s">
        <v>6016</v>
      </c>
      <c r="E98" t="s">
        <v>78</v>
      </c>
      <c r="F98">
        <v>1</v>
      </c>
      <c r="G98" t="s">
        <v>29</v>
      </c>
      <c r="H98" t="s">
        <v>2210</v>
      </c>
      <c r="I98" t="b">
        <v>0</v>
      </c>
      <c r="J98" t="s">
        <v>6168</v>
      </c>
      <c r="K98" t="str">
        <f>IF(Draft2016[[#This Row],[Keeper]],"Rookie","Auction")</f>
        <v>Auction</v>
      </c>
    </row>
    <row r="99" spans="4:11" x14ac:dyDescent="0.25">
      <c r="D99" t="s">
        <v>6012</v>
      </c>
      <c r="E99" t="s">
        <v>164</v>
      </c>
      <c r="F99">
        <v>72</v>
      </c>
      <c r="G99" t="s">
        <v>64</v>
      </c>
      <c r="H99" t="s">
        <v>2219</v>
      </c>
      <c r="I99" t="b">
        <v>0</v>
      </c>
      <c r="J99" t="s">
        <v>6167</v>
      </c>
      <c r="K99" t="str">
        <f>IF(Draft2016[[#This Row],[Keeper]],"Rookie","Auction")</f>
        <v>Auction</v>
      </c>
    </row>
    <row r="100" spans="4:11" x14ac:dyDescent="0.25">
      <c r="D100" t="s">
        <v>6012</v>
      </c>
      <c r="E100" t="s">
        <v>160</v>
      </c>
      <c r="F100">
        <v>57</v>
      </c>
      <c r="G100" t="s">
        <v>102</v>
      </c>
      <c r="H100" t="s">
        <v>2233</v>
      </c>
      <c r="I100" t="b">
        <v>0</v>
      </c>
      <c r="J100" t="s">
        <v>6167</v>
      </c>
      <c r="K100" t="str">
        <f>IF(Draft2016[[#This Row],[Keeper]],"Rookie","Auction")</f>
        <v>Auction</v>
      </c>
    </row>
    <row r="101" spans="4:11" x14ac:dyDescent="0.25">
      <c r="D101" t="s">
        <v>6012</v>
      </c>
      <c r="E101" t="s">
        <v>5833</v>
      </c>
      <c r="F101">
        <v>30</v>
      </c>
      <c r="G101" t="s">
        <v>64</v>
      </c>
      <c r="H101" t="s">
        <v>2248</v>
      </c>
      <c r="I101" t="b">
        <v>0</v>
      </c>
      <c r="J101" t="s">
        <v>6167</v>
      </c>
      <c r="K101" t="str">
        <f>IF(Draft2016[[#This Row],[Keeper]],"Rookie","Auction")</f>
        <v>Auction</v>
      </c>
    </row>
    <row r="102" spans="4:11" x14ac:dyDescent="0.25">
      <c r="D102" t="s">
        <v>6012</v>
      </c>
      <c r="E102" t="s">
        <v>268</v>
      </c>
      <c r="F102">
        <v>30</v>
      </c>
      <c r="G102" t="s">
        <v>102</v>
      </c>
      <c r="H102" t="s">
        <v>2246</v>
      </c>
      <c r="I102" t="b">
        <v>0</v>
      </c>
      <c r="J102" t="s">
        <v>6168</v>
      </c>
      <c r="K102" t="str">
        <f>IF(Draft2016[[#This Row],[Keeper]],"Rookie","Auction")</f>
        <v>Auction</v>
      </c>
    </row>
    <row r="103" spans="4:11" x14ac:dyDescent="0.25">
      <c r="D103" t="s">
        <v>6012</v>
      </c>
      <c r="E103" t="s">
        <v>925</v>
      </c>
      <c r="F103">
        <v>18</v>
      </c>
      <c r="G103" t="s">
        <v>64</v>
      </c>
      <c r="H103" t="s">
        <v>2229</v>
      </c>
      <c r="I103" t="b">
        <v>0</v>
      </c>
      <c r="J103" t="s">
        <v>6168</v>
      </c>
      <c r="K103" t="str">
        <f>IF(Draft2016[[#This Row],[Keeper]],"Rookie","Auction")</f>
        <v>Auction</v>
      </c>
    </row>
    <row r="104" spans="4:11" x14ac:dyDescent="0.25">
      <c r="D104" t="s">
        <v>6012</v>
      </c>
      <c r="E104" t="s">
        <v>168</v>
      </c>
      <c r="F104">
        <v>17</v>
      </c>
      <c r="G104" t="s">
        <v>102</v>
      </c>
      <c r="H104" t="s">
        <v>2210</v>
      </c>
      <c r="I104" t="b">
        <v>0</v>
      </c>
      <c r="J104" t="s">
        <v>6167</v>
      </c>
      <c r="K104" t="str">
        <f>IF(Draft2016[[#This Row],[Keeper]],"Rookie","Auction")</f>
        <v>Auction</v>
      </c>
    </row>
    <row r="105" spans="4:11" x14ac:dyDescent="0.25">
      <c r="D105" t="s">
        <v>6012</v>
      </c>
      <c r="E105" t="s">
        <v>923</v>
      </c>
      <c r="F105">
        <v>15</v>
      </c>
      <c r="G105" t="s">
        <v>64</v>
      </c>
      <c r="H105" t="s">
        <v>2231</v>
      </c>
      <c r="I105" t="b">
        <v>0</v>
      </c>
      <c r="J105" t="s">
        <v>6167</v>
      </c>
      <c r="K105" t="str">
        <f>IF(Draft2016[[#This Row],[Keeper]],"Rookie","Auction")</f>
        <v>Auction</v>
      </c>
    </row>
    <row r="106" spans="4:11" x14ac:dyDescent="0.25">
      <c r="D106" t="s">
        <v>6012</v>
      </c>
      <c r="E106" t="s">
        <v>438</v>
      </c>
      <c r="F106">
        <v>12</v>
      </c>
      <c r="G106" t="s">
        <v>64</v>
      </c>
      <c r="H106" t="s">
        <v>2213</v>
      </c>
      <c r="I106" t="b">
        <v>0</v>
      </c>
      <c r="J106" t="s">
        <v>6168</v>
      </c>
      <c r="K106" t="str">
        <f>IF(Draft2016[[#This Row],[Keeper]],"Rookie","Auction")</f>
        <v>Auction</v>
      </c>
    </row>
    <row r="107" spans="4:11" x14ac:dyDescent="0.25">
      <c r="D107" t="s">
        <v>6012</v>
      </c>
      <c r="E107" t="s">
        <v>316</v>
      </c>
      <c r="F107">
        <v>8</v>
      </c>
      <c r="G107" t="s">
        <v>102</v>
      </c>
      <c r="H107" t="s">
        <v>2268</v>
      </c>
      <c r="I107" t="b">
        <v>1</v>
      </c>
      <c r="J107" t="s">
        <v>6168</v>
      </c>
      <c r="K107" t="str">
        <f>IF(Draft2016[[#This Row],[Keeper]],"Rookie","Auction")</f>
        <v>Rookie</v>
      </c>
    </row>
    <row r="108" spans="4:11" x14ac:dyDescent="0.25">
      <c r="D108" t="s">
        <v>6012</v>
      </c>
      <c r="E108" t="s">
        <v>211</v>
      </c>
      <c r="F108">
        <v>5</v>
      </c>
      <c r="G108" t="s">
        <v>64</v>
      </c>
      <c r="H108" t="s">
        <v>2248</v>
      </c>
      <c r="I108" t="b">
        <v>1</v>
      </c>
      <c r="J108" t="s">
        <v>6168</v>
      </c>
      <c r="K108" t="str">
        <f>IF(Draft2016[[#This Row],[Keeper]],"Rookie","Auction")</f>
        <v>Rookie</v>
      </c>
    </row>
    <row r="109" spans="4:11" x14ac:dyDescent="0.25">
      <c r="D109" t="s">
        <v>6012</v>
      </c>
      <c r="E109" t="s">
        <v>313</v>
      </c>
      <c r="F109">
        <v>5</v>
      </c>
      <c r="G109" t="s">
        <v>64</v>
      </c>
      <c r="H109" t="s">
        <v>5549</v>
      </c>
      <c r="I109" t="b">
        <v>0</v>
      </c>
      <c r="J109" t="s">
        <v>6168</v>
      </c>
      <c r="K109" t="str">
        <f>IF(Draft2016[[#This Row],[Keeper]],"Rookie","Auction")</f>
        <v>Auction</v>
      </c>
    </row>
    <row r="110" spans="4:11" x14ac:dyDescent="0.25">
      <c r="D110" t="s">
        <v>6012</v>
      </c>
      <c r="E110" t="s">
        <v>375</v>
      </c>
      <c r="F110">
        <v>4</v>
      </c>
      <c r="G110" t="s">
        <v>102</v>
      </c>
      <c r="H110" t="s">
        <v>2229</v>
      </c>
      <c r="I110" t="b">
        <v>0</v>
      </c>
      <c r="J110" t="s">
        <v>6168</v>
      </c>
      <c r="K110" t="str">
        <f>IF(Draft2016[[#This Row],[Keeper]],"Rookie","Auction")</f>
        <v>Auction</v>
      </c>
    </row>
    <row r="111" spans="4:11" x14ac:dyDescent="0.25">
      <c r="D111" t="s">
        <v>6012</v>
      </c>
      <c r="E111" t="s">
        <v>154</v>
      </c>
      <c r="F111">
        <v>3</v>
      </c>
      <c r="G111" t="s">
        <v>126</v>
      </c>
      <c r="H111" t="s">
        <v>2311</v>
      </c>
      <c r="I111" t="b">
        <v>0</v>
      </c>
      <c r="J111" t="s">
        <v>6167</v>
      </c>
      <c r="K111" t="str">
        <f>IF(Draft2016[[#This Row],[Keeper]],"Rookie","Auction")</f>
        <v>Auction</v>
      </c>
    </row>
    <row r="112" spans="4:11" x14ac:dyDescent="0.25">
      <c r="D112" t="s">
        <v>6012</v>
      </c>
      <c r="E112" t="s">
        <v>360</v>
      </c>
      <c r="F112">
        <v>3</v>
      </c>
      <c r="G112" t="s">
        <v>102</v>
      </c>
      <c r="H112" t="s">
        <v>2219</v>
      </c>
      <c r="I112" t="b">
        <v>1</v>
      </c>
      <c r="J112" t="s">
        <v>6168</v>
      </c>
      <c r="K112" t="str">
        <f>IF(Draft2016[[#This Row],[Keeper]],"Rookie","Auction")</f>
        <v>Rookie</v>
      </c>
    </row>
    <row r="113" spans="4:11" x14ac:dyDescent="0.25">
      <c r="D113" t="s">
        <v>6012</v>
      </c>
      <c r="E113" t="s">
        <v>89</v>
      </c>
      <c r="F113">
        <v>3</v>
      </c>
      <c r="G113" t="s">
        <v>29</v>
      </c>
      <c r="H113" t="s">
        <v>5549</v>
      </c>
      <c r="I113" t="b">
        <v>0</v>
      </c>
      <c r="J113" t="s">
        <v>6168</v>
      </c>
      <c r="K113" t="str">
        <f>IF(Draft2016[[#This Row],[Keeper]],"Rookie","Auction")</f>
        <v>Auction</v>
      </c>
    </row>
    <row r="114" spans="4:11" x14ac:dyDescent="0.25">
      <c r="D114" t="s">
        <v>6012</v>
      </c>
      <c r="E114" t="s">
        <v>80</v>
      </c>
      <c r="F114">
        <v>3</v>
      </c>
      <c r="G114" t="s">
        <v>29</v>
      </c>
      <c r="H114" t="s">
        <v>2228</v>
      </c>
      <c r="I114" t="b">
        <v>0</v>
      </c>
      <c r="J114" t="s">
        <v>6168</v>
      </c>
      <c r="K114" t="str">
        <f>IF(Draft2016[[#This Row],[Keeper]],"Rookie","Auction")</f>
        <v>Auction</v>
      </c>
    </row>
    <row r="115" spans="4:11" x14ac:dyDescent="0.25">
      <c r="D115" t="s">
        <v>6012</v>
      </c>
      <c r="E115" t="s">
        <v>57</v>
      </c>
      <c r="F115">
        <v>2</v>
      </c>
      <c r="G115" t="s">
        <v>29</v>
      </c>
      <c r="H115" t="s">
        <v>6169</v>
      </c>
      <c r="I115" t="b">
        <v>0</v>
      </c>
      <c r="J115" t="s">
        <v>6167</v>
      </c>
      <c r="K115" t="str">
        <f>IF(Draft2016[[#This Row],[Keeper]],"Rookie","Auction")</f>
        <v>Auction</v>
      </c>
    </row>
    <row r="116" spans="4:11" x14ac:dyDescent="0.25">
      <c r="D116" t="s">
        <v>6012</v>
      </c>
      <c r="E116" t="s">
        <v>947</v>
      </c>
      <c r="F116">
        <v>2</v>
      </c>
      <c r="G116" t="s">
        <v>64</v>
      </c>
      <c r="H116" t="s">
        <v>2278</v>
      </c>
      <c r="I116" t="b">
        <v>0</v>
      </c>
      <c r="J116" t="s">
        <v>6168</v>
      </c>
      <c r="K116" t="str">
        <f>IF(Draft2016[[#This Row],[Keeper]],"Rookie","Auction")</f>
        <v>Auction</v>
      </c>
    </row>
    <row r="117" spans="4:11" x14ac:dyDescent="0.25">
      <c r="D117" t="s">
        <v>6012</v>
      </c>
      <c r="E117" t="s">
        <v>633</v>
      </c>
      <c r="F117">
        <v>2</v>
      </c>
      <c r="G117" t="s">
        <v>126</v>
      </c>
      <c r="H117" t="s">
        <v>2229</v>
      </c>
      <c r="I117" t="b">
        <v>0</v>
      </c>
      <c r="J117" t="s">
        <v>6168</v>
      </c>
      <c r="K117" t="str">
        <f>IF(Draft2016[[#This Row],[Keeper]],"Rookie","Auction")</f>
        <v>Auction</v>
      </c>
    </row>
    <row r="118" spans="4:11" x14ac:dyDescent="0.25">
      <c r="D118" t="s">
        <v>6012</v>
      </c>
      <c r="E118" t="s">
        <v>776</v>
      </c>
      <c r="F118">
        <v>2</v>
      </c>
      <c r="G118" t="s">
        <v>102</v>
      </c>
      <c r="H118" t="s">
        <v>2221</v>
      </c>
      <c r="I118" t="b">
        <v>0</v>
      </c>
      <c r="J118" t="s">
        <v>6168</v>
      </c>
      <c r="K118" t="str">
        <f>IF(Draft2016[[#This Row],[Keeper]],"Rookie","Auction")</f>
        <v>Auction</v>
      </c>
    </row>
    <row r="119" spans="4:11" x14ac:dyDescent="0.25">
      <c r="D119" t="s">
        <v>6012</v>
      </c>
      <c r="E119" t="s">
        <v>116</v>
      </c>
      <c r="F119">
        <v>1</v>
      </c>
      <c r="G119" t="s">
        <v>64</v>
      </c>
      <c r="H119" t="s">
        <v>2209</v>
      </c>
      <c r="I119" t="b">
        <v>0</v>
      </c>
      <c r="J119" t="s">
        <v>6168</v>
      </c>
      <c r="K119" t="str">
        <f>IF(Draft2016[[#This Row],[Keeper]],"Rookie","Auction")</f>
        <v>Auction</v>
      </c>
    </row>
    <row r="120" spans="4:11" x14ac:dyDescent="0.25">
      <c r="D120" t="s">
        <v>6012</v>
      </c>
      <c r="E120" t="s">
        <v>182</v>
      </c>
      <c r="F120">
        <v>1</v>
      </c>
      <c r="G120" t="s">
        <v>102</v>
      </c>
      <c r="H120" t="s">
        <v>2241</v>
      </c>
      <c r="I120" t="b">
        <v>0</v>
      </c>
      <c r="J120" t="s">
        <v>6168</v>
      </c>
      <c r="K120" t="str">
        <f>IF(Draft2016[[#This Row],[Keeper]],"Rookie","Auction")</f>
        <v>Auction</v>
      </c>
    </row>
    <row r="121" spans="4:11" x14ac:dyDescent="0.25">
      <c r="D121" t="s">
        <v>6012</v>
      </c>
      <c r="E121" t="s">
        <v>6176</v>
      </c>
      <c r="F121">
        <v>1</v>
      </c>
      <c r="G121" t="s">
        <v>64</v>
      </c>
      <c r="H121" t="s">
        <v>6169</v>
      </c>
      <c r="I121" t="b">
        <v>0</v>
      </c>
      <c r="J121" t="s">
        <v>6168</v>
      </c>
      <c r="K121" t="str">
        <f>IF(Draft2016[[#This Row],[Keeper]],"Rookie","Auction")</f>
        <v>Auction</v>
      </c>
    </row>
    <row r="122" spans="4:11" x14ac:dyDescent="0.25">
      <c r="D122" t="s">
        <v>6012</v>
      </c>
      <c r="E122" t="s">
        <v>578</v>
      </c>
      <c r="F122">
        <v>1</v>
      </c>
      <c r="G122" t="s">
        <v>6170</v>
      </c>
      <c r="H122" t="s">
        <v>6175</v>
      </c>
      <c r="I122" t="b">
        <v>0</v>
      </c>
      <c r="J122" t="s">
        <v>6168</v>
      </c>
      <c r="K122" t="str">
        <f>IF(Draft2016[[#This Row],[Keeper]],"Rookie","Auction")</f>
        <v>Auction</v>
      </c>
    </row>
    <row r="123" spans="4:11" x14ac:dyDescent="0.25">
      <c r="D123" t="s">
        <v>6013</v>
      </c>
      <c r="E123" t="s">
        <v>5523</v>
      </c>
      <c r="F123">
        <v>95</v>
      </c>
      <c r="G123" t="s">
        <v>102</v>
      </c>
      <c r="H123" t="s">
        <v>92</v>
      </c>
      <c r="I123" t="b">
        <v>0</v>
      </c>
      <c r="J123" t="s">
        <v>6167</v>
      </c>
      <c r="K123" t="str">
        <f>IF(Draft2016[[#This Row],[Keeper]],"Rookie","Auction")</f>
        <v>Auction</v>
      </c>
    </row>
    <row r="124" spans="4:11" x14ac:dyDescent="0.25">
      <c r="D124" t="s">
        <v>6013</v>
      </c>
      <c r="E124" t="s">
        <v>144</v>
      </c>
      <c r="F124">
        <v>61</v>
      </c>
      <c r="G124" t="s">
        <v>102</v>
      </c>
      <c r="H124" t="s">
        <v>5549</v>
      </c>
      <c r="I124" t="b">
        <v>0</v>
      </c>
      <c r="J124" t="s">
        <v>6167</v>
      </c>
      <c r="K124" t="str">
        <f>IF(Draft2016[[#This Row],[Keeper]],"Rookie","Auction")</f>
        <v>Auction</v>
      </c>
    </row>
    <row r="125" spans="4:11" x14ac:dyDescent="0.25">
      <c r="D125" t="s">
        <v>6013</v>
      </c>
      <c r="E125" t="s">
        <v>27</v>
      </c>
      <c r="F125">
        <v>42</v>
      </c>
      <c r="G125" t="s">
        <v>29</v>
      </c>
      <c r="H125" t="s">
        <v>28</v>
      </c>
      <c r="I125" t="b">
        <v>0</v>
      </c>
      <c r="J125" t="s">
        <v>6167</v>
      </c>
      <c r="K125" t="str">
        <f>IF(Draft2016[[#This Row],[Keeper]],"Rookie","Auction")</f>
        <v>Auction</v>
      </c>
    </row>
    <row r="126" spans="4:11" x14ac:dyDescent="0.25">
      <c r="D126" t="s">
        <v>6013</v>
      </c>
      <c r="E126" t="s">
        <v>180</v>
      </c>
      <c r="F126">
        <v>40</v>
      </c>
      <c r="G126" t="s">
        <v>102</v>
      </c>
      <c r="H126" t="s">
        <v>28</v>
      </c>
      <c r="I126" t="b">
        <v>0</v>
      </c>
      <c r="J126" t="s">
        <v>6167</v>
      </c>
      <c r="K126" t="str">
        <f>IF(Draft2016[[#This Row],[Keeper]],"Rookie","Auction")</f>
        <v>Auction</v>
      </c>
    </row>
    <row r="127" spans="4:11" x14ac:dyDescent="0.25">
      <c r="D127" t="s">
        <v>6013</v>
      </c>
      <c r="E127" t="s">
        <v>261</v>
      </c>
      <c r="F127">
        <v>20</v>
      </c>
      <c r="G127" t="s">
        <v>64</v>
      </c>
      <c r="H127" t="s">
        <v>2322</v>
      </c>
      <c r="I127" t="b">
        <v>0</v>
      </c>
      <c r="J127" t="s">
        <v>6167</v>
      </c>
      <c r="K127" t="str">
        <f>IF(Draft2016[[#This Row],[Keeper]],"Rookie","Auction")</f>
        <v>Auction</v>
      </c>
    </row>
    <row r="128" spans="4:11" x14ac:dyDescent="0.25">
      <c r="D128" t="s">
        <v>6013</v>
      </c>
      <c r="E128" t="s">
        <v>155</v>
      </c>
      <c r="F128">
        <v>7</v>
      </c>
      <c r="G128" t="s">
        <v>64</v>
      </c>
      <c r="H128" t="s">
        <v>2244</v>
      </c>
      <c r="I128" t="b">
        <v>0</v>
      </c>
      <c r="J128" t="s">
        <v>6168</v>
      </c>
      <c r="K128" t="str">
        <f>IF(Draft2016[[#This Row],[Keeper]],"Rookie","Auction")</f>
        <v>Auction</v>
      </c>
    </row>
    <row r="129" spans="4:11" x14ac:dyDescent="0.25">
      <c r="D129" t="s">
        <v>6013</v>
      </c>
      <c r="E129" t="s">
        <v>345</v>
      </c>
      <c r="F129">
        <v>6</v>
      </c>
      <c r="G129" t="s">
        <v>64</v>
      </c>
      <c r="H129" t="s">
        <v>2278</v>
      </c>
      <c r="I129" t="b">
        <v>1</v>
      </c>
      <c r="J129" t="s">
        <v>6168</v>
      </c>
      <c r="K129" t="str">
        <f>IF(Draft2016[[#This Row],[Keeper]],"Rookie","Auction")</f>
        <v>Rookie</v>
      </c>
    </row>
    <row r="130" spans="4:11" x14ac:dyDescent="0.25">
      <c r="D130" t="s">
        <v>6013</v>
      </c>
      <c r="E130" t="s">
        <v>248</v>
      </c>
      <c r="F130">
        <v>6</v>
      </c>
      <c r="G130" t="s">
        <v>126</v>
      </c>
      <c r="H130" t="s">
        <v>2213</v>
      </c>
      <c r="I130" t="b">
        <v>0</v>
      </c>
      <c r="J130" t="s">
        <v>6168</v>
      </c>
      <c r="K130" t="str">
        <f>IF(Draft2016[[#This Row],[Keeper]],"Rookie","Auction")</f>
        <v>Auction</v>
      </c>
    </row>
    <row r="131" spans="4:11" x14ac:dyDescent="0.25">
      <c r="D131" t="s">
        <v>6013</v>
      </c>
      <c r="E131" t="s">
        <v>566</v>
      </c>
      <c r="F131">
        <v>5</v>
      </c>
      <c r="G131" t="s">
        <v>6170</v>
      </c>
      <c r="H131" t="s">
        <v>2228</v>
      </c>
      <c r="I131" t="b">
        <v>0</v>
      </c>
      <c r="J131" t="s">
        <v>6168</v>
      </c>
      <c r="K131" t="str">
        <f>IF(Draft2016[[#This Row],[Keeper]],"Rookie","Auction")</f>
        <v>Auction</v>
      </c>
    </row>
    <row r="132" spans="4:11" x14ac:dyDescent="0.25">
      <c r="D132" t="s">
        <v>6013</v>
      </c>
      <c r="E132" t="s">
        <v>75</v>
      </c>
      <c r="F132">
        <v>4</v>
      </c>
      <c r="G132" t="s">
        <v>29</v>
      </c>
      <c r="H132" t="s">
        <v>6175</v>
      </c>
      <c r="I132" t="b">
        <v>1</v>
      </c>
      <c r="J132" t="s">
        <v>6168</v>
      </c>
      <c r="K132" t="str">
        <f>IF(Draft2016[[#This Row],[Keeper]],"Rookie","Auction")</f>
        <v>Rookie</v>
      </c>
    </row>
    <row r="133" spans="4:11" x14ac:dyDescent="0.25">
      <c r="D133" t="s">
        <v>6013</v>
      </c>
      <c r="E133" t="s">
        <v>199</v>
      </c>
      <c r="F133">
        <v>1</v>
      </c>
      <c r="G133" t="s">
        <v>126</v>
      </c>
      <c r="H133" t="s">
        <v>2278</v>
      </c>
      <c r="I133" t="b">
        <v>0</v>
      </c>
      <c r="J133" t="s">
        <v>6167</v>
      </c>
      <c r="K133" t="str">
        <f>IF(Draft2016[[#This Row],[Keeper]],"Rookie","Auction")</f>
        <v>Auction</v>
      </c>
    </row>
    <row r="134" spans="4:11" x14ac:dyDescent="0.25">
      <c r="D134" t="s">
        <v>6013</v>
      </c>
      <c r="E134" t="s">
        <v>907</v>
      </c>
      <c r="F134">
        <v>1</v>
      </c>
      <c r="G134" t="s">
        <v>64</v>
      </c>
      <c r="H134" t="s">
        <v>6171</v>
      </c>
      <c r="I134" t="b">
        <v>0</v>
      </c>
      <c r="J134" t="s">
        <v>6167</v>
      </c>
      <c r="K134" t="str">
        <f>IF(Draft2016[[#This Row],[Keeper]],"Rookie","Auction")</f>
        <v>Auction</v>
      </c>
    </row>
    <row r="135" spans="4:11" x14ac:dyDescent="0.25">
      <c r="D135" t="s">
        <v>6013</v>
      </c>
      <c r="E135" t="s">
        <v>65</v>
      </c>
      <c r="F135">
        <v>1</v>
      </c>
      <c r="G135" t="s">
        <v>29</v>
      </c>
      <c r="H135" t="s">
        <v>2244</v>
      </c>
      <c r="I135" t="b">
        <v>0</v>
      </c>
      <c r="J135" t="s">
        <v>6168</v>
      </c>
      <c r="K135" t="str">
        <f>IF(Draft2016[[#This Row],[Keeper]],"Rookie","Auction")</f>
        <v>Auction</v>
      </c>
    </row>
    <row r="136" spans="4:11" x14ac:dyDescent="0.25">
      <c r="D136" t="s">
        <v>6013</v>
      </c>
      <c r="E136" t="s">
        <v>191</v>
      </c>
      <c r="F136">
        <v>1</v>
      </c>
      <c r="G136" t="s">
        <v>64</v>
      </c>
      <c r="H136" t="s">
        <v>6169</v>
      </c>
      <c r="I136" t="b">
        <v>0</v>
      </c>
      <c r="J136" t="s">
        <v>6168</v>
      </c>
      <c r="K136" t="str">
        <f>IF(Draft2016[[#This Row],[Keeper]],"Rookie","Auction")</f>
        <v>Auction</v>
      </c>
    </row>
    <row r="137" spans="4:11" x14ac:dyDescent="0.25">
      <c r="D137" t="s">
        <v>6013</v>
      </c>
      <c r="E137" t="s">
        <v>896</v>
      </c>
      <c r="F137">
        <v>1</v>
      </c>
      <c r="G137" t="s">
        <v>64</v>
      </c>
      <c r="H137" t="s">
        <v>92</v>
      </c>
      <c r="I137" t="b">
        <v>0</v>
      </c>
      <c r="J137" t="s">
        <v>6168</v>
      </c>
      <c r="K137" t="str">
        <f>IF(Draft2016[[#This Row],[Keeper]],"Rookie","Auction")</f>
        <v>Auction</v>
      </c>
    </row>
    <row r="138" spans="4:11" x14ac:dyDescent="0.25">
      <c r="D138" t="s">
        <v>6013</v>
      </c>
      <c r="E138" t="s">
        <v>133</v>
      </c>
      <c r="F138">
        <v>1</v>
      </c>
      <c r="G138" t="s">
        <v>64</v>
      </c>
      <c r="H138" t="s">
        <v>2210</v>
      </c>
      <c r="I138" t="b">
        <v>0</v>
      </c>
      <c r="J138" t="s">
        <v>6168</v>
      </c>
      <c r="K138" t="str">
        <f>IF(Draft2016[[#This Row],[Keeper]],"Rookie","Auction")</f>
        <v>Auction</v>
      </c>
    </row>
    <row r="139" spans="4:11" x14ac:dyDescent="0.25">
      <c r="D139" t="s">
        <v>6013</v>
      </c>
      <c r="E139" t="s">
        <v>270</v>
      </c>
      <c r="F139">
        <v>1</v>
      </c>
      <c r="G139" t="s">
        <v>102</v>
      </c>
      <c r="H139" t="s">
        <v>2241</v>
      </c>
      <c r="I139" t="b">
        <v>0</v>
      </c>
      <c r="J139" t="s">
        <v>6168</v>
      </c>
      <c r="K139" t="str">
        <f>IF(Draft2016[[#This Row],[Keeper]],"Rookie","Auction")</f>
        <v>Auction</v>
      </c>
    </row>
    <row r="140" spans="4:11" x14ac:dyDescent="0.25">
      <c r="D140" t="s">
        <v>6013</v>
      </c>
      <c r="E140" t="s">
        <v>272</v>
      </c>
      <c r="F140">
        <v>1</v>
      </c>
      <c r="G140" t="s">
        <v>102</v>
      </c>
      <c r="H140" t="s">
        <v>2251</v>
      </c>
      <c r="I140" t="b">
        <v>0</v>
      </c>
      <c r="J140" t="s">
        <v>6168</v>
      </c>
      <c r="K140" t="str">
        <f>IF(Draft2016[[#This Row],[Keeper]],"Rookie","Auction")</f>
        <v>Auction</v>
      </c>
    </row>
    <row r="141" spans="4:11" x14ac:dyDescent="0.25">
      <c r="D141" t="s">
        <v>6013</v>
      </c>
      <c r="E141" t="s">
        <v>253</v>
      </c>
      <c r="F141">
        <v>1</v>
      </c>
      <c r="G141" t="s">
        <v>126</v>
      </c>
      <c r="H141" t="s">
        <v>2244</v>
      </c>
      <c r="I141" t="b">
        <v>0</v>
      </c>
      <c r="J141" t="s">
        <v>6168</v>
      </c>
      <c r="K141" t="str">
        <f>IF(Draft2016[[#This Row],[Keeper]],"Rookie","Auction")</f>
        <v>Auction</v>
      </c>
    </row>
    <row r="142" spans="4:11" x14ac:dyDescent="0.25">
      <c r="D142" t="s">
        <v>6013</v>
      </c>
      <c r="E142" t="s">
        <v>554</v>
      </c>
      <c r="F142">
        <v>1</v>
      </c>
      <c r="G142" t="s">
        <v>6170</v>
      </c>
      <c r="H142" t="s">
        <v>2246</v>
      </c>
      <c r="I142" t="b">
        <v>0</v>
      </c>
      <c r="J142" t="s">
        <v>6168</v>
      </c>
      <c r="K142" t="str">
        <f>IF(Draft2016[[#This Row],[Keeper]],"Rookie","Auction")</f>
        <v>Auction</v>
      </c>
    </row>
    <row r="143" spans="4:11" x14ac:dyDescent="0.25">
      <c r="D143" t="s">
        <v>6013</v>
      </c>
      <c r="E143" t="s">
        <v>226</v>
      </c>
      <c r="F143">
        <v>1</v>
      </c>
      <c r="G143" t="s">
        <v>102</v>
      </c>
      <c r="H143" t="s">
        <v>2231</v>
      </c>
      <c r="I143" t="b">
        <v>0</v>
      </c>
      <c r="J143" t="s">
        <v>6168</v>
      </c>
      <c r="K143" t="str">
        <f>IF(Draft2016[[#This Row],[Keeper]],"Rookie","Auction")</f>
        <v>Auction</v>
      </c>
    </row>
    <row r="144" spans="4:11" x14ac:dyDescent="0.25">
      <c r="D144" t="s">
        <v>6013</v>
      </c>
      <c r="E144" t="s">
        <v>281</v>
      </c>
      <c r="F144">
        <v>1</v>
      </c>
      <c r="G144" t="s">
        <v>102</v>
      </c>
      <c r="H144" t="s">
        <v>2278</v>
      </c>
      <c r="I144" t="b">
        <v>0</v>
      </c>
      <c r="J144" t="s">
        <v>6168</v>
      </c>
      <c r="K144" t="str">
        <f>IF(Draft2016[[#This Row],[Keeper]],"Rookie","Auction")</f>
        <v>Auction</v>
      </c>
    </row>
    <row r="145" spans="4:11" x14ac:dyDescent="0.25">
      <c r="D145" t="s">
        <v>6013</v>
      </c>
      <c r="E145" t="s">
        <v>787</v>
      </c>
      <c r="F145">
        <v>1</v>
      </c>
      <c r="G145" t="s">
        <v>102</v>
      </c>
      <c r="H145" t="s">
        <v>2213</v>
      </c>
      <c r="I145" t="b">
        <v>0</v>
      </c>
      <c r="J145" t="s">
        <v>6168</v>
      </c>
      <c r="K145" t="str">
        <f>IF(Draft2016[[#This Row],[Keeper]],"Rookie","Auction")</f>
        <v>Auction</v>
      </c>
    </row>
    <row r="146" spans="4:11" x14ac:dyDescent="0.25">
      <c r="D146" t="s">
        <v>6013</v>
      </c>
      <c r="E146" t="s">
        <v>888</v>
      </c>
      <c r="F146">
        <v>1</v>
      </c>
      <c r="G146" t="s">
        <v>64</v>
      </c>
      <c r="H146" t="s">
        <v>54</v>
      </c>
      <c r="I146" t="b">
        <v>0</v>
      </c>
      <c r="J146" t="s">
        <v>6168</v>
      </c>
      <c r="K146" t="str">
        <f>IF(Draft2016[[#This Row],[Keeper]],"Rookie","Auction")</f>
        <v>Auction</v>
      </c>
    </row>
    <row r="147" spans="4:11" x14ac:dyDescent="0.25">
      <c r="D147" t="s">
        <v>6018</v>
      </c>
      <c r="E147" t="s">
        <v>110</v>
      </c>
      <c r="F147">
        <v>96</v>
      </c>
      <c r="G147" t="s">
        <v>102</v>
      </c>
      <c r="H147" t="s">
        <v>2244</v>
      </c>
      <c r="I147" t="b">
        <v>0</v>
      </c>
      <c r="J147" t="s">
        <v>6167</v>
      </c>
      <c r="K147" t="str">
        <f>IF(Draft2016[[#This Row],[Keeper]],"Rookie","Auction")</f>
        <v>Auction</v>
      </c>
    </row>
    <row r="148" spans="4:11" x14ac:dyDescent="0.25">
      <c r="D148" t="s">
        <v>6018</v>
      </c>
      <c r="E148" t="s">
        <v>125</v>
      </c>
      <c r="F148">
        <v>71</v>
      </c>
      <c r="G148" t="s">
        <v>126</v>
      </c>
      <c r="H148" t="s">
        <v>34</v>
      </c>
      <c r="I148" t="b">
        <v>0</v>
      </c>
      <c r="J148" t="s">
        <v>6167</v>
      </c>
      <c r="K148" t="str">
        <f>IF(Draft2016[[#This Row],[Keeper]],"Rookie","Auction")</f>
        <v>Auction</v>
      </c>
    </row>
    <row r="149" spans="4:11" x14ac:dyDescent="0.25">
      <c r="D149" t="s">
        <v>6018</v>
      </c>
      <c r="E149" t="s">
        <v>946</v>
      </c>
      <c r="F149">
        <v>55</v>
      </c>
      <c r="G149" t="s">
        <v>64</v>
      </c>
      <c r="H149" t="s">
        <v>28</v>
      </c>
      <c r="I149" t="b">
        <v>0</v>
      </c>
      <c r="J149" t="s">
        <v>6167</v>
      </c>
      <c r="K149" t="str">
        <f>IF(Draft2016[[#This Row],[Keeper]],"Rookie","Auction")</f>
        <v>Auction</v>
      </c>
    </row>
    <row r="150" spans="4:11" x14ac:dyDescent="0.25">
      <c r="D150" t="s">
        <v>6018</v>
      </c>
      <c r="E150" t="s">
        <v>218</v>
      </c>
      <c r="F150">
        <v>10</v>
      </c>
      <c r="G150" t="s">
        <v>64</v>
      </c>
      <c r="H150" t="s">
        <v>2231</v>
      </c>
      <c r="I150" t="b">
        <v>0</v>
      </c>
      <c r="J150" t="s">
        <v>6167</v>
      </c>
      <c r="K150" t="str">
        <f>IF(Draft2016[[#This Row],[Keeper]],"Rookie","Auction")</f>
        <v>Auction</v>
      </c>
    </row>
    <row r="151" spans="4:11" x14ac:dyDescent="0.25">
      <c r="D151" t="s">
        <v>6018</v>
      </c>
      <c r="E151" t="s">
        <v>937</v>
      </c>
      <c r="F151">
        <v>8</v>
      </c>
      <c r="G151" t="s">
        <v>64</v>
      </c>
      <c r="H151" t="s">
        <v>2228</v>
      </c>
      <c r="I151" t="b">
        <v>0</v>
      </c>
      <c r="J151" t="s">
        <v>6168</v>
      </c>
      <c r="K151" t="str">
        <f>IF(Draft2016[[#This Row],[Keeper]],"Rookie","Auction")</f>
        <v>Auction</v>
      </c>
    </row>
    <row r="152" spans="4:11" x14ac:dyDescent="0.25">
      <c r="D152" t="s">
        <v>6018</v>
      </c>
      <c r="E152" t="s">
        <v>174</v>
      </c>
      <c r="F152">
        <v>7</v>
      </c>
      <c r="G152" t="s">
        <v>102</v>
      </c>
      <c r="H152" t="s">
        <v>5549</v>
      </c>
      <c r="I152" t="b">
        <v>0</v>
      </c>
      <c r="J152" t="s">
        <v>6167</v>
      </c>
      <c r="K152" t="str">
        <f>IF(Draft2016[[#This Row],[Keeper]],"Rookie","Auction")</f>
        <v>Auction</v>
      </c>
    </row>
    <row r="153" spans="4:11" x14ac:dyDescent="0.25">
      <c r="D153" t="s">
        <v>6018</v>
      </c>
      <c r="E153" t="s">
        <v>190</v>
      </c>
      <c r="F153">
        <v>7</v>
      </c>
      <c r="G153" t="s">
        <v>64</v>
      </c>
      <c r="H153" t="s">
        <v>2268</v>
      </c>
      <c r="I153" t="b">
        <v>0</v>
      </c>
      <c r="J153" t="s">
        <v>6168</v>
      </c>
      <c r="K153" t="str">
        <f>IF(Draft2016[[#This Row],[Keeper]],"Rookie","Auction")</f>
        <v>Auction</v>
      </c>
    </row>
    <row r="154" spans="4:11" x14ac:dyDescent="0.25">
      <c r="D154" t="s">
        <v>6018</v>
      </c>
      <c r="E154" t="s">
        <v>189</v>
      </c>
      <c r="F154">
        <v>6</v>
      </c>
      <c r="G154" t="s">
        <v>102</v>
      </c>
      <c r="H154" t="s">
        <v>92</v>
      </c>
      <c r="I154" t="b">
        <v>1</v>
      </c>
      <c r="J154" t="s">
        <v>6168</v>
      </c>
      <c r="K154" t="str">
        <f>IF(Draft2016[[#This Row],[Keeper]],"Rookie","Auction")</f>
        <v>Rookie</v>
      </c>
    </row>
    <row r="155" spans="4:11" x14ac:dyDescent="0.25">
      <c r="D155" t="s">
        <v>6018</v>
      </c>
      <c r="E155" t="s">
        <v>173</v>
      </c>
      <c r="F155">
        <v>6</v>
      </c>
      <c r="G155" t="s">
        <v>64</v>
      </c>
      <c r="H155" t="s">
        <v>2268</v>
      </c>
      <c r="I155" t="b">
        <v>0</v>
      </c>
      <c r="J155" t="s">
        <v>6168</v>
      </c>
      <c r="K155" t="str">
        <f>IF(Draft2016[[#This Row],[Keeper]],"Rookie","Auction")</f>
        <v>Auction</v>
      </c>
    </row>
    <row r="156" spans="4:11" x14ac:dyDescent="0.25">
      <c r="D156" t="s">
        <v>6018</v>
      </c>
      <c r="E156" t="s">
        <v>59</v>
      </c>
      <c r="F156">
        <v>5</v>
      </c>
      <c r="G156" t="s">
        <v>29</v>
      </c>
      <c r="H156" t="s">
        <v>2241</v>
      </c>
      <c r="I156" t="b">
        <v>0</v>
      </c>
      <c r="J156" t="s">
        <v>6167</v>
      </c>
      <c r="K156" t="str">
        <f>IF(Draft2016[[#This Row],[Keeper]],"Rookie","Auction")</f>
        <v>Auction</v>
      </c>
    </row>
    <row r="157" spans="4:11" x14ac:dyDescent="0.25">
      <c r="D157" t="s">
        <v>6018</v>
      </c>
      <c r="E157" t="s">
        <v>140</v>
      </c>
      <c r="F157">
        <v>5</v>
      </c>
      <c r="G157" t="s">
        <v>64</v>
      </c>
      <c r="H157" t="s">
        <v>2210</v>
      </c>
      <c r="I157" t="b">
        <v>0</v>
      </c>
      <c r="J157" t="s">
        <v>6168</v>
      </c>
      <c r="K157" t="str">
        <f>IF(Draft2016[[#This Row],[Keeper]],"Rookie","Auction")</f>
        <v>Auction</v>
      </c>
    </row>
    <row r="158" spans="4:11" x14ac:dyDescent="0.25">
      <c r="D158" t="s">
        <v>6018</v>
      </c>
      <c r="E158" t="s">
        <v>534</v>
      </c>
      <c r="F158">
        <v>4</v>
      </c>
      <c r="G158" t="s">
        <v>29</v>
      </c>
      <c r="H158" t="s">
        <v>2248</v>
      </c>
      <c r="I158" t="b">
        <v>1</v>
      </c>
      <c r="J158" t="s">
        <v>6168</v>
      </c>
      <c r="K158" t="str">
        <f>IF(Draft2016[[#This Row],[Keeper]],"Rookie","Auction")</f>
        <v>Rookie</v>
      </c>
    </row>
    <row r="159" spans="4:11" x14ac:dyDescent="0.25">
      <c r="D159" t="s">
        <v>6018</v>
      </c>
      <c r="E159" t="s">
        <v>6177</v>
      </c>
      <c r="F159">
        <v>4</v>
      </c>
      <c r="G159" t="s">
        <v>6170</v>
      </c>
      <c r="H159" t="s">
        <v>2278</v>
      </c>
      <c r="I159" t="b">
        <v>0</v>
      </c>
      <c r="J159" t="s">
        <v>6168</v>
      </c>
      <c r="K159" t="str">
        <f>IF(Draft2016[[#This Row],[Keeper]],"Rookie","Auction")</f>
        <v>Auction</v>
      </c>
    </row>
    <row r="160" spans="4:11" x14ac:dyDescent="0.25">
      <c r="D160" t="s">
        <v>6018</v>
      </c>
      <c r="E160" t="s">
        <v>489</v>
      </c>
      <c r="F160">
        <v>3</v>
      </c>
      <c r="G160" t="s">
        <v>102</v>
      </c>
      <c r="H160" t="s">
        <v>6175</v>
      </c>
      <c r="I160" t="b">
        <v>1</v>
      </c>
      <c r="J160" t="s">
        <v>6168</v>
      </c>
      <c r="K160" t="str">
        <f>IF(Draft2016[[#This Row],[Keeper]],"Rookie","Auction")</f>
        <v>Rookie</v>
      </c>
    </row>
    <row r="161" spans="4:11" x14ac:dyDescent="0.25">
      <c r="D161" t="s">
        <v>6018</v>
      </c>
      <c r="E161" t="s">
        <v>440</v>
      </c>
      <c r="F161">
        <v>3</v>
      </c>
      <c r="G161" t="s">
        <v>102</v>
      </c>
      <c r="H161" t="s">
        <v>2241</v>
      </c>
      <c r="I161" t="b">
        <v>0</v>
      </c>
      <c r="J161" t="s">
        <v>6168</v>
      </c>
      <c r="K161" t="str">
        <f>IF(Draft2016[[#This Row],[Keeper]],"Rookie","Auction")</f>
        <v>Auction</v>
      </c>
    </row>
    <row r="162" spans="4:11" x14ac:dyDescent="0.25">
      <c r="D162" t="s">
        <v>6018</v>
      </c>
      <c r="E162" t="s">
        <v>357</v>
      </c>
      <c r="F162">
        <v>2</v>
      </c>
      <c r="G162" t="s">
        <v>102</v>
      </c>
      <c r="H162" t="s">
        <v>68</v>
      </c>
      <c r="I162" t="b">
        <v>0</v>
      </c>
      <c r="J162" t="s">
        <v>6168</v>
      </c>
      <c r="K162" t="str">
        <f>IF(Draft2016[[#This Row],[Keeper]],"Rookie","Auction")</f>
        <v>Auction</v>
      </c>
    </row>
    <row r="163" spans="4:11" x14ac:dyDescent="0.25">
      <c r="D163" t="s">
        <v>6018</v>
      </c>
      <c r="E163" t="s">
        <v>165</v>
      </c>
      <c r="F163">
        <v>1</v>
      </c>
      <c r="G163" t="s">
        <v>126</v>
      </c>
      <c r="H163" t="s">
        <v>2241</v>
      </c>
      <c r="I163" t="b">
        <v>0</v>
      </c>
      <c r="J163" t="s">
        <v>6167</v>
      </c>
      <c r="K163" t="str">
        <f>IF(Draft2016[[#This Row],[Keeper]],"Rookie","Auction")</f>
        <v>Auction</v>
      </c>
    </row>
    <row r="164" spans="4:11" x14ac:dyDescent="0.25">
      <c r="D164" t="s">
        <v>6018</v>
      </c>
      <c r="E164" t="s">
        <v>298</v>
      </c>
      <c r="F164">
        <v>1</v>
      </c>
      <c r="G164" t="s">
        <v>29</v>
      </c>
      <c r="H164" t="s">
        <v>159</v>
      </c>
      <c r="I164" t="b">
        <v>0</v>
      </c>
      <c r="J164" t="s">
        <v>6168</v>
      </c>
      <c r="K164" t="str">
        <f>IF(Draft2016[[#This Row],[Keeper]],"Rookie","Auction")</f>
        <v>Auction</v>
      </c>
    </row>
    <row r="165" spans="4:11" x14ac:dyDescent="0.25">
      <c r="D165" t="s">
        <v>6018</v>
      </c>
      <c r="E165" t="s">
        <v>256</v>
      </c>
      <c r="F165">
        <v>1</v>
      </c>
      <c r="G165" t="s">
        <v>64</v>
      </c>
      <c r="H165" t="s">
        <v>2311</v>
      </c>
      <c r="I165" t="b">
        <v>0</v>
      </c>
      <c r="J165" t="s">
        <v>6168</v>
      </c>
      <c r="K165" t="str">
        <f>IF(Draft2016[[#This Row],[Keeper]],"Rookie","Auction")</f>
        <v>Auction</v>
      </c>
    </row>
    <row r="166" spans="4:11" x14ac:dyDescent="0.25">
      <c r="D166" t="s">
        <v>6018</v>
      </c>
      <c r="E166" t="s">
        <v>905</v>
      </c>
      <c r="F166">
        <v>1</v>
      </c>
      <c r="G166" t="s">
        <v>64</v>
      </c>
      <c r="H166" t="s">
        <v>92</v>
      </c>
      <c r="I166" t="b">
        <v>0</v>
      </c>
      <c r="J166" t="s">
        <v>6168</v>
      </c>
      <c r="K166" t="str">
        <f>IF(Draft2016[[#This Row],[Keeper]],"Rookie","Auction")</f>
        <v>Auction</v>
      </c>
    </row>
    <row r="167" spans="4:11" x14ac:dyDescent="0.25">
      <c r="D167" t="s">
        <v>6018</v>
      </c>
      <c r="E167" t="s">
        <v>891</v>
      </c>
      <c r="F167">
        <v>1</v>
      </c>
      <c r="G167" t="s">
        <v>64</v>
      </c>
      <c r="H167" t="s">
        <v>28</v>
      </c>
      <c r="I167" t="b">
        <v>0</v>
      </c>
      <c r="J167" t="s">
        <v>6168</v>
      </c>
      <c r="K167" t="str">
        <f>IF(Draft2016[[#This Row],[Keeper]],"Rookie","Auction")</f>
        <v>Auction</v>
      </c>
    </row>
    <row r="168" spans="4:11" x14ac:dyDescent="0.25">
      <c r="D168" t="s">
        <v>6018</v>
      </c>
      <c r="E168" t="s">
        <v>251</v>
      </c>
      <c r="F168">
        <v>1</v>
      </c>
      <c r="G168" t="s">
        <v>126</v>
      </c>
      <c r="H168" t="s">
        <v>94</v>
      </c>
      <c r="I168" t="b">
        <v>0</v>
      </c>
      <c r="J168" t="s">
        <v>6168</v>
      </c>
      <c r="K168" t="str">
        <f>IF(Draft2016[[#This Row],[Keeper]],"Rookie","Auction")</f>
        <v>Auction</v>
      </c>
    </row>
    <row r="169" spans="4:11" x14ac:dyDescent="0.25">
      <c r="D169" t="s">
        <v>6018</v>
      </c>
      <c r="E169" t="s">
        <v>194</v>
      </c>
      <c r="F169">
        <v>1</v>
      </c>
      <c r="G169" t="s">
        <v>102</v>
      </c>
      <c r="H169" t="s">
        <v>2244</v>
      </c>
      <c r="I169" t="b">
        <v>0</v>
      </c>
      <c r="J169" t="s">
        <v>6168</v>
      </c>
      <c r="K169" t="str">
        <f>IF(Draft2016[[#This Row],[Keeper]],"Rookie","Auction")</f>
        <v>Auction</v>
      </c>
    </row>
    <row r="170" spans="4:11" x14ac:dyDescent="0.25">
      <c r="D170" t="s">
        <v>6018</v>
      </c>
      <c r="E170" t="s">
        <v>381</v>
      </c>
      <c r="F170">
        <v>1</v>
      </c>
      <c r="G170" t="s">
        <v>126</v>
      </c>
      <c r="H170" t="s">
        <v>5549</v>
      </c>
      <c r="I170" t="b">
        <v>0</v>
      </c>
      <c r="J170" t="s">
        <v>6168</v>
      </c>
      <c r="K170" t="str">
        <f>IF(Draft2016[[#This Row],[Keeper]],"Rookie","Auction")</f>
        <v>Auction</v>
      </c>
    </row>
    <row r="171" spans="4:11" x14ac:dyDescent="0.25">
      <c r="D171" t="s">
        <v>6014</v>
      </c>
      <c r="E171" t="s">
        <v>5426</v>
      </c>
      <c r="F171">
        <v>92</v>
      </c>
      <c r="G171" t="s">
        <v>64</v>
      </c>
      <c r="H171" t="s">
        <v>6175</v>
      </c>
      <c r="I171" t="b">
        <v>0</v>
      </c>
      <c r="J171" t="s">
        <v>6167</v>
      </c>
      <c r="K171" t="str">
        <f>IF(Draft2016[[#This Row],[Keeper]],"Rookie","Auction")</f>
        <v>Auction</v>
      </c>
    </row>
    <row r="172" spans="4:11" x14ac:dyDescent="0.25">
      <c r="D172" t="s">
        <v>6014</v>
      </c>
      <c r="E172" t="s">
        <v>111</v>
      </c>
      <c r="F172">
        <v>78</v>
      </c>
      <c r="G172" t="s">
        <v>102</v>
      </c>
      <c r="H172" t="s">
        <v>2219</v>
      </c>
      <c r="I172" t="b">
        <v>0</v>
      </c>
      <c r="J172" t="s">
        <v>6167</v>
      </c>
      <c r="K172" t="str">
        <f>IF(Draft2016[[#This Row],[Keeper]],"Rookie","Auction")</f>
        <v>Auction</v>
      </c>
    </row>
    <row r="173" spans="4:11" x14ac:dyDescent="0.25">
      <c r="D173" t="s">
        <v>6014</v>
      </c>
      <c r="E173" t="s">
        <v>114</v>
      </c>
      <c r="F173">
        <v>40</v>
      </c>
      <c r="G173" t="s">
        <v>102</v>
      </c>
      <c r="H173" t="s">
        <v>6171</v>
      </c>
      <c r="I173" t="b">
        <v>0</v>
      </c>
      <c r="J173" t="s">
        <v>6167</v>
      </c>
      <c r="K173" t="str">
        <f>IF(Draft2016[[#This Row],[Keeper]],"Rookie","Auction")</f>
        <v>Auction</v>
      </c>
    </row>
    <row r="174" spans="4:11" x14ac:dyDescent="0.25">
      <c r="D174" t="s">
        <v>6014</v>
      </c>
      <c r="E174" t="s">
        <v>43</v>
      </c>
      <c r="F174">
        <v>37</v>
      </c>
      <c r="G174" t="s">
        <v>29</v>
      </c>
      <c r="H174" t="s">
        <v>2246</v>
      </c>
      <c r="I174" t="b">
        <v>0</v>
      </c>
      <c r="J174" t="s">
        <v>6167</v>
      </c>
      <c r="K174" t="str">
        <f>IF(Draft2016[[#This Row],[Keeper]],"Rookie","Auction")</f>
        <v>Auction</v>
      </c>
    </row>
    <row r="175" spans="4:11" x14ac:dyDescent="0.25">
      <c r="D175" t="s">
        <v>6014</v>
      </c>
      <c r="E175" t="s">
        <v>137</v>
      </c>
      <c r="F175">
        <v>20</v>
      </c>
      <c r="G175" t="s">
        <v>102</v>
      </c>
      <c r="H175" t="s">
        <v>2268</v>
      </c>
      <c r="I175" t="b">
        <v>0</v>
      </c>
      <c r="J175" t="s">
        <v>6167</v>
      </c>
      <c r="K175" t="str">
        <f>IF(Draft2016[[#This Row],[Keeper]],"Rookie","Auction")</f>
        <v>Auction</v>
      </c>
    </row>
    <row r="176" spans="4:11" x14ac:dyDescent="0.25">
      <c r="D176" t="s">
        <v>6014</v>
      </c>
      <c r="E176" t="s">
        <v>129</v>
      </c>
      <c r="F176">
        <v>9</v>
      </c>
      <c r="G176" t="s">
        <v>64</v>
      </c>
      <c r="H176" t="s">
        <v>2241</v>
      </c>
      <c r="I176" t="b">
        <v>1</v>
      </c>
      <c r="J176" t="s">
        <v>6167</v>
      </c>
      <c r="K176" t="str">
        <f>IF(Draft2016[[#This Row],[Keeper]],"Rookie","Auction")</f>
        <v>Rookie</v>
      </c>
    </row>
    <row r="177" spans="4:11" x14ac:dyDescent="0.25">
      <c r="D177" t="s">
        <v>6014</v>
      </c>
      <c r="E177" t="s">
        <v>559</v>
      </c>
      <c r="F177">
        <v>5</v>
      </c>
      <c r="G177" t="s">
        <v>6170</v>
      </c>
      <c r="H177" t="s">
        <v>28</v>
      </c>
      <c r="I177" t="b">
        <v>0</v>
      </c>
      <c r="J177" t="s">
        <v>6168</v>
      </c>
      <c r="K177" t="str">
        <f>IF(Draft2016[[#This Row],[Keeper]],"Rookie","Auction")</f>
        <v>Auction</v>
      </c>
    </row>
    <row r="178" spans="4:11" x14ac:dyDescent="0.25">
      <c r="D178" t="s">
        <v>6014</v>
      </c>
      <c r="E178" t="s">
        <v>386</v>
      </c>
      <c r="F178">
        <v>3</v>
      </c>
      <c r="G178" t="s">
        <v>102</v>
      </c>
      <c r="H178" t="s">
        <v>34</v>
      </c>
      <c r="I178" t="b">
        <v>1</v>
      </c>
      <c r="J178" t="s">
        <v>6168</v>
      </c>
      <c r="K178" t="str">
        <f>IF(Draft2016[[#This Row],[Keeper]],"Rookie","Auction")</f>
        <v>Rookie</v>
      </c>
    </row>
    <row r="179" spans="4:11" x14ac:dyDescent="0.25">
      <c r="D179" t="s">
        <v>6014</v>
      </c>
      <c r="E179" t="s">
        <v>645</v>
      </c>
      <c r="F179">
        <v>1</v>
      </c>
      <c r="G179" t="s">
        <v>126</v>
      </c>
      <c r="H179" t="s">
        <v>2228</v>
      </c>
      <c r="I179" t="b">
        <v>0</v>
      </c>
      <c r="J179" t="s">
        <v>6167</v>
      </c>
      <c r="K179" t="str">
        <f>IF(Draft2016[[#This Row],[Keeper]],"Rookie","Auction")</f>
        <v>Auction</v>
      </c>
    </row>
    <row r="180" spans="4:11" x14ac:dyDescent="0.25">
      <c r="D180" t="s">
        <v>6014</v>
      </c>
      <c r="E180" t="s">
        <v>539</v>
      </c>
      <c r="F180">
        <v>1</v>
      </c>
      <c r="G180" t="s">
        <v>29</v>
      </c>
      <c r="H180" t="s">
        <v>2219</v>
      </c>
      <c r="I180" t="b">
        <v>0</v>
      </c>
      <c r="J180" t="s">
        <v>6168</v>
      </c>
      <c r="K180" t="str">
        <f>IF(Draft2016[[#This Row],[Keeper]],"Rookie","Auction")</f>
        <v>Auction</v>
      </c>
    </row>
    <row r="181" spans="4:11" x14ac:dyDescent="0.25">
      <c r="D181" t="s">
        <v>6014</v>
      </c>
      <c r="E181" t="s">
        <v>235</v>
      </c>
      <c r="F181">
        <v>1</v>
      </c>
      <c r="G181" t="s">
        <v>64</v>
      </c>
      <c r="H181" t="s">
        <v>34</v>
      </c>
      <c r="I181" t="b">
        <v>0</v>
      </c>
      <c r="J181" t="s">
        <v>6168</v>
      </c>
      <c r="K181" t="str">
        <f>IF(Draft2016[[#This Row],[Keeper]],"Rookie","Auction")</f>
        <v>Auction</v>
      </c>
    </row>
    <row r="182" spans="4:11" x14ac:dyDescent="0.25">
      <c r="D182" t="s">
        <v>6014</v>
      </c>
      <c r="E182" t="s">
        <v>310</v>
      </c>
      <c r="F182">
        <v>1</v>
      </c>
      <c r="G182" t="s">
        <v>64</v>
      </c>
      <c r="H182" t="s">
        <v>62</v>
      </c>
      <c r="I182" t="b">
        <v>0</v>
      </c>
      <c r="J182" t="s">
        <v>6168</v>
      </c>
      <c r="K182" t="str">
        <f>IF(Draft2016[[#This Row],[Keeper]],"Rookie","Auction")</f>
        <v>Auction</v>
      </c>
    </row>
    <row r="183" spans="4:11" x14ac:dyDescent="0.25">
      <c r="D183" t="s">
        <v>6014</v>
      </c>
      <c r="E183" t="s">
        <v>200</v>
      </c>
      <c r="F183">
        <v>1</v>
      </c>
      <c r="G183" t="s">
        <v>126</v>
      </c>
      <c r="H183" t="s">
        <v>2209</v>
      </c>
      <c r="I183" t="b">
        <v>0</v>
      </c>
      <c r="J183" t="s">
        <v>6168</v>
      </c>
      <c r="K183" t="str">
        <f>IF(Draft2016[[#This Row],[Keeper]],"Rookie","Auction")</f>
        <v>Auction</v>
      </c>
    </row>
    <row r="184" spans="4:11" x14ac:dyDescent="0.25">
      <c r="D184" t="s">
        <v>6014</v>
      </c>
      <c r="E184" t="s">
        <v>227</v>
      </c>
      <c r="F184">
        <v>1</v>
      </c>
      <c r="G184" t="s">
        <v>102</v>
      </c>
      <c r="H184" t="s">
        <v>2221</v>
      </c>
      <c r="I184" t="b">
        <v>0</v>
      </c>
      <c r="J184" t="s">
        <v>6168</v>
      </c>
      <c r="K184" t="str">
        <f>IF(Draft2016[[#This Row],[Keeper]],"Rookie","Auction")</f>
        <v>Auction</v>
      </c>
    </row>
    <row r="185" spans="4:11" x14ac:dyDescent="0.25">
      <c r="D185" t="s">
        <v>6014</v>
      </c>
      <c r="E185" t="s">
        <v>167</v>
      </c>
      <c r="F185">
        <v>1</v>
      </c>
      <c r="G185" t="s">
        <v>102</v>
      </c>
      <c r="H185" t="s">
        <v>6169</v>
      </c>
      <c r="I185" t="b">
        <v>0</v>
      </c>
      <c r="J185" t="s">
        <v>6168</v>
      </c>
      <c r="K185" t="str">
        <f>IF(Draft2016[[#This Row],[Keeper]],"Rookie","Auction")</f>
        <v>Auction</v>
      </c>
    </row>
    <row r="186" spans="4:11" x14ac:dyDescent="0.25">
      <c r="D186" t="s">
        <v>6014</v>
      </c>
      <c r="E186" t="s">
        <v>469</v>
      </c>
      <c r="F186">
        <v>1</v>
      </c>
      <c r="G186" t="s">
        <v>126</v>
      </c>
      <c r="H186" t="s">
        <v>28</v>
      </c>
      <c r="I186" t="b">
        <v>0</v>
      </c>
      <c r="J186" t="s">
        <v>6168</v>
      </c>
      <c r="K186" t="str">
        <f>IF(Draft2016[[#This Row],[Keeper]],"Rookie","Auction")</f>
        <v>Auction</v>
      </c>
    </row>
    <row r="187" spans="4:11" x14ac:dyDescent="0.25">
      <c r="D187" t="s">
        <v>6014</v>
      </c>
      <c r="E187" t="s">
        <v>767</v>
      </c>
      <c r="F187">
        <v>1</v>
      </c>
      <c r="G187" t="s">
        <v>102</v>
      </c>
      <c r="H187" t="s">
        <v>92</v>
      </c>
      <c r="I187" t="b">
        <v>0</v>
      </c>
      <c r="J187" t="s">
        <v>6168</v>
      </c>
      <c r="K187" t="str">
        <f>IF(Draft2016[[#This Row],[Keeper]],"Rookie","Auction")</f>
        <v>Auction</v>
      </c>
    </row>
    <row r="188" spans="4:11" x14ac:dyDescent="0.25">
      <c r="D188" t="s">
        <v>6014</v>
      </c>
      <c r="E188" t="s">
        <v>67</v>
      </c>
      <c r="F188">
        <v>1</v>
      </c>
      <c r="G188" t="s">
        <v>29</v>
      </c>
      <c r="H188" t="s">
        <v>34</v>
      </c>
      <c r="I188" t="b">
        <v>0</v>
      </c>
      <c r="J188" t="s">
        <v>6168</v>
      </c>
      <c r="K188" t="str">
        <f>IF(Draft2016[[#This Row],[Keeper]],"Rookie","Auction")</f>
        <v>Auction</v>
      </c>
    </row>
    <row r="189" spans="4:11" x14ac:dyDescent="0.25">
      <c r="D189" t="s">
        <v>6014</v>
      </c>
      <c r="E189" t="s">
        <v>413</v>
      </c>
      <c r="F189">
        <v>1</v>
      </c>
      <c r="G189" t="s">
        <v>64</v>
      </c>
      <c r="H189" t="s">
        <v>2221</v>
      </c>
      <c r="I189" t="b">
        <v>0</v>
      </c>
      <c r="J189" t="s">
        <v>6168</v>
      </c>
      <c r="K189" t="str">
        <f>IF(Draft2016[[#This Row],[Keeper]],"Rookie","Auction")</f>
        <v>Auction</v>
      </c>
    </row>
    <row r="190" spans="4:11" x14ac:dyDescent="0.25">
      <c r="D190" t="s">
        <v>6014</v>
      </c>
      <c r="E190" t="s">
        <v>585</v>
      </c>
      <c r="F190">
        <v>1</v>
      </c>
      <c r="G190" t="s">
        <v>6170</v>
      </c>
      <c r="H190" t="s">
        <v>2224</v>
      </c>
      <c r="I190" t="b">
        <v>0</v>
      </c>
      <c r="J190" t="s">
        <v>6168</v>
      </c>
      <c r="K190" t="str">
        <f>IF(Draft2016[[#This Row],[Keeper]],"Rookie","Auction")</f>
        <v>Auction</v>
      </c>
    </row>
    <row r="191" spans="4:11" x14ac:dyDescent="0.25">
      <c r="D191" t="s">
        <v>6014</v>
      </c>
      <c r="E191" t="s">
        <v>945</v>
      </c>
      <c r="F191">
        <v>1</v>
      </c>
      <c r="G191" t="s">
        <v>64</v>
      </c>
      <c r="H191" t="s">
        <v>2251</v>
      </c>
      <c r="I191" t="b">
        <v>0</v>
      </c>
      <c r="J191" t="s">
        <v>6168</v>
      </c>
      <c r="K191" t="str">
        <f>IF(Draft2016[[#This Row],[Keeper]],"Rookie","Auction")</f>
        <v>Auction</v>
      </c>
    </row>
    <row r="192" spans="4:11" x14ac:dyDescent="0.25">
      <c r="D192" t="s">
        <v>6014</v>
      </c>
      <c r="E192" t="s">
        <v>526</v>
      </c>
      <c r="F192">
        <v>1</v>
      </c>
      <c r="G192" t="s">
        <v>64</v>
      </c>
      <c r="H192" t="s">
        <v>62</v>
      </c>
      <c r="I192" t="b">
        <v>0</v>
      </c>
      <c r="J192" t="s">
        <v>6168</v>
      </c>
      <c r="K192" t="str">
        <f>IF(Draft2016[[#This Row],[Keeper]],"Rookie","Auction")</f>
        <v>Auction</v>
      </c>
    </row>
    <row r="193" spans="4:11" x14ac:dyDescent="0.25">
      <c r="D193" t="s">
        <v>6014</v>
      </c>
      <c r="E193" t="s">
        <v>276</v>
      </c>
      <c r="F193">
        <v>1</v>
      </c>
      <c r="G193" t="s">
        <v>102</v>
      </c>
      <c r="H193" t="s">
        <v>34</v>
      </c>
      <c r="I193" t="b">
        <v>0</v>
      </c>
      <c r="J193" t="s">
        <v>6168</v>
      </c>
      <c r="K193" t="str">
        <f>IF(Draft2016[[#This Row],[Keeper]],"Rookie","Auction")</f>
        <v>Auction</v>
      </c>
    </row>
    <row r="194" spans="4:11" x14ac:dyDescent="0.25">
      <c r="D194" t="s">
        <v>6014</v>
      </c>
      <c r="E194" t="s">
        <v>785</v>
      </c>
      <c r="F194">
        <v>1</v>
      </c>
      <c r="G194" t="s">
        <v>102</v>
      </c>
      <c r="H194" t="s">
        <v>2229</v>
      </c>
      <c r="I194" t="b">
        <v>0</v>
      </c>
      <c r="J194" t="s">
        <v>6168</v>
      </c>
      <c r="K194" t="str">
        <f>IF(Draft2016[[#This Row],[Keeper]],"Rookie","Auction")</f>
        <v>Auction</v>
      </c>
    </row>
    <row r="195" spans="4:11" x14ac:dyDescent="0.25">
      <c r="D195" t="s">
        <v>6019</v>
      </c>
      <c r="E195" t="s">
        <v>139</v>
      </c>
      <c r="F195">
        <v>73</v>
      </c>
      <c r="G195" t="s">
        <v>102</v>
      </c>
      <c r="H195" t="s">
        <v>2322</v>
      </c>
      <c r="I195" t="b">
        <v>0</v>
      </c>
      <c r="J195" t="s">
        <v>6167</v>
      </c>
      <c r="K195" t="str">
        <f>IF(Draft2016[[#This Row],[Keeper]],"Rookie","Auction")</f>
        <v>Auction</v>
      </c>
    </row>
    <row r="196" spans="4:11" x14ac:dyDescent="0.25">
      <c r="D196" t="s">
        <v>6019</v>
      </c>
      <c r="E196" t="s">
        <v>63</v>
      </c>
      <c r="F196">
        <v>69</v>
      </c>
      <c r="G196" t="s">
        <v>64</v>
      </c>
      <c r="H196" t="s">
        <v>2236</v>
      </c>
      <c r="I196" t="b">
        <v>0</v>
      </c>
      <c r="J196" t="s">
        <v>6167</v>
      </c>
      <c r="K196" t="str">
        <f>IF(Draft2016[[#This Row],[Keeper]],"Rookie","Auction")</f>
        <v>Auction</v>
      </c>
    </row>
    <row r="197" spans="4:11" x14ac:dyDescent="0.25">
      <c r="D197" t="s">
        <v>6019</v>
      </c>
      <c r="E197" t="s">
        <v>856</v>
      </c>
      <c r="F197">
        <v>46</v>
      </c>
      <c r="G197" t="s">
        <v>64</v>
      </c>
      <c r="H197" t="s">
        <v>2278</v>
      </c>
      <c r="I197" t="b">
        <v>0</v>
      </c>
      <c r="J197" t="s">
        <v>6167</v>
      </c>
      <c r="K197" t="str">
        <f>IF(Draft2016[[#This Row],[Keeper]],"Rookie","Auction")</f>
        <v>Auction</v>
      </c>
    </row>
    <row r="198" spans="4:11" x14ac:dyDescent="0.25">
      <c r="D198" t="s">
        <v>6019</v>
      </c>
      <c r="E198" t="s">
        <v>142</v>
      </c>
      <c r="F198">
        <v>40</v>
      </c>
      <c r="G198" t="s">
        <v>102</v>
      </c>
      <c r="H198" t="s">
        <v>2229</v>
      </c>
      <c r="I198" t="b">
        <v>0</v>
      </c>
      <c r="J198" t="s">
        <v>6167</v>
      </c>
      <c r="K198" t="str">
        <f>IF(Draft2016[[#This Row],[Keeper]],"Rookie","Auction")</f>
        <v>Auction</v>
      </c>
    </row>
    <row r="199" spans="4:11" x14ac:dyDescent="0.25">
      <c r="D199" t="s">
        <v>6019</v>
      </c>
      <c r="E199" t="s">
        <v>292</v>
      </c>
      <c r="F199">
        <v>18</v>
      </c>
      <c r="G199" t="s">
        <v>64</v>
      </c>
      <c r="H199" t="s">
        <v>2224</v>
      </c>
      <c r="I199" t="b">
        <v>0</v>
      </c>
      <c r="J199" t="s">
        <v>6168</v>
      </c>
      <c r="K199" t="str">
        <f>IF(Draft2016[[#This Row],[Keeper]],"Rookie","Auction")</f>
        <v>Auction</v>
      </c>
    </row>
    <row r="200" spans="4:11" x14ac:dyDescent="0.25">
      <c r="D200" t="s">
        <v>6019</v>
      </c>
      <c r="E200" t="s">
        <v>183</v>
      </c>
      <c r="F200">
        <v>12</v>
      </c>
      <c r="G200" t="s">
        <v>102</v>
      </c>
      <c r="H200" t="s">
        <v>2210</v>
      </c>
      <c r="I200" t="b">
        <v>0</v>
      </c>
      <c r="J200" t="s">
        <v>6168</v>
      </c>
      <c r="K200" t="str">
        <f>IF(Draft2016[[#This Row],[Keeper]],"Rookie","Auction")</f>
        <v>Auction</v>
      </c>
    </row>
    <row r="201" spans="4:11" x14ac:dyDescent="0.25">
      <c r="D201" t="s">
        <v>6019</v>
      </c>
      <c r="E201" t="s">
        <v>84</v>
      </c>
      <c r="F201">
        <v>10</v>
      </c>
      <c r="G201" t="s">
        <v>64</v>
      </c>
      <c r="H201" t="s">
        <v>2228</v>
      </c>
      <c r="I201" t="b">
        <v>1</v>
      </c>
      <c r="J201" t="s">
        <v>6167</v>
      </c>
      <c r="K201" t="str">
        <f>IF(Draft2016[[#This Row],[Keeper]],"Rookie","Auction")</f>
        <v>Rookie</v>
      </c>
    </row>
    <row r="202" spans="4:11" x14ac:dyDescent="0.25">
      <c r="D202" t="s">
        <v>6019</v>
      </c>
      <c r="E202" t="s">
        <v>82</v>
      </c>
      <c r="F202">
        <v>8</v>
      </c>
      <c r="G202" t="s">
        <v>29</v>
      </c>
      <c r="H202" t="s">
        <v>2322</v>
      </c>
      <c r="I202" t="b">
        <v>0</v>
      </c>
      <c r="J202" t="s">
        <v>6167</v>
      </c>
      <c r="K202" t="str">
        <f>IF(Draft2016[[#This Row],[Keeper]],"Rookie","Auction")</f>
        <v>Auction</v>
      </c>
    </row>
    <row r="203" spans="4:11" x14ac:dyDescent="0.25">
      <c r="D203" t="s">
        <v>6019</v>
      </c>
      <c r="E203" t="s">
        <v>118</v>
      </c>
      <c r="F203">
        <v>5</v>
      </c>
      <c r="G203" t="s">
        <v>102</v>
      </c>
      <c r="H203" t="s">
        <v>54</v>
      </c>
      <c r="I203" t="b">
        <v>1</v>
      </c>
      <c r="J203" t="s">
        <v>6168</v>
      </c>
      <c r="K203" t="str">
        <f>IF(Draft2016[[#This Row],[Keeper]],"Rookie","Auction")</f>
        <v>Rookie</v>
      </c>
    </row>
    <row r="204" spans="4:11" x14ac:dyDescent="0.25">
      <c r="D204" t="s">
        <v>6019</v>
      </c>
      <c r="E204" t="s">
        <v>714</v>
      </c>
      <c r="F204">
        <v>3</v>
      </c>
      <c r="G204" t="s">
        <v>102</v>
      </c>
      <c r="H204" t="s">
        <v>2210</v>
      </c>
      <c r="I204" t="b">
        <v>1</v>
      </c>
      <c r="J204" t="s">
        <v>6168</v>
      </c>
      <c r="K204" t="str">
        <f>IF(Draft2016[[#This Row],[Keeper]],"Rookie","Auction")</f>
        <v>Rookie</v>
      </c>
    </row>
    <row r="205" spans="4:11" x14ac:dyDescent="0.25">
      <c r="D205" t="s">
        <v>6019</v>
      </c>
      <c r="E205" t="s">
        <v>574</v>
      </c>
      <c r="F205">
        <v>3</v>
      </c>
      <c r="G205" t="s">
        <v>6170</v>
      </c>
      <c r="H205" t="s">
        <v>94</v>
      </c>
      <c r="I205" t="b">
        <v>0</v>
      </c>
      <c r="J205" t="s">
        <v>6168</v>
      </c>
      <c r="K205" t="str">
        <f>IF(Draft2016[[#This Row],[Keeper]],"Rookie","Auction")</f>
        <v>Auction</v>
      </c>
    </row>
    <row r="206" spans="4:11" x14ac:dyDescent="0.25">
      <c r="D206" t="s">
        <v>6019</v>
      </c>
      <c r="E206" t="s">
        <v>231</v>
      </c>
      <c r="F206">
        <v>1</v>
      </c>
      <c r="G206" t="s">
        <v>126</v>
      </c>
      <c r="H206" t="s">
        <v>28</v>
      </c>
      <c r="I206" t="b">
        <v>0</v>
      </c>
      <c r="J206" t="s">
        <v>6167</v>
      </c>
      <c r="K206" t="str">
        <f>IF(Draft2016[[#This Row],[Keeper]],"Rookie","Auction")</f>
        <v>Auction</v>
      </c>
    </row>
    <row r="207" spans="4:11" x14ac:dyDescent="0.25">
      <c r="D207" t="s">
        <v>6019</v>
      </c>
      <c r="E207" t="s">
        <v>76</v>
      </c>
      <c r="F207">
        <v>1</v>
      </c>
      <c r="G207" t="s">
        <v>29</v>
      </c>
      <c r="H207" t="s">
        <v>2231</v>
      </c>
      <c r="I207" t="b">
        <v>0</v>
      </c>
      <c r="J207" t="s">
        <v>6168</v>
      </c>
      <c r="K207" t="str">
        <f>IF(Draft2016[[#This Row],[Keeper]],"Rookie","Auction")</f>
        <v>Auction</v>
      </c>
    </row>
    <row r="208" spans="4:11" x14ac:dyDescent="0.25">
      <c r="D208" t="s">
        <v>6019</v>
      </c>
      <c r="E208" t="s">
        <v>458</v>
      </c>
      <c r="F208">
        <v>1</v>
      </c>
      <c r="G208" t="s">
        <v>102</v>
      </c>
      <c r="H208" t="s">
        <v>2246</v>
      </c>
      <c r="I208" t="b">
        <v>0</v>
      </c>
      <c r="J208" t="s">
        <v>6168</v>
      </c>
      <c r="K208" t="str">
        <f>IF(Draft2016[[#This Row],[Keeper]],"Rookie","Auction")</f>
        <v>Auction</v>
      </c>
    </row>
    <row r="209" spans="4:11" x14ac:dyDescent="0.25">
      <c r="D209" t="s">
        <v>6019</v>
      </c>
      <c r="E209" t="s">
        <v>710</v>
      </c>
      <c r="F209">
        <v>1</v>
      </c>
      <c r="G209" t="s">
        <v>102</v>
      </c>
      <c r="H209" t="s">
        <v>2236</v>
      </c>
      <c r="I209" t="b">
        <v>0</v>
      </c>
      <c r="J209" t="s">
        <v>6168</v>
      </c>
      <c r="K209" t="str">
        <f>IF(Draft2016[[#This Row],[Keeper]],"Rookie","Auction")</f>
        <v>Auction</v>
      </c>
    </row>
    <row r="210" spans="4:11" x14ac:dyDescent="0.25">
      <c r="D210" t="s">
        <v>6019</v>
      </c>
      <c r="E210" t="s">
        <v>902</v>
      </c>
      <c r="F210">
        <v>1</v>
      </c>
      <c r="G210" t="s">
        <v>64</v>
      </c>
      <c r="H210" t="s">
        <v>2228</v>
      </c>
      <c r="I210" t="b">
        <v>0</v>
      </c>
      <c r="J210" t="s">
        <v>6168</v>
      </c>
      <c r="K210" t="str">
        <f>IF(Draft2016[[#This Row],[Keeper]],"Rookie","Auction")</f>
        <v>Auction</v>
      </c>
    </row>
    <row r="211" spans="4:11" x14ac:dyDescent="0.25">
      <c r="D211" t="s">
        <v>6019</v>
      </c>
      <c r="E211" t="s">
        <v>397</v>
      </c>
      <c r="F211">
        <v>1</v>
      </c>
      <c r="G211" t="s">
        <v>64</v>
      </c>
      <c r="H211" t="s">
        <v>2219</v>
      </c>
      <c r="I211" t="b">
        <v>0</v>
      </c>
      <c r="J211" t="s">
        <v>6168</v>
      </c>
      <c r="K211" t="str">
        <f>IF(Draft2016[[#This Row],[Keeper]],"Rookie","Auction")</f>
        <v>Auction</v>
      </c>
    </row>
    <row r="212" spans="4:11" x14ac:dyDescent="0.25">
      <c r="D212" t="s">
        <v>6019</v>
      </c>
      <c r="E212" t="s">
        <v>915</v>
      </c>
      <c r="F212">
        <v>1</v>
      </c>
      <c r="G212" t="s">
        <v>64</v>
      </c>
      <c r="H212" t="s">
        <v>2229</v>
      </c>
      <c r="I212" t="b">
        <v>0</v>
      </c>
      <c r="J212" t="s">
        <v>6168</v>
      </c>
      <c r="K212" t="str">
        <f>IF(Draft2016[[#This Row],[Keeper]],"Rookie","Auction")</f>
        <v>Auction</v>
      </c>
    </row>
    <row r="213" spans="4:11" x14ac:dyDescent="0.25">
      <c r="D213" t="s">
        <v>6019</v>
      </c>
      <c r="E213" t="s">
        <v>122</v>
      </c>
      <c r="F213">
        <v>1</v>
      </c>
      <c r="G213" t="s">
        <v>102</v>
      </c>
      <c r="H213" t="s">
        <v>28</v>
      </c>
      <c r="I213" t="b">
        <v>0</v>
      </c>
      <c r="J213" t="s">
        <v>6168</v>
      </c>
      <c r="K213" t="str">
        <f>IF(Draft2016[[#This Row],[Keeper]],"Rookie","Auction")</f>
        <v>Auction</v>
      </c>
    </row>
    <row r="214" spans="4:11" x14ac:dyDescent="0.25">
      <c r="D214" t="s">
        <v>6019</v>
      </c>
      <c r="E214" t="s">
        <v>642</v>
      </c>
      <c r="F214">
        <v>1</v>
      </c>
      <c r="G214" t="s">
        <v>126</v>
      </c>
      <c r="H214" t="s">
        <v>2210</v>
      </c>
      <c r="I214" t="b">
        <v>0</v>
      </c>
      <c r="J214" t="s">
        <v>6168</v>
      </c>
      <c r="K214" t="str">
        <f>IF(Draft2016[[#This Row],[Keeper]],"Rookie","Auction")</f>
        <v>Auction</v>
      </c>
    </row>
    <row r="215" spans="4:11" x14ac:dyDescent="0.25">
      <c r="D215" t="s">
        <v>6019</v>
      </c>
      <c r="E215" t="s">
        <v>219</v>
      </c>
      <c r="F215">
        <v>1</v>
      </c>
      <c r="G215" t="s">
        <v>64</v>
      </c>
      <c r="H215" t="s">
        <v>34</v>
      </c>
      <c r="I215" t="b">
        <v>0</v>
      </c>
      <c r="J215" t="s">
        <v>6168</v>
      </c>
      <c r="K215" t="str">
        <f>IF(Draft2016[[#This Row],[Keeper]],"Rookie","Auction")</f>
        <v>Auction</v>
      </c>
    </row>
    <row r="216" spans="4:11" x14ac:dyDescent="0.25">
      <c r="D216" t="s">
        <v>6019</v>
      </c>
      <c r="E216" t="s">
        <v>223</v>
      </c>
      <c r="F216">
        <v>1</v>
      </c>
      <c r="G216" t="s">
        <v>102</v>
      </c>
      <c r="H216" t="s">
        <v>2224</v>
      </c>
      <c r="I216" t="b">
        <v>0</v>
      </c>
      <c r="J216" t="s">
        <v>6168</v>
      </c>
      <c r="K216" t="str">
        <f>IF(Draft2016[[#This Row],[Keeper]],"Rookie","Auction")</f>
        <v>Auction</v>
      </c>
    </row>
    <row r="217" spans="4:11" x14ac:dyDescent="0.25">
      <c r="D217" t="s">
        <v>6019</v>
      </c>
      <c r="E217" t="s">
        <v>610</v>
      </c>
      <c r="F217">
        <v>1</v>
      </c>
      <c r="G217" t="s">
        <v>126</v>
      </c>
      <c r="H217" t="s">
        <v>92</v>
      </c>
      <c r="I217" t="b">
        <v>0</v>
      </c>
      <c r="J217" t="s">
        <v>6168</v>
      </c>
      <c r="K217" t="str">
        <f>IF(Draft2016[[#This Row],[Keeper]],"Rookie","Auction")</f>
        <v>Auction</v>
      </c>
    </row>
    <row r="218" spans="4:11" x14ac:dyDescent="0.25">
      <c r="D218" t="s">
        <v>6019</v>
      </c>
      <c r="E218" t="s">
        <v>172</v>
      </c>
      <c r="F218">
        <v>1</v>
      </c>
      <c r="G218" t="s">
        <v>102</v>
      </c>
      <c r="H218" t="s">
        <v>2210</v>
      </c>
      <c r="I218" t="b">
        <v>0</v>
      </c>
      <c r="J218" t="s">
        <v>6168</v>
      </c>
      <c r="K218" t="str">
        <f>IF(Draft2016[[#This Row],[Keeper]],"Rookie","Auction")</f>
        <v>Auction</v>
      </c>
    </row>
    <row r="219" spans="4:11" x14ac:dyDescent="0.25">
      <c r="D219" t="s">
        <v>6015</v>
      </c>
      <c r="E219" t="s">
        <v>674</v>
      </c>
      <c r="F219">
        <v>60</v>
      </c>
      <c r="G219" t="s">
        <v>64</v>
      </c>
      <c r="H219" t="s">
        <v>2209</v>
      </c>
      <c r="I219" t="b">
        <v>0</v>
      </c>
      <c r="J219" t="s">
        <v>6167</v>
      </c>
      <c r="K219" t="str">
        <f>IF(Draft2016[[#This Row],[Keeper]],"Rookie","Auction")</f>
        <v>Auction</v>
      </c>
    </row>
    <row r="220" spans="4:11" x14ac:dyDescent="0.25">
      <c r="D220" t="s">
        <v>6015</v>
      </c>
      <c r="E220" t="s">
        <v>193</v>
      </c>
      <c r="F220">
        <v>57</v>
      </c>
      <c r="G220" t="s">
        <v>102</v>
      </c>
      <c r="H220" t="s">
        <v>28</v>
      </c>
      <c r="I220" t="b">
        <v>0</v>
      </c>
      <c r="J220" t="s">
        <v>6167</v>
      </c>
      <c r="K220" t="str">
        <f>IF(Draft2016[[#This Row],[Keeper]],"Rookie","Auction")</f>
        <v>Auction</v>
      </c>
    </row>
    <row r="221" spans="4:11" x14ac:dyDescent="0.25">
      <c r="D221" t="s">
        <v>6015</v>
      </c>
      <c r="E221" t="s">
        <v>264</v>
      </c>
      <c r="F221">
        <v>55</v>
      </c>
      <c r="G221" t="s">
        <v>102</v>
      </c>
      <c r="H221" t="s">
        <v>159</v>
      </c>
      <c r="I221" t="b">
        <v>0</v>
      </c>
      <c r="J221" t="s">
        <v>6167</v>
      </c>
      <c r="K221" t="str">
        <f>IF(Draft2016[[#This Row],[Keeper]],"Rookie","Auction")</f>
        <v>Auction</v>
      </c>
    </row>
    <row r="222" spans="4:11" x14ac:dyDescent="0.25">
      <c r="D222" t="s">
        <v>6015</v>
      </c>
      <c r="E222" t="s">
        <v>35</v>
      </c>
      <c r="F222">
        <v>52</v>
      </c>
      <c r="G222" t="s">
        <v>29</v>
      </c>
      <c r="H222" t="s">
        <v>2224</v>
      </c>
      <c r="I222" t="b">
        <v>0</v>
      </c>
      <c r="J222" t="s">
        <v>6167</v>
      </c>
      <c r="K222" t="str">
        <f>IF(Draft2016[[#This Row],[Keeper]],"Rookie","Auction")</f>
        <v>Auction</v>
      </c>
    </row>
    <row r="223" spans="4:11" x14ac:dyDescent="0.25">
      <c r="D223" t="s">
        <v>6015</v>
      </c>
      <c r="E223" t="s">
        <v>146</v>
      </c>
      <c r="F223">
        <v>20</v>
      </c>
      <c r="G223" t="s">
        <v>126</v>
      </c>
      <c r="H223" t="s">
        <v>62</v>
      </c>
      <c r="I223" t="b">
        <v>0</v>
      </c>
      <c r="J223" t="s">
        <v>6167</v>
      </c>
      <c r="K223" t="str">
        <f>IF(Draft2016[[#This Row],[Keeper]],"Rookie","Auction")</f>
        <v>Auction</v>
      </c>
    </row>
    <row r="224" spans="4:11" x14ac:dyDescent="0.25">
      <c r="D224" t="s">
        <v>6015</v>
      </c>
      <c r="E224" t="s">
        <v>157</v>
      </c>
      <c r="F224">
        <v>10</v>
      </c>
      <c r="G224" t="s">
        <v>102</v>
      </c>
      <c r="H224" t="s">
        <v>2213</v>
      </c>
      <c r="I224" t="b">
        <v>0</v>
      </c>
      <c r="J224" t="s">
        <v>6167</v>
      </c>
      <c r="K224" t="str">
        <f>IF(Draft2016[[#This Row],[Keeper]],"Rookie","Auction")</f>
        <v>Auction</v>
      </c>
    </row>
    <row r="225" spans="4:11" x14ac:dyDescent="0.25">
      <c r="D225" t="s">
        <v>6015</v>
      </c>
      <c r="E225" t="s">
        <v>930</v>
      </c>
      <c r="F225">
        <v>10</v>
      </c>
      <c r="G225" t="s">
        <v>64</v>
      </c>
      <c r="H225" t="s">
        <v>2236</v>
      </c>
      <c r="I225" t="b">
        <v>0</v>
      </c>
      <c r="J225" t="s">
        <v>6168</v>
      </c>
      <c r="K225" t="str">
        <f>IF(Draft2016[[#This Row],[Keeper]],"Rookie","Auction")</f>
        <v>Auction</v>
      </c>
    </row>
    <row r="226" spans="4:11" x14ac:dyDescent="0.25">
      <c r="D226" t="s">
        <v>6015</v>
      </c>
      <c r="E226" t="s">
        <v>377</v>
      </c>
      <c r="F226">
        <v>9</v>
      </c>
      <c r="G226" t="s">
        <v>102</v>
      </c>
      <c r="H226" t="s">
        <v>2209</v>
      </c>
      <c r="I226" t="b">
        <v>1</v>
      </c>
      <c r="J226" t="s">
        <v>6168</v>
      </c>
      <c r="K226" t="str">
        <f>IF(Draft2016[[#This Row],[Keeper]],"Rookie","Auction")</f>
        <v>Rookie</v>
      </c>
    </row>
    <row r="227" spans="4:11" x14ac:dyDescent="0.25">
      <c r="D227" t="s">
        <v>6015</v>
      </c>
      <c r="E227" t="s">
        <v>580</v>
      </c>
      <c r="F227">
        <v>4</v>
      </c>
      <c r="G227" t="s">
        <v>6170</v>
      </c>
      <c r="H227" t="s">
        <v>2221</v>
      </c>
      <c r="I227" t="b">
        <v>0</v>
      </c>
      <c r="J227" t="s">
        <v>6168</v>
      </c>
      <c r="K227" t="str">
        <f>IF(Draft2016[[#This Row],[Keeper]],"Rookie","Auction")</f>
        <v>Auction</v>
      </c>
    </row>
    <row r="228" spans="4:11" x14ac:dyDescent="0.25">
      <c r="D228" t="s">
        <v>6015</v>
      </c>
      <c r="E228" t="s">
        <v>38</v>
      </c>
      <c r="F228">
        <v>3</v>
      </c>
      <c r="G228" t="s">
        <v>29</v>
      </c>
      <c r="H228" t="s">
        <v>2311</v>
      </c>
      <c r="I228" t="b">
        <v>1</v>
      </c>
      <c r="J228" t="s">
        <v>6168</v>
      </c>
      <c r="K228" t="str">
        <f>IF(Draft2016[[#This Row],[Keeper]],"Rookie","Auction")</f>
        <v>Rookie</v>
      </c>
    </row>
    <row r="229" spans="4:11" x14ac:dyDescent="0.25">
      <c r="D229" t="s">
        <v>6015</v>
      </c>
      <c r="E229" t="s">
        <v>265</v>
      </c>
      <c r="F229">
        <v>3</v>
      </c>
      <c r="G229" t="s">
        <v>102</v>
      </c>
      <c r="H229" t="s">
        <v>2268</v>
      </c>
      <c r="I229" t="b">
        <v>0</v>
      </c>
      <c r="J229" t="s">
        <v>6168</v>
      </c>
      <c r="K229" t="str">
        <f>IF(Draft2016[[#This Row],[Keeper]],"Rookie","Auction")</f>
        <v>Auction</v>
      </c>
    </row>
    <row r="230" spans="4:11" x14ac:dyDescent="0.25">
      <c r="D230" t="s">
        <v>6015</v>
      </c>
      <c r="E230" t="s">
        <v>889</v>
      </c>
      <c r="F230">
        <v>2</v>
      </c>
      <c r="G230" t="s">
        <v>64</v>
      </c>
      <c r="H230" t="s">
        <v>2311</v>
      </c>
      <c r="I230" t="b">
        <v>0</v>
      </c>
      <c r="J230" t="s">
        <v>6167</v>
      </c>
      <c r="K230" t="str">
        <f>IF(Draft2016[[#This Row],[Keeper]],"Rookie","Auction")</f>
        <v>Auction</v>
      </c>
    </row>
    <row r="231" spans="4:11" x14ac:dyDescent="0.25">
      <c r="D231" t="s">
        <v>6015</v>
      </c>
      <c r="E231" t="s">
        <v>153</v>
      </c>
      <c r="F231">
        <v>2</v>
      </c>
      <c r="G231" t="s">
        <v>64</v>
      </c>
      <c r="H231" t="s">
        <v>34</v>
      </c>
      <c r="I231" t="b">
        <v>0</v>
      </c>
      <c r="J231" t="s">
        <v>6168</v>
      </c>
      <c r="K231" t="str">
        <f>IF(Draft2016[[#This Row],[Keeper]],"Rookie","Auction")</f>
        <v>Auction</v>
      </c>
    </row>
    <row r="232" spans="4:11" x14ac:dyDescent="0.25">
      <c r="D232" t="s">
        <v>6015</v>
      </c>
      <c r="E232" t="s">
        <v>161</v>
      </c>
      <c r="F232">
        <v>2</v>
      </c>
      <c r="G232" t="s">
        <v>102</v>
      </c>
      <c r="H232" t="s">
        <v>2248</v>
      </c>
      <c r="I232" t="b">
        <v>0</v>
      </c>
      <c r="J232" t="s">
        <v>6168</v>
      </c>
      <c r="K232" t="str">
        <f>IF(Draft2016[[#This Row],[Keeper]],"Rookie","Auction")</f>
        <v>Auction</v>
      </c>
    </row>
    <row r="233" spans="4:11" x14ac:dyDescent="0.25">
      <c r="D233" t="s">
        <v>6015</v>
      </c>
      <c r="E233" t="s">
        <v>255</v>
      </c>
      <c r="F233">
        <v>2</v>
      </c>
      <c r="G233" t="s">
        <v>126</v>
      </c>
      <c r="H233" t="s">
        <v>2231</v>
      </c>
      <c r="I233" t="b">
        <v>0</v>
      </c>
      <c r="J233" t="s">
        <v>6168</v>
      </c>
      <c r="K233" t="str">
        <f>IF(Draft2016[[#This Row],[Keeper]],"Rookie","Auction")</f>
        <v>Auction</v>
      </c>
    </row>
    <row r="234" spans="4:11" x14ac:dyDescent="0.25">
      <c r="D234" t="s">
        <v>6015</v>
      </c>
      <c r="E234" t="s">
        <v>299</v>
      </c>
      <c r="F234">
        <v>1</v>
      </c>
      <c r="G234" t="s">
        <v>64</v>
      </c>
      <c r="H234" t="s">
        <v>94</v>
      </c>
      <c r="I234" t="b">
        <v>0</v>
      </c>
      <c r="J234" t="s">
        <v>6168</v>
      </c>
      <c r="K234" t="str">
        <f>IF(Draft2016[[#This Row],[Keeper]],"Rookie","Auction")</f>
        <v>Auction</v>
      </c>
    </row>
    <row r="235" spans="4:11" x14ac:dyDescent="0.25">
      <c r="D235" t="s">
        <v>6015</v>
      </c>
      <c r="E235" t="s">
        <v>6178</v>
      </c>
      <c r="F235">
        <v>1</v>
      </c>
      <c r="G235" t="s">
        <v>102</v>
      </c>
      <c r="H235" t="s">
        <v>94</v>
      </c>
      <c r="I235" t="b">
        <v>0</v>
      </c>
      <c r="J235" t="s">
        <v>6168</v>
      </c>
      <c r="K235" t="str">
        <f>IF(Draft2016[[#This Row],[Keeper]],"Rookie","Auction")</f>
        <v>Auction</v>
      </c>
    </row>
    <row r="236" spans="4:11" x14ac:dyDescent="0.25">
      <c r="D236" t="s">
        <v>6015</v>
      </c>
      <c r="E236" t="s">
        <v>501</v>
      </c>
      <c r="F236">
        <v>1</v>
      </c>
      <c r="G236" t="s">
        <v>102</v>
      </c>
      <c r="H236" t="s">
        <v>2236</v>
      </c>
      <c r="I236" t="b">
        <v>0</v>
      </c>
      <c r="J236" t="s">
        <v>6168</v>
      </c>
      <c r="K236" t="str">
        <f>IF(Draft2016[[#This Row],[Keeper]],"Rookie","Auction")</f>
        <v>Auction</v>
      </c>
    </row>
    <row r="237" spans="4:11" x14ac:dyDescent="0.25">
      <c r="D237" t="s">
        <v>6015</v>
      </c>
      <c r="E237" t="s">
        <v>236</v>
      </c>
      <c r="F237">
        <v>1</v>
      </c>
      <c r="G237" t="s">
        <v>64</v>
      </c>
      <c r="H237" t="s">
        <v>2213</v>
      </c>
      <c r="I237" t="b">
        <v>0</v>
      </c>
      <c r="J237" t="s">
        <v>6168</v>
      </c>
      <c r="K237" t="str">
        <f>IF(Draft2016[[#This Row],[Keeper]],"Rookie","Auction")</f>
        <v>Auction</v>
      </c>
    </row>
    <row r="238" spans="4:11" x14ac:dyDescent="0.25">
      <c r="D238" t="s">
        <v>6015</v>
      </c>
      <c r="E238" t="s">
        <v>587</v>
      </c>
      <c r="F238">
        <v>1</v>
      </c>
      <c r="G238" t="s">
        <v>6170</v>
      </c>
      <c r="H238" t="s">
        <v>2248</v>
      </c>
      <c r="I238" t="b">
        <v>0</v>
      </c>
      <c r="J238" t="s">
        <v>6168</v>
      </c>
      <c r="K238" t="str">
        <f>IF(Draft2016[[#This Row],[Keeper]],"Rookie","Auction")</f>
        <v>Auction</v>
      </c>
    </row>
    <row r="239" spans="4:11" x14ac:dyDescent="0.25">
      <c r="D239" t="s">
        <v>6015</v>
      </c>
      <c r="E239" t="s">
        <v>220</v>
      </c>
      <c r="F239">
        <v>1</v>
      </c>
      <c r="G239" t="s">
        <v>102</v>
      </c>
      <c r="H239" t="s">
        <v>2228</v>
      </c>
      <c r="I239" t="b">
        <v>0</v>
      </c>
      <c r="J239" t="s">
        <v>6168</v>
      </c>
      <c r="K239" t="str">
        <f>IF(Draft2016[[#This Row],[Keeper]],"Rookie","Auction")</f>
        <v>Auction</v>
      </c>
    </row>
    <row r="240" spans="4:11" x14ac:dyDescent="0.25">
      <c r="D240" t="s">
        <v>6015</v>
      </c>
      <c r="E240" t="s">
        <v>229</v>
      </c>
      <c r="F240">
        <v>1</v>
      </c>
      <c r="G240" t="s">
        <v>126</v>
      </c>
      <c r="H240" t="s">
        <v>2233</v>
      </c>
      <c r="I240" t="b">
        <v>0</v>
      </c>
      <c r="J240" t="s">
        <v>6168</v>
      </c>
      <c r="K240" t="str">
        <f>IF(Draft2016[[#This Row],[Keeper]],"Rookie","Auction")</f>
        <v>Auction</v>
      </c>
    </row>
    <row r="241" spans="4:11" x14ac:dyDescent="0.25">
      <c r="D241" t="s">
        <v>6015</v>
      </c>
      <c r="E241" t="s">
        <v>358</v>
      </c>
      <c r="F241">
        <v>1</v>
      </c>
      <c r="G241" t="s">
        <v>102</v>
      </c>
      <c r="H241" t="s">
        <v>6175</v>
      </c>
      <c r="I241" t="b">
        <v>0</v>
      </c>
      <c r="J241" t="s">
        <v>6168</v>
      </c>
      <c r="K241" t="str">
        <f>IF(Draft2016[[#This Row],[Keeper]],"Rookie","Auction")</f>
        <v>Auction</v>
      </c>
    </row>
    <row r="242" spans="4:11" x14ac:dyDescent="0.25">
      <c r="D242" t="s">
        <v>6015</v>
      </c>
      <c r="E242" t="s">
        <v>267</v>
      </c>
      <c r="F242">
        <v>1</v>
      </c>
      <c r="G242" t="s">
        <v>64</v>
      </c>
      <c r="H242" t="s">
        <v>2221</v>
      </c>
      <c r="I242" t="b">
        <v>0</v>
      </c>
      <c r="J242" t="s">
        <v>6168</v>
      </c>
      <c r="K242" t="str">
        <f>IF(Draft2016[[#This Row],[Keeper]],"Rookie","Auction")</f>
        <v>Auction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34C5-F93B-4EA2-8DEB-36F155690330}">
  <sheetPr codeName="Sheet18"/>
  <dimension ref="A1:W4731"/>
  <sheetViews>
    <sheetView workbookViewId="0">
      <selection activeCell="A2773" sqref="A2773"/>
    </sheetView>
  </sheetViews>
  <sheetFormatPr defaultRowHeight="15" x14ac:dyDescent="0.25"/>
  <cols>
    <col min="1" max="1" width="30.42578125" bestFit="1" customWidth="1"/>
    <col min="2" max="2" width="8.5703125" bestFit="1" customWidth="1"/>
    <col min="3" max="3" width="12.7109375" bestFit="1" customWidth="1"/>
    <col min="4" max="4" width="10.5703125" bestFit="1" customWidth="1"/>
    <col min="5" max="5" width="11.140625" bestFit="1" customWidth="1"/>
    <col min="6" max="6" width="27" bestFit="1" customWidth="1"/>
    <col min="7" max="7" width="10.28515625" bestFit="1" customWidth="1"/>
    <col min="8" max="8" width="9.42578125" bestFit="1" customWidth="1"/>
    <col min="9" max="9" width="11.5703125" bestFit="1" customWidth="1"/>
    <col min="10" max="10" width="17.42578125" bestFit="1" customWidth="1"/>
    <col min="11" max="11" width="12.28515625" bestFit="1" customWidth="1"/>
    <col min="12" max="12" width="13.140625" bestFit="1" customWidth="1"/>
    <col min="13" max="13" width="21" bestFit="1" customWidth="1"/>
    <col min="14" max="14" width="6.42578125" bestFit="1" customWidth="1"/>
    <col min="15" max="15" width="27.42578125" bestFit="1" customWidth="1"/>
    <col min="16" max="16" width="19" bestFit="1" customWidth="1"/>
    <col min="17" max="17" width="14.7109375" bestFit="1" customWidth="1"/>
    <col min="18" max="18" width="10.28515625" bestFit="1" customWidth="1"/>
    <col min="19" max="19" width="20.140625" bestFit="1" customWidth="1"/>
    <col min="20" max="20" width="9" bestFit="1" customWidth="1"/>
    <col min="21" max="21" width="7.85546875" bestFit="1" customWidth="1"/>
    <col min="22" max="22" width="12.5703125" bestFit="1" customWidth="1"/>
    <col min="23" max="24" width="11.42578125" bestFit="1" customWidth="1"/>
    <col min="25" max="25" width="24.7109375" bestFit="1" customWidth="1"/>
  </cols>
  <sheetData>
    <row r="1" spans="1:23" x14ac:dyDescent="0.25">
      <c r="A1" t="s">
        <v>2557</v>
      </c>
      <c r="B1" t="s">
        <v>6179</v>
      </c>
      <c r="C1" t="s">
        <v>2558</v>
      </c>
      <c r="D1" t="s">
        <v>4933</v>
      </c>
      <c r="E1" t="s">
        <v>6180</v>
      </c>
      <c r="F1" t="s">
        <v>6181</v>
      </c>
      <c r="G1" t="s">
        <v>6182</v>
      </c>
      <c r="H1" t="s">
        <v>6183</v>
      </c>
      <c r="I1" t="s">
        <v>1063</v>
      </c>
      <c r="J1" t="s">
        <v>6184</v>
      </c>
      <c r="K1" t="s">
        <v>2559</v>
      </c>
      <c r="L1" t="s">
        <v>6185</v>
      </c>
      <c r="M1" t="s">
        <v>6186</v>
      </c>
      <c r="N1" t="s">
        <v>6187</v>
      </c>
      <c r="O1" t="s">
        <v>6188</v>
      </c>
      <c r="P1" t="s">
        <v>6189</v>
      </c>
      <c r="Q1" t="s">
        <v>6190</v>
      </c>
      <c r="R1" t="s">
        <v>6191</v>
      </c>
      <c r="S1" t="s">
        <v>6192</v>
      </c>
      <c r="T1" t="s">
        <v>6193</v>
      </c>
      <c r="U1" t="s">
        <v>4932</v>
      </c>
      <c r="V1" t="s">
        <v>6194</v>
      </c>
      <c r="W1" t="s">
        <v>6195</v>
      </c>
    </row>
    <row r="2" spans="1:23" x14ac:dyDescent="0.25">
      <c r="A2" t="s">
        <v>6196</v>
      </c>
      <c r="B2">
        <v>1</v>
      </c>
      <c r="C2" t="s">
        <v>6197</v>
      </c>
      <c r="D2" t="s">
        <v>126</v>
      </c>
      <c r="E2" t="s">
        <v>6198</v>
      </c>
      <c r="F2" t="s">
        <v>6199</v>
      </c>
      <c r="G2">
        <v>45</v>
      </c>
      <c r="H2" t="s">
        <v>6200</v>
      </c>
      <c r="I2" t="s">
        <v>6197</v>
      </c>
      <c r="J2">
        <v>21427</v>
      </c>
      <c r="K2">
        <v>3</v>
      </c>
      <c r="L2" t="s">
        <v>6201</v>
      </c>
      <c r="M2" t="s">
        <v>6202</v>
      </c>
      <c r="N2">
        <v>26</v>
      </c>
      <c r="O2" t="s">
        <v>6203</v>
      </c>
      <c r="P2" t="s">
        <v>126</v>
      </c>
      <c r="R2">
        <v>3926590</v>
      </c>
      <c r="T2" t="s">
        <v>6204</v>
      </c>
      <c r="V2" t="s">
        <v>6205</v>
      </c>
      <c r="W2">
        <v>32262</v>
      </c>
    </row>
    <row r="3" spans="1:23" x14ac:dyDescent="0.25">
      <c r="A3" t="s">
        <v>6206</v>
      </c>
      <c r="B3">
        <v>1</v>
      </c>
      <c r="C3" t="s">
        <v>6207</v>
      </c>
      <c r="D3" t="s">
        <v>126</v>
      </c>
      <c r="F3" t="s">
        <v>6199</v>
      </c>
      <c r="G3">
        <v>0</v>
      </c>
      <c r="H3" t="s">
        <v>6208</v>
      </c>
      <c r="I3" t="s">
        <v>6207</v>
      </c>
      <c r="K3">
        <v>1</v>
      </c>
      <c r="L3" t="s">
        <v>6209</v>
      </c>
      <c r="M3" t="s">
        <v>6210</v>
      </c>
      <c r="N3">
        <v>24</v>
      </c>
      <c r="O3" t="s">
        <v>6211</v>
      </c>
      <c r="P3" t="s">
        <v>126</v>
      </c>
      <c r="T3" t="s">
        <v>6212</v>
      </c>
      <c r="V3" t="s">
        <v>6213</v>
      </c>
    </row>
    <row r="4" spans="1:23" x14ac:dyDescent="0.25">
      <c r="A4" t="s">
        <v>63</v>
      </c>
      <c r="B4">
        <v>1</v>
      </c>
      <c r="C4" t="s">
        <v>5503</v>
      </c>
      <c r="D4" t="s">
        <v>64</v>
      </c>
      <c r="E4" t="s">
        <v>6214</v>
      </c>
      <c r="F4" t="s">
        <v>6199</v>
      </c>
      <c r="G4">
        <v>6</v>
      </c>
      <c r="H4" t="s">
        <v>6215</v>
      </c>
      <c r="I4" t="s">
        <v>5503</v>
      </c>
      <c r="J4">
        <v>14967</v>
      </c>
      <c r="K4">
        <v>9</v>
      </c>
      <c r="L4" t="s">
        <v>6216</v>
      </c>
      <c r="M4" t="s">
        <v>6217</v>
      </c>
      <c r="N4">
        <v>29</v>
      </c>
      <c r="O4" t="s">
        <v>6218</v>
      </c>
      <c r="P4" t="s">
        <v>64</v>
      </c>
      <c r="R4">
        <v>15825</v>
      </c>
      <c r="T4" t="s">
        <v>6219</v>
      </c>
      <c r="U4" t="s">
        <v>94</v>
      </c>
      <c r="V4" t="s">
        <v>6220</v>
      </c>
      <c r="W4">
        <v>26671</v>
      </c>
    </row>
    <row r="5" spans="1:23" x14ac:dyDescent="0.25">
      <c r="A5" t="s">
        <v>6221</v>
      </c>
      <c r="B5">
        <v>1</v>
      </c>
      <c r="C5" t="s">
        <v>6222</v>
      </c>
      <c r="D5" t="s">
        <v>126</v>
      </c>
      <c r="F5" t="s">
        <v>6199</v>
      </c>
      <c r="G5">
        <v>41</v>
      </c>
      <c r="H5" t="s">
        <v>6223</v>
      </c>
      <c r="I5" t="s">
        <v>6222</v>
      </c>
      <c r="K5">
        <v>1</v>
      </c>
      <c r="L5" t="s">
        <v>6224</v>
      </c>
      <c r="M5" t="s">
        <v>6225</v>
      </c>
      <c r="N5">
        <v>24</v>
      </c>
      <c r="O5" t="s">
        <v>6226</v>
      </c>
      <c r="P5" t="s">
        <v>126</v>
      </c>
      <c r="T5" t="s">
        <v>6227</v>
      </c>
      <c r="V5" t="s">
        <v>6228</v>
      </c>
    </row>
    <row r="6" spans="1:23" x14ac:dyDescent="0.25">
      <c r="A6" t="s">
        <v>6229</v>
      </c>
      <c r="B6">
        <v>1</v>
      </c>
      <c r="C6" t="s">
        <v>6230</v>
      </c>
      <c r="D6" t="s">
        <v>29</v>
      </c>
      <c r="F6" t="s">
        <v>6231</v>
      </c>
      <c r="H6" t="s">
        <v>6232</v>
      </c>
      <c r="I6" t="s">
        <v>6230</v>
      </c>
      <c r="K6">
        <v>0</v>
      </c>
      <c r="L6" t="s">
        <v>6233</v>
      </c>
      <c r="M6" t="s">
        <v>6234</v>
      </c>
      <c r="N6">
        <v>25</v>
      </c>
      <c r="O6" t="s">
        <v>6235</v>
      </c>
      <c r="P6" t="s">
        <v>29</v>
      </c>
      <c r="T6" t="s">
        <v>6227</v>
      </c>
      <c r="V6" t="s">
        <v>6236</v>
      </c>
    </row>
    <row r="7" spans="1:23" x14ac:dyDescent="0.25">
      <c r="A7" t="s">
        <v>6237</v>
      </c>
      <c r="B7">
        <v>1</v>
      </c>
      <c r="C7" t="s">
        <v>6238</v>
      </c>
      <c r="D7" t="s">
        <v>31</v>
      </c>
      <c r="F7" t="s">
        <v>6199</v>
      </c>
      <c r="G7">
        <v>17</v>
      </c>
      <c r="H7" t="s">
        <v>6239</v>
      </c>
      <c r="I7" t="s">
        <v>6238</v>
      </c>
      <c r="J7">
        <v>24902</v>
      </c>
      <c r="K7">
        <v>3</v>
      </c>
      <c r="L7" t="s">
        <v>6240</v>
      </c>
      <c r="M7" t="s">
        <v>6241</v>
      </c>
      <c r="N7">
        <v>31</v>
      </c>
      <c r="O7" t="s">
        <v>6242</v>
      </c>
      <c r="P7" t="s">
        <v>31</v>
      </c>
      <c r="S7">
        <v>1</v>
      </c>
      <c r="T7" t="s">
        <v>6204</v>
      </c>
      <c r="U7" t="s">
        <v>2228</v>
      </c>
      <c r="V7" t="s">
        <v>6243</v>
      </c>
    </row>
    <row r="8" spans="1:23" x14ac:dyDescent="0.25">
      <c r="A8" t="s">
        <v>6244</v>
      </c>
      <c r="B8">
        <v>1</v>
      </c>
      <c r="C8" t="s">
        <v>6245</v>
      </c>
      <c r="D8" t="s">
        <v>102</v>
      </c>
      <c r="F8" t="s">
        <v>6231</v>
      </c>
      <c r="G8">
        <v>13</v>
      </c>
      <c r="H8" t="s">
        <v>6232</v>
      </c>
      <c r="I8" t="s">
        <v>6245</v>
      </c>
      <c r="J8">
        <v>17349</v>
      </c>
      <c r="K8">
        <v>1</v>
      </c>
      <c r="L8" t="s">
        <v>6246</v>
      </c>
      <c r="M8" t="s">
        <v>6247</v>
      </c>
      <c r="N8">
        <v>26</v>
      </c>
      <c r="O8" t="s">
        <v>6248</v>
      </c>
      <c r="P8" t="s">
        <v>102</v>
      </c>
      <c r="R8">
        <v>2516911</v>
      </c>
      <c r="T8" t="s">
        <v>6249</v>
      </c>
      <c r="V8" t="s">
        <v>6250</v>
      </c>
      <c r="W8">
        <v>29002</v>
      </c>
    </row>
    <row r="9" spans="1:23" x14ac:dyDescent="0.25">
      <c r="A9" t="s">
        <v>938</v>
      </c>
      <c r="B9">
        <v>1</v>
      </c>
      <c r="C9" t="s">
        <v>6251</v>
      </c>
      <c r="D9" t="s">
        <v>64</v>
      </c>
      <c r="F9" t="s">
        <v>6231</v>
      </c>
      <c r="G9">
        <v>25</v>
      </c>
      <c r="H9" t="s">
        <v>6252</v>
      </c>
      <c r="I9" t="s">
        <v>6251</v>
      </c>
      <c r="J9">
        <v>14731</v>
      </c>
      <c r="K9">
        <v>8</v>
      </c>
      <c r="L9" t="s">
        <v>6253</v>
      </c>
      <c r="M9" t="s">
        <v>6254</v>
      </c>
      <c r="N9">
        <v>30</v>
      </c>
      <c r="O9" t="s">
        <v>6255</v>
      </c>
      <c r="P9" t="s">
        <v>64</v>
      </c>
      <c r="R9">
        <v>15369</v>
      </c>
      <c r="T9" t="s">
        <v>6256</v>
      </c>
      <c r="V9" t="s">
        <v>6257</v>
      </c>
      <c r="W9">
        <v>26064</v>
      </c>
    </row>
    <row r="10" spans="1:23" x14ac:dyDescent="0.25">
      <c r="A10" t="s">
        <v>707</v>
      </c>
      <c r="B10">
        <v>1</v>
      </c>
      <c r="C10" t="s">
        <v>6258</v>
      </c>
      <c r="D10" t="s">
        <v>102</v>
      </c>
      <c r="E10" t="s">
        <v>6259</v>
      </c>
      <c r="F10" t="s">
        <v>6231</v>
      </c>
      <c r="G10">
        <v>18</v>
      </c>
      <c r="H10" t="s">
        <v>6260</v>
      </c>
      <c r="I10" t="s">
        <v>6258</v>
      </c>
      <c r="J10">
        <v>17269</v>
      </c>
      <c r="K10">
        <v>7</v>
      </c>
      <c r="L10" t="s">
        <v>6261</v>
      </c>
      <c r="M10" t="s">
        <v>6262</v>
      </c>
      <c r="N10">
        <v>30</v>
      </c>
      <c r="O10" t="s">
        <v>6263</v>
      </c>
      <c r="P10" t="s">
        <v>102</v>
      </c>
      <c r="R10">
        <v>2515962</v>
      </c>
      <c r="T10" t="s">
        <v>6264</v>
      </c>
      <c r="V10" t="s">
        <v>6265</v>
      </c>
      <c r="W10">
        <v>28800</v>
      </c>
    </row>
    <row r="11" spans="1:23" x14ac:dyDescent="0.25">
      <c r="A11" t="s">
        <v>6266</v>
      </c>
      <c r="B11">
        <v>1</v>
      </c>
      <c r="C11" t="s">
        <v>6267</v>
      </c>
      <c r="D11" t="s">
        <v>126</v>
      </c>
      <c r="F11" t="s">
        <v>6231</v>
      </c>
      <c r="G11">
        <v>84</v>
      </c>
      <c r="H11" t="s">
        <v>6268</v>
      </c>
      <c r="I11" t="s">
        <v>6267</v>
      </c>
      <c r="J11">
        <v>13881</v>
      </c>
      <c r="K11">
        <v>3</v>
      </c>
      <c r="L11" t="s">
        <v>6269</v>
      </c>
      <c r="M11" t="s">
        <v>6270</v>
      </c>
      <c r="N11">
        <v>27</v>
      </c>
      <c r="O11" t="s">
        <v>6271</v>
      </c>
      <c r="P11" t="s">
        <v>126</v>
      </c>
      <c r="R11">
        <v>15067</v>
      </c>
      <c r="T11" t="s">
        <v>6272</v>
      </c>
      <c r="V11" t="s">
        <v>6273</v>
      </c>
    </row>
    <row r="12" spans="1:23" x14ac:dyDescent="0.25">
      <c r="A12" t="s">
        <v>6274</v>
      </c>
      <c r="B12">
        <v>1</v>
      </c>
      <c r="C12" t="s">
        <v>6275</v>
      </c>
      <c r="D12" t="s">
        <v>64</v>
      </c>
      <c r="F12" t="s">
        <v>6199</v>
      </c>
      <c r="G12">
        <v>24</v>
      </c>
      <c r="H12" t="s">
        <v>6276</v>
      </c>
      <c r="I12" t="s">
        <v>6275</v>
      </c>
      <c r="K12">
        <v>1</v>
      </c>
      <c r="L12" t="s">
        <v>6277</v>
      </c>
      <c r="M12" t="s">
        <v>6278</v>
      </c>
      <c r="N12">
        <v>24</v>
      </c>
      <c r="O12" t="s">
        <v>6279</v>
      </c>
      <c r="P12" t="s">
        <v>64</v>
      </c>
      <c r="T12" t="s">
        <v>6219</v>
      </c>
      <c r="V12" t="s">
        <v>6280</v>
      </c>
    </row>
    <row r="13" spans="1:23" x14ac:dyDescent="0.25">
      <c r="A13" t="s">
        <v>6281</v>
      </c>
      <c r="B13">
        <v>1</v>
      </c>
      <c r="C13" t="s">
        <v>6282</v>
      </c>
      <c r="D13" t="s">
        <v>102</v>
      </c>
      <c r="F13" t="s">
        <v>6199</v>
      </c>
      <c r="G13">
        <v>2</v>
      </c>
      <c r="H13" t="s">
        <v>6276</v>
      </c>
      <c r="I13" t="s">
        <v>6282</v>
      </c>
      <c r="J13">
        <v>20526</v>
      </c>
      <c r="K13">
        <v>4</v>
      </c>
      <c r="L13" t="s">
        <v>6283</v>
      </c>
      <c r="M13" t="s">
        <v>6284</v>
      </c>
      <c r="N13">
        <v>28</v>
      </c>
      <c r="O13" t="s">
        <v>6285</v>
      </c>
      <c r="P13" t="s">
        <v>102</v>
      </c>
      <c r="R13">
        <v>3055908</v>
      </c>
      <c r="T13" t="s">
        <v>6204</v>
      </c>
      <c r="V13" t="s">
        <v>6286</v>
      </c>
      <c r="W13">
        <v>31388</v>
      </c>
    </row>
    <row r="14" spans="1:23" x14ac:dyDescent="0.25">
      <c r="A14" t="s">
        <v>6287</v>
      </c>
      <c r="B14">
        <v>1</v>
      </c>
      <c r="C14" t="s">
        <v>6288</v>
      </c>
      <c r="D14" t="s">
        <v>29</v>
      </c>
      <c r="F14" t="s">
        <v>6199</v>
      </c>
      <c r="H14" t="s">
        <v>6289</v>
      </c>
      <c r="I14" t="s">
        <v>6288</v>
      </c>
      <c r="K14">
        <v>0</v>
      </c>
      <c r="L14" t="s">
        <v>6290</v>
      </c>
      <c r="M14" t="s">
        <v>6291</v>
      </c>
      <c r="N14">
        <v>25</v>
      </c>
      <c r="O14" t="s">
        <v>6292</v>
      </c>
      <c r="P14" t="s">
        <v>29</v>
      </c>
      <c r="T14" t="s">
        <v>6264</v>
      </c>
      <c r="V14" t="s">
        <v>6293</v>
      </c>
    </row>
    <row r="15" spans="1:23" x14ac:dyDescent="0.25">
      <c r="A15" t="s">
        <v>6294</v>
      </c>
      <c r="B15">
        <v>1</v>
      </c>
      <c r="C15" t="s">
        <v>6295</v>
      </c>
      <c r="D15" t="s">
        <v>102</v>
      </c>
      <c r="F15" t="s">
        <v>6199</v>
      </c>
      <c r="G15">
        <v>31</v>
      </c>
      <c r="H15" t="s">
        <v>6296</v>
      </c>
      <c r="I15" t="s">
        <v>6295</v>
      </c>
      <c r="K15">
        <v>1</v>
      </c>
      <c r="L15" t="s">
        <v>6297</v>
      </c>
      <c r="M15" t="s">
        <v>6298</v>
      </c>
      <c r="N15">
        <v>24</v>
      </c>
      <c r="O15" t="s">
        <v>6299</v>
      </c>
      <c r="P15" t="s">
        <v>102</v>
      </c>
      <c r="T15" t="s">
        <v>6204</v>
      </c>
      <c r="V15" t="s">
        <v>6300</v>
      </c>
    </row>
    <row r="16" spans="1:23" x14ac:dyDescent="0.25">
      <c r="A16" t="s">
        <v>387</v>
      </c>
      <c r="B16">
        <v>1</v>
      </c>
      <c r="C16" t="s">
        <v>6301</v>
      </c>
      <c r="D16" t="s">
        <v>126</v>
      </c>
      <c r="E16" t="s">
        <v>6302</v>
      </c>
      <c r="F16" t="s">
        <v>6199</v>
      </c>
      <c r="G16">
        <v>86</v>
      </c>
      <c r="H16" t="s">
        <v>6303</v>
      </c>
      <c r="I16" t="s">
        <v>6301</v>
      </c>
      <c r="J16">
        <v>16931</v>
      </c>
      <c r="K16">
        <v>8</v>
      </c>
      <c r="L16" t="s">
        <v>6304</v>
      </c>
      <c r="M16" t="s">
        <v>6305</v>
      </c>
      <c r="N16">
        <v>29</v>
      </c>
      <c r="O16" t="s">
        <v>6306</v>
      </c>
      <c r="P16" t="s">
        <v>126</v>
      </c>
      <c r="R16">
        <v>2574591</v>
      </c>
      <c r="T16" t="s">
        <v>6227</v>
      </c>
      <c r="V16" t="s">
        <v>6307</v>
      </c>
      <c r="W16">
        <v>28559</v>
      </c>
    </row>
    <row r="17" spans="1:23" x14ac:dyDescent="0.25">
      <c r="A17" t="s">
        <v>6308</v>
      </c>
      <c r="B17">
        <v>1</v>
      </c>
      <c r="C17" t="s">
        <v>6309</v>
      </c>
      <c r="D17" t="s">
        <v>64</v>
      </c>
      <c r="F17" t="s">
        <v>6199</v>
      </c>
      <c r="G17">
        <v>48</v>
      </c>
      <c r="H17" t="s">
        <v>6260</v>
      </c>
      <c r="I17" t="s">
        <v>6309</v>
      </c>
      <c r="K17">
        <v>3</v>
      </c>
      <c r="L17" t="s">
        <v>6310</v>
      </c>
      <c r="M17" t="s">
        <v>6311</v>
      </c>
      <c r="N17">
        <v>25</v>
      </c>
      <c r="O17" t="s">
        <v>6312</v>
      </c>
      <c r="P17" t="s">
        <v>64</v>
      </c>
      <c r="T17" t="s">
        <v>6313</v>
      </c>
      <c r="V17" t="s">
        <v>6314</v>
      </c>
    </row>
    <row r="18" spans="1:23" x14ac:dyDescent="0.25">
      <c r="A18" t="s">
        <v>1430</v>
      </c>
      <c r="B18">
        <v>1</v>
      </c>
      <c r="C18" t="s">
        <v>1429</v>
      </c>
      <c r="D18" t="s">
        <v>102</v>
      </c>
      <c r="F18" t="s">
        <v>6199</v>
      </c>
      <c r="G18">
        <v>11</v>
      </c>
      <c r="H18" t="s">
        <v>6315</v>
      </c>
      <c r="I18" t="s">
        <v>1429</v>
      </c>
      <c r="J18">
        <v>24143</v>
      </c>
      <c r="K18">
        <v>3</v>
      </c>
      <c r="L18" t="s">
        <v>6316</v>
      </c>
      <c r="M18" t="s">
        <v>6317</v>
      </c>
      <c r="N18">
        <v>24</v>
      </c>
      <c r="O18" t="s">
        <v>6318</v>
      </c>
      <c r="P18" t="s">
        <v>102</v>
      </c>
      <c r="S18">
        <v>2</v>
      </c>
      <c r="T18" t="s">
        <v>6313</v>
      </c>
      <c r="U18" t="s">
        <v>2322</v>
      </c>
      <c r="V18" t="s">
        <v>6319</v>
      </c>
    </row>
    <row r="19" spans="1:23" x14ac:dyDescent="0.25">
      <c r="A19" t="s">
        <v>994</v>
      </c>
      <c r="B19">
        <v>1</v>
      </c>
      <c r="C19" t="s">
        <v>6320</v>
      </c>
      <c r="D19" t="s">
        <v>29</v>
      </c>
      <c r="F19" t="s">
        <v>6231</v>
      </c>
      <c r="G19">
        <v>2</v>
      </c>
      <c r="H19" t="s">
        <v>6296</v>
      </c>
      <c r="I19" t="s">
        <v>6320</v>
      </c>
      <c r="J19">
        <v>16135</v>
      </c>
      <c r="K19">
        <v>6</v>
      </c>
      <c r="L19" t="s">
        <v>6321</v>
      </c>
      <c r="M19" t="s">
        <v>6322</v>
      </c>
      <c r="N19">
        <v>27</v>
      </c>
      <c r="O19" t="s">
        <v>6323</v>
      </c>
      <c r="P19" t="s">
        <v>29</v>
      </c>
      <c r="R19">
        <v>16736</v>
      </c>
      <c r="T19" t="s">
        <v>6324</v>
      </c>
      <c r="V19" t="s">
        <v>6325</v>
      </c>
      <c r="W19">
        <v>27550</v>
      </c>
    </row>
    <row r="20" spans="1:23" x14ac:dyDescent="0.25">
      <c r="A20" t="s">
        <v>364</v>
      </c>
      <c r="B20">
        <v>1</v>
      </c>
      <c r="C20" t="s">
        <v>6326</v>
      </c>
      <c r="D20" t="s">
        <v>102</v>
      </c>
      <c r="E20" t="s">
        <v>6327</v>
      </c>
      <c r="F20" t="s">
        <v>6199</v>
      </c>
      <c r="G20">
        <v>84</v>
      </c>
      <c r="H20" t="s">
        <v>6328</v>
      </c>
      <c r="I20" t="s">
        <v>6326</v>
      </c>
      <c r="J20">
        <v>18103</v>
      </c>
      <c r="K20">
        <v>8</v>
      </c>
      <c r="L20" t="s">
        <v>6329</v>
      </c>
      <c r="M20" t="s">
        <v>6330</v>
      </c>
      <c r="N20">
        <v>32</v>
      </c>
      <c r="O20" t="s">
        <v>6331</v>
      </c>
      <c r="P20" t="s">
        <v>102</v>
      </c>
      <c r="R20">
        <v>2577641</v>
      </c>
      <c r="T20" t="s">
        <v>6332</v>
      </c>
      <c r="V20" t="s">
        <v>6333</v>
      </c>
      <c r="W20">
        <v>29420</v>
      </c>
    </row>
    <row r="21" spans="1:23" x14ac:dyDescent="0.25">
      <c r="A21" t="s">
        <v>339</v>
      </c>
      <c r="B21">
        <v>1</v>
      </c>
      <c r="C21" t="s">
        <v>6334</v>
      </c>
      <c r="D21" t="s">
        <v>102</v>
      </c>
      <c r="E21" t="s">
        <v>6335</v>
      </c>
      <c r="F21" t="s">
        <v>6199</v>
      </c>
      <c r="G21">
        <v>18</v>
      </c>
      <c r="H21" t="s">
        <v>6336</v>
      </c>
      <c r="I21" t="s">
        <v>6334</v>
      </c>
      <c r="J21">
        <v>15509</v>
      </c>
      <c r="K21">
        <v>9</v>
      </c>
      <c r="L21" t="s">
        <v>6337</v>
      </c>
      <c r="M21" t="s">
        <v>6338</v>
      </c>
      <c r="N21">
        <v>32</v>
      </c>
      <c r="O21" t="s">
        <v>6339</v>
      </c>
      <c r="P21" t="s">
        <v>102</v>
      </c>
      <c r="R21">
        <v>16172</v>
      </c>
      <c r="T21" t="s">
        <v>6204</v>
      </c>
      <c r="V21" t="s">
        <v>6340</v>
      </c>
      <c r="W21">
        <v>27074</v>
      </c>
    </row>
    <row r="22" spans="1:23" x14ac:dyDescent="0.25">
      <c r="A22" t="s">
        <v>2118</v>
      </c>
      <c r="B22">
        <v>1</v>
      </c>
      <c r="C22" t="s">
        <v>6341</v>
      </c>
      <c r="D22" t="s">
        <v>64</v>
      </c>
      <c r="F22" t="s">
        <v>6199</v>
      </c>
      <c r="G22">
        <v>36</v>
      </c>
      <c r="H22" t="s">
        <v>6342</v>
      </c>
      <c r="I22" t="s">
        <v>6341</v>
      </c>
      <c r="J22">
        <v>21843</v>
      </c>
      <c r="K22">
        <v>6</v>
      </c>
      <c r="L22" t="s">
        <v>6343</v>
      </c>
      <c r="M22" t="s">
        <v>6344</v>
      </c>
      <c r="N22">
        <v>27</v>
      </c>
      <c r="O22" t="s">
        <v>6345</v>
      </c>
      <c r="P22" t="s">
        <v>64</v>
      </c>
      <c r="R22">
        <v>4243315</v>
      </c>
      <c r="S22">
        <v>5</v>
      </c>
      <c r="T22" t="s">
        <v>6346</v>
      </c>
      <c r="U22" t="s">
        <v>2229</v>
      </c>
      <c r="V22" t="s">
        <v>6347</v>
      </c>
      <c r="W22">
        <v>33265</v>
      </c>
    </row>
    <row r="23" spans="1:23" x14ac:dyDescent="0.25">
      <c r="A23" t="s">
        <v>6348</v>
      </c>
      <c r="B23">
        <v>1</v>
      </c>
      <c r="C23" t="s">
        <v>6349</v>
      </c>
      <c r="D23" t="s">
        <v>126</v>
      </c>
      <c r="E23" t="s">
        <v>6350</v>
      </c>
      <c r="F23" t="s">
        <v>6199</v>
      </c>
      <c r="G23">
        <v>87</v>
      </c>
      <c r="H23" t="s">
        <v>6351</v>
      </c>
      <c r="I23" t="s">
        <v>6349</v>
      </c>
      <c r="J23">
        <v>20957</v>
      </c>
      <c r="K23">
        <v>6</v>
      </c>
      <c r="L23" t="s">
        <v>6352</v>
      </c>
      <c r="M23" t="s">
        <v>6353</v>
      </c>
      <c r="N23">
        <v>29</v>
      </c>
      <c r="O23" t="s">
        <v>6354</v>
      </c>
      <c r="P23" t="s">
        <v>126</v>
      </c>
      <c r="R23">
        <v>3122818</v>
      </c>
      <c r="T23" t="s">
        <v>6355</v>
      </c>
      <c r="V23" t="s">
        <v>6356</v>
      </c>
      <c r="W23">
        <v>32060</v>
      </c>
    </row>
    <row r="24" spans="1:23" x14ac:dyDescent="0.25">
      <c r="A24" t="s">
        <v>601</v>
      </c>
      <c r="B24">
        <v>1</v>
      </c>
      <c r="C24" t="s">
        <v>6357</v>
      </c>
      <c r="D24" t="s">
        <v>126</v>
      </c>
      <c r="E24" t="s">
        <v>6358</v>
      </c>
      <c r="F24" t="s">
        <v>6199</v>
      </c>
      <c r="G24">
        <v>80</v>
      </c>
      <c r="H24" t="s">
        <v>6359</v>
      </c>
      <c r="I24" t="s">
        <v>6357</v>
      </c>
      <c r="J24">
        <v>18334</v>
      </c>
      <c r="K24">
        <v>6</v>
      </c>
      <c r="L24" t="s">
        <v>6360</v>
      </c>
      <c r="M24" t="s">
        <v>6361</v>
      </c>
      <c r="N24">
        <v>28</v>
      </c>
      <c r="O24" t="s">
        <v>6362</v>
      </c>
      <c r="P24" t="s">
        <v>126</v>
      </c>
      <c r="R24">
        <v>2981998</v>
      </c>
      <c r="T24" t="s">
        <v>6363</v>
      </c>
      <c r="V24" t="s">
        <v>6364</v>
      </c>
      <c r="W24">
        <v>29879</v>
      </c>
    </row>
    <row r="25" spans="1:23" x14ac:dyDescent="0.25">
      <c r="A25" t="s">
        <v>6365</v>
      </c>
      <c r="B25">
        <v>1</v>
      </c>
      <c r="C25" t="s">
        <v>6366</v>
      </c>
      <c r="D25" t="s">
        <v>102</v>
      </c>
      <c r="F25" t="s">
        <v>6231</v>
      </c>
      <c r="G25">
        <v>81</v>
      </c>
      <c r="H25" t="s">
        <v>6367</v>
      </c>
      <c r="I25" t="s">
        <v>6366</v>
      </c>
      <c r="J25">
        <v>12857</v>
      </c>
      <c r="K25">
        <v>3</v>
      </c>
      <c r="L25" t="s">
        <v>6368</v>
      </c>
      <c r="M25" t="s">
        <v>6369</v>
      </c>
      <c r="N25">
        <v>29</v>
      </c>
      <c r="O25" t="s">
        <v>6370</v>
      </c>
      <c r="P25" t="s">
        <v>102</v>
      </c>
      <c r="R25">
        <v>14131</v>
      </c>
      <c r="T25" t="s">
        <v>6371</v>
      </c>
      <c r="V25" t="s">
        <v>6372</v>
      </c>
      <c r="W25">
        <v>24954</v>
      </c>
    </row>
    <row r="26" spans="1:23" x14ac:dyDescent="0.25">
      <c r="A26" t="s">
        <v>6373</v>
      </c>
      <c r="B26">
        <v>27</v>
      </c>
      <c r="C26" t="s">
        <v>6374</v>
      </c>
      <c r="F26" t="s">
        <v>6231</v>
      </c>
      <c r="G26">
        <v>0</v>
      </c>
      <c r="H26" t="s">
        <v>30</v>
      </c>
      <c r="I26" t="s">
        <v>6374</v>
      </c>
      <c r="J26">
        <v>21668</v>
      </c>
      <c r="K26">
        <v>0</v>
      </c>
      <c r="L26" t="s">
        <v>6375</v>
      </c>
      <c r="M26" t="s">
        <v>2197</v>
      </c>
      <c r="O26" t="s">
        <v>6376</v>
      </c>
      <c r="P26" t="s">
        <v>30</v>
      </c>
      <c r="T26" t="s">
        <v>30</v>
      </c>
    </row>
    <row r="27" spans="1:23" x14ac:dyDescent="0.25">
      <c r="A27" t="s">
        <v>6373</v>
      </c>
      <c r="B27">
        <v>27</v>
      </c>
      <c r="C27" t="s">
        <v>6377</v>
      </c>
      <c r="I27" t="s">
        <v>6377</v>
      </c>
      <c r="L27" t="s">
        <v>6375</v>
      </c>
      <c r="M27" t="s">
        <v>2197</v>
      </c>
      <c r="O27" t="s">
        <v>6376</v>
      </c>
      <c r="P27" t="s">
        <v>30</v>
      </c>
    </row>
    <row r="28" spans="1:23" x14ac:dyDescent="0.25">
      <c r="A28" t="s">
        <v>6373</v>
      </c>
      <c r="B28">
        <v>27</v>
      </c>
      <c r="C28" t="s">
        <v>6378</v>
      </c>
      <c r="F28" t="s">
        <v>6231</v>
      </c>
      <c r="G28">
        <v>0</v>
      </c>
      <c r="H28" t="s">
        <v>30</v>
      </c>
      <c r="I28" t="s">
        <v>6378</v>
      </c>
      <c r="J28">
        <v>20560</v>
      </c>
      <c r="K28">
        <v>0</v>
      </c>
      <c r="L28" t="s">
        <v>6375</v>
      </c>
      <c r="M28" t="s">
        <v>2197</v>
      </c>
      <c r="O28" t="s">
        <v>6376</v>
      </c>
      <c r="P28" t="s">
        <v>30</v>
      </c>
      <c r="T28" t="s">
        <v>30</v>
      </c>
      <c r="U28" t="s">
        <v>2251</v>
      </c>
      <c r="W28">
        <v>31324</v>
      </c>
    </row>
    <row r="29" spans="1:23" x14ac:dyDescent="0.25">
      <c r="A29" t="s">
        <v>6373</v>
      </c>
      <c r="B29">
        <v>27</v>
      </c>
      <c r="C29" t="s">
        <v>6379</v>
      </c>
      <c r="I29" t="s">
        <v>6379</v>
      </c>
      <c r="L29" t="s">
        <v>6375</v>
      </c>
      <c r="M29" t="s">
        <v>2197</v>
      </c>
      <c r="O29" t="s">
        <v>6376</v>
      </c>
      <c r="P29" t="s">
        <v>30</v>
      </c>
    </row>
    <row r="30" spans="1:23" x14ac:dyDescent="0.25">
      <c r="A30" t="s">
        <v>6373</v>
      </c>
      <c r="B30">
        <v>27</v>
      </c>
      <c r="C30" t="s">
        <v>6380</v>
      </c>
      <c r="I30" t="s">
        <v>6380</v>
      </c>
      <c r="L30" t="s">
        <v>6375</v>
      </c>
      <c r="M30" t="s">
        <v>2197</v>
      </c>
      <c r="O30" t="s">
        <v>6376</v>
      </c>
      <c r="P30" t="s">
        <v>30</v>
      </c>
    </row>
    <row r="31" spans="1:23" x14ac:dyDescent="0.25">
      <c r="A31" t="s">
        <v>6373</v>
      </c>
      <c r="B31">
        <v>27</v>
      </c>
      <c r="C31" t="s">
        <v>6381</v>
      </c>
      <c r="F31" t="s">
        <v>6231</v>
      </c>
      <c r="G31">
        <v>34</v>
      </c>
      <c r="I31" t="s">
        <v>6381</v>
      </c>
      <c r="K31">
        <v>0</v>
      </c>
      <c r="L31" t="s">
        <v>6375</v>
      </c>
      <c r="M31" t="s">
        <v>2197</v>
      </c>
      <c r="N31">
        <v>23</v>
      </c>
      <c r="O31" t="s">
        <v>6376</v>
      </c>
      <c r="P31" t="s">
        <v>30</v>
      </c>
    </row>
    <row r="32" spans="1:23" x14ac:dyDescent="0.25">
      <c r="A32" t="s">
        <v>6373</v>
      </c>
      <c r="B32">
        <v>27</v>
      </c>
      <c r="C32" t="s">
        <v>6382</v>
      </c>
      <c r="D32" t="s">
        <v>102</v>
      </c>
      <c r="F32" t="s">
        <v>6231</v>
      </c>
      <c r="G32">
        <v>87</v>
      </c>
      <c r="H32" t="s">
        <v>6383</v>
      </c>
      <c r="I32" t="s">
        <v>6382</v>
      </c>
      <c r="J32">
        <v>19687</v>
      </c>
      <c r="K32">
        <v>7</v>
      </c>
      <c r="L32" t="s">
        <v>6375</v>
      </c>
      <c r="M32" t="s">
        <v>2197</v>
      </c>
      <c r="N32">
        <v>30</v>
      </c>
      <c r="O32" t="s">
        <v>6376</v>
      </c>
      <c r="P32" t="s">
        <v>102</v>
      </c>
      <c r="Q32" t="s">
        <v>6384</v>
      </c>
      <c r="T32" t="s">
        <v>6385</v>
      </c>
      <c r="V32" t="s">
        <v>6386</v>
      </c>
    </row>
    <row r="33" spans="1:23" x14ac:dyDescent="0.25">
      <c r="A33" t="s">
        <v>6373</v>
      </c>
      <c r="B33">
        <v>27</v>
      </c>
      <c r="C33" t="s">
        <v>6387</v>
      </c>
      <c r="I33" t="s">
        <v>6387</v>
      </c>
      <c r="L33" t="s">
        <v>6375</v>
      </c>
      <c r="M33" t="s">
        <v>2197</v>
      </c>
      <c r="O33" t="s">
        <v>6376</v>
      </c>
      <c r="P33" t="s">
        <v>30</v>
      </c>
    </row>
    <row r="34" spans="1:23" x14ac:dyDescent="0.25">
      <c r="A34" t="s">
        <v>6373</v>
      </c>
      <c r="B34">
        <v>27</v>
      </c>
      <c r="C34" t="s">
        <v>6388</v>
      </c>
      <c r="I34" t="s">
        <v>6388</v>
      </c>
      <c r="L34" t="s">
        <v>6375</v>
      </c>
      <c r="M34" t="s">
        <v>2197</v>
      </c>
      <c r="O34" t="s">
        <v>6376</v>
      </c>
      <c r="P34" t="s">
        <v>30</v>
      </c>
    </row>
    <row r="35" spans="1:23" x14ac:dyDescent="0.25">
      <c r="A35" t="s">
        <v>6373</v>
      </c>
      <c r="B35">
        <v>27</v>
      </c>
      <c r="C35" t="s">
        <v>6389</v>
      </c>
      <c r="G35">
        <v>49</v>
      </c>
      <c r="I35" t="s">
        <v>6389</v>
      </c>
      <c r="K35">
        <v>1</v>
      </c>
      <c r="L35" t="s">
        <v>6375</v>
      </c>
      <c r="M35" t="s">
        <v>2197</v>
      </c>
      <c r="O35" t="s">
        <v>6376</v>
      </c>
      <c r="P35" t="s">
        <v>30</v>
      </c>
      <c r="V35" t="s">
        <v>6390</v>
      </c>
    </row>
    <row r="36" spans="1:23" x14ac:dyDescent="0.25">
      <c r="A36" t="s">
        <v>6373</v>
      </c>
      <c r="B36">
        <v>27</v>
      </c>
      <c r="C36" t="s">
        <v>6391</v>
      </c>
      <c r="D36" t="s">
        <v>102</v>
      </c>
      <c r="F36" t="s">
        <v>6231</v>
      </c>
      <c r="G36">
        <v>6</v>
      </c>
      <c r="H36" t="s">
        <v>6392</v>
      </c>
      <c r="I36" t="s">
        <v>6391</v>
      </c>
      <c r="K36">
        <v>0</v>
      </c>
      <c r="L36" t="s">
        <v>6375</v>
      </c>
      <c r="M36" t="s">
        <v>2197</v>
      </c>
      <c r="O36" t="s">
        <v>6376</v>
      </c>
      <c r="P36" t="s">
        <v>102</v>
      </c>
      <c r="T36" t="s">
        <v>30</v>
      </c>
    </row>
    <row r="37" spans="1:23" x14ac:dyDescent="0.25">
      <c r="A37" t="s">
        <v>6373</v>
      </c>
      <c r="B37">
        <v>27</v>
      </c>
      <c r="C37" t="s">
        <v>6393</v>
      </c>
      <c r="I37" t="s">
        <v>6393</v>
      </c>
      <c r="L37" t="s">
        <v>6375</v>
      </c>
      <c r="M37" t="s">
        <v>2197</v>
      </c>
      <c r="O37" t="s">
        <v>6376</v>
      </c>
      <c r="P37" t="s">
        <v>30</v>
      </c>
    </row>
    <row r="38" spans="1:23" x14ac:dyDescent="0.25">
      <c r="A38" t="s">
        <v>6373</v>
      </c>
      <c r="B38">
        <v>27</v>
      </c>
      <c r="C38" t="s">
        <v>6394</v>
      </c>
      <c r="D38" t="s">
        <v>126</v>
      </c>
      <c r="F38" t="s">
        <v>6231</v>
      </c>
      <c r="G38">
        <v>89</v>
      </c>
      <c r="H38" t="s">
        <v>6395</v>
      </c>
      <c r="I38" t="s">
        <v>6394</v>
      </c>
      <c r="K38">
        <v>2</v>
      </c>
      <c r="L38" t="s">
        <v>6375</v>
      </c>
      <c r="M38" t="s">
        <v>2197</v>
      </c>
      <c r="N38">
        <v>24</v>
      </c>
      <c r="O38" t="s">
        <v>6376</v>
      </c>
      <c r="P38" t="s">
        <v>126</v>
      </c>
      <c r="T38" t="s">
        <v>6396</v>
      </c>
      <c r="V38" t="s">
        <v>6397</v>
      </c>
    </row>
    <row r="39" spans="1:23" x14ac:dyDescent="0.25">
      <c r="A39" t="s">
        <v>6373</v>
      </c>
      <c r="B39">
        <v>27</v>
      </c>
      <c r="C39" t="s">
        <v>6398</v>
      </c>
      <c r="D39" t="s">
        <v>126</v>
      </c>
      <c r="F39" t="s">
        <v>6231</v>
      </c>
      <c r="G39">
        <v>86</v>
      </c>
      <c r="H39" t="s">
        <v>6399</v>
      </c>
      <c r="I39" t="s">
        <v>6398</v>
      </c>
      <c r="J39">
        <v>17393</v>
      </c>
      <c r="K39">
        <v>1</v>
      </c>
      <c r="L39" t="s">
        <v>6375</v>
      </c>
      <c r="M39" t="s">
        <v>2197</v>
      </c>
      <c r="N39">
        <v>24</v>
      </c>
      <c r="O39" t="s">
        <v>6376</v>
      </c>
      <c r="P39" t="s">
        <v>126</v>
      </c>
      <c r="T39" t="s">
        <v>6400</v>
      </c>
      <c r="V39" t="s">
        <v>6401</v>
      </c>
    </row>
    <row r="40" spans="1:23" x14ac:dyDescent="0.25">
      <c r="A40" t="s">
        <v>6373</v>
      </c>
      <c r="B40">
        <v>27</v>
      </c>
      <c r="C40" t="s">
        <v>6402</v>
      </c>
      <c r="I40" t="s">
        <v>6402</v>
      </c>
      <c r="L40" t="s">
        <v>6375</v>
      </c>
      <c r="M40" t="s">
        <v>2197</v>
      </c>
      <c r="O40" t="s">
        <v>6376</v>
      </c>
      <c r="P40" t="s">
        <v>30</v>
      </c>
    </row>
    <row r="41" spans="1:23" x14ac:dyDescent="0.25">
      <c r="A41" t="s">
        <v>6373</v>
      </c>
      <c r="B41">
        <v>27</v>
      </c>
      <c r="C41" t="s">
        <v>6403</v>
      </c>
      <c r="D41" t="s">
        <v>102</v>
      </c>
      <c r="E41" t="s">
        <v>6404</v>
      </c>
      <c r="F41" t="s">
        <v>6231</v>
      </c>
      <c r="G41">
        <v>81</v>
      </c>
      <c r="H41" t="s">
        <v>6405</v>
      </c>
      <c r="I41" t="s">
        <v>6403</v>
      </c>
      <c r="J41">
        <v>18428</v>
      </c>
      <c r="K41">
        <v>3</v>
      </c>
      <c r="L41" t="s">
        <v>6375</v>
      </c>
      <c r="M41" t="s">
        <v>2197</v>
      </c>
      <c r="N41">
        <v>25</v>
      </c>
      <c r="O41" t="s">
        <v>6376</v>
      </c>
      <c r="P41" t="s">
        <v>102</v>
      </c>
      <c r="T41" t="s">
        <v>6249</v>
      </c>
      <c r="V41" t="s">
        <v>6406</v>
      </c>
      <c r="W41">
        <v>900000</v>
      </c>
    </row>
    <row r="42" spans="1:23" x14ac:dyDescent="0.25">
      <c r="A42" t="s">
        <v>6373</v>
      </c>
      <c r="B42">
        <v>27</v>
      </c>
      <c r="C42" t="s">
        <v>6407</v>
      </c>
      <c r="I42" t="s">
        <v>6407</v>
      </c>
      <c r="L42" t="s">
        <v>6375</v>
      </c>
      <c r="M42" t="s">
        <v>2197</v>
      </c>
      <c r="O42" t="s">
        <v>6376</v>
      </c>
      <c r="P42" t="s">
        <v>30</v>
      </c>
    </row>
    <row r="43" spans="1:23" x14ac:dyDescent="0.25">
      <c r="A43" t="s">
        <v>6373</v>
      </c>
      <c r="B43">
        <v>27</v>
      </c>
      <c r="C43" t="s">
        <v>6408</v>
      </c>
      <c r="D43" t="s">
        <v>102</v>
      </c>
      <c r="E43" t="s">
        <v>6409</v>
      </c>
      <c r="F43" t="s">
        <v>6231</v>
      </c>
      <c r="G43">
        <v>24</v>
      </c>
      <c r="H43" t="s">
        <v>6410</v>
      </c>
      <c r="I43" t="s">
        <v>6408</v>
      </c>
      <c r="J43">
        <v>15398</v>
      </c>
      <c r="K43">
        <v>7</v>
      </c>
      <c r="L43" t="s">
        <v>6375</v>
      </c>
      <c r="M43" t="s">
        <v>2197</v>
      </c>
      <c r="N43">
        <v>29</v>
      </c>
      <c r="O43" t="s">
        <v>6376</v>
      </c>
      <c r="P43" t="s">
        <v>102</v>
      </c>
      <c r="Q43" t="s">
        <v>6411</v>
      </c>
      <c r="R43">
        <v>16414</v>
      </c>
      <c r="T43" t="s">
        <v>6324</v>
      </c>
      <c r="V43" t="s">
        <v>6412</v>
      </c>
      <c r="W43">
        <v>27254</v>
      </c>
    </row>
    <row r="44" spans="1:23" x14ac:dyDescent="0.25">
      <c r="A44" t="s">
        <v>6373</v>
      </c>
      <c r="B44">
        <v>27</v>
      </c>
      <c r="C44" t="s">
        <v>6413</v>
      </c>
      <c r="D44" t="s">
        <v>102</v>
      </c>
      <c r="F44" t="s">
        <v>6231</v>
      </c>
      <c r="G44">
        <v>37</v>
      </c>
      <c r="H44" t="s">
        <v>6414</v>
      </c>
      <c r="I44" t="s">
        <v>6413</v>
      </c>
      <c r="K44">
        <v>0</v>
      </c>
      <c r="L44" t="s">
        <v>6375</v>
      </c>
      <c r="M44" t="s">
        <v>2197</v>
      </c>
      <c r="O44" t="s">
        <v>6376</v>
      </c>
      <c r="P44" t="s">
        <v>102</v>
      </c>
      <c r="T44" t="s">
        <v>6371</v>
      </c>
      <c r="U44" t="s">
        <v>2229</v>
      </c>
    </row>
    <row r="45" spans="1:23" x14ac:dyDescent="0.25">
      <c r="A45" t="s">
        <v>6373</v>
      </c>
      <c r="B45">
        <v>27</v>
      </c>
      <c r="C45" t="s">
        <v>6415</v>
      </c>
      <c r="D45" t="s">
        <v>102</v>
      </c>
      <c r="F45" t="s">
        <v>6231</v>
      </c>
      <c r="G45">
        <v>12</v>
      </c>
      <c r="H45" t="s">
        <v>6416</v>
      </c>
      <c r="I45" t="s">
        <v>6415</v>
      </c>
      <c r="K45">
        <v>0</v>
      </c>
      <c r="L45" t="s">
        <v>6375</v>
      </c>
      <c r="M45" t="s">
        <v>2197</v>
      </c>
      <c r="N45">
        <v>22</v>
      </c>
      <c r="O45" t="s">
        <v>6376</v>
      </c>
      <c r="P45" t="s">
        <v>102</v>
      </c>
      <c r="T45" t="s">
        <v>6417</v>
      </c>
      <c r="V45" t="s">
        <v>6418</v>
      </c>
    </row>
    <row r="46" spans="1:23" x14ac:dyDescent="0.25">
      <c r="A46" t="s">
        <v>6373</v>
      </c>
      <c r="B46">
        <v>27</v>
      </c>
      <c r="C46" t="s">
        <v>6419</v>
      </c>
      <c r="F46" t="s">
        <v>6231</v>
      </c>
      <c r="G46">
        <v>24</v>
      </c>
      <c r="I46" t="s">
        <v>6419</v>
      </c>
      <c r="K46">
        <v>5</v>
      </c>
      <c r="L46" t="s">
        <v>6375</v>
      </c>
      <c r="M46" t="s">
        <v>2197</v>
      </c>
      <c r="N46">
        <v>27</v>
      </c>
      <c r="O46" t="s">
        <v>6376</v>
      </c>
      <c r="P46" t="s">
        <v>30</v>
      </c>
    </row>
    <row r="47" spans="1:23" x14ac:dyDescent="0.25">
      <c r="A47" t="s">
        <v>6373</v>
      </c>
      <c r="B47">
        <v>27</v>
      </c>
      <c r="C47" t="s">
        <v>6420</v>
      </c>
      <c r="D47" t="s">
        <v>102</v>
      </c>
      <c r="F47" t="s">
        <v>6231</v>
      </c>
      <c r="G47">
        <v>0</v>
      </c>
      <c r="H47" t="s">
        <v>6421</v>
      </c>
      <c r="I47" t="s">
        <v>6420</v>
      </c>
      <c r="K47">
        <v>0</v>
      </c>
      <c r="L47" t="s">
        <v>6375</v>
      </c>
      <c r="M47" t="s">
        <v>2197</v>
      </c>
      <c r="N47">
        <v>22</v>
      </c>
      <c r="O47" t="s">
        <v>6376</v>
      </c>
      <c r="P47" t="s">
        <v>102</v>
      </c>
      <c r="T47" t="s">
        <v>30</v>
      </c>
      <c r="V47" t="s">
        <v>6422</v>
      </c>
    </row>
    <row r="48" spans="1:23" x14ac:dyDescent="0.25">
      <c r="A48" t="s">
        <v>6373</v>
      </c>
      <c r="B48">
        <v>27</v>
      </c>
      <c r="C48" t="s">
        <v>6423</v>
      </c>
      <c r="F48" t="s">
        <v>6231</v>
      </c>
      <c r="G48">
        <v>0</v>
      </c>
      <c r="H48" t="s">
        <v>30</v>
      </c>
      <c r="I48" t="s">
        <v>6423</v>
      </c>
      <c r="J48">
        <v>20014</v>
      </c>
      <c r="K48">
        <v>0</v>
      </c>
      <c r="L48" t="s">
        <v>6375</v>
      </c>
      <c r="M48" t="s">
        <v>2197</v>
      </c>
      <c r="O48" t="s">
        <v>6376</v>
      </c>
      <c r="P48" t="s">
        <v>30</v>
      </c>
      <c r="T48" t="s">
        <v>30</v>
      </c>
    </row>
    <row r="49" spans="1:23" x14ac:dyDescent="0.25">
      <c r="A49" t="s">
        <v>6373</v>
      </c>
      <c r="B49">
        <v>27</v>
      </c>
      <c r="C49" t="s">
        <v>6424</v>
      </c>
      <c r="I49" t="s">
        <v>6424</v>
      </c>
      <c r="L49" t="s">
        <v>6375</v>
      </c>
      <c r="M49" t="s">
        <v>2197</v>
      </c>
      <c r="O49" t="s">
        <v>6376</v>
      </c>
      <c r="P49" t="s">
        <v>30</v>
      </c>
      <c r="S49">
        <v>3</v>
      </c>
    </row>
    <row r="50" spans="1:23" x14ac:dyDescent="0.25">
      <c r="A50" t="s">
        <v>6373</v>
      </c>
      <c r="B50">
        <v>27</v>
      </c>
      <c r="C50" t="s">
        <v>6425</v>
      </c>
      <c r="F50" t="s">
        <v>6231</v>
      </c>
      <c r="G50">
        <v>0</v>
      </c>
      <c r="H50" t="s">
        <v>30</v>
      </c>
      <c r="I50" t="s">
        <v>6425</v>
      </c>
      <c r="J50">
        <v>19710</v>
      </c>
      <c r="K50">
        <v>0</v>
      </c>
      <c r="L50" t="s">
        <v>6375</v>
      </c>
      <c r="M50" t="s">
        <v>2197</v>
      </c>
      <c r="O50" t="s">
        <v>6376</v>
      </c>
      <c r="P50" t="s">
        <v>30</v>
      </c>
      <c r="T50" t="s">
        <v>30</v>
      </c>
      <c r="U50" t="s">
        <v>2233</v>
      </c>
      <c r="W50">
        <v>30602</v>
      </c>
    </row>
    <row r="51" spans="1:23" x14ac:dyDescent="0.25">
      <c r="A51" t="s">
        <v>6373</v>
      </c>
      <c r="B51">
        <v>27</v>
      </c>
      <c r="C51" t="s">
        <v>6426</v>
      </c>
      <c r="I51" t="s">
        <v>6426</v>
      </c>
      <c r="L51" t="s">
        <v>6375</v>
      </c>
      <c r="M51" t="s">
        <v>2197</v>
      </c>
      <c r="O51" t="s">
        <v>6376</v>
      </c>
      <c r="P51" t="s">
        <v>30</v>
      </c>
    </row>
    <row r="52" spans="1:23" x14ac:dyDescent="0.25">
      <c r="A52" t="s">
        <v>6373</v>
      </c>
      <c r="B52">
        <v>27</v>
      </c>
      <c r="C52" t="s">
        <v>6427</v>
      </c>
      <c r="F52" t="s">
        <v>6231</v>
      </c>
      <c r="G52">
        <v>0</v>
      </c>
      <c r="H52" t="s">
        <v>30</v>
      </c>
      <c r="I52" t="s">
        <v>6427</v>
      </c>
      <c r="J52">
        <v>19673</v>
      </c>
      <c r="K52">
        <v>0</v>
      </c>
      <c r="L52" t="s">
        <v>6375</v>
      </c>
      <c r="M52" t="s">
        <v>2197</v>
      </c>
      <c r="O52" t="s">
        <v>6376</v>
      </c>
      <c r="P52" t="s">
        <v>30</v>
      </c>
      <c r="T52" t="s">
        <v>30</v>
      </c>
      <c r="U52" t="s">
        <v>2233</v>
      </c>
      <c r="W52">
        <v>30602</v>
      </c>
    </row>
    <row r="53" spans="1:23" x14ac:dyDescent="0.25">
      <c r="A53" t="s">
        <v>1458</v>
      </c>
      <c r="B53">
        <v>1</v>
      </c>
      <c r="C53" t="s">
        <v>1457</v>
      </c>
      <c r="D53" t="s">
        <v>102</v>
      </c>
      <c r="F53" t="s">
        <v>6199</v>
      </c>
      <c r="G53">
        <v>88</v>
      </c>
      <c r="H53" t="s">
        <v>6410</v>
      </c>
      <c r="I53" t="s">
        <v>1457</v>
      </c>
      <c r="J53">
        <v>21679</v>
      </c>
      <c r="K53">
        <v>6</v>
      </c>
      <c r="L53" t="s">
        <v>6428</v>
      </c>
      <c r="M53" t="s">
        <v>6429</v>
      </c>
      <c r="N53">
        <v>27</v>
      </c>
      <c r="O53" t="s">
        <v>6430</v>
      </c>
      <c r="P53" t="s">
        <v>102</v>
      </c>
      <c r="R53">
        <v>4241389</v>
      </c>
      <c r="S53">
        <v>1</v>
      </c>
      <c r="T53" t="s">
        <v>6212</v>
      </c>
      <c r="U53" t="s">
        <v>2228</v>
      </c>
      <c r="V53" t="s">
        <v>6431</v>
      </c>
      <c r="W53">
        <v>32687</v>
      </c>
    </row>
    <row r="54" spans="1:23" x14ac:dyDescent="0.25">
      <c r="A54" t="s">
        <v>274</v>
      </c>
      <c r="B54">
        <v>1</v>
      </c>
      <c r="C54" t="s">
        <v>5188</v>
      </c>
      <c r="D54" t="s">
        <v>102</v>
      </c>
      <c r="E54" t="s">
        <v>6432</v>
      </c>
      <c r="F54" t="s">
        <v>6199</v>
      </c>
      <c r="G54">
        <v>12</v>
      </c>
      <c r="H54" t="s">
        <v>6410</v>
      </c>
      <c r="I54" t="s">
        <v>5188</v>
      </c>
      <c r="J54">
        <v>19867</v>
      </c>
      <c r="K54">
        <v>7</v>
      </c>
      <c r="L54" t="s">
        <v>6433</v>
      </c>
      <c r="M54" t="s">
        <v>6434</v>
      </c>
      <c r="N54">
        <v>29</v>
      </c>
      <c r="O54" t="s">
        <v>6435</v>
      </c>
      <c r="P54" t="s">
        <v>102</v>
      </c>
      <c r="R54">
        <v>4036348</v>
      </c>
      <c r="T54" t="s">
        <v>6219</v>
      </c>
      <c r="V54" t="s">
        <v>6436</v>
      </c>
      <c r="W54">
        <v>31051</v>
      </c>
    </row>
    <row r="55" spans="1:23" x14ac:dyDescent="0.25">
      <c r="A55" t="s">
        <v>1307</v>
      </c>
      <c r="B55">
        <v>1</v>
      </c>
      <c r="C55" t="s">
        <v>1306</v>
      </c>
      <c r="D55" t="s">
        <v>64</v>
      </c>
      <c r="F55" t="s">
        <v>6199</v>
      </c>
      <c r="G55">
        <v>7</v>
      </c>
      <c r="H55" t="s">
        <v>6260</v>
      </c>
      <c r="I55" t="s">
        <v>1306</v>
      </c>
      <c r="J55">
        <v>24967</v>
      </c>
      <c r="K55">
        <v>2</v>
      </c>
      <c r="L55" t="s">
        <v>6437</v>
      </c>
      <c r="M55" t="s">
        <v>6438</v>
      </c>
      <c r="N55">
        <v>23</v>
      </c>
      <c r="O55" t="s">
        <v>6439</v>
      </c>
      <c r="P55" t="s">
        <v>64</v>
      </c>
      <c r="S55">
        <v>1</v>
      </c>
      <c r="T55" t="s">
        <v>6313</v>
      </c>
      <c r="U55" t="s">
        <v>94</v>
      </c>
      <c r="V55" t="s">
        <v>6440</v>
      </c>
    </row>
    <row r="56" spans="1:23" x14ac:dyDescent="0.25">
      <c r="A56" t="s">
        <v>285</v>
      </c>
      <c r="B56">
        <v>1</v>
      </c>
      <c r="C56" t="s">
        <v>6441</v>
      </c>
      <c r="D56" t="s">
        <v>64</v>
      </c>
      <c r="E56" t="s">
        <v>6442</v>
      </c>
      <c r="F56" t="s">
        <v>6231</v>
      </c>
      <c r="G56">
        <v>22</v>
      </c>
      <c r="H56" t="s">
        <v>6296</v>
      </c>
      <c r="I56" t="s">
        <v>6441</v>
      </c>
      <c r="J56">
        <v>14385</v>
      </c>
      <c r="K56">
        <v>10</v>
      </c>
      <c r="L56" t="s">
        <v>6443</v>
      </c>
      <c r="M56" t="s">
        <v>6444</v>
      </c>
      <c r="N56">
        <v>32</v>
      </c>
      <c r="O56" t="s">
        <v>6445</v>
      </c>
      <c r="P56" t="s">
        <v>64</v>
      </c>
      <c r="R56">
        <v>14885</v>
      </c>
      <c r="T56" t="s">
        <v>6446</v>
      </c>
      <c r="V56" t="s">
        <v>6447</v>
      </c>
      <c r="W56">
        <v>25741</v>
      </c>
    </row>
    <row r="57" spans="1:23" x14ac:dyDescent="0.25">
      <c r="A57" t="s">
        <v>453</v>
      </c>
      <c r="B57">
        <v>1</v>
      </c>
      <c r="C57" t="s">
        <v>6448</v>
      </c>
      <c r="D57" t="s">
        <v>102</v>
      </c>
      <c r="E57" t="s">
        <v>6449</v>
      </c>
      <c r="F57" t="s">
        <v>6231</v>
      </c>
      <c r="G57">
        <v>16</v>
      </c>
      <c r="H57" t="s">
        <v>6450</v>
      </c>
      <c r="I57" t="s">
        <v>6448</v>
      </c>
      <c r="J57">
        <v>16305</v>
      </c>
      <c r="K57">
        <v>8</v>
      </c>
      <c r="L57" t="s">
        <v>6451</v>
      </c>
      <c r="M57" t="s">
        <v>6452</v>
      </c>
      <c r="N57">
        <v>29</v>
      </c>
      <c r="O57" t="s">
        <v>6453</v>
      </c>
      <c r="P57" t="s">
        <v>102</v>
      </c>
      <c r="R57">
        <v>16945</v>
      </c>
      <c r="T57" t="s">
        <v>6454</v>
      </c>
      <c r="V57" t="s">
        <v>6455</v>
      </c>
      <c r="W57">
        <v>27652</v>
      </c>
    </row>
    <row r="58" spans="1:23" x14ac:dyDescent="0.25">
      <c r="A58" t="s">
        <v>6456</v>
      </c>
      <c r="B58">
        <v>1</v>
      </c>
      <c r="C58" t="s">
        <v>6457</v>
      </c>
      <c r="F58" t="s">
        <v>6231</v>
      </c>
      <c r="G58">
        <v>0</v>
      </c>
      <c r="H58" t="s">
        <v>30</v>
      </c>
      <c r="I58" t="s">
        <v>6457</v>
      </c>
      <c r="J58">
        <v>19809</v>
      </c>
      <c r="K58">
        <v>0</v>
      </c>
      <c r="L58" t="s">
        <v>6304</v>
      </c>
      <c r="M58" t="s">
        <v>6458</v>
      </c>
      <c r="O58" t="s">
        <v>6459</v>
      </c>
      <c r="P58" t="s">
        <v>30</v>
      </c>
      <c r="T58" t="s">
        <v>30</v>
      </c>
    </row>
    <row r="59" spans="1:23" x14ac:dyDescent="0.25">
      <c r="A59" t="s">
        <v>6460</v>
      </c>
      <c r="B59">
        <v>1</v>
      </c>
      <c r="C59" t="s">
        <v>6461</v>
      </c>
      <c r="D59" t="s">
        <v>64</v>
      </c>
      <c r="F59" t="s">
        <v>6199</v>
      </c>
      <c r="G59">
        <v>36</v>
      </c>
      <c r="H59" t="s">
        <v>6462</v>
      </c>
      <c r="I59" t="s">
        <v>6461</v>
      </c>
      <c r="J59">
        <v>23213</v>
      </c>
      <c r="K59">
        <v>2</v>
      </c>
      <c r="L59" t="s">
        <v>6463</v>
      </c>
      <c r="M59" t="s">
        <v>6464</v>
      </c>
      <c r="N59">
        <v>24</v>
      </c>
      <c r="O59" t="s">
        <v>6465</v>
      </c>
      <c r="P59" t="s">
        <v>64</v>
      </c>
      <c r="S59">
        <v>5</v>
      </c>
      <c r="T59" t="s">
        <v>6219</v>
      </c>
      <c r="U59" t="s">
        <v>2231</v>
      </c>
      <c r="V59" t="s">
        <v>6466</v>
      </c>
    </row>
    <row r="60" spans="1:23" x14ac:dyDescent="0.25">
      <c r="A60" t="s">
        <v>1265</v>
      </c>
      <c r="B60">
        <v>1</v>
      </c>
      <c r="C60" t="s">
        <v>1264</v>
      </c>
      <c r="D60" t="s">
        <v>102</v>
      </c>
      <c r="F60" t="s">
        <v>6199</v>
      </c>
      <c r="G60">
        <v>3</v>
      </c>
      <c r="H60" t="s">
        <v>6260</v>
      </c>
      <c r="I60" t="s">
        <v>1264</v>
      </c>
      <c r="J60">
        <v>21692</v>
      </c>
      <c r="K60">
        <v>6</v>
      </c>
      <c r="L60" t="s">
        <v>6467</v>
      </c>
      <c r="M60" t="s">
        <v>6468</v>
      </c>
      <c r="N60">
        <v>27</v>
      </c>
      <c r="O60" t="s">
        <v>6469</v>
      </c>
      <c r="P60" t="s">
        <v>102</v>
      </c>
      <c r="R60">
        <v>4241463</v>
      </c>
      <c r="S60">
        <v>1</v>
      </c>
      <c r="T60" t="s">
        <v>6219</v>
      </c>
      <c r="U60" t="s">
        <v>2268</v>
      </c>
      <c r="V60" t="s">
        <v>6470</v>
      </c>
      <c r="W60">
        <v>32685</v>
      </c>
    </row>
    <row r="61" spans="1:23" x14ac:dyDescent="0.25">
      <c r="A61" t="s">
        <v>644</v>
      </c>
      <c r="B61">
        <v>1</v>
      </c>
      <c r="C61" t="s">
        <v>6471</v>
      </c>
      <c r="D61" t="s">
        <v>126</v>
      </c>
      <c r="E61" t="s">
        <v>6472</v>
      </c>
      <c r="F61" t="s">
        <v>6231</v>
      </c>
      <c r="G61">
        <v>87</v>
      </c>
      <c r="H61" t="s">
        <v>6351</v>
      </c>
      <c r="I61" t="s">
        <v>6471</v>
      </c>
      <c r="J61">
        <v>5511</v>
      </c>
      <c r="K61">
        <v>13</v>
      </c>
      <c r="L61" t="s">
        <v>6473</v>
      </c>
      <c r="M61" t="s">
        <v>6474</v>
      </c>
      <c r="N61">
        <v>35</v>
      </c>
      <c r="O61" t="s">
        <v>6475</v>
      </c>
      <c r="P61" t="s">
        <v>126</v>
      </c>
      <c r="R61">
        <v>10605</v>
      </c>
      <c r="T61" t="s">
        <v>6396</v>
      </c>
      <c r="V61" t="s">
        <v>6476</v>
      </c>
      <c r="W61">
        <v>8416</v>
      </c>
    </row>
    <row r="62" spans="1:23" x14ac:dyDescent="0.25">
      <c r="A62" t="s">
        <v>6477</v>
      </c>
      <c r="B62">
        <v>1</v>
      </c>
      <c r="C62" t="s">
        <v>6478</v>
      </c>
      <c r="D62" t="s">
        <v>64</v>
      </c>
      <c r="F62" t="s">
        <v>6231</v>
      </c>
      <c r="G62">
        <v>28</v>
      </c>
      <c r="H62" t="s">
        <v>6296</v>
      </c>
      <c r="I62" t="s">
        <v>6478</v>
      </c>
      <c r="J62">
        <v>8699</v>
      </c>
      <c r="K62">
        <v>6</v>
      </c>
      <c r="L62" t="s">
        <v>6479</v>
      </c>
      <c r="M62" t="s">
        <v>6480</v>
      </c>
      <c r="N62">
        <v>30</v>
      </c>
      <c r="O62" t="s">
        <v>6481</v>
      </c>
      <c r="P62" t="s">
        <v>64</v>
      </c>
      <c r="R62">
        <v>12516</v>
      </c>
      <c r="T62" t="s">
        <v>6385</v>
      </c>
      <c r="V62" t="s">
        <v>6482</v>
      </c>
    </row>
    <row r="63" spans="1:23" x14ac:dyDescent="0.25">
      <c r="A63" t="s">
        <v>6483</v>
      </c>
      <c r="B63">
        <v>1</v>
      </c>
      <c r="C63" t="s">
        <v>6484</v>
      </c>
      <c r="D63" t="s">
        <v>102</v>
      </c>
      <c r="F63" t="s">
        <v>6199</v>
      </c>
      <c r="G63">
        <v>19</v>
      </c>
      <c r="H63" t="s">
        <v>6315</v>
      </c>
      <c r="I63" t="s">
        <v>6484</v>
      </c>
      <c r="J63">
        <v>26980</v>
      </c>
      <c r="K63">
        <v>0</v>
      </c>
      <c r="L63" t="s">
        <v>6485</v>
      </c>
      <c r="M63" t="s">
        <v>6486</v>
      </c>
      <c r="O63" t="s">
        <v>6487</v>
      </c>
      <c r="P63" t="s">
        <v>102</v>
      </c>
      <c r="T63" t="s">
        <v>6346</v>
      </c>
      <c r="U63" t="s">
        <v>2241</v>
      </c>
    </row>
    <row r="64" spans="1:23" x14ac:dyDescent="0.25">
      <c r="A64" t="s">
        <v>6488</v>
      </c>
      <c r="B64">
        <v>56</v>
      </c>
      <c r="C64" t="s">
        <v>6489</v>
      </c>
      <c r="D64" t="s">
        <v>126</v>
      </c>
      <c r="F64" t="s">
        <v>6231</v>
      </c>
      <c r="H64" t="s">
        <v>30</v>
      </c>
      <c r="I64" t="s">
        <v>6489</v>
      </c>
      <c r="K64">
        <v>0</v>
      </c>
      <c r="L64" t="s">
        <v>2197</v>
      </c>
      <c r="M64" t="s">
        <v>6490</v>
      </c>
      <c r="O64" t="s">
        <v>6491</v>
      </c>
      <c r="P64" t="s">
        <v>126</v>
      </c>
      <c r="T64" t="s">
        <v>30</v>
      </c>
    </row>
    <row r="65" spans="1:20" x14ac:dyDescent="0.25">
      <c r="A65" t="s">
        <v>6488</v>
      </c>
      <c r="B65">
        <v>56</v>
      </c>
      <c r="C65" t="s">
        <v>6492</v>
      </c>
      <c r="D65" t="s">
        <v>64</v>
      </c>
      <c r="F65" t="s">
        <v>6231</v>
      </c>
      <c r="H65" t="s">
        <v>30</v>
      </c>
      <c r="I65" t="s">
        <v>6492</v>
      </c>
      <c r="K65">
        <v>0</v>
      </c>
      <c r="L65" t="s">
        <v>2197</v>
      </c>
      <c r="M65" t="s">
        <v>6490</v>
      </c>
      <c r="O65" t="s">
        <v>6491</v>
      </c>
      <c r="P65" t="s">
        <v>64</v>
      </c>
      <c r="T65" t="s">
        <v>30</v>
      </c>
    </row>
    <row r="66" spans="1:20" x14ac:dyDescent="0.25">
      <c r="A66" t="s">
        <v>6488</v>
      </c>
      <c r="B66">
        <v>56</v>
      </c>
      <c r="C66" t="s">
        <v>6493</v>
      </c>
      <c r="D66" t="s">
        <v>64</v>
      </c>
      <c r="F66" t="s">
        <v>6231</v>
      </c>
      <c r="H66" t="s">
        <v>30</v>
      </c>
      <c r="I66" t="s">
        <v>6493</v>
      </c>
      <c r="K66">
        <v>0</v>
      </c>
      <c r="L66" t="s">
        <v>2197</v>
      </c>
      <c r="M66" t="s">
        <v>6490</v>
      </c>
      <c r="O66" t="s">
        <v>6491</v>
      </c>
      <c r="P66" t="s">
        <v>64</v>
      </c>
      <c r="T66" t="s">
        <v>30</v>
      </c>
    </row>
    <row r="67" spans="1:20" x14ac:dyDescent="0.25">
      <c r="A67" t="s">
        <v>6488</v>
      </c>
      <c r="B67">
        <v>56</v>
      </c>
      <c r="C67" t="s">
        <v>6494</v>
      </c>
      <c r="D67" t="s">
        <v>102</v>
      </c>
      <c r="F67" t="s">
        <v>6231</v>
      </c>
      <c r="H67" t="s">
        <v>30</v>
      </c>
      <c r="I67" t="s">
        <v>6494</v>
      </c>
      <c r="K67">
        <v>0</v>
      </c>
      <c r="L67" t="s">
        <v>2197</v>
      </c>
      <c r="M67" t="s">
        <v>6490</v>
      </c>
      <c r="O67" t="s">
        <v>6491</v>
      </c>
      <c r="P67" t="s">
        <v>102</v>
      </c>
      <c r="T67" t="s">
        <v>30</v>
      </c>
    </row>
    <row r="68" spans="1:20" x14ac:dyDescent="0.25">
      <c r="A68" t="s">
        <v>6488</v>
      </c>
      <c r="B68">
        <v>56</v>
      </c>
      <c r="C68" t="s">
        <v>6495</v>
      </c>
      <c r="D68" t="s">
        <v>102</v>
      </c>
      <c r="F68" t="s">
        <v>6231</v>
      </c>
      <c r="H68" t="s">
        <v>30</v>
      </c>
      <c r="I68" t="s">
        <v>6495</v>
      </c>
      <c r="K68">
        <v>0</v>
      </c>
      <c r="L68" t="s">
        <v>2197</v>
      </c>
      <c r="M68" t="s">
        <v>6490</v>
      </c>
      <c r="O68" t="s">
        <v>6491</v>
      </c>
      <c r="P68" t="s">
        <v>102</v>
      </c>
      <c r="T68" t="s">
        <v>30</v>
      </c>
    </row>
    <row r="69" spans="1:20" x14ac:dyDescent="0.25">
      <c r="A69" t="s">
        <v>6488</v>
      </c>
      <c r="B69">
        <v>56</v>
      </c>
      <c r="C69" t="s">
        <v>6496</v>
      </c>
      <c r="D69" t="s">
        <v>64</v>
      </c>
      <c r="F69" t="s">
        <v>6231</v>
      </c>
      <c r="H69" t="s">
        <v>30</v>
      </c>
      <c r="I69" t="s">
        <v>6496</v>
      </c>
      <c r="K69">
        <v>0</v>
      </c>
      <c r="L69" t="s">
        <v>2197</v>
      </c>
      <c r="M69" t="s">
        <v>6490</v>
      </c>
      <c r="O69" t="s">
        <v>6491</v>
      </c>
      <c r="P69" t="s">
        <v>64</v>
      </c>
      <c r="T69" t="s">
        <v>30</v>
      </c>
    </row>
    <row r="70" spans="1:20" x14ac:dyDescent="0.25">
      <c r="A70" t="s">
        <v>6488</v>
      </c>
      <c r="B70">
        <v>56</v>
      </c>
      <c r="C70" t="s">
        <v>6497</v>
      </c>
      <c r="D70" t="s">
        <v>126</v>
      </c>
      <c r="F70" t="s">
        <v>6231</v>
      </c>
      <c r="H70" t="s">
        <v>30</v>
      </c>
      <c r="I70" t="s">
        <v>6497</v>
      </c>
      <c r="K70">
        <v>0</v>
      </c>
      <c r="L70" t="s">
        <v>2197</v>
      </c>
      <c r="M70" t="s">
        <v>6490</v>
      </c>
      <c r="O70" t="s">
        <v>6491</v>
      </c>
      <c r="P70" t="s">
        <v>126</v>
      </c>
      <c r="T70" t="s">
        <v>30</v>
      </c>
    </row>
    <row r="71" spans="1:20" x14ac:dyDescent="0.25">
      <c r="A71" t="s">
        <v>6488</v>
      </c>
      <c r="B71">
        <v>56</v>
      </c>
      <c r="C71" t="s">
        <v>6498</v>
      </c>
      <c r="D71" t="s">
        <v>29</v>
      </c>
      <c r="F71" t="s">
        <v>6231</v>
      </c>
      <c r="H71" t="s">
        <v>30</v>
      </c>
      <c r="I71" t="s">
        <v>6498</v>
      </c>
      <c r="K71">
        <v>0</v>
      </c>
      <c r="L71" t="s">
        <v>2197</v>
      </c>
      <c r="M71" t="s">
        <v>6490</v>
      </c>
      <c r="O71" t="s">
        <v>6491</v>
      </c>
      <c r="P71" t="s">
        <v>29</v>
      </c>
      <c r="T71" t="s">
        <v>30</v>
      </c>
    </row>
    <row r="72" spans="1:20" x14ac:dyDescent="0.25">
      <c r="A72" t="s">
        <v>6488</v>
      </c>
      <c r="B72">
        <v>56</v>
      </c>
      <c r="C72" t="s">
        <v>6499</v>
      </c>
      <c r="D72" t="s">
        <v>102</v>
      </c>
      <c r="F72" t="s">
        <v>6231</v>
      </c>
      <c r="H72" t="s">
        <v>30</v>
      </c>
      <c r="I72" t="s">
        <v>6499</v>
      </c>
      <c r="K72">
        <v>0</v>
      </c>
      <c r="L72" t="s">
        <v>2197</v>
      </c>
      <c r="M72" t="s">
        <v>6490</v>
      </c>
      <c r="O72" t="s">
        <v>6491</v>
      </c>
      <c r="P72" t="s">
        <v>102</v>
      </c>
      <c r="T72" t="s">
        <v>30</v>
      </c>
    </row>
    <row r="73" spans="1:20" x14ac:dyDescent="0.25">
      <c r="A73" t="s">
        <v>6488</v>
      </c>
      <c r="B73">
        <v>56</v>
      </c>
      <c r="C73" t="s">
        <v>6500</v>
      </c>
      <c r="D73" t="s">
        <v>126</v>
      </c>
      <c r="F73" t="s">
        <v>6231</v>
      </c>
      <c r="H73" t="s">
        <v>30</v>
      </c>
      <c r="I73" t="s">
        <v>6500</v>
      </c>
      <c r="K73">
        <v>0</v>
      </c>
      <c r="L73" t="s">
        <v>2197</v>
      </c>
      <c r="M73" t="s">
        <v>6490</v>
      </c>
      <c r="O73" t="s">
        <v>6491</v>
      </c>
      <c r="P73" t="s">
        <v>126</v>
      </c>
      <c r="T73" t="s">
        <v>30</v>
      </c>
    </row>
    <row r="74" spans="1:20" x14ac:dyDescent="0.25">
      <c r="A74" t="s">
        <v>6488</v>
      </c>
      <c r="B74">
        <v>56</v>
      </c>
      <c r="C74" t="s">
        <v>6501</v>
      </c>
      <c r="D74" t="s">
        <v>29</v>
      </c>
      <c r="F74" t="s">
        <v>6231</v>
      </c>
      <c r="H74" t="s">
        <v>30</v>
      </c>
      <c r="I74" t="s">
        <v>6501</v>
      </c>
      <c r="K74">
        <v>0</v>
      </c>
      <c r="L74" t="s">
        <v>2197</v>
      </c>
      <c r="M74" t="s">
        <v>6490</v>
      </c>
      <c r="O74" t="s">
        <v>6491</v>
      </c>
      <c r="P74" t="s">
        <v>29</v>
      </c>
      <c r="T74" t="s">
        <v>30</v>
      </c>
    </row>
    <row r="75" spans="1:20" x14ac:dyDescent="0.25">
      <c r="A75" t="s">
        <v>6488</v>
      </c>
      <c r="B75">
        <v>56</v>
      </c>
      <c r="C75" t="s">
        <v>6502</v>
      </c>
      <c r="D75" t="s">
        <v>64</v>
      </c>
      <c r="F75" t="s">
        <v>6231</v>
      </c>
      <c r="H75" t="s">
        <v>30</v>
      </c>
      <c r="I75" t="s">
        <v>6502</v>
      </c>
      <c r="K75">
        <v>0</v>
      </c>
      <c r="L75" t="s">
        <v>2197</v>
      </c>
      <c r="M75" t="s">
        <v>6490</v>
      </c>
      <c r="O75" t="s">
        <v>6491</v>
      </c>
      <c r="P75" t="s">
        <v>64</v>
      </c>
      <c r="T75" t="s">
        <v>30</v>
      </c>
    </row>
    <row r="76" spans="1:20" x14ac:dyDescent="0.25">
      <c r="A76" t="s">
        <v>6488</v>
      </c>
      <c r="B76">
        <v>56</v>
      </c>
      <c r="C76" t="s">
        <v>6503</v>
      </c>
      <c r="D76" t="s">
        <v>102</v>
      </c>
      <c r="F76" t="s">
        <v>6231</v>
      </c>
      <c r="H76" t="s">
        <v>30</v>
      </c>
      <c r="I76" t="s">
        <v>6503</v>
      </c>
      <c r="K76">
        <v>0</v>
      </c>
      <c r="L76" t="s">
        <v>2197</v>
      </c>
      <c r="M76" t="s">
        <v>6490</v>
      </c>
      <c r="O76" t="s">
        <v>6491</v>
      </c>
      <c r="P76" t="s">
        <v>102</v>
      </c>
      <c r="T76" t="s">
        <v>30</v>
      </c>
    </row>
    <row r="77" spans="1:20" x14ac:dyDescent="0.25">
      <c r="A77" t="s">
        <v>6488</v>
      </c>
      <c r="B77">
        <v>56</v>
      </c>
      <c r="C77" t="s">
        <v>6504</v>
      </c>
      <c r="D77" t="s">
        <v>29</v>
      </c>
      <c r="F77" t="s">
        <v>6231</v>
      </c>
      <c r="H77" t="s">
        <v>30</v>
      </c>
      <c r="I77" t="s">
        <v>6504</v>
      </c>
      <c r="K77">
        <v>0</v>
      </c>
      <c r="L77" t="s">
        <v>2197</v>
      </c>
      <c r="M77" t="s">
        <v>6490</v>
      </c>
      <c r="O77" t="s">
        <v>6491</v>
      </c>
      <c r="P77" t="s">
        <v>29</v>
      </c>
      <c r="T77" t="s">
        <v>30</v>
      </c>
    </row>
    <row r="78" spans="1:20" x14ac:dyDescent="0.25">
      <c r="A78" t="s">
        <v>6488</v>
      </c>
      <c r="B78">
        <v>56</v>
      </c>
      <c r="C78" t="s">
        <v>6505</v>
      </c>
      <c r="D78" t="s">
        <v>64</v>
      </c>
      <c r="F78" t="s">
        <v>6231</v>
      </c>
      <c r="H78" t="s">
        <v>30</v>
      </c>
      <c r="I78" t="s">
        <v>6505</v>
      </c>
      <c r="K78">
        <v>0</v>
      </c>
      <c r="L78" t="s">
        <v>2197</v>
      </c>
      <c r="M78" t="s">
        <v>6490</v>
      </c>
      <c r="O78" t="s">
        <v>6491</v>
      </c>
      <c r="P78" t="s">
        <v>64</v>
      </c>
      <c r="T78" t="s">
        <v>30</v>
      </c>
    </row>
    <row r="79" spans="1:20" x14ac:dyDescent="0.25">
      <c r="A79" t="s">
        <v>6488</v>
      </c>
      <c r="B79">
        <v>56</v>
      </c>
      <c r="C79" t="s">
        <v>6506</v>
      </c>
      <c r="D79" t="s">
        <v>102</v>
      </c>
      <c r="F79" t="s">
        <v>6231</v>
      </c>
      <c r="H79" t="s">
        <v>30</v>
      </c>
      <c r="I79" t="s">
        <v>6506</v>
      </c>
      <c r="K79">
        <v>0</v>
      </c>
      <c r="L79" t="s">
        <v>2197</v>
      </c>
      <c r="M79" t="s">
        <v>6490</v>
      </c>
      <c r="O79" t="s">
        <v>6491</v>
      </c>
      <c r="P79" t="s">
        <v>102</v>
      </c>
      <c r="T79" t="s">
        <v>30</v>
      </c>
    </row>
    <row r="80" spans="1:20" x14ac:dyDescent="0.25">
      <c r="A80" t="s">
        <v>6488</v>
      </c>
      <c r="B80">
        <v>56</v>
      </c>
      <c r="C80" t="s">
        <v>6507</v>
      </c>
      <c r="D80" t="s">
        <v>64</v>
      </c>
      <c r="F80" t="s">
        <v>6231</v>
      </c>
      <c r="H80" t="s">
        <v>30</v>
      </c>
      <c r="I80" t="s">
        <v>6507</v>
      </c>
      <c r="K80">
        <v>0</v>
      </c>
      <c r="L80" t="s">
        <v>2197</v>
      </c>
      <c r="M80" t="s">
        <v>6490</v>
      </c>
      <c r="O80" t="s">
        <v>6491</v>
      </c>
      <c r="P80" t="s">
        <v>64</v>
      </c>
      <c r="T80" t="s">
        <v>30</v>
      </c>
    </row>
    <row r="81" spans="1:20" x14ac:dyDescent="0.25">
      <c r="A81" t="s">
        <v>6488</v>
      </c>
      <c r="B81">
        <v>56</v>
      </c>
      <c r="C81" t="s">
        <v>6508</v>
      </c>
      <c r="D81" t="s">
        <v>126</v>
      </c>
      <c r="F81" t="s">
        <v>6231</v>
      </c>
      <c r="H81" t="s">
        <v>30</v>
      </c>
      <c r="I81" t="s">
        <v>6508</v>
      </c>
      <c r="K81">
        <v>0</v>
      </c>
      <c r="L81" t="s">
        <v>2197</v>
      </c>
      <c r="M81" t="s">
        <v>6490</v>
      </c>
      <c r="O81" t="s">
        <v>6491</v>
      </c>
      <c r="P81" t="s">
        <v>126</v>
      </c>
      <c r="T81" t="s">
        <v>30</v>
      </c>
    </row>
    <row r="82" spans="1:20" x14ac:dyDescent="0.25">
      <c r="A82" t="s">
        <v>6488</v>
      </c>
      <c r="B82">
        <v>56</v>
      </c>
      <c r="C82" t="s">
        <v>6509</v>
      </c>
      <c r="D82" t="s">
        <v>64</v>
      </c>
      <c r="F82" t="s">
        <v>6231</v>
      </c>
      <c r="H82" t="s">
        <v>30</v>
      </c>
      <c r="I82" t="s">
        <v>6509</v>
      </c>
      <c r="K82">
        <v>0</v>
      </c>
      <c r="L82" t="s">
        <v>2197</v>
      </c>
      <c r="M82" t="s">
        <v>6490</v>
      </c>
      <c r="O82" t="s">
        <v>6491</v>
      </c>
      <c r="P82" t="s">
        <v>64</v>
      </c>
      <c r="T82" t="s">
        <v>30</v>
      </c>
    </row>
    <row r="83" spans="1:20" x14ac:dyDescent="0.25">
      <c r="A83" t="s">
        <v>6488</v>
      </c>
      <c r="B83">
        <v>56</v>
      </c>
      <c r="C83" t="s">
        <v>6510</v>
      </c>
      <c r="D83" t="s">
        <v>102</v>
      </c>
      <c r="F83" t="s">
        <v>6231</v>
      </c>
      <c r="H83" t="s">
        <v>30</v>
      </c>
      <c r="I83" t="s">
        <v>6510</v>
      </c>
      <c r="K83">
        <v>0</v>
      </c>
      <c r="L83" t="s">
        <v>2197</v>
      </c>
      <c r="M83" t="s">
        <v>6490</v>
      </c>
      <c r="O83" t="s">
        <v>6491</v>
      </c>
      <c r="P83" t="s">
        <v>102</v>
      </c>
      <c r="T83" t="s">
        <v>30</v>
      </c>
    </row>
    <row r="84" spans="1:20" x14ac:dyDescent="0.25">
      <c r="A84" t="s">
        <v>6488</v>
      </c>
      <c r="B84">
        <v>56</v>
      </c>
      <c r="C84" t="s">
        <v>6511</v>
      </c>
      <c r="D84" t="s">
        <v>126</v>
      </c>
      <c r="F84" t="s">
        <v>6231</v>
      </c>
      <c r="H84" t="s">
        <v>30</v>
      </c>
      <c r="I84" t="s">
        <v>6511</v>
      </c>
      <c r="K84">
        <v>0</v>
      </c>
      <c r="L84" t="s">
        <v>2197</v>
      </c>
      <c r="M84" t="s">
        <v>6490</v>
      </c>
      <c r="O84" t="s">
        <v>6491</v>
      </c>
      <c r="P84" t="s">
        <v>126</v>
      </c>
      <c r="T84" t="s">
        <v>30</v>
      </c>
    </row>
    <row r="85" spans="1:20" x14ac:dyDescent="0.25">
      <c r="A85" t="s">
        <v>6488</v>
      </c>
      <c r="B85">
        <v>56</v>
      </c>
      <c r="C85" t="s">
        <v>6512</v>
      </c>
      <c r="D85" t="s">
        <v>64</v>
      </c>
      <c r="F85" t="s">
        <v>6231</v>
      </c>
      <c r="H85" t="s">
        <v>30</v>
      </c>
      <c r="I85" t="s">
        <v>6512</v>
      </c>
      <c r="K85">
        <v>0</v>
      </c>
      <c r="L85" t="s">
        <v>2197</v>
      </c>
      <c r="M85" t="s">
        <v>6490</v>
      </c>
      <c r="O85" t="s">
        <v>6491</v>
      </c>
      <c r="P85" t="s">
        <v>64</v>
      </c>
      <c r="T85" t="s">
        <v>30</v>
      </c>
    </row>
    <row r="86" spans="1:20" x14ac:dyDescent="0.25">
      <c r="A86" t="s">
        <v>6488</v>
      </c>
      <c r="B86">
        <v>56</v>
      </c>
      <c r="C86" t="s">
        <v>6513</v>
      </c>
      <c r="D86" t="s">
        <v>102</v>
      </c>
      <c r="F86" t="s">
        <v>6231</v>
      </c>
      <c r="H86" t="s">
        <v>30</v>
      </c>
      <c r="I86" t="s">
        <v>6513</v>
      </c>
      <c r="K86">
        <v>0</v>
      </c>
      <c r="L86" t="s">
        <v>2197</v>
      </c>
      <c r="M86" t="s">
        <v>6490</v>
      </c>
      <c r="O86" t="s">
        <v>6491</v>
      </c>
      <c r="P86" t="s">
        <v>102</v>
      </c>
      <c r="T86" t="s">
        <v>30</v>
      </c>
    </row>
    <row r="87" spans="1:20" x14ac:dyDescent="0.25">
      <c r="A87" t="s">
        <v>6488</v>
      </c>
      <c r="B87">
        <v>56</v>
      </c>
      <c r="C87" t="s">
        <v>6514</v>
      </c>
      <c r="D87" t="s">
        <v>64</v>
      </c>
      <c r="F87" t="s">
        <v>6231</v>
      </c>
      <c r="H87" t="s">
        <v>30</v>
      </c>
      <c r="I87" t="s">
        <v>6514</v>
      </c>
      <c r="K87">
        <v>0</v>
      </c>
      <c r="L87" t="s">
        <v>2197</v>
      </c>
      <c r="M87" t="s">
        <v>6490</v>
      </c>
      <c r="O87" t="s">
        <v>6491</v>
      </c>
      <c r="P87" t="s">
        <v>64</v>
      </c>
      <c r="T87" t="s">
        <v>30</v>
      </c>
    </row>
    <row r="88" spans="1:20" x14ac:dyDescent="0.25">
      <c r="A88" t="s">
        <v>6488</v>
      </c>
      <c r="B88">
        <v>56</v>
      </c>
      <c r="C88" t="s">
        <v>6515</v>
      </c>
      <c r="D88" t="s">
        <v>102</v>
      </c>
      <c r="F88" t="s">
        <v>6231</v>
      </c>
      <c r="H88" t="s">
        <v>30</v>
      </c>
      <c r="I88" t="s">
        <v>6515</v>
      </c>
      <c r="K88">
        <v>0</v>
      </c>
      <c r="L88" t="s">
        <v>2197</v>
      </c>
      <c r="M88" t="s">
        <v>6490</v>
      </c>
      <c r="O88" t="s">
        <v>6491</v>
      </c>
      <c r="P88" t="s">
        <v>102</v>
      </c>
      <c r="T88" t="s">
        <v>30</v>
      </c>
    </row>
    <row r="89" spans="1:20" x14ac:dyDescent="0.25">
      <c r="A89" t="s">
        <v>6488</v>
      </c>
      <c r="B89">
        <v>56</v>
      </c>
      <c r="C89" t="s">
        <v>6516</v>
      </c>
      <c r="D89" t="s">
        <v>64</v>
      </c>
      <c r="F89" t="s">
        <v>6231</v>
      </c>
      <c r="H89" t="s">
        <v>30</v>
      </c>
      <c r="I89" t="s">
        <v>6516</v>
      </c>
      <c r="K89">
        <v>0</v>
      </c>
      <c r="L89" t="s">
        <v>2197</v>
      </c>
      <c r="M89" t="s">
        <v>6490</v>
      </c>
      <c r="O89" t="s">
        <v>6491</v>
      </c>
      <c r="P89" t="s">
        <v>64</v>
      </c>
      <c r="T89" t="s">
        <v>30</v>
      </c>
    </row>
    <row r="90" spans="1:20" x14ac:dyDescent="0.25">
      <c r="A90" t="s">
        <v>6488</v>
      </c>
      <c r="B90">
        <v>56</v>
      </c>
      <c r="C90" t="s">
        <v>6517</v>
      </c>
      <c r="D90" t="s">
        <v>64</v>
      </c>
      <c r="F90" t="s">
        <v>6231</v>
      </c>
      <c r="H90" t="s">
        <v>30</v>
      </c>
      <c r="I90" t="s">
        <v>6517</v>
      </c>
      <c r="K90">
        <v>0</v>
      </c>
      <c r="L90" t="s">
        <v>2197</v>
      </c>
      <c r="M90" t="s">
        <v>6490</v>
      </c>
      <c r="O90" t="s">
        <v>6491</v>
      </c>
      <c r="P90" t="s">
        <v>64</v>
      </c>
      <c r="T90" t="s">
        <v>30</v>
      </c>
    </row>
    <row r="91" spans="1:20" x14ac:dyDescent="0.25">
      <c r="A91" t="s">
        <v>6488</v>
      </c>
      <c r="B91">
        <v>56</v>
      </c>
      <c r="C91" t="s">
        <v>6518</v>
      </c>
      <c r="D91" t="s">
        <v>102</v>
      </c>
      <c r="F91" t="s">
        <v>6231</v>
      </c>
      <c r="H91" t="s">
        <v>30</v>
      </c>
      <c r="I91" t="s">
        <v>6518</v>
      </c>
      <c r="K91">
        <v>0</v>
      </c>
      <c r="L91" t="s">
        <v>2197</v>
      </c>
      <c r="M91" t="s">
        <v>6490</v>
      </c>
      <c r="O91" t="s">
        <v>6491</v>
      </c>
      <c r="P91" t="s">
        <v>102</v>
      </c>
      <c r="T91" t="s">
        <v>30</v>
      </c>
    </row>
    <row r="92" spans="1:20" x14ac:dyDescent="0.25">
      <c r="A92" t="s">
        <v>6488</v>
      </c>
      <c r="B92">
        <v>56</v>
      </c>
      <c r="C92" t="s">
        <v>6519</v>
      </c>
      <c r="D92" t="s">
        <v>102</v>
      </c>
      <c r="F92" t="s">
        <v>6231</v>
      </c>
      <c r="H92" t="s">
        <v>30</v>
      </c>
      <c r="I92" t="s">
        <v>6519</v>
      </c>
      <c r="K92">
        <v>0</v>
      </c>
      <c r="L92" t="s">
        <v>2197</v>
      </c>
      <c r="M92" t="s">
        <v>6490</v>
      </c>
      <c r="O92" t="s">
        <v>6491</v>
      </c>
      <c r="P92" t="s">
        <v>102</v>
      </c>
      <c r="T92" t="s">
        <v>30</v>
      </c>
    </row>
    <row r="93" spans="1:20" x14ac:dyDescent="0.25">
      <c r="A93" t="s">
        <v>6488</v>
      </c>
      <c r="B93">
        <v>56</v>
      </c>
      <c r="C93" t="s">
        <v>6520</v>
      </c>
      <c r="D93" t="s">
        <v>102</v>
      </c>
      <c r="F93" t="s">
        <v>6231</v>
      </c>
      <c r="H93" t="s">
        <v>30</v>
      </c>
      <c r="I93" t="s">
        <v>6520</v>
      </c>
      <c r="K93">
        <v>0</v>
      </c>
      <c r="L93" t="s">
        <v>2197</v>
      </c>
      <c r="M93" t="s">
        <v>6490</v>
      </c>
      <c r="O93" t="s">
        <v>6491</v>
      </c>
      <c r="P93" t="s">
        <v>102</v>
      </c>
      <c r="T93" t="s">
        <v>30</v>
      </c>
    </row>
    <row r="94" spans="1:20" x14ac:dyDescent="0.25">
      <c r="A94" t="s">
        <v>6488</v>
      </c>
      <c r="B94">
        <v>56</v>
      </c>
      <c r="C94" t="s">
        <v>6521</v>
      </c>
      <c r="D94" t="s">
        <v>29</v>
      </c>
      <c r="F94" t="s">
        <v>6231</v>
      </c>
      <c r="H94" t="s">
        <v>30</v>
      </c>
      <c r="I94" t="s">
        <v>6521</v>
      </c>
      <c r="K94">
        <v>0</v>
      </c>
      <c r="L94" t="s">
        <v>2197</v>
      </c>
      <c r="M94" t="s">
        <v>6490</v>
      </c>
      <c r="O94" t="s">
        <v>6491</v>
      </c>
      <c r="P94" t="s">
        <v>29</v>
      </c>
      <c r="T94" t="s">
        <v>30</v>
      </c>
    </row>
    <row r="95" spans="1:20" x14ac:dyDescent="0.25">
      <c r="A95" t="s">
        <v>6488</v>
      </c>
      <c r="B95">
        <v>56</v>
      </c>
      <c r="C95" t="s">
        <v>6522</v>
      </c>
      <c r="D95" t="s">
        <v>64</v>
      </c>
      <c r="F95" t="s">
        <v>6231</v>
      </c>
      <c r="H95" t="s">
        <v>30</v>
      </c>
      <c r="I95" t="s">
        <v>6522</v>
      </c>
      <c r="K95">
        <v>0</v>
      </c>
      <c r="L95" t="s">
        <v>2197</v>
      </c>
      <c r="M95" t="s">
        <v>6490</v>
      </c>
      <c r="O95" t="s">
        <v>6491</v>
      </c>
      <c r="P95" t="s">
        <v>64</v>
      </c>
      <c r="T95" t="s">
        <v>30</v>
      </c>
    </row>
    <row r="96" spans="1:20" x14ac:dyDescent="0.25">
      <c r="A96" t="s">
        <v>6488</v>
      </c>
      <c r="B96">
        <v>56</v>
      </c>
      <c r="C96" t="s">
        <v>6523</v>
      </c>
      <c r="D96" t="s">
        <v>29</v>
      </c>
      <c r="F96" t="s">
        <v>6231</v>
      </c>
      <c r="H96" t="s">
        <v>30</v>
      </c>
      <c r="I96" t="s">
        <v>6523</v>
      </c>
      <c r="K96">
        <v>0</v>
      </c>
      <c r="L96" t="s">
        <v>2197</v>
      </c>
      <c r="M96" t="s">
        <v>6490</v>
      </c>
      <c r="O96" t="s">
        <v>6491</v>
      </c>
      <c r="P96" t="s">
        <v>29</v>
      </c>
      <c r="T96" t="s">
        <v>30</v>
      </c>
    </row>
    <row r="97" spans="1:20" x14ac:dyDescent="0.25">
      <c r="A97" t="s">
        <v>6488</v>
      </c>
      <c r="B97">
        <v>56</v>
      </c>
      <c r="C97" t="s">
        <v>6524</v>
      </c>
      <c r="D97" t="s">
        <v>102</v>
      </c>
      <c r="F97" t="s">
        <v>6231</v>
      </c>
      <c r="H97" t="s">
        <v>30</v>
      </c>
      <c r="I97" t="s">
        <v>6524</v>
      </c>
      <c r="K97">
        <v>0</v>
      </c>
      <c r="L97" t="s">
        <v>2197</v>
      </c>
      <c r="M97" t="s">
        <v>6490</v>
      </c>
      <c r="O97" t="s">
        <v>6491</v>
      </c>
      <c r="P97" t="s">
        <v>102</v>
      </c>
      <c r="T97" t="s">
        <v>30</v>
      </c>
    </row>
    <row r="98" spans="1:20" x14ac:dyDescent="0.25">
      <c r="A98" t="s">
        <v>6488</v>
      </c>
      <c r="B98">
        <v>56</v>
      </c>
      <c r="C98" t="s">
        <v>6525</v>
      </c>
      <c r="D98" t="s">
        <v>126</v>
      </c>
      <c r="F98" t="s">
        <v>6231</v>
      </c>
      <c r="H98" t="s">
        <v>30</v>
      </c>
      <c r="I98" t="s">
        <v>6525</v>
      </c>
      <c r="K98">
        <v>0</v>
      </c>
      <c r="L98" t="s">
        <v>2197</v>
      </c>
      <c r="M98" t="s">
        <v>6490</v>
      </c>
      <c r="O98" t="s">
        <v>6491</v>
      </c>
      <c r="P98" t="s">
        <v>126</v>
      </c>
      <c r="T98" t="s">
        <v>30</v>
      </c>
    </row>
    <row r="99" spans="1:20" x14ac:dyDescent="0.25">
      <c r="A99" t="s">
        <v>6488</v>
      </c>
      <c r="B99">
        <v>56</v>
      </c>
      <c r="C99" t="s">
        <v>6526</v>
      </c>
      <c r="D99" t="s">
        <v>64</v>
      </c>
      <c r="F99" t="s">
        <v>6231</v>
      </c>
      <c r="H99" t="s">
        <v>30</v>
      </c>
      <c r="I99" t="s">
        <v>6526</v>
      </c>
      <c r="K99">
        <v>0</v>
      </c>
      <c r="L99" t="s">
        <v>2197</v>
      </c>
      <c r="M99" t="s">
        <v>6490</v>
      </c>
      <c r="O99" t="s">
        <v>6491</v>
      </c>
      <c r="P99" t="s">
        <v>64</v>
      </c>
      <c r="T99" t="s">
        <v>30</v>
      </c>
    </row>
    <row r="100" spans="1:20" x14ac:dyDescent="0.25">
      <c r="A100" t="s">
        <v>6488</v>
      </c>
      <c r="B100">
        <v>56</v>
      </c>
      <c r="C100" t="s">
        <v>6527</v>
      </c>
      <c r="D100" t="s">
        <v>102</v>
      </c>
      <c r="F100" t="s">
        <v>6231</v>
      </c>
      <c r="H100" t="s">
        <v>30</v>
      </c>
      <c r="I100" t="s">
        <v>6527</v>
      </c>
      <c r="K100">
        <v>1</v>
      </c>
      <c r="L100" t="s">
        <v>2197</v>
      </c>
      <c r="M100" t="s">
        <v>6490</v>
      </c>
      <c r="O100" t="s">
        <v>6491</v>
      </c>
      <c r="P100" t="s">
        <v>102</v>
      </c>
      <c r="T100" t="s">
        <v>30</v>
      </c>
    </row>
    <row r="101" spans="1:20" x14ac:dyDescent="0.25">
      <c r="A101" t="s">
        <v>6488</v>
      </c>
      <c r="B101">
        <v>56</v>
      </c>
      <c r="C101" t="s">
        <v>6528</v>
      </c>
      <c r="D101" t="s">
        <v>102</v>
      </c>
      <c r="F101" t="s">
        <v>6231</v>
      </c>
      <c r="H101" t="s">
        <v>30</v>
      </c>
      <c r="I101" t="s">
        <v>6528</v>
      </c>
      <c r="K101">
        <v>0</v>
      </c>
      <c r="L101" t="s">
        <v>2197</v>
      </c>
      <c r="M101" t="s">
        <v>6490</v>
      </c>
      <c r="O101" t="s">
        <v>6491</v>
      </c>
      <c r="P101" t="s">
        <v>102</v>
      </c>
      <c r="T101" t="s">
        <v>30</v>
      </c>
    </row>
    <row r="102" spans="1:20" x14ac:dyDescent="0.25">
      <c r="A102" t="s">
        <v>6488</v>
      </c>
      <c r="B102">
        <v>56</v>
      </c>
      <c r="C102" t="s">
        <v>6529</v>
      </c>
      <c r="D102" t="s">
        <v>102</v>
      </c>
      <c r="F102" t="s">
        <v>6231</v>
      </c>
      <c r="H102" t="s">
        <v>30</v>
      </c>
      <c r="I102" t="s">
        <v>6529</v>
      </c>
      <c r="K102">
        <v>0</v>
      </c>
      <c r="L102" t="s">
        <v>2197</v>
      </c>
      <c r="M102" t="s">
        <v>6490</v>
      </c>
      <c r="O102" t="s">
        <v>6491</v>
      </c>
      <c r="P102" t="s">
        <v>102</v>
      </c>
      <c r="T102" t="s">
        <v>30</v>
      </c>
    </row>
    <row r="103" spans="1:20" x14ac:dyDescent="0.25">
      <c r="A103" t="s">
        <v>6488</v>
      </c>
      <c r="B103">
        <v>56</v>
      </c>
      <c r="C103" t="s">
        <v>6530</v>
      </c>
      <c r="D103" t="s">
        <v>64</v>
      </c>
      <c r="F103" t="s">
        <v>6231</v>
      </c>
      <c r="H103" t="s">
        <v>30</v>
      </c>
      <c r="I103" t="s">
        <v>6530</v>
      </c>
      <c r="K103">
        <v>1</v>
      </c>
      <c r="L103" t="s">
        <v>2197</v>
      </c>
      <c r="M103" t="s">
        <v>6490</v>
      </c>
      <c r="O103" t="s">
        <v>6491</v>
      </c>
      <c r="P103" t="s">
        <v>64</v>
      </c>
      <c r="T103" t="s">
        <v>30</v>
      </c>
    </row>
    <row r="104" spans="1:20" x14ac:dyDescent="0.25">
      <c r="A104" t="s">
        <v>6488</v>
      </c>
      <c r="B104">
        <v>56</v>
      </c>
      <c r="C104" t="s">
        <v>6531</v>
      </c>
      <c r="D104" t="s">
        <v>102</v>
      </c>
      <c r="F104" t="s">
        <v>6231</v>
      </c>
      <c r="H104" t="s">
        <v>30</v>
      </c>
      <c r="I104" t="s">
        <v>6531</v>
      </c>
      <c r="K104">
        <v>0</v>
      </c>
      <c r="L104" t="s">
        <v>2197</v>
      </c>
      <c r="M104" t="s">
        <v>6490</v>
      </c>
      <c r="O104" t="s">
        <v>6491</v>
      </c>
      <c r="P104" t="s">
        <v>102</v>
      </c>
      <c r="T104" t="s">
        <v>30</v>
      </c>
    </row>
    <row r="105" spans="1:20" x14ac:dyDescent="0.25">
      <c r="A105" t="s">
        <v>6488</v>
      </c>
      <c r="B105">
        <v>56</v>
      </c>
      <c r="C105" t="s">
        <v>6532</v>
      </c>
      <c r="D105" t="s">
        <v>126</v>
      </c>
      <c r="F105" t="s">
        <v>6231</v>
      </c>
      <c r="H105" t="s">
        <v>30</v>
      </c>
      <c r="I105" t="s">
        <v>6532</v>
      </c>
      <c r="K105">
        <v>0</v>
      </c>
      <c r="L105" t="s">
        <v>2197</v>
      </c>
      <c r="M105" t="s">
        <v>6490</v>
      </c>
      <c r="O105" t="s">
        <v>6491</v>
      </c>
      <c r="P105" t="s">
        <v>126</v>
      </c>
      <c r="T105" t="s">
        <v>30</v>
      </c>
    </row>
    <row r="106" spans="1:20" x14ac:dyDescent="0.25">
      <c r="A106" t="s">
        <v>6488</v>
      </c>
      <c r="B106">
        <v>56</v>
      </c>
      <c r="C106" t="s">
        <v>6533</v>
      </c>
      <c r="D106" t="s">
        <v>126</v>
      </c>
      <c r="F106" t="s">
        <v>6231</v>
      </c>
      <c r="H106" t="s">
        <v>30</v>
      </c>
      <c r="I106" t="s">
        <v>6533</v>
      </c>
      <c r="K106">
        <v>0</v>
      </c>
      <c r="L106" t="s">
        <v>2197</v>
      </c>
      <c r="M106" t="s">
        <v>6490</v>
      </c>
      <c r="O106" t="s">
        <v>6491</v>
      </c>
      <c r="P106" t="s">
        <v>126</v>
      </c>
      <c r="T106" t="s">
        <v>30</v>
      </c>
    </row>
    <row r="107" spans="1:20" x14ac:dyDescent="0.25">
      <c r="A107" t="s">
        <v>6488</v>
      </c>
      <c r="B107">
        <v>56</v>
      </c>
      <c r="C107" t="s">
        <v>6534</v>
      </c>
      <c r="D107" t="s">
        <v>102</v>
      </c>
      <c r="F107" t="s">
        <v>6231</v>
      </c>
      <c r="H107" t="s">
        <v>30</v>
      </c>
      <c r="I107" t="s">
        <v>6534</v>
      </c>
      <c r="K107">
        <v>0</v>
      </c>
      <c r="L107" t="s">
        <v>2197</v>
      </c>
      <c r="M107" t="s">
        <v>6490</v>
      </c>
      <c r="O107" t="s">
        <v>6491</v>
      </c>
      <c r="P107" t="s">
        <v>102</v>
      </c>
      <c r="T107" t="s">
        <v>30</v>
      </c>
    </row>
    <row r="108" spans="1:20" x14ac:dyDescent="0.25">
      <c r="A108" t="s">
        <v>6488</v>
      </c>
      <c r="B108">
        <v>56</v>
      </c>
      <c r="C108" t="s">
        <v>6535</v>
      </c>
      <c r="D108" t="s">
        <v>102</v>
      </c>
      <c r="F108" t="s">
        <v>6231</v>
      </c>
      <c r="H108" t="s">
        <v>30</v>
      </c>
      <c r="I108" t="s">
        <v>6535</v>
      </c>
      <c r="K108">
        <v>0</v>
      </c>
      <c r="L108" t="s">
        <v>2197</v>
      </c>
      <c r="M108" t="s">
        <v>6490</v>
      </c>
      <c r="O108" t="s">
        <v>6491</v>
      </c>
      <c r="P108" t="s">
        <v>102</v>
      </c>
      <c r="T108" t="s">
        <v>30</v>
      </c>
    </row>
    <row r="109" spans="1:20" x14ac:dyDescent="0.25">
      <c r="A109" t="s">
        <v>6488</v>
      </c>
      <c r="B109">
        <v>56</v>
      </c>
      <c r="C109" t="s">
        <v>6536</v>
      </c>
      <c r="D109" t="s">
        <v>126</v>
      </c>
      <c r="F109" t="s">
        <v>6231</v>
      </c>
      <c r="H109" t="s">
        <v>30</v>
      </c>
      <c r="I109" t="s">
        <v>6536</v>
      </c>
      <c r="K109">
        <v>0</v>
      </c>
      <c r="L109" t="s">
        <v>2197</v>
      </c>
      <c r="M109" t="s">
        <v>6490</v>
      </c>
      <c r="O109" t="s">
        <v>6491</v>
      </c>
      <c r="P109" t="s">
        <v>126</v>
      </c>
      <c r="T109" t="s">
        <v>30</v>
      </c>
    </row>
    <row r="110" spans="1:20" x14ac:dyDescent="0.25">
      <c r="A110" t="s">
        <v>6488</v>
      </c>
      <c r="B110">
        <v>56</v>
      </c>
      <c r="C110" t="s">
        <v>6537</v>
      </c>
      <c r="D110" t="s">
        <v>64</v>
      </c>
      <c r="F110" t="s">
        <v>6231</v>
      </c>
      <c r="H110" t="s">
        <v>30</v>
      </c>
      <c r="I110" t="s">
        <v>6537</v>
      </c>
      <c r="K110">
        <v>0</v>
      </c>
      <c r="L110" t="s">
        <v>2197</v>
      </c>
      <c r="M110" t="s">
        <v>6490</v>
      </c>
      <c r="O110" t="s">
        <v>6491</v>
      </c>
      <c r="P110" t="s">
        <v>64</v>
      </c>
      <c r="T110" t="s">
        <v>30</v>
      </c>
    </row>
    <row r="111" spans="1:20" x14ac:dyDescent="0.25">
      <c r="A111" t="s">
        <v>6488</v>
      </c>
      <c r="B111">
        <v>56</v>
      </c>
      <c r="C111" t="s">
        <v>6538</v>
      </c>
      <c r="D111" t="s">
        <v>29</v>
      </c>
      <c r="F111" t="s">
        <v>6231</v>
      </c>
      <c r="H111" t="s">
        <v>30</v>
      </c>
      <c r="I111" t="s">
        <v>6538</v>
      </c>
      <c r="K111">
        <v>0</v>
      </c>
      <c r="L111" t="s">
        <v>2197</v>
      </c>
      <c r="M111" t="s">
        <v>6490</v>
      </c>
      <c r="O111" t="s">
        <v>6491</v>
      </c>
      <c r="P111" t="s">
        <v>29</v>
      </c>
      <c r="T111" t="s">
        <v>30</v>
      </c>
    </row>
    <row r="112" spans="1:20" x14ac:dyDescent="0.25">
      <c r="A112" t="s">
        <v>6488</v>
      </c>
      <c r="B112">
        <v>56</v>
      </c>
      <c r="C112" t="s">
        <v>6539</v>
      </c>
      <c r="D112" t="s">
        <v>102</v>
      </c>
      <c r="F112" t="s">
        <v>6231</v>
      </c>
      <c r="H112" t="s">
        <v>30</v>
      </c>
      <c r="I112" t="s">
        <v>6539</v>
      </c>
      <c r="K112">
        <v>0</v>
      </c>
      <c r="L112" t="s">
        <v>2197</v>
      </c>
      <c r="M112" t="s">
        <v>6490</v>
      </c>
      <c r="O112" t="s">
        <v>6491</v>
      </c>
      <c r="P112" t="s">
        <v>102</v>
      </c>
      <c r="T112" t="s">
        <v>30</v>
      </c>
    </row>
    <row r="113" spans="1:23" x14ac:dyDescent="0.25">
      <c r="A113" t="s">
        <v>6488</v>
      </c>
      <c r="B113">
        <v>56</v>
      </c>
      <c r="C113" t="s">
        <v>6540</v>
      </c>
      <c r="D113" t="s">
        <v>64</v>
      </c>
      <c r="F113" t="s">
        <v>6231</v>
      </c>
      <c r="H113" t="s">
        <v>30</v>
      </c>
      <c r="I113" t="s">
        <v>6540</v>
      </c>
      <c r="K113">
        <v>0</v>
      </c>
      <c r="L113" t="s">
        <v>2197</v>
      </c>
      <c r="M113" t="s">
        <v>6490</v>
      </c>
      <c r="O113" t="s">
        <v>6491</v>
      </c>
      <c r="P113" t="s">
        <v>64</v>
      </c>
      <c r="T113" t="s">
        <v>30</v>
      </c>
    </row>
    <row r="114" spans="1:23" x14ac:dyDescent="0.25">
      <c r="A114" t="s">
        <v>6488</v>
      </c>
      <c r="B114">
        <v>56</v>
      </c>
      <c r="C114" t="s">
        <v>6541</v>
      </c>
      <c r="D114" t="s">
        <v>126</v>
      </c>
      <c r="F114" t="s">
        <v>6231</v>
      </c>
      <c r="H114" t="s">
        <v>30</v>
      </c>
      <c r="I114" t="s">
        <v>6541</v>
      </c>
      <c r="K114">
        <v>1</v>
      </c>
      <c r="L114" t="s">
        <v>2197</v>
      </c>
      <c r="M114" t="s">
        <v>6490</v>
      </c>
      <c r="O114" t="s">
        <v>6491</v>
      </c>
      <c r="P114" t="s">
        <v>126</v>
      </c>
      <c r="T114" t="s">
        <v>30</v>
      </c>
    </row>
    <row r="115" spans="1:23" x14ac:dyDescent="0.25">
      <c r="A115" t="s">
        <v>6488</v>
      </c>
      <c r="B115">
        <v>56</v>
      </c>
      <c r="C115" t="s">
        <v>6542</v>
      </c>
      <c r="D115" t="s">
        <v>64</v>
      </c>
      <c r="F115" t="s">
        <v>6231</v>
      </c>
      <c r="H115" t="s">
        <v>30</v>
      </c>
      <c r="I115" t="s">
        <v>6542</v>
      </c>
      <c r="K115">
        <v>0</v>
      </c>
      <c r="L115" t="s">
        <v>2197</v>
      </c>
      <c r="M115" t="s">
        <v>6490</v>
      </c>
      <c r="O115" t="s">
        <v>6491</v>
      </c>
      <c r="P115" t="s">
        <v>64</v>
      </c>
      <c r="T115" t="s">
        <v>30</v>
      </c>
    </row>
    <row r="116" spans="1:23" x14ac:dyDescent="0.25">
      <c r="A116" t="s">
        <v>6488</v>
      </c>
      <c r="B116">
        <v>56</v>
      </c>
      <c r="C116" t="s">
        <v>6543</v>
      </c>
      <c r="D116" t="s">
        <v>64</v>
      </c>
      <c r="F116" t="s">
        <v>6231</v>
      </c>
      <c r="H116" t="s">
        <v>30</v>
      </c>
      <c r="I116" t="s">
        <v>6543</v>
      </c>
      <c r="K116">
        <v>0</v>
      </c>
      <c r="L116" t="s">
        <v>2197</v>
      </c>
      <c r="M116" t="s">
        <v>6490</v>
      </c>
      <c r="O116" t="s">
        <v>6491</v>
      </c>
      <c r="P116" t="s">
        <v>64</v>
      </c>
      <c r="T116" t="s">
        <v>30</v>
      </c>
    </row>
    <row r="117" spans="1:23" x14ac:dyDescent="0.25">
      <c r="A117" t="s">
        <v>6488</v>
      </c>
      <c r="B117">
        <v>56</v>
      </c>
      <c r="C117" t="s">
        <v>6544</v>
      </c>
      <c r="D117" t="s">
        <v>126</v>
      </c>
      <c r="F117" t="s">
        <v>6231</v>
      </c>
      <c r="H117" t="s">
        <v>30</v>
      </c>
      <c r="I117" t="s">
        <v>6544</v>
      </c>
      <c r="K117">
        <v>0</v>
      </c>
      <c r="L117" t="s">
        <v>2197</v>
      </c>
      <c r="M117" t="s">
        <v>6490</v>
      </c>
      <c r="O117" t="s">
        <v>6491</v>
      </c>
      <c r="P117" t="s">
        <v>126</v>
      </c>
      <c r="T117" t="s">
        <v>30</v>
      </c>
    </row>
    <row r="118" spans="1:23" x14ac:dyDescent="0.25">
      <c r="A118" t="s">
        <v>6488</v>
      </c>
      <c r="B118">
        <v>56</v>
      </c>
      <c r="C118" t="s">
        <v>6545</v>
      </c>
      <c r="D118" t="s">
        <v>29</v>
      </c>
      <c r="F118" t="s">
        <v>6231</v>
      </c>
      <c r="H118" t="s">
        <v>30</v>
      </c>
      <c r="I118" t="s">
        <v>6545</v>
      </c>
      <c r="K118">
        <v>0</v>
      </c>
      <c r="L118" t="s">
        <v>2197</v>
      </c>
      <c r="M118" t="s">
        <v>6490</v>
      </c>
      <c r="O118" t="s">
        <v>6491</v>
      </c>
      <c r="P118" t="s">
        <v>29</v>
      </c>
      <c r="T118" t="s">
        <v>30</v>
      </c>
    </row>
    <row r="119" spans="1:23" x14ac:dyDescent="0.25">
      <c r="A119" t="s">
        <v>6488</v>
      </c>
      <c r="B119">
        <v>56</v>
      </c>
      <c r="C119" t="s">
        <v>6546</v>
      </c>
      <c r="D119" t="s">
        <v>64</v>
      </c>
      <c r="F119" t="s">
        <v>6231</v>
      </c>
      <c r="H119" t="s">
        <v>30</v>
      </c>
      <c r="I119" t="s">
        <v>6546</v>
      </c>
      <c r="K119">
        <v>0</v>
      </c>
      <c r="L119" t="s">
        <v>2197</v>
      </c>
      <c r="M119" t="s">
        <v>6490</v>
      </c>
      <c r="O119" t="s">
        <v>6491</v>
      </c>
      <c r="P119" t="s">
        <v>64</v>
      </c>
      <c r="T119" t="s">
        <v>30</v>
      </c>
    </row>
    <row r="120" spans="1:23" x14ac:dyDescent="0.25">
      <c r="A120" t="s">
        <v>2494</v>
      </c>
      <c r="B120">
        <v>1</v>
      </c>
      <c r="C120" t="s">
        <v>2802</v>
      </c>
      <c r="D120" t="s">
        <v>102</v>
      </c>
      <c r="F120" t="s">
        <v>6199</v>
      </c>
      <c r="G120">
        <v>6</v>
      </c>
      <c r="H120" t="s">
        <v>6547</v>
      </c>
      <c r="I120" t="s">
        <v>2802</v>
      </c>
      <c r="J120">
        <v>24981</v>
      </c>
      <c r="K120">
        <v>2</v>
      </c>
      <c r="L120" t="s">
        <v>6548</v>
      </c>
      <c r="M120" t="s">
        <v>6549</v>
      </c>
      <c r="N120">
        <v>25</v>
      </c>
      <c r="O120" t="s">
        <v>6550</v>
      </c>
      <c r="P120" t="s">
        <v>102</v>
      </c>
      <c r="S120">
        <v>9</v>
      </c>
      <c r="T120" t="s">
        <v>6446</v>
      </c>
      <c r="U120" t="s">
        <v>68</v>
      </c>
      <c r="V120" t="s">
        <v>6551</v>
      </c>
    </row>
    <row r="121" spans="1:23" x14ac:dyDescent="0.25">
      <c r="A121" t="s">
        <v>5493</v>
      </c>
      <c r="B121">
        <v>1</v>
      </c>
      <c r="C121" t="s">
        <v>5494</v>
      </c>
      <c r="D121" t="s">
        <v>102</v>
      </c>
      <c r="E121" t="s">
        <v>6552</v>
      </c>
      <c r="F121" t="s">
        <v>6199</v>
      </c>
      <c r="G121">
        <v>80</v>
      </c>
      <c r="H121" t="s">
        <v>6553</v>
      </c>
      <c r="I121" t="s">
        <v>5494</v>
      </c>
      <c r="J121">
        <v>21037</v>
      </c>
      <c r="K121">
        <v>6</v>
      </c>
      <c r="L121" t="s">
        <v>6554</v>
      </c>
      <c r="M121" t="s">
        <v>6555</v>
      </c>
      <c r="N121">
        <v>29</v>
      </c>
      <c r="O121" t="s">
        <v>6556</v>
      </c>
      <c r="P121" t="s">
        <v>102</v>
      </c>
      <c r="R121">
        <v>3932423</v>
      </c>
      <c r="T121" t="s">
        <v>6204</v>
      </c>
      <c r="V121" t="s">
        <v>6557</v>
      </c>
      <c r="W121">
        <v>31925</v>
      </c>
    </row>
    <row r="122" spans="1:23" x14ac:dyDescent="0.25">
      <c r="A122" t="s">
        <v>6558</v>
      </c>
      <c r="B122">
        <v>1</v>
      </c>
      <c r="C122" t="s">
        <v>6559</v>
      </c>
      <c r="D122" t="s">
        <v>102</v>
      </c>
      <c r="F122" t="s">
        <v>6231</v>
      </c>
      <c r="G122">
        <v>1</v>
      </c>
      <c r="H122" t="s">
        <v>6260</v>
      </c>
      <c r="I122" t="s">
        <v>6559</v>
      </c>
      <c r="J122">
        <v>16462</v>
      </c>
      <c r="K122">
        <v>1</v>
      </c>
      <c r="L122" t="s">
        <v>6560</v>
      </c>
      <c r="M122" t="s">
        <v>6561</v>
      </c>
      <c r="N122">
        <v>26</v>
      </c>
      <c r="O122" t="s">
        <v>6562</v>
      </c>
      <c r="P122" t="s">
        <v>102</v>
      </c>
      <c r="R122">
        <v>17025</v>
      </c>
      <c r="T122" t="s">
        <v>6417</v>
      </c>
      <c r="V122" t="s">
        <v>6563</v>
      </c>
      <c r="W122">
        <v>28008</v>
      </c>
    </row>
    <row r="123" spans="1:23" x14ac:dyDescent="0.25">
      <c r="A123" t="s">
        <v>6564</v>
      </c>
      <c r="B123">
        <v>1</v>
      </c>
      <c r="C123" t="s">
        <v>6565</v>
      </c>
      <c r="D123" t="s">
        <v>102</v>
      </c>
      <c r="F123" t="s">
        <v>6199</v>
      </c>
      <c r="H123" t="s">
        <v>6566</v>
      </c>
      <c r="I123" t="s">
        <v>6565</v>
      </c>
      <c r="K123">
        <v>1</v>
      </c>
      <c r="L123" t="s">
        <v>6567</v>
      </c>
      <c r="M123" t="s">
        <v>6568</v>
      </c>
      <c r="N123">
        <v>23</v>
      </c>
      <c r="O123" t="s">
        <v>6569</v>
      </c>
      <c r="P123" t="s">
        <v>102</v>
      </c>
      <c r="T123" t="s">
        <v>6264</v>
      </c>
      <c r="V123" t="s">
        <v>6570</v>
      </c>
    </row>
    <row r="124" spans="1:23" x14ac:dyDescent="0.25">
      <c r="A124" t="s">
        <v>346</v>
      </c>
      <c r="B124">
        <v>1</v>
      </c>
      <c r="C124" t="s">
        <v>5482</v>
      </c>
      <c r="D124" t="s">
        <v>102</v>
      </c>
      <c r="E124" t="s">
        <v>6571</v>
      </c>
      <c r="F124" t="s">
        <v>6199</v>
      </c>
      <c r="G124">
        <v>87</v>
      </c>
      <c r="H124" t="s">
        <v>6260</v>
      </c>
      <c r="I124" t="s">
        <v>5482</v>
      </c>
      <c r="J124">
        <v>19854</v>
      </c>
      <c r="K124">
        <v>8</v>
      </c>
      <c r="L124" t="s">
        <v>6572</v>
      </c>
      <c r="M124" t="s">
        <v>6573</v>
      </c>
      <c r="N124">
        <v>30</v>
      </c>
      <c r="O124" t="s">
        <v>6574</v>
      </c>
      <c r="P124" t="s">
        <v>102</v>
      </c>
      <c r="R124">
        <v>3127306</v>
      </c>
      <c r="S124">
        <v>8</v>
      </c>
      <c r="T124" t="s">
        <v>6219</v>
      </c>
      <c r="U124" t="s">
        <v>2233</v>
      </c>
      <c r="V124" t="s">
        <v>6575</v>
      </c>
      <c r="W124">
        <v>31014</v>
      </c>
    </row>
    <row r="125" spans="1:23" x14ac:dyDescent="0.25">
      <c r="A125" t="s">
        <v>6576</v>
      </c>
      <c r="B125">
        <v>1</v>
      </c>
      <c r="C125" t="s">
        <v>6577</v>
      </c>
      <c r="D125" t="s">
        <v>102</v>
      </c>
      <c r="E125" t="s">
        <v>6578</v>
      </c>
      <c r="F125" t="s">
        <v>6231</v>
      </c>
      <c r="G125">
        <v>89</v>
      </c>
      <c r="H125" t="s">
        <v>6421</v>
      </c>
      <c r="I125" t="s">
        <v>6577</v>
      </c>
      <c r="J125">
        <v>18407</v>
      </c>
      <c r="K125">
        <v>6</v>
      </c>
      <c r="L125" t="s">
        <v>6579</v>
      </c>
      <c r="M125" t="s">
        <v>6580</v>
      </c>
      <c r="N125">
        <v>28</v>
      </c>
      <c r="O125" t="s">
        <v>6581</v>
      </c>
      <c r="P125" t="s">
        <v>102</v>
      </c>
      <c r="R125">
        <v>2971271</v>
      </c>
      <c r="T125" t="s">
        <v>6313</v>
      </c>
      <c r="V125" t="s">
        <v>6582</v>
      </c>
      <c r="W125">
        <v>29616</v>
      </c>
    </row>
    <row r="126" spans="1:23" x14ac:dyDescent="0.25">
      <c r="A126" t="s">
        <v>6583</v>
      </c>
      <c r="B126">
        <v>1</v>
      </c>
      <c r="C126" t="s">
        <v>6584</v>
      </c>
      <c r="D126" t="s">
        <v>126</v>
      </c>
      <c r="F126" t="s">
        <v>6199</v>
      </c>
      <c r="G126">
        <v>46</v>
      </c>
      <c r="H126" t="s">
        <v>6585</v>
      </c>
      <c r="I126" t="s">
        <v>6584</v>
      </c>
      <c r="K126">
        <v>1</v>
      </c>
      <c r="L126" t="s">
        <v>6586</v>
      </c>
      <c r="M126" t="s">
        <v>6587</v>
      </c>
      <c r="N126">
        <v>22</v>
      </c>
      <c r="O126" t="s">
        <v>6588</v>
      </c>
      <c r="P126" t="s">
        <v>126</v>
      </c>
      <c r="T126" t="s">
        <v>6212</v>
      </c>
      <c r="V126" t="s">
        <v>6589</v>
      </c>
    </row>
    <row r="127" spans="1:23" x14ac:dyDescent="0.25">
      <c r="A127" t="s">
        <v>1117</v>
      </c>
      <c r="B127">
        <v>1</v>
      </c>
      <c r="C127" t="s">
        <v>1116</v>
      </c>
      <c r="D127" t="s">
        <v>102</v>
      </c>
      <c r="F127" t="s">
        <v>6199</v>
      </c>
      <c r="G127">
        <v>9</v>
      </c>
      <c r="H127" t="s">
        <v>6392</v>
      </c>
      <c r="I127" t="s">
        <v>1116</v>
      </c>
      <c r="J127">
        <v>23121</v>
      </c>
      <c r="K127">
        <v>3</v>
      </c>
      <c r="L127" t="s">
        <v>6590</v>
      </c>
      <c r="M127" t="s">
        <v>6591</v>
      </c>
      <c r="N127">
        <v>24</v>
      </c>
      <c r="O127" t="s">
        <v>6592</v>
      </c>
      <c r="P127" t="s">
        <v>102</v>
      </c>
      <c r="S127">
        <v>3</v>
      </c>
      <c r="T127" t="s">
        <v>6346</v>
      </c>
      <c r="U127" t="s">
        <v>34</v>
      </c>
      <c r="V127" t="s">
        <v>6593</v>
      </c>
    </row>
    <row r="128" spans="1:23" x14ac:dyDescent="0.25">
      <c r="A128" t="s">
        <v>6594</v>
      </c>
      <c r="B128">
        <v>1</v>
      </c>
      <c r="C128" t="s">
        <v>6595</v>
      </c>
      <c r="D128" t="s">
        <v>102</v>
      </c>
      <c r="E128" t="s">
        <v>6596</v>
      </c>
      <c r="F128" t="s">
        <v>6199</v>
      </c>
      <c r="G128">
        <v>6</v>
      </c>
      <c r="H128" t="s">
        <v>6383</v>
      </c>
      <c r="I128" t="s">
        <v>6595</v>
      </c>
      <c r="J128">
        <v>19732</v>
      </c>
      <c r="K128">
        <v>5</v>
      </c>
      <c r="L128" t="s">
        <v>6597</v>
      </c>
      <c r="M128" t="s">
        <v>6598</v>
      </c>
      <c r="N128">
        <v>26</v>
      </c>
      <c r="O128" t="s">
        <v>6599</v>
      </c>
      <c r="P128" t="s">
        <v>102</v>
      </c>
      <c r="R128">
        <v>3049329</v>
      </c>
      <c r="T128" t="s">
        <v>6446</v>
      </c>
      <c r="V128" t="s">
        <v>6600</v>
      </c>
      <c r="W128">
        <v>30940</v>
      </c>
    </row>
    <row r="129" spans="1:23" x14ac:dyDescent="0.25">
      <c r="A129" t="s">
        <v>6601</v>
      </c>
      <c r="B129">
        <v>1</v>
      </c>
      <c r="C129" t="s">
        <v>6602</v>
      </c>
      <c r="D129" t="s">
        <v>64</v>
      </c>
      <c r="F129" t="s">
        <v>6231</v>
      </c>
      <c r="G129">
        <v>13</v>
      </c>
      <c r="H129" t="s">
        <v>6603</v>
      </c>
      <c r="I129" t="s">
        <v>6602</v>
      </c>
      <c r="J129">
        <v>16144</v>
      </c>
      <c r="K129">
        <v>6</v>
      </c>
      <c r="L129" t="s">
        <v>6604</v>
      </c>
      <c r="M129" t="s">
        <v>6605</v>
      </c>
      <c r="N129">
        <v>29</v>
      </c>
      <c r="O129" t="s">
        <v>6606</v>
      </c>
      <c r="P129" t="s">
        <v>64</v>
      </c>
      <c r="R129">
        <v>16755</v>
      </c>
      <c r="T129" t="s">
        <v>6256</v>
      </c>
      <c r="V129" t="s">
        <v>6607</v>
      </c>
      <c r="W129">
        <v>27625</v>
      </c>
    </row>
    <row r="130" spans="1:23" x14ac:dyDescent="0.25">
      <c r="A130" t="s">
        <v>6608</v>
      </c>
      <c r="B130">
        <v>2</v>
      </c>
      <c r="C130" t="s">
        <v>6609</v>
      </c>
      <c r="D130" t="s">
        <v>6610</v>
      </c>
      <c r="F130" t="s">
        <v>6199</v>
      </c>
      <c r="G130">
        <v>0</v>
      </c>
      <c r="H130" t="s">
        <v>6611</v>
      </c>
      <c r="I130" t="s">
        <v>6609</v>
      </c>
      <c r="K130">
        <v>4</v>
      </c>
      <c r="L130" t="s">
        <v>6612</v>
      </c>
      <c r="M130" t="s">
        <v>6613</v>
      </c>
      <c r="N130">
        <v>26</v>
      </c>
      <c r="O130" t="s">
        <v>6614</v>
      </c>
      <c r="P130" t="s">
        <v>6610</v>
      </c>
      <c r="T130" t="s">
        <v>6355</v>
      </c>
      <c r="V130" t="s">
        <v>6615</v>
      </c>
    </row>
    <row r="131" spans="1:23" x14ac:dyDescent="0.25">
      <c r="A131" t="s">
        <v>6608</v>
      </c>
      <c r="B131">
        <v>2</v>
      </c>
      <c r="C131" t="s">
        <v>6616</v>
      </c>
      <c r="D131" t="s">
        <v>6610</v>
      </c>
      <c r="F131" t="s">
        <v>6199</v>
      </c>
      <c r="G131">
        <v>19</v>
      </c>
      <c r="H131" t="s">
        <v>6611</v>
      </c>
      <c r="I131" t="s">
        <v>6616</v>
      </c>
      <c r="J131">
        <v>23768</v>
      </c>
      <c r="K131">
        <v>4</v>
      </c>
      <c r="L131" t="s">
        <v>6612</v>
      </c>
      <c r="M131" t="s">
        <v>6613</v>
      </c>
      <c r="N131">
        <v>27</v>
      </c>
      <c r="O131" t="s">
        <v>6614</v>
      </c>
      <c r="P131" t="s">
        <v>6610</v>
      </c>
      <c r="T131" t="s">
        <v>6355</v>
      </c>
      <c r="U131" t="s">
        <v>28</v>
      </c>
      <c r="V131" t="s">
        <v>6615</v>
      </c>
    </row>
    <row r="132" spans="1:23" x14ac:dyDescent="0.25">
      <c r="A132" t="s">
        <v>6617</v>
      </c>
      <c r="B132">
        <v>1</v>
      </c>
      <c r="C132" t="s">
        <v>6618</v>
      </c>
      <c r="D132" t="s">
        <v>102</v>
      </c>
      <c r="E132" t="s">
        <v>6619</v>
      </c>
      <c r="F132" t="s">
        <v>6199</v>
      </c>
      <c r="G132">
        <v>81</v>
      </c>
      <c r="H132" t="s">
        <v>6252</v>
      </c>
      <c r="I132" t="s">
        <v>6618</v>
      </c>
      <c r="J132">
        <v>19255</v>
      </c>
      <c r="K132">
        <v>5</v>
      </c>
      <c r="L132" t="s">
        <v>6620</v>
      </c>
      <c r="M132" t="s">
        <v>6621</v>
      </c>
      <c r="N132">
        <v>27</v>
      </c>
      <c r="O132" t="s">
        <v>6622</v>
      </c>
      <c r="P132" t="s">
        <v>102</v>
      </c>
      <c r="R132">
        <v>3046438</v>
      </c>
      <c r="T132" t="s">
        <v>6264</v>
      </c>
      <c r="V132" t="s">
        <v>6623</v>
      </c>
      <c r="W132">
        <v>30647</v>
      </c>
    </row>
    <row r="133" spans="1:23" x14ac:dyDescent="0.25">
      <c r="A133" t="s">
        <v>266</v>
      </c>
      <c r="B133">
        <v>1</v>
      </c>
      <c r="C133" t="s">
        <v>5437</v>
      </c>
      <c r="D133" t="s">
        <v>102</v>
      </c>
      <c r="E133" t="s">
        <v>6624</v>
      </c>
      <c r="F133" t="s">
        <v>6199</v>
      </c>
      <c r="G133">
        <v>38</v>
      </c>
      <c r="H133" t="s">
        <v>6421</v>
      </c>
      <c r="I133" t="s">
        <v>5437</v>
      </c>
      <c r="J133">
        <v>18881</v>
      </c>
      <c r="K133">
        <v>7</v>
      </c>
      <c r="L133" t="s">
        <v>6625</v>
      </c>
      <c r="M133" t="s">
        <v>6626</v>
      </c>
      <c r="N133">
        <v>29</v>
      </c>
      <c r="O133" t="s">
        <v>6627</v>
      </c>
      <c r="P133" t="s">
        <v>102</v>
      </c>
      <c r="R133">
        <v>3052177</v>
      </c>
      <c r="T133" t="s">
        <v>6346</v>
      </c>
      <c r="V133" t="s">
        <v>6628</v>
      </c>
      <c r="W133">
        <v>30122</v>
      </c>
    </row>
    <row r="134" spans="1:23" x14ac:dyDescent="0.25">
      <c r="A134" t="s">
        <v>1283</v>
      </c>
      <c r="B134">
        <v>1</v>
      </c>
      <c r="C134" t="s">
        <v>1282</v>
      </c>
      <c r="D134" t="s">
        <v>64</v>
      </c>
      <c r="F134" t="s">
        <v>6199</v>
      </c>
      <c r="G134">
        <v>8</v>
      </c>
      <c r="H134" t="s">
        <v>6629</v>
      </c>
      <c r="I134" t="s">
        <v>1282</v>
      </c>
      <c r="J134">
        <v>25956</v>
      </c>
      <c r="K134">
        <v>1</v>
      </c>
      <c r="L134" t="s">
        <v>6630</v>
      </c>
      <c r="M134" t="s">
        <v>6631</v>
      </c>
      <c r="N134">
        <v>23</v>
      </c>
      <c r="O134" t="s">
        <v>6632</v>
      </c>
      <c r="P134" t="s">
        <v>64</v>
      </c>
      <c r="S134">
        <v>1</v>
      </c>
      <c r="T134" t="s">
        <v>6264</v>
      </c>
      <c r="U134" t="s">
        <v>70</v>
      </c>
      <c r="V134" t="s">
        <v>6633</v>
      </c>
    </row>
    <row r="135" spans="1:23" x14ac:dyDescent="0.25">
      <c r="A135" t="s">
        <v>6634</v>
      </c>
      <c r="B135">
        <v>1</v>
      </c>
      <c r="C135" t="s">
        <v>6635</v>
      </c>
      <c r="D135" t="s">
        <v>102</v>
      </c>
      <c r="F135" t="s">
        <v>6231</v>
      </c>
      <c r="G135">
        <v>80</v>
      </c>
      <c r="H135" t="s">
        <v>6636</v>
      </c>
      <c r="I135" t="s">
        <v>6635</v>
      </c>
      <c r="J135">
        <v>13162</v>
      </c>
      <c r="K135">
        <v>9</v>
      </c>
      <c r="L135" t="s">
        <v>6637</v>
      </c>
      <c r="M135" t="s">
        <v>6638</v>
      </c>
      <c r="N135">
        <v>31</v>
      </c>
      <c r="O135" t="s">
        <v>6639</v>
      </c>
      <c r="P135" t="s">
        <v>102</v>
      </c>
      <c r="R135">
        <v>14021</v>
      </c>
      <c r="T135" t="s">
        <v>6249</v>
      </c>
      <c r="V135" t="s">
        <v>6640</v>
      </c>
      <c r="W135">
        <v>24866</v>
      </c>
    </row>
    <row r="136" spans="1:23" x14ac:dyDescent="0.25">
      <c r="A136" t="s">
        <v>2439</v>
      </c>
      <c r="B136">
        <v>1</v>
      </c>
      <c r="C136" t="s">
        <v>2769</v>
      </c>
      <c r="D136" t="s">
        <v>64</v>
      </c>
      <c r="F136" t="s">
        <v>6199</v>
      </c>
      <c r="G136">
        <v>38</v>
      </c>
      <c r="H136" t="s">
        <v>6252</v>
      </c>
      <c r="I136" t="s">
        <v>2769</v>
      </c>
      <c r="J136">
        <v>24311</v>
      </c>
      <c r="K136">
        <v>3</v>
      </c>
      <c r="L136" t="s">
        <v>6641</v>
      </c>
      <c r="M136" t="s">
        <v>6642</v>
      </c>
      <c r="N136">
        <v>25</v>
      </c>
      <c r="O136" t="s">
        <v>6643</v>
      </c>
      <c r="P136" t="s">
        <v>64</v>
      </c>
      <c r="S136">
        <v>5</v>
      </c>
      <c r="T136" t="s">
        <v>6332</v>
      </c>
      <c r="U136" t="s">
        <v>2248</v>
      </c>
      <c r="V136" t="s">
        <v>6644</v>
      </c>
    </row>
    <row r="137" spans="1:23" x14ac:dyDescent="0.25">
      <c r="A137" t="s">
        <v>6645</v>
      </c>
      <c r="B137">
        <v>1</v>
      </c>
      <c r="C137" t="s">
        <v>6646</v>
      </c>
      <c r="D137" t="s">
        <v>102</v>
      </c>
      <c r="F137" t="s">
        <v>6199</v>
      </c>
      <c r="G137">
        <v>43</v>
      </c>
      <c r="H137" t="s">
        <v>6647</v>
      </c>
      <c r="I137" t="s">
        <v>6646</v>
      </c>
      <c r="K137">
        <v>1</v>
      </c>
      <c r="L137" t="s">
        <v>6321</v>
      </c>
      <c r="M137" t="s">
        <v>6648</v>
      </c>
      <c r="N137">
        <v>23</v>
      </c>
      <c r="O137" t="s">
        <v>6649</v>
      </c>
      <c r="P137" t="s">
        <v>102</v>
      </c>
      <c r="T137" t="s">
        <v>6355</v>
      </c>
      <c r="V137" t="s">
        <v>6650</v>
      </c>
    </row>
    <row r="138" spans="1:23" x14ac:dyDescent="0.25">
      <c r="A138" t="s">
        <v>6651</v>
      </c>
      <c r="B138">
        <v>1</v>
      </c>
      <c r="C138" t="s">
        <v>6652</v>
      </c>
      <c r="D138" t="s">
        <v>102</v>
      </c>
      <c r="E138" t="s">
        <v>6653</v>
      </c>
      <c r="F138" t="s">
        <v>6199</v>
      </c>
      <c r="G138">
        <v>0</v>
      </c>
      <c r="H138" t="s">
        <v>6215</v>
      </c>
      <c r="I138" t="s">
        <v>6652</v>
      </c>
      <c r="J138">
        <v>18540</v>
      </c>
      <c r="K138">
        <v>6</v>
      </c>
      <c r="L138" t="s">
        <v>6654</v>
      </c>
      <c r="M138" t="s">
        <v>6655</v>
      </c>
      <c r="N138">
        <v>29</v>
      </c>
      <c r="O138" t="s">
        <v>6656</v>
      </c>
      <c r="P138" t="s">
        <v>102</v>
      </c>
      <c r="R138">
        <v>2586703</v>
      </c>
      <c r="T138" t="s">
        <v>6212</v>
      </c>
      <c r="V138" t="s">
        <v>6657</v>
      </c>
      <c r="W138">
        <v>29795</v>
      </c>
    </row>
    <row r="139" spans="1:23" x14ac:dyDescent="0.25">
      <c r="A139" t="s">
        <v>1387</v>
      </c>
      <c r="B139">
        <v>1</v>
      </c>
      <c r="C139" t="s">
        <v>1386</v>
      </c>
      <c r="D139" t="s">
        <v>64</v>
      </c>
      <c r="F139" t="s">
        <v>6199</v>
      </c>
      <c r="G139">
        <v>23</v>
      </c>
      <c r="H139" t="s">
        <v>6658</v>
      </c>
      <c r="I139" t="s">
        <v>1386</v>
      </c>
      <c r="J139">
        <v>26737</v>
      </c>
      <c r="K139">
        <v>0</v>
      </c>
      <c r="L139" t="s">
        <v>6010</v>
      </c>
      <c r="M139" t="s">
        <v>6659</v>
      </c>
      <c r="N139">
        <v>22</v>
      </c>
      <c r="O139" t="s">
        <v>6660</v>
      </c>
      <c r="P139" t="s">
        <v>64</v>
      </c>
      <c r="S139">
        <v>3</v>
      </c>
      <c r="T139" t="s">
        <v>6204</v>
      </c>
      <c r="U139" t="s">
        <v>2221</v>
      </c>
      <c r="V139" t="s">
        <v>6661</v>
      </c>
    </row>
    <row r="140" spans="1:23" x14ac:dyDescent="0.25">
      <c r="A140" t="s">
        <v>6662</v>
      </c>
      <c r="B140">
        <v>1</v>
      </c>
      <c r="C140" t="s">
        <v>6663</v>
      </c>
      <c r="D140" t="s">
        <v>126</v>
      </c>
      <c r="F140" t="s">
        <v>6231</v>
      </c>
      <c r="G140">
        <v>86</v>
      </c>
      <c r="H140" t="s">
        <v>6664</v>
      </c>
      <c r="I140" t="s">
        <v>6663</v>
      </c>
      <c r="J140">
        <v>15281</v>
      </c>
      <c r="K140">
        <v>9</v>
      </c>
      <c r="L140" t="s">
        <v>6665</v>
      </c>
      <c r="M140" t="s">
        <v>6666</v>
      </c>
      <c r="N140">
        <v>31</v>
      </c>
      <c r="O140" t="s">
        <v>6667</v>
      </c>
      <c r="P140" t="s">
        <v>126</v>
      </c>
      <c r="R140">
        <v>16210</v>
      </c>
      <c r="T140" t="s">
        <v>6355</v>
      </c>
      <c r="V140" t="s">
        <v>6668</v>
      </c>
      <c r="W140">
        <v>26991</v>
      </c>
    </row>
    <row r="141" spans="1:23" x14ac:dyDescent="0.25">
      <c r="A141" t="s">
        <v>6669</v>
      </c>
      <c r="B141">
        <v>1</v>
      </c>
      <c r="C141" t="s">
        <v>6670</v>
      </c>
      <c r="D141" t="s">
        <v>126</v>
      </c>
      <c r="E141" t="s">
        <v>6671</v>
      </c>
      <c r="F141" t="s">
        <v>6199</v>
      </c>
      <c r="G141">
        <v>42</v>
      </c>
      <c r="H141" t="s">
        <v>6672</v>
      </c>
      <c r="I141" t="s">
        <v>6670</v>
      </c>
      <c r="J141">
        <v>20632</v>
      </c>
      <c r="K141">
        <v>4</v>
      </c>
      <c r="L141" t="s">
        <v>6368</v>
      </c>
      <c r="M141" t="s">
        <v>6673</v>
      </c>
      <c r="N141">
        <v>25</v>
      </c>
      <c r="O141" t="s">
        <v>6674</v>
      </c>
      <c r="P141" t="s">
        <v>126</v>
      </c>
      <c r="R141">
        <v>3139447</v>
      </c>
      <c r="T141" t="s">
        <v>6264</v>
      </c>
      <c r="V141" t="s">
        <v>6675</v>
      </c>
      <c r="W141">
        <v>31715</v>
      </c>
    </row>
    <row r="142" spans="1:23" x14ac:dyDescent="0.25">
      <c r="A142" t="s">
        <v>6676</v>
      </c>
      <c r="B142">
        <v>1</v>
      </c>
      <c r="C142" t="s">
        <v>6677</v>
      </c>
      <c r="D142" t="s">
        <v>102</v>
      </c>
      <c r="F142" t="s">
        <v>6199</v>
      </c>
      <c r="G142">
        <v>14</v>
      </c>
      <c r="H142" t="s">
        <v>6276</v>
      </c>
      <c r="I142" t="s">
        <v>6677</v>
      </c>
      <c r="J142">
        <v>18743</v>
      </c>
      <c r="K142">
        <v>6</v>
      </c>
      <c r="L142" t="s">
        <v>6678</v>
      </c>
      <c r="M142" t="s">
        <v>6679</v>
      </c>
      <c r="N142">
        <v>28</v>
      </c>
      <c r="O142" t="s">
        <v>6680</v>
      </c>
      <c r="P142" t="s">
        <v>102</v>
      </c>
      <c r="R142">
        <v>2577807</v>
      </c>
      <c r="T142" t="s">
        <v>6212</v>
      </c>
      <c r="V142" t="s">
        <v>6681</v>
      </c>
      <c r="W142">
        <v>30044</v>
      </c>
    </row>
    <row r="143" spans="1:23" x14ac:dyDescent="0.25">
      <c r="A143" t="s">
        <v>6682</v>
      </c>
      <c r="B143">
        <v>1</v>
      </c>
      <c r="C143" t="s">
        <v>6683</v>
      </c>
      <c r="D143" t="s">
        <v>102</v>
      </c>
      <c r="F143" t="s">
        <v>6199</v>
      </c>
      <c r="G143">
        <v>0</v>
      </c>
      <c r="H143" t="s">
        <v>6336</v>
      </c>
      <c r="I143" t="s">
        <v>6683</v>
      </c>
      <c r="J143">
        <v>20120</v>
      </c>
      <c r="K143">
        <v>4</v>
      </c>
      <c r="L143" t="s">
        <v>6684</v>
      </c>
      <c r="M143" t="s">
        <v>6685</v>
      </c>
      <c r="N143">
        <v>26</v>
      </c>
      <c r="O143" t="s">
        <v>6686</v>
      </c>
      <c r="P143" t="s">
        <v>102</v>
      </c>
      <c r="R143">
        <v>3115343</v>
      </c>
      <c r="T143" t="s">
        <v>6346</v>
      </c>
      <c r="V143" t="s">
        <v>6687</v>
      </c>
      <c r="W143">
        <v>31450</v>
      </c>
    </row>
    <row r="144" spans="1:23" x14ac:dyDescent="0.25">
      <c r="A144" t="s">
        <v>6688</v>
      </c>
      <c r="B144">
        <v>1</v>
      </c>
      <c r="C144" t="s">
        <v>6689</v>
      </c>
      <c r="D144" t="s">
        <v>102</v>
      </c>
      <c r="F144" t="s">
        <v>6199</v>
      </c>
      <c r="G144">
        <v>13</v>
      </c>
      <c r="H144" t="s">
        <v>6690</v>
      </c>
      <c r="I144" t="s">
        <v>6689</v>
      </c>
      <c r="K144">
        <v>1</v>
      </c>
      <c r="L144" t="s">
        <v>6269</v>
      </c>
      <c r="M144" t="s">
        <v>6691</v>
      </c>
      <c r="N144">
        <v>23</v>
      </c>
      <c r="O144" t="s">
        <v>6692</v>
      </c>
      <c r="P144" t="s">
        <v>102</v>
      </c>
      <c r="T144" t="s">
        <v>6346</v>
      </c>
      <c r="V144" t="s">
        <v>6693</v>
      </c>
    </row>
    <row r="145" spans="1:23" x14ac:dyDescent="0.25">
      <c r="A145" t="s">
        <v>6694</v>
      </c>
      <c r="B145">
        <v>1</v>
      </c>
      <c r="C145" t="s">
        <v>6695</v>
      </c>
      <c r="D145" t="s">
        <v>64</v>
      </c>
      <c r="E145" t="s">
        <v>6696</v>
      </c>
      <c r="F145" t="s">
        <v>6199</v>
      </c>
      <c r="G145">
        <v>28</v>
      </c>
      <c r="H145" t="s">
        <v>6697</v>
      </c>
      <c r="I145" t="s">
        <v>6695</v>
      </c>
      <c r="J145">
        <v>20600</v>
      </c>
      <c r="K145">
        <v>4</v>
      </c>
      <c r="L145" t="s">
        <v>6698</v>
      </c>
      <c r="M145" t="s">
        <v>6699</v>
      </c>
      <c r="N145">
        <v>27</v>
      </c>
      <c r="O145" t="s">
        <v>6700</v>
      </c>
      <c r="P145" t="s">
        <v>64</v>
      </c>
      <c r="R145">
        <v>3052449</v>
      </c>
      <c r="T145" t="s">
        <v>6332</v>
      </c>
      <c r="V145" t="s">
        <v>6701</v>
      </c>
      <c r="W145">
        <v>31620</v>
      </c>
    </row>
    <row r="146" spans="1:23" x14ac:dyDescent="0.25">
      <c r="A146" t="s">
        <v>353</v>
      </c>
      <c r="B146">
        <v>1</v>
      </c>
      <c r="C146" t="s">
        <v>5454</v>
      </c>
      <c r="D146" t="s">
        <v>64</v>
      </c>
      <c r="E146" t="s">
        <v>6702</v>
      </c>
      <c r="F146" t="s">
        <v>6199</v>
      </c>
      <c r="G146">
        <v>33</v>
      </c>
      <c r="H146" t="s">
        <v>6392</v>
      </c>
      <c r="I146" t="s">
        <v>5454</v>
      </c>
      <c r="J146">
        <v>20039</v>
      </c>
      <c r="K146">
        <v>6</v>
      </c>
      <c r="L146" t="s">
        <v>6703</v>
      </c>
      <c r="M146" t="s">
        <v>6704</v>
      </c>
      <c r="N146">
        <v>29</v>
      </c>
      <c r="O146" t="s">
        <v>6705</v>
      </c>
      <c r="P146" t="s">
        <v>64</v>
      </c>
      <c r="R146">
        <v>3051439</v>
      </c>
      <c r="T146" t="s">
        <v>6706</v>
      </c>
      <c r="V146" t="s">
        <v>6707</v>
      </c>
      <c r="W146">
        <v>31171</v>
      </c>
    </row>
    <row r="147" spans="1:23" x14ac:dyDescent="0.25">
      <c r="A147" t="s">
        <v>6708</v>
      </c>
      <c r="B147">
        <v>1</v>
      </c>
      <c r="C147" t="s">
        <v>6709</v>
      </c>
      <c r="D147" t="s">
        <v>102</v>
      </c>
      <c r="F147" t="s">
        <v>6231</v>
      </c>
      <c r="G147">
        <v>83</v>
      </c>
      <c r="H147" t="s">
        <v>6421</v>
      </c>
      <c r="I147" t="s">
        <v>6709</v>
      </c>
      <c r="J147">
        <v>20473</v>
      </c>
      <c r="K147">
        <v>0</v>
      </c>
      <c r="L147" t="s">
        <v>6710</v>
      </c>
      <c r="M147" t="s">
        <v>6711</v>
      </c>
      <c r="N147">
        <v>29</v>
      </c>
      <c r="O147" t="s">
        <v>6712</v>
      </c>
      <c r="P147" t="s">
        <v>102</v>
      </c>
      <c r="Q147" t="s">
        <v>6411</v>
      </c>
      <c r="R147">
        <v>4039320</v>
      </c>
      <c r="T147" t="s">
        <v>6324</v>
      </c>
      <c r="V147" t="s">
        <v>6713</v>
      </c>
      <c r="W147">
        <v>31253</v>
      </c>
    </row>
    <row r="148" spans="1:23" x14ac:dyDescent="0.25">
      <c r="A148" t="s">
        <v>2269</v>
      </c>
      <c r="B148">
        <v>1</v>
      </c>
      <c r="C148" t="s">
        <v>2644</v>
      </c>
      <c r="D148" t="s">
        <v>102</v>
      </c>
      <c r="F148" t="s">
        <v>6199</v>
      </c>
      <c r="G148">
        <v>81</v>
      </c>
      <c r="H148" t="s">
        <v>6410</v>
      </c>
      <c r="I148" t="s">
        <v>2644</v>
      </c>
      <c r="J148">
        <v>24978</v>
      </c>
      <c r="K148">
        <v>2</v>
      </c>
      <c r="L148" t="s">
        <v>6714</v>
      </c>
      <c r="M148" t="s">
        <v>6715</v>
      </c>
      <c r="N148">
        <v>25</v>
      </c>
      <c r="O148" t="s">
        <v>6716</v>
      </c>
      <c r="P148" t="s">
        <v>102</v>
      </c>
      <c r="S148">
        <v>5</v>
      </c>
      <c r="T148" t="s">
        <v>6219</v>
      </c>
      <c r="U148" t="s">
        <v>2221</v>
      </c>
      <c r="V148" t="s">
        <v>6717</v>
      </c>
    </row>
    <row r="149" spans="1:23" x14ac:dyDescent="0.25">
      <c r="A149" t="s">
        <v>2527</v>
      </c>
      <c r="B149">
        <v>1</v>
      </c>
      <c r="C149" t="s">
        <v>2835</v>
      </c>
      <c r="D149" t="s">
        <v>29</v>
      </c>
      <c r="F149" t="s">
        <v>6199</v>
      </c>
      <c r="G149">
        <v>15</v>
      </c>
      <c r="H149" t="s">
        <v>6239</v>
      </c>
      <c r="I149" t="s">
        <v>2835</v>
      </c>
      <c r="J149">
        <v>28049</v>
      </c>
      <c r="K149">
        <v>0</v>
      </c>
      <c r="L149" t="s">
        <v>6718</v>
      </c>
      <c r="M149" t="s">
        <v>6719</v>
      </c>
      <c r="N149">
        <v>24</v>
      </c>
      <c r="O149" t="s">
        <v>6720</v>
      </c>
      <c r="P149" t="s">
        <v>29</v>
      </c>
      <c r="S149">
        <v>3</v>
      </c>
      <c r="T149" t="s">
        <v>6212</v>
      </c>
      <c r="U149" t="s">
        <v>34</v>
      </c>
      <c r="V149" t="s">
        <v>6721</v>
      </c>
    </row>
    <row r="150" spans="1:23" x14ac:dyDescent="0.25">
      <c r="A150" t="s">
        <v>6722</v>
      </c>
      <c r="B150">
        <v>1</v>
      </c>
      <c r="C150" t="s">
        <v>6723</v>
      </c>
      <c r="D150" t="s">
        <v>6610</v>
      </c>
      <c r="F150" t="s">
        <v>6199</v>
      </c>
      <c r="H150" t="s">
        <v>6724</v>
      </c>
      <c r="I150" t="s">
        <v>6723</v>
      </c>
      <c r="K150">
        <v>1</v>
      </c>
      <c r="L150" t="s">
        <v>6725</v>
      </c>
      <c r="M150" t="s">
        <v>6726</v>
      </c>
      <c r="O150" t="s">
        <v>6727</v>
      </c>
      <c r="P150" t="s">
        <v>6610</v>
      </c>
      <c r="T150" t="s">
        <v>6204</v>
      </c>
    </row>
    <row r="151" spans="1:23" x14ac:dyDescent="0.25">
      <c r="A151" t="s">
        <v>6728</v>
      </c>
      <c r="B151">
        <v>1</v>
      </c>
      <c r="C151" t="s">
        <v>6729</v>
      </c>
      <c r="F151" t="s">
        <v>6231</v>
      </c>
      <c r="G151">
        <v>0</v>
      </c>
      <c r="H151" t="s">
        <v>30</v>
      </c>
      <c r="I151" t="s">
        <v>6729</v>
      </c>
      <c r="J151">
        <v>17793</v>
      </c>
      <c r="L151" t="s">
        <v>6014</v>
      </c>
      <c r="M151" t="s">
        <v>6730</v>
      </c>
      <c r="O151" t="s">
        <v>6731</v>
      </c>
      <c r="P151" t="s">
        <v>30</v>
      </c>
      <c r="T151" t="s">
        <v>30</v>
      </c>
    </row>
    <row r="152" spans="1:23" x14ac:dyDescent="0.25">
      <c r="A152" t="s">
        <v>6732</v>
      </c>
      <c r="B152">
        <v>1</v>
      </c>
      <c r="C152" t="s">
        <v>6733</v>
      </c>
      <c r="D152" t="s">
        <v>64</v>
      </c>
      <c r="F152" t="s">
        <v>6231</v>
      </c>
      <c r="G152">
        <v>40</v>
      </c>
      <c r="H152" t="s">
        <v>6462</v>
      </c>
      <c r="I152" t="s">
        <v>6733</v>
      </c>
      <c r="J152">
        <v>8438</v>
      </c>
      <c r="K152">
        <v>7</v>
      </c>
      <c r="L152" t="s">
        <v>6734</v>
      </c>
      <c r="M152" t="s">
        <v>6637</v>
      </c>
      <c r="N152">
        <v>33</v>
      </c>
      <c r="O152" t="s">
        <v>6735</v>
      </c>
      <c r="P152" t="s">
        <v>64</v>
      </c>
      <c r="T152" t="s">
        <v>6371</v>
      </c>
      <c r="V152" t="s">
        <v>6736</v>
      </c>
    </row>
    <row r="153" spans="1:23" x14ac:dyDescent="0.25">
      <c r="A153" t="s">
        <v>6737</v>
      </c>
      <c r="B153">
        <v>1</v>
      </c>
      <c r="C153" t="s">
        <v>6738</v>
      </c>
      <c r="D153" t="s">
        <v>102</v>
      </c>
      <c r="F153" t="s">
        <v>6231</v>
      </c>
      <c r="G153">
        <v>15</v>
      </c>
      <c r="H153" t="s">
        <v>6739</v>
      </c>
      <c r="I153" t="s">
        <v>6738</v>
      </c>
      <c r="J153">
        <v>10946</v>
      </c>
      <c r="K153">
        <v>5</v>
      </c>
      <c r="L153" t="s">
        <v>6678</v>
      </c>
      <c r="M153" t="s">
        <v>6740</v>
      </c>
      <c r="N153">
        <v>31</v>
      </c>
      <c r="O153" t="s">
        <v>6741</v>
      </c>
      <c r="P153" t="s">
        <v>102</v>
      </c>
      <c r="T153" t="s">
        <v>6742</v>
      </c>
      <c r="V153" t="s">
        <v>6743</v>
      </c>
      <c r="W153">
        <v>24272</v>
      </c>
    </row>
    <row r="154" spans="1:23" x14ac:dyDescent="0.25">
      <c r="A154" t="s">
        <v>6744</v>
      </c>
      <c r="B154">
        <v>1</v>
      </c>
      <c r="C154" t="s">
        <v>6745</v>
      </c>
      <c r="D154" t="s">
        <v>126</v>
      </c>
      <c r="F154" t="s">
        <v>6231</v>
      </c>
      <c r="G154">
        <v>82</v>
      </c>
      <c r="H154" t="s">
        <v>6746</v>
      </c>
      <c r="I154" t="s">
        <v>6745</v>
      </c>
      <c r="J154">
        <v>12326</v>
      </c>
      <c r="K154">
        <v>10</v>
      </c>
      <c r="L154" t="s">
        <v>6747</v>
      </c>
      <c r="M154" t="s">
        <v>6748</v>
      </c>
      <c r="N154">
        <v>33</v>
      </c>
      <c r="O154" t="s">
        <v>6749</v>
      </c>
      <c r="P154" t="s">
        <v>126</v>
      </c>
      <c r="R154">
        <v>13456</v>
      </c>
      <c r="T154" t="s">
        <v>6396</v>
      </c>
      <c r="V154" t="s">
        <v>6750</v>
      </c>
      <c r="W154">
        <v>24190</v>
      </c>
    </row>
    <row r="155" spans="1:23" x14ac:dyDescent="0.25">
      <c r="A155" t="s">
        <v>6751</v>
      </c>
      <c r="B155">
        <v>1</v>
      </c>
      <c r="C155" t="s">
        <v>6752</v>
      </c>
      <c r="D155" t="s">
        <v>126</v>
      </c>
      <c r="F155" t="s">
        <v>6231</v>
      </c>
      <c r="G155">
        <v>49</v>
      </c>
      <c r="H155" t="s">
        <v>6753</v>
      </c>
      <c r="I155" t="s">
        <v>6752</v>
      </c>
      <c r="J155">
        <v>15757</v>
      </c>
      <c r="K155">
        <v>7</v>
      </c>
      <c r="L155" t="s">
        <v>6754</v>
      </c>
      <c r="M155" t="s">
        <v>6755</v>
      </c>
      <c r="N155">
        <v>31</v>
      </c>
      <c r="O155" t="s">
        <v>6756</v>
      </c>
      <c r="P155" t="s">
        <v>126</v>
      </c>
      <c r="R155">
        <v>16493</v>
      </c>
      <c r="T155" t="s">
        <v>6757</v>
      </c>
      <c r="V155" t="s">
        <v>6758</v>
      </c>
      <c r="W155">
        <v>27359</v>
      </c>
    </row>
    <row r="156" spans="1:23" x14ac:dyDescent="0.25">
      <c r="A156" t="s">
        <v>6759</v>
      </c>
      <c r="B156">
        <v>1</v>
      </c>
      <c r="C156" t="s">
        <v>6760</v>
      </c>
      <c r="F156" t="s">
        <v>6231</v>
      </c>
      <c r="G156">
        <v>0</v>
      </c>
      <c r="H156" t="s">
        <v>30</v>
      </c>
      <c r="I156" t="s">
        <v>6760</v>
      </c>
      <c r="J156">
        <v>19677</v>
      </c>
      <c r="K156">
        <v>0</v>
      </c>
      <c r="L156" t="s">
        <v>6290</v>
      </c>
      <c r="M156" t="s">
        <v>6761</v>
      </c>
      <c r="O156" t="s">
        <v>6762</v>
      </c>
      <c r="P156" t="s">
        <v>30</v>
      </c>
      <c r="T156" t="s">
        <v>30</v>
      </c>
    </row>
    <row r="157" spans="1:23" x14ac:dyDescent="0.25">
      <c r="A157" t="s">
        <v>109</v>
      </c>
      <c r="B157">
        <v>1</v>
      </c>
      <c r="C157" t="s">
        <v>5256</v>
      </c>
      <c r="D157" t="s">
        <v>64</v>
      </c>
      <c r="E157" t="s">
        <v>6763</v>
      </c>
      <c r="F157" t="s">
        <v>6199</v>
      </c>
      <c r="G157">
        <v>33</v>
      </c>
      <c r="H157" t="s">
        <v>6232</v>
      </c>
      <c r="I157" t="s">
        <v>5256</v>
      </c>
      <c r="J157">
        <v>16776</v>
      </c>
      <c r="K157">
        <v>9</v>
      </c>
      <c r="L157" t="s">
        <v>6764</v>
      </c>
      <c r="M157" t="s">
        <v>6765</v>
      </c>
      <c r="N157">
        <v>30</v>
      </c>
      <c r="O157" t="s">
        <v>6766</v>
      </c>
      <c r="P157" t="s">
        <v>64</v>
      </c>
      <c r="R157">
        <v>2576434</v>
      </c>
      <c r="T157" t="s">
        <v>6219</v>
      </c>
      <c r="V157" t="s">
        <v>6767</v>
      </c>
      <c r="W157">
        <v>28403</v>
      </c>
    </row>
    <row r="158" spans="1:23" x14ac:dyDescent="0.25">
      <c r="A158" t="s">
        <v>151</v>
      </c>
      <c r="B158">
        <v>1</v>
      </c>
      <c r="C158" t="s">
        <v>6768</v>
      </c>
      <c r="D158" t="s">
        <v>29</v>
      </c>
      <c r="E158" t="s">
        <v>6769</v>
      </c>
      <c r="F158" t="s">
        <v>6199</v>
      </c>
      <c r="G158">
        <v>4</v>
      </c>
      <c r="H158" t="s">
        <v>6629</v>
      </c>
      <c r="I158" t="s">
        <v>6768</v>
      </c>
      <c r="J158">
        <v>16116</v>
      </c>
      <c r="K158">
        <v>10</v>
      </c>
      <c r="L158" t="s">
        <v>6770</v>
      </c>
      <c r="M158" t="s">
        <v>6771</v>
      </c>
      <c r="N158">
        <v>33</v>
      </c>
      <c r="O158" t="s">
        <v>6772</v>
      </c>
      <c r="P158" t="s">
        <v>29</v>
      </c>
      <c r="R158">
        <v>16810</v>
      </c>
      <c r="T158" t="s">
        <v>6204</v>
      </c>
      <c r="V158" t="s">
        <v>6773</v>
      </c>
      <c r="W158">
        <v>27692</v>
      </c>
    </row>
    <row r="159" spans="1:23" x14ac:dyDescent="0.25">
      <c r="A159" t="s">
        <v>6774</v>
      </c>
      <c r="B159">
        <v>1</v>
      </c>
      <c r="C159" t="s">
        <v>6775</v>
      </c>
      <c r="D159" t="s">
        <v>102</v>
      </c>
      <c r="F159" t="s">
        <v>6199</v>
      </c>
      <c r="H159" t="s">
        <v>6776</v>
      </c>
      <c r="I159" t="s">
        <v>6775</v>
      </c>
      <c r="K159">
        <v>1</v>
      </c>
      <c r="L159" t="s">
        <v>6777</v>
      </c>
      <c r="M159" t="s">
        <v>6778</v>
      </c>
      <c r="N159">
        <v>23</v>
      </c>
      <c r="O159" t="s">
        <v>6779</v>
      </c>
      <c r="P159" t="s">
        <v>102</v>
      </c>
      <c r="T159" t="s">
        <v>6212</v>
      </c>
      <c r="V159" t="s">
        <v>6780</v>
      </c>
    </row>
    <row r="160" spans="1:23" x14ac:dyDescent="0.25">
      <c r="A160" t="s">
        <v>1228</v>
      </c>
      <c r="B160">
        <v>1</v>
      </c>
      <c r="C160" t="s">
        <v>1227</v>
      </c>
      <c r="D160" t="s">
        <v>126</v>
      </c>
      <c r="F160" t="s">
        <v>6199</v>
      </c>
      <c r="G160">
        <v>86</v>
      </c>
      <c r="H160" t="s">
        <v>6781</v>
      </c>
      <c r="I160" t="s">
        <v>1227</v>
      </c>
      <c r="J160">
        <v>25876</v>
      </c>
      <c r="K160">
        <v>1</v>
      </c>
      <c r="L160" t="s">
        <v>6782</v>
      </c>
      <c r="M160" t="s">
        <v>6783</v>
      </c>
      <c r="N160">
        <v>23</v>
      </c>
      <c r="O160" t="s">
        <v>6784</v>
      </c>
      <c r="P160" t="s">
        <v>126</v>
      </c>
      <c r="S160">
        <v>1</v>
      </c>
      <c r="T160" t="s">
        <v>6355</v>
      </c>
      <c r="U160" t="s">
        <v>70</v>
      </c>
      <c r="V160" t="s">
        <v>6785</v>
      </c>
    </row>
    <row r="161" spans="1:23" x14ac:dyDescent="0.25">
      <c r="A161" t="s">
        <v>848</v>
      </c>
      <c r="B161">
        <v>1</v>
      </c>
      <c r="C161" t="s">
        <v>6786</v>
      </c>
      <c r="D161" t="s">
        <v>6787</v>
      </c>
      <c r="E161" t="s">
        <v>6788</v>
      </c>
      <c r="F161" t="s">
        <v>6199</v>
      </c>
      <c r="G161">
        <v>0</v>
      </c>
      <c r="H161" t="s">
        <v>6553</v>
      </c>
      <c r="I161" t="s">
        <v>6786</v>
      </c>
      <c r="J161">
        <v>16955</v>
      </c>
      <c r="K161">
        <v>7</v>
      </c>
      <c r="L161" t="s">
        <v>6789</v>
      </c>
      <c r="M161" t="s">
        <v>6790</v>
      </c>
      <c r="N161">
        <v>29</v>
      </c>
      <c r="O161" t="s">
        <v>6791</v>
      </c>
      <c r="P161" t="s">
        <v>64</v>
      </c>
      <c r="R161">
        <v>2516316</v>
      </c>
      <c r="T161" t="s">
        <v>6219</v>
      </c>
      <c r="V161" t="s">
        <v>6792</v>
      </c>
      <c r="W161">
        <v>28583</v>
      </c>
    </row>
    <row r="162" spans="1:23" x14ac:dyDescent="0.25">
      <c r="A162" t="s">
        <v>6793</v>
      </c>
      <c r="B162">
        <v>1</v>
      </c>
      <c r="C162" t="s">
        <v>6794</v>
      </c>
      <c r="D162" t="s">
        <v>102</v>
      </c>
      <c r="F162" t="s">
        <v>6231</v>
      </c>
      <c r="G162">
        <v>16</v>
      </c>
      <c r="H162" t="s">
        <v>6276</v>
      </c>
      <c r="I162" t="s">
        <v>6794</v>
      </c>
      <c r="J162">
        <v>7236</v>
      </c>
      <c r="K162">
        <v>9</v>
      </c>
      <c r="L162" t="s">
        <v>6795</v>
      </c>
      <c r="M162" t="s">
        <v>6796</v>
      </c>
      <c r="N162">
        <v>33</v>
      </c>
      <c r="O162" t="s">
        <v>6797</v>
      </c>
      <c r="P162" t="s">
        <v>102</v>
      </c>
      <c r="R162">
        <v>9689</v>
      </c>
      <c r="T162" t="s">
        <v>6249</v>
      </c>
      <c r="V162" t="s">
        <v>6798</v>
      </c>
    </row>
    <row r="163" spans="1:23" x14ac:dyDescent="0.25">
      <c r="A163" t="s">
        <v>6799</v>
      </c>
      <c r="B163">
        <v>1</v>
      </c>
      <c r="C163" t="s">
        <v>6800</v>
      </c>
      <c r="D163" t="s">
        <v>6787</v>
      </c>
      <c r="F163" t="s">
        <v>6231</v>
      </c>
      <c r="G163">
        <v>47</v>
      </c>
      <c r="H163" t="s">
        <v>6200</v>
      </c>
      <c r="I163" t="s">
        <v>6800</v>
      </c>
      <c r="J163">
        <v>22257</v>
      </c>
      <c r="K163">
        <v>2</v>
      </c>
      <c r="L163" t="s">
        <v>6801</v>
      </c>
      <c r="M163" t="s">
        <v>6802</v>
      </c>
      <c r="N163">
        <v>24</v>
      </c>
      <c r="O163" t="s">
        <v>6803</v>
      </c>
      <c r="P163" t="s">
        <v>64</v>
      </c>
      <c r="R163">
        <v>3909014</v>
      </c>
      <c r="T163" t="s">
        <v>6219</v>
      </c>
      <c r="V163" t="s">
        <v>6804</v>
      </c>
      <c r="W163">
        <v>33191</v>
      </c>
    </row>
    <row r="164" spans="1:23" x14ac:dyDescent="0.25">
      <c r="A164" t="s">
        <v>6805</v>
      </c>
      <c r="B164">
        <v>1</v>
      </c>
      <c r="C164" t="s">
        <v>6806</v>
      </c>
      <c r="D164" t="s">
        <v>64</v>
      </c>
      <c r="F164" t="s">
        <v>6199</v>
      </c>
      <c r="H164" t="s">
        <v>6807</v>
      </c>
      <c r="I164" t="s">
        <v>6806</v>
      </c>
      <c r="K164">
        <v>1</v>
      </c>
      <c r="L164" t="s">
        <v>6808</v>
      </c>
      <c r="M164" t="s">
        <v>6361</v>
      </c>
      <c r="O164" t="s">
        <v>6809</v>
      </c>
      <c r="P164" t="s">
        <v>64</v>
      </c>
      <c r="T164" t="s">
        <v>6264</v>
      </c>
    </row>
    <row r="165" spans="1:23" x14ac:dyDescent="0.25">
      <c r="A165" t="s">
        <v>632</v>
      </c>
      <c r="B165">
        <v>1</v>
      </c>
      <c r="C165" t="s">
        <v>6810</v>
      </c>
      <c r="D165" t="s">
        <v>126</v>
      </c>
      <c r="F165" t="s">
        <v>6231</v>
      </c>
      <c r="G165">
        <v>87</v>
      </c>
      <c r="H165" t="s">
        <v>2866</v>
      </c>
      <c r="I165" t="s">
        <v>6810</v>
      </c>
      <c r="J165">
        <v>10992</v>
      </c>
      <c r="K165">
        <v>10</v>
      </c>
      <c r="L165" t="s">
        <v>6811</v>
      </c>
      <c r="M165" t="s">
        <v>6812</v>
      </c>
      <c r="N165">
        <v>33</v>
      </c>
      <c r="O165" t="s">
        <v>6813</v>
      </c>
      <c r="P165" t="s">
        <v>126</v>
      </c>
      <c r="R165">
        <v>13555</v>
      </c>
      <c r="T165" t="s">
        <v>6396</v>
      </c>
      <c r="V165" t="s">
        <v>6814</v>
      </c>
      <c r="W165">
        <v>24303</v>
      </c>
    </row>
    <row r="166" spans="1:23" x14ac:dyDescent="0.25">
      <c r="A166" t="s">
        <v>2496</v>
      </c>
      <c r="B166">
        <v>1</v>
      </c>
      <c r="C166" t="s">
        <v>2803</v>
      </c>
      <c r="D166" t="s">
        <v>102</v>
      </c>
      <c r="F166" t="s">
        <v>6199</v>
      </c>
      <c r="G166">
        <v>10</v>
      </c>
      <c r="H166" t="s">
        <v>6383</v>
      </c>
      <c r="I166" t="s">
        <v>2803</v>
      </c>
      <c r="J166">
        <v>26104</v>
      </c>
      <c r="K166">
        <v>1</v>
      </c>
      <c r="L166" t="s">
        <v>6815</v>
      </c>
      <c r="M166" t="s">
        <v>6816</v>
      </c>
      <c r="N166">
        <v>24</v>
      </c>
      <c r="O166" t="s">
        <v>6817</v>
      </c>
      <c r="P166" t="s">
        <v>102</v>
      </c>
      <c r="S166">
        <v>7</v>
      </c>
      <c r="T166" t="s">
        <v>6446</v>
      </c>
      <c r="U166" t="s">
        <v>2221</v>
      </c>
      <c r="V166" t="s">
        <v>6818</v>
      </c>
    </row>
    <row r="167" spans="1:23" x14ac:dyDescent="0.25">
      <c r="A167" t="s">
        <v>836</v>
      </c>
      <c r="B167">
        <v>1</v>
      </c>
      <c r="C167" t="s">
        <v>6819</v>
      </c>
      <c r="D167" t="s">
        <v>64</v>
      </c>
      <c r="E167" t="s">
        <v>6820</v>
      </c>
      <c r="F167" t="s">
        <v>6231</v>
      </c>
      <c r="G167">
        <v>37</v>
      </c>
      <c r="H167" t="s">
        <v>6336</v>
      </c>
      <c r="I167" t="s">
        <v>6819</v>
      </c>
      <c r="J167">
        <v>18253</v>
      </c>
      <c r="K167">
        <v>6</v>
      </c>
      <c r="L167" t="s">
        <v>6821</v>
      </c>
      <c r="M167" t="s">
        <v>6822</v>
      </c>
      <c r="N167">
        <v>28</v>
      </c>
      <c r="O167" t="s">
        <v>6823</v>
      </c>
      <c r="P167" t="s">
        <v>64</v>
      </c>
      <c r="R167">
        <v>2978124</v>
      </c>
      <c r="T167" t="s">
        <v>6264</v>
      </c>
      <c r="V167" t="s">
        <v>6824</v>
      </c>
      <c r="W167">
        <v>29872</v>
      </c>
    </row>
    <row r="168" spans="1:23" x14ac:dyDescent="0.25">
      <c r="A168" t="s">
        <v>6825</v>
      </c>
      <c r="B168">
        <v>1</v>
      </c>
      <c r="C168" t="s">
        <v>6826</v>
      </c>
      <c r="D168" t="s">
        <v>64</v>
      </c>
      <c r="F168" t="s">
        <v>6231</v>
      </c>
      <c r="G168">
        <v>22</v>
      </c>
      <c r="H168" t="s">
        <v>30</v>
      </c>
      <c r="I168" t="s">
        <v>6826</v>
      </c>
      <c r="J168">
        <v>5696</v>
      </c>
      <c r="K168">
        <v>0</v>
      </c>
      <c r="L168" t="s">
        <v>6827</v>
      </c>
      <c r="M168" t="s">
        <v>6828</v>
      </c>
      <c r="O168" t="s">
        <v>6829</v>
      </c>
      <c r="P168" t="s">
        <v>64</v>
      </c>
      <c r="T168" t="s">
        <v>30</v>
      </c>
    </row>
    <row r="169" spans="1:23" x14ac:dyDescent="0.25">
      <c r="A169" t="s">
        <v>6830</v>
      </c>
      <c r="B169">
        <v>1</v>
      </c>
      <c r="C169" t="s">
        <v>6831</v>
      </c>
      <c r="D169" t="s">
        <v>64</v>
      </c>
      <c r="F169" t="s">
        <v>6199</v>
      </c>
      <c r="H169" t="s">
        <v>6239</v>
      </c>
      <c r="I169" t="s">
        <v>6831</v>
      </c>
      <c r="K169">
        <v>0</v>
      </c>
      <c r="L169" t="s">
        <v>6832</v>
      </c>
      <c r="M169" t="s">
        <v>6833</v>
      </c>
      <c r="O169" t="s">
        <v>6834</v>
      </c>
      <c r="P169" t="s">
        <v>64</v>
      </c>
      <c r="T169" t="s">
        <v>6264</v>
      </c>
    </row>
    <row r="170" spans="1:23" x14ac:dyDescent="0.25">
      <c r="A170" t="s">
        <v>6835</v>
      </c>
      <c r="B170">
        <v>1</v>
      </c>
      <c r="C170" t="s">
        <v>6836</v>
      </c>
      <c r="D170" t="s">
        <v>102</v>
      </c>
      <c r="F170" t="s">
        <v>6199</v>
      </c>
      <c r="H170" t="s">
        <v>6837</v>
      </c>
      <c r="I170" t="s">
        <v>6836</v>
      </c>
      <c r="K170">
        <v>1</v>
      </c>
      <c r="L170" t="s">
        <v>6838</v>
      </c>
      <c r="M170" t="s">
        <v>6839</v>
      </c>
      <c r="O170" t="s">
        <v>6840</v>
      </c>
      <c r="P170" t="s">
        <v>102</v>
      </c>
      <c r="T170" t="s">
        <v>6219</v>
      </c>
    </row>
    <row r="171" spans="1:23" x14ac:dyDescent="0.25">
      <c r="A171" t="s">
        <v>207</v>
      </c>
      <c r="B171">
        <v>1</v>
      </c>
      <c r="C171" t="s">
        <v>6841</v>
      </c>
      <c r="D171" t="s">
        <v>64</v>
      </c>
      <c r="E171" t="s">
        <v>6842</v>
      </c>
      <c r="F171" t="s">
        <v>6199</v>
      </c>
      <c r="G171">
        <v>28</v>
      </c>
      <c r="H171" t="s">
        <v>6232</v>
      </c>
      <c r="I171" t="s">
        <v>6841</v>
      </c>
      <c r="J171">
        <v>14917</v>
      </c>
      <c r="K171">
        <v>10</v>
      </c>
      <c r="L171" t="s">
        <v>6843</v>
      </c>
      <c r="M171" t="s">
        <v>6844</v>
      </c>
      <c r="N171">
        <v>32</v>
      </c>
      <c r="O171" t="s">
        <v>6845</v>
      </c>
      <c r="P171" t="s">
        <v>64</v>
      </c>
      <c r="R171">
        <v>15971</v>
      </c>
      <c r="T171" t="s">
        <v>6313</v>
      </c>
      <c r="V171" t="s">
        <v>6846</v>
      </c>
      <c r="W171">
        <v>26813</v>
      </c>
    </row>
    <row r="172" spans="1:23" x14ac:dyDescent="0.25">
      <c r="A172" t="s">
        <v>6847</v>
      </c>
      <c r="B172">
        <v>1</v>
      </c>
      <c r="C172" t="s">
        <v>6848</v>
      </c>
      <c r="D172" t="s">
        <v>126</v>
      </c>
      <c r="F172" t="s">
        <v>6231</v>
      </c>
      <c r="G172">
        <v>89</v>
      </c>
      <c r="H172" t="s">
        <v>6849</v>
      </c>
      <c r="I172" t="s">
        <v>6848</v>
      </c>
      <c r="J172">
        <v>18571</v>
      </c>
      <c r="K172">
        <v>0</v>
      </c>
      <c r="L172" t="s">
        <v>6850</v>
      </c>
      <c r="M172" t="s">
        <v>6851</v>
      </c>
      <c r="N172">
        <v>24</v>
      </c>
      <c r="O172" t="s">
        <v>6852</v>
      </c>
      <c r="P172" t="s">
        <v>126</v>
      </c>
      <c r="T172" t="s">
        <v>6396</v>
      </c>
      <c r="V172" t="s">
        <v>6853</v>
      </c>
      <c r="W172">
        <v>29830</v>
      </c>
    </row>
    <row r="173" spans="1:23" x14ac:dyDescent="0.25">
      <c r="A173" t="s">
        <v>1274</v>
      </c>
      <c r="B173">
        <v>1</v>
      </c>
      <c r="C173" t="s">
        <v>1273</v>
      </c>
      <c r="D173" t="s">
        <v>126</v>
      </c>
      <c r="F173" t="s">
        <v>6199</v>
      </c>
      <c r="G173">
        <v>8</v>
      </c>
      <c r="H173" t="s">
        <v>6208</v>
      </c>
      <c r="I173" t="s">
        <v>1273</v>
      </c>
      <c r="J173">
        <v>22508</v>
      </c>
      <c r="K173">
        <v>5</v>
      </c>
      <c r="L173" t="s">
        <v>6854</v>
      </c>
      <c r="M173" t="s">
        <v>6855</v>
      </c>
      <c r="N173">
        <v>25</v>
      </c>
      <c r="O173" t="s">
        <v>6856</v>
      </c>
      <c r="P173" t="s">
        <v>126</v>
      </c>
      <c r="S173">
        <v>1</v>
      </c>
      <c r="T173" t="s">
        <v>6363</v>
      </c>
      <c r="U173" t="s">
        <v>2244</v>
      </c>
      <c r="V173" t="s">
        <v>6857</v>
      </c>
    </row>
    <row r="174" spans="1:23" x14ac:dyDescent="0.25">
      <c r="A174" t="s">
        <v>6858</v>
      </c>
      <c r="B174">
        <v>1</v>
      </c>
      <c r="C174" t="s">
        <v>6859</v>
      </c>
      <c r="D174" t="s">
        <v>64</v>
      </c>
      <c r="F174" t="s">
        <v>6199</v>
      </c>
      <c r="G174">
        <v>0</v>
      </c>
      <c r="H174" t="s">
        <v>6860</v>
      </c>
      <c r="I174" t="s">
        <v>6859</v>
      </c>
      <c r="J174">
        <v>20090</v>
      </c>
      <c r="K174">
        <v>4</v>
      </c>
      <c r="L174" t="s">
        <v>6861</v>
      </c>
      <c r="M174" t="s">
        <v>6862</v>
      </c>
      <c r="N174">
        <v>25</v>
      </c>
      <c r="O174" t="s">
        <v>6863</v>
      </c>
      <c r="P174" t="s">
        <v>64</v>
      </c>
      <c r="R174">
        <v>3128800</v>
      </c>
      <c r="T174" t="s">
        <v>6313</v>
      </c>
      <c r="V174" t="s">
        <v>6864</v>
      </c>
      <c r="W174">
        <v>31337</v>
      </c>
    </row>
    <row r="175" spans="1:23" x14ac:dyDescent="0.25">
      <c r="A175" t="s">
        <v>6865</v>
      </c>
      <c r="B175">
        <v>1</v>
      </c>
      <c r="C175" t="s">
        <v>6866</v>
      </c>
      <c r="D175" t="s">
        <v>6610</v>
      </c>
      <c r="E175" t="s">
        <v>6867</v>
      </c>
      <c r="F175" t="s">
        <v>6199</v>
      </c>
      <c r="G175">
        <v>3</v>
      </c>
      <c r="H175" t="s">
        <v>6868</v>
      </c>
      <c r="I175" t="s">
        <v>6866</v>
      </c>
      <c r="J175">
        <v>20386</v>
      </c>
      <c r="K175">
        <v>4</v>
      </c>
      <c r="L175" t="s">
        <v>6869</v>
      </c>
      <c r="M175" t="s">
        <v>6870</v>
      </c>
      <c r="N175">
        <v>26</v>
      </c>
      <c r="O175" t="s">
        <v>6871</v>
      </c>
      <c r="P175" t="s">
        <v>6610</v>
      </c>
      <c r="R175">
        <v>3051938</v>
      </c>
      <c r="T175" t="s">
        <v>6204</v>
      </c>
      <c r="V175" t="s">
        <v>6872</v>
      </c>
      <c r="W175">
        <v>31628</v>
      </c>
    </row>
    <row r="176" spans="1:23" x14ac:dyDescent="0.25">
      <c r="A176" t="s">
        <v>6873</v>
      </c>
      <c r="B176">
        <v>1</v>
      </c>
      <c r="C176" t="s">
        <v>6874</v>
      </c>
      <c r="D176" t="s">
        <v>102</v>
      </c>
      <c r="F176" t="s">
        <v>6199</v>
      </c>
      <c r="G176">
        <v>0</v>
      </c>
      <c r="H176" t="s">
        <v>6260</v>
      </c>
      <c r="I176" t="s">
        <v>6874</v>
      </c>
      <c r="K176">
        <v>1</v>
      </c>
      <c r="L176" t="s">
        <v>6875</v>
      </c>
      <c r="M176" t="s">
        <v>6876</v>
      </c>
      <c r="O176" t="s">
        <v>6877</v>
      </c>
      <c r="P176" t="s">
        <v>102</v>
      </c>
      <c r="T176" t="s">
        <v>6313</v>
      </c>
    </row>
    <row r="177" spans="1:23" x14ac:dyDescent="0.25">
      <c r="A177" t="s">
        <v>5468</v>
      </c>
      <c r="B177">
        <v>1</v>
      </c>
      <c r="C177" t="s">
        <v>5469</v>
      </c>
      <c r="D177" t="s">
        <v>29</v>
      </c>
      <c r="E177" t="s">
        <v>6878</v>
      </c>
      <c r="F177" t="s">
        <v>6199</v>
      </c>
      <c r="G177">
        <v>3</v>
      </c>
      <c r="H177" t="s">
        <v>6462</v>
      </c>
      <c r="I177" t="s">
        <v>5469</v>
      </c>
      <c r="J177">
        <v>20795</v>
      </c>
      <c r="K177">
        <v>3</v>
      </c>
      <c r="L177" t="s">
        <v>6879</v>
      </c>
      <c r="M177" t="s">
        <v>6880</v>
      </c>
      <c r="N177">
        <v>24</v>
      </c>
      <c r="O177" t="s">
        <v>6881</v>
      </c>
      <c r="P177" t="s">
        <v>29</v>
      </c>
      <c r="R177">
        <v>4040616</v>
      </c>
      <c r="T177" t="s">
        <v>6227</v>
      </c>
      <c r="U177" t="s">
        <v>2236</v>
      </c>
      <c r="V177" t="s">
        <v>6882</v>
      </c>
      <c r="W177">
        <v>31847</v>
      </c>
    </row>
    <row r="178" spans="1:23" x14ac:dyDescent="0.25">
      <c r="A178" t="s">
        <v>228</v>
      </c>
      <c r="B178">
        <v>1</v>
      </c>
      <c r="C178" t="s">
        <v>5530</v>
      </c>
      <c r="D178" t="s">
        <v>102</v>
      </c>
      <c r="E178" t="s">
        <v>6883</v>
      </c>
      <c r="F178" t="s">
        <v>6199</v>
      </c>
      <c r="G178">
        <v>12</v>
      </c>
      <c r="H178" t="s">
        <v>6260</v>
      </c>
      <c r="I178" t="s">
        <v>5530</v>
      </c>
      <c r="J178">
        <v>16308</v>
      </c>
      <c r="K178">
        <v>9</v>
      </c>
      <c r="L178" t="s">
        <v>6884</v>
      </c>
      <c r="M178" t="s">
        <v>6885</v>
      </c>
      <c r="N178">
        <v>30</v>
      </c>
      <c r="O178" t="s">
        <v>6886</v>
      </c>
      <c r="P178" t="s">
        <v>102</v>
      </c>
      <c r="R178">
        <v>17051</v>
      </c>
      <c r="T178" t="s">
        <v>6446</v>
      </c>
      <c r="V178" t="s">
        <v>6887</v>
      </c>
      <c r="W178">
        <v>28046</v>
      </c>
    </row>
    <row r="179" spans="1:23" x14ac:dyDescent="0.25">
      <c r="A179" t="s">
        <v>6888</v>
      </c>
      <c r="B179">
        <v>1</v>
      </c>
      <c r="C179" t="s">
        <v>6889</v>
      </c>
      <c r="D179" t="s">
        <v>31</v>
      </c>
      <c r="F179" t="s">
        <v>6199</v>
      </c>
      <c r="G179">
        <v>0</v>
      </c>
      <c r="H179" t="s">
        <v>6289</v>
      </c>
      <c r="I179" t="s">
        <v>6889</v>
      </c>
      <c r="J179">
        <v>20728</v>
      </c>
      <c r="K179">
        <v>3</v>
      </c>
      <c r="L179" t="s">
        <v>6890</v>
      </c>
      <c r="M179" t="s">
        <v>6891</v>
      </c>
      <c r="N179">
        <v>30</v>
      </c>
      <c r="O179" t="s">
        <v>6892</v>
      </c>
      <c r="P179" t="s">
        <v>31</v>
      </c>
      <c r="T179" t="s">
        <v>6346</v>
      </c>
      <c r="V179" t="s">
        <v>6893</v>
      </c>
      <c r="W179">
        <v>31818</v>
      </c>
    </row>
    <row r="180" spans="1:23" x14ac:dyDescent="0.25">
      <c r="A180" t="s">
        <v>6894</v>
      </c>
      <c r="B180">
        <v>1</v>
      </c>
      <c r="C180" t="s">
        <v>6895</v>
      </c>
      <c r="D180" t="s">
        <v>126</v>
      </c>
      <c r="F180" t="s">
        <v>6199</v>
      </c>
      <c r="H180" t="s">
        <v>6208</v>
      </c>
      <c r="I180" t="s">
        <v>6895</v>
      </c>
      <c r="K180">
        <v>1</v>
      </c>
      <c r="L180" t="s">
        <v>6896</v>
      </c>
      <c r="M180" t="s">
        <v>6897</v>
      </c>
      <c r="O180" t="s">
        <v>6898</v>
      </c>
      <c r="P180" t="s">
        <v>126</v>
      </c>
      <c r="T180" t="s">
        <v>6204</v>
      </c>
    </row>
    <row r="181" spans="1:23" x14ac:dyDescent="0.25">
      <c r="A181" t="s">
        <v>6899</v>
      </c>
      <c r="B181">
        <v>1</v>
      </c>
      <c r="C181" t="s">
        <v>6900</v>
      </c>
      <c r="D181" t="s">
        <v>126</v>
      </c>
      <c r="F181" t="s">
        <v>6199</v>
      </c>
      <c r="G181">
        <v>84</v>
      </c>
      <c r="H181" t="s">
        <v>6200</v>
      </c>
      <c r="I181" t="s">
        <v>6900</v>
      </c>
      <c r="J181">
        <v>24800</v>
      </c>
      <c r="K181">
        <v>3</v>
      </c>
      <c r="L181" t="s">
        <v>6901</v>
      </c>
      <c r="M181" t="s">
        <v>6902</v>
      </c>
      <c r="N181">
        <v>27</v>
      </c>
      <c r="O181" t="s">
        <v>6903</v>
      </c>
      <c r="P181" t="s">
        <v>126</v>
      </c>
      <c r="S181">
        <v>7</v>
      </c>
      <c r="T181" t="s">
        <v>6363</v>
      </c>
      <c r="U181" t="s">
        <v>2311</v>
      </c>
      <c r="V181" t="s">
        <v>6904</v>
      </c>
    </row>
    <row r="182" spans="1:23" x14ac:dyDescent="0.25">
      <c r="A182" t="s">
        <v>104</v>
      </c>
      <c r="B182">
        <v>1</v>
      </c>
      <c r="C182" t="s">
        <v>2831</v>
      </c>
      <c r="D182" t="s">
        <v>29</v>
      </c>
      <c r="E182" t="s">
        <v>6905</v>
      </c>
      <c r="F182" t="s">
        <v>6199</v>
      </c>
      <c r="G182">
        <v>16</v>
      </c>
      <c r="H182" t="s">
        <v>6200</v>
      </c>
      <c r="I182" t="s">
        <v>2831</v>
      </c>
      <c r="J182">
        <v>611</v>
      </c>
      <c r="K182">
        <v>18</v>
      </c>
      <c r="L182" t="s">
        <v>6906</v>
      </c>
      <c r="M182" t="s">
        <v>6907</v>
      </c>
      <c r="N182">
        <v>41</v>
      </c>
      <c r="O182" t="s">
        <v>6908</v>
      </c>
      <c r="P182" t="s">
        <v>29</v>
      </c>
      <c r="R182">
        <v>11252</v>
      </c>
      <c r="S182">
        <v>2</v>
      </c>
      <c r="T182" t="s">
        <v>6363</v>
      </c>
      <c r="U182" t="s">
        <v>2231</v>
      </c>
      <c r="V182" t="s">
        <v>6909</v>
      </c>
      <c r="W182">
        <v>8795</v>
      </c>
    </row>
    <row r="183" spans="1:23" x14ac:dyDescent="0.25">
      <c r="A183" t="s">
        <v>6910</v>
      </c>
      <c r="B183">
        <v>1</v>
      </c>
      <c r="C183" t="s">
        <v>6911</v>
      </c>
      <c r="D183" t="s">
        <v>6787</v>
      </c>
      <c r="E183" t="s">
        <v>6912</v>
      </c>
      <c r="F183" t="s">
        <v>6199</v>
      </c>
      <c r="G183">
        <v>0</v>
      </c>
      <c r="H183" t="s">
        <v>6849</v>
      </c>
      <c r="I183" t="s">
        <v>6911</v>
      </c>
      <c r="J183">
        <v>20389</v>
      </c>
      <c r="K183">
        <v>4</v>
      </c>
      <c r="L183" t="s">
        <v>6913</v>
      </c>
      <c r="M183" t="s">
        <v>6914</v>
      </c>
      <c r="N183">
        <v>27</v>
      </c>
      <c r="O183" t="s">
        <v>6915</v>
      </c>
      <c r="P183" t="s">
        <v>126</v>
      </c>
      <c r="R183">
        <v>3042434</v>
      </c>
      <c r="T183" t="s">
        <v>6212</v>
      </c>
      <c r="V183" t="s">
        <v>6916</v>
      </c>
      <c r="W183">
        <v>31407</v>
      </c>
    </row>
    <row r="184" spans="1:23" x14ac:dyDescent="0.25">
      <c r="A184" t="s">
        <v>6917</v>
      </c>
      <c r="B184">
        <v>1</v>
      </c>
      <c r="C184" t="s">
        <v>6918</v>
      </c>
      <c r="D184" t="s">
        <v>64</v>
      </c>
      <c r="F184" t="s">
        <v>6199</v>
      </c>
      <c r="G184">
        <v>36</v>
      </c>
      <c r="H184" t="s">
        <v>6421</v>
      </c>
      <c r="I184" t="s">
        <v>6918</v>
      </c>
      <c r="J184">
        <v>26815</v>
      </c>
      <c r="K184">
        <v>0</v>
      </c>
      <c r="L184" t="s">
        <v>6919</v>
      </c>
      <c r="M184" t="s">
        <v>6920</v>
      </c>
      <c r="N184">
        <v>25</v>
      </c>
      <c r="O184" t="s">
        <v>6921</v>
      </c>
      <c r="P184" t="s">
        <v>64</v>
      </c>
      <c r="Q184" t="s">
        <v>6922</v>
      </c>
      <c r="T184" t="s">
        <v>6454</v>
      </c>
      <c r="V184" t="s">
        <v>6923</v>
      </c>
    </row>
    <row r="185" spans="1:23" x14ac:dyDescent="0.25">
      <c r="A185" t="s">
        <v>770</v>
      </c>
      <c r="B185">
        <v>1</v>
      </c>
      <c r="C185" t="s">
        <v>6924</v>
      </c>
      <c r="D185" t="s">
        <v>102</v>
      </c>
      <c r="F185" t="s">
        <v>6925</v>
      </c>
      <c r="G185">
        <v>81</v>
      </c>
      <c r="H185" t="s">
        <v>6421</v>
      </c>
      <c r="I185" t="s">
        <v>6924</v>
      </c>
      <c r="J185">
        <v>13595</v>
      </c>
      <c r="K185">
        <v>10</v>
      </c>
      <c r="L185" t="s">
        <v>6926</v>
      </c>
      <c r="M185" t="s">
        <v>6927</v>
      </c>
      <c r="N185">
        <v>32</v>
      </c>
      <c r="O185" t="s">
        <v>6928</v>
      </c>
      <c r="P185" t="s">
        <v>102</v>
      </c>
      <c r="R185">
        <v>13662</v>
      </c>
      <c r="T185" t="s">
        <v>6324</v>
      </c>
      <c r="V185" t="s">
        <v>6929</v>
      </c>
      <c r="W185">
        <v>24436</v>
      </c>
    </row>
    <row r="186" spans="1:23" x14ac:dyDescent="0.25">
      <c r="A186" t="s">
        <v>6930</v>
      </c>
      <c r="B186">
        <v>1</v>
      </c>
      <c r="C186" t="s">
        <v>6931</v>
      </c>
      <c r="D186" t="s">
        <v>102</v>
      </c>
      <c r="F186" t="s">
        <v>6199</v>
      </c>
      <c r="H186" t="s">
        <v>6328</v>
      </c>
      <c r="I186" t="s">
        <v>6931</v>
      </c>
      <c r="K186">
        <v>1</v>
      </c>
      <c r="L186" t="s">
        <v>6932</v>
      </c>
      <c r="M186" t="s">
        <v>6933</v>
      </c>
      <c r="N186">
        <v>22</v>
      </c>
      <c r="O186" t="s">
        <v>6934</v>
      </c>
      <c r="P186" t="s">
        <v>102</v>
      </c>
      <c r="T186" t="s">
        <v>6346</v>
      </c>
      <c r="V186" t="s">
        <v>6935</v>
      </c>
    </row>
    <row r="187" spans="1:23" x14ac:dyDescent="0.25">
      <c r="A187" t="s">
        <v>6936</v>
      </c>
      <c r="B187">
        <v>1</v>
      </c>
      <c r="C187" t="s">
        <v>6937</v>
      </c>
      <c r="D187" t="s">
        <v>126</v>
      </c>
      <c r="F187" t="s">
        <v>6199</v>
      </c>
      <c r="H187" t="s">
        <v>6462</v>
      </c>
      <c r="I187" t="s">
        <v>6937</v>
      </c>
      <c r="K187">
        <v>0</v>
      </c>
      <c r="L187" t="s">
        <v>6290</v>
      </c>
      <c r="M187" t="s">
        <v>6938</v>
      </c>
      <c r="O187" t="s">
        <v>6939</v>
      </c>
      <c r="P187" t="s">
        <v>126</v>
      </c>
      <c r="T187" t="s">
        <v>6363</v>
      </c>
    </row>
    <row r="188" spans="1:23" x14ac:dyDescent="0.25">
      <c r="A188" t="s">
        <v>6940</v>
      </c>
      <c r="B188">
        <v>1</v>
      </c>
      <c r="C188" t="s">
        <v>6941</v>
      </c>
      <c r="D188" t="s">
        <v>102</v>
      </c>
      <c r="F188" t="s">
        <v>6231</v>
      </c>
      <c r="G188">
        <v>6</v>
      </c>
      <c r="H188" t="s">
        <v>6868</v>
      </c>
      <c r="I188" t="s">
        <v>6941</v>
      </c>
      <c r="J188">
        <v>15134</v>
      </c>
      <c r="K188">
        <v>2</v>
      </c>
      <c r="L188" t="s">
        <v>6014</v>
      </c>
      <c r="M188" t="s">
        <v>6942</v>
      </c>
      <c r="N188">
        <v>27</v>
      </c>
      <c r="O188" t="s">
        <v>6943</v>
      </c>
      <c r="P188" t="s">
        <v>102</v>
      </c>
      <c r="R188">
        <v>15907</v>
      </c>
      <c r="T188" t="s">
        <v>6371</v>
      </c>
      <c r="V188" t="s">
        <v>6944</v>
      </c>
    </row>
    <row r="189" spans="1:23" x14ac:dyDescent="0.25">
      <c r="A189" t="s">
        <v>6945</v>
      </c>
      <c r="B189">
        <v>2</v>
      </c>
      <c r="C189" t="s">
        <v>6946</v>
      </c>
      <c r="D189" t="s">
        <v>126</v>
      </c>
      <c r="F189" t="s">
        <v>6231</v>
      </c>
      <c r="G189">
        <v>46</v>
      </c>
      <c r="H189" t="s">
        <v>6947</v>
      </c>
      <c r="I189" t="s">
        <v>6946</v>
      </c>
      <c r="J189">
        <v>14620</v>
      </c>
      <c r="K189">
        <v>8</v>
      </c>
      <c r="L189" t="s">
        <v>6948</v>
      </c>
      <c r="M189" t="s">
        <v>6790</v>
      </c>
      <c r="N189">
        <v>31</v>
      </c>
      <c r="O189" t="s">
        <v>6949</v>
      </c>
      <c r="P189" t="s">
        <v>6950</v>
      </c>
      <c r="R189">
        <v>14870</v>
      </c>
      <c r="T189" t="s">
        <v>6249</v>
      </c>
      <c r="V189" t="s">
        <v>6951</v>
      </c>
      <c r="W189">
        <v>25706</v>
      </c>
    </row>
    <row r="190" spans="1:23" x14ac:dyDescent="0.25">
      <c r="A190" t="s">
        <v>6945</v>
      </c>
      <c r="B190">
        <v>2</v>
      </c>
      <c r="C190" t="s">
        <v>6952</v>
      </c>
      <c r="D190" t="s">
        <v>6610</v>
      </c>
      <c r="F190" t="s">
        <v>6199</v>
      </c>
      <c r="G190">
        <v>0</v>
      </c>
      <c r="H190" t="s">
        <v>6232</v>
      </c>
      <c r="I190" t="s">
        <v>6952</v>
      </c>
      <c r="J190">
        <v>17489</v>
      </c>
      <c r="K190">
        <v>10</v>
      </c>
      <c r="L190" t="s">
        <v>6948</v>
      </c>
      <c r="M190" t="s">
        <v>6790</v>
      </c>
      <c r="N190">
        <v>32</v>
      </c>
      <c r="O190" t="s">
        <v>6949</v>
      </c>
      <c r="P190" t="s">
        <v>6610</v>
      </c>
      <c r="R190">
        <v>2576086</v>
      </c>
      <c r="T190" t="s">
        <v>6204</v>
      </c>
      <c r="V190" t="s">
        <v>6953</v>
      </c>
      <c r="W190">
        <v>28891</v>
      </c>
    </row>
    <row r="191" spans="1:23" x14ac:dyDescent="0.25">
      <c r="A191" t="s">
        <v>661</v>
      </c>
      <c r="B191">
        <v>1</v>
      </c>
      <c r="C191" t="s">
        <v>6954</v>
      </c>
      <c r="D191" t="s">
        <v>126</v>
      </c>
      <c r="E191" t="s">
        <v>6955</v>
      </c>
      <c r="F191" t="s">
        <v>6231</v>
      </c>
      <c r="G191">
        <v>85</v>
      </c>
      <c r="H191" t="s">
        <v>6956</v>
      </c>
      <c r="I191" t="s">
        <v>6954</v>
      </c>
      <c r="J191">
        <v>16979</v>
      </c>
      <c r="K191">
        <v>7</v>
      </c>
      <c r="L191" t="s">
        <v>6957</v>
      </c>
      <c r="M191" t="s">
        <v>6958</v>
      </c>
      <c r="N191">
        <v>29</v>
      </c>
      <c r="O191" t="s">
        <v>6959</v>
      </c>
      <c r="P191" t="s">
        <v>126</v>
      </c>
      <c r="R191">
        <v>2513770</v>
      </c>
      <c r="T191" t="s">
        <v>6204</v>
      </c>
      <c r="V191" t="s">
        <v>6960</v>
      </c>
      <c r="W191">
        <v>28608</v>
      </c>
    </row>
    <row r="192" spans="1:23" x14ac:dyDescent="0.25">
      <c r="A192" t="s">
        <v>6961</v>
      </c>
      <c r="B192">
        <v>1</v>
      </c>
      <c r="C192" t="s">
        <v>6962</v>
      </c>
      <c r="D192" t="s">
        <v>102</v>
      </c>
      <c r="F192" t="s">
        <v>6199</v>
      </c>
      <c r="H192" t="s">
        <v>6416</v>
      </c>
      <c r="I192" t="s">
        <v>6962</v>
      </c>
      <c r="K192">
        <v>1</v>
      </c>
      <c r="L192" t="s">
        <v>6963</v>
      </c>
      <c r="M192" t="s">
        <v>6964</v>
      </c>
      <c r="N192">
        <v>25</v>
      </c>
      <c r="O192" t="s">
        <v>6965</v>
      </c>
      <c r="P192" t="s">
        <v>102</v>
      </c>
      <c r="T192" t="s">
        <v>6313</v>
      </c>
      <c r="V192" t="s">
        <v>6966</v>
      </c>
    </row>
    <row r="193" spans="1:23" x14ac:dyDescent="0.25">
      <c r="A193" t="s">
        <v>720</v>
      </c>
      <c r="B193">
        <v>2</v>
      </c>
      <c r="C193" t="s">
        <v>6967</v>
      </c>
      <c r="D193" t="s">
        <v>102</v>
      </c>
      <c r="F193" t="s">
        <v>6231</v>
      </c>
      <c r="G193">
        <v>3</v>
      </c>
      <c r="H193" t="s">
        <v>6416</v>
      </c>
      <c r="I193" t="s">
        <v>6967</v>
      </c>
      <c r="J193">
        <v>17189</v>
      </c>
      <c r="K193">
        <v>5</v>
      </c>
      <c r="L193" t="s">
        <v>6665</v>
      </c>
      <c r="M193" t="s">
        <v>6968</v>
      </c>
      <c r="N193">
        <v>26</v>
      </c>
      <c r="O193" t="s">
        <v>6969</v>
      </c>
      <c r="P193" t="s">
        <v>102</v>
      </c>
      <c r="R193">
        <v>2978196</v>
      </c>
      <c r="T193" t="s">
        <v>6385</v>
      </c>
      <c r="V193" t="s">
        <v>6970</v>
      </c>
      <c r="W193">
        <v>28985</v>
      </c>
    </row>
    <row r="194" spans="1:23" x14ac:dyDescent="0.25">
      <c r="A194" t="s">
        <v>720</v>
      </c>
      <c r="B194">
        <v>2</v>
      </c>
      <c r="C194" t="s">
        <v>6971</v>
      </c>
      <c r="D194" t="s">
        <v>102</v>
      </c>
      <c r="F194" t="s">
        <v>6231</v>
      </c>
      <c r="G194">
        <v>14</v>
      </c>
      <c r="H194" t="s">
        <v>6405</v>
      </c>
      <c r="I194" t="s">
        <v>6971</v>
      </c>
      <c r="J194">
        <v>15254</v>
      </c>
      <c r="K194">
        <v>1</v>
      </c>
      <c r="L194" t="s">
        <v>6665</v>
      </c>
      <c r="M194" t="s">
        <v>6968</v>
      </c>
      <c r="N194">
        <v>29</v>
      </c>
      <c r="O194" t="s">
        <v>6969</v>
      </c>
      <c r="P194" t="s">
        <v>102</v>
      </c>
      <c r="T194" t="s">
        <v>6371</v>
      </c>
      <c r="V194" t="s">
        <v>6972</v>
      </c>
    </row>
    <row r="195" spans="1:23" x14ac:dyDescent="0.25">
      <c r="A195" t="s">
        <v>6973</v>
      </c>
      <c r="B195">
        <v>1</v>
      </c>
      <c r="C195" t="s">
        <v>6974</v>
      </c>
      <c r="D195" t="s">
        <v>102</v>
      </c>
      <c r="E195" t="s">
        <v>6975</v>
      </c>
      <c r="F195" t="s">
        <v>6199</v>
      </c>
      <c r="G195">
        <v>14</v>
      </c>
      <c r="H195" t="s">
        <v>6976</v>
      </c>
      <c r="I195" t="s">
        <v>6974</v>
      </c>
      <c r="J195">
        <v>21480</v>
      </c>
      <c r="K195">
        <v>3</v>
      </c>
      <c r="L195" t="s">
        <v>6019</v>
      </c>
      <c r="M195" t="s">
        <v>6977</v>
      </c>
      <c r="N195">
        <v>26</v>
      </c>
      <c r="O195" t="s">
        <v>6978</v>
      </c>
      <c r="P195" t="s">
        <v>102</v>
      </c>
      <c r="R195">
        <v>3127588</v>
      </c>
      <c r="T195" t="s">
        <v>6346</v>
      </c>
      <c r="V195" t="s">
        <v>6979</v>
      </c>
      <c r="W195">
        <v>32301</v>
      </c>
    </row>
    <row r="196" spans="1:23" x14ac:dyDescent="0.25">
      <c r="A196" t="s">
        <v>6980</v>
      </c>
      <c r="B196">
        <v>1</v>
      </c>
      <c r="C196" t="s">
        <v>6981</v>
      </c>
      <c r="D196" t="s">
        <v>102</v>
      </c>
      <c r="F196" t="s">
        <v>6199</v>
      </c>
      <c r="H196" t="s">
        <v>6260</v>
      </c>
      <c r="I196" t="s">
        <v>6981</v>
      </c>
      <c r="K196">
        <v>1</v>
      </c>
      <c r="L196" t="s">
        <v>6982</v>
      </c>
      <c r="M196" t="s">
        <v>6983</v>
      </c>
      <c r="N196">
        <v>29</v>
      </c>
      <c r="O196" t="s">
        <v>6984</v>
      </c>
      <c r="P196" t="s">
        <v>102</v>
      </c>
      <c r="T196" t="s">
        <v>6219</v>
      </c>
      <c r="V196" t="s">
        <v>6985</v>
      </c>
    </row>
    <row r="197" spans="1:23" x14ac:dyDescent="0.25">
      <c r="A197" t="s">
        <v>229</v>
      </c>
      <c r="B197">
        <v>1</v>
      </c>
      <c r="C197" t="s">
        <v>6986</v>
      </c>
      <c r="D197" t="s">
        <v>126</v>
      </c>
      <c r="E197" t="s">
        <v>6987</v>
      </c>
      <c r="F197" t="s">
        <v>6199</v>
      </c>
      <c r="G197">
        <v>85</v>
      </c>
      <c r="H197" t="s">
        <v>6988</v>
      </c>
      <c r="I197" t="s">
        <v>6986</v>
      </c>
      <c r="J197">
        <v>12751</v>
      </c>
      <c r="K197">
        <v>11</v>
      </c>
      <c r="L197" t="s">
        <v>6989</v>
      </c>
      <c r="M197" t="s">
        <v>6990</v>
      </c>
      <c r="N197">
        <v>32</v>
      </c>
      <c r="O197" t="s">
        <v>6991</v>
      </c>
      <c r="P197" t="s">
        <v>126</v>
      </c>
      <c r="R197">
        <v>14145</v>
      </c>
      <c r="T197" t="s">
        <v>6204</v>
      </c>
      <c r="V197" t="s">
        <v>6992</v>
      </c>
      <c r="W197">
        <v>24961</v>
      </c>
    </row>
    <row r="198" spans="1:23" x14ac:dyDescent="0.25">
      <c r="A198" t="s">
        <v>903</v>
      </c>
      <c r="B198">
        <v>1</v>
      </c>
      <c r="C198" t="s">
        <v>6993</v>
      </c>
      <c r="D198" t="s">
        <v>64</v>
      </c>
      <c r="F198" t="s">
        <v>6231</v>
      </c>
      <c r="G198">
        <v>34</v>
      </c>
      <c r="H198" t="s">
        <v>6232</v>
      </c>
      <c r="I198" t="s">
        <v>6993</v>
      </c>
      <c r="J198">
        <v>7580</v>
      </c>
      <c r="K198">
        <v>14</v>
      </c>
      <c r="L198" t="s">
        <v>6838</v>
      </c>
      <c r="M198" t="s">
        <v>6361</v>
      </c>
      <c r="N198">
        <v>37</v>
      </c>
      <c r="O198" t="s">
        <v>6994</v>
      </c>
      <c r="P198" t="s">
        <v>64</v>
      </c>
      <c r="R198">
        <v>9613</v>
      </c>
      <c r="T198" t="s">
        <v>6417</v>
      </c>
      <c r="V198" t="s">
        <v>6995</v>
      </c>
      <c r="W198">
        <v>7776</v>
      </c>
    </row>
    <row r="199" spans="1:23" x14ac:dyDescent="0.25">
      <c r="A199" t="s">
        <v>746</v>
      </c>
      <c r="B199">
        <v>1</v>
      </c>
      <c r="C199" t="s">
        <v>6996</v>
      </c>
      <c r="D199" t="s">
        <v>102</v>
      </c>
      <c r="E199" t="s">
        <v>6997</v>
      </c>
      <c r="F199" t="s">
        <v>6231</v>
      </c>
      <c r="G199">
        <v>5</v>
      </c>
      <c r="H199" t="s">
        <v>6342</v>
      </c>
      <c r="I199" t="s">
        <v>6996</v>
      </c>
      <c r="J199">
        <v>18249</v>
      </c>
      <c r="K199">
        <v>6</v>
      </c>
      <c r="L199" t="s">
        <v>6740</v>
      </c>
      <c r="M199" t="s">
        <v>6998</v>
      </c>
      <c r="N199">
        <v>29</v>
      </c>
      <c r="O199" t="s">
        <v>6999</v>
      </c>
      <c r="P199" t="s">
        <v>102</v>
      </c>
      <c r="R199">
        <v>2576952</v>
      </c>
      <c r="T199" t="s">
        <v>6212</v>
      </c>
      <c r="V199" t="s">
        <v>7000</v>
      </c>
      <c r="W199">
        <v>29743</v>
      </c>
    </row>
    <row r="200" spans="1:23" x14ac:dyDescent="0.25">
      <c r="A200" t="s">
        <v>7001</v>
      </c>
      <c r="B200">
        <v>1</v>
      </c>
      <c r="C200" t="s">
        <v>7002</v>
      </c>
      <c r="D200" t="s">
        <v>126</v>
      </c>
      <c r="E200" t="s">
        <v>7003</v>
      </c>
      <c r="F200" t="s">
        <v>6199</v>
      </c>
      <c r="G200">
        <v>82</v>
      </c>
      <c r="H200" t="s">
        <v>6208</v>
      </c>
      <c r="I200" t="s">
        <v>7002</v>
      </c>
      <c r="J200">
        <v>21319</v>
      </c>
      <c r="K200">
        <v>3</v>
      </c>
      <c r="L200" t="s">
        <v>6620</v>
      </c>
      <c r="M200" t="s">
        <v>7004</v>
      </c>
      <c r="N200">
        <v>25</v>
      </c>
      <c r="O200" t="s">
        <v>7005</v>
      </c>
      <c r="P200" t="s">
        <v>126</v>
      </c>
      <c r="R200">
        <v>3120540</v>
      </c>
      <c r="T200" t="s">
        <v>6204</v>
      </c>
      <c r="V200" t="s">
        <v>7006</v>
      </c>
      <c r="W200">
        <v>32153</v>
      </c>
    </row>
    <row r="201" spans="1:23" x14ac:dyDescent="0.25">
      <c r="A201" t="s">
        <v>1911</v>
      </c>
      <c r="B201">
        <v>1</v>
      </c>
      <c r="C201" t="s">
        <v>2694</v>
      </c>
      <c r="D201" t="s">
        <v>126</v>
      </c>
      <c r="E201" t="s">
        <v>7007</v>
      </c>
      <c r="F201" t="s">
        <v>6199</v>
      </c>
      <c r="G201">
        <v>81</v>
      </c>
      <c r="H201" t="s">
        <v>7008</v>
      </c>
      <c r="I201" t="s">
        <v>2694</v>
      </c>
      <c r="J201">
        <v>18900</v>
      </c>
      <c r="K201">
        <v>9</v>
      </c>
      <c r="L201" t="s">
        <v>7009</v>
      </c>
      <c r="M201" t="s">
        <v>7010</v>
      </c>
      <c r="N201">
        <v>32</v>
      </c>
      <c r="O201" t="s">
        <v>7011</v>
      </c>
      <c r="P201" t="s">
        <v>126</v>
      </c>
      <c r="R201">
        <v>2998565</v>
      </c>
      <c r="S201">
        <v>3</v>
      </c>
      <c r="T201" t="s">
        <v>6355</v>
      </c>
      <c r="U201" t="s">
        <v>2246</v>
      </c>
      <c r="V201" t="s">
        <v>7012</v>
      </c>
      <c r="W201">
        <v>30112</v>
      </c>
    </row>
    <row r="202" spans="1:23" x14ac:dyDescent="0.25">
      <c r="A202" t="s">
        <v>7013</v>
      </c>
      <c r="B202">
        <v>1</v>
      </c>
      <c r="C202" t="s">
        <v>7014</v>
      </c>
      <c r="D202" t="s">
        <v>102</v>
      </c>
      <c r="F202" t="s">
        <v>6231</v>
      </c>
      <c r="G202">
        <v>18</v>
      </c>
      <c r="H202" t="s">
        <v>6603</v>
      </c>
      <c r="I202" t="s">
        <v>7014</v>
      </c>
      <c r="J202">
        <v>15019</v>
      </c>
      <c r="K202">
        <v>3</v>
      </c>
      <c r="L202" t="s">
        <v>7015</v>
      </c>
      <c r="M202" t="s">
        <v>7016</v>
      </c>
      <c r="N202">
        <v>26</v>
      </c>
      <c r="O202" t="s">
        <v>7017</v>
      </c>
      <c r="P202" t="s">
        <v>102</v>
      </c>
      <c r="R202">
        <v>16022</v>
      </c>
      <c r="T202" t="s">
        <v>7018</v>
      </c>
      <c r="V202" t="s">
        <v>7019</v>
      </c>
    </row>
    <row r="203" spans="1:23" x14ac:dyDescent="0.25">
      <c r="A203" t="s">
        <v>7020</v>
      </c>
      <c r="B203">
        <v>1</v>
      </c>
      <c r="C203" t="s">
        <v>7021</v>
      </c>
      <c r="D203" t="s">
        <v>102</v>
      </c>
      <c r="F203" t="s">
        <v>6231</v>
      </c>
      <c r="G203">
        <v>85</v>
      </c>
      <c r="H203" t="s">
        <v>6416</v>
      </c>
      <c r="I203" t="s">
        <v>7021</v>
      </c>
      <c r="J203">
        <v>16227</v>
      </c>
      <c r="K203">
        <v>1</v>
      </c>
      <c r="L203" t="s">
        <v>6368</v>
      </c>
      <c r="M203" t="s">
        <v>7022</v>
      </c>
      <c r="N203">
        <v>25</v>
      </c>
      <c r="O203" t="s">
        <v>7023</v>
      </c>
      <c r="P203" t="s">
        <v>102</v>
      </c>
      <c r="R203">
        <v>17195</v>
      </c>
      <c r="T203" t="s">
        <v>6324</v>
      </c>
      <c r="V203" t="s">
        <v>7024</v>
      </c>
      <c r="W203">
        <v>28104</v>
      </c>
    </row>
    <row r="204" spans="1:23" x14ac:dyDescent="0.25">
      <c r="A204" t="s">
        <v>7025</v>
      </c>
      <c r="B204">
        <v>1</v>
      </c>
      <c r="C204" t="s">
        <v>7026</v>
      </c>
      <c r="D204" t="s">
        <v>102</v>
      </c>
      <c r="F204" t="s">
        <v>6199</v>
      </c>
      <c r="G204">
        <v>84</v>
      </c>
      <c r="H204" t="s">
        <v>6215</v>
      </c>
      <c r="I204" t="s">
        <v>7026</v>
      </c>
      <c r="K204">
        <v>4</v>
      </c>
      <c r="L204" t="s">
        <v>6433</v>
      </c>
      <c r="M204" t="s">
        <v>7027</v>
      </c>
      <c r="N204">
        <v>28</v>
      </c>
      <c r="O204" t="s">
        <v>7028</v>
      </c>
      <c r="P204" t="s">
        <v>102</v>
      </c>
      <c r="T204" t="s">
        <v>6355</v>
      </c>
      <c r="V204" t="s">
        <v>7029</v>
      </c>
    </row>
    <row r="205" spans="1:23" x14ac:dyDescent="0.25">
      <c r="A205" t="s">
        <v>7030</v>
      </c>
      <c r="B205">
        <v>1</v>
      </c>
      <c r="C205" t="s">
        <v>7031</v>
      </c>
      <c r="D205" t="s">
        <v>102</v>
      </c>
      <c r="F205" t="s">
        <v>6231</v>
      </c>
      <c r="G205">
        <v>15</v>
      </c>
      <c r="H205" t="s">
        <v>6421</v>
      </c>
      <c r="I205" t="s">
        <v>7031</v>
      </c>
      <c r="J205">
        <v>17387</v>
      </c>
      <c r="K205">
        <v>1</v>
      </c>
      <c r="L205" t="s">
        <v>6246</v>
      </c>
      <c r="M205" t="s">
        <v>7032</v>
      </c>
      <c r="N205">
        <v>26</v>
      </c>
      <c r="O205" t="s">
        <v>7033</v>
      </c>
      <c r="P205" t="s">
        <v>102</v>
      </c>
      <c r="T205" t="s">
        <v>6757</v>
      </c>
      <c r="V205" t="s">
        <v>7034</v>
      </c>
      <c r="W205">
        <v>28318</v>
      </c>
    </row>
    <row r="206" spans="1:23" x14ac:dyDescent="0.25">
      <c r="A206" t="s">
        <v>279</v>
      </c>
      <c r="B206">
        <v>2</v>
      </c>
      <c r="C206" t="s">
        <v>7035</v>
      </c>
      <c r="D206" t="s">
        <v>29</v>
      </c>
      <c r="E206" t="s">
        <v>7036</v>
      </c>
      <c r="F206" t="s">
        <v>6199</v>
      </c>
      <c r="G206">
        <v>4</v>
      </c>
      <c r="H206" t="s">
        <v>6239</v>
      </c>
      <c r="I206" t="s">
        <v>7035</v>
      </c>
      <c r="J206">
        <v>15190</v>
      </c>
      <c r="K206">
        <v>10</v>
      </c>
      <c r="L206" t="s">
        <v>6368</v>
      </c>
      <c r="M206" t="s">
        <v>7037</v>
      </c>
      <c r="N206">
        <v>33</v>
      </c>
      <c r="O206" t="s">
        <v>7038</v>
      </c>
      <c r="P206" t="s">
        <v>29</v>
      </c>
      <c r="R206">
        <v>16140</v>
      </c>
      <c r="T206" t="s">
        <v>6227</v>
      </c>
      <c r="V206" t="s">
        <v>7039</v>
      </c>
      <c r="W206">
        <v>26949</v>
      </c>
    </row>
    <row r="207" spans="1:23" x14ac:dyDescent="0.25">
      <c r="A207" t="s">
        <v>279</v>
      </c>
      <c r="B207">
        <v>2</v>
      </c>
      <c r="C207" t="s">
        <v>7040</v>
      </c>
      <c r="D207" t="s">
        <v>126</v>
      </c>
      <c r="E207" t="s">
        <v>7041</v>
      </c>
      <c r="F207" t="s">
        <v>6199</v>
      </c>
      <c r="G207">
        <v>84</v>
      </c>
      <c r="H207" t="s">
        <v>6351</v>
      </c>
      <c r="I207" t="s">
        <v>7040</v>
      </c>
      <c r="J207">
        <v>14985</v>
      </c>
      <c r="K207">
        <v>10</v>
      </c>
      <c r="L207" t="s">
        <v>6368</v>
      </c>
      <c r="M207" t="s">
        <v>7037</v>
      </c>
      <c r="N207">
        <v>33</v>
      </c>
      <c r="O207" t="s">
        <v>7038</v>
      </c>
      <c r="P207" t="s">
        <v>126</v>
      </c>
      <c r="R207">
        <v>15887</v>
      </c>
      <c r="T207" t="s">
        <v>6363</v>
      </c>
      <c r="V207" t="s">
        <v>7042</v>
      </c>
      <c r="W207">
        <v>26824</v>
      </c>
    </row>
    <row r="208" spans="1:23" x14ac:dyDescent="0.25">
      <c r="A208" t="s">
        <v>7043</v>
      </c>
      <c r="B208">
        <v>1</v>
      </c>
      <c r="C208" t="s">
        <v>7044</v>
      </c>
      <c r="D208" t="s">
        <v>102</v>
      </c>
      <c r="F208" t="s">
        <v>6199</v>
      </c>
      <c r="H208" t="s">
        <v>6837</v>
      </c>
      <c r="I208" t="s">
        <v>7044</v>
      </c>
      <c r="K208">
        <v>0</v>
      </c>
      <c r="L208" t="s">
        <v>7045</v>
      </c>
      <c r="M208" t="s">
        <v>7046</v>
      </c>
      <c r="N208">
        <v>25</v>
      </c>
      <c r="O208" t="s">
        <v>7047</v>
      </c>
      <c r="P208" t="s">
        <v>102</v>
      </c>
      <c r="T208" t="s">
        <v>6212</v>
      </c>
      <c r="V208" t="s">
        <v>7048</v>
      </c>
    </row>
    <row r="209" spans="1:23" x14ac:dyDescent="0.25">
      <c r="A209" t="s">
        <v>7049</v>
      </c>
      <c r="B209">
        <v>1</v>
      </c>
      <c r="C209" t="s">
        <v>5362</v>
      </c>
      <c r="D209" t="s">
        <v>102</v>
      </c>
      <c r="E209" t="s">
        <v>7050</v>
      </c>
      <c r="F209" t="s">
        <v>6199</v>
      </c>
      <c r="G209">
        <v>12</v>
      </c>
      <c r="H209" t="s">
        <v>6421</v>
      </c>
      <c r="I209" t="s">
        <v>5362</v>
      </c>
      <c r="J209">
        <v>18187</v>
      </c>
      <c r="K209">
        <v>10</v>
      </c>
      <c r="L209" t="s">
        <v>7051</v>
      </c>
      <c r="M209" t="s">
        <v>7052</v>
      </c>
      <c r="N209">
        <v>32</v>
      </c>
      <c r="O209" t="s">
        <v>7053</v>
      </c>
      <c r="P209" t="s">
        <v>102</v>
      </c>
      <c r="R209">
        <v>2574808</v>
      </c>
      <c r="T209" t="s">
        <v>6204</v>
      </c>
      <c r="V209" t="s">
        <v>7054</v>
      </c>
      <c r="W209">
        <v>29785</v>
      </c>
    </row>
    <row r="210" spans="1:23" x14ac:dyDescent="0.25">
      <c r="A210" t="s">
        <v>7055</v>
      </c>
      <c r="B210">
        <v>1</v>
      </c>
      <c r="C210" t="s">
        <v>7056</v>
      </c>
      <c r="D210" t="s">
        <v>6787</v>
      </c>
      <c r="F210" t="s">
        <v>6231</v>
      </c>
      <c r="G210">
        <v>49</v>
      </c>
      <c r="H210" t="s">
        <v>6208</v>
      </c>
      <c r="I210" t="s">
        <v>7056</v>
      </c>
      <c r="J210">
        <v>16120</v>
      </c>
      <c r="K210">
        <v>6</v>
      </c>
      <c r="L210" t="s">
        <v>7057</v>
      </c>
      <c r="M210" t="s">
        <v>7058</v>
      </c>
      <c r="N210">
        <v>29</v>
      </c>
      <c r="O210" t="s">
        <v>7059</v>
      </c>
      <c r="P210" t="s">
        <v>64</v>
      </c>
      <c r="R210">
        <v>17288</v>
      </c>
      <c r="T210" t="s">
        <v>6385</v>
      </c>
      <c r="V210" t="s">
        <v>7060</v>
      </c>
      <c r="W210">
        <v>28030</v>
      </c>
    </row>
    <row r="211" spans="1:23" x14ac:dyDescent="0.25">
      <c r="A211" t="s">
        <v>7061</v>
      </c>
      <c r="B211">
        <v>1</v>
      </c>
      <c r="C211" t="s">
        <v>7062</v>
      </c>
      <c r="D211" t="s">
        <v>64</v>
      </c>
      <c r="F211" t="s">
        <v>6199</v>
      </c>
      <c r="G211">
        <v>35</v>
      </c>
      <c r="H211" t="s">
        <v>5428</v>
      </c>
      <c r="I211" t="s">
        <v>7062</v>
      </c>
      <c r="K211">
        <v>1</v>
      </c>
      <c r="L211" t="s">
        <v>7063</v>
      </c>
      <c r="M211" t="s">
        <v>7064</v>
      </c>
      <c r="N211">
        <v>25</v>
      </c>
      <c r="O211" t="s">
        <v>7065</v>
      </c>
      <c r="P211" t="s">
        <v>64</v>
      </c>
      <c r="T211" t="s">
        <v>6219</v>
      </c>
      <c r="V211" t="s">
        <v>7066</v>
      </c>
    </row>
    <row r="212" spans="1:23" x14ac:dyDescent="0.25">
      <c r="A212" t="s">
        <v>649</v>
      </c>
      <c r="B212">
        <v>1</v>
      </c>
      <c r="C212" t="s">
        <v>7067</v>
      </c>
      <c r="D212" t="s">
        <v>126</v>
      </c>
      <c r="E212" t="s">
        <v>7068</v>
      </c>
      <c r="F212" t="s">
        <v>6231</v>
      </c>
      <c r="G212">
        <v>82</v>
      </c>
      <c r="H212" t="s">
        <v>7069</v>
      </c>
      <c r="I212" t="s">
        <v>7067</v>
      </c>
      <c r="J212">
        <v>8848</v>
      </c>
      <c r="K212">
        <v>13</v>
      </c>
      <c r="L212" t="s">
        <v>6625</v>
      </c>
      <c r="M212" t="s">
        <v>7070</v>
      </c>
      <c r="N212">
        <v>34</v>
      </c>
      <c r="O212" t="s">
        <v>7071</v>
      </c>
      <c r="P212" t="s">
        <v>126</v>
      </c>
      <c r="R212">
        <v>12550</v>
      </c>
      <c r="T212" t="s">
        <v>6355</v>
      </c>
      <c r="V212" t="s">
        <v>7072</v>
      </c>
      <c r="W212">
        <v>9472</v>
      </c>
    </row>
    <row r="213" spans="1:23" x14ac:dyDescent="0.25">
      <c r="A213" t="s">
        <v>363</v>
      </c>
      <c r="B213">
        <v>1</v>
      </c>
      <c r="C213" t="s">
        <v>7073</v>
      </c>
      <c r="D213" t="s">
        <v>126</v>
      </c>
      <c r="E213" t="s">
        <v>7074</v>
      </c>
      <c r="F213" t="s">
        <v>6199</v>
      </c>
      <c r="G213">
        <v>40</v>
      </c>
      <c r="H213" t="s">
        <v>6462</v>
      </c>
      <c r="I213" t="s">
        <v>7073</v>
      </c>
      <c r="J213">
        <v>18262</v>
      </c>
      <c r="K213">
        <v>8</v>
      </c>
      <c r="L213" t="s">
        <v>7075</v>
      </c>
      <c r="M213" t="s">
        <v>7076</v>
      </c>
      <c r="N213">
        <v>31</v>
      </c>
      <c r="O213" t="s">
        <v>7077</v>
      </c>
      <c r="P213" t="s">
        <v>126</v>
      </c>
      <c r="R213">
        <v>2576854</v>
      </c>
      <c r="T213" t="s">
        <v>6204</v>
      </c>
      <c r="V213" t="s">
        <v>7078</v>
      </c>
      <c r="W213">
        <v>29789</v>
      </c>
    </row>
    <row r="214" spans="1:23" x14ac:dyDescent="0.25">
      <c r="A214" t="s">
        <v>7079</v>
      </c>
      <c r="B214">
        <v>1</v>
      </c>
      <c r="C214" t="s">
        <v>7080</v>
      </c>
      <c r="D214" t="s">
        <v>29</v>
      </c>
      <c r="F214" t="s">
        <v>6231</v>
      </c>
      <c r="G214">
        <v>2</v>
      </c>
      <c r="H214" t="s">
        <v>7081</v>
      </c>
      <c r="I214" t="s">
        <v>7080</v>
      </c>
      <c r="J214">
        <v>18</v>
      </c>
      <c r="K214">
        <v>1</v>
      </c>
      <c r="L214" t="s">
        <v>7082</v>
      </c>
      <c r="M214" t="s">
        <v>7083</v>
      </c>
      <c r="N214">
        <v>28</v>
      </c>
      <c r="O214" t="s">
        <v>7084</v>
      </c>
      <c r="P214" t="s">
        <v>29</v>
      </c>
      <c r="R214">
        <v>15299</v>
      </c>
      <c r="T214" t="s">
        <v>6249</v>
      </c>
      <c r="V214" t="s">
        <v>7085</v>
      </c>
      <c r="W214">
        <v>26154</v>
      </c>
    </row>
    <row r="215" spans="1:23" x14ac:dyDescent="0.25">
      <c r="A215" t="s">
        <v>7086</v>
      </c>
      <c r="B215">
        <v>1</v>
      </c>
      <c r="C215" t="s">
        <v>7087</v>
      </c>
      <c r="D215" t="s">
        <v>102</v>
      </c>
      <c r="E215" t="s">
        <v>7088</v>
      </c>
      <c r="F215" t="s">
        <v>6199</v>
      </c>
      <c r="G215">
        <v>87</v>
      </c>
      <c r="H215" t="s">
        <v>6328</v>
      </c>
      <c r="I215" t="s">
        <v>7087</v>
      </c>
      <c r="J215">
        <v>19723</v>
      </c>
      <c r="K215">
        <v>5</v>
      </c>
      <c r="L215" t="s">
        <v>7089</v>
      </c>
      <c r="M215" t="s">
        <v>7090</v>
      </c>
      <c r="N215">
        <v>28</v>
      </c>
      <c r="O215" t="s">
        <v>7091</v>
      </c>
      <c r="P215" t="s">
        <v>102</v>
      </c>
      <c r="R215">
        <v>2969915</v>
      </c>
      <c r="T215" t="s">
        <v>6446</v>
      </c>
      <c r="V215" t="s">
        <v>7092</v>
      </c>
      <c r="W215">
        <v>30930</v>
      </c>
    </row>
    <row r="216" spans="1:23" x14ac:dyDescent="0.25">
      <c r="A216" t="s">
        <v>217</v>
      </c>
      <c r="B216">
        <v>1</v>
      </c>
      <c r="C216" t="s">
        <v>7093</v>
      </c>
      <c r="D216" t="s">
        <v>126</v>
      </c>
      <c r="E216" t="s">
        <v>7094</v>
      </c>
      <c r="F216" t="s">
        <v>6199</v>
      </c>
      <c r="G216">
        <v>81</v>
      </c>
      <c r="H216" t="s">
        <v>6781</v>
      </c>
      <c r="I216" t="s">
        <v>7093</v>
      </c>
      <c r="J216">
        <v>15974</v>
      </c>
      <c r="K216">
        <v>11</v>
      </c>
      <c r="L216" t="s">
        <v>7095</v>
      </c>
      <c r="M216" t="s">
        <v>7096</v>
      </c>
      <c r="N216">
        <v>32</v>
      </c>
      <c r="O216" t="s">
        <v>7097</v>
      </c>
      <c r="P216" t="s">
        <v>126</v>
      </c>
      <c r="R216">
        <v>16763</v>
      </c>
      <c r="T216" t="s">
        <v>6204</v>
      </c>
      <c r="V216" t="s">
        <v>7098</v>
      </c>
      <c r="W216">
        <v>27570</v>
      </c>
    </row>
    <row r="217" spans="1:23" x14ac:dyDescent="0.25">
      <c r="A217" t="s">
        <v>5939</v>
      </c>
      <c r="B217">
        <v>1</v>
      </c>
      <c r="C217" t="s">
        <v>5938</v>
      </c>
      <c r="D217" t="s">
        <v>31</v>
      </c>
      <c r="F217" t="s">
        <v>6231</v>
      </c>
      <c r="G217">
        <v>0</v>
      </c>
      <c r="H217" t="s">
        <v>30</v>
      </c>
      <c r="I217" t="s">
        <v>5938</v>
      </c>
      <c r="J217">
        <v>21619</v>
      </c>
      <c r="K217">
        <v>0</v>
      </c>
      <c r="L217" t="s">
        <v>6560</v>
      </c>
      <c r="M217" t="s">
        <v>7099</v>
      </c>
      <c r="O217" t="s">
        <v>7100</v>
      </c>
      <c r="P217" t="s">
        <v>31</v>
      </c>
      <c r="T217" t="s">
        <v>30</v>
      </c>
    </row>
    <row r="218" spans="1:23" x14ac:dyDescent="0.25">
      <c r="A218" t="s">
        <v>642</v>
      </c>
      <c r="B218">
        <v>1</v>
      </c>
      <c r="C218" t="s">
        <v>7101</v>
      </c>
      <c r="D218" t="s">
        <v>126</v>
      </c>
      <c r="F218" t="s">
        <v>6231</v>
      </c>
      <c r="G218">
        <v>84</v>
      </c>
      <c r="H218" t="s">
        <v>6753</v>
      </c>
      <c r="I218" t="s">
        <v>7101</v>
      </c>
      <c r="J218">
        <v>12861</v>
      </c>
      <c r="K218">
        <v>9</v>
      </c>
      <c r="L218" t="s">
        <v>7095</v>
      </c>
      <c r="M218" t="s">
        <v>7102</v>
      </c>
      <c r="N218">
        <v>32</v>
      </c>
      <c r="O218" t="s">
        <v>7103</v>
      </c>
      <c r="P218" t="s">
        <v>126</v>
      </c>
      <c r="R218">
        <v>14189</v>
      </c>
      <c r="T218" t="s">
        <v>6742</v>
      </c>
      <c r="V218" t="s">
        <v>7104</v>
      </c>
      <c r="W218">
        <v>24889</v>
      </c>
    </row>
    <row r="219" spans="1:23" x14ac:dyDescent="0.25">
      <c r="A219" t="s">
        <v>703</v>
      </c>
      <c r="B219">
        <v>1</v>
      </c>
      <c r="C219" t="s">
        <v>7105</v>
      </c>
      <c r="D219" t="s">
        <v>102</v>
      </c>
      <c r="E219" t="s">
        <v>7106</v>
      </c>
      <c r="F219" t="s">
        <v>6231</v>
      </c>
      <c r="G219">
        <v>15</v>
      </c>
      <c r="H219" t="s">
        <v>6383</v>
      </c>
      <c r="I219" t="s">
        <v>7105</v>
      </c>
      <c r="J219">
        <v>16997</v>
      </c>
      <c r="K219">
        <v>5</v>
      </c>
      <c r="L219" t="s">
        <v>7107</v>
      </c>
      <c r="M219" t="s">
        <v>7108</v>
      </c>
      <c r="N219">
        <v>28</v>
      </c>
      <c r="O219" t="s">
        <v>7109</v>
      </c>
      <c r="P219" t="s">
        <v>102</v>
      </c>
      <c r="R219">
        <v>3052686</v>
      </c>
      <c r="T219" t="s">
        <v>6417</v>
      </c>
      <c r="V219" t="s">
        <v>7110</v>
      </c>
      <c r="W219">
        <v>28626</v>
      </c>
    </row>
    <row r="220" spans="1:23" x14ac:dyDescent="0.25">
      <c r="A220" t="s">
        <v>7111</v>
      </c>
      <c r="B220">
        <v>1</v>
      </c>
      <c r="C220" t="s">
        <v>7112</v>
      </c>
      <c r="D220" t="s">
        <v>29</v>
      </c>
      <c r="F220" t="s">
        <v>6231</v>
      </c>
      <c r="G220">
        <v>9</v>
      </c>
      <c r="H220" t="s">
        <v>6276</v>
      </c>
      <c r="I220" t="s">
        <v>7112</v>
      </c>
      <c r="J220">
        <v>18786</v>
      </c>
      <c r="K220">
        <v>0</v>
      </c>
      <c r="L220" t="s">
        <v>6869</v>
      </c>
      <c r="M220" t="s">
        <v>7113</v>
      </c>
      <c r="O220" t="s">
        <v>7114</v>
      </c>
      <c r="P220" t="s">
        <v>29</v>
      </c>
      <c r="T220" t="s">
        <v>6249</v>
      </c>
      <c r="W220">
        <v>30080</v>
      </c>
    </row>
    <row r="221" spans="1:23" x14ac:dyDescent="0.25">
      <c r="A221" t="s">
        <v>282</v>
      </c>
      <c r="B221">
        <v>1</v>
      </c>
      <c r="C221" t="s">
        <v>7115</v>
      </c>
      <c r="D221" t="s">
        <v>64</v>
      </c>
      <c r="E221" t="s">
        <v>7116</v>
      </c>
      <c r="F221" t="s">
        <v>6199</v>
      </c>
      <c r="G221">
        <v>30</v>
      </c>
      <c r="H221" t="s">
        <v>6611</v>
      </c>
      <c r="I221" t="s">
        <v>7115</v>
      </c>
      <c r="J221">
        <v>19979</v>
      </c>
      <c r="K221">
        <v>5</v>
      </c>
      <c r="L221" t="s">
        <v>7095</v>
      </c>
      <c r="M221" t="s">
        <v>7117</v>
      </c>
      <c r="N221">
        <v>29</v>
      </c>
      <c r="O221" t="s">
        <v>7118</v>
      </c>
      <c r="P221" t="s">
        <v>64</v>
      </c>
      <c r="R221">
        <v>3051891</v>
      </c>
      <c r="T221" t="s">
        <v>6219</v>
      </c>
      <c r="V221" t="s">
        <v>7119</v>
      </c>
      <c r="W221">
        <v>31139</v>
      </c>
    </row>
    <row r="222" spans="1:23" x14ac:dyDescent="0.25">
      <c r="A222" t="s">
        <v>7120</v>
      </c>
      <c r="B222">
        <v>1</v>
      </c>
      <c r="C222" t="s">
        <v>7121</v>
      </c>
      <c r="D222" t="s">
        <v>126</v>
      </c>
      <c r="F222" t="s">
        <v>6199</v>
      </c>
      <c r="G222">
        <v>84</v>
      </c>
      <c r="H222" t="s">
        <v>6585</v>
      </c>
      <c r="I222" t="s">
        <v>7121</v>
      </c>
      <c r="K222">
        <v>3</v>
      </c>
      <c r="L222" t="s">
        <v>7122</v>
      </c>
      <c r="M222" t="s">
        <v>7123</v>
      </c>
      <c r="N222">
        <v>26</v>
      </c>
      <c r="O222" t="s">
        <v>7124</v>
      </c>
      <c r="P222" t="s">
        <v>126</v>
      </c>
      <c r="T222" t="s">
        <v>6227</v>
      </c>
      <c r="V222" t="s">
        <v>7125</v>
      </c>
    </row>
    <row r="223" spans="1:23" x14ac:dyDescent="0.25">
      <c r="A223" t="s">
        <v>7126</v>
      </c>
      <c r="B223">
        <v>1</v>
      </c>
      <c r="C223" t="s">
        <v>7127</v>
      </c>
      <c r="D223" t="s">
        <v>102</v>
      </c>
      <c r="F223" t="s">
        <v>6199</v>
      </c>
      <c r="G223">
        <v>85</v>
      </c>
      <c r="H223" t="s">
        <v>7128</v>
      </c>
      <c r="I223" t="s">
        <v>7127</v>
      </c>
      <c r="J223">
        <v>25917</v>
      </c>
      <c r="K223">
        <v>1</v>
      </c>
      <c r="L223" t="s">
        <v>6018</v>
      </c>
      <c r="M223" t="s">
        <v>7129</v>
      </c>
      <c r="N223">
        <v>25</v>
      </c>
      <c r="O223" t="s">
        <v>7130</v>
      </c>
      <c r="P223" t="s">
        <v>102</v>
      </c>
      <c r="T223" t="s">
        <v>6219</v>
      </c>
      <c r="U223" t="s">
        <v>2219</v>
      </c>
      <c r="V223" t="s">
        <v>7131</v>
      </c>
    </row>
    <row r="224" spans="1:23" x14ac:dyDescent="0.25">
      <c r="A224" t="s">
        <v>7132</v>
      </c>
      <c r="B224">
        <v>1</v>
      </c>
      <c r="C224" t="s">
        <v>7133</v>
      </c>
      <c r="D224" t="s">
        <v>29</v>
      </c>
      <c r="F224" t="s">
        <v>6231</v>
      </c>
      <c r="G224">
        <v>3</v>
      </c>
      <c r="H224" t="s">
        <v>6860</v>
      </c>
      <c r="I224" t="s">
        <v>7133</v>
      </c>
      <c r="J224">
        <v>8842</v>
      </c>
      <c r="K224">
        <v>24</v>
      </c>
      <c r="L224" t="s">
        <v>7134</v>
      </c>
      <c r="M224" t="s">
        <v>7135</v>
      </c>
      <c r="N224">
        <v>47</v>
      </c>
      <c r="O224" t="s">
        <v>7136</v>
      </c>
      <c r="P224" t="s">
        <v>29</v>
      </c>
      <c r="T224" t="s">
        <v>6249</v>
      </c>
      <c r="V224" t="s">
        <v>7137</v>
      </c>
    </row>
    <row r="225" spans="1:23" x14ac:dyDescent="0.25">
      <c r="A225" t="s">
        <v>984</v>
      </c>
      <c r="B225">
        <v>1</v>
      </c>
      <c r="C225" t="s">
        <v>7138</v>
      </c>
      <c r="D225" t="s">
        <v>29</v>
      </c>
      <c r="F225" t="s">
        <v>6231</v>
      </c>
      <c r="G225">
        <v>15</v>
      </c>
      <c r="H225" t="s">
        <v>7139</v>
      </c>
      <c r="I225" t="s">
        <v>7138</v>
      </c>
      <c r="J225">
        <v>12137</v>
      </c>
      <c r="K225">
        <v>14</v>
      </c>
      <c r="L225" t="s">
        <v>7140</v>
      </c>
      <c r="M225" t="s">
        <v>7141</v>
      </c>
      <c r="N225">
        <v>38</v>
      </c>
      <c r="O225" t="s">
        <v>7142</v>
      </c>
      <c r="P225" t="s">
        <v>29</v>
      </c>
      <c r="R225">
        <v>9667</v>
      </c>
      <c r="T225" t="s">
        <v>6742</v>
      </c>
      <c r="V225" t="s">
        <v>7143</v>
      </c>
      <c r="W225">
        <v>7830</v>
      </c>
    </row>
    <row r="226" spans="1:23" x14ac:dyDescent="0.25">
      <c r="A226" t="s">
        <v>1111</v>
      </c>
      <c r="B226">
        <v>1</v>
      </c>
      <c r="C226" t="s">
        <v>1110</v>
      </c>
      <c r="D226" t="s">
        <v>126</v>
      </c>
      <c r="F226" t="s">
        <v>6199</v>
      </c>
      <c r="G226">
        <v>88</v>
      </c>
      <c r="H226" t="s">
        <v>6658</v>
      </c>
      <c r="I226" t="s">
        <v>1110</v>
      </c>
      <c r="J226">
        <v>23662</v>
      </c>
      <c r="K226">
        <v>4</v>
      </c>
      <c r="L226" t="s">
        <v>6754</v>
      </c>
      <c r="M226" t="s">
        <v>7144</v>
      </c>
      <c r="N226">
        <v>27</v>
      </c>
      <c r="O226" t="s">
        <v>7145</v>
      </c>
      <c r="P226" t="s">
        <v>126</v>
      </c>
      <c r="S226">
        <v>2</v>
      </c>
      <c r="T226" t="s">
        <v>6227</v>
      </c>
      <c r="U226" t="s">
        <v>68</v>
      </c>
      <c r="V226" t="s">
        <v>7146</v>
      </c>
    </row>
    <row r="227" spans="1:23" x14ac:dyDescent="0.25">
      <c r="A227" t="s">
        <v>837</v>
      </c>
      <c r="B227">
        <v>1</v>
      </c>
      <c r="C227" t="s">
        <v>7147</v>
      </c>
      <c r="D227" t="s">
        <v>64</v>
      </c>
      <c r="E227" t="s">
        <v>7148</v>
      </c>
      <c r="F227" t="s">
        <v>6199</v>
      </c>
      <c r="G227">
        <v>36</v>
      </c>
      <c r="H227" t="s">
        <v>6336</v>
      </c>
      <c r="I227" t="s">
        <v>7147</v>
      </c>
      <c r="J227">
        <v>18217</v>
      </c>
      <c r="K227">
        <v>6</v>
      </c>
      <c r="L227" t="s">
        <v>6018</v>
      </c>
      <c r="M227" t="s">
        <v>7149</v>
      </c>
      <c r="N227">
        <v>28</v>
      </c>
      <c r="O227" t="s">
        <v>7150</v>
      </c>
      <c r="P227" t="s">
        <v>64</v>
      </c>
      <c r="R227">
        <v>2576165</v>
      </c>
      <c r="T227" t="s">
        <v>6313</v>
      </c>
      <c r="V227" t="s">
        <v>7151</v>
      </c>
      <c r="W227">
        <v>29599</v>
      </c>
    </row>
    <row r="228" spans="1:23" x14ac:dyDescent="0.25">
      <c r="A228" t="s">
        <v>7152</v>
      </c>
      <c r="B228">
        <v>1</v>
      </c>
      <c r="C228" t="s">
        <v>7153</v>
      </c>
      <c r="D228" t="s">
        <v>64</v>
      </c>
      <c r="F228" t="s">
        <v>6199</v>
      </c>
      <c r="G228">
        <v>34</v>
      </c>
      <c r="H228" t="s">
        <v>6471</v>
      </c>
      <c r="I228" t="s">
        <v>7153</v>
      </c>
      <c r="J228">
        <v>19242</v>
      </c>
      <c r="K228">
        <v>5</v>
      </c>
      <c r="L228" t="s">
        <v>7154</v>
      </c>
      <c r="M228" t="s">
        <v>7070</v>
      </c>
      <c r="N228">
        <v>27</v>
      </c>
      <c r="O228" t="s">
        <v>7155</v>
      </c>
      <c r="P228" t="s">
        <v>64</v>
      </c>
      <c r="R228">
        <v>3059488</v>
      </c>
      <c r="T228" t="s">
        <v>6313</v>
      </c>
      <c r="V228" t="s">
        <v>7156</v>
      </c>
      <c r="W228">
        <v>30618</v>
      </c>
    </row>
    <row r="229" spans="1:23" x14ac:dyDescent="0.25">
      <c r="A229" t="s">
        <v>7157</v>
      </c>
      <c r="B229">
        <v>1</v>
      </c>
      <c r="C229" t="s">
        <v>7158</v>
      </c>
      <c r="D229" t="s">
        <v>29</v>
      </c>
      <c r="F229" t="s">
        <v>6199</v>
      </c>
      <c r="G229">
        <v>12</v>
      </c>
      <c r="H229" t="s">
        <v>6462</v>
      </c>
      <c r="I229" t="s">
        <v>7158</v>
      </c>
      <c r="J229">
        <v>21809</v>
      </c>
      <c r="K229">
        <v>3</v>
      </c>
      <c r="L229" t="s">
        <v>7159</v>
      </c>
      <c r="M229" t="s">
        <v>7160</v>
      </c>
      <c r="N229">
        <v>26</v>
      </c>
      <c r="O229" t="s">
        <v>7161</v>
      </c>
      <c r="P229" t="s">
        <v>29</v>
      </c>
      <c r="R229">
        <v>3915436</v>
      </c>
      <c r="T229" t="s">
        <v>6355</v>
      </c>
      <c r="V229" t="s">
        <v>7162</v>
      </c>
      <c r="W229">
        <v>33207</v>
      </c>
    </row>
    <row r="230" spans="1:23" x14ac:dyDescent="0.25">
      <c r="A230" t="s">
        <v>7163</v>
      </c>
      <c r="B230">
        <v>1</v>
      </c>
      <c r="C230" t="s">
        <v>7164</v>
      </c>
      <c r="D230" t="s">
        <v>64</v>
      </c>
      <c r="F230" t="s">
        <v>6231</v>
      </c>
      <c r="G230">
        <v>24</v>
      </c>
      <c r="H230" t="s">
        <v>6629</v>
      </c>
      <c r="I230" t="s">
        <v>7164</v>
      </c>
      <c r="J230">
        <v>16561</v>
      </c>
      <c r="K230">
        <v>8</v>
      </c>
      <c r="L230" t="s">
        <v>7165</v>
      </c>
      <c r="M230" t="s">
        <v>7166</v>
      </c>
      <c r="N230">
        <v>28</v>
      </c>
      <c r="O230" t="s">
        <v>7167</v>
      </c>
      <c r="P230" t="s">
        <v>64</v>
      </c>
      <c r="R230">
        <v>17397</v>
      </c>
      <c r="T230" t="s">
        <v>6313</v>
      </c>
      <c r="V230" t="s">
        <v>7168</v>
      </c>
      <c r="W230">
        <v>27943</v>
      </c>
    </row>
    <row r="231" spans="1:23" x14ac:dyDescent="0.25">
      <c r="A231" t="s">
        <v>7169</v>
      </c>
      <c r="B231">
        <v>1</v>
      </c>
      <c r="C231" t="s">
        <v>7170</v>
      </c>
      <c r="D231" t="s">
        <v>102</v>
      </c>
      <c r="F231" t="s">
        <v>6199</v>
      </c>
      <c r="G231">
        <v>16</v>
      </c>
      <c r="H231" t="s">
        <v>6296</v>
      </c>
      <c r="I231" t="s">
        <v>7170</v>
      </c>
      <c r="K231">
        <v>1</v>
      </c>
      <c r="L231" t="s">
        <v>7171</v>
      </c>
      <c r="M231" t="s">
        <v>7172</v>
      </c>
      <c r="N231">
        <v>24</v>
      </c>
      <c r="O231" t="s">
        <v>7173</v>
      </c>
      <c r="P231" t="s">
        <v>102</v>
      </c>
      <c r="T231" t="s">
        <v>6355</v>
      </c>
      <c r="V231" t="s">
        <v>7174</v>
      </c>
    </row>
    <row r="232" spans="1:23" x14ac:dyDescent="0.25">
      <c r="A232" t="s">
        <v>2192</v>
      </c>
      <c r="B232">
        <v>1</v>
      </c>
      <c r="C232" t="s">
        <v>7175</v>
      </c>
      <c r="D232" t="s">
        <v>29</v>
      </c>
      <c r="F232" t="s">
        <v>6199</v>
      </c>
      <c r="G232">
        <v>8</v>
      </c>
      <c r="H232" t="s">
        <v>6868</v>
      </c>
      <c r="I232" t="s">
        <v>7175</v>
      </c>
      <c r="K232">
        <v>1</v>
      </c>
      <c r="L232" t="s">
        <v>7176</v>
      </c>
      <c r="M232" t="s">
        <v>7177</v>
      </c>
      <c r="N232">
        <v>23</v>
      </c>
      <c r="O232" t="s">
        <v>7178</v>
      </c>
      <c r="P232" t="s">
        <v>29</v>
      </c>
      <c r="T232" t="s">
        <v>6219</v>
      </c>
      <c r="V232" t="s">
        <v>7179</v>
      </c>
    </row>
    <row r="233" spans="1:23" x14ac:dyDescent="0.25">
      <c r="A233" t="s">
        <v>7180</v>
      </c>
      <c r="B233">
        <v>1</v>
      </c>
      <c r="C233" t="s">
        <v>7181</v>
      </c>
      <c r="D233" t="s">
        <v>126</v>
      </c>
      <c r="F233" t="s">
        <v>6231</v>
      </c>
      <c r="G233">
        <v>88</v>
      </c>
      <c r="H233" t="s">
        <v>7182</v>
      </c>
      <c r="I233" t="s">
        <v>7181</v>
      </c>
      <c r="J233">
        <v>3</v>
      </c>
      <c r="K233">
        <v>12</v>
      </c>
      <c r="L233" t="s">
        <v>7183</v>
      </c>
      <c r="M233" t="s">
        <v>7184</v>
      </c>
      <c r="N233">
        <v>36</v>
      </c>
      <c r="O233" t="s">
        <v>7185</v>
      </c>
      <c r="P233" t="s">
        <v>126</v>
      </c>
      <c r="R233">
        <v>11319</v>
      </c>
      <c r="T233" t="s">
        <v>6757</v>
      </c>
      <c r="V233" t="s">
        <v>7186</v>
      </c>
      <c r="W233">
        <v>8862</v>
      </c>
    </row>
    <row r="234" spans="1:23" x14ac:dyDescent="0.25">
      <c r="A234" t="s">
        <v>236</v>
      </c>
      <c r="B234">
        <v>1</v>
      </c>
      <c r="C234" t="s">
        <v>7187</v>
      </c>
      <c r="D234" t="s">
        <v>64</v>
      </c>
      <c r="E234" t="s">
        <v>7188</v>
      </c>
      <c r="F234" t="s">
        <v>6925</v>
      </c>
      <c r="G234">
        <v>0</v>
      </c>
      <c r="H234" t="s">
        <v>7189</v>
      </c>
      <c r="I234" t="s">
        <v>7187</v>
      </c>
      <c r="J234">
        <v>15126</v>
      </c>
      <c r="K234">
        <v>9</v>
      </c>
      <c r="L234" t="s">
        <v>7190</v>
      </c>
      <c r="M234" t="s">
        <v>7191</v>
      </c>
      <c r="N234">
        <v>30</v>
      </c>
      <c r="O234" t="s">
        <v>7192</v>
      </c>
      <c r="P234" t="s">
        <v>64</v>
      </c>
      <c r="R234">
        <v>15994</v>
      </c>
      <c r="T234" t="s">
        <v>6446</v>
      </c>
      <c r="V234" t="s">
        <v>7193</v>
      </c>
      <c r="W234">
        <v>26822</v>
      </c>
    </row>
    <row r="235" spans="1:23" x14ac:dyDescent="0.25">
      <c r="A235" t="s">
        <v>5952</v>
      </c>
      <c r="B235">
        <v>1</v>
      </c>
      <c r="C235" t="s">
        <v>5951</v>
      </c>
      <c r="D235" t="s">
        <v>31</v>
      </c>
      <c r="F235" t="s">
        <v>6231</v>
      </c>
      <c r="G235">
        <v>15</v>
      </c>
      <c r="H235" t="s">
        <v>7128</v>
      </c>
      <c r="I235" t="s">
        <v>5951</v>
      </c>
      <c r="J235">
        <v>20414</v>
      </c>
      <c r="K235">
        <v>0</v>
      </c>
      <c r="L235" t="s">
        <v>7194</v>
      </c>
      <c r="M235" t="s">
        <v>7195</v>
      </c>
      <c r="O235" t="s">
        <v>7196</v>
      </c>
      <c r="P235" t="s">
        <v>31</v>
      </c>
      <c r="R235">
        <v>3040582</v>
      </c>
      <c r="T235" t="s">
        <v>6385</v>
      </c>
    </row>
    <row r="236" spans="1:23" x14ac:dyDescent="0.25">
      <c r="A236" t="s">
        <v>7197</v>
      </c>
      <c r="B236">
        <v>1</v>
      </c>
      <c r="C236" t="s">
        <v>7198</v>
      </c>
      <c r="D236" t="s">
        <v>126</v>
      </c>
      <c r="E236" t="s">
        <v>7199</v>
      </c>
      <c r="F236" t="s">
        <v>6231</v>
      </c>
      <c r="G236">
        <v>46</v>
      </c>
      <c r="H236" t="s">
        <v>6208</v>
      </c>
      <c r="I236" t="s">
        <v>7198</v>
      </c>
      <c r="J236">
        <v>21161</v>
      </c>
      <c r="K236">
        <v>4</v>
      </c>
      <c r="L236" t="s">
        <v>6240</v>
      </c>
      <c r="M236" t="s">
        <v>7200</v>
      </c>
      <c r="N236">
        <v>26</v>
      </c>
      <c r="O236" t="s">
        <v>7201</v>
      </c>
      <c r="P236" t="s">
        <v>126</v>
      </c>
      <c r="R236">
        <v>4411192</v>
      </c>
      <c r="T236" t="s">
        <v>6355</v>
      </c>
      <c r="V236" t="s">
        <v>7202</v>
      </c>
      <c r="W236">
        <v>32142</v>
      </c>
    </row>
    <row r="237" spans="1:23" x14ac:dyDescent="0.25">
      <c r="A237" t="s">
        <v>7203</v>
      </c>
      <c r="B237">
        <v>1</v>
      </c>
      <c r="C237" t="s">
        <v>7204</v>
      </c>
      <c r="D237" t="s">
        <v>126</v>
      </c>
      <c r="E237" t="s">
        <v>7205</v>
      </c>
      <c r="F237" t="s">
        <v>6199</v>
      </c>
      <c r="G237">
        <v>43</v>
      </c>
      <c r="H237" t="s">
        <v>7206</v>
      </c>
      <c r="I237" t="s">
        <v>7204</v>
      </c>
      <c r="J237">
        <v>21497</v>
      </c>
      <c r="K237">
        <v>3</v>
      </c>
      <c r="L237" t="s">
        <v>7207</v>
      </c>
      <c r="M237" t="s">
        <v>7208</v>
      </c>
      <c r="N237">
        <v>25</v>
      </c>
      <c r="O237" t="s">
        <v>7209</v>
      </c>
      <c r="P237" t="s">
        <v>126</v>
      </c>
      <c r="R237">
        <v>3915230</v>
      </c>
      <c r="T237" t="s">
        <v>6227</v>
      </c>
      <c r="V237" t="s">
        <v>7210</v>
      </c>
      <c r="W237">
        <v>32352</v>
      </c>
    </row>
    <row r="238" spans="1:23" x14ac:dyDescent="0.25">
      <c r="A238" t="s">
        <v>7211</v>
      </c>
      <c r="B238">
        <v>1</v>
      </c>
      <c r="C238" t="s">
        <v>7212</v>
      </c>
      <c r="F238" t="s">
        <v>6231</v>
      </c>
      <c r="G238">
        <v>0</v>
      </c>
      <c r="H238" t="s">
        <v>30</v>
      </c>
      <c r="I238" t="s">
        <v>7212</v>
      </c>
      <c r="J238">
        <v>20648</v>
      </c>
      <c r="K238">
        <v>0</v>
      </c>
      <c r="L238" t="s">
        <v>6678</v>
      </c>
      <c r="M238" t="s">
        <v>7213</v>
      </c>
      <c r="O238" t="s">
        <v>7214</v>
      </c>
      <c r="P238" t="s">
        <v>30</v>
      </c>
      <c r="T238" t="s">
        <v>30</v>
      </c>
    </row>
    <row r="239" spans="1:23" x14ac:dyDescent="0.25">
      <c r="A239" t="s">
        <v>7215</v>
      </c>
      <c r="B239">
        <v>1</v>
      </c>
      <c r="C239" t="s">
        <v>7216</v>
      </c>
      <c r="D239" t="s">
        <v>126</v>
      </c>
      <c r="F239" t="s">
        <v>6231</v>
      </c>
      <c r="G239">
        <v>85</v>
      </c>
      <c r="H239" t="s">
        <v>6753</v>
      </c>
      <c r="I239" t="s">
        <v>7216</v>
      </c>
      <c r="J239">
        <v>13586</v>
      </c>
      <c r="K239">
        <v>3</v>
      </c>
      <c r="L239" t="s">
        <v>6014</v>
      </c>
      <c r="M239" t="s">
        <v>7217</v>
      </c>
      <c r="N239">
        <v>31</v>
      </c>
      <c r="O239" t="s">
        <v>7218</v>
      </c>
      <c r="P239" t="s">
        <v>126</v>
      </c>
      <c r="R239">
        <v>12874</v>
      </c>
      <c r="T239" t="s">
        <v>6742</v>
      </c>
      <c r="V239" t="s">
        <v>7219</v>
      </c>
      <c r="W239">
        <v>9699</v>
      </c>
    </row>
    <row r="240" spans="1:23" x14ac:dyDescent="0.25">
      <c r="A240" t="s">
        <v>7220</v>
      </c>
      <c r="B240">
        <v>1</v>
      </c>
      <c r="C240" t="s">
        <v>7221</v>
      </c>
      <c r="D240" t="s">
        <v>102</v>
      </c>
      <c r="E240" t="s">
        <v>7222</v>
      </c>
      <c r="F240" t="s">
        <v>6199</v>
      </c>
      <c r="G240">
        <v>85</v>
      </c>
      <c r="H240" t="s">
        <v>6383</v>
      </c>
      <c r="I240" t="s">
        <v>7221</v>
      </c>
      <c r="J240">
        <v>20681</v>
      </c>
      <c r="K240">
        <v>4</v>
      </c>
      <c r="L240" t="s">
        <v>7223</v>
      </c>
      <c r="M240" t="s">
        <v>7224</v>
      </c>
      <c r="O240" t="s">
        <v>7225</v>
      </c>
      <c r="P240" t="s">
        <v>102</v>
      </c>
      <c r="R240">
        <v>3044693</v>
      </c>
      <c r="T240" t="s">
        <v>6264</v>
      </c>
      <c r="W240">
        <v>31773</v>
      </c>
    </row>
    <row r="241" spans="1:23" x14ac:dyDescent="0.25">
      <c r="A241" t="s">
        <v>7226</v>
      </c>
      <c r="B241">
        <v>1</v>
      </c>
      <c r="C241" t="s">
        <v>7227</v>
      </c>
      <c r="D241" t="s">
        <v>64</v>
      </c>
      <c r="F241" t="s">
        <v>6199</v>
      </c>
      <c r="G241">
        <v>42</v>
      </c>
      <c r="H241" t="s">
        <v>7228</v>
      </c>
      <c r="I241" t="s">
        <v>7227</v>
      </c>
      <c r="J241">
        <v>17419</v>
      </c>
      <c r="K241">
        <v>7</v>
      </c>
      <c r="L241" t="s">
        <v>6240</v>
      </c>
      <c r="M241" t="s">
        <v>7229</v>
      </c>
      <c r="N241">
        <v>29</v>
      </c>
      <c r="O241" t="s">
        <v>7230</v>
      </c>
      <c r="P241" t="s">
        <v>64</v>
      </c>
      <c r="R241">
        <v>2576403</v>
      </c>
      <c r="T241" t="s">
        <v>6227</v>
      </c>
      <c r="V241" t="s">
        <v>7231</v>
      </c>
      <c r="W241">
        <v>29110</v>
      </c>
    </row>
    <row r="242" spans="1:23" x14ac:dyDescent="0.25">
      <c r="A242" t="s">
        <v>2498</v>
      </c>
      <c r="B242">
        <v>1</v>
      </c>
      <c r="C242" t="s">
        <v>2804</v>
      </c>
      <c r="D242" t="s">
        <v>102</v>
      </c>
      <c r="F242" t="s">
        <v>6199</v>
      </c>
      <c r="G242">
        <v>12</v>
      </c>
      <c r="H242" t="s">
        <v>7232</v>
      </c>
      <c r="I242" t="s">
        <v>2804</v>
      </c>
      <c r="J242">
        <v>26394</v>
      </c>
      <c r="K242">
        <v>1</v>
      </c>
      <c r="L242" t="s">
        <v>7233</v>
      </c>
      <c r="M242" t="s">
        <v>6361</v>
      </c>
      <c r="N242">
        <v>24</v>
      </c>
      <c r="O242" t="s">
        <v>7234</v>
      </c>
      <c r="P242" t="s">
        <v>102</v>
      </c>
      <c r="S242">
        <v>8</v>
      </c>
      <c r="T242" t="s">
        <v>6446</v>
      </c>
      <c r="U242" t="s">
        <v>2231</v>
      </c>
      <c r="V242" t="s">
        <v>7235</v>
      </c>
    </row>
    <row r="243" spans="1:23" x14ac:dyDescent="0.25">
      <c r="A243" t="s">
        <v>7236</v>
      </c>
      <c r="B243">
        <v>1</v>
      </c>
      <c r="C243" t="s">
        <v>7237</v>
      </c>
      <c r="D243" t="s">
        <v>102</v>
      </c>
      <c r="E243" t="s">
        <v>7238</v>
      </c>
      <c r="F243" t="s">
        <v>6199</v>
      </c>
      <c r="G243">
        <v>0</v>
      </c>
      <c r="H243" t="s">
        <v>7239</v>
      </c>
      <c r="I243" t="s">
        <v>7237</v>
      </c>
      <c r="J243">
        <v>21312</v>
      </c>
      <c r="K243">
        <v>3</v>
      </c>
      <c r="L243" t="s">
        <v>7240</v>
      </c>
      <c r="M243" t="s">
        <v>7241</v>
      </c>
      <c r="N243">
        <v>25</v>
      </c>
      <c r="O243" t="s">
        <v>7242</v>
      </c>
      <c r="P243" t="s">
        <v>102</v>
      </c>
      <c r="R243">
        <v>4249496</v>
      </c>
      <c r="T243" t="s">
        <v>6219</v>
      </c>
      <c r="V243" t="s">
        <v>7243</v>
      </c>
      <c r="W243">
        <v>32143</v>
      </c>
    </row>
    <row r="244" spans="1:23" x14ac:dyDescent="0.25">
      <c r="A244" t="s">
        <v>7244</v>
      </c>
      <c r="B244">
        <v>1</v>
      </c>
      <c r="C244" t="s">
        <v>7245</v>
      </c>
      <c r="D244" t="s">
        <v>126</v>
      </c>
      <c r="E244" t="s">
        <v>7246</v>
      </c>
      <c r="F244" t="s">
        <v>6199</v>
      </c>
      <c r="G244">
        <v>49</v>
      </c>
      <c r="H244" t="s">
        <v>6200</v>
      </c>
      <c r="I244" t="s">
        <v>7245</v>
      </c>
      <c r="J244">
        <v>20922</v>
      </c>
      <c r="K244">
        <v>3</v>
      </c>
      <c r="L244" t="s">
        <v>7247</v>
      </c>
      <c r="M244" t="s">
        <v>7248</v>
      </c>
      <c r="N244">
        <v>27</v>
      </c>
      <c r="O244" t="s">
        <v>7249</v>
      </c>
      <c r="P244" t="s">
        <v>126</v>
      </c>
      <c r="R244">
        <v>3932963</v>
      </c>
      <c r="T244" t="s">
        <v>6227</v>
      </c>
      <c r="U244" t="s">
        <v>2236</v>
      </c>
      <c r="V244" t="s">
        <v>7250</v>
      </c>
      <c r="W244">
        <v>32261</v>
      </c>
    </row>
    <row r="245" spans="1:23" x14ac:dyDescent="0.25">
      <c r="A245" t="s">
        <v>2447</v>
      </c>
      <c r="B245">
        <v>1</v>
      </c>
      <c r="C245" t="s">
        <v>2774</v>
      </c>
      <c r="D245" t="s">
        <v>102</v>
      </c>
      <c r="F245" t="s">
        <v>6199</v>
      </c>
      <c r="G245">
        <v>87</v>
      </c>
      <c r="H245" t="s">
        <v>6276</v>
      </c>
      <c r="I245" t="s">
        <v>2774</v>
      </c>
      <c r="J245">
        <v>24296</v>
      </c>
      <c r="K245">
        <v>3</v>
      </c>
      <c r="L245" t="s">
        <v>7251</v>
      </c>
      <c r="M245" t="s">
        <v>7252</v>
      </c>
      <c r="N245">
        <v>26</v>
      </c>
      <c r="O245" t="s">
        <v>7253</v>
      </c>
      <c r="P245" t="s">
        <v>102</v>
      </c>
      <c r="S245">
        <v>8</v>
      </c>
      <c r="T245" t="s">
        <v>6227</v>
      </c>
      <c r="U245" t="s">
        <v>2224</v>
      </c>
      <c r="V245" t="s">
        <v>7254</v>
      </c>
    </row>
    <row r="246" spans="1:23" x14ac:dyDescent="0.25">
      <c r="A246" t="s">
        <v>7255</v>
      </c>
      <c r="B246">
        <v>1</v>
      </c>
      <c r="C246" t="s">
        <v>7256</v>
      </c>
      <c r="D246" t="s">
        <v>64</v>
      </c>
      <c r="E246" t="s">
        <v>7257</v>
      </c>
      <c r="F246" t="s">
        <v>6231</v>
      </c>
      <c r="G246">
        <v>36</v>
      </c>
      <c r="H246" t="s">
        <v>6336</v>
      </c>
      <c r="I246" t="s">
        <v>7256</v>
      </c>
      <c r="J246">
        <v>18235</v>
      </c>
      <c r="K246">
        <v>6</v>
      </c>
      <c r="L246" t="s">
        <v>6310</v>
      </c>
      <c r="M246" t="s">
        <v>7258</v>
      </c>
      <c r="N246">
        <v>29</v>
      </c>
      <c r="O246" t="s">
        <v>7259</v>
      </c>
      <c r="P246" t="s">
        <v>64</v>
      </c>
      <c r="R246">
        <v>2570994</v>
      </c>
      <c r="T246" t="s">
        <v>6346</v>
      </c>
      <c r="V246" t="s">
        <v>7260</v>
      </c>
      <c r="W246">
        <v>29715</v>
      </c>
    </row>
    <row r="247" spans="1:23" x14ac:dyDescent="0.25">
      <c r="A247" t="s">
        <v>7261</v>
      </c>
      <c r="B247">
        <v>1</v>
      </c>
      <c r="C247" t="s">
        <v>7262</v>
      </c>
      <c r="D247" t="s">
        <v>64</v>
      </c>
      <c r="F247" t="s">
        <v>6231</v>
      </c>
      <c r="G247">
        <v>28</v>
      </c>
      <c r="H247" t="s">
        <v>6629</v>
      </c>
      <c r="I247" t="s">
        <v>7262</v>
      </c>
      <c r="J247">
        <v>16740</v>
      </c>
      <c r="K247">
        <v>6</v>
      </c>
      <c r="L247" t="s">
        <v>7263</v>
      </c>
      <c r="M247" t="s">
        <v>7264</v>
      </c>
      <c r="N247">
        <v>31</v>
      </c>
      <c r="O247" t="s">
        <v>7265</v>
      </c>
      <c r="P247" t="s">
        <v>64</v>
      </c>
      <c r="R247">
        <v>2310051</v>
      </c>
      <c r="T247" t="s">
        <v>6249</v>
      </c>
      <c r="V247" t="s">
        <v>7266</v>
      </c>
      <c r="W247">
        <v>28343</v>
      </c>
    </row>
    <row r="248" spans="1:23" x14ac:dyDescent="0.25">
      <c r="A248" t="s">
        <v>7267</v>
      </c>
      <c r="B248">
        <v>1</v>
      </c>
      <c r="C248" t="s">
        <v>7268</v>
      </c>
      <c r="D248" t="s">
        <v>29</v>
      </c>
      <c r="F248" t="s">
        <v>6231</v>
      </c>
      <c r="G248">
        <v>2</v>
      </c>
      <c r="H248" t="s">
        <v>6405</v>
      </c>
      <c r="I248" t="s">
        <v>7268</v>
      </c>
      <c r="J248">
        <v>13048</v>
      </c>
      <c r="K248">
        <v>5</v>
      </c>
      <c r="L248" t="s">
        <v>6283</v>
      </c>
      <c r="M248" t="s">
        <v>7269</v>
      </c>
      <c r="N248">
        <v>30</v>
      </c>
      <c r="O248" t="s">
        <v>7270</v>
      </c>
      <c r="P248" t="s">
        <v>29</v>
      </c>
      <c r="R248">
        <v>14080</v>
      </c>
      <c r="T248" t="s">
        <v>6396</v>
      </c>
      <c r="V248" t="s">
        <v>7271</v>
      </c>
      <c r="W248">
        <v>24922</v>
      </c>
    </row>
    <row r="249" spans="1:23" x14ac:dyDescent="0.25">
      <c r="A249" t="s">
        <v>5414</v>
      </c>
      <c r="B249">
        <v>1</v>
      </c>
      <c r="C249" t="s">
        <v>5415</v>
      </c>
      <c r="D249" t="s">
        <v>64</v>
      </c>
      <c r="F249" t="s">
        <v>6199</v>
      </c>
      <c r="G249">
        <v>29</v>
      </c>
      <c r="H249" t="s">
        <v>6611</v>
      </c>
      <c r="I249" t="s">
        <v>5415</v>
      </c>
      <c r="J249">
        <v>21797</v>
      </c>
      <c r="K249">
        <v>4</v>
      </c>
      <c r="L249" t="s">
        <v>7272</v>
      </c>
      <c r="M249" t="s">
        <v>7273</v>
      </c>
      <c r="N249">
        <v>26</v>
      </c>
      <c r="O249" t="s">
        <v>7274</v>
      </c>
      <c r="P249" t="s">
        <v>64</v>
      </c>
      <c r="R249">
        <v>4034952</v>
      </c>
      <c r="T249" t="s">
        <v>6346</v>
      </c>
      <c r="V249" t="s">
        <v>7275</v>
      </c>
      <c r="W249">
        <v>32790</v>
      </c>
    </row>
    <row r="250" spans="1:23" x14ac:dyDescent="0.25">
      <c r="A250" t="s">
        <v>7276</v>
      </c>
      <c r="B250">
        <v>1</v>
      </c>
      <c r="C250" t="s">
        <v>7277</v>
      </c>
      <c r="D250" t="s">
        <v>102</v>
      </c>
      <c r="E250" t="s">
        <v>7278</v>
      </c>
      <c r="F250" t="s">
        <v>6199</v>
      </c>
      <c r="G250">
        <v>3</v>
      </c>
      <c r="H250" t="s">
        <v>6336</v>
      </c>
      <c r="I250" t="s">
        <v>7277</v>
      </c>
      <c r="J250">
        <v>19454</v>
      </c>
      <c r="K250">
        <v>5</v>
      </c>
      <c r="L250" t="s">
        <v>6734</v>
      </c>
      <c r="M250" t="s">
        <v>6338</v>
      </c>
      <c r="N250">
        <v>27</v>
      </c>
      <c r="O250" t="s">
        <v>7279</v>
      </c>
      <c r="P250" t="s">
        <v>102</v>
      </c>
      <c r="R250">
        <v>3049891</v>
      </c>
      <c r="T250" t="s">
        <v>6212</v>
      </c>
      <c r="V250" t="s">
        <v>7280</v>
      </c>
      <c r="W250">
        <v>30781</v>
      </c>
    </row>
    <row r="251" spans="1:23" x14ac:dyDescent="0.25">
      <c r="A251" t="s">
        <v>7281</v>
      </c>
      <c r="B251">
        <v>1</v>
      </c>
      <c r="C251" t="s">
        <v>7282</v>
      </c>
      <c r="D251" t="s">
        <v>102</v>
      </c>
      <c r="F251" t="s">
        <v>6231</v>
      </c>
      <c r="G251">
        <v>6</v>
      </c>
      <c r="H251" t="s">
        <v>6336</v>
      </c>
      <c r="I251" t="s">
        <v>7282</v>
      </c>
      <c r="J251">
        <v>18778</v>
      </c>
      <c r="K251">
        <v>0</v>
      </c>
      <c r="L251" t="s">
        <v>7283</v>
      </c>
      <c r="M251" t="s">
        <v>6262</v>
      </c>
      <c r="O251" t="s">
        <v>7284</v>
      </c>
      <c r="P251" t="s">
        <v>102</v>
      </c>
      <c r="R251">
        <v>2512186</v>
      </c>
      <c r="T251" t="s">
        <v>6757</v>
      </c>
      <c r="W251">
        <v>30075</v>
      </c>
    </row>
    <row r="252" spans="1:23" x14ac:dyDescent="0.25">
      <c r="A252" t="s">
        <v>863</v>
      </c>
      <c r="B252">
        <v>1</v>
      </c>
      <c r="C252" t="s">
        <v>7285</v>
      </c>
      <c r="D252" t="s">
        <v>6787</v>
      </c>
      <c r="E252" t="s">
        <v>7286</v>
      </c>
      <c r="F252" t="s">
        <v>6199</v>
      </c>
      <c r="G252">
        <v>30</v>
      </c>
      <c r="H252" t="s">
        <v>6208</v>
      </c>
      <c r="I252" t="s">
        <v>7285</v>
      </c>
      <c r="J252">
        <v>19573</v>
      </c>
      <c r="K252">
        <v>5</v>
      </c>
      <c r="L252" t="s">
        <v>7287</v>
      </c>
      <c r="M252" t="s">
        <v>6338</v>
      </c>
      <c r="N252">
        <v>30</v>
      </c>
      <c r="O252" t="s">
        <v>7288</v>
      </c>
      <c r="P252" t="s">
        <v>64</v>
      </c>
      <c r="R252">
        <v>2513199</v>
      </c>
      <c r="T252" t="s">
        <v>6219</v>
      </c>
      <c r="V252" t="s">
        <v>7289</v>
      </c>
      <c r="W252">
        <v>30757</v>
      </c>
    </row>
    <row r="253" spans="1:23" x14ac:dyDescent="0.25">
      <c r="A253" t="s">
        <v>311</v>
      </c>
      <c r="B253">
        <v>1</v>
      </c>
      <c r="C253" t="s">
        <v>5551</v>
      </c>
      <c r="D253" t="s">
        <v>102</v>
      </c>
      <c r="E253" t="s">
        <v>7290</v>
      </c>
      <c r="F253" t="s">
        <v>6199</v>
      </c>
      <c r="G253">
        <v>88</v>
      </c>
      <c r="H253" t="s">
        <v>6383</v>
      </c>
      <c r="I253" t="s">
        <v>5551</v>
      </c>
      <c r="J253">
        <v>19937</v>
      </c>
      <c r="K253">
        <v>5</v>
      </c>
      <c r="L253" t="s">
        <v>7291</v>
      </c>
      <c r="M253" t="s">
        <v>7292</v>
      </c>
      <c r="N253">
        <v>26</v>
      </c>
      <c r="O253" t="s">
        <v>7293</v>
      </c>
      <c r="P253" t="s">
        <v>102</v>
      </c>
      <c r="R253">
        <v>3915823</v>
      </c>
      <c r="T253" t="s">
        <v>6346</v>
      </c>
      <c r="V253" t="s">
        <v>7162</v>
      </c>
      <c r="W253">
        <v>31073</v>
      </c>
    </row>
    <row r="254" spans="1:23" x14ac:dyDescent="0.25">
      <c r="A254" t="s">
        <v>1962</v>
      </c>
      <c r="B254">
        <v>1</v>
      </c>
      <c r="C254" t="s">
        <v>2790</v>
      </c>
      <c r="D254" t="s">
        <v>64</v>
      </c>
      <c r="F254" t="s">
        <v>6199</v>
      </c>
      <c r="G254">
        <v>22</v>
      </c>
      <c r="H254" t="s">
        <v>6868</v>
      </c>
      <c r="I254" t="s">
        <v>2790</v>
      </c>
      <c r="J254">
        <v>23218</v>
      </c>
      <c r="K254">
        <v>4</v>
      </c>
      <c r="L254" t="s">
        <v>7294</v>
      </c>
      <c r="M254" t="s">
        <v>7295</v>
      </c>
      <c r="N254">
        <v>27</v>
      </c>
      <c r="O254" t="s">
        <v>7296</v>
      </c>
      <c r="P254" t="s">
        <v>64</v>
      </c>
      <c r="S254">
        <v>4</v>
      </c>
      <c r="T254" t="s">
        <v>6346</v>
      </c>
      <c r="U254" t="s">
        <v>28</v>
      </c>
      <c r="V254" t="s">
        <v>7297</v>
      </c>
    </row>
    <row r="255" spans="1:23" x14ac:dyDescent="0.25">
      <c r="A255" t="s">
        <v>5439</v>
      </c>
      <c r="B255">
        <v>1</v>
      </c>
      <c r="C255" t="s">
        <v>5440</v>
      </c>
      <c r="D255" t="s">
        <v>29</v>
      </c>
      <c r="F255" t="s">
        <v>6199</v>
      </c>
      <c r="G255">
        <v>7</v>
      </c>
      <c r="H255" t="s">
        <v>7139</v>
      </c>
      <c r="I255" t="s">
        <v>5440</v>
      </c>
      <c r="J255">
        <v>21820</v>
      </c>
      <c r="K255">
        <v>4</v>
      </c>
      <c r="L255" t="s">
        <v>6548</v>
      </c>
      <c r="M255" t="s">
        <v>7298</v>
      </c>
      <c r="N255">
        <v>26</v>
      </c>
      <c r="O255" t="s">
        <v>7299</v>
      </c>
      <c r="P255" t="s">
        <v>29</v>
      </c>
      <c r="R255">
        <v>4035003</v>
      </c>
      <c r="T255" t="s">
        <v>6363</v>
      </c>
      <c r="V255" t="s">
        <v>7300</v>
      </c>
      <c r="W255">
        <v>32792</v>
      </c>
    </row>
    <row r="256" spans="1:23" x14ac:dyDescent="0.25">
      <c r="A256" t="s">
        <v>7301</v>
      </c>
      <c r="B256">
        <v>1</v>
      </c>
      <c r="C256" t="s">
        <v>7302</v>
      </c>
      <c r="D256" t="s">
        <v>126</v>
      </c>
      <c r="E256" t="s">
        <v>7303</v>
      </c>
      <c r="F256" t="s">
        <v>6199</v>
      </c>
      <c r="G256">
        <v>87</v>
      </c>
      <c r="H256" t="s">
        <v>6351</v>
      </c>
      <c r="I256" t="s">
        <v>7302</v>
      </c>
      <c r="J256">
        <v>18441</v>
      </c>
      <c r="K256">
        <v>6</v>
      </c>
      <c r="L256" t="s">
        <v>6224</v>
      </c>
      <c r="M256" t="s">
        <v>7304</v>
      </c>
      <c r="N256">
        <v>29</v>
      </c>
      <c r="O256" t="s">
        <v>7305</v>
      </c>
      <c r="P256" t="s">
        <v>126</v>
      </c>
      <c r="R256">
        <v>2574404</v>
      </c>
      <c r="T256" t="s">
        <v>6355</v>
      </c>
      <c r="V256" t="s">
        <v>7306</v>
      </c>
      <c r="W256">
        <v>29532</v>
      </c>
    </row>
    <row r="257" spans="1:23" x14ac:dyDescent="0.25">
      <c r="A257" t="s">
        <v>7307</v>
      </c>
      <c r="B257">
        <v>1</v>
      </c>
      <c r="C257" t="s">
        <v>7308</v>
      </c>
      <c r="D257" t="s">
        <v>102</v>
      </c>
      <c r="F257" t="s">
        <v>6199</v>
      </c>
      <c r="G257">
        <v>87</v>
      </c>
      <c r="H257" t="s">
        <v>6450</v>
      </c>
      <c r="I257" t="s">
        <v>7308</v>
      </c>
      <c r="K257">
        <v>3</v>
      </c>
      <c r="L257" t="s">
        <v>7309</v>
      </c>
      <c r="M257" t="s">
        <v>7310</v>
      </c>
      <c r="N257">
        <v>26</v>
      </c>
      <c r="O257" t="s">
        <v>7311</v>
      </c>
      <c r="P257" t="s">
        <v>102</v>
      </c>
      <c r="T257" t="s">
        <v>6313</v>
      </c>
      <c r="V257" t="s">
        <v>7312</v>
      </c>
    </row>
    <row r="258" spans="1:23" x14ac:dyDescent="0.25">
      <c r="A258" t="s">
        <v>7313</v>
      </c>
      <c r="B258">
        <v>1</v>
      </c>
      <c r="C258" t="s">
        <v>7314</v>
      </c>
      <c r="D258" t="s">
        <v>29</v>
      </c>
      <c r="F258" t="s">
        <v>6231</v>
      </c>
      <c r="G258">
        <v>10</v>
      </c>
      <c r="H258" t="s">
        <v>6462</v>
      </c>
      <c r="I258" t="s">
        <v>7314</v>
      </c>
      <c r="K258">
        <v>1</v>
      </c>
      <c r="L258" t="s">
        <v>7315</v>
      </c>
      <c r="M258" t="s">
        <v>7316</v>
      </c>
      <c r="N258">
        <v>24</v>
      </c>
      <c r="O258" t="s">
        <v>7317</v>
      </c>
      <c r="P258" t="s">
        <v>29</v>
      </c>
      <c r="T258" t="s">
        <v>6227</v>
      </c>
      <c r="V258" t="s">
        <v>7318</v>
      </c>
    </row>
    <row r="259" spans="1:23" x14ac:dyDescent="0.25">
      <c r="A259" t="s">
        <v>7319</v>
      </c>
      <c r="B259">
        <v>1</v>
      </c>
      <c r="C259" t="s">
        <v>7320</v>
      </c>
      <c r="D259" t="s">
        <v>102</v>
      </c>
      <c r="F259" t="s">
        <v>6199</v>
      </c>
      <c r="G259">
        <v>80</v>
      </c>
      <c r="H259" t="s">
        <v>6392</v>
      </c>
      <c r="I259" t="s">
        <v>7320</v>
      </c>
      <c r="J259">
        <v>28052</v>
      </c>
      <c r="K259">
        <v>0</v>
      </c>
      <c r="L259" t="s">
        <v>7321</v>
      </c>
      <c r="M259" t="s">
        <v>7322</v>
      </c>
      <c r="N259">
        <v>23</v>
      </c>
      <c r="O259" t="s">
        <v>7323</v>
      </c>
      <c r="P259" t="s">
        <v>102</v>
      </c>
      <c r="T259" t="s">
        <v>6227</v>
      </c>
      <c r="U259" t="s">
        <v>2210</v>
      </c>
      <c r="V259" t="s">
        <v>7324</v>
      </c>
    </row>
    <row r="260" spans="1:23" x14ac:dyDescent="0.25">
      <c r="A260" t="s">
        <v>2160</v>
      </c>
      <c r="B260">
        <v>1</v>
      </c>
      <c r="C260" t="s">
        <v>2840</v>
      </c>
      <c r="D260" t="s">
        <v>29</v>
      </c>
      <c r="F260" t="s">
        <v>6199</v>
      </c>
      <c r="G260">
        <v>10</v>
      </c>
      <c r="H260" t="s">
        <v>6215</v>
      </c>
      <c r="I260" t="s">
        <v>2840</v>
      </c>
      <c r="J260">
        <v>22505</v>
      </c>
      <c r="K260">
        <v>5</v>
      </c>
      <c r="L260" t="s">
        <v>6598</v>
      </c>
      <c r="M260" t="s">
        <v>7325</v>
      </c>
      <c r="N260">
        <v>27</v>
      </c>
      <c r="O260" t="s">
        <v>7326</v>
      </c>
      <c r="P260" t="s">
        <v>29</v>
      </c>
      <c r="S260">
        <v>2</v>
      </c>
      <c r="T260" t="s">
        <v>6227</v>
      </c>
      <c r="U260" t="s">
        <v>2219</v>
      </c>
      <c r="V260" t="s">
        <v>7327</v>
      </c>
    </row>
    <row r="261" spans="1:23" x14ac:dyDescent="0.25">
      <c r="A261" t="s">
        <v>7328</v>
      </c>
      <c r="B261">
        <v>1</v>
      </c>
      <c r="C261" t="s">
        <v>7329</v>
      </c>
      <c r="D261" t="s">
        <v>102</v>
      </c>
      <c r="F261" t="s">
        <v>6199</v>
      </c>
      <c r="H261" t="s">
        <v>6629</v>
      </c>
      <c r="I261" t="s">
        <v>7329</v>
      </c>
      <c r="K261">
        <v>1</v>
      </c>
      <c r="L261" t="s">
        <v>7330</v>
      </c>
      <c r="M261" t="s">
        <v>7224</v>
      </c>
      <c r="O261" t="s">
        <v>7331</v>
      </c>
      <c r="P261" t="s">
        <v>102</v>
      </c>
      <c r="T261" t="s">
        <v>6355</v>
      </c>
    </row>
    <row r="262" spans="1:23" x14ac:dyDescent="0.25">
      <c r="A262" t="s">
        <v>7332</v>
      </c>
      <c r="B262">
        <v>1</v>
      </c>
      <c r="C262" t="s">
        <v>7333</v>
      </c>
      <c r="D262" t="s">
        <v>102</v>
      </c>
      <c r="E262" t="s">
        <v>7334</v>
      </c>
      <c r="F262" t="s">
        <v>6231</v>
      </c>
      <c r="G262">
        <v>0</v>
      </c>
      <c r="H262" t="s">
        <v>5257</v>
      </c>
      <c r="I262" t="s">
        <v>7333</v>
      </c>
      <c r="J262">
        <v>17071</v>
      </c>
      <c r="K262">
        <v>7</v>
      </c>
      <c r="L262" t="s">
        <v>7335</v>
      </c>
      <c r="M262" t="s">
        <v>7336</v>
      </c>
      <c r="N262">
        <v>29</v>
      </c>
      <c r="O262" t="s">
        <v>7337</v>
      </c>
      <c r="P262" t="s">
        <v>102</v>
      </c>
      <c r="R262">
        <v>2578322</v>
      </c>
      <c r="T262" t="s">
        <v>6332</v>
      </c>
      <c r="V262" t="s">
        <v>7338</v>
      </c>
      <c r="W262">
        <v>28834</v>
      </c>
    </row>
    <row r="263" spans="1:23" x14ac:dyDescent="0.25">
      <c r="A263" t="s">
        <v>7339</v>
      </c>
      <c r="B263">
        <v>1</v>
      </c>
      <c r="C263" t="s">
        <v>7340</v>
      </c>
      <c r="D263" t="s">
        <v>6610</v>
      </c>
      <c r="F263" t="s">
        <v>6199</v>
      </c>
      <c r="G263">
        <v>9</v>
      </c>
      <c r="H263" t="s">
        <v>7341</v>
      </c>
      <c r="I263" t="s">
        <v>7340</v>
      </c>
      <c r="J263">
        <v>18819</v>
      </c>
      <c r="K263">
        <v>5</v>
      </c>
      <c r="L263" t="s">
        <v>6269</v>
      </c>
      <c r="M263" t="s">
        <v>7342</v>
      </c>
      <c r="N263">
        <v>29</v>
      </c>
      <c r="O263" t="s">
        <v>7343</v>
      </c>
      <c r="P263" t="s">
        <v>6610</v>
      </c>
      <c r="R263">
        <v>2983232</v>
      </c>
      <c r="T263" t="s">
        <v>6204</v>
      </c>
      <c r="V263" t="s">
        <v>7344</v>
      </c>
      <c r="W263">
        <v>30092</v>
      </c>
    </row>
    <row r="264" spans="1:23" x14ac:dyDescent="0.25">
      <c r="A264" t="s">
        <v>2449</v>
      </c>
      <c r="B264">
        <v>1</v>
      </c>
      <c r="C264" t="s">
        <v>7345</v>
      </c>
      <c r="D264" t="s">
        <v>6787</v>
      </c>
      <c r="F264" t="s">
        <v>6199</v>
      </c>
      <c r="G264">
        <v>46</v>
      </c>
      <c r="H264" t="s">
        <v>6200</v>
      </c>
      <c r="I264" t="s">
        <v>7345</v>
      </c>
      <c r="J264">
        <v>23004</v>
      </c>
      <c r="K264">
        <v>5</v>
      </c>
      <c r="L264" t="s">
        <v>6010</v>
      </c>
      <c r="M264" t="s">
        <v>7346</v>
      </c>
      <c r="N264">
        <v>29</v>
      </c>
      <c r="O264" t="s">
        <v>7347</v>
      </c>
      <c r="P264" t="s">
        <v>64</v>
      </c>
      <c r="S264">
        <v>6</v>
      </c>
      <c r="T264" t="s">
        <v>6264</v>
      </c>
      <c r="U264" t="s">
        <v>2248</v>
      </c>
      <c r="V264" t="s">
        <v>7348</v>
      </c>
    </row>
    <row r="265" spans="1:23" x14ac:dyDescent="0.25">
      <c r="A265" t="s">
        <v>7349</v>
      </c>
      <c r="B265">
        <v>1</v>
      </c>
      <c r="C265" t="s">
        <v>7350</v>
      </c>
      <c r="D265" t="s">
        <v>102</v>
      </c>
      <c r="F265" t="s">
        <v>6199</v>
      </c>
      <c r="G265">
        <v>80</v>
      </c>
      <c r="H265" t="s">
        <v>6776</v>
      </c>
      <c r="I265" t="s">
        <v>7350</v>
      </c>
      <c r="K265">
        <v>2</v>
      </c>
      <c r="L265" t="s">
        <v>6018</v>
      </c>
      <c r="M265" t="s">
        <v>7351</v>
      </c>
      <c r="N265">
        <v>25</v>
      </c>
      <c r="O265" t="s">
        <v>7352</v>
      </c>
      <c r="P265" t="s">
        <v>102</v>
      </c>
      <c r="T265" t="s">
        <v>6264</v>
      </c>
      <c r="V265" t="s">
        <v>7353</v>
      </c>
    </row>
    <row r="266" spans="1:23" x14ac:dyDescent="0.25">
      <c r="A266" t="s">
        <v>7354</v>
      </c>
      <c r="B266">
        <v>1</v>
      </c>
      <c r="C266" t="s">
        <v>7355</v>
      </c>
      <c r="D266" t="s">
        <v>102</v>
      </c>
      <c r="F266" t="s">
        <v>6231</v>
      </c>
      <c r="G266">
        <v>16</v>
      </c>
      <c r="H266" t="s">
        <v>7356</v>
      </c>
      <c r="I266" t="s">
        <v>7355</v>
      </c>
      <c r="J266">
        <v>16347</v>
      </c>
      <c r="K266">
        <v>1</v>
      </c>
      <c r="L266" t="s">
        <v>6654</v>
      </c>
      <c r="M266" t="s">
        <v>7357</v>
      </c>
      <c r="N266">
        <v>26</v>
      </c>
      <c r="O266" t="s">
        <v>7358</v>
      </c>
      <c r="P266" t="s">
        <v>102</v>
      </c>
      <c r="R266">
        <v>16824</v>
      </c>
      <c r="T266" t="s">
        <v>7359</v>
      </c>
      <c r="V266" t="s">
        <v>7360</v>
      </c>
      <c r="W266">
        <v>27768</v>
      </c>
    </row>
    <row r="267" spans="1:23" x14ac:dyDescent="0.25">
      <c r="A267" t="s">
        <v>7361</v>
      </c>
      <c r="B267">
        <v>1</v>
      </c>
      <c r="C267" t="s">
        <v>7362</v>
      </c>
      <c r="D267" t="s">
        <v>102</v>
      </c>
      <c r="F267" t="s">
        <v>6199</v>
      </c>
      <c r="G267">
        <v>0</v>
      </c>
      <c r="H267" t="s">
        <v>6566</v>
      </c>
      <c r="I267" t="s">
        <v>7362</v>
      </c>
      <c r="K267">
        <v>1</v>
      </c>
      <c r="L267" t="s">
        <v>7363</v>
      </c>
      <c r="M267" t="s">
        <v>7364</v>
      </c>
      <c r="O267" t="s">
        <v>7365</v>
      </c>
      <c r="P267" t="s">
        <v>102</v>
      </c>
      <c r="T267" t="s">
        <v>6446</v>
      </c>
    </row>
    <row r="268" spans="1:23" x14ac:dyDescent="0.25">
      <c r="A268" t="s">
        <v>438</v>
      </c>
      <c r="B268">
        <v>1</v>
      </c>
      <c r="C268" t="s">
        <v>7366</v>
      </c>
      <c r="D268" t="s">
        <v>64</v>
      </c>
      <c r="E268" t="s">
        <v>7367</v>
      </c>
      <c r="F268" t="s">
        <v>6199</v>
      </c>
      <c r="G268">
        <v>43</v>
      </c>
      <c r="H268" t="s">
        <v>6392</v>
      </c>
      <c r="I268" t="s">
        <v>7366</v>
      </c>
      <c r="J268">
        <v>16815</v>
      </c>
      <c r="K268">
        <v>11</v>
      </c>
      <c r="L268" t="s">
        <v>7368</v>
      </c>
      <c r="M268" t="s">
        <v>7369</v>
      </c>
      <c r="N268">
        <v>33</v>
      </c>
      <c r="O268" t="s">
        <v>7370</v>
      </c>
      <c r="P268" t="s">
        <v>64</v>
      </c>
      <c r="R268">
        <v>2576336</v>
      </c>
      <c r="S268">
        <v>5</v>
      </c>
      <c r="T268" t="s">
        <v>6454</v>
      </c>
      <c r="U268" t="s">
        <v>2322</v>
      </c>
      <c r="V268" t="s">
        <v>7371</v>
      </c>
      <c r="W268">
        <v>28442</v>
      </c>
    </row>
    <row r="269" spans="1:23" x14ac:dyDescent="0.25">
      <c r="A269" t="s">
        <v>812</v>
      </c>
      <c r="B269">
        <v>1</v>
      </c>
      <c r="C269" t="s">
        <v>7372</v>
      </c>
      <c r="D269" t="s">
        <v>102</v>
      </c>
      <c r="E269" t="s">
        <v>7373</v>
      </c>
      <c r="F269" t="s">
        <v>6925</v>
      </c>
      <c r="G269">
        <v>83</v>
      </c>
      <c r="H269" t="s">
        <v>6414</v>
      </c>
      <c r="I269" t="s">
        <v>7372</v>
      </c>
      <c r="J269">
        <v>15725</v>
      </c>
      <c r="K269">
        <v>8</v>
      </c>
      <c r="L269" t="s">
        <v>7374</v>
      </c>
      <c r="M269" t="s">
        <v>7375</v>
      </c>
      <c r="N269">
        <v>32</v>
      </c>
      <c r="O269" t="s">
        <v>7376</v>
      </c>
      <c r="P269" t="s">
        <v>102</v>
      </c>
      <c r="R269">
        <v>15564</v>
      </c>
      <c r="T269" t="s">
        <v>6385</v>
      </c>
      <c r="V269" t="s">
        <v>7377</v>
      </c>
      <c r="W269">
        <v>25970</v>
      </c>
    </row>
    <row r="270" spans="1:23" x14ac:dyDescent="0.25">
      <c r="A270" t="s">
        <v>901</v>
      </c>
      <c r="B270">
        <v>1</v>
      </c>
      <c r="C270" t="s">
        <v>7378</v>
      </c>
      <c r="D270" t="s">
        <v>64</v>
      </c>
      <c r="E270" t="s">
        <v>7379</v>
      </c>
      <c r="F270" t="s">
        <v>6231</v>
      </c>
      <c r="G270">
        <v>22</v>
      </c>
      <c r="H270" t="s">
        <v>6239</v>
      </c>
      <c r="I270" t="s">
        <v>7378</v>
      </c>
      <c r="J270">
        <v>2699</v>
      </c>
      <c r="K270">
        <v>12</v>
      </c>
      <c r="L270" t="s">
        <v>6224</v>
      </c>
      <c r="M270" t="s">
        <v>7380</v>
      </c>
      <c r="N270">
        <v>34</v>
      </c>
      <c r="O270" t="s">
        <v>7381</v>
      </c>
      <c r="P270" t="s">
        <v>64</v>
      </c>
      <c r="R270">
        <v>11278</v>
      </c>
      <c r="T270" t="s">
        <v>6249</v>
      </c>
      <c r="V270" t="s">
        <v>7382</v>
      </c>
      <c r="W270">
        <v>8821</v>
      </c>
    </row>
    <row r="271" spans="1:23" x14ac:dyDescent="0.25">
      <c r="A271" t="s">
        <v>153</v>
      </c>
      <c r="B271">
        <v>1</v>
      </c>
      <c r="C271" t="s">
        <v>7383</v>
      </c>
      <c r="D271" t="s">
        <v>64</v>
      </c>
      <c r="E271" t="s">
        <v>7384</v>
      </c>
      <c r="F271" t="s">
        <v>6925</v>
      </c>
      <c r="G271">
        <v>0</v>
      </c>
      <c r="H271" t="s">
        <v>6260</v>
      </c>
      <c r="I271" t="s">
        <v>7383</v>
      </c>
      <c r="J271">
        <v>12708</v>
      </c>
      <c r="K271">
        <v>11</v>
      </c>
      <c r="L271" t="s">
        <v>7385</v>
      </c>
      <c r="M271" t="s">
        <v>7386</v>
      </c>
      <c r="N271">
        <v>31</v>
      </c>
      <c r="O271" t="s">
        <v>7387</v>
      </c>
      <c r="P271" t="s">
        <v>64</v>
      </c>
      <c r="R271">
        <v>14198</v>
      </c>
      <c r="T271" t="s">
        <v>6454</v>
      </c>
      <c r="V271" t="s">
        <v>7388</v>
      </c>
      <c r="W271">
        <v>24936</v>
      </c>
    </row>
    <row r="272" spans="1:23" x14ac:dyDescent="0.25">
      <c r="A272" t="s">
        <v>7389</v>
      </c>
      <c r="B272">
        <v>1</v>
      </c>
      <c r="C272" t="s">
        <v>7390</v>
      </c>
      <c r="D272" t="s">
        <v>29</v>
      </c>
      <c r="F272" t="s">
        <v>6199</v>
      </c>
      <c r="G272">
        <v>15</v>
      </c>
      <c r="H272" t="s">
        <v>7391</v>
      </c>
      <c r="I272" t="s">
        <v>7390</v>
      </c>
      <c r="K272">
        <v>3</v>
      </c>
      <c r="L272" t="s">
        <v>7392</v>
      </c>
      <c r="M272" t="s">
        <v>6338</v>
      </c>
      <c r="N272">
        <v>26</v>
      </c>
      <c r="O272" t="s">
        <v>7393</v>
      </c>
      <c r="P272" t="s">
        <v>29</v>
      </c>
      <c r="T272" t="s">
        <v>6219</v>
      </c>
      <c r="V272" t="s">
        <v>7394</v>
      </c>
    </row>
    <row r="273" spans="1:23" x14ac:dyDescent="0.25">
      <c r="A273" t="s">
        <v>2185</v>
      </c>
      <c r="B273">
        <v>1</v>
      </c>
      <c r="C273" t="s">
        <v>2842</v>
      </c>
      <c r="D273" t="s">
        <v>29</v>
      </c>
      <c r="E273" t="s">
        <v>7395</v>
      </c>
      <c r="F273" t="s">
        <v>6199</v>
      </c>
      <c r="G273">
        <v>2</v>
      </c>
      <c r="H273" t="s">
        <v>6405</v>
      </c>
      <c r="I273" t="s">
        <v>2842</v>
      </c>
      <c r="J273">
        <v>20859</v>
      </c>
      <c r="K273">
        <v>7</v>
      </c>
      <c r="L273" t="s">
        <v>6620</v>
      </c>
      <c r="M273" t="s">
        <v>7396</v>
      </c>
      <c r="N273">
        <v>29</v>
      </c>
      <c r="O273" t="s">
        <v>7397</v>
      </c>
      <c r="P273" t="s">
        <v>29</v>
      </c>
      <c r="R273">
        <v>3924327</v>
      </c>
      <c r="S273">
        <v>2</v>
      </c>
      <c r="T273" t="s">
        <v>6227</v>
      </c>
      <c r="U273" t="s">
        <v>2278</v>
      </c>
      <c r="V273" t="s">
        <v>7398</v>
      </c>
      <c r="W273">
        <v>31874</v>
      </c>
    </row>
    <row r="274" spans="1:23" x14ac:dyDescent="0.25">
      <c r="A274" t="s">
        <v>7399</v>
      </c>
      <c r="B274">
        <v>1</v>
      </c>
      <c r="C274" t="s">
        <v>7400</v>
      </c>
      <c r="D274" t="s">
        <v>64</v>
      </c>
      <c r="F274" t="s">
        <v>6199</v>
      </c>
      <c r="G274">
        <v>0</v>
      </c>
      <c r="H274" t="s">
        <v>6232</v>
      </c>
      <c r="I274" t="s">
        <v>7400</v>
      </c>
      <c r="J274">
        <v>17405</v>
      </c>
      <c r="K274">
        <v>11</v>
      </c>
      <c r="L274" t="s">
        <v>7401</v>
      </c>
      <c r="M274" t="s">
        <v>6361</v>
      </c>
      <c r="O274" t="s">
        <v>7402</v>
      </c>
      <c r="P274" t="s">
        <v>64</v>
      </c>
      <c r="T274" t="s">
        <v>6219</v>
      </c>
    </row>
    <row r="275" spans="1:23" x14ac:dyDescent="0.25">
      <c r="A275" t="s">
        <v>7403</v>
      </c>
      <c r="B275">
        <v>1</v>
      </c>
      <c r="C275" t="s">
        <v>7404</v>
      </c>
      <c r="D275" t="s">
        <v>6610</v>
      </c>
      <c r="F275" t="s">
        <v>6231</v>
      </c>
      <c r="G275">
        <v>5</v>
      </c>
      <c r="H275" t="s">
        <v>6232</v>
      </c>
      <c r="I275" t="s">
        <v>7404</v>
      </c>
      <c r="J275">
        <v>383</v>
      </c>
      <c r="K275">
        <v>17</v>
      </c>
      <c r="L275" t="s">
        <v>7405</v>
      </c>
      <c r="M275" t="s">
        <v>7406</v>
      </c>
      <c r="N275">
        <v>39</v>
      </c>
      <c r="O275" t="s">
        <v>7407</v>
      </c>
      <c r="P275" t="s">
        <v>6610</v>
      </c>
      <c r="R275">
        <v>4607</v>
      </c>
      <c r="T275" t="s">
        <v>6249</v>
      </c>
      <c r="V275" t="s">
        <v>7408</v>
      </c>
      <c r="W275">
        <v>6485</v>
      </c>
    </row>
    <row r="276" spans="1:23" x14ac:dyDescent="0.25">
      <c r="A276" t="s">
        <v>832</v>
      </c>
      <c r="B276">
        <v>1</v>
      </c>
      <c r="C276" t="s">
        <v>7409</v>
      </c>
      <c r="D276" t="s">
        <v>64</v>
      </c>
      <c r="E276" t="s">
        <v>7410</v>
      </c>
      <c r="F276" t="s">
        <v>6199</v>
      </c>
      <c r="G276">
        <v>0</v>
      </c>
      <c r="H276" t="s">
        <v>7411</v>
      </c>
      <c r="I276" t="s">
        <v>7409</v>
      </c>
      <c r="J276">
        <v>17972</v>
      </c>
      <c r="K276">
        <v>6</v>
      </c>
      <c r="L276" t="s">
        <v>7412</v>
      </c>
      <c r="M276" t="s">
        <v>7413</v>
      </c>
      <c r="N276">
        <v>27</v>
      </c>
      <c r="O276" t="s">
        <v>7414</v>
      </c>
      <c r="P276" t="s">
        <v>64</v>
      </c>
      <c r="R276">
        <v>2971589</v>
      </c>
      <c r="T276" t="s">
        <v>6346</v>
      </c>
      <c r="V276" t="s">
        <v>7415</v>
      </c>
      <c r="W276">
        <v>29383</v>
      </c>
    </row>
    <row r="277" spans="1:23" x14ac:dyDescent="0.25">
      <c r="A277" t="s">
        <v>5213</v>
      </c>
      <c r="B277">
        <v>1</v>
      </c>
      <c r="C277" t="s">
        <v>5214</v>
      </c>
      <c r="D277" t="s">
        <v>64</v>
      </c>
      <c r="F277" t="s">
        <v>6199</v>
      </c>
      <c r="G277">
        <v>37</v>
      </c>
      <c r="H277" t="s">
        <v>6232</v>
      </c>
      <c r="I277" t="s">
        <v>5214</v>
      </c>
      <c r="J277">
        <v>21801</v>
      </c>
      <c r="K277">
        <v>5</v>
      </c>
      <c r="L277" t="s">
        <v>7416</v>
      </c>
      <c r="M277" t="s">
        <v>7417</v>
      </c>
      <c r="N277">
        <v>26</v>
      </c>
      <c r="O277" t="s">
        <v>7418</v>
      </c>
      <c r="P277" t="s">
        <v>64</v>
      </c>
      <c r="T277" t="s">
        <v>6264</v>
      </c>
      <c r="V277" t="s">
        <v>7419</v>
      </c>
    </row>
    <row r="278" spans="1:23" x14ac:dyDescent="0.25">
      <c r="A278" t="s">
        <v>7420</v>
      </c>
      <c r="B278">
        <v>1</v>
      </c>
      <c r="C278" t="s">
        <v>7421</v>
      </c>
      <c r="D278" t="s">
        <v>29</v>
      </c>
      <c r="F278" t="s">
        <v>6199</v>
      </c>
      <c r="G278">
        <v>5</v>
      </c>
      <c r="H278" t="s">
        <v>6215</v>
      </c>
      <c r="I278" t="s">
        <v>7421</v>
      </c>
      <c r="J278">
        <v>21342</v>
      </c>
      <c r="K278">
        <v>3</v>
      </c>
      <c r="L278" t="s">
        <v>7422</v>
      </c>
      <c r="M278" t="s">
        <v>7423</v>
      </c>
      <c r="O278" t="s">
        <v>7424</v>
      </c>
      <c r="P278" t="s">
        <v>29</v>
      </c>
      <c r="R278">
        <v>3909004</v>
      </c>
      <c r="T278" t="s">
        <v>6212</v>
      </c>
      <c r="W278">
        <v>32328</v>
      </c>
    </row>
    <row r="279" spans="1:23" x14ac:dyDescent="0.25">
      <c r="A279" t="s">
        <v>7425</v>
      </c>
      <c r="B279">
        <v>1</v>
      </c>
      <c r="C279" t="s">
        <v>7426</v>
      </c>
      <c r="D279" t="s">
        <v>64</v>
      </c>
      <c r="F279" t="s">
        <v>6199</v>
      </c>
      <c r="G279">
        <v>0</v>
      </c>
      <c r="H279" t="s">
        <v>6296</v>
      </c>
      <c r="I279" t="s">
        <v>7426</v>
      </c>
      <c r="K279">
        <v>1</v>
      </c>
      <c r="L279" t="s">
        <v>7283</v>
      </c>
      <c r="M279" t="s">
        <v>7427</v>
      </c>
      <c r="N279">
        <v>25</v>
      </c>
      <c r="O279" t="s">
        <v>7428</v>
      </c>
      <c r="P279" t="s">
        <v>64</v>
      </c>
      <c r="T279" t="s">
        <v>6212</v>
      </c>
      <c r="V279" t="s">
        <v>7429</v>
      </c>
    </row>
    <row r="280" spans="1:23" x14ac:dyDescent="0.25">
      <c r="A280" t="s">
        <v>7430</v>
      </c>
      <c r="B280">
        <v>1</v>
      </c>
      <c r="C280" t="s">
        <v>7431</v>
      </c>
      <c r="D280" t="s">
        <v>102</v>
      </c>
      <c r="F280" t="s">
        <v>6199</v>
      </c>
      <c r="H280" t="s">
        <v>6276</v>
      </c>
      <c r="I280" t="s">
        <v>7431</v>
      </c>
      <c r="K280">
        <v>1</v>
      </c>
      <c r="L280" t="s">
        <v>7432</v>
      </c>
      <c r="M280" t="s">
        <v>6269</v>
      </c>
      <c r="N280">
        <v>23</v>
      </c>
      <c r="O280" t="s">
        <v>7433</v>
      </c>
      <c r="P280" t="s">
        <v>102</v>
      </c>
      <c r="T280" t="s">
        <v>6227</v>
      </c>
      <c r="V280" t="s">
        <v>7434</v>
      </c>
    </row>
    <row r="281" spans="1:23" x14ac:dyDescent="0.25">
      <c r="A281" t="s">
        <v>7435</v>
      </c>
      <c r="B281">
        <v>1</v>
      </c>
      <c r="C281" t="s">
        <v>7436</v>
      </c>
      <c r="D281" t="s">
        <v>102</v>
      </c>
      <c r="F281" t="s">
        <v>6199</v>
      </c>
      <c r="G281">
        <v>82</v>
      </c>
      <c r="H281" t="s">
        <v>6383</v>
      </c>
      <c r="I281" t="s">
        <v>7436</v>
      </c>
      <c r="J281">
        <v>25936</v>
      </c>
      <c r="K281">
        <v>1</v>
      </c>
      <c r="L281" t="s">
        <v>7437</v>
      </c>
      <c r="M281" t="s">
        <v>7438</v>
      </c>
      <c r="N281">
        <v>24</v>
      </c>
      <c r="O281" t="s">
        <v>7439</v>
      </c>
      <c r="P281" t="s">
        <v>102</v>
      </c>
      <c r="T281" t="s">
        <v>6346</v>
      </c>
      <c r="U281" t="s">
        <v>2233</v>
      </c>
      <c r="V281" t="s">
        <v>7440</v>
      </c>
    </row>
    <row r="282" spans="1:23" x14ac:dyDescent="0.25">
      <c r="A282" t="s">
        <v>7441</v>
      </c>
      <c r="B282">
        <v>1</v>
      </c>
      <c r="C282" t="s">
        <v>7442</v>
      </c>
      <c r="D282" t="s">
        <v>64</v>
      </c>
      <c r="F282" t="s">
        <v>6199</v>
      </c>
      <c r="G282">
        <v>40</v>
      </c>
      <c r="H282" t="s">
        <v>6289</v>
      </c>
      <c r="I282" t="s">
        <v>7442</v>
      </c>
      <c r="J282">
        <v>21787</v>
      </c>
      <c r="K282">
        <v>2</v>
      </c>
      <c r="L282" t="s">
        <v>7443</v>
      </c>
      <c r="M282" t="s">
        <v>7444</v>
      </c>
      <c r="N282">
        <v>23</v>
      </c>
      <c r="O282" t="s">
        <v>7445</v>
      </c>
      <c r="P282" t="s">
        <v>64</v>
      </c>
      <c r="R282">
        <v>4241940</v>
      </c>
      <c r="T282" t="s">
        <v>6264</v>
      </c>
      <c r="V282" t="s">
        <v>7446</v>
      </c>
      <c r="W282">
        <v>33037</v>
      </c>
    </row>
    <row r="283" spans="1:23" x14ac:dyDescent="0.25">
      <c r="A283" t="s">
        <v>7447</v>
      </c>
      <c r="B283">
        <v>1</v>
      </c>
      <c r="C283" t="s">
        <v>7448</v>
      </c>
      <c r="D283" t="s">
        <v>64</v>
      </c>
      <c r="E283" t="s">
        <v>7449</v>
      </c>
      <c r="F283" t="s">
        <v>6199</v>
      </c>
      <c r="G283">
        <v>34</v>
      </c>
      <c r="H283" t="s">
        <v>6405</v>
      </c>
      <c r="I283" t="s">
        <v>7448</v>
      </c>
      <c r="J283">
        <v>19428</v>
      </c>
      <c r="K283">
        <v>5</v>
      </c>
      <c r="L283" t="s">
        <v>7450</v>
      </c>
      <c r="M283" t="s">
        <v>7451</v>
      </c>
      <c r="N283">
        <v>26</v>
      </c>
      <c r="O283" t="s">
        <v>7452</v>
      </c>
      <c r="P283" t="s">
        <v>64</v>
      </c>
      <c r="R283">
        <v>3047969</v>
      </c>
      <c r="T283" t="s">
        <v>6212</v>
      </c>
      <c r="V283" t="s">
        <v>7453</v>
      </c>
      <c r="W283">
        <v>30717</v>
      </c>
    </row>
    <row r="284" spans="1:23" x14ac:dyDescent="0.25">
      <c r="A284" t="s">
        <v>7454</v>
      </c>
      <c r="B284">
        <v>1</v>
      </c>
      <c r="C284" t="s">
        <v>7455</v>
      </c>
      <c r="D284" t="s">
        <v>126</v>
      </c>
      <c r="F284" t="s">
        <v>6199</v>
      </c>
      <c r="H284" t="s">
        <v>7228</v>
      </c>
      <c r="I284" t="s">
        <v>7455</v>
      </c>
      <c r="K284">
        <v>1</v>
      </c>
      <c r="L284" t="s">
        <v>7456</v>
      </c>
      <c r="M284" t="s">
        <v>7457</v>
      </c>
      <c r="N284">
        <v>20</v>
      </c>
      <c r="O284" t="s">
        <v>7458</v>
      </c>
      <c r="P284" t="s">
        <v>126</v>
      </c>
      <c r="T284" t="s">
        <v>6363</v>
      </c>
      <c r="V284" t="s">
        <v>7459</v>
      </c>
    </row>
    <row r="285" spans="1:23" x14ac:dyDescent="0.25">
      <c r="A285" t="s">
        <v>7460</v>
      </c>
      <c r="B285">
        <v>1</v>
      </c>
      <c r="C285" t="s">
        <v>7461</v>
      </c>
      <c r="D285" t="s">
        <v>102</v>
      </c>
      <c r="F285" t="s">
        <v>6199</v>
      </c>
      <c r="G285">
        <v>15</v>
      </c>
      <c r="H285" t="s">
        <v>6611</v>
      </c>
      <c r="I285" t="s">
        <v>7461</v>
      </c>
      <c r="J285">
        <v>17625</v>
      </c>
      <c r="K285">
        <v>10</v>
      </c>
      <c r="L285" t="s">
        <v>7462</v>
      </c>
      <c r="M285" t="s">
        <v>7463</v>
      </c>
      <c r="N285">
        <v>33</v>
      </c>
      <c r="O285" t="s">
        <v>7464</v>
      </c>
      <c r="P285" t="s">
        <v>102</v>
      </c>
      <c r="T285" t="s">
        <v>6227</v>
      </c>
      <c r="V285" t="s">
        <v>7465</v>
      </c>
    </row>
    <row r="286" spans="1:23" x14ac:dyDescent="0.25">
      <c r="A286" t="s">
        <v>1152</v>
      </c>
      <c r="B286">
        <v>1</v>
      </c>
      <c r="C286" t="s">
        <v>1151</v>
      </c>
      <c r="D286" t="s">
        <v>64</v>
      </c>
      <c r="F286" t="s">
        <v>6199</v>
      </c>
      <c r="G286">
        <v>30</v>
      </c>
      <c r="H286" t="s">
        <v>6807</v>
      </c>
      <c r="I286" t="s">
        <v>1151</v>
      </c>
      <c r="J286">
        <v>24971</v>
      </c>
      <c r="K286">
        <v>2</v>
      </c>
      <c r="L286" t="s">
        <v>7466</v>
      </c>
      <c r="M286" t="s">
        <v>7467</v>
      </c>
      <c r="N286">
        <v>22</v>
      </c>
      <c r="O286" t="s">
        <v>7468</v>
      </c>
      <c r="P286" t="s">
        <v>64</v>
      </c>
      <c r="S286">
        <v>5</v>
      </c>
      <c r="T286" t="s">
        <v>6346</v>
      </c>
      <c r="U286" t="s">
        <v>54</v>
      </c>
      <c r="V286" t="s">
        <v>7469</v>
      </c>
    </row>
    <row r="287" spans="1:23" x14ac:dyDescent="0.25">
      <c r="A287" t="s">
        <v>7470</v>
      </c>
      <c r="B287">
        <v>1</v>
      </c>
      <c r="C287" t="s">
        <v>7471</v>
      </c>
      <c r="D287" t="s">
        <v>126</v>
      </c>
      <c r="F287" t="s">
        <v>6231</v>
      </c>
      <c r="G287">
        <v>82</v>
      </c>
      <c r="H287" t="s">
        <v>6359</v>
      </c>
      <c r="I287" t="s">
        <v>7471</v>
      </c>
      <c r="J287">
        <v>16614</v>
      </c>
      <c r="K287">
        <v>2</v>
      </c>
      <c r="L287" t="s">
        <v>7472</v>
      </c>
      <c r="M287" t="s">
        <v>7473</v>
      </c>
      <c r="N287">
        <v>27</v>
      </c>
      <c r="O287" t="s">
        <v>7474</v>
      </c>
      <c r="P287" t="s">
        <v>126</v>
      </c>
      <c r="R287">
        <v>17110</v>
      </c>
      <c r="T287" t="s">
        <v>6396</v>
      </c>
      <c r="V287" t="s">
        <v>7475</v>
      </c>
      <c r="W287">
        <v>27959</v>
      </c>
    </row>
    <row r="288" spans="1:23" x14ac:dyDescent="0.25">
      <c r="A288" t="s">
        <v>80</v>
      </c>
      <c r="B288">
        <v>1</v>
      </c>
      <c r="C288" t="s">
        <v>1504</v>
      </c>
      <c r="D288" t="s">
        <v>29</v>
      </c>
      <c r="E288" t="s">
        <v>7476</v>
      </c>
      <c r="F288" t="s">
        <v>6199</v>
      </c>
      <c r="G288">
        <v>4</v>
      </c>
      <c r="H288" t="s">
        <v>6462</v>
      </c>
      <c r="I288" t="s">
        <v>1504</v>
      </c>
      <c r="J288">
        <v>18055</v>
      </c>
      <c r="K288">
        <v>10</v>
      </c>
      <c r="L288" t="s">
        <v>7477</v>
      </c>
      <c r="M288" t="s">
        <v>7478</v>
      </c>
      <c r="N288">
        <v>33</v>
      </c>
      <c r="O288" t="s">
        <v>7479</v>
      </c>
      <c r="P288" t="s">
        <v>29</v>
      </c>
      <c r="R288">
        <v>2577417</v>
      </c>
      <c r="S288">
        <v>1</v>
      </c>
      <c r="T288" t="s">
        <v>6212</v>
      </c>
      <c r="U288" t="s">
        <v>2228</v>
      </c>
      <c r="V288" t="s">
        <v>7480</v>
      </c>
      <c r="W288">
        <v>29369</v>
      </c>
    </row>
    <row r="289" spans="1:23" x14ac:dyDescent="0.25">
      <c r="A289" t="s">
        <v>7481</v>
      </c>
      <c r="B289">
        <v>1</v>
      </c>
      <c r="C289" t="s">
        <v>7482</v>
      </c>
      <c r="D289" t="s">
        <v>126</v>
      </c>
      <c r="F289" t="s">
        <v>6199</v>
      </c>
      <c r="G289">
        <v>87</v>
      </c>
      <c r="H289" t="s">
        <v>6359</v>
      </c>
      <c r="I289" t="s">
        <v>7482</v>
      </c>
      <c r="J289">
        <v>18874</v>
      </c>
      <c r="K289">
        <v>5</v>
      </c>
      <c r="L289" t="s">
        <v>6725</v>
      </c>
      <c r="M289" t="s">
        <v>6885</v>
      </c>
      <c r="N289">
        <v>28</v>
      </c>
      <c r="O289" t="s">
        <v>7483</v>
      </c>
      <c r="P289" t="s">
        <v>126</v>
      </c>
      <c r="R289">
        <v>2971668</v>
      </c>
      <c r="T289" t="s">
        <v>7484</v>
      </c>
      <c r="V289" t="s">
        <v>7485</v>
      </c>
      <c r="W289">
        <v>30874</v>
      </c>
    </row>
    <row r="290" spans="1:23" x14ac:dyDescent="0.25">
      <c r="A290" t="s">
        <v>7486</v>
      </c>
      <c r="B290">
        <v>1</v>
      </c>
      <c r="C290" t="s">
        <v>7487</v>
      </c>
      <c r="D290" t="s">
        <v>29</v>
      </c>
      <c r="F290" t="s">
        <v>6925</v>
      </c>
      <c r="G290">
        <v>0</v>
      </c>
      <c r="H290" t="s">
        <v>6296</v>
      </c>
      <c r="I290" t="s">
        <v>7487</v>
      </c>
      <c r="J290">
        <v>16139</v>
      </c>
      <c r="K290">
        <v>8</v>
      </c>
      <c r="L290" t="s">
        <v>7488</v>
      </c>
      <c r="M290" t="s">
        <v>7489</v>
      </c>
      <c r="N290">
        <v>30</v>
      </c>
      <c r="O290" t="s">
        <v>7490</v>
      </c>
      <c r="P290" t="s">
        <v>29</v>
      </c>
      <c r="R290">
        <v>17247</v>
      </c>
      <c r="T290" t="s">
        <v>6219</v>
      </c>
      <c r="V290" t="s">
        <v>7491</v>
      </c>
      <c r="W290">
        <v>28024</v>
      </c>
    </row>
    <row r="291" spans="1:23" x14ac:dyDescent="0.25">
      <c r="A291" t="s">
        <v>7492</v>
      </c>
      <c r="B291">
        <v>1</v>
      </c>
      <c r="C291" t="s">
        <v>7493</v>
      </c>
      <c r="D291" t="s">
        <v>64</v>
      </c>
      <c r="F291" t="s">
        <v>6231</v>
      </c>
      <c r="G291">
        <v>27</v>
      </c>
      <c r="H291" t="s">
        <v>6276</v>
      </c>
      <c r="I291" t="s">
        <v>7493</v>
      </c>
      <c r="J291">
        <v>547</v>
      </c>
      <c r="K291">
        <v>6</v>
      </c>
      <c r="L291" t="s">
        <v>7494</v>
      </c>
      <c r="M291" t="s">
        <v>7495</v>
      </c>
      <c r="N291">
        <v>31</v>
      </c>
      <c r="O291" t="s">
        <v>7496</v>
      </c>
      <c r="P291" t="s">
        <v>64</v>
      </c>
      <c r="T291" t="s">
        <v>6256</v>
      </c>
      <c r="V291" t="s">
        <v>7497</v>
      </c>
    </row>
    <row r="292" spans="1:23" x14ac:dyDescent="0.25">
      <c r="A292" t="s">
        <v>647</v>
      </c>
      <c r="B292">
        <v>1</v>
      </c>
      <c r="C292" t="s">
        <v>7498</v>
      </c>
      <c r="D292" t="s">
        <v>126</v>
      </c>
      <c r="F292" t="s">
        <v>6231</v>
      </c>
      <c r="G292">
        <v>80</v>
      </c>
      <c r="H292" t="s">
        <v>6359</v>
      </c>
      <c r="I292" t="s">
        <v>7498</v>
      </c>
      <c r="J292">
        <v>1545</v>
      </c>
      <c r="K292">
        <v>14</v>
      </c>
      <c r="L292" t="s">
        <v>7392</v>
      </c>
      <c r="M292" t="s">
        <v>7499</v>
      </c>
      <c r="N292">
        <v>36</v>
      </c>
      <c r="O292" t="s">
        <v>7500</v>
      </c>
      <c r="P292" t="s">
        <v>126</v>
      </c>
      <c r="R292">
        <v>9639</v>
      </c>
      <c r="T292" t="s">
        <v>6396</v>
      </c>
      <c r="V292" t="s">
        <v>7501</v>
      </c>
      <c r="W292">
        <v>7802</v>
      </c>
    </row>
    <row r="293" spans="1:23" x14ac:dyDescent="0.25">
      <c r="A293" t="s">
        <v>1337</v>
      </c>
      <c r="B293">
        <v>2</v>
      </c>
      <c r="C293" t="s">
        <v>1336</v>
      </c>
      <c r="D293" t="s">
        <v>102</v>
      </c>
      <c r="F293" t="s">
        <v>6199</v>
      </c>
      <c r="G293">
        <v>14</v>
      </c>
      <c r="H293" t="s">
        <v>6260</v>
      </c>
      <c r="I293" t="s">
        <v>1336</v>
      </c>
      <c r="J293">
        <v>26859</v>
      </c>
      <c r="K293">
        <v>0</v>
      </c>
      <c r="L293" t="s">
        <v>7502</v>
      </c>
      <c r="M293" t="s">
        <v>6361</v>
      </c>
      <c r="N293">
        <v>22</v>
      </c>
      <c r="O293" t="s">
        <v>7503</v>
      </c>
      <c r="P293" t="s">
        <v>102</v>
      </c>
      <c r="S293">
        <v>2</v>
      </c>
      <c r="T293" t="s">
        <v>6346</v>
      </c>
      <c r="U293" t="s">
        <v>2208</v>
      </c>
      <c r="V293" t="s">
        <v>6661</v>
      </c>
    </row>
    <row r="294" spans="1:23" x14ac:dyDescent="0.25">
      <c r="A294" t="s">
        <v>1337</v>
      </c>
      <c r="B294">
        <v>2</v>
      </c>
      <c r="C294" t="s">
        <v>7504</v>
      </c>
      <c r="D294" t="s">
        <v>64</v>
      </c>
      <c r="F294" t="s">
        <v>6199</v>
      </c>
      <c r="G294">
        <v>21</v>
      </c>
      <c r="H294" t="s">
        <v>6232</v>
      </c>
      <c r="I294" t="s">
        <v>7504</v>
      </c>
      <c r="J294">
        <v>22205</v>
      </c>
      <c r="K294">
        <v>2</v>
      </c>
      <c r="L294" t="s">
        <v>7502</v>
      </c>
      <c r="M294" t="s">
        <v>6361</v>
      </c>
      <c r="N294">
        <v>24</v>
      </c>
      <c r="O294" t="s">
        <v>7503</v>
      </c>
      <c r="P294" t="s">
        <v>64</v>
      </c>
      <c r="R294">
        <v>4040629</v>
      </c>
      <c r="T294" t="s">
        <v>6346</v>
      </c>
      <c r="V294" t="s">
        <v>7505</v>
      </c>
      <c r="W294">
        <v>33359</v>
      </c>
    </row>
    <row r="295" spans="1:23" x14ac:dyDescent="0.25">
      <c r="A295" t="s">
        <v>7506</v>
      </c>
      <c r="B295">
        <v>1</v>
      </c>
      <c r="C295" t="s">
        <v>7507</v>
      </c>
      <c r="D295" t="s">
        <v>102</v>
      </c>
      <c r="F295" t="s">
        <v>6199</v>
      </c>
      <c r="G295">
        <v>82</v>
      </c>
      <c r="H295" t="s">
        <v>7189</v>
      </c>
      <c r="I295" t="s">
        <v>7507</v>
      </c>
      <c r="J295">
        <v>22271</v>
      </c>
      <c r="K295">
        <v>2</v>
      </c>
      <c r="L295" t="s">
        <v>6246</v>
      </c>
      <c r="M295" t="s">
        <v>7508</v>
      </c>
      <c r="N295">
        <v>24</v>
      </c>
      <c r="O295" t="s">
        <v>7509</v>
      </c>
      <c r="P295" t="s">
        <v>102</v>
      </c>
      <c r="R295">
        <v>4035018</v>
      </c>
      <c r="T295" t="s">
        <v>6264</v>
      </c>
      <c r="V295" t="s">
        <v>7510</v>
      </c>
      <c r="W295">
        <v>33163</v>
      </c>
    </row>
    <row r="296" spans="1:23" x14ac:dyDescent="0.25">
      <c r="A296" t="s">
        <v>7511</v>
      </c>
      <c r="B296">
        <v>1</v>
      </c>
      <c r="C296" t="s">
        <v>7512</v>
      </c>
      <c r="D296" t="s">
        <v>102</v>
      </c>
      <c r="E296" t="s">
        <v>7513</v>
      </c>
      <c r="F296" t="s">
        <v>6199</v>
      </c>
      <c r="G296">
        <v>18</v>
      </c>
      <c r="H296" t="s">
        <v>6260</v>
      </c>
      <c r="I296" t="s">
        <v>7512</v>
      </c>
      <c r="J296">
        <v>20456</v>
      </c>
      <c r="K296">
        <v>4</v>
      </c>
      <c r="L296" t="s">
        <v>7514</v>
      </c>
      <c r="M296" t="s">
        <v>7515</v>
      </c>
      <c r="N296">
        <v>27</v>
      </c>
      <c r="O296" t="s">
        <v>7516</v>
      </c>
      <c r="P296" t="s">
        <v>102</v>
      </c>
      <c r="R296">
        <v>4260053</v>
      </c>
      <c r="T296" t="s">
        <v>6212</v>
      </c>
      <c r="V296" t="s">
        <v>7517</v>
      </c>
      <c r="W296">
        <v>31271</v>
      </c>
    </row>
    <row r="297" spans="1:23" x14ac:dyDescent="0.25">
      <c r="A297" t="s">
        <v>7518</v>
      </c>
      <c r="B297">
        <v>1</v>
      </c>
      <c r="C297" t="s">
        <v>7519</v>
      </c>
      <c r="D297" t="s">
        <v>126</v>
      </c>
      <c r="F297" t="s">
        <v>6231</v>
      </c>
      <c r="G297">
        <v>86</v>
      </c>
      <c r="H297" t="s">
        <v>6208</v>
      </c>
      <c r="I297" t="s">
        <v>7519</v>
      </c>
      <c r="J297">
        <v>13249</v>
      </c>
      <c r="K297">
        <v>5</v>
      </c>
      <c r="L297" t="s">
        <v>6368</v>
      </c>
      <c r="M297" t="s">
        <v>6269</v>
      </c>
      <c r="N297">
        <v>29</v>
      </c>
      <c r="O297" t="s">
        <v>7520</v>
      </c>
      <c r="P297" t="s">
        <v>126</v>
      </c>
      <c r="R297">
        <v>14213</v>
      </c>
      <c r="T297" t="s">
        <v>6757</v>
      </c>
      <c r="V297" t="s">
        <v>7521</v>
      </c>
      <c r="W297">
        <v>25005</v>
      </c>
    </row>
    <row r="298" spans="1:23" x14ac:dyDescent="0.25">
      <c r="A298" t="s">
        <v>729</v>
      </c>
      <c r="B298">
        <v>1</v>
      </c>
      <c r="C298" t="s">
        <v>7522</v>
      </c>
      <c r="D298" t="s">
        <v>102</v>
      </c>
      <c r="F298" t="s">
        <v>6231</v>
      </c>
      <c r="G298">
        <v>80</v>
      </c>
      <c r="H298" t="s">
        <v>6629</v>
      </c>
      <c r="I298" t="s">
        <v>7522</v>
      </c>
      <c r="J298">
        <v>18581</v>
      </c>
      <c r="K298">
        <v>6</v>
      </c>
      <c r="L298" t="s">
        <v>7283</v>
      </c>
      <c r="M298" t="s">
        <v>7523</v>
      </c>
      <c r="N298">
        <v>27</v>
      </c>
      <c r="O298" t="s">
        <v>7524</v>
      </c>
      <c r="P298" t="s">
        <v>102</v>
      </c>
      <c r="R298">
        <v>2978216</v>
      </c>
      <c r="T298" t="s">
        <v>6204</v>
      </c>
      <c r="V298" t="s">
        <v>7525</v>
      </c>
      <c r="W298">
        <v>29868</v>
      </c>
    </row>
    <row r="299" spans="1:23" x14ac:dyDescent="0.25">
      <c r="A299" t="s">
        <v>7526</v>
      </c>
      <c r="B299">
        <v>1</v>
      </c>
      <c r="C299" t="s">
        <v>7527</v>
      </c>
      <c r="D299" t="s">
        <v>102</v>
      </c>
      <c r="E299" t="s">
        <v>7528</v>
      </c>
      <c r="F299" t="s">
        <v>6231</v>
      </c>
      <c r="G299">
        <v>15</v>
      </c>
      <c r="H299" t="s">
        <v>6410</v>
      </c>
      <c r="I299" t="s">
        <v>7527</v>
      </c>
      <c r="J299">
        <v>18283</v>
      </c>
      <c r="K299">
        <v>6</v>
      </c>
      <c r="L299" t="s">
        <v>7122</v>
      </c>
      <c r="M299" t="s">
        <v>7529</v>
      </c>
      <c r="N299">
        <v>27</v>
      </c>
      <c r="O299" t="s">
        <v>7530</v>
      </c>
      <c r="P299" t="s">
        <v>102</v>
      </c>
      <c r="R299">
        <v>3125354</v>
      </c>
      <c r="T299" t="s">
        <v>6346</v>
      </c>
      <c r="V299" t="s">
        <v>7531</v>
      </c>
      <c r="W299">
        <v>29682</v>
      </c>
    </row>
    <row r="300" spans="1:23" x14ac:dyDescent="0.25">
      <c r="A300" t="s">
        <v>7532</v>
      </c>
      <c r="B300">
        <v>1</v>
      </c>
      <c r="C300" t="s">
        <v>7533</v>
      </c>
      <c r="D300" t="s">
        <v>31</v>
      </c>
      <c r="F300" t="s">
        <v>6199</v>
      </c>
      <c r="H300" t="s">
        <v>6462</v>
      </c>
      <c r="I300" t="s">
        <v>7533</v>
      </c>
      <c r="K300">
        <v>1</v>
      </c>
      <c r="L300" t="s">
        <v>7472</v>
      </c>
      <c r="M300" t="s">
        <v>7534</v>
      </c>
      <c r="O300" t="s">
        <v>7535</v>
      </c>
      <c r="P300" t="s">
        <v>31</v>
      </c>
      <c r="T300" t="s">
        <v>6219</v>
      </c>
    </row>
    <row r="301" spans="1:23" x14ac:dyDescent="0.25">
      <c r="A301" t="s">
        <v>7536</v>
      </c>
      <c r="B301">
        <v>1</v>
      </c>
      <c r="C301" t="s">
        <v>7537</v>
      </c>
      <c r="D301" t="s">
        <v>102</v>
      </c>
      <c r="F301" t="s">
        <v>6199</v>
      </c>
      <c r="G301">
        <v>0</v>
      </c>
      <c r="H301" t="s">
        <v>6776</v>
      </c>
      <c r="I301" t="s">
        <v>7537</v>
      </c>
      <c r="J301">
        <v>18396</v>
      </c>
      <c r="K301">
        <v>9</v>
      </c>
      <c r="L301" t="s">
        <v>6665</v>
      </c>
      <c r="M301" t="s">
        <v>6648</v>
      </c>
      <c r="N301">
        <v>31</v>
      </c>
      <c r="O301" t="s">
        <v>7538</v>
      </c>
      <c r="P301" t="s">
        <v>102</v>
      </c>
      <c r="T301" t="s">
        <v>6219</v>
      </c>
      <c r="V301" t="s">
        <v>7539</v>
      </c>
    </row>
    <row r="302" spans="1:23" x14ac:dyDescent="0.25">
      <c r="A302" t="s">
        <v>51</v>
      </c>
      <c r="B302">
        <v>1</v>
      </c>
      <c r="C302" t="s">
        <v>1277</v>
      </c>
      <c r="D302" t="s">
        <v>29</v>
      </c>
      <c r="E302" t="s">
        <v>7540</v>
      </c>
      <c r="F302" t="s">
        <v>6199</v>
      </c>
      <c r="G302">
        <v>9</v>
      </c>
      <c r="H302" t="s">
        <v>6739</v>
      </c>
      <c r="I302" t="s">
        <v>1277</v>
      </c>
      <c r="J302">
        <v>9038</v>
      </c>
      <c r="K302">
        <v>17</v>
      </c>
      <c r="L302" t="s">
        <v>7541</v>
      </c>
      <c r="M302" t="s">
        <v>7542</v>
      </c>
      <c r="N302">
        <v>38</v>
      </c>
      <c r="O302" t="s">
        <v>7543</v>
      </c>
      <c r="P302" t="s">
        <v>29</v>
      </c>
      <c r="R302">
        <v>12483</v>
      </c>
      <c r="S302">
        <v>1</v>
      </c>
      <c r="T302" t="s">
        <v>6204</v>
      </c>
      <c r="U302" t="s">
        <v>72</v>
      </c>
      <c r="V302" t="s">
        <v>7544</v>
      </c>
      <c r="W302">
        <v>9265</v>
      </c>
    </row>
    <row r="303" spans="1:23" x14ac:dyDescent="0.25">
      <c r="A303" t="s">
        <v>7545</v>
      </c>
      <c r="B303">
        <v>1</v>
      </c>
      <c r="C303" t="s">
        <v>7546</v>
      </c>
      <c r="D303" t="s">
        <v>64</v>
      </c>
      <c r="F303" t="s">
        <v>6231</v>
      </c>
      <c r="G303">
        <v>27</v>
      </c>
      <c r="H303" t="s">
        <v>6239</v>
      </c>
      <c r="I303" t="s">
        <v>7546</v>
      </c>
      <c r="J303">
        <v>14756</v>
      </c>
      <c r="K303">
        <v>4</v>
      </c>
      <c r="L303" t="s">
        <v>6013</v>
      </c>
      <c r="M303" t="s">
        <v>7547</v>
      </c>
      <c r="N303">
        <v>28</v>
      </c>
      <c r="O303" t="s">
        <v>7548</v>
      </c>
      <c r="P303" t="s">
        <v>64</v>
      </c>
      <c r="R303">
        <v>15572</v>
      </c>
      <c r="T303" t="s">
        <v>6371</v>
      </c>
      <c r="V303" t="s">
        <v>7549</v>
      </c>
      <c r="W303">
        <v>26007</v>
      </c>
    </row>
    <row r="304" spans="1:23" x14ac:dyDescent="0.25">
      <c r="A304" t="s">
        <v>7550</v>
      </c>
      <c r="B304">
        <v>1</v>
      </c>
      <c r="C304" t="s">
        <v>7551</v>
      </c>
      <c r="D304" t="s">
        <v>102</v>
      </c>
      <c r="F304" t="s">
        <v>6199</v>
      </c>
      <c r="G304">
        <v>89</v>
      </c>
      <c r="H304" t="s">
        <v>6405</v>
      </c>
      <c r="I304" t="s">
        <v>7551</v>
      </c>
      <c r="J304">
        <v>24325</v>
      </c>
      <c r="K304">
        <v>2</v>
      </c>
      <c r="L304" t="s">
        <v>6321</v>
      </c>
      <c r="M304" t="s">
        <v>6885</v>
      </c>
      <c r="N304">
        <v>25</v>
      </c>
      <c r="O304" t="s">
        <v>7552</v>
      </c>
      <c r="P304" t="s">
        <v>102</v>
      </c>
      <c r="S304">
        <v>9</v>
      </c>
      <c r="T304" t="s">
        <v>6363</v>
      </c>
      <c r="U304" t="s">
        <v>2311</v>
      </c>
      <c r="V304" t="s">
        <v>7553</v>
      </c>
    </row>
    <row r="305" spans="1:23" x14ac:dyDescent="0.25">
      <c r="A305" t="s">
        <v>7554</v>
      </c>
      <c r="B305">
        <v>1</v>
      </c>
      <c r="C305" t="s">
        <v>7555</v>
      </c>
      <c r="D305" t="s">
        <v>102</v>
      </c>
      <c r="F305" t="s">
        <v>6231</v>
      </c>
      <c r="G305">
        <v>9</v>
      </c>
      <c r="H305" t="s">
        <v>6781</v>
      </c>
      <c r="I305" t="s">
        <v>7555</v>
      </c>
      <c r="J305">
        <v>20284</v>
      </c>
      <c r="K305">
        <v>0</v>
      </c>
      <c r="L305" t="s">
        <v>7556</v>
      </c>
      <c r="M305" t="s">
        <v>7557</v>
      </c>
      <c r="O305" t="s">
        <v>7558</v>
      </c>
      <c r="P305" t="s">
        <v>102</v>
      </c>
      <c r="R305">
        <v>4294228</v>
      </c>
      <c r="T305" t="s">
        <v>6396</v>
      </c>
    </row>
    <row r="306" spans="1:23" x14ac:dyDescent="0.25">
      <c r="A306" t="s">
        <v>1177</v>
      </c>
      <c r="B306">
        <v>1</v>
      </c>
      <c r="C306" t="s">
        <v>1176</v>
      </c>
      <c r="D306" t="s">
        <v>102</v>
      </c>
      <c r="F306" t="s">
        <v>6199</v>
      </c>
      <c r="G306">
        <v>10</v>
      </c>
      <c r="H306" t="s">
        <v>6421</v>
      </c>
      <c r="I306" t="s">
        <v>1176</v>
      </c>
      <c r="J306">
        <v>23227</v>
      </c>
      <c r="K306">
        <v>4</v>
      </c>
      <c r="L306" t="s">
        <v>7559</v>
      </c>
      <c r="M306" t="s">
        <v>7560</v>
      </c>
      <c r="N306">
        <v>26</v>
      </c>
      <c r="O306" t="s">
        <v>7561</v>
      </c>
      <c r="P306" t="s">
        <v>102</v>
      </c>
      <c r="S306">
        <v>2</v>
      </c>
      <c r="T306" t="s">
        <v>6264</v>
      </c>
      <c r="U306" t="s">
        <v>2233</v>
      </c>
      <c r="V306" t="s">
        <v>7562</v>
      </c>
    </row>
    <row r="307" spans="1:23" x14ac:dyDescent="0.25">
      <c r="A307" t="s">
        <v>7563</v>
      </c>
      <c r="B307">
        <v>1</v>
      </c>
      <c r="C307" t="s">
        <v>7564</v>
      </c>
      <c r="D307" t="s">
        <v>6610</v>
      </c>
      <c r="E307" t="s">
        <v>7565</v>
      </c>
      <c r="F307" t="s">
        <v>6199</v>
      </c>
      <c r="G307">
        <v>6</v>
      </c>
      <c r="H307" t="s">
        <v>6629</v>
      </c>
      <c r="I307" t="s">
        <v>7564</v>
      </c>
      <c r="J307">
        <v>21516</v>
      </c>
      <c r="K307">
        <v>7</v>
      </c>
      <c r="L307" t="s">
        <v>6770</v>
      </c>
      <c r="M307" t="s">
        <v>6982</v>
      </c>
      <c r="N307">
        <v>30</v>
      </c>
      <c r="O307" t="s">
        <v>7566</v>
      </c>
      <c r="P307" t="s">
        <v>6610</v>
      </c>
      <c r="R307">
        <v>3686689</v>
      </c>
      <c r="T307" t="s">
        <v>6227</v>
      </c>
      <c r="U307" t="s">
        <v>2217</v>
      </c>
      <c r="V307" t="s">
        <v>6628</v>
      </c>
      <c r="W307">
        <v>32386</v>
      </c>
    </row>
    <row r="308" spans="1:23" x14ac:dyDescent="0.25">
      <c r="A308" t="s">
        <v>7567</v>
      </c>
      <c r="B308">
        <v>1</v>
      </c>
      <c r="C308" t="s">
        <v>7568</v>
      </c>
      <c r="D308" t="s">
        <v>64</v>
      </c>
      <c r="E308" t="s">
        <v>7569</v>
      </c>
      <c r="F308" t="s">
        <v>6199</v>
      </c>
      <c r="G308">
        <v>0</v>
      </c>
      <c r="H308" t="s">
        <v>6776</v>
      </c>
      <c r="I308" t="s">
        <v>7568</v>
      </c>
      <c r="J308">
        <v>20521</v>
      </c>
      <c r="K308">
        <v>4</v>
      </c>
      <c r="L308" t="s">
        <v>7570</v>
      </c>
      <c r="M308" t="s">
        <v>7571</v>
      </c>
      <c r="N308">
        <v>26</v>
      </c>
      <c r="O308" t="s">
        <v>7572</v>
      </c>
      <c r="P308" t="s">
        <v>64</v>
      </c>
      <c r="R308">
        <v>4039226</v>
      </c>
      <c r="T308" t="s">
        <v>6264</v>
      </c>
      <c r="V308" t="s">
        <v>7573</v>
      </c>
      <c r="W308">
        <v>31338</v>
      </c>
    </row>
    <row r="309" spans="1:23" x14ac:dyDescent="0.25">
      <c r="A309" t="s">
        <v>1906</v>
      </c>
      <c r="B309">
        <v>1</v>
      </c>
      <c r="C309" t="s">
        <v>2604</v>
      </c>
      <c r="D309" t="s">
        <v>126</v>
      </c>
      <c r="F309" t="s">
        <v>6199</v>
      </c>
      <c r="G309">
        <v>83</v>
      </c>
      <c r="H309" t="s">
        <v>6658</v>
      </c>
      <c r="I309" t="s">
        <v>2604</v>
      </c>
      <c r="J309">
        <v>21785</v>
      </c>
      <c r="K309">
        <v>5</v>
      </c>
      <c r="L309" t="s">
        <v>7574</v>
      </c>
      <c r="M309" t="s">
        <v>7575</v>
      </c>
      <c r="N309">
        <v>27</v>
      </c>
      <c r="O309" t="s">
        <v>7576</v>
      </c>
      <c r="P309" t="s">
        <v>126</v>
      </c>
      <c r="S309">
        <v>2</v>
      </c>
      <c r="T309" t="s">
        <v>6204</v>
      </c>
      <c r="U309" t="s">
        <v>62</v>
      </c>
      <c r="V309" t="s">
        <v>7577</v>
      </c>
    </row>
    <row r="310" spans="1:23" x14ac:dyDescent="0.25">
      <c r="A310" t="s">
        <v>7578</v>
      </c>
      <c r="B310">
        <v>1</v>
      </c>
      <c r="C310" t="s">
        <v>7579</v>
      </c>
      <c r="D310" t="s">
        <v>64</v>
      </c>
      <c r="F310" t="s">
        <v>6199</v>
      </c>
      <c r="G310">
        <v>47</v>
      </c>
      <c r="H310" t="s">
        <v>6410</v>
      </c>
      <c r="I310" t="s">
        <v>7579</v>
      </c>
      <c r="K310">
        <v>2</v>
      </c>
      <c r="L310" t="s">
        <v>7580</v>
      </c>
      <c r="M310" t="s">
        <v>7581</v>
      </c>
      <c r="N310">
        <v>27</v>
      </c>
      <c r="O310" t="s">
        <v>7582</v>
      </c>
      <c r="P310" t="s">
        <v>64</v>
      </c>
      <c r="T310" t="s">
        <v>6264</v>
      </c>
      <c r="V310" t="s">
        <v>7583</v>
      </c>
    </row>
    <row r="311" spans="1:23" x14ac:dyDescent="0.25">
      <c r="A311" t="s">
        <v>7584</v>
      </c>
      <c r="B311">
        <v>1</v>
      </c>
      <c r="C311" t="s">
        <v>7585</v>
      </c>
      <c r="D311" t="s">
        <v>102</v>
      </c>
      <c r="F311" t="s">
        <v>6199</v>
      </c>
      <c r="G311">
        <v>0</v>
      </c>
      <c r="H311" t="s">
        <v>6215</v>
      </c>
      <c r="I311" t="s">
        <v>7585</v>
      </c>
      <c r="J311">
        <v>19724</v>
      </c>
      <c r="K311">
        <v>5</v>
      </c>
      <c r="L311" t="s">
        <v>7586</v>
      </c>
      <c r="M311" t="s">
        <v>6631</v>
      </c>
      <c r="N311">
        <v>27</v>
      </c>
      <c r="O311" t="s">
        <v>7587</v>
      </c>
      <c r="P311" t="s">
        <v>102</v>
      </c>
      <c r="R311">
        <v>3912558</v>
      </c>
      <c r="T311" t="s">
        <v>6227</v>
      </c>
      <c r="V311" t="s">
        <v>7588</v>
      </c>
      <c r="W311">
        <v>30931</v>
      </c>
    </row>
    <row r="312" spans="1:23" x14ac:dyDescent="0.25">
      <c r="A312" t="s">
        <v>7589</v>
      </c>
      <c r="B312">
        <v>1</v>
      </c>
      <c r="C312" t="s">
        <v>7590</v>
      </c>
      <c r="D312" t="s">
        <v>126</v>
      </c>
      <c r="F312" t="s">
        <v>6199</v>
      </c>
      <c r="G312">
        <v>86</v>
      </c>
      <c r="H312" t="s">
        <v>6208</v>
      </c>
      <c r="I312" t="s">
        <v>7590</v>
      </c>
      <c r="J312">
        <v>22382</v>
      </c>
      <c r="K312">
        <v>2</v>
      </c>
      <c r="L312" t="s">
        <v>6316</v>
      </c>
      <c r="M312" t="s">
        <v>7591</v>
      </c>
      <c r="N312">
        <v>24</v>
      </c>
      <c r="O312" t="s">
        <v>7592</v>
      </c>
      <c r="P312" t="s">
        <v>126</v>
      </c>
      <c r="T312" t="s">
        <v>6204</v>
      </c>
      <c r="V312" t="s">
        <v>7593</v>
      </c>
      <c r="W312">
        <v>33080</v>
      </c>
    </row>
    <row r="313" spans="1:23" x14ac:dyDescent="0.25">
      <c r="A313" t="s">
        <v>2536</v>
      </c>
      <c r="B313">
        <v>1</v>
      </c>
      <c r="C313" t="s">
        <v>2850</v>
      </c>
      <c r="D313" t="s">
        <v>29</v>
      </c>
      <c r="F313" t="s">
        <v>6199</v>
      </c>
      <c r="G313">
        <v>10</v>
      </c>
      <c r="H313" t="s">
        <v>6781</v>
      </c>
      <c r="I313" t="s">
        <v>2850</v>
      </c>
      <c r="J313">
        <v>25025</v>
      </c>
      <c r="K313">
        <v>2</v>
      </c>
      <c r="L313" t="s">
        <v>6906</v>
      </c>
      <c r="M313" t="s">
        <v>6464</v>
      </c>
      <c r="N313">
        <v>26</v>
      </c>
      <c r="O313" t="s">
        <v>7594</v>
      </c>
      <c r="P313" t="s">
        <v>29</v>
      </c>
      <c r="S313">
        <v>2</v>
      </c>
      <c r="T313" t="s">
        <v>6355</v>
      </c>
      <c r="U313" t="s">
        <v>2228</v>
      </c>
      <c r="V313" t="s">
        <v>7595</v>
      </c>
    </row>
    <row r="314" spans="1:23" x14ac:dyDescent="0.25">
      <c r="A314" t="s">
        <v>1958</v>
      </c>
      <c r="B314">
        <v>2</v>
      </c>
      <c r="C314" t="s">
        <v>5228</v>
      </c>
      <c r="D314" t="s">
        <v>64</v>
      </c>
      <c r="E314" t="s">
        <v>7596</v>
      </c>
      <c r="F314" t="s">
        <v>6199</v>
      </c>
      <c r="G314">
        <v>32</v>
      </c>
      <c r="H314" t="s">
        <v>6837</v>
      </c>
      <c r="I314" t="s">
        <v>5228</v>
      </c>
      <c r="J314">
        <v>19861</v>
      </c>
      <c r="K314">
        <v>5</v>
      </c>
      <c r="L314" t="s">
        <v>7597</v>
      </c>
      <c r="M314" t="s">
        <v>6655</v>
      </c>
      <c r="N314">
        <v>26</v>
      </c>
      <c r="O314" t="s">
        <v>7598</v>
      </c>
      <c r="P314" t="s">
        <v>64</v>
      </c>
      <c r="R314">
        <v>3912550</v>
      </c>
      <c r="T314" t="s">
        <v>6346</v>
      </c>
      <c r="V314" t="s">
        <v>7599</v>
      </c>
      <c r="W314">
        <v>31008</v>
      </c>
    </row>
    <row r="315" spans="1:23" x14ac:dyDescent="0.25">
      <c r="A315" t="s">
        <v>1958</v>
      </c>
      <c r="B315">
        <v>2</v>
      </c>
      <c r="C315" t="s">
        <v>7600</v>
      </c>
      <c r="D315" t="s">
        <v>64</v>
      </c>
      <c r="F315" t="s">
        <v>6199</v>
      </c>
      <c r="H315" t="s">
        <v>6837</v>
      </c>
      <c r="I315" t="s">
        <v>7600</v>
      </c>
      <c r="J315">
        <v>19819</v>
      </c>
      <c r="K315">
        <v>7</v>
      </c>
      <c r="L315" t="s">
        <v>7597</v>
      </c>
      <c r="M315" t="s">
        <v>6655</v>
      </c>
      <c r="N315">
        <v>27</v>
      </c>
      <c r="O315" t="s">
        <v>7598</v>
      </c>
      <c r="P315" t="s">
        <v>64</v>
      </c>
      <c r="T315" t="s">
        <v>6346</v>
      </c>
      <c r="V315" t="s">
        <v>7599</v>
      </c>
    </row>
    <row r="316" spans="1:23" x14ac:dyDescent="0.25">
      <c r="A316" t="s">
        <v>361</v>
      </c>
      <c r="B316">
        <v>1</v>
      </c>
      <c r="C316" t="s">
        <v>7601</v>
      </c>
      <c r="D316" t="s">
        <v>102</v>
      </c>
      <c r="E316" t="s">
        <v>7602</v>
      </c>
      <c r="F316" t="s">
        <v>6199</v>
      </c>
      <c r="G316">
        <v>0</v>
      </c>
      <c r="H316" t="s">
        <v>6315</v>
      </c>
      <c r="I316" t="s">
        <v>7601</v>
      </c>
      <c r="J316">
        <v>18974</v>
      </c>
      <c r="K316">
        <v>5</v>
      </c>
      <c r="L316" t="s">
        <v>7603</v>
      </c>
      <c r="M316" t="s">
        <v>6361</v>
      </c>
      <c r="N316">
        <v>27</v>
      </c>
      <c r="O316" t="s">
        <v>7604</v>
      </c>
      <c r="P316" t="s">
        <v>102</v>
      </c>
      <c r="R316">
        <v>3066052</v>
      </c>
      <c r="T316" t="s">
        <v>6219</v>
      </c>
      <c r="V316" t="s">
        <v>7605</v>
      </c>
      <c r="W316">
        <v>30211</v>
      </c>
    </row>
    <row r="317" spans="1:23" x14ac:dyDescent="0.25">
      <c r="A317" t="s">
        <v>7606</v>
      </c>
      <c r="B317">
        <v>1</v>
      </c>
      <c r="C317" t="s">
        <v>7607</v>
      </c>
      <c r="F317" t="s">
        <v>6231</v>
      </c>
      <c r="G317">
        <v>0</v>
      </c>
      <c r="H317" t="s">
        <v>30</v>
      </c>
      <c r="I317" t="s">
        <v>7607</v>
      </c>
      <c r="J317">
        <v>17790</v>
      </c>
      <c r="K317">
        <v>0</v>
      </c>
      <c r="L317" t="s">
        <v>7608</v>
      </c>
      <c r="M317" t="s">
        <v>7609</v>
      </c>
      <c r="O317" t="s">
        <v>7610</v>
      </c>
      <c r="P317" t="s">
        <v>30</v>
      </c>
      <c r="T317" t="s">
        <v>30</v>
      </c>
    </row>
    <row r="318" spans="1:23" x14ac:dyDescent="0.25">
      <c r="A318" t="s">
        <v>7611</v>
      </c>
      <c r="B318">
        <v>1</v>
      </c>
      <c r="C318" t="s">
        <v>7612</v>
      </c>
      <c r="F318" t="s">
        <v>6231</v>
      </c>
      <c r="G318">
        <v>0</v>
      </c>
      <c r="H318" t="s">
        <v>30</v>
      </c>
      <c r="I318" t="s">
        <v>7612</v>
      </c>
      <c r="J318">
        <v>17882</v>
      </c>
      <c r="K318">
        <v>0</v>
      </c>
      <c r="L318" t="s">
        <v>7613</v>
      </c>
      <c r="M318" t="s">
        <v>7614</v>
      </c>
      <c r="O318" t="s">
        <v>7615</v>
      </c>
      <c r="P318" t="s">
        <v>30</v>
      </c>
      <c r="T318" t="s">
        <v>30</v>
      </c>
    </row>
    <row r="319" spans="1:23" x14ac:dyDescent="0.25">
      <c r="A319" t="s">
        <v>7616</v>
      </c>
      <c r="B319">
        <v>1</v>
      </c>
      <c r="C319" t="s">
        <v>7617</v>
      </c>
      <c r="D319" t="s">
        <v>102</v>
      </c>
      <c r="E319" t="s">
        <v>7618</v>
      </c>
      <c r="F319" t="s">
        <v>6199</v>
      </c>
      <c r="G319">
        <v>80</v>
      </c>
      <c r="H319" t="s">
        <v>6776</v>
      </c>
      <c r="I319" t="s">
        <v>7617</v>
      </c>
      <c r="J319">
        <v>21534</v>
      </c>
      <c r="K319">
        <v>3</v>
      </c>
      <c r="L319" t="s">
        <v>7619</v>
      </c>
      <c r="M319" t="s">
        <v>7620</v>
      </c>
      <c r="N319">
        <v>25</v>
      </c>
      <c r="O319" t="s">
        <v>7621</v>
      </c>
      <c r="P319" t="s">
        <v>102</v>
      </c>
      <c r="R319">
        <v>4260392</v>
      </c>
      <c r="T319" t="s">
        <v>6219</v>
      </c>
      <c r="V319" t="s">
        <v>7622</v>
      </c>
      <c r="W319">
        <v>32429</v>
      </c>
    </row>
    <row r="320" spans="1:23" x14ac:dyDescent="0.25">
      <c r="A320" t="s">
        <v>7623</v>
      </c>
      <c r="B320">
        <v>1</v>
      </c>
      <c r="C320" t="s">
        <v>7624</v>
      </c>
      <c r="D320" t="s">
        <v>102</v>
      </c>
      <c r="F320" t="s">
        <v>6231</v>
      </c>
      <c r="G320">
        <v>82</v>
      </c>
      <c r="H320" t="s">
        <v>7411</v>
      </c>
      <c r="I320" t="s">
        <v>7624</v>
      </c>
      <c r="J320">
        <v>28503</v>
      </c>
      <c r="K320">
        <v>0</v>
      </c>
      <c r="L320" t="s">
        <v>7625</v>
      </c>
      <c r="M320" t="s">
        <v>7626</v>
      </c>
      <c r="N320">
        <v>24</v>
      </c>
      <c r="O320" t="s">
        <v>7627</v>
      </c>
      <c r="P320" t="s">
        <v>102</v>
      </c>
      <c r="Q320" t="s">
        <v>7628</v>
      </c>
      <c r="T320" t="s">
        <v>6264</v>
      </c>
      <c r="U320" t="s">
        <v>2217</v>
      </c>
      <c r="V320" t="s">
        <v>7629</v>
      </c>
    </row>
    <row r="321" spans="1:23" x14ac:dyDescent="0.25">
      <c r="A321" t="s">
        <v>7630</v>
      </c>
      <c r="B321">
        <v>1</v>
      </c>
      <c r="C321" t="s">
        <v>7631</v>
      </c>
      <c r="D321" t="s">
        <v>102</v>
      </c>
      <c r="F321" t="s">
        <v>6199</v>
      </c>
      <c r="H321" t="s">
        <v>6252</v>
      </c>
      <c r="I321" t="s">
        <v>7631</v>
      </c>
      <c r="K321">
        <v>0</v>
      </c>
      <c r="L321" t="s">
        <v>7632</v>
      </c>
      <c r="M321" t="s">
        <v>7633</v>
      </c>
      <c r="O321" t="s">
        <v>7634</v>
      </c>
      <c r="P321" t="s">
        <v>102</v>
      </c>
      <c r="T321" t="s">
        <v>6212</v>
      </c>
    </row>
    <row r="322" spans="1:23" x14ac:dyDescent="0.25">
      <c r="A322" t="s">
        <v>7635</v>
      </c>
      <c r="B322">
        <v>1</v>
      </c>
      <c r="C322" t="s">
        <v>7636</v>
      </c>
      <c r="F322" t="s">
        <v>6231</v>
      </c>
      <c r="H322" t="s">
        <v>30</v>
      </c>
      <c r="I322" t="s">
        <v>7636</v>
      </c>
      <c r="J322">
        <v>21973</v>
      </c>
      <c r="K322">
        <v>0</v>
      </c>
      <c r="L322" t="s">
        <v>6906</v>
      </c>
      <c r="M322" t="s">
        <v>7591</v>
      </c>
      <c r="O322" t="s">
        <v>7637</v>
      </c>
      <c r="P322" t="s">
        <v>30</v>
      </c>
      <c r="T322" t="s">
        <v>30</v>
      </c>
    </row>
    <row r="323" spans="1:23" x14ac:dyDescent="0.25">
      <c r="A323" t="s">
        <v>2114</v>
      </c>
      <c r="B323">
        <v>1</v>
      </c>
      <c r="C323" t="s">
        <v>2585</v>
      </c>
      <c r="D323" t="s">
        <v>64</v>
      </c>
      <c r="E323" t="s">
        <v>7638</v>
      </c>
      <c r="F323" t="s">
        <v>6199</v>
      </c>
      <c r="G323">
        <v>43</v>
      </c>
      <c r="H323" t="s">
        <v>6260</v>
      </c>
      <c r="I323" t="s">
        <v>2585</v>
      </c>
      <c r="J323">
        <v>20802</v>
      </c>
      <c r="K323">
        <v>7</v>
      </c>
      <c r="L323" t="s">
        <v>7639</v>
      </c>
      <c r="M323" t="s">
        <v>7640</v>
      </c>
      <c r="N323">
        <v>28</v>
      </c>
      <c r="O323" t="s">
        <v>7641</v>
      </c>
      <c r="P323" t="s">
        <v>64</v>
      </c>
      <c r="R323">
        <v>4038441</v>
      </c>
      <c r="S323">
        <v>2</v>
      </c>
      <c r="T323" t="s">
        <v>6313</v>
      </c>
      <c r="U323" t="s">
        <v>2221</v>
      </c>
      <c r="V323" t="s">
        <v>7642</v>
      </c>
      <c r="W323">
        <v>31945</v>
      </c>
    </row>
    <row r="324" spans="1:23" x14ac:dyDescent="0.25">
      <c r="A324" t="s">
        <v>7643</v>
      </c>
      <c r="B324">
        <v>1</v>
      </c>
      <c r="C324" t="s">
        <v>7644</v>
      </c>
      <c r="D324" t="s">
        <v>29</v>
      </c>
      <c r="F324" t="s">
        <v>6199</v>
      </c>
      <c r="G324">
        <v>0</v>
      </c>
      <c r="H324" t="s">
        <v>6215</v>
      </c>
      <c r="I324" t="s">
        <v>7644</v>
      </c>
      <c r="J324">
        <v>18290</v>
      </c>
      <c r="K324">
        <v>9</v>
      </c>
      <c r="L324" t="s">
        <v>7645</v>
      </c>
      <c r="M324" t="s">
        <v>6361</v>
      </c>
      <c r="N324">
        <v>32</v>
      </c>
      <c r="O324" t="s">
        <v>7646</v>
      </c>
      <c r="P324" t="s">
        <v>29</v>
      </c>
      <c r="R324">
        <v>2577118</v>
      </c>
      <c r="T324" t="s">
        <v>6212</v>
      </c>
      <c r="V324" t="s">
        <v>7647</v>
      </c>
      <c r="W324">
        <v>30013</v>
      </c>
    </row>
    <row r="325" spans="1:23" x14ac:dyDescent="0.25">
      <c r="A325" t="s">
        <v>7648</v>
      </c>
      <c r="B325">
        <v>1</v>
      </c>
      <c r="C325" t="s">
        <v>7649</v>
      </c>
      <c r="D325" t="s">
        <v>6610</v>
      </c>
      <c r="F325" t="s">
        <v>6199</v>
      </c>
      <c r="G325">
        <v>5</v>
      </c>
      <c r="H325" t="s">
        <v>6351</v>
      </c>
      <c r="I325" t="s">
        <v>7649</v>
      </c>
      <c r="K325">
        <v>3</v>
      </c>
      <c r="L325" t="s">
        <v>7650</v>
      </c>
      <c r="M325" t="s">
        <v>7651</v>
      </c>
      <c r="N325">
        <v>25</v>
      </c>
      <c r="O325" t="s">
        <v>7652</v>
      </c>
      <c r="P325" t="s">
        <v>6610</v>
      </c>
      <c r="T325" t="s">
        <v>6264</v>
      </c>
      <c r="V325" t="s">
        <v>7653</v>
      </c>
    </row>
    <row r="326" spans="1:23" x14ac:dyDescent="0.25">
      <c r="A326" t="s">
        <v>497</v>
      </c>
      <c r="B326">
        <v>1</v>
      </c>
      <c r="C326" t="s">
        <v>7654</v>
      </c>
      <c r="D326" t="s">
        <v>126</v>
      </c>
      <c r="E326" t="s">
        <v>7655</v>
      </c>
      <c r="F326" t="s">
        <v>6199</v>
      </c>
      <c r="G326">
        <v>87</v>
      </c>
      <c r="H326" t="s">
        <v>6672</v>
      </c>
      <c r="I326" t="s">
        <v>7654</v>
      </c>
      <c r="J326">
        <v>19281</v>
      </c>
      <c r="K326">
        <v>7</v>
      </c>
      <c r="L326" t="s">
        <v>6548</v>
      </c>
      <c r="M326" t="s">
        <v>7656</v>
      </c>
      <c r="N326">
        <v>30</v>
      </c>
      <c r="O326" t="s">
        <v>7657</v>
      </c>
      <c r="P326" t="s">
        <v>126</v>
      </c>
      <c r="R326">
        <v>3125404</v>
      </c>
      <c r="T326" t="s">
        <v>6227</v>
      </c>
      <c r="V326" t="s">
        <v>7658</v>
      </c>
      <c r="W326">
        <v>30661</v>
      </c>
    </row>
    <row r="327" spans="1:23" x14ac:dyDescent="0.25">
      <c r="A327" t="s">
        <v>7659</v>
      </c>
      <c r="B327">
        <v>1</v>
      </c>
      <c r="C327" t="s">
        <v>7660</v>
      </c>
      <c r="D327" t="s">
        <v>126</v>
      </c>
      <c r="F327" t="s">
        <v>6231</v>
      </c>
      <c r="G327">
        <v>0</v>
      </c>
      <c r="H327" t="s">
        <v>30</v>
      </c>
      <c r="I327" t="s">
        <v>7660</v>
      </c>
      <c r="J327">
        <v>17395</v>
      </c>
      <c r="L327" t="s">
        <v>7661</v>
      </c>
      <c r="M327" t="s">
        <v>7662</v>
      </c>
      <c r="O327" t="s">
        <v>7663</v>
      </c>
      <c r="P327" t="s">
        <v>126</v>
      </c>
      <c r="T327" t="s">
        <v>30</v>
      </c>
    </row>
    <row r="328" spans="1:23" x14ac:dyDescent="0.25">
      <c r="A328" t="s">
        <v>708</v>
      </c>
      <c r="B328">
        <v>1</v>
      </c>
      <c r="C328" t="s">
        <v>7664</v>
      </c>
      <c r="D328" t="s">
        <v>102</v>
      </c>
      <c r="E328" t="s">
        <v>7665</v>
      </c>
      <c r="F328" t="s">
        <v>6231</v>
      </c>
      <c r="G328">
        <v>11</v>
      </c>
      <c r="H328" t="s">
        <v>6976</v>
      </c>
      <c r="I328" t="s">
        <v>7664</v>
      </c>
      <c r="J328">
        <v>17355</v>
      </c>
      <c r="K328">
        <v>5</v>
      </c>
      <c r="L328" t="s">
        <v>7666</v>
      </c>
      <c r="M328" t="s">
        <v>7667</v>
      </c>
      <c r="N328">
        <v>27</v>
      </c>
      <c r="O328" t="s">
        <v>7668</v>
      </c>
      <c r="P328" t="s">
        <v>102</v>
      </c>
      <c r="R328">
        <v>2574545</v>
      </c>
      <c r="T328" t="s">
        <v>7359</v>
      </c>
      <c r="V328" t="s">
        <v>7669</v>
      </c>
      <c r="W328">
        <v>28740</v>
      </c>
    </row>
    <row r="329" spans="1:23" x14ac:dyDescent="0.25">
      <c r="A329" t="s">
        <v>7670</v>
      </c>
      <c r="B329">
        <v>1</v>
      </c>
      <c r="C329" t="s">
        <v>7671</v>
      </c>
      <c r="D329" t="s">
        <v>102</v>
      </c>
      <c r="F329" t="s">
        <v>6199</v>
      </c>
      <c r="G329">
        <v>81</v>
      </c>
      <c r="H329" t="s">
        <v>6416</v>
      </c>
      <c r="I329" t="s">
        <v>7671</v>
      </c>
      <c r="J329">
        <v>25913</v>
      </c>
      <c r="K329">
        <v>1</v>
      </c>
      <c r="L329" t="s">
        <v>7672</v>
      </c>
      <c r="M329" t="s">
        <v>7673</v>
      </c>
      <c r="N329">
        <v>23</v>
      </c>
      <c r="O329" t="s">
        <v>7674</v>
      </c>
      <c r="P329" t="s">
        <v>102</v>
      </c>
      <c r="T329" t="s">
        <v>6454</v>
      </c>
      <c r="U329" t="s">
        <v>159</v>
      </c>
      <c r="V329" t="s">
        <v>7675</v>
      </c>
    </row>
    <row r="330" spans="1:23" x14ac:dyDescent="0.25">
      <c r="A330" t="s">
        <v>1254</v>
      </c>
      <c r="B330">
        <v>1</v>
      </c>
      <c r="C330" t="s">
        <v>1253</v>
      </c>
      <c r="D330" t="s">
        <v>126</v>
      </c>
      <c r="F330" t="s">
        <v>6199</v>
      </c>
      <c r="G330">
        <v>84</v>
      </c>
      <c r="H330" t="s">
        <v>6849</v>
      </c>
      <c r="I330" t="s">
        <v>1253</v>
      </c>
      <c r="J330">
        <v>25869</v>
      </c>
      <c r="K330">
        <v>1</v>
      </c>
      <c r="L330" t="s">
        <v>7676</v>
      </c>
      <c r="M330" t="s">
        <v>7677</v>
      </c>
      <c r="N330">
        <v>22</v>
      </c>
      <c r="O330" t="s">
        <v>7678</v>
      </c>
      <c r="P330" t="s">
        <v>126</v>
      </c>
      <c r="S330">
        <v>1</v>
      </c>
      <c r="T330" t="s">
        <v>6363</v>
      </c>
      <c r="U330" t="s">
        <v>2229</v>
      </c>
      <c r="V330" t="s">
        <v>7679</v>
      </c>
    </row>
    <row r="331" spans="1:23" x14ac:dyDescent="0.25">
      <c r="A331" t="s">
        <v>7680</v>
      </c>
      <c r="B331">
        <v>1</v>
      </c>
      <c r="C331" t="s">
        <v>7681</v>
      </c>
      <c r="D331" t="s">
        <v>126</v>
      </c>
      <c r="E331" t="s">
        <v>7682</v>
      </c>
      <c r="F331" t="s">
        <v>6199</v>
      </c>
      <c r="G331">
        <v>80</v>
      </c>
      <c r="H331" t="s">
        <v>7683</v>
      </c>
      <c r="I331" t="s">
        <v>7681</v>
      </c>
      <c r="J331">
        <v>21032</v>
      </c>
      <c r="K331">
        <v>4</v>
      </c>
      <c r="L331" t="s">
        <v>6463</v>
      </c>
      <c r="M331" t="s">
        <v>7684</v>
      </c>
      <c r="N331">
        <v>27</v>
      </c>
      <c r="O331" t="s">
        <v>7685</v>
      </c>
      <c r="P331" t="s">
        <v>126</v>
      </c>
      <c r="R331">
        <v>3122103</v>
      </c>
      <c r="T331" t="s">
        <v>6363</v>
      </c>
      <c r="V331" t="s">
        <v>7686</v>
      </c>
      <c r="W331">
        <v>32125</v>
      </c>
    </row>
    <row r="332" spans="1:23" x14ac:dyDescent="0.25">
      <c r="A332" t="s">
        <v>7687</v>
      </c>
      <c r="B332">
        <v>1</v>
      </c>
      <c r="C332" t="s">
        <v>7688</v>
      </c>
      <c r="D332" t="s">
        <v>6610</v>
      </c>
      <c r="E332" t="s">
        <v>7689</v>
      </c>
      <c r="F332" t="s">
        <v>6199</v>
      </c>
      <c r="G332">
        <v>4</v>
      </c>
      <c r="H332" t="s">
        <v>7690</v>
      </c>
      <c r="I332" t="s">
        <v>7688</v>
      </c>
      <c r="J332">
        <v>430</v>
      </c>
      <c r="K332">
        <v>16</v>
      </c>
      <c r="L332" t="s">
        <v>7691</v>
      </c>
      <c r="M332" t="s">
        <v>7692</v>
      </c>
      <c r="N332">
        <v>39</v>
      </c>
      <c r="O332" t="s">
        <v>7693</v>
      </c>
      <c r="P332" t="s">
        <v>6610</v>
      </c>
      <c r="R332">
        <v>9789</v>
      </c>
      <c r="T332" t="s">
        <v>6219</v>
      </c>
      <c r="V332" t="s">
        <v>7694</v>
      </c>
      <c r="W332">
        <v>7952</v>
      </c>
    </row>
    <row r="333" spans="1:23" x14ac:dyDescent="0.25">
      <c r="A333" t="s">
        <v>1119</v>
      </c>
      <c r="B333">
        <v>2</v>
      </c>
      <c r="C333" t="s">
        <v>7695</v>
      </c>
      <c r="D333" t="s">
        <v>102</v>
      </c>
      <c r="F333" t="s">
        <v>6199</v>
      </c>
      <c r="G333">
        <v>86</v>
      </c>
      <c r="H333" t="s">
        <v>6421</v>
      </c>
      <c r="I333" t="s">
        <v>7695</v>
      </c>
      <c r="J333">
        <v>19528</v>
      </c>
      <c r="K333">
        <v>5</v>
      </c>
      <c r="L333" t="s">
        <v>7696</v>
      </c>
      <c r="M333" t="s">
        <v>6715</v>
      </c>
      <c r="N333">
        <v>27</v>
      </c>
      <c r="O333" t="s">
        <v>7697</v>
      </c>
      <c r="P333" t="s">
        <v>102</v>
      </c>
      <c r="R333">
        <v>2971595</v>
      </c>
      <c r="T333" t="s">
        <v>6313</v>
      </c>
      <c r="V333" t="s">
        <v>7698</v>
      </c>
      <c r="W333">
        <v>30407</v>
      </c>
    </row>
    <row r="334" spans="1:23" x14ac:dyDescent="0.25">
      <c r="A334" t="s">
        <v>1119</v>
      </c>
      <c r="B334">
        <v>2</v>
      </c>
      <c r="C334" t="s">
        <v>1118</v>
      </c>
      <c r="D334" t="s">
        <v>64</v>
      </c>
      <c r="F334" t="s">
        <v>6199</v>
      </c>
      <c r="G334">
        <v>9</v>
      </c>
      <c r="H334" t="s">
        <v>6636</v>
      </c>
      <c r="I334" t="s">
        <v>1118</v>
      </c>
      <c r="J334">
        <v>23214</v>
      </c>
      <c r="K334">
        <v>4</v>
      </c>
      <c r="L334" t="s">
        <v>7696</v>
      </c>
      <c r="M334" t="s">
        <v>6715</v>
      </c>
      <c r="N334">
        <v>25</v>
      </c>
      <c r="O334" t="s">
        <v>7697</v>
      </c>
      <c r="P334" t="s">
        <v>64</v>
      </c>
      <c r="S334">
        <v>1</v>
      </c>
      <c r="T334" t="s">
        <v>6446</v>
      </c>
      <c r="U334" t="s">
        <v>62</v>
      </c>
      <c r="V334" t="s">
        <v>7699</v>
      </c>
    </row>
    <row r="335" spans="1:23" x14ac:dyDescent="0.25">
      <c r="A335" t="s">
        <v>7700</v>
      </c>
      <c r="B335">
        <v>1</v>
      </c>
      <c r="C335" t="s">
        <v>7701</v>
      </c>
      <c r="D335" t="s">
        <v>102</v>
      </c>
      <c r="F335" t="s">
        <v>6199</v>
      </c>
      <c r="G335">
        <v>0</v>
      </c>
      <c r="H335" t="s">
        <v>6383</v>
      </c>
      <c r="I335" t="s">
        <v>7701</v>
      </c>
      <c r="J335">
        <v>19347</v>
      </c>
      <c r="K335">
        <v>5</v>
      </c>
      <c r="L335" t="s">
        <v>6452</v>
      </c>
      <c r="M335" t="s">
        <v>7702</v>
      </c>
      <c r="N335">
        <v>27</v>
      </c>
      <c r="O335" t="s">
        <v>7703</v>
      </c>
      <c r="P335" t="s">
        <v>102</v>
      </c>
      <c r="R335">
        <v>3042890</v>
      </c>
      <c r="T335" t="s">
        <v>6264</v>
      </c>
      <c r="V335" t="s">
        <v>7704</v>
      </c>
      <c r="W335">
        <v>30480</v>
      </c>
    </row>
    <row r="336" spans="1:23" x14ac:dyDescent="0.25">
      <c r="A336" t="s">
        <v>7705</v>
      </c>
      <c r="B336">
        <v>1</v>
      </c>
      <c r="C336" t="s">
        <v>7706</v>
      </c>
      <c r="F336" t="s">
        <v>6231</v>
      </c>
      <c r="G336">
        <v>0</v>
      </c>
      <c r="H336" t="s">
        <v>30</v>
      </c>
      <c r="I336" t="s">
        <v>7706</v>
      </c>
      <c r="J336">
        <v>17831</v>
      </c>
      <c r="K336">
        <v>0</v>
      </c>
      <c r="L336" t="s">
        <v>6443</v>
      </c>
      <c r="M336" t="s">
        <v>7707</v>
      </c>
      <c r="O336" t="s">
        <v>7708</v>
      </c>
      <c r="P336" t="s">
        <v>30</v>
      </c>
      <c r="T336" t="s">
        <v>30</v>
      </c>
    </row>
    <row r="337" spans="1:23" x14ac:dyDescent="0.25">
      <c r="A337" t="s">
        <v>7709</v>
      </c>
      <c r="B337">
        <v>1</v>
      </c>
      <c r="C337" t="s">
        <v>7710</v>
      </c>
      <c r="D337" t="s">
        <v>64</v>
      </c>
      <c r="F337" t="s">
        <v>6231</v>
      </c>
      <c r="G337">
        <v>45</v>
      </c>
      <c r="H337" t="s">
        <v>6664</v>
      </c>
      <c r="I337" t="s">
        <v>7710</v>
      </c>
      <c r="J337">
        <v>3725</v>
      </c>
      <c r="K337">
        <v>10</v>
      </c>
      <c r="L337" t="s">
        <v>6012</v>
      </c>
      <c r="M337" t="s">
        <v>6655</v>
      </c>
      <c r="N337">
        <v>36</v>
      </c>
      <c r="O337" t="s">
        <v>7711</v>
      </c>
      <c r="P337" t="s">
        <v>64</v>
      </c>
      <c r="T337" t="s">
        <v>6371</v>
      </c>
      <c r="V337" t="s">
        <v>7712</v>
      </c>
    </row>
    <row r="338" spans="1:23" x14ac:dyDescent="0.25">
      <c r="A338" t="s">
        <v>952</v>
      </c>
      <c r="B338">
        <v>1</v>
      </c>
      <c r="C338" t="s">
        <v>7713</v>
      </c>
      <c r="D338" t="s">
        <v>29</v>
      </c>
      <c r="E338" t="s">
        <v>7714</v>
      </c>
      <c r="F338" t="s">
        <v>6199</v>
      </c>
      <c r="G338">
        <v>5</v>
      </c>
      <c r="H338" t="s">
        <v>6239</v>
      </c>
      <c r="I338" t="s">
        <v>7713</v>
      </c>
      <c r="J338">
        <v>18079</v>
      </c>
      <c r="K338">
        <v>7</v>
      </c>
      <c r="L338" t="s">
        <v>6014</v>
      </c>
      <c r="M338" t="s">
        <v>7715</v>
      </c>
      <c r="N338">
        <v>30</v>
      </c>
      <c r="O338" t="s">
        <v>7716</v>
      </c>
      <c r="P338" t="s">
        <v>29</v>
      </c>
      <c r="R338">
        <v>2577128</v>
      </c>
      <c r="T338" t="s">
        <v>6204</v>
      </c>
      <c r="V338" t="s">
        <v>7717</v>
      </c>
      <c r="W338">
        <v>29396</v>
      </c>
    </row>
    <row r="339" spans="1:23" x14ac:dyDescent="0.25">
      <c r="A339" t="s">
        <v>7718</v>
      </c>
      <c r="B339">
        <v>1</v>
      </c>
      <c r="C339" t="s">
        <v>7719</v>
      </c>
      <c r="D339" t="s">
        <v>102</v>
      </c>
      <c r="F339" t="s">
        <v>6231</v>
      </c>
      <c r="G339">
        <v>7</v>
      </c>
      <c r="H339" t="s">
        <v>6697</v>
      </c>
      <c r="I339" t="s">
        <v>7719</v>
      </c>
      <c r="J339">
        <v>18613</v>
      </c>
      <c r="K339">
        <v>0</v>
      </c>
      <c r="L339" t="s">
        <v>6678</v>
      </c>
      <c r="M339" t="s">
        <v>7720</v>
      </c>
      <c r="N339">
        <v>26</v>
      </c>
      <c r="O339" t="s">
        <v>7721</v>
      </c>
      <c r="P339" t="s">
        <v>102</v>
      </c>
      <c r="R339">
        <v>2577517</v>
      </c>
      <c r="T339" t="s">
        <v>6256</v>
      </c>
      <c r="V339" t="s">
        <v>7722</v>
      </c>
      <c r="W339">
        <v>29900</v>
      </c>
    </row>
    <row r="340" spans="1:23" x14ac:dyDescent="0.25">
      <c r="A340" t="s">
        <v>7723</v>
      </c>
      <c r="B340">
        <v>1</v>
      </c>
      <c r="C340" t="s">
        <v>7724</v>
      </c>
      <c r="D340" t="s">
        <v>126</v>
      </c>
      <c r="E340" t="s">
        <v>7725</v>
      </c>
      <c r="F340" t="s">
        <v>6199</v>
      </c>
      <c r="G340">
        <v>86</v>
      </c>
      <c r="H340" t="s">
        <v>6359</v>
      </c>
      <c r="I340" t="s">
        <v>7724</v>
      </c>
      <c r="J340">
        <v>20314</v>
      </c>
      <c r="K340">
        <v>4</v>
      </c>
      <c r="L340" t="s">
        <v>7726</v>
      </c>
      <c r="M340" t="s">
        <v>7727</v>
      </c>
      <c r="N340">
        <v>29</v>
      </c>
      <c r="O340" t="s">
        <v>7728</v>
      </c>
      <c r="P340" t="s">
        <v>126</v>
      </c>
      <c r="R340">
        <v>3951441</v>
      </c>
      <c r="T340" t="s">
        <v>6363</v>
      </c>
      <c r="V340" t="s">
        <v>7729</v>
      </c>
      <c r="W340">
        <v>31732</v>
      </c>
    </row>
    <row r="341" spans="1:23" x14ac:dyDescent="0.25">
      <c r="A341" t="s">
        <v>7730</v>
      </c>
      <c r="B341">
        <v>1</v>
      </c>
      <c r="C341" t="s">
        <v>7731</v>
      </c>
      <c r="D341" t="s">
        <v>126</v>
      </c>
      <c r="E341" t="s">
        <v>7732</v>
      </c>
      <c r="F341" t="s">
        <v>6199</v>
      </c>
      <c r="G341">
        <v>88</v>
      </c>
      <c r="H341" t="s">
        <v>6988</v>
      </c>
      <c r="I341" t="s">
        <v>7731</v>
      </c>
      <c r="J341">
        <v>17013</v>
      </c>
      <c r="K341">
        <v>7</v>
      </c>
      <c r="L341" t="s">
        <v>7733</v>
      </c>
      <c r="M341" t="s">
        <v>7076</v>
      </c>
      <c r="N341">
        <v>29</v>
      </c>
      <c r="O341" t="s">
        <v>7734</v>
      </c>
      <c r="P341" t="s">
        <v>126</v>
      </c>
      <c r="R341">
        <v>2577661</v>
      </c>
      <c r="T341" t="s">
        <v>6227</v>
      </c>
      <c r="V341" t="s">
        <v>7344</v>
      </c>
      <c r="W341">
        <v>28642</v>
      </c>
    </row>
    <row r="342" spans="1:23" x14ac:dyDescent="0.25">
      <c r="A342" t="s">
        <v>7735</v>
      </c>
      <c r="B342">
        <v>1</v>
      </c>
      <c r="C342" t="s">
        <v>7736</v>
      </c>
      <c r="D342" t="s">
        <v>102</v>
      </c>
      <c r="F342" t="s">
        <v>6199</v>
      </c>
      <c r="G342">
        <v>3</v>
      </c>
      <c r="H342" t="s">
        <v>6776</v>
      </c>
      <c r="I342" t="s">
        <v>7736</v>
      </c>
      <c r="J342">
        <v>19472</v>
      </c>
      <c r="K342">
        <v>5</v>
      </c>
      <c r="L342" t="s">
        <v>7392</v>
      </c>
      <c r="M342" t="s">
        <v>7737</v>
      </c>
      <c r="N342">
        <v>28</v>
      </c>
      <c r="O342" t="s">
        <v>7738</v>
      </c>
      <c r="P342" t="s">
        <v>102</v>
      </c>
      <c r="R342">
        <v>2969894</v>
      </c>
      <c r="T342" t="s">
        <v>6355</v>
      </c>
      <c r="V342" t="s">
        <v>7739</v>
      </c>
      <c r="W342">
        <v>30819</v>
      </c>
    </row>
    <row r="343" spans="1:23" x14ac:dyDescent="0.25">
      <c r="A343" t="s">
        <v>7740</v>
      </c>
      <c r="B343">
        <v>1</v>
      </c>
      <c r="C343" t="s">
        <v>7741</v>
      </c>
      <c r="D343" t="s">
        <v>64</v>
      </c>
      <c r="F343" t="s">
        <v>6199</v>
      </c>
      <c r="G343">
        <v>36</v>
      </c>
      <c r="H343" t="s">
        <v>6837</v>
      </c>
      <c r="I343" t="s">
        <v>7741</v>
      </c>
      <c r="K343">
        <v>1</v>
      </c>
      <c r="L343" t="s">
        <v>7742</v>
      </c>
      <c r="M343" t="s">
        <v>6246</v>
      </c>
      <c r="N343">
        <v>24</v>
      </c>
      <c r="O343" t="s">
        <v>7743</v>
      </c>
      <c r="P343" t="s">
        <v>64</v>
      </c>
      <c r="T343" t="s">
        <v>6454</v>
      </c>
      <c r="V343" t="s">
        <v>7744</v>
      </c>
    </row>
    <row r="344" spans="1:23" x14ac:dyDescent="0.25">
      <c r="A344" t="s">
        <v>7745</v>
      </c>
      <c r="B344">
        <v>1</v>
      </c>
      <c r="C344" t="s">
        <v>7746</v>
      </c>
      <c r="D344" t="s">
        <v>102</v>
      </c>
      <c r="F344" t="s">
        <v>6199</v>
      </c>
      <c r="G344">
        <v>0</v>
      </c>
      <c r="H344" t="s">
        <v>6776</v>
      </c>
      <c r="I344" t="s">
        <v>7746</v>
      </c>
      <c r="J344">
        <v>17412</v>
      </c>
      <c r="K344">
        <v>10</v>
      </c>
      <c r="L344" t="s">
        <v>6464</v>
      </c>
      <c r="M344" t="s">
        <v>6361</v>
      </c>
      <c r="N344">
        <v>30</v>
      </c>
      <c r="O344" t="s">
        <v>7747</v>
      </c>
      <c r="P344" t="s">
        <v>102</v>
      </c>
      <c r="T344" t="s">
        <v>6204</v>
      </c>
      <c r="V344" t="s">
        <v>7748</v>
      </c>
      <c r="W344">
        <v>28971</v>
      </c>
    </row>
    <row r="345" spans="1:23" x14ac:dyDescent="0.25">
      <c r="A345" t="s">
        <v>537</v>
      </c>
      <c r="B345">
        <v>1</v>
      </c>
      <c r="C345" t="s">
        <v>7749</v>
      </c>
      <c r="D345" t="s">
        <v>29</v>
      </c>
      <c r="E345" t="s">
        <v>7750</v>
      </c>
      <c r="F345" t="s">
        <v>6199</v>
      </c>
      <c r="G345">
        <v>4</v>
      </c>
      <c r="H345" t="s">
        <v>6462</v>
      </c>
      <c r="I345" t="s">
        <v>7749</v>
      </c>
      <c r="J345">
        <v>2405</v>
      </c>
      <c r="K345">
        <v>15</v>
      </c>
      <c r="L345" t="s">
        <v>7603</v>
      </c>
      <c r="M345" t="s">
        <v>7751</v>
      </c>
      <c r="N345">
        <v>37</v>
      </c>
      <c r="O345" t="s">
        <v>7752</v>
      </c>
      <c r="P345" t="s">
        <v>29</v>
      </c>
      <c r="R345">
        <v>11291</v>
      </c>
      <c r="T345" t="s">
        <v>6204</v>
      </c>
      <c r="V345" t="s">
        <v>7753</v>
      </c>
      <c r="W345">
        <v>8834</v>
      </c>
    </row>
    <row r="346" spans="1:23" x14ac:dyDescent="0.25">
      <c r="A346" t="s">
        <v>1416</v>
      </c>
      <c r="B346">
        <v>1</v>
      </c>
      <c r="C346" t="s">
        <v>1415</v>
      </c>
      <c r="D346" t="s">
        <v>64</v>
      </c>
      <c r="F346" t="s">
        <v>6199</v>
      </c>
      <c r="G346">
        <v>4</v>
      </c>
      <c r="H346" t="s">
        <v>6421</v>
      </c>
      <c r="I346" t="s">
        <v>1415</v>
      </c>
      <c r="J346">
        <v>23247</v>
      </c>
      <c r="K346">
        <v>4</v>
      </c>
      <c r="L346" t="s">
        <v>6778</v>
      </c>
      <c r="M346" t="s">
        <v>7754</v>
      </c>
      <c r="N346">
        <v>26</v>
      </c>
      <c r="O346" t="s">
        <v>7755</v>
      </c>
      <c r="P346" t="s">
        <v>64</v>
      </c>
      <c r="S346">
        <v>1</v>
      </c>
      <c r="T346" t="s">
        <v>6346</v>
      </c>
      <c r="U346" t="s">
        <v>2233</v>
      </c>
      <c r="V346" t="s">
        <v>7756</v>
      </c>
    </row>
    <row r="347" spans="1:23" x14ac:dyDescent="0.25">
      <c r="A347" t="s">
        <v>7757</v>
      </c>
      <c r="B347">
        <v>1</v>
      </c>
      <c r="C347" t="s">
        <v>7758</v>
      </c>
      <c r="F347" t="s">
        <v>6231</v>
      </c>
      <c r="G347">
        <v>0</v>
      </c>
      <c r="H347" t="s">
        <v>30</v>
      </c>
      <c r="I347" t="s">
        <v>7758</v>
      </c>
      <c r="J347">
        <v>17888</v>
      </c>
      <c r="K347">
        <v>0</v>
      </c>
      <c r="L347" t="s">
        <v>6224</v>
      </c>
      <c r="M347" t="s">
        <v>7759</v>
      </c>
      <c r="O347" t="s">
        <v>7760</v>
      </c>
      <c r="P347" t="s">
        <v>30</v>
      </c>
      <c r="T347" t="s">
        <v>30</v>
      </c>
    </row>
    <row r="348" spans="1:23" x14ac:dyDescent="0.25">
      <c r="A348" t="s">
        <v>7761</v>
      </c>
      <c r="B348">
        <v>1</v>
      </c>
      <c r="C348" t="s">
        <v>7762</v>
      </c>
      <c r="D348" t="s">
        <v>102</v>
      </c>
      <c r="F348" t="s">
        <v>6231</v>
      </c>
      <c r="G348">
        <v>16</v>
      </c>
      <c r="H348" t="s">
        <v>6260</v>
      </c>
      <c r="I348" t="s">
        <v>7762</v>
      </c>
      <c r="J348">
        <v>20602</v>
      </c>
      <c r="K348">
        <v>4</v>
      </c>
      <c r="L348" t="s">
        <v>7763</v>
      </c>
      <c r="M348" t="s">
        <v>7764</v>
      </c>
      <c r="O348" t="s">
        <v>7765</v>
      </c>
      <c r="P348" t="s">
        <v>102</v>
      </c>
      <c r="R348">
        <v>3047553</v>
      </c>
      <c r="T348" t="s">
        <v>6313</v>
      </c>
      <c r="W348">
        <v>31646</v>
      </c>
    </row>
    <row r="349" spans="1:23" x14ac:dyDescent="0.25">
      <c r="A349" t="s">
        <v>7766</v>
      </c>
      <c r="B349">
        <v>1</v>
      </c>
      <c r="C349" t="s">
        <v>7767</v>
      </c>
      <c r="D349" t="s">
        <v>64</v>
      </c>
      <c r="F349" t="s">
        <v>6199</v>
      </c>
      <c r="G349">
        <v>35</v>
      </c>
      <c r="H349" t="s">
        <v>7768</v>
      </c>
      <c r="I349" t="s">
        <v>7767</v>
      </c>
      <c r="J349">
        <v>28352</v>
      </c>
      <c r="K349">
        <v>0</v>
      </c>
      <c r="L349" t="s">
        <v>7769</v>
      </c>
      <c r="M349" t="s">
        <v>7770</v>
      </c>
      <c r="O349" t="s">
        <v>7771</v>
      </c>
      <c r="P349" t="s">
        <v>64</v>
      </c>
      <c r="T349" t="s">
        <v>6313</v>
      </c>
      <c r="U349" t="s">
        <v>28</v>
      </c>
    </row>
    <row r="350" spans="1:23" x14ac:dyDescent="0.25">
      <c r="A350" t="s">
        <v>7772</v>
      </c>
      <c r="B350">
        <v>1</v>
      </c>
      <c r="C350" t="s">
        <v>7773</v>
      </c>
      <c r="D350" t="s">
        <v>126</v>
      </c>
      <c r="F350" t="s">
        <v>6199</v>
      </c>
      <c r="G350">
        <v>0</v>
      </c>
      <c r="H350" t="s">
        <v>6351</v>
      </c>
      <c r="I350" t="s">
        <v>7773</v>
      </c>
      <c r="J350">
        <v>17238</v>
      </c>
      <c r="K350">
        <v>10</v>
      </c>
      <c r="L350" t="s">
        <v>7774</v>
      </c>
      <c r="M350" t="s">
        <v>7775</v>
      </c>
      <c r="N350">
        <v>32</v>
      </c>
      <c r="O350" t="s">
        <v>7776</v>
      </c>
      <c r="P350" t="s">
        <v>126</v>
      </c>
      <c r="R350">
        <v>2507292</v>
      </c>
      <c r="T350" t="s">
        <v>6227</v>
      </c>
      <c r="V350" t="s">
        <v>7777</v>
      </c>
      <c r="W350">
        <v>28765</v>
      </c>
    </row>
    <row r="351" spans="1:23" x14ac:dyDescent="0.25">
      <c r="A351" t="s">
        <v>7778</v>
      </c>
      <c r="B351">
        <v>1</v>
      </c>
      <c r="C351" t="s">
        <v>7779</v>
      </c>
      <c r="D351" t="s">
        <v>126</v>
      </c>
      <c r="F351" t="s">
        <v>6199</v>
      </c>
      <c r="H351" t="s">
        <v>2866</v>
      </c>
      <c r="I351" t="s">
        <v>7779</v>
      </c>
      <c r="K351">
        <v>0</v>
      </c>
      <c r="L351" t="s">
        <v>7780</v>
      </c>
      <c r="M351" t="s">
        <v>7781</v>
      </c>
      <c r="O351" t="s">
        <v>7782</v>
      </c>
      <c r="P351" t="s">
        <v>126</v>
      </c>
      <c r="T351" t="s">
        <v>6355</v>
      </c>
    </row>
    <row r="352" spans="1:23" x14ac:dyDescent="0.25">
      <c r="A352" t="s">
        <v>7783</v>
      </c>
      <c r="B352">
        <v>1</v>
      </c>
      <c r="C352" t="s">
        <v>7784</v>
      </c>
      <c r="D352" t="s">
        <v>29</v>
      </c>
      <c r="F352" t="s">
        <v>6199</v>
      </c>
      <c r="G352">
        <v>7</v>
      </c>
      <c r="H352" t="s">
        <v>6215</v>
      </c>
      <c r="I352" t="s">
        <v>7784</v>
      </c>
      <c r="J352">
        <v>22160</v>
      </c>
      <c r="K352">
        <v>3</v>
      </c>
      <c r="L352" t="s">
        <v>7785</v>
      </c>
      <c r="M352" t="s">
        <v>7786</v>
      </c>
      <c r="N352">
        <v>26</v>
      </c>
      <c r="O352" t="s">
        <v>7787</v>
      </c>
      <c r="P352" t="s">
        <v>29</v>
      </c>
      <c r="R352">
        <v>3926936</v>
      </c>
      <c r="T352" t="s">
        <v>6227</v>
      </c>
      <c r="V352" t="s">
        <v>6804</v>
      </c>
      <c r="W352">
        <v>33279</v>
      </c>
    </row>
    <row r="353" spans="1:23" x14ac:dyDescent="0.25">
      <c r="A353" t="s">
        <v>7788</v>
      </c>
      <c r="B353">
        <v>1</v>
      </c>
      <c r="C353" t="s">
        <v>7789</v>
      </c>
      <c r="D353" t="s">
        <v>102</v>
      </c>
      <c r="F353" t="s">
        <v>6231</v>
      </c>
      <c r="H353" t="s">
        <v>6232</v>
      </c>
      <c r="I353" t="s">
        <v>7789</v>
      </c>
      <c r="J353">
        <v>22131</v>
      </c>
      <c r="K353">
        <v>0</v>
      </c>
      <c r="L353" t="s">
        <v>7790</v>
      </c>
      <c r="M353" t="s">
        <v>7791</v>
      </c>
      <c r="O353" t="s">
        <v>7792</v>
      </c>
      <c r="P353" t="s">
        <v>102</v>
      </c>
      <c r="Q353" t="s">
        <v>6411</v>
      </c>
      <c r="T353" t="s">
        <v>6757</v>
      </c>
    </row>
    <row r="354" spans="1:23" x14ac:dyDescent="0.25">
      <c r="A354" t="s">
        <v>2194</v>
      </c>
      <c r="B354">
        <v>1</v>
      </c>
      <c r="C354" t="s">
        <v>7793</v>
      </c>
      <c r="D354" t="s">
        <v>29</v>
      </c>
      <c r="F354" t="s">
        <v>6199</v>
      </c>
      <c r="G354">
        <v>15</v>
      </c>
      <c r="H354" t="s">
        <v>6868</v>
      </c>
      <c r="I354" t="s">
        <v>7793</v>
      </c>
      <c r="K354">
        <v>2</v>
      </c>
      <c r="L354" t="s">
        <v>7794</v>
      </c>
      <c r="M354" t="s">
        <v>7795</v>
      </c>
      <c r="N354">
        <v>27</v>
      </c>
      <c r="O354" t="s">
        <v>7796</v>
      </c>
      <c r="P354" t="s">
        <v>29</v>
      </c>
      <c r="T354" t="s">
        <v>6264</v>
      </c>
      <c r="V354" t="s">
        <v>7797</v>
      </c>
    </row>
    <row r="355" spans="1:23" x14ac:dyDescent="0.25">
      <c r="A355" t="s">
        <v>7798</v>
      </c>
      <c r="B355">
        <v>1</v>
      </c>
      <c r="C355" t="s">
        <v>7799</v>
      </c>
      <c r="D355" t="s">
        <v>29</v>
      </c>
      <c r="F355" t="s">
        <v>6199</v>
      </c>
      <c r="G355">
        <v>6</v>
      </c>
      <c r="H355" t="s">
        <v>7139</v>
      </c>
      <c r="I355" t="s">
        <v>7799</v>
      </c>
      <c r="J355">
        <v>22261</v>
      </c>
      <c r="K355">
        <v>2</v>
      </c>
      <c r="L355" t="s">
        <v>7800</v>
      </c>
      <c r="M355" t="s">
        <v>6719</v>
      </c>
      <c r="N355">
        <v>24</v>
      </c>
      <c r="O355" t="s">
        <v>7801</v>
      </c>
      <c r="P355" t="s">
        <v>29</v>
      </c>
      <c r="T355" t="s">
        <v>6227</v>
      </c>
      <c r="U355" t="s">
        <v>2246</v>
      </c>
      <c r="V355" t="s">
        <v>7802</v>
      </c>
      <c r="W355">
        <v>33229</v>
      </c>
    </row>
    <row r="356" spans="1:23" x14ac:dyDescent="0.25">
      <c r="A356" t="s">
        <v>7803</v>
      </c>
      <c r="B356">
        <v>1</v>
      </c>
      <c r="C356" t="s">
        <v>7804</v>
      </c>
      <c r="D356" t="s">
        <v>29</v>
      </c>
      <c r="F356" t="s">
        <v>6199</v>
      </c>
      <c r="G356">
        <v>16</v>
      </c>
      <c r="H356" t="s">
        <v>6629</v>
      </c>
      <c r="I356" t="s">
        <v>7804</v>
      </c>
      <c r="K356">
        <v>1</v>
      </c>
      <c r="L356" t="s">
        <v>7805</v>
      </c>
      <c r="M356" t="s">
        <v>7806</v>
      </c>
      <c r="N356">
        <v>25</v>
      </c>
      <c r="O356" t="s">
        <v>7807</v>
      </c>
      <c r="P356" t="s">
        <v>29</v>
      </c>
      <c r="T356" t="s">
        <v>6227</v>
      </c>
      <c r="V356" t="s">
        <v>7808</v>
      </c>
    </row>
    <row r="357" spans="1:23" x14ac:dyDescent="0.25">
      <c r="A357" t="s">
        <v>1703</v>
      </c>
      <c r="B357">
        <v>1</v>
      </c>
      <c r="C357" t="s">
        <v>2608</v>
      </c>
      <c r="D357" t="s">
        <v>102</v>
      </c>
      <c r="F357" t="s">
        <v>6199</v>
      </c>
      <c r="G357">
        <v>4</v>
      </c>
      <c r="H357" t="s">
        <v>5451</v>
      </c>
      <c r="I357" t="s">
        <v>2608</v>
      </c>
      <c r="J357">
        <v>23155</v>
      </c>
      <c r="K357">
        <v>4</v>
      </c>
      <c r="L357" t="s">
        <v>7809</v>
      </c>
      <c r="M357" t="s">
        <v>7810</v>
      </c>
      <c r="N357">
        <v>26</v>
      </c>
      <c r="O357" t="s">
        <v>7811</v>
      </c>
      <c r="P357" t="s">
        <v>102</v>
      </c>
      <c r="S357">
        <v>3</v>
      </c>
      <c r="T357" t="s">
        <v>6346</v>
      </c>
      <c r="U357" t="s">
        <v>2244</v>
      </c>
      <c r="V357" t="s">
        <v>7812</v>
      </c>
    </row>
    <row r="358" spans="1:23" x14ac:dyDescent="0.25">
      <c r="A358" t="s">
        <v>7813</v>
      </c>
      <c r="B358">
        <v>1</v>
      </c>
      <c r="C358" t="s">
        <v>7814</v>
      </c>
      <c r="D358" t="s">
        <v>64</v>
      </c>
      <c r="F358" t="s">
        <v>6199</v>
      </c>
      <c r="G358">
        <v>30</v>
      </c>
      <c r="H358" t="s">
        <v>6232</v>
      </c>
      <c r="I358" t="s">
        <v>7814</v>
      </c>
      <c r="J358">
        <v>23301</v>
      </c>
      <c r="K358">
        <v>3</v>
      </c>
      <c r="L358" t="s">
        <v>7815</v>
      </c>
      <c r="M358" t="s">
        <v>7816</v>
      </c>
      <c r="N358">
        <v>25</v>
      </c>
      <c r="O358" t="s">
        <v>7817</v>
      </c>
      <c r="P358" t="s">
        <v>64</v>
      </c>
      <c r="T358" t="s">
        <v>6346</v>
      </c>
      <c r="V358" t="s">
        <v>7818</v>
      </c>
    </row>
    <row r="359" spans="1:23" x14ac:dyDescent="0.25">
      <c r="A359" t="s">
        <v>7819</v>
      </c>
      <c r="B359">
        <v>1</v>
      </c>
      <c r="C359" t="s">
        <v>7820</v>
      </c>
      <c r="D359" t="s">
        <v>64</v>
      </c>
      <c r="F359" t="s">
        <v>6199</v>
      </c>
      <c r="G359">
        <v>45</v>
      </c>
      <c r="H359" t="s">
        <v>6215</v>
      </c>
      <c r="I359" t="s">
        <v>7820</v>
      </c>
      <c r="K359">
        <v>1</v>
      </c>
      <c r="L359" t="s">
        <v>7821</v>
      </c>
      <c r="M359" t="s">
        <v>6839</v>
      </c>
      <c r="N359">
        <v>24</v>
      </c>
      <c r="O359" t="s">
        <v>7822</v>
      </c>
      <c r="P359" t="s">
        <v>64</v>
      </c>
      <c r="T359" t="s">
        <v>6313</v>
      </c>
      <c r="V359" t="s">
        <v>7823</v>
      </c>
    </row>
    <row r="360" spans="1:23" x14ac:dyDescent="0.25">
      <c r="A360" t="s">
        <v>7824</v>
      </c>
      <c r="B360">
        <v>1</v>
      </c>
      <c r="C360" t="s">
        <v>7825</v>
      </c>
      <c r="D360" t="s">
        <v>126</v>
      </c>
      <c r="E360" t="s">
        <v>7826</v>
      </c>
      <c r="F360" t="s">
        <v>6199</v>
      </c>
      <c r="G360">
        <v>81</v>
      </c>
      <c r="H360" t="s">
        <v>6351</v>
      </c>
      <c r="I360" t="s">
        <v>7825</v>
      </c>
      <c r="J360">
        <v>20152</v>
      </c>
      <c r="K360">
        <v>4</v>
      </c>
      <c r="L360" t="s">
        <v>6982</v>
      </c>
      <c r="M360" t="s">
        <v>7827</v>
      </c>
      <c r="N360">
        <v>26</v>
      </c>
      <c r="O360" t="s">
        <v>7828</v>
      </c>
      <c r="P360" t="s">
        <v>126</v>
      </c>
      <c r="R360">
        <v>3047912</v>
      </c>
      <c r="T360" t="s">
        <v>7484</v>
      </c>
      <c r="V360" t="s">
        <v>7829</v>
      </c>
      <c r="W360">
        <v>31680</v>
      </c>
    </row>
    <row r="361" spans="1:23" x14ac:dyDescent="0.25">
      <c r="A361" t="s">
        <v>7830</v>
      </c>
      <c r="B361">
        <v>1</v>
      </c>
      <c r="C361" t="s">
        <v>7831</v>
      </c>
      <c r="D361" t="s">
        <v>102</v>
      </c>
      <c r="F361" t="s">
        <v>6199</v>
      </c>
      <c r="G361">
        <v>0</v>
      </c>
      <c r="H361" t="s">
        <v>6629</v>
      </c>
      <c r="I361" t="s">
        <v>7831</v>
      </c>
      <c r="J361">
        <v>21755</v>
      </c>
      <c r="K361">
        <v>2</v>
      </c>
      <c r="L361" t="s">
        <v>7832</v>
      </c>
      <c r="M361" t="s">
        <v>7833</v>
      </c>
      <c r="N361">
        <v>24</v>
      </c>
      <c r="O361" t="s">
        <v>7834</v>
      </c>
      <c r="P361" t="s">
        <v>102</v>
      </c>
      <c r="R361">
        <v>4044121</v>
      </c>
      <c r="T361" t="s">
        <v>6212</v>
      </c>
      <c r="V361" t="s">
        <v>7835</v>
      </c>
      <c r="W361">
        <v>33209</v>
      </c>
    </row>
    <row r="362" spans="1:23" x14ac:dyDescent="0.25">
      <c r="A362" t="s">
        <v>7836</v>
      </c>
      <c r="B362">
        <v>1</v>
      </c>
      <c r="C362" t="s">
        <v>7837</v>
      </c>
      <c r="D362" t="s">
        <v>126</v>
      </c>
      <c r="E362" t="s">
        <v>7838</v>
      </c>
      <c r="F362" t="s">
        <v>6199</v>
      </c>
      <c r="G362">
        <v>0</v>
      </c>
      <c r="H362" t="s">
        <v>6200</v>
      </c>
      <c r="I362" t="s">
        <v>7837</v>
      </c>
      <c r="J362">
        <v>20311</v>
      </c>
      <c r="K362">
        <v>4</v>
      </c>
      <c r="L362" t="s">
        <v>7839</v>
      </c>
      <c r="M362" t="s">
        <v>6790</v>
      </c>
      <c r="N362">
        <v>27</v>
      </c>
      <c r="O362" t="s">
        <v>7840</v>
      </c>
      <c r="P362" t="s">
        <v>126</v>
      </c>
      <c r="R362">
        <v>3039970</v>
      </c>
      <c r="T362" t="s">
        <v>6355</v>
      </c>
      <c r="V362" t="s">
        <v>7841</v>
      </c>
      <c r="W362">
        <v>31682</v>
      </c>
    </row>
    <row r="363" spans="1:23" x14ac:dyDescent="0.25">
      <c r="A363" t="s">
        <v>798</v>
      </c>
      <c r="B363">
        <v>1</v>
      </c>
      <c r="C363" t="s">
        <v>7842</v>
      </c>
      <c r="D363" t="s">
        <v>102</v>
      </c>
      <c r="E363" t="s">
        <v>7843</v>
      </c>
      <c r="F363" t="s">
        <v>6925</v>
      </c>
      <c r="G363">
        <v>5</v>
      </c>
      <c r="H363" t="s">
        <v>6697</v>
      </c>
      <c r="I363" t="s">
        <v>7842</v>
      </c>
      <c r="J363">
        <v>16553</v>
      </c>
      <c r="K363">
        <v>6</v>
      </c>
      <c r="L363" t="s">
        <v>7625</v>
      </c>
      <c r="M363" t="s">
        <v>6338</v>
      </c>
      <c r="N363">
        <v>28</v>
      </c>
      <c r="O363" t="s">
        <v>7844</v>
      </c>
      <c r="P363" t="s">
        <v>102</v>
      </c>
      <c r="R363">
        <v>17399</v>
      </c>
      <c r="T363" t="s">
        <v>6385</v>
      </c>
      <c r="V363" t="s">
        <v>7845</v>
      </c>
      <c r="W363">
        <v>27938</v>
      </c>
    </row>
    <row r="364" spans="1:23" x14ac:dyDescent="0.25">
      <c r="A364" t="s">
        <v>7846</v>
      </c>
      <c r="B364">
        <v>1</v>
      </c>
      <c r="C364" t="s">
        <v>7847</v>
      </c>
      <c r="D364" t="s">
        <v>126</v>
      </c>
      <c r="E364" t="s">
        <v>7848</v>
      </c>
      <c r="F364" t="s">
        <v>6199</v>
      </c>
      <c r="G364">
        <v>84</v>
      </c>
      <c r="H364" t="s">
        <v>7849</v>
      </c>
      <c r="I364" t="s">
        <v>7847</v>
      </c>
      <c r="J364">
        <v>20812</v>
      </c>
      <c r="K364">
        <v>5</v>
      </c>
      <c r="L364" t="s">
        <v>7850</v>
      </c>
      <c r="M364" t="s">
        <v>7851</v>
      </c>
      <c r="N364">
        <v>27</v>
      </c>
      <c r="O364" t="s">
        <v>7852</v>
      </c>
      <c r="P364" t="s">
        <v>126</v>
      </c>
      <c r="R364">
        <v>3940587</v>
      </c>
      <c r="T364" t="s">
        <v>6204</v>
      </c>
      <c r="V364" t="s">
        <v>7853</v>
      </c>
      <c r="W364">
        <v>32576</v>
      </c>
    </row>
    <row r="365" spans="1:23" x14ac:dyDescent="0.25">
      <c r="A365" t="s">
        <v>7854</v>
      </c>
      <c r="B365">
        <v>1</v>
      </c>
      <c r="C365" t="s">
        <v>7855</v>
      </c>
      <c r="D365" t="s">
        <v>31</v>
      </c>
      <c r="F365" t="s">
        <v>6199</v>
      </c>
      <c r="G365">
        <v>11</v>
      </c>
      <c r="H365" t="s">
        <v>6416</v>
      </c>
      <c r="I365" t="s">
        <v>7855</v>
      </c>
      <c r="J365">
        <v>28443</v>
      </c>
      <c r="K365">
        <v>0</v>
      </c>
      <c r="L365" t="s">
        <v>6948</v>
      </c>
      <c r="M365" t="s">
        <v>7856</v>
      </c>
      <c r="O365" t="s">
        <v>7857</v>
      </c>
      <c r="P365" t="s">
        <v>31</v>
      </c>
      <c r="T365" t="s">
        <v>6204</v>
      </c>
    </row>
    <row r="366" spans="1:23" x14ac:dyDescent="0.25">
      <c r="A366" t="s">
        <v>7858</v>
      </c>
      <c r="B366">
        <v>1</v>
      </c>
      <c r="C366" t="s">
        <v>7859</v>
      </c>
      <c r="D366" t="s">
        <v>31</v>
      </c>
      <c r="F366" t="s">
        <v>6199</v>
      </c>
      <c r="G366">
        <v>46</v>
      </c>
      <c r="H366" t="s">
        <v>7860</v>
      </c>
      <c r="I366" t="s">
        <v>7859</v>
      </c>
      <c r="J366">
        <v>24741</v>
      </c>
      <c r="K366">
        <v>3</v>
      </c>
      <c r="L366" t="s">
        <v>7861</v>
      </c>
      <c r="M366" t="s">
        <v>6338</v>
      </c>
      <c r="N366">
        <v>26</v>
      </c>
      <c r="O366" t="s">
        <v>7862</v>
      </c>
      <c r="P366" t="s">
        <v>31</v>
      </c>
      <c r="S366">
        <v>2</v>
      </c>
      <c r="T366" t="s">
        <v>6264</v>
      </c>
      <c r="U366" t="s">
        <v>54</v>
      </c>
      <c r="V366" t="s">
        <v>7863</v>
      </c>
    </row>
    <row r="367" spans="1:23" x14ac:dyDescent="0.25">
      <c r="A367" t="s">
        <v>7864</v>
      </c>
      <c r="B367">
        <v>1</v>
      </c>
      <c r="C367" t="s">
        <v>7865</v>
      </c>
      <c r="D367" t="s">
        <v>64</v>
      </c>
      <c r="F367" t="s">
        <v>6199</v>
      </c>
      <c r="G367">
        <v>0</v>
      </c>
      <c r="H367" t="s">
        <v>6629</v>
      </c>
      <c r="I367" t="s">
        <v>7865</v>
      </c>
      <c r="J367">
        <v>19600</v>
      </c>
      <c r="K367">
        <v>5</v>
      </c>
      <c r="L367" t="s">
        <v>7866</v>
      </c>
      <c r="M367" t="s">
        <v>7369</v>
      </c>
      <c r="N367">
        <v>26</v>
      </c>
      <c r="O367" t="s">
        <v>7867</v>
      </c>
      <c r="P367" t="s">
        <v>64</v>
      </c>
      <c r="R367">
        <v>3049325</v>
      </c>
      <c r="T367" t="s">
        <v>6313</v>
      </c>
      <c r="V367" t="s">
        <v>7868</v>
      </c>
      <c r="W367">
        <v>30851</v>
      </c>
    </row>
    <row r="368" spans="1:23" x14ac:dyDescent="0.25">
      <c r="A368" t="s">
        <v>766</v>
      </c>
      <c r="B368">
        <v>1</v>
      </c>
      <c r="C368" t="s">
        <v>7869</v>
      </c>
      <c r="D368" t="s">
        <v>102</v>
      </c>
      <c r="F368" t="s">
        <v>6231</v>
      </c>
      <c r="G368">
        <v>87</v>
      </c>
      <c r="H368" t="s">
        <v>6252</v>
      </c>
      <c r="I368" t="s">
        <v>7869</v>
      </c>
      <c r="J368">
        <v>11084</v>
      </c>
      <c r="K368">
        <v>10</v>
      </c>
      <c r="L368" t="s">
        <v>7870</v>
      </c>
      <c r="M368" t="s">
        <v>7871</v>
      </c>
      <c r="N368">
        <v>33</v>
      </c>
      <c r="O368" t="s">
        <v>7872</v>
      </c>
      <c r="P368" t="s">
        <v>102</v>
      </c>
      <c r="R368">
        <v>13409</v>
      </c>
      <c r="T368" t="s">
        <v>6371</v>
      </c>
      <c r="V368" t="s">
        <v>6814</v>
      </c>
      <c r="W368">
        <v>24198</v>
      </c>
    </row>
    <row r="369" spans="1:23" x14ac:dyDescent="0.25">
      <c r="A369" t="s">
        <v>7873</v>
      </c>
      <c r="B369">
        <v>1</v>
      </c>
      <c r="C369" t="s">
        <v>7874</v>
      </c>
      <c r="D369" t="s">
        <v>102</v>
      </c>
      <c r="F369" t="s">
        <v>6199</v>
      </c>
      <c r="H369" t="s">
        <v>6868</v>
      </c>
      <c r="I369" t="s">
        <v>7874</v>
      </c>
      <c r="K369">
        <v>1</v>
      </c>
      <c r="L369" t="s">
        <v>6246</v>
      </c>
      <c r="M369" t="s">
        <v>7875</v>
      </c>
      <c r="N369">
        <v>25</v>
      </c>
      <c r="O369" t="s">
        <v>7876</v>
      </c>
      <c r="P369" t="s">
        <v>102</v>
      </c>
      <c r="T369" t="s">
        <v>6212</v>
      </c>
      <c r="V369" t="s">
        <v>7877</v>
      </c>
    </row>
    <row r="370" spans="1:23" x14ac:dyDescent="0.25">
      <c r="A370" t="s">
        <v>7878</v>
      </c>
      <c r="B370">
        <v>1</v>
      </c>
      <c r="C370" t="s">
        <v>7879</v>
      </c>
      <c r="F370" t="s">
        <v>6231</v>
      </c>
      <c r="G370">
        <v>0</v>
      </c>
      <c r="H370" t="s">
        <v>30</v>
      </c>
      <c r="I370" t="s">
        <v>7879</v>
      </c>
      <c r="J370">
        <v>18860</v>
      </c>
      <c r="K370">
        <v>0</v>
      </c>
      <c r="L370" t="s">
        <v>6224</v>
      </c>
      <c r="M370" t="s">
        <v>7880</v>
      </c>
      <c r="O370" t="s">
        <v>7881</v>
      </c>
      <c r="P370" t="s">
        <v>30</v>
      </c>
      <c r="T370" t="s">
        <v>30</v>
      </c>
    </row>
    <row r="371" spans="1:23" x14ac:dyDescent="0.25">
      <c r="A371" t="s">
        <v>7882</v>
      </c>
      <c r="B371">
        <v>1</v>
      </c>
      <c r="C371" t="s">
        <v>7883</v>
      </c>
      <c r="D371" t="s">
        <v>102</v>
      </c>
      <c r="F371" t="s">
        <v>6199</v>
      </c>
      <c r="H371" t="s">
        <v>6724</v>
      </c>
      <c r="I371" t="s">
        <v>7883</v>
      </c>
      <c r="K371">
        <v>1</v>
      </c>
      <c r="L371" t="s">
        <v>7884</v>
      </c>
      <c r="M371" t="s">
        <v>7456</v>
      </c>
      <c r="N371">
        <v>24</v>
      </c>
      <c r="O371" t="s">
        <v>7885</v>
      </c>
      <c r="P371" t="s">
        <v>102</v>
      </c>
      <c r="T371" t="s">
        <v>6313</v>
      </c>
      <c r="V371" t="s">
        <v>7886</v>
      </c>
    </row>
    <row r="372" spans="1:23" x14ac:dyDescent="0.25">
      <c r="A372" t="s">
        <v>7887</v>
      </c>
      <c r="B372">
        <v>1</v>
      </c>
      <c r="C372" t="s">
        <v>7888</v>
      </c>
      <c r="F372" t="s">
        <v>6231</v>
      </c>
      <c r="G372">
        <v>0</v>
      </c>
      <c r="H372" t="s">
        <v>30</v>
      </c>
      <c r="I372" t="s">
        <v>7888</v>
      </c>
      <c r="J372">
        <v>17839</v>
      </c>
      <c r="L372" t="s">
        <v>7613</v>
      </c>
      <c r="M372" t="s">
        <v>7889</v>
      </c>
      <c r="O372" t="s">
        <v>7890</v>
      </c>
      <c r="P372" t="s">
        <v>30</v>
      </c>
      <c r="T372" t="s">
        <v>30</v>
      </c>
    </row>
    <row r="373" spans="1:23" x14ac:dyDescent="0.25">
      <c r="A373" t="s">
        <v>7891</v>
      </c>
      <c r="B373">
        <v>1</v>
      </c>
      <c r="C373" t="s">
        <v>7892</v>
      </c>
      <c r="D373" t="s">
        <v>6610</v>
      </c>
      <c r="E373" t="s">
        <v>7893</v>
      </c>
      <c r="F373" t="s">
        <v>6199</v>
      </c>
      <c r="G373">
        <v>4</v>
      </c>
      <c r="H373" t="s">
        <v>6566</v>
      </c>
      <c r="I373" t="s">
        <v>7892</v>
      </c>
      <c r="J373">
        <v>18836</v>
      </c>
      <c r="K373">
        <v>6</v>
      </c>
      <c r="L373" t="s">
        <v>7217</v>
      </c>
      <c r="M373" t="s">
        <v>7515</v>
      </c>
      <c r="N373">
        <v>32</v>
      </c>
      <c r="O373" t="s">
        <v>7894</v>
      </c>
      <c r="P373" t="s">
        <v>6610</v>
      </c>
      <c r="R373">
        <v>2471491</v>
      </c>
      <c r="T373" t="s">
        <v>6346</v>
      </c>
      <c r="V373" t="s">
        <v>7895</v>
      </c>
      <c r="W373">
        <v>30101</v>
      </c>
    </row>
    <row r="374" spans="1:23" x14ac:dyDescent="0.25">
      <c r="A374" t="s">
        <v>7896</v>
      </c>
      <c r="B374">
        <v>1</v>
      </c>
      <c r="C374" t="s">
        <v>7897</v>
      </c>
      <c r="D374" t="s">
        <v>64</v>
      </c>
      <c r="F374" t="s">
        <v>6199</v>
      </c>
      <c r="G374">
        <v>30</v>
      </c>
      <c r="H374" t="s">
        <v>6342</v>
      </c>
      <c r="I374" t="s">
        <v>7897</v>
      </c>
      <c r="J374">
        <v>26770</v>
      </c>
      <c r="K374">
        <v>0</v>
      </c>
      <c r="L374" t="s">
        <v>7898</v>
      </c>
      <c r="M374" t="s">
        <v>7899</v>
      </c>
      <c r="N374">
        <v>24</v>
      </c>
      <c r="O374" t="s">
        <v>7900</v>
      </c>
      <c r="P374" t="s">
        <v>64</v>
      </c>
      <c r="T374" t="s">
        <v>6446</v>
      </c>
      <c r="U374" t="s">
        <v>2208</v>
      </c>
      <c r="V374" t="s">
        <v>7901</v>
      </c>
    </row>
    <row r="375" spans="1:23" x14ac:dyDescent="0.25">
      <c r="A375" t="s">
        <v>7902</v>
      </c>
      <c r="B375">
        <v>1</v>
      </c>
      <c r="C375" t="s">
        <v>7903</v>
      </c>
      <c r="D375" t="s">
        <v>64</v>
      </c>
      <c r="E375" t="s">
        <v>7904</v>
      </c>
      <c r="F375" t="s">
        <v>6199</v>
      </c>
      <c r="G375">
        <v>43</v>
      </c>
      <c r="H375" t="s">
        <v>6781</v>
      </c>
      <c r="I375" t="s">
        <v>7903</v>
      </c>
      <c r="J375">
        <v>20501</v>
      </c>
      <c r="K375">
        <v>4</v>
      </c>
      <c r="L375" t="s">
        <v>7905</v>
      </c>
      <c r="M375" t="s">
        <v>7906</v>
      </c>
      <c r="N375">
        <v>26</v>
      </c>
      <c r="O375" t="s">
        <v>7907</v>
      </c>
      <c r="P375" t="s">
        <v>64</v>
      </c>
      <c r="R375">
        <v>3042728</v>
      </c>
      <c r="T375" t="s">
        <v>6227</v>
      </c>
      <c r="V375" t="s">
        <v>7829</v>
      </c>
      <c r="W375">
        <v>31493</v>
      </c>
    </row>
    <row r="376" spans="1:23" x14ac:dyDescent="0.25">
      <c r="A376" t="s">
        <v>1506</v>
      </c>
      <c r="B376">
        <v>1</v>
      </c>
      <c r="C376" t="s">
        <v>1505</v>
      </c>
      <c r="D376" t="s">
        <v>102</v>
      </c>
      <c r="F376" t="s">
        <v>6199</v>
      </c>
      <c r="G376">
        <v>86</v>
      </c>
      <c r="H376" t="s">
        <v>6410</v>
      </c>
      <c r="I376" t="s">
        <v>1505</v>
      </c>
      <c r="J376">
        <v>25932</v>
      </c>
      <c r="K376">
        <v>1</v>
      </c>
      <c r="L376" t="s">
        <v>7908</v>
      </c>
      <c r="M376" t="s">
        <v>7909</v>
      </c>
      <c r="N376">
        <v>24</v>
      </c>
      <c r="O376" t="s">
        <v>7910</v>
      </c>
      <c r="P376" t="s">
        <v>102</v>
      </c>
      <c r="S376">
        <v>7</v>
      </c>
      <c r="T376" t="s">
        <v>6313</v>
      </c>
      <c r="U376" t="s">
        <v>34</v>
      </c>
      <c r="V376" t="s">
        <v>7911</v>
      </c>
    </row>
    <row r="377" spans="1:23" x14ac:dyDescent="0.25">
      <c r="A377" t="s">
        <v>7912</v>
      </c>
      <c r="B377">
        <v>3</v>
      </c>
      <c r="C377" t="s">
        <v>7913</v>
      </c>
      <c r="D377" t="s">
        <v>102</v>
      </c>
      <c r="F377" t="s">
        <v>6231</v>
      </c>
      <c r="G377">
        <v>86</v>
      </c>
      <c r="H377" t="s">
        <v>6860</v>
      </c>
      <c r="I377" t="s">
        <v>7913</v>
      </c>
      <c r="J377">
        <v>15350</v>
      </c>
      <c r="K377">
        <v>7</v>
      </c>
      <c r="L377" t="s">
        <v>7914</v>
      </c>
      <c r="M377" t="s">
        <v>6796</v>
      </c>
      <c r="N377">
        <v>30</v>
      </c>
      <c r="O377" t="s">
        <v>7915</v>
      </c>
      <c r="P377" t="s">
        <v>102</v>
      </c>
      <c r="R377">
        <v>16373</v>
      </c>
      <c r="T377" t="s">
        <v>6272</v>
      </c>
      <c r="V377" t="s">
        <v>7916</v>
      </c>
      <c r="W377">
        <v>27143</v>
      </c>
    </row>
    <row r="378" spans="1:23" x14ac:dyDescent="0.25">
      <c r="A378" t="s">
        <v>7912</v>
      </c>
      <c r="B378">
        <v>3</v>
      </c>
      <c r="C378" t="s">
        <v>7917</v>
      </c>
      <c r="D378" t="s">
        <v>64</v>
      </c>
      <c r="F378" t="s">
        <v>6199</v>
      </c>
      <c r="G378">
        <v>0</v>
      </c>
      <c r="H378" t="s">
        <v>6296</v>
      </c>
      <c r="I378" t="s">
        <v>7917</v>
      </c>
      <c r="J378">
        <v>21775</v>
      </c>
      <c r="K378">
        <v>2</v>
      </c>
      <c r="L378" t="s">
        <v>7914</v>
      </c>
      <c r="M378" t="s">
        <v>6796</v>
      </c>
      <c r="N378">
        <v>25</v>
      </c>
      <c r="O378" t="s">
        <v>7915</v>
      </c>
      <c r="P378" t="s">
        <v>64</v>
      </c>
      <c r="T378" t="s">
        <v>6346</v>
      </c>
      <c r="V378" t="s">
        <v>7918</v>
      </c>
      <c r="W378">
        <v>33153</v>
      </c>
    </row>
    <row r="379" spans="1:23" x14ac:dyDescent="0.25">
      <c r="A379" t="s">
        <v>7912</v>
      </c>
      <c r="B379">
        <v>3</v>
      </c>
      <c r="C379" t="s">
        <v>7919</v>
      </c>
      <c r="D379" t="s">
        <v>64</v>
      </c>
      <c r="E379" t="s">
        <v>7920</v>
      </c>
      <c r="F379" t="s">
        <v>6199</v>
      </c>
      <c r="G379">
        <v>0</v>
      </c>
      <c r="H379" t="s">
        <v>7921</v>
      </c>
      <c r="I379" t="s">
        <v>7919</v>
      </c>
      <c r="J379">
        <v>17360</v>
      </c>
      <c r="K379">
        <v>7</v>
      </c>
      <c r="L379" t="s">
        <v>7914</v>
      </c>
      <c r="M379" t="s">
        <v>6796</v>
      </c>
      <c r="N379">
        <v>30</v>
      </c>
      <c r="O379" t="s">
        <v>7915</v>
      </c>
      <c r="P379" t="s">
        <v>64</v>
      </c>
      <c r="R379">
        <v>2512197</v>
      </c>
      <c r="T379" t="s">
        <v>6346</v>
      </c>
      <c r="V379" t="s">
        <v>7922</v>
      </c>
      <c r="W379">
        <v>28718</v>
      </c>
    </row>
    <row r="380" spans="1:23" x14ac:dyDescent="0.25">
      <c r="A380" t="s">
        <v>7923</v>
      </c>
      <c r="B380">
        <v>1</v>
      </c>
      <c r="C380" t="s">
        <v>7924</v>
      </c>
      <c r="D380" t="s">
        <v>102</v>
      </c>
      <c r="F380" t="s">
        <v>6199</v>
      </c>
      <c r="G380">
        <v>13</v>
      </c>
      <c r="H380" t="s">
        <v>6421</v>
      </c>
      <c r="I380" t="s">
        <v>7924</v>
      </c>
      <c r="K380">
        <v>2</v>
      </c>
      <c r="L380" t="s">
        <v>7633</v>
      </c>
      <c r="M380" t="s">
        <v>7925</v>
      </c>
      <c r="N380">
        <v>24</v>
      </c>
      <c r="O380" t="s">
        <v>7926</v>
      </c>
      <c r="P380" t="s">
        <v>102</v>
      </c>
      <c r="T380" t="s">
        <v>6219</v>
      </c>
      <c r="V380" t="s">
        <v>7927</v>
      </c>
    </row>
    <row r="381" spans="1:23" x14ac:dyDescent="0.25">
      <c r="A381" t="s">
        <v>7928</v>
      </c>
      <c r="B381">
        <v>1</v>
      </c>
      <c r="C381" t="s">
        <v>7929</v>
      </c>
      <c r="D381" t="s">
        <v>126</v>
      </c>
      <c r="E381" t="s">
        <v>7930</v>
      </c>
      <c r="F381" t="s">
        <v>6231</v>
      </c>
      <c r="G381">
        <v>89</v>
      </c>
      <c r="H381" t="s">
        <v>6553</v>
      </c>
      <c r="I381" t="s">
        <v>7929</v>
      </c>
      <c r="J381">
        <v>19647</v>
      </c>
      <c r="K381">
        <v>5</v>
      </c>
      <c r="L381" t="s">
        <v>7472</v>
      </c>
      <c r="M381" t="s">
        <v>7575</v>
      </c>
      <c r="N381">
        <v>30</v>
      </c>
      <c r="O381" t="s">
        <v>7931</v>
      </c>
      <c r="P381" t="s">
        <v>126</v>
      </c>
      <c r="R381">
        <v>4227184</v>
      </c>
      <c r="T381" t="s">
        <v>6227</v>
      </c>
      <c r="V381" t="s">
        <v>7932</v>
      </c>
      <c r="W381">
        <v>30888</v>
      </c>
    </row>
    <row r="382" spans="1:23" x14ac:dyDescent="0.25">
      <c r="A382" t="s">
        <v>7933</v>
      </c>
      <c r="B382">
        <v>1</v>
      </c>
      <c r="C382" t="s">
        <v>7934</v>
      </c>
      <c r="D382" t="s">
        <v>102</v>
      </c>
      <c r="E382" t="s">
        <v>7935</v>
      </c>
      <c r="F382" t="s">
        <v>6199</v>
      </c>
      <c r="G382">
        <v>15</v>
      </c>
      <c r="H382" t="s">
        <v>7128</v>
      </c>
      <c r="I382" t="s">
        <v>7934</v>
      </c>
      <c r="J382">
        <v>18307</v>
      </c>
      <c r="K382">
        <v>6</v>
      </c>
      <c r="L382" t="s">
        <v>7672</v>
      </c>
      <c r="M382" t="s">
        <v>6655</v>
      </c>
      <c r="N382">
        <v>28</v>
      </c>
      <c r="O382" t="s">
        <v>7936</v>
      </c>
      <c r="P382" t="s">
        <v>102</v>
      </c>
      <c r="R382">
        <v>3045565</v>
      </c>
      <c r="T382" t="s">
        <v>6219</v>
      </c>
      <c r="V382" t="s">
        <v>7937</v>
      </c>
      <c r="W382">
        <v>29521</v>
      </c>
    </row>
    <row r="383" spans="1:23" x14ac:dyDescent="0.25">
      <c r="A383" t="s">
        <v>1263</v>
      </c>
      <c r="B383">
        <v>1</v>
      </c>
      <c r="C383" t="s">
        <v>1262</v>
      </c>
      <c r="D383" t="s">
        <v>102</v>
      </c>
      <c r="F383" t="s">
        <v>6199</v>
      </c>
      <c r="G383">
        <v>14</v>
      </c>
      <c r="H383" t="s">
        <v>6276</v>
      </c>
      <c r="I383" t="s">
        <v>1262</v>
      </c>
      <c r="J383">
        <v>21717</v>
      </c>
      <c r="K383">
        <v>6</v>
      </c>
      <c r="L383" t="s">
        <v>7938</v>
      </c>
      <c r="M383" t="s">
        <v>7939</v>
      </c>
      <c r="N383">
        <v>29</v>
      </c>
      <c r="O383" t="s">
        <v>7940</v>
      </c>
      <c r="P383" t="s">
        <v>102</v>
      </c>
      <c r="R383">
        <v>3886598</v>
      </c>
      <c r="S383">
        <v>3</v>
      </c>
      <c r="T383" t="s">
        <v>6204</v>
      </c>
      <c r="U383" t="s">
        <v>2209</v>
      </c>
      <c r="V383" t="s">
        <v>7941</v>
      </c>
      <c r="W383">
        <v>32887</v>
      </c>
    </row>
    <row r="384" spans="1:23" x14ac:dyDescent="0.25">
      <c r="A384" t="s">
        <v>687</v>
      </c>
      <c r="B384">
        <v>1</v>
      </c>
      <c r="C384" t="s">
        <v>7942</v>
      </c>
      <c r="D384" t="s">
        <v>102</v>
      </c>
      <c r="E384" t="s">
        <v>7943</v>
      </c>
      <c r="F384" t="s">
        <v>6231</v>
      </c>
      <c r="G384">
        <v>19</v>
      </c>
      <c r="H384" t="s">
        <v>7944</v>
      </c>
      <c r="I384" t="s">
        <v>7942</v>
      </c>
      <c r="J384">
        <v>18099</v>
      </c>
      <c r="K384">
        <v>6</v>
      </c>
      <c r="L384" t="s">
        <v>7945</v>
      </c>
      <c r="M384" t="s">
        <v>7946</v>
      </c>
      <c r="N384">
        <v>28</v>
      </c>
      <c r="O384" t="s">
        <v>7947</v>
      </c>
      <c r="P384" t="s">
        <v>102</v>
      </c>
      <c r="R384">
        <v>2970457</v>
      </c>
      <c r="T384" t="s">
        <v>6313</v>
      </c>
      <c r="V384" t="s">
        <v>7539</v>
      </c>
      <c r="W384">
        <v>29416</v>
      </c>
    </row>
    <row r="385" spans="1:23" x14ac:dyDescent="0.25">
      <c r="A385" t="s">
        <v>1375</v>
      </c>
      <c r="B385">
        <v>1</v>
      </c>
      <c r="C385" t="s">
        <v>1374</v>
      </c>
      <c r="D385" t="s">
        <v>64</v>
      </c>
      <c r="F385" t="s">
        <v>6199</v>
      </c>
      <c r="G385">
        <v>1</v>
      </c>
      <c r="H385" t="s">
        <v>6739</v>
      </c>
      <c r="I385" t="s">
        <v>1374</v>
      </c>
      <c r="J385">
        <v>23217</v>
      </c>
      <c r="K385">
        <v>4</v>
      </c>
      <c r="L385" t="s">
        <v>7948</v>
      </c>
      <c r="M385" t="s">
        <v>6262</v>
      </c>
      <c r="N385">
        <v>27</v>
      </c>
      <c r="O385" t="s">
        <v>7949</v>
      </c>
      <c r="P385" t="s">
        <v>64</v>
      </c>
      <c r="S385">
        <v>2</v>
      </c>
      <c r="T385" t="s">
        <v>6264</v>
      </c>
      <c r="U385" t="s">
        <v>2208</v>
      </c>
      <c r="V385" t="s">
        <v>7927</v>
      </c>
    </row>
    <row r="386" spans="1:23" x14ac:dyDescent="0.25">
      <c r="A386" t="s">
        <v>7950</v>
      </c>
      <c r="B386">
        <v>1</v>
      </c>
      <c r="C386" t="s">
        <v>7951</v>
      </c>
      <c r="D386" t="s">
        <v>31</v>
      </c>
      <c r="E386" t="s">
        <v>7952</v>
      </c>
      <c r="F386" t="s">
        <v>6199</v>
      </c>
      <c r="G386">
        <v>9</v>
      </c>
      <c r="H386" t="s">
        <v>7953</v>
      </c>
      <c r="I386" t="s">
        <v>7951</v>
      </c>
      <c r="J386">
        <v>21508</v>
      </c>
      <c r="K386">
        <v>3</v>
      </c>
      <c r="L386" t="s">
        <v>6982</v>
      </c>
      <c r="M386" t="s">
        <v>7954</v>
      </c>
      <c r="N386">
        <v>26</v>
      </c>
      <c r="O386" t="s">
        <v>7955</v>
      </c>
      <c r="P386" t="s">
        <v>31</v>
      </c>
      <c r="R386">
        <v>3128692</v>
      </c>
      <c r="T386" t="s">
        <v>6446</v>
      </c>
      <c r="V386" t="s">
        <v>6985</v>
      </c>
      <c r="W386">
        <v>32369</v>
      </c>
    </row>
    <row r="387" spans="1:23" x14ac:dyDescent="0.25">
      <c r="A387" t="s">
        <v>1371</v>
      </c>
      <c r="B387">
        <v>1</v>
      </c>
      <c r="C387" t="s">
        <v>1370</v>
      </c>
      <c r="D387" t="s">
        <v>102</v>
      </c>
      <c r="F387" t="s">
        <v>6199</v>
      </c>
      <c r="G387">
        <v>6</v>
      </c>
      <c r="H387" t="s">
        <v>6260</v>
      </c>
      <c r="I387" t="s">
        <v>1370</v>
      </c>
      <c r="J387">
        <v>25103</v>
      </c>
      <c r="K387">
        <v>2</v>
      </c>
      <c r="L387" t="s">
        <v>7956</v>
      </c>
      <c r="M387" t="s">
        <v>6317</v>
      </c>
      <c r="N387">
        <v>25</v>
      </c>
      <c r="O387" t="s">
        <v>7957</v>
      </c>
      <c r="P387" t="s">
        <v>102</v>
      </c>
      <c r="S387">
        <v>2</v>
      </c>
      <c r="T387" t="s">
        <v>6454</v>
      </c>
      <c r="U387" t="s">
        <v>2210</v>
      </c>
      <c r="V387" t="s">
        <v>7958</v>
      </c>
    </row>
    <row r="388" spans="1:23" x14ac:dyDescent="0.25">
      <c r="A388" t="s">
        <v>240</v>
      </c>
      <c r="B388">
        <v>1</v>
      </c>
      <c r="C388" t="s">
        <v>5495</v>
      </c>
      <c r="D388" t="s">
        <v>102</v>
      </c>
      <c r="E388" t="s">
        <v>7959</v>
      </c>
      <c r="F388" t="s">
        <v>6199</v>
      </c>
      <c r="G388">
        <v>83</v>
      </c>
      <c r="H388" t="s">
        <v>7411</v>
      </c>
      <c r="I388" t="s">
        <v>5495</v>
      </c>
      <c r="J388">
        <v>19865</v>
      </c>
      <c r="K388">
        <v>6</v>
      </c>
      <c r="L388" t="s">
        <v>6778</v>
      </c>
      <c r="M388" t="s">
        <v>6317</v>
      </c>
      <c r="N388">
        <v>28</v>
      </c>
      <c r="O388" t="s">
        <v>7960</v>
      </c>
      <c r="P388" t="s">
        <v>102</v>
      </c>
      <c r="R388">
        <v>3122449</v>
      </c>
      <c r="T388" t="s">
        <v>6219</v>
      </c>
      <c r="V388" t="s">
        <v>7961</v>
      </c>
      <c r="W388">
        <v>31030</v>
      </c>
    </row>
    <row r="389" spans="1:23" x14ac:dyDescent="0.25">
      <c r="A389" t="s">
        <v>7962</v>
      </c>
      <c r="B389">
        <v>1</v>
      </c>
      <c r="C389" t="s">
        <v>7963</v>
      </c>
      <c r="D389" t="s">
        <v>29</v>
      </c>
      <c r="F389" t="s">
        <v>6199</v>
      </c>
      <c r="G389">
        <v>13</v>
      </c>
      <c r="H389" t="s">
        <v>7139</v>
      </c>
      <c r="I389" t="s">
        <v>7963</v>
      </c>
      <c r="J389">
        <v>28320</v>
      </c>
      <c r="K389">
        <v>0</v>
      </c>
      <c r="L389" t="s">
        <v>7964</v>
      </c>
      <c r="M389" t="s">
        <v>7965</v>
      </c>
      <c r="N389">
        <v>23</v>
      </c>
      <c r="O389" t="s">
        <v>7966</v>
      </c>
      <c r="P389" t="s">
        <v>29</v>
      </c>
      <c r="T389" t="s">
        <v>6212</v>
      </c>
      <c r="U389" t="s">
        <v>28</v>
      </c>
      <c r="V389" t="s">
        <v>7967</v>
      </c>
    </row>
    <row r="390" spans="1:23" x14ac:dyDescent="0.25">
      <c r="A390" t="s">
        <v>7968</v>
      </c>
      <c r="B390">
        <v>1</v>
      </c>
      <c r="C390" t="s">
        <v>7969</v>
      </c>
      <c r="F390" t="s">
        <v>6231</v>
      </c>
      <c r="G390">
        <v>0</v>
      </c>
      <c r="H390" t="s">
        <v>30</v>
      </c>
      <c r="I390" t="s">
        <v>7969</v>
      </c>
      <c r="J390">
        <v>18865</v>
      </c>
      <c r="K390">
        <v>0</v>
      </c>
      <c r="L390" t="s">
        <v>6444</v>
      </c>
      <c r="M390" t="s">
        <v>7970</v>
      </c>
      <c r="O390" t="s">
        <v>7971</v>
      </c>
      <c r="P390" t="s">
        <v>30</v>
      </c>
      <c r="T390" t="s">
        <v>30</v>
      </c>
    </row>
    <row r="391" spans="1:23" x14ac:dyDescent="0.25">
      <c r="A391" t="s">
        <v>7972</v>
      </c>
      <c r="B391">
        <v>1</v>
      </c>
      <c r="C391" t="s">
        <v>7973</v>
      </c>
      <c r="D391" t="s">
        <v>6610</v>
      </c>
      <c r="F391" t="s">
        <v>6199</v>
      </c>
      <c r="G391">
        <v>0</v>
      </c>
      <c r="H391" t="s">
        <v>6336</v>
      </c>
      <c r="I391" t="s">
        <v>7973</v>
      </c>
      <c r="K391">
        <v>4</v>
      </c>
      <c r="L391" t="s">
        <v>6352</v>
      </c>
      <c r="M391" t="s">
        <v>7974</v>
      </c>
      <c r="O391" t="s">
        <v>7975</v>
      </c>
      <c r="P391" t="s">
        <v>6610</v>
      </c>
      <c r="T391" t="s">
        <v>6264</v>
      </c>
    </row>
    <row r="392" spans="1:23" x14ac:dyDescent="0.25">
      <c r="A392" t="s">
        <v>7976</v>
      </c>
      <c r="B392">
        <v>1</v>
      </c>
      <c r="C392" t="s">
        <v>7977</v>
      </c>
      <c r="D392" t="s">
        <v>102</v>
      </c>
      <c r="F392" t="s">
        <v>6199</v>
      </c>
      <c r="H392" t="s">
        <v>7953</v>
      </c>
      <c r="I392" t="s">
        <v>7977</v>
      </c>
      <c r="K392">
        <v>1</v>
      </c>
      <c r="L392" t="s">
        <v>7978</v>
      </c>
      <c r="M392" t="s">
        <v>7979</v>
      </c>
      <c r="N392">
        <v>25</v>
      </c>
      <c r="O392" t="s">
        <v>7980</v>
      </c>
      <c r="P392" t="s">
        <v>102</v>
      </c>
      <c r="T392" t="s">
        <v>6454</v>
      </c>
      <c r="V392" t="s">
        <v>7981</v>
      </c>
    </row>
    <row r="393" spans="1:23" x14ac:dyDescent="0.25">
      <c r="A393" t="s">
        <v>7982</v>
      </c>
      <c r="B393">
        <v>1</v>
      </c>
      <c r="C393" t="s">
        <v>7983</v>
      </c>
      <c r="D393" t="s">
        <v>102</v>
      </c>
      <c r="F393" t="s">
        <v>6231</v>
      </c>
      <c r="G393">
        <v>14</v>
      </c>
      <c r="H393" t="s">
        <v>6647</v>
      </c>
      <c r="I393" t="s">
        <v>7983</v>
      </c>
      <c r="J393">
        <v>12978</v>
      </c>
      <c r="K393">
        <v>3</v>
      </c>
      <c r="L393" t="s">
        <v>7984</v>
      </c>
      <c r="M393" t="s">
        <v>7985</v>
      </c>
      <c r="N393">
        <v>28</v>
      </c>
      <c r="O393" t="s">
        <v>7986</v>
      </c>
      <c r="P393" t="s">
        <v>102</v>
      </c>
      <c r="R393">
        <v>14223</v>
      </c>
      <c r="T393" t="s">
        <v>6757</v>
      </c>
      <c r="V393" t="s">
        <v>7987</v>
      </c>
    </row>
    <row r="394" spans="1:23" x14ac:dyDescent="0.25">
      <c r="A394" t="s">
        <v>7988</v>
      </c>
      <c r="B394">
        <v>1</v>
      </c>
      <c r="C394" t="s">
        <v>7989</v>
      </c>
      <c r="D394" t="s">
        <v>126</v>
      </c>
      <c r="E394" t="s">
        <v>7990</v>
      </c>
      <c r="F394" t="s">
        <v>6199</v>
      </c>
      <c r="G394">
        <v>83</v>
      </c>
      <c r="H394" t="s">
        <v>6664</v>
      </c>
      <c r="I394" t="s">
        <v>7989</v>
      </c>
      <c r="J394">
        <v>16759</v>
      </c>
      <c r="K394">
        <v>8</v>
      </c>
      <c r="L394" t="s">
        <v>6297</v>
      </c>
      <c r="M394" t="s">
        <v>7991</v>
      </c>
      <c r="N394">
        <v>30</v>
      </c>
      <c r="O394" t="s">
        <v>7992</v>
      </c>
      <c r="P394" t="s">
        <v>126</v>
      </c>
      <c r="R394">
        <v>2476373</v>
      </c>
      <c r="T394" t="s">
        <v>6227</v>
      </c>
      <c r="V394" t="s">
        <v>7993</v>
      </c>
      <c r="W394">
        <v>28348</v>
      </c>
    </row>
    <row r="395" spans="1:23" x14ac:dyDescent="0.25">
      <c r="A395" t="s">
        <v>7994</v>
      </c>
      <c r="B395">
        <v>1</v>
      </c>
      <c r="C395" t="s">
        <v>7995</v>
      </c>
      <c r="D395" t="s">
        <v>102</v>
      </c>
      <c r="F395" t="s">
        <v>6199</v>
      </c>
      <c r="G395">
        <v>87</v>
      </c>
      <c r="H395" t="s">
        <v>6276</v>
      </c>
      <c r="I395" t="s">
        <v>7995</v>
      </c>
      <c r="K395">
        <v>1</v>
      </c>
      <c r="L395" t="s">
        <v>6725</v>
      </c>
      <c r="M395" t="s">
        <v>7996</v>
      </c>
      <c r="N395">
        <v>24</v>
      </c>
      <c r="O395" t="s">
        <v>7997</v>
      </c>
      <c r="P395" t="s">
        <v>102</v>
      </c>
      <c r="T395" t="s">
        <v>6227</v>
      </c>
      <c r="V395" t="s">
        <v>7998</v>
      </c>
    </row>
    <row r="396" spans="1:23" x14ac:dyDescent="0.25">
      <c r="A396" t="s">
        <v>787</v>
      </c>
      <c r="B396">
        <v>1</v>
      </c>
      <c r="C396" t="s">
        <v>7999</v>
      </c>
      <c r="D396" t="s">
        <v>102</v>
      </c>
      <c r="E396" t="s">
        <v>8000</v>
      </c>
      <c r="F396" t="s">
        <v>6231</v>
      </c>
      <c r="G396">
        <v>81</v>
      </c>
      <c r="H396" t="s">
        <v>6629</v>
      </c>
      <c r="I396" t="s">
        <v>7999</v>
      </c>
      <c r="J396">
        <v>11712</v>
      </c>
      <c r="K396">
        <v>17</v>
      </c>
      <c r="L396" t="s">
        <v>8001</v>
      </c>
      <c r="M396" t="s">
        <v>8002</v>
      </c>
      <c r="N396">
        <v>39</v>
      </c>
      <c r="O396" t="s">
        <v>8003</v>
      </c>
      <c r="P396" t="s">
        <v>102</v>
      </c>
      <c r="R396">
        <v>4512</v>
      </c>
      <c r="T396" t="s">
        <v>6371</v>
      </c>
      <c r="V396" t="s">
        <v>8004</v>
      </c>
      <c r="W396">
        <v>6390</v>
      </c>
    </row>
    <row r="397" spans="1:23" x14ac:dyDescent="0.25">
      <c r="A397" t="s">
        <v>8005</v>
      </c>
      <c r="B397">
        <v>1</v>
      </c>
      <c r="C397" t="s">
        <v>8006</v>
      </c>
      <c r="D397" t="s">
        <v>102</v>
      </c>
      <c r="E397" t="s">
        <v>8007</v>
      </c>
      <c r="F397" t="s">
        <v>6199</v>
      </c>
      <c r="G397">
        <v>20</v>
      </c>
      <c r="H397" t="s">
        <v>6414</v>
      </c>
      <c r="I397" t="s">
        <v>8006</v>
      </c>
      <c r="J397">
        <v>21513</v>
      </c>
      <c r="K397">
        <v>4</v>
      </c>
      <c r="L397" t="s">
        <v>8008</v>
      </c>
      <c r="M397" t="s">
        <v>8009</v>
      </c>
      <c r="N397">
        <v>27</v>
      </c>
      <c r="O397" t="s">
        <v>8010</v>
      </c>
      <c r="P397" t="s">
        <v>102</v>
      </c>
      <c r="R397">
        <v>3120588</v>
      </c>
      <c r="T397" t="s">
        <v>6346</v>
      </c>
      <c r="V397" t="s">
        <v>8011</v>
      </c>
      <c r="W397">
        <v>32378</v>
      </c>
    </row>
    <row r="398" spans="1:23" x14ac:dyDescent="0.25">
      <c r="A398" t="s">
        <v>8012</v>
      </c>
      <c r="B398">
        <v>1</v>
      </c>
      <c r="C398" t="s">
        <v>8013</v>
      </c>
      <c r="D398" t="s">
        <v>102</v>
      </c>
      <c r="F398" t="s">
        <v>6199</v>
      </c>
      <c r="H398" t="s">
        <v>8014</v>
      </c>
      <c r="I398" t="s">
        <v>8013</v>
      </c>
      <c r="K398">
        <v>1</v>
      </c>
      <c r="L398" t="s">
        <v>8015</v>
      </c>
      <c r="M398" t="s">
        <v>6338</v>
      </c>
      <c r="N398">
        <v>24</v>
      </c>
      <c r="O398" t="s">
        <v>8016</v>
      </c>
      <c r="P398" t="s">
        <v>102</v>
      </c>
      <c r="T398" t="s">
        <v>6454</v>
      </c>
      <c r="V398" t="s">
        <v>7048</v>
      </c>
    </row>
    <row r="399" spans="1:23" x14ac:dyDescent="0.25">
      <c r="A399" t="s">
        <v>8017</v>
      </c>
      <c r="B399">
        <v>1</v>
      </c>
      <c r="C399" t="s">
        <v>8018</v>
      </c>
      <c r="F399" t="s">
        <v>6231</v>
      </c>
      <c r="G399">
        <v>0</v>
      </c>
      <c r="H399" t="s">
        <v>30</v>
      </c>
      <c r="I399" t="s">
        <v>8018</v>
      </c>
      <c r="J399">
        <v>18848</v>
      </c>
      <c r="K399">
        <v>0</v>
      </c>
      <c r="L399" t="s">
        <v>7223</v>
      </c>
      <c r="M399" t="s">
        <v>8019</v>
      </c>
      <c r="O399" t="s">
        <v>8020</v>
      </c>
      <c r="P399" t="s">
        <v>30</v>
      </c>
      <c r="T399" t="s">
        <v>30</v>
      </c>
    </row>
    <row r="400" spans="1:23" x14ac:dyDescent="0.25">
      <c r="A400" t="s">
        <v>8021</v>
      </c>
      <c r="B400">
        <v>1</v>
      </c>
      <c r="C400" t="s">
        <v>8022</v>
      </c>
      <c r="D400" t="s">
        <v>126</v>
      </c>
      <c r="F400" t="s">
        <v>6199</v>
      </c>
      <c r="G400">
        <v>0</v>
      </c>
      <c r="H400" t="s">
        <v>6200</v>
      </c>
      <c r="I400" t="s">
        <v>8022</v>
      </c>
      <c r="J400">
        <v>17029</v>
      </c>
      <c r="K400">
        <v>1</v>
      </c>
      <c r="L400" t="s">
        <v>8023</v>
      </c>
      <c r="M400" t="s">
        <v>8024</v>
      </c>
      <c r="N400">
        <v>38</v>
      </c>
      <c r="O400" t="s">
        <v>8025</v>
      </c>
      <c r="P400" t="s">
        <v>126</v>
      </c>
      <c r="T400" t="s">
        <v>6355</v>
      </c>
      <c r="V400" t="s">
        <v>8026</v>
      </c>
    </row>
    <row r="401" spans="1:23" x14ac:dyDescent="0.25">
      <c r="A401" t="s">
        <v>232</v>
      </c>
      <c r="B401">
        <v>1</v>
      </c>
      <c r="C401" t="s">
        <v>1476</v>
      </c>
      <c r="D401" t="s">
        <v>29</v>
      </c>
      <c r="E401" t="s">
        <v>8027</v>
      </c>
      <c r="F401" t="s">
        <v>6199</v>
      </c>
      <c r="G401">
        <v>14</v>
      </c>
      <c r="H401" t="s">
        <v>6215</v>
      </c>
      <c r="I401" t="s">
        <v>1476</v>
      </c>
      <c r="J401">
        <v>19812</v>
      </c>
      <c r="K401">
        <v>8</v>
      </c>
      <c r="L401" t="s">
        <v>7691</v>
      </c>
      <c r="M401" t="s">
        <v>8028</v>
      </c>
      <c r="N401">
        <v>29</v>
      </c>
      <c r="O401" t="s">
        <v>8029</v>
      </c>
      <c r="P401" t="s">
        <v>29</v>
      </c>
      <c r="R401">
        <v>3912547</v>
      </c>
      <c r="S401">
        <v>1</v>
      </c>
      <c r="T401" t="s">
        <v>6204</v>
      </c>
      <c r="U401" t="s">
        <v>2278</v>
      </c>
      <c r="V401" t="s">
        <v>8030</v>
      </c>
      <c r="W401">
        <v>30973</v>
      </c>
    </row>
    <row r="402" spans="1:23" x14ac:dyDescent="0.25">
      <c r="A402" t="s">
        <v>8031</v>
      </c>
      <c r="B402">
        <v>1</v>
      </c>
      <c r="C402" t="s">
        <v>8032</v>
      </c>
      <c r="D402" t="s">
        <v>64</v>
      </c>
      <c r="E402" t="s">
        <v>8033</v>
      </c>
      <c r="F402" t="s">
        <v>6199</v>
      </c>
      <c r="G402">
        <v>38</v>
      </c>
      <c r="H402" t="s">
        <v>6336</v>
      </c>
      <c r="I402" t="s">
        <v>8032</v>
      </c>
      <c r="J402">
        <v>20706</v>
      </c>
      <c r="K402">
        <v>4</v>
      </c>
      <c r="L402" t="s">
        <v>8034</v>
      </c>
      <c r="M402" t="s">
        <v>7463</v>
      </c>
      <c r="O402" t="s">
        <v>8035</v>
      </c>
      <c r="P402" t="s">
        <v>64</v>
      </c>
      <c r="R402">
        <v>4328969</v>
      </c>
      <c r="T402" t="s">
        <v>6332</v>
      </c>
      <c r="W402">
        <v>31805</v>
      </c>
    </row>
    <row r="403" spans="1:23" x14ac:dyDescent="0.25">
      <c r="A403" t="s">
        <v>2006</v>
      </c>
      <c r="B403">
        <v>1</v>
      </c>
      <c r="C403" t="s">
        <v>2786</v>
      </c>
      <c r="D403" t="s">
        <v>102</v>
      </c>
      <c r="F403" t="s">
        <v>6199</v>
      </c>
      <c r="G403">
        <v>15</v>
      </c>
      <c r="H403" t="s">
        <v>6421</v>
      </c>
      <c r="I403" t="s">
        <v>2786</v>
      </c>
      <c r="J403">
        <v>24122</v>
      </c>
      <c r="K403">
        <v>3</v>
      </c>
      <c r="L403" t="s">
        <v>7140</v>
      </c>
      <c r="M403" t="s">
        <v>6655</v>
      </c>
      <c r="N403">
        <v>27</v>
      </c>
      <c r="O403" t="s">
        <v>8036</v>
      </c>
      <c r="P403" t="s">
        <v>102</v>
      </c>
      <c r="S403">
        <v>7</v>
      </c>
      <c r="T403" t="s">
        <v>6264</v>
      </c>
      <c r="U403" t="s">
        <v>2231</v>
      </c>
      <c r="V403" t="s">
        <v>8037</v>
      </c>
    </row>
    <row r="404" spans="1:23" x14ac:dyDescent="0.25">
      <c r="A404" t="s">
        <v>972</v>
      </c>
      <c r="B404">
        <v>1</v>
      </c>
      <c r="C404" t="s">
        <v>8038</v>
      </c>
      <c r="D404" t="s">
        <v>29</v>
      </c>
      <c r="E404" t="s">
        <v>8039</v>
      </c>
      <c r="F404" t="s">
        <v>6199</v>
      </c>
      <c r="G404">
        <v>0</v>
      </c>
      <c r="H404" t="s">
        <v>8040</v>
      </c>
      <c r="I404" t="s">
        <v>8038</v>
      </c>
      <c r="J404">
        <v>18868</v>
      </c>
      <c r="K404">
        <v>5</v>
      </c>
      <c r="L404" t="s">
        <v>8041</v>
      </c>
      <c r="M404" t="s">
        <v>8042</v>
      </c>
      <c r="N404">
        <v>27</v>
      </c>
      <c r="O404" t="s">
        <v>8043</v>
      </c>
      <c r="P404" t="s">
        <v>29</v>
      </c>
      <c r="R404">
        <v>3129302</v>
      </c>
      <c r="T404" t="s">
        <v>6227</v>
      </c>
      <c r="V404" t="s">
        <v>8044</v>
      </c>
      <c r="W404">
        <v>30165</v>
      </c>
    </row>
    <row r="405" spans="1:23" x14ac:dyDescent="0.25">
      <c r="A405" t="s">
        <v>391</v>
      </c>
      <c r="B405">
        <v>1</v>
      </c>
      <c r="C405" t="s">
        <v>8045</v>
      </c>
      <c r="D405" t="s">
        <v>64</v>
      </c>
      <c r="E405" t="s">
        <v>8046</v>
      </c>
      <c r="F405" t="s">
        <v>6231</v>
      </c>
      <c r="G405">
        <v>0</v>
      </c>
      <c r="H405" t="s">
        <v>6860</v>
      </c>
      <c r="I405" t="s">
        <v>8045</v>
      </c>
      <c r="J405">
        <v>14872</v>
      </c>
      <c r="K405">
        <v>9</v>
      </c>
      <c r="L405" t="s">
        <v>7405</v>
      </c>
      <c r="M405" t="s">
        <v>8047</v>
      </c>
      <c r="N405">
        <v>31</v>
      </c>
      <c r="O405" t="s">
        <v>8048</v>
      </c>
      <c r="P405" t="s">
        <v>64</v>
      </c>
      <c r="R405">
        <v>15952</v>
      </c>
      <c r="T405" t="s">
        <v>6346</v>
      </c>
      <c r="V405" t="s">
        <v>8049</v>
      </c>
      <c r="W405">
        <v>26787</v>
      </c>
    </row>
    <row r="406" spans="1:23" x14ac:dyDescent="0.25">
      <c r="A406" t="s">
        <v>6174</v>
      </c>
      <c r="B406">
        <v>1</v>
      </c>
      <c r="C406" t="s">
        <v>8050</v>
      </c>
      <c r="D406" t="s">
        <v>29</v>
      </c>
      <c r="E406" t="s">
        <v>8051</v>
      </c>
      <c r="F406" t="s">
        <v>6231</v>
      </c>
      <c r="G406">
        <v>3</v>
      </c>
      <c r="H406" t="s">
        <v>7411</v>
      </c>
      <c r="I406" t="s">
        <v>8050</v>
      </c>
      <c r="J406">
        <v>14257</v>
      </c>
      <c r="K406">
        <v>10</v>
      </c>
      <c r="L406" t="s">
        <v>7898</v>
      </c>
      <c r="M406" t="s">
        <v>7037</v>
      </c>
      <c r="N406">
        <v>31</v>
      </c>
      <c r="O406" t="s">
        <v>8052</v>
      </c>
      <c r="P406" t="s">
        <v>29</v>
      </c>
      <c r="R406">
        <v>14875</v>
      </c>
      <c r="T406" t="s">
        <v>6212</v>
      </c>
      <c r="V406" t="s">
        <v>8053</v>
      </c>
      <c r="W406">
        <v>25712</v>
      </c>
    </row>
    <row r="407" spans="1:23" x14ac:dyDescent="0.25">
      <c r="A407" t="s">
        <v>8054</v>
      </c>
      <c r="B407">
        <v>1</v>
      </c>
      <c r="C407" t="s">
        <v>8055</v>
      </c>
      <c r="D407" t="s">
        <v>6610</v>
      </c>
      <c r="E407" t="s">
        <v>8056</v>
      </c>
      <c r="F407" t="s">
        <v>6199</v>
      </c>
      <c r="G407">
        <v>9</v>
      </c>
      <c r="H407" t="s">
        <v>6471</v>
      </c>
      <c r="I407" t="s">
        <v>8055</v>
      </c>
      <c r="J407">
        <v>18144</v>
      </c>
      <c r="K407">
        <v>10</v>
      </c>
      <c r="L407" t="s">
        <v>8057</v>
      </c>
      <c r="M407" t="s">
        <v>8058</v>
      </c>
      <c r="N407">
        <v>32</v>
      </c>
      <c r="O407" t="s">
        <v>8059</v>
      </c>
      <c r="P407" t="s">
        <v>6610</v>
      </c>
      <c r="R407">
        <v>2577619</v>
      </c>
      <c r="T407" t="s">
        <v>6227</v>
      </c>
      <c r="U407" t="s">
        <v>94</v>
      </c>
      <c r="V407" t="s">
        <v>8060</v>
      </c>
      <c r="W407">
        <v>29462</v>
      </c>
    </row>
    <row r="408" spans="1:23" x14ac:dyDescent="0.25">
      <c r="A408" t="s">
        <v>8061</v>
      </c>
      <c r="B408">
        <v>1</v>
      </c>
      <c r="C408" t="s">
        <v>8062</v>
      </c>
      <c r="D408" t="s">
        <v>126</v>
      </c>
      <c r="F408" t="s">
        <v>6231</v>
      </c>
      <c r="G408">
        <v>47</v>
      </c>
      <c r="H408" t="s">
        <v>8063</v>
      </c>
      <c r="I408" t="s">
        <v>8062</v>
      </c>
      <c r="J408">
        <v>25014</v>
      </c>
      <c r="K408">
        <v>2</v>
      </c>
      <c r="L408" t="s">
        <v>7861</v>
      </c>
      <c r="M408" t="s">
        <v>8064</v>
      </c>
      <c r="N408">
        <v>27</v>
      </c>
      <c r="O408" t="s">
        <v>8065</v>
      </c>
      <c r="P408" t="s">
        <v>126</v>
      </c>
      <c r="Q408" t="s">
        <v>7628</v>
      </c>
      <c r="S408">
        <v>7</v>
      </c>
      <c r="T408" t="s">
        <v>6355</v>
      </c>
      <c r="U408" t="s">
        <v>68</v>
      </c>
      <c r="V408" t="s">
        <v>8066</v>
      </c>
    </row>
    <row r="409" spans="1:23" x14ac:dyDescent="0.25">
      <c r="A409" t="s">
        <v>8067</v>
      </c>
      <c r="B409">
        <v>1</v>
      </c>
      <c r="C409" t="s">
        <v>8068</v>
      </c>
      <c r="D409" t="s">
        <v>29</v>
      </c>
      <c r="F409" t="s">
        <v>6199</v>
      </c>
      <c r="H409" t="s">
        <v>6629</v>
      </c>
      <c r="I409" t="s">
        <v>8068</v>
      </c>
      <c r="K409">
        <v>1</v>
      </c>
      <c r="L409" t="s">
        <v>8069</v>
      </c>
      <c r="M409" t="s">
        <v>8070</v>
      </c>
      <c r="N409">
        <v>24</v>
      </c>
      <c r="O409" t="s">
        <v>8071</v>
      </c>
      <c r="P409" t="s">
        <v>29</v>
      </c>
      <c r="T409" t="s">
        <v>6204</v>
      </c>
      <c r="V409" t="s">
        <v>8072</v>
      </c>
    </row>
    <row r="410" spans="1:23" x14ac:dyDescent="0.25">
      <c r="A410" t="s">
        <v>8073</v>
      </c>
      <c r="B410">
        <v>1</v>
      </c>
      <c r="C410" t="s">
        <v>8074</v>
      </c>
      <c r="D410" t="s">
        <v>64</v>
      </c>
      <c r="F410" t="s">
        <v>6199</v>
      </c>
      <c r="G410">
        <v>39</v>
      </c>
      <c r="H410" t="s">
        <v>6367</v>
      </c>
      <c r="I410" t="s">
        <v>8074</v>
      </c>
      <c r="K410">
        <v>1</v>
      </c>
      <c r="L410" t="s">
        <v>8075</v>
      </c>
      <c r="M410" t="s">
        <v>8076</v>
      </c>
      <c r="N410">
        <v>23</v>
      </c>
      <c r="O410" t="s">
        <v>8077</v>
      </c>
      <c r="P410" t="s">
        <v>64</v>
      </c>
      <c r="T410" t="s">
        <v>6332</v>
      </c>
      <c r="V410" t="s">
        <v>8078</v>
      </c>
    </row>
    <row r="411" spans="1:23" x14ac:dyDescent="0.25">
      <c r="A411" t="s">
        <v>76</v>
      </c>
      <c r="B411">
        <v>1</v>
      </c>
      <c r="C411" t="s">
        <v>2828</v>
      </c>
      <c r="D411" t="s">
        <v>29</v>
      </c>
      <c r="E411" t="s">
        <v>8079</v>
      </c>
      <c r="F411" t="s">
        <v>6199</v>
      </c>
      <c r="G411">
        <v>14</v>
      </c>
      <c r="H411" t="s">
        <v>6629</v>
      </c>
      <c r="I411" t="s">
        <v>2828</v>
      </c>
      <c r="J411">
        <v>12841</v>
      </c>
      <c r="K411">
        <v>15</v>
      </c>
      <c r="L411" t="s">
        <v>8080</v>
      </c>
      <c r="M411" t="s">
        <v>8081</v>
      </c>
      <c r="N411">
        <v>38</v>
      </c>
      <c r="O411" t="s">
        <v>8082</v>
      </c>
      <c r="P411" t="s">
        <v>29</v>
      </c>
      <c r="R411">
        <v>14012</v>
      </c>
      <c r="S411">
        <v>3</v>
      </c>
      <c r="T411" t="s">
        <v>6212</v>
      </c>
      <c r="U411" t="s">
        <v>2311</v>
      </c>
      <c r="V411" t="s">
        <v>8083</v>
      </c>
      <c r="W411">
        <v>24822</v>
      </c>
    </row>
    <row r="412" spans="1:23" x14ac:dyDescent="0.25">
      <c r="A412" t="s">
        <v>1170</v>
      </c>
      <c r="B412">
        <v>1</v>
      </c>
      <c r="C412" t="s">
        <v>1169</v>
      </c>
      <c r="D412" t="s">
        <v>102</v>
      </c>
      <c r="F412" t="s">
        <v>6199</v>
      </c>
      <c r="G412">
        <v>11</v>
      </c>
      <c r="H412" t="s">
        <v>6252</v>
      </c>
      <c r="I412" t="s">
        <v>1169</v>
      </c>
      <c r="J412">
        <v>23233</v>
      </c>
      <c r="K412">
        <v>3</v>
      </c>
      <c r="L412" t="s">
        <v>8084</v>
      </c>
      <c r="M412" t="s">
        <v>8085</v>
      </c>
      <c r="N412">
        <v>26</v>
      </c>
      <c r="O412" t="s">
        <v>8086</v>
      </c>
      <c r="P412" t="s">
        <v>102</v>
      </c>
      <c r="S412">
        <v>2</v>
      </c>
      <c r="T412" t="s">
        <v>6346</v>
      </c>
      <c r="U412" t="s">
        <v>28</v>
      </c>
      <c r="V412" t="s">
        <v>8087</v>
      </c>
    </row>
    <row r="413" spans="1:23" x14ac:dyDescent="0.25">
      <c r="A413" t="s">
        <v>8088</v>
      </c>
      <c r="B413">
        <v>1</v>
      </c>
      <c r="C413" t="s">
        <v>8089</v>
      </c>
      <c r="D413" t="s">
        <v>102</v>
      </c>
      <c r="F413" t="s">
        <v>6231</v>
      </c>
      <c r="G413">
        <v>83</v>
      </c>
      <c r="H413" t="s">
        <v>6636</v>
      </c>
      <c r="I413" t="s">
        <v>8089</v>
      </c>
      <c r="K413">
        <v>4</v>
      </c>
      <c r="L413" t="s">
        <v>8090</v>
      </c>
      <c r="M413" t="s">
        <v>6361</v>
      </c>
      <c r="N413">
        <v>25</v>
      </c>
      <c r="O413" t="s">
        <v>8091</v>
      </c>
      <c r="P413" t="s">
        <v>102</v>
      </c>
      <c r="T413" t="s">
        <v>6227</v>
      </c>
      <c r="V413" t="s">
        <v>8092</v>
      </c>
    </row>
    <row r="414" spans="1:23" x14ac:dyDescent="0.25">
      <c r="A414" t="s">
        <v>8093</v>
      </c>
      <c r="B414">
        <v>1</v>
      </c>
      <c r="C414" t="s">
        <v>8094</v>
      </c>
      <c r="D414" t="s">
        <v>102</v>
      </c>
      <c r="F414" t="s">
        <v>6199</v>
      </c>
      <c r="G414">
        <v>0</v>
      </c>
      <c r="H414" t="s">
        <v>6296</v>
      </c>
      <c r="I414" t="s">
        <v>8094</v>
      </c>
      <c r="J414">
        <v>17222</v>
      </c>
      <c r="K414">
        <v>10</v>
      </c>
      <c r="L414" t="s">
        <v>6433</v>
      </c>
      <c r="M414" t="s">
        <v>6790</v>
      </c>
      <c r="N414">
        <v>33</v>
      </c>
      <c r="O414" t="s">
        <v>8095</v>
      </c>
      <c r="P414" t="s">
        <v>102</v>
      </c>
      <c r="R414">
        <v>2574603</v>
      </c>
      <c r="T414" t="s">
        <v>6212</v>
      </c>
      <c r="V414" t="s">
        <v>8096</v>
      </c>
      <c r="W414">
        <v>29177</v>
      </c>
    </row>
    <row r="415" spans="1:23" x14ac:dyDescent="0.25">
      <c r="A415" t="s">
        <v>8097</v>
      </c>
      <c r="B415">
        <v>1</v>
      </c>
      <c r="C415" t="s">
        <v>8098</v>
      </c>
      <c r="F415" t="s">
        <v>6231</v>
      </c>
      <c r="G415">
        <v>0</v>
      </c>
      <c r="H415" t="s">
        <v>30</v>
      </c>
      <c r="I415" t="s">
        <v>8098</v>
      </c>
      <c r="J415">
        <v>18842</v>
      </c>
      <c r="K415">
        <v>0</v>
      </c>
      <c r="L415" t="s">
        <v>8099</v>
      </c>
      <c r="M415" t="s">
        <v>6790</v>
      </c>
      <c r="O415" t="s">
        <v>8100</v>
      </c>
      <c r="P415" t="s">
        <v>30</v>
      </c>
      <c r="T415" t="s">
        <v>30</v>
      </c>
    </row>
    <row r="416" spans="1:23" x14ac:dyDescent="0.25">
      <c r="A416" t="s">
        <v>8101</v>
      </c>
      <c r="B416">
        <v>1</v>
      </c>
      <c r="C416" t="s">
        <v>8102</v>
      </c>
      <c r="D416" t="s">
        <v>6787</v>
      </c>
      <c r="F416" t="s">
        <v>6231</v>
      </c>
      <c r="G416">
        <v>48</v>
      </c>
      <c r="H416" t="s">
        <v>6807</v>
      </c>
      <c r="I416" t="s">
        <v>8102</v>
      </c>
      <c r="J416">
        <v>18501</v>
      </c>
      <c r="K416">
        <v>0</v>
      </c>
      <c r="L416" t="s">
        <v>8103</v>
      </c>
      <c r="M416" t="s">
        <v>8104</v>
      </c>
      <c r="N416">
        <v>26</v>
      </c>
      <c r="O416" t="s">
        <v>8105</v>
      </c>
      <c r="P416" t="s">
        <v>64</v>
      </c>
      <c r="T416" t="s">
        <v>6324</v>
      </c>
      <c r="V416" t="s">
        <v>8106</v>
      </c>
      <c r="W416">
        <v>29671</v>
      </c>
    </row>
    <row r="417" spans="1:23" x14ac:dyDescent="0.25">
      <c r="A417" t="s">
        <v>8107</v>
      </c>
      <c r="B417">
        <v>1</v>
      </c>
      <c r="C417" t="s">
        <v>8108</v>
      </c>
      <c r="D417" t="s">
        <v>6787</v>
      </c>
      <c r="F417" t="s">
        <v>6231</v>
      </c>
      <c r="G417">
        <v>45</v>
      </c>
      <c r="H417" t="s">
        <v>6208</v>
      </c>
      <c r="I417" t="s">
        <v>8108</v>
      </c>
      <c r="J417">
        <v>15765</v>
      </c>
      <c r="K417">
        <v>7</v>
      </c>
      <c r="L417" t="s">
        <v>8109</v>
      </c>
      <c r="M417" t="s">
        <v>8110</v>
      </c>
      <c r="N417">
        <v>29</v>
      </c>
      <c r="O417" t="s">
        <v>8111</v>
      </c>
      <c r="P417" t="s">
        <v>64</v>
      </c>
      <c r="R417">
        <v>16598</v>
      </c>
      <c r="T417" t="s">
        <v>6371</v>
      </c>
      <c r="V417" t="s">
        <v>8112</v>
      </c>
      <c r="W417">
        <v>27431</v>
      </c>
    </row>
    <row r="418" spans="1:23" x14ac:dyDescent="0.25">
      <c r="A418" t="s">
        <v>899</v>
      </c>
      <c r="B418">
        <v>1</v>
      </c>
      <c r="C418" t="s">
        <v>8113</v>
      </c>
      <c r="D418" t="s">
        <v>64</v>
      </c>
      <c r="F418" t="s">
        <v>6231</v>
      </c>
      <c r="G418">
        <v>22</v>
      </c>
      <c r="H418" t="s">
        <v>6776</v>
      </c>
      <c r="I418" t="s">
        <v>8113</v>
      </c>
      <c r="J418">
        <v>13102</v>
      </c>
      <c r="K418">
        <v>9</v>
      </c>
      <c r="L418" t="s">
        <v>7095</v>
      </c>
      <c r="M418" t="s">
        <v>8114</v>
      </c>
      <c r="N418">
        <v>30</v>
      </c>
      <c r="O418" t="s">
        <v>8115</v>
      </c>
      <c r="P418" t="s">
        <v>64</v>
      </c>
      <c r="R418">
        <v>14186</v>
      </c>
      <c r="T418" t="s">
        <v>7359</v>
      </c>
      <c r="V418" t="s">
        <v>8116</v>
      </c>
      <c r="W418">
        <v>24970</v>
      </c>
    </row>
    <row r="419" spans="1:23" x14ac:dyDescent="0.25">
      <c r="A419" t="s">
        <v>8117</v>
      </c>
      <c r="B419">
        <v>1</v>
      </c>
      <c r="C419" t="s">
        <v>8118</v>
      </c>
      <c r="D419" t="s">
        <v>126</v>
      </c>
      <c r="E419" t="s">
        <v>8119</v>
      </c>
      <c r="F419" t="s">
        <v>6199</v>
      </c>
      <c r="G419">
        <v>84</v>
      </c>
      <c r="H419" t="s">
        <v>6395</v>
      </c>
      <c r="I419" t="s">
        <v>8118</v>
      </c>
      <c r="J419">
        <v>21296</v>
      </c>
      <c r="K419">
        <v>3</v>
      </c>
      <c r="L419" t="s">
        <v>8120</v>
      </c>
      <c r="M419" t="s">
        <v>8121</v>
      </c>
      <c r="N419">
        <v>26</v>
      </c>
      <c r="O419" t="s">
        <v>8122</v>
      </c>
      <c r="P419" t="s">
        <v>126</v>
      </c>
      <c r="R419">
        <v>3126196</v>
      </c>
      <c r="T419" t="s">
        <v>6355</v>
      </c>
      <c r="V419" t="s">
        <v>8123</v>
      </c>
      <c r="W419">
        <v>32127</v>
      </c>
    </row>
    <row r="420" spans="1:23" x14ac:dyDescent="0.25">
      <c r="A420" t="s">
        <v>8124</v>
      </c>
      <c r="B420">
        <v>1</v>
      </c>
      <c r="C420" t="s">
        <v>8125</v>
      </c>
      <c r="D420" t="s">
        <v>126</v>
      </c>
      <c r="F420" t="s">
        <v>6231</v>
      </c>
      <c r="G420">
        <v>86</v>
      </c>
      <c r="H420" t="s">
        <v>6664</v>
      </c>
      <c r="I420" t="s">
        <v>8125</v>
      </c>
      <c r="J420">
        <v>18519</v>
      </c>
      <c r="K420">
        <v>0</v>
      </c>
      <c r="L420" t="s">
        <v>6010</v>
      </c>
      <c r="M420" t="s">
        <v>8126</v>
      </c>
      <c r="N420">
        <v>25</v>
      </c>
      <c r="O420" t="s">
        <v>8127</v>
      </c>
      <c r="P420" t="s">
        <v>126</v>
      </c>
      <c r="R420">
        <v>2566996</v>
      </c>
      <c r="S420">
        <v>6</v>
      </c>
      <c r="T420" t="s">
        <v>6400</v>
      </c>
      <c r="V420" t="s">
        <v>8128</v>
      </c>
      <c r="W420">
        <v>29778</v>
      </c>
    </row>
    <row r="421" spans="1:23" x14ac:dyDescent="0.25">
      <c r="A421" t="s">
        <v>8129</v>
      </c>
      <c r="B421">
        <v>1</v>
      </c>
      <c r="C421" t="s">
        <v>8130</v>
      </c>
      <c r="D421" t="s">
        <v>102</v>
      </c>
      <c r="F421" t="s">
        <v>6199</v>
      </c>
      <c r="G421">
        <v>6</v>
      </c>
      <c r="H421" t="s">
        <v>6776</v>
      </c>
      <c r="I421" t="s">
        <v>8130</v>
      </c>
      <c r="J421">
        <v>17152</v>
      </c>
      <c r="K421">
        <v>10</v>
      </c>
      <c r="L421" t="s">
        <v>7816</v>
      </c>
      <c r="M421" t="s">
        <v>8131</v>
      </c>
      <c r="N421">
        <v>35</v>
      </c>
      <c r="O421" t="s">
        <v>8132</v>
      </c>
      <c r="P421" t="s">
        <v>102</v>
      </c>
      <c r="R421">
        <v>15753</v>
      </c>
      <c r="T421" t="s">
        <v>6264</v>
      </c>
      <c r="V421" t="s">
        <v>8133</v>
      </c>
      <c r="W421">
        <v>26594</v>
      </c>
    </row>
    <row r="422" spans="1:23" x14ac:dyDescent="0.25">
      <c r="A422" t="s">
        <v>578</v>
      </c>
      <c r="B422">
        <v>1</v>
      </c>
      <c r="C422" t="s">
        <v>5453</v>
      </c>
      <c r="D422" t="s">
        <v>31</v>
      </c>
      <c r="E422" t="s">
        <v>8134</v>
      </c>
      <c r="F422" t="s">
        <v>6199</v>
      </c>
      <c r="G422">
        <v>9</v>
      </c>
      <c r="H422" t="s">
        <v>6260</v>
      </c>
      <c r="I422" t="s">
        <v>5453</v>
      </c>
      <c r="J422">
        <v>14697</v>
      </c>
      <c r="K422">
        <v>13</v>
      </c>
      <c r="L422" t="s">
        <v>6012</v>
      </c>
      <c r="M422" t="s">
        <v>8135</v>
      </c>
      <c r="N422">
        <v>37</v>
      </c>
      <c r="O422" t="s">
        <v>8136</v>
      </c>
      <c r="P422" t="s">
        <v>31</v>
      </c>
      <c r="Q422" t="s">
        <v>6922</v>
      </c>
      <c r="R422">
        <v>14993</v>
      </c>
      <c r="T422" t="s">
        <v>6264</v>
      </c>
      <c r="V422" t="s">
        <v>8137</v>
      </c>
      <c r="W422">
        <v>25881</v>
      </c>
    </row>
    <row r="423" spans="1:23" x14ac:dyDescent="0.25">
      <c r="A423" t="s">
        <v>8138</v>
      </c>
      <c r="B423">
        <v>1</v>
      </c>
      <c r="C423" t="s">
        <v>8139</v>
      </c>
      <c r="D423" t="s">
        <v>126</v>
      </c>
      <c r="F423" t="s">
        <v>6199</v>
      </c>
      <c r="G423">
        <v>89</v>
      </c>
      <c r="H423" t="s">
        <v>8140</v>
      </c>
      <c r="I423" t="s">
        <v>8139</v>
      </c>
      <c r="K423">
        <v>1</v>
      </c>
      <c r="L423" t="s">
        <v>8141</v>
      </c>
      <c r="M423" t="s">
        <v>8142</v>
      </c>
      <c r="N423">
        <v>25</v>
      </c>
      <c r="O423" t="s">
        <v>8143</v>
      </c>
      <c r="P423" t="s">
        <v>126</v>
      </c>
      <c r="T423" t="s">
        <v>6363</v>
      </c>
      <c r="V423" t="s">
        <v>8144</v>
      </c>
    </row>
    <row r="424" spans="1:23" x14ac:dyDescent="0.25">
      <c r="A424" t="s">
        <v>8145</v>
      </c>
      <c r="B424">
        <v>1</v>
      </c>
      <c r="C424" t="s">
        <v>8146</v>
      </c>
      <c r="D424" t="s">
        <v>64</v>
      </c>
      <c r="F424" t="s">
        <v>6199</v>
      </c>
      <c r="H424" t="s">
        <v>7189</v>
      </c>
      <c r="I424" t="s">
        <v>8146</v>
      </c>
      <c r="K424">
        <v>1</v>
      </c>
      <c r="L424" t="s">
        <v>6433</v>
      </c>
      <c r="M424" t="s">
        <v>8147</v>
      </c>
      <c r="O424" t="s">
        <v>8148</v>
      </c>
      <c r="P424" t="s">
        <v>64</v>
      </c>
      <c r="T424" t="s">
        <v>6454</v>
      </c>
    </row>
    <row r="425" spans="1:23" x14ac:dyDescent="0.25">
      <c r="A425" t="s">
        <v>8149</v>
      </c>
      <c r="B425">
        <v>1</v>
      </c>
      <c r="C425" t="s">
        <v>8150</v>
      </c>
      <c r="D425" t="s">
        <v>102</v>
      </c>
      <c r="F425" t="s">
        <v>6199</v>
      </c>
      <c r="G425">
        <v>89</v>
      </c>
      <c r="H425" t="s">
        <v>6367</v>
      </c>
      <c r="I425" t="s">
        <v>8150</v>
      </c>
      <c r="J425">
        <v>24345</v>
      </c>
      <c r="K425">
        <v>3</v>
      </c>
      <c r="L425" t="s">
        <v>8151</v>
      </c>
      <c r="M425" t="s">
        <v>8152</v>
      </c>
      <c r="N425">
        <v>27</v>
      </c>
      <c r="O425" t="s">
        <v>8153</v>
      </c>
      <c r="P425" t="s">
        <v>102</v>
      </c>
      <c r="S425">
        <v>7</v>
      </c>
      <c r="T425" t="s">
        <v>6204</v>
      </c>
      <c r="U425" t="s">
        <v>62</v>
      </c>
      <c r="V425" t="s">
        <v>7419</v>
      </c>
    </row>
    <row r="426" spans="1:23" x14ac:dyDescent="0.25">
      <c r="A426" t="s">
        <v>8154</v>
      </c>
      <c r="B426">
        <v>1</v>
      </c>
      <c r="C426" t="s">
        <v>8155</v>
      </c>
      <c r="D426" t="s">
        <v>102</v>
      </c>
      <c r="F426" t="s">
        <v>6231</v>
      </c>
      <c r="G426">
        <v>87</v>
      </c>
      <c r="H426" t="s">
        <v>6410</v>
      </c>
      <c r="I426" t="s">
        <v>8155</v>
      </c>
      <c r="J426">
        <v>5002</v>
      </c>
      <c r="K426">
        <v>14</v>
      </c>
      <c r="L426" t="s">
        <v>8156</v>
      </c>
      <c r="M426" t="s">
        <v>8157</v>
      </c>
      <c r="N426">
        <v>39</v>
      </c>
      <c r="O426" t="s">
        <v>8158</v>
      </c>
      <c r="P426" t="s">
        <v>102</v>
      </c>
      <c r="R426">
        <v>2578</v>
      </c>
      <c r="T426" t="s">
        <v>6324</v>
      </c>
      <c r="V426" t="s">
        <v>8159</v>
      </c>
      <c r="W426">
        <v>5477</v>
      </c>
    </row>
    <row r="427" spans="1:23" x14ac:dyDescent="0.25">
      <c r="A427" t="s">
        <v>8160</v>
      </c>
      <c r="B427">
        <v>1</v>
      </c>
      <c r="C427" t="s">
        <v>8161</v>
      </c>
      <c r="D427" t="s">
        <v>102</v>
      </c>
      <c r="F427" t="s">
        <v>6231</v>
      </c>
      <c r="G427">
        <v>19</v>
      </c>
      <c r="H427" t="s">
        <v>8162</v>
      </c>
      <c r="I427" t="s">
        <v>8161</v>
      </c>
      <c r="J427">
        <v>16204</v>
      </c>
      <c r="K427">
        <v>1</v>
      </c>
      <c r="L427" t="s">
        <v>6725</v>
      </c>
      <c r="M427" t="s">
        <v>8163</v>
      </c>
      <c r="N427">
        <v>26</v>
      </c>
      <c r="O427" t="s">
        <v>8164</v>
      </c>
      <c r="P427" t="s">
        <v>102</v>
      </c>
      <c r="R427">
        <v>17395</v>
      </c>
      <c r="T427" t="s">
        <v>6417</v>
      </c>
      <c r="V427" t="s">
        <v>8165</v>
      </c>
      <c r="W427">
        <v>28198</v>
      </c>
    </row>
    <row r="428" spans="1:23" x14ac:dyDescent="0.25">
      <c r="A428" t="s">
        <v>743</v>
      </c>
      <c r="B428">
        <v>1</v>
      </c>
      <c r="C428" t="s">
        <v>8166</v>
      </c>
      <c r="D428" t="s">
        <v>102</v>
      </c>
      <c r="E428" t="s">
        <v>8167</v>
      </c>
      <c r="F428" t="s">
        <v>6199</v>
      </c>
      <c r="G428">
        <v>0</v>
      </c>
      <c r="H428" t="s">
        <v>8168</v>
      </c>
      <c r="I428" t="s">
        <v>8166</v>
      </c>
      <c r="J428">
        <v>19184</v>
      </c>
      <c r="K428">
        <v>5</v>
      </c>
      <c r="L428" t="s">
        <v>8169</v>
      </c>
      <c r="M428" t="s">
        <v>8170</v>
      </c>
      <c r="N428">
        <v>27</v>
      </c>
      <c r="O428" t="s">
        <v>8171</v>
      </c>
      <c r="P428" t="s">
        <v>102</v>
      </c>
      <c r="R428">
        <v>2971830</v>
      </c>
      <c r="T428" t="s">
        <v>6332</v>
      </c>
      <c r="V428" t="s">
        <v>8172</v>
      </c>
      <c r="W428">
        <v>30531</v>
      </c>
    </row>
    <row r="429" spans="1:23" x14ac:dyDescent="0.25">
      <c r="A429" t="s">
        <v>5524</v>
      </c>
      <c r="B429">
        <v>1</v>
      </c>
      <c r="C429" t="s">
        <v>5525</v>
      </c>
      <c r="D429" t="s">
        <v>64</v>
      </c>
      <c r="F429" t="s">
        <v>6231</v>
      </c>
      <c r="G429">
        <v>35</v>
      </c>
      <c r="H429" t="s">
        <v>6296</v>
      </c>
      <c r="I429" t="s">
        <v>5525</v>
      </c>
      <c r="J429">
        <v>20740</v>
      </c>
      <c r="K429">
        <v>3</v>
      </c>
      <c r="L429" t="s">
        <v>8173</v>
      </c>
      <c r="M429" t="s">
        <v>7076</v>
      </c>
      <c r="N429">
        <v>24</v>
      </c>
      <c r="O429" t="s">
        <v>8174</v>
      </c>
      <c r="P429" t="s">
        <v>64</v>
      </c>
      <c r="R429">
        <v>3930901</v>
      </c>
      <c r="T429" t="s">
        <v>6346</v>
      </c>
      <c r="V429" t="s">
        <v>8175</v>
      </c>
      <c r="W429">
        <v>32475</v>
      </c>
    </row>
    <row r="430" spans="1:23" x14ac:dyDescent="0.25">
      <c r="A430" t="s">
        <v>8176</v>
      </c>
      <c r="B430">
        <v>1</v>
      </c>
      <c r="C430" t="s">
        <v>8177</v>
      </c>
      <c r="D430" t="s">
        <v>102</v>
      </c>
      <c r="F430" t="s">
        <v>6199</v>
      </c>
      <c r="G430">
        <v>88</v>
      </c>
      <c r="H430" t="s">
        <v>6260</v>
      </c>
      <c r="I430" t="s">
        <v>8177</v>
      </c>
      <c r="J430">
        <v>26089</v>
      </c>
      <c r="K430">
        <v>1</v>
      </c>
      <c r="L430" t="s">
        <v>8178</v>
      </c>
      <c r="M430" t="s">
        <v>8179</v>
      </c>
      <c r="N430">
        <v>24</v>
      </c>
      <c r="O430" t="s">
        <v>8180</v>
      </c>
      <c r="P430" t="s">
        <v>102</v>
      </c>
      <c r="Q430" t="s">
        <v>6922</v>
      </c>
      <c r="T430" t="s">
        <v>6204</v>
      </c>
      <c r="V430" t="s">
        <v>8181</v>
      </c>
    </row>
    <row r="431" spans="1:23" x14ac:dyDescent="0.25">
      <c r="A431" t="s">
        <v>8182</v>
      </c>
      <c r="B431">
        <v>1</v>
      </c>
      <c r="C431" t="s">
        <v>8183</v>
      </c>
      <c r="D431" t="s">
        <v>126</v>
      </c>
      <c r="E431" t="s">
        <v>8184</v>
      </c>
      <c r="F431" t="s">
        <v>6231</v>
      </c>
      <c r="G431">
        <v>41</v>
      </c>
      <c r="H431" t="s">
        <v>6781</v>
      </c>
      <c r="I431" t="s">
        <v>8183</v>
      </c>
      <c r="J431">
        <v>16574</v>
      </c>
      <c r="K431">
        <v>8</v>
      </c>
      <c r="L431" t="s">
        <v>8185</v>
      </c>
      <c r="M431" t="s">
        <v>8186</v>
      </c>
      <c r="N431">
        <v>29</v>
      </c>
      <c r="O431" t="s">
        <v>8187</v>
      </c>
      <c r="P431" t="s">
        <v>126</v>
      </c>
      <c r="R431">
        <v>17165</v>
      </c>
      <c r="T431" t="s">
        <v>6204</v>
      </c>
      <c r="V431" t="s">
        <v>8188</v>
      </c>
      <c r="W431">
        <v>27926</v>
      </c>
    </row>
    <row r="432" spans="1:23" x14ac:dyDescent="0.25">
      <c r="A432" t="s">
        <v>8189</v>
      </c>
      <c r="B432">
        <v>1</v>
      </c>
      <c r="C432" t="s">
        <v>8190</v>
      </c>
      <c r="D432" t="s">
        <v>31</v>
      </c>
      <c r="F432" t="s">
        <v>6199</v>
      </c>
      <c r="G432">
        <v>18</v>
      </c>
      <c r="H432" t="s">
        <v>6629</v>
      </c>
      <c r="I432" t="s">
        <v>8190</v>
      </c>
      <c r="K432">
        <v>2</v>
      </c>
      <c r="L432" t="s">
        <v>8191</v>
      </c>
      <c r="M432" t="s">
        <v>8192</v>
      </c>
      <c r="N432">
        <v>27</v>
      </c>
      <c r="O432" t="s">
        <v>8193</v>
      </c>
      <c r="P432" t="s">
        <v>31</v>
      </c>
      <c r="T432" t="s">
        <v>6355</v>
      </c>
      <c r="V432" t="s">
        <v>8194</v>
      </c>
    </row>
    <row r="433" spans="1:23" x14ac:dyDescent="0.25">
      <c r="A433" t="s">
        <v>489</v>
      </c>
      <c r="B433">
        <v>1</v>
      </c>
      <c r="C433" t="s">
        <v>8195</v>
      </c>
      <c r="D433" t="s">
        <v>102</v>
      </c>
      <c r="E433" t="s">
        <v>8196</v>
      </c>
      <c r="F433" t="s">
        <v>6199</v>
      </c>
      <c r="G433">
        <v>0</v>
      </c>
      <c r="H433" t="s">
        <v>6868</v>
      </c>
      <c r="I433" t="s">
        <v>8195</v>
      </c>
      <c r="J433">
        <v>18039</v>
      </c>
      <c r="K433">
        <v>7</v>
      </c>
      <c r="L433" t="s">
        <v>8197</v>
      </c>
      <c r="M433" t="s">
        <v>8198</v>
      </c>
      <c r="N433">
        <v>28</v>
      </c>
      <c r="O433" t="s">
        <v>8199</v>
      </c>
      <c r="P433" t="s">
        <v>102</v>
      </c>
      <c r="R433">
        <v>3048897</v>
      </c>
      <c r="T433" t="s">
        <v>6346</v>
      </c>
      <c r="V433" t="s">
        <v>8200</v>
      </c>
      <c r="W433">
        <v>29351</v>
      </c>
    </row>
    <row r="434" spans="1:23" x14ac:dyDescent="0.25">
      <c r="A434" t="s">
        <v>8201</v>
      </c>
      <c r="B434">
        <v>1</v>
      </c>
      <c r="C434" t="s">
        <v>8202</v>
      </c>
      <c r="D434" t="s">
        <v>29</v>
      </c>
      <c r="E434" t="s">
        <v>8203</v>
      </c>
      <c r="F434" t="s">
        <v>6231</v>
      </c>
      <c r="G434">
        <v>36</v>
      </c>
      <c r="H434" t="s">
        <v>6296</v>
      </c>
      <c r="I434" t="s">
        <v>8202</v>
      </c>
      <c r="J434">
        <v>20113</v>
      </c>
      <c r="K434">
        <v>4</v>
      </c>
      <c r="L434" t="s">
        <v>8204</v>
      </c>
      <c r="M434" t="s">
        <v>8205</v>
      </c>
      <c r="N434">
        <v>27</v>
      </c>
      <c r="O434" t="s">
        <v>8206</v>
      </c>
      <c r="P434" t="s">
        <v>29</v>
      </c>
      <c r="R434">
        <v>3139591</v>
      </c>
      <c r="T434" t="s">
        <v>6313</v>
      </c>
      <c r="V434" t="s">
        <v>6623</v>
      </c>
      <c r="W434">
        <v>31560</v>
      </c>
    </row>
    <row r="435" spans="1:23" x14ac:dyDescent="0.25">
      <c r="A435" t="s">
        <v>8207</v>
      </c>
      <c r="B435">
        <v>1</v>
      </c>
      <c r="C435" t="s">
        <v>8208</v>
      </c>
      <c r="D435" t="s">
        <v>126</v>
      </c>
      <c r="F435" t="s">
        <v>6231</v>
      </c>
      <c r="G435">
        <v>88</v>
      </c>
      <c r="H435" t="s">
        <v>6947</v>
      </c>
      <c r="I435" t="s">
        <v>8208</v>
      </c>
      <c r="J435">
        <v>25329</v>
      </c>
      <c r="K435">
        <v>1</v>
      </c>
      <c r="L435" t="s">
        <v>8209</v>
      </c>
      <c r="M435" t="s">
        <v>6704</v>
      </c>
      <c r="N435">
        <v>25</v>
      </c>
      <c r="O435" t="s">
        <v>8210</v>
      </c>
      <c r="P435" t="s">
        <v>126</v>
      </c>
      <c r="Q435" t="s">
        <v>6922</v>
      </c>
      <c r="T435" t="s">
        <v>6204</v>
      </c>
      <c r="U435" t="s">
        <v>159</v>
      </c>
      <c r="V435" t="s">
        <v>8211</v>
      </c>
    </row>
    <row r="436" spans="1:23" x14ac:dyDescent="0.25">
      <c r="A436" t="s">
        <v>8212</v>
      </c>
      <c r="B436">
        <v>1</v>
      </c>
      <c r="C436" t="s">
        <v>8213</v>
      </c>
      <c r="D436" t="s">
        <v>64</v>
      </c>
      <c r="F436" t="s">
        <v>6199</v>
      </c>
      <c r="G436">
        <v>0</v>
      </c>
      <c r="H436" t="s">
        <v>6860</v>
      </c>
      <c r="I436" t="s">
        <v>8213</v>
      </c>
      <c r="J436">
        <v>17046</v>
      </c>
      <c r="K436">
        <v>10</v>
      </c>
      <c r="L436" t="s">
        <v>8214</v>
      </c>
      <c r="M436" t="s">
        <v>8215</v>
      </c>
      <c r="N436">
        <v>32</v>
      </c>
      <c r="O436" t="s">
        <v>8216</v>
      </c>
      <c r="P436" t="s">
        <v>64</v>
      </c>
      <c r="R436">
        <v>2577845</v>
      </c>
      <c r="T436" t="s">
        <v>6313</v>
      </c>
      <c r="V436" t="s">
        <v>8217</v>
      </c>
      <c r="W436">
        <v>28680</v>
      </c>
    </row>
    <row r="437" spans="1:23" x14ac:dyDescent="0.25">
      <c r="A437" t="s">
        <v>8218</v>
      </c>
      <c r="B437">
        <v>1</v>
      </c>
      <c r="C437" t="s">
        <v>8219</v>
      </c>
      <c r="D437" t="s">
        <v>102</v>
      </c>
      <c r="F437" t="s">
        <v>6199</v>
      </c>
      <c r="G437">
        <v>16</v>
      </c>
      <c r="H437" t="s">
        <v>6367</v>
      </c>
      <c r="I437" t="s">
        <v>8219</v>
      </c>
      <c r="J437">
        <v>19423</v>
      </c>
      <c r="K437">
        <v>5</v>
      </c>
      <c r="L437" t="s">
        <v>8220</v>
      </c>
      <c r="M437" t="s">
        <v>8221</v>
      </c>
      <c r="N437">
        <v>27</v>
      </c>
      <c r="O437" t="s">
        <v>8222</v>
      </c>
      <c r="P437" t="s">
        <v>102</v>
      </c>
      <c r="R437">
        <v>3042428</v>
      </c>
      <c r="T437" t="s">
        <v>6219</v>
      </c>
      <c r="V437" t="s">
        <v>8223</v>
      </c>
      <c r="W437">
        <v>30602</v>
      </c>
    </row>
    <row r="438" spans="1:23" x14ac:dyDescent="0.25">
      <c r="A438" t="s">
        <v>8224</v>
      </c>
      <c r="B438">
        <v>1</v>
      </c>
      <c r="C438" t="s">
        <v>8225</v>
      </c>
      <c r="D438" t="s">
        <v>64</v>
      </c>
      <c r="E438" t="s">
        <v>8226</v>
      </c>
      <c r="F438" t="s">
        <v>6231</v>
      </c>
      <c r="G438">
        <v>46</v>
      </c>
      <c r="H438" t="s">
        <v>6215</v>
      </c>
      <c r="I438" t="s">
        <v>8225</v>
      </c>
      <c r="J438">
        <v>19278</v>
      </c>
      <c r="K438">
        <v>5</v>
      </c>
      <c r="L438" t="s">
        <v>8227</v>
      </c>
      <c r="M438" t="s">
        <v>8228</v>
      </c>
      <c r="N438">
        <v>26</v>
      </c>
      <c r="O438" t="s">
        <v>8229</v>
      </c>
      <c r="P438" t="s">
        <v>64</v>
      </c>
      <c r="R438">
        <v>3040143</v>
      </c>
      <c r="T438" t="s">
        <v>6264</v>
      </c>
      <c r="V438" t="s">
        <v>8230</v>
      </c>
      <c r="W438">
        <v>30658</v>
      </c>
    </row>
    <row r="439" spans="1:23" x14ac:dyDescent="0.25">
      <c r="A439" t="s">
        <v>2245</v>
      </c>
      <c r="B439">
        <v>1</v>
      </c>
      <c r="C439" t="s">
        <v>2609</v>
      </c>
      <c r="D439" t="s">
        <v>64</v>
      </c>
      <c r="F439" t="s">
        <v>6199</v>
      </c>
      <c r="G439">
        <v>30</v>
      </c>
      <c r="H439" t="s">
        <v>6860</v>
      </c>
      <c r="I439" t="s">
        <v>2609</v>
      </c>
      <c r="J439">
        <v>23192</v>
      </c>
      <c r="K439">
        <v>3</v>
      </c>
      <c r="L439" t="s">
        <v>6665</v>
      </c>
      <c r="M439" t="s">
        <v>8179</v>
      </c>
      <c r="N439">
        <v>26</v>
      </c>
      <c r="O439" t="s">
        <v>8231</v>
      </c>
      <c r="P439" t="s">
        <v>64</v>
      </c>
      <c r="Q439" t="s">
        <v>8232</v>
      </c>
      <c r="S439">
        <v>2</v>
      </c>
      <c r="T439" t="s">
        <v>6219</v>
      </c>
      <c r="U439" t="s">
        <v>28</v>
      </c>
      <c r="V439" t="s">
        <v>8233</v>
      </c>
    </row>
    <row r="440" spans="1:23" x14ac:dyDescent="0.25">
      <c r="A440" t="s">
        <v>8234</v>
      </c>
      <c r="B440">
        <v>1</v>
      </c>
      <c r="C440" t="s">
        <v>8235</v>
      </c>
      <c r="D440" t="s">
        <v>64</v>
      </c>
      <c r="E440" t="s">
        <v>8236</v>
      </c>
      <c r="F440" t="s">
        <v>6231</v>
      </c>
      <c r="G440">
        <v>0</v>
      </c>
      <c r="H440" t="s">
        <v>6342</v>
      </c>
      <c r="I440" t="s">
        <v>8235</v>
      </c>
      <c r="J440">
        <v>21097</v>
      </c>
      <c r="K440">
        <v>3</v>
      </c>
      <c r="L440" t="s">
        <v>6586</v>
      </c>
      <c r="M440" t="s">
        <v>8237</v>
      </c>
      <c r="N440">
        <v>30</v>
      </c>
      <c r="O440" t="s">
        <v>8238</v>
      </c>
      <c r="P440" t="s">
        <v>64</v>
      </c>
      <c r="R440">
        <v>4420894</v>
      </c>
      <c r="T440" t="s">
        <v>6446</v>
      </c>
      <c r="V440" t="s">
        <v>8239</v>
      </c>
      <c r="W440">
        <v>31822</v>
      </c>
    </row>
    <row r="441" spans="1:23" x14ac:dyDescent="0.25">
      <c r="A441" t="s">
        <v>2076</v>
      </c>
      <c r="B441">
        <v>1</v>
      </c>
      <c r="C441" t="s">
        <v>5229</v>
      </c>
      <c r="D441" t="s">
        <v>64</v>
      </c>
      <c r="F441" t="s">
        <v>6199</v>
      </c>
      <c r="G441">
        <v>25</v>
      </c>
      <c r="H441" t="s">
        <v>6232</v>
      </c>
      <c r="I441" t="s">
        <v>5229</v>
      </c>
      <c r="K441">
        <v>4</v>
      </c>
      <c r="L441" t="s">
        <v>6665</v>
      </c>
      <c r="M441" t="s">
        <v>8240</v>
      </c>
      <c r="N441">
        <v>27</v>
      </c>
      <c r="O441" t="s">
        <v>8241</v>
      </c>
      <c r="P441" t="s">
        <v>64</v>
      </c>
      <c r="T441" t="s">
        <v>6346</v>
      </c>
      <c r="V441" t="s">
        <v>8242</v>
      </c>
    </row>
    <row r="442" spans="1:23" x14ac:dyDescent="0.25">
      <c r="A442" t="s">
        <v>327</v>
      </c>
      <c r="B442">
        <v>1</v>
      </c>
      <c r="C442" t="s">
        <v>8243</v>
      </c>
      <c r="D442" t="s">
        <v>126</v>
      </c>
      <c r="E442" t="s">
        <v>8244</v>
      </c>
      <c r="F442" t="s">
        <v>6231</v>
      </c>
      <c r="G442">
        <v>84</v>
      </c>
      <c r="H442" t="s">
        <v>2866</v>
      </c>
      <c r="I442" t="s">
        <v>8243</v>
      </c>
      <c r="J442">
        <v>11026</v>
      </c>
      <c r="K442">
        <v>12</v>
      </c>
      <c r="L442" t="s">
        <v>8245</v>
      </c>
      <c r="M442" t="s">
        <v>8246</v>
      </c>
      <c r="N442">
        <v>33</v>
      </c>
      <c r="O442" t="s">
        <v>8247</v>
      </c>
      <c r="P442" t="s">
        <v>126</v>
      </c>
      <c r="R442">
        <v>13228</v>
      </c>
      <c r="T442" t="s">
        <v>6355</v>
      </c>
      <c r="V442" t="s">
        <v>8248</v>
      </c>
      <c r="W442">
        <v>23996</v>
      </c>
    </row>
    <row r="443" spans="1:23" x14ac:dyDescent="0.25">
      <c r="A443" t="s">
        <v>8249</v>
      </c>
      <c r="B443">
        <v>1</v>
      </c>
      <c r="C443" t="s">
        <v>8250</v>
      </c>
      <c r="D443" t="s">
        <v>102</v>
      </c>
      <c r="F443" t="s">
        <v>6231</v>
      </c>
      <c r="G443">
        <v>84</v>
      </c>
      <c r="H443" t="s">
        <v>6636</v>
      </c>
      <c r="I443" t="s">
        <v>8250</v>
      </c>
      <c r="J443">
        <v>204</v>
      </c>
      <c r="K443">
        <v>15</v>
      </c>
      <c r="L443" t="s">
        <v>8251</v>
      </c>
      <c r="M443" t="s">
        <v>6262</v>
      </c>
      <c r="N443">
        <v>38</v>
      </c>
      <c r="O443" t="s">
        <v>8252</v>
      </c>
      <c r="P443" t="s">
        <v>102</v>
      </c>
      <c r="R443">
        <v>8442</v>
      </c>
      <c r="T443" t="s">
        <v>6324</v>
      </c>
      <c r="V443" t="s">
        <v>8253</v>
      </c>
      <c r="W443">
        <v>7203</v>
      </c>
    </row>
    <row r="444" spans="1:23" x14ac:dyDescent="0.25">
      <c r="A444" t="s">
        <v>2493</v>
      </c>
      <c r="B444">
        <v>1</v>
      </c>
      <c r="C444" t="s">
        <v>2801</v>
      </c>
      <c r="D444" t="s">
        <v>64</v>
      </c>
      <c r="F444" t="s">
        <v>6199</v>
      </c>
      <c r="G444">
        <v>23</v>
      </c>
      <c r="H444" t="s">
        <v>6315</v>
      </c>
      <c r="I444" t="s">
        <v>2801</v>
      </c>
      <c r="J444">
        <v>25054</v>
      </c>
      <c r="K444">
        <v>2</v>
      </c>
      <c r="L444" t="s">
        <v>8141</v>
      </c>
      <c r="M444" t="s">
        <v>8254</v>
      </c>
      <c r="N444">
        <v>26</v>
      </c>
      <c r="O444" t="s">
        <v>8255</v>
      </c>
      <c r="P444" t="s">
        <v>64</v>
      </c>
      <c r="S444">
        <v>4</v>
      </c>
      <c r="T444" t="s">
        <v>6446</v>
      </c>
      <c r="U444" t="s">
        <v>2217</v>
      </c>
      <c r="V444" t="s">
        <v>8256</v>
      </c>
    </row>
    <row r="445" spans="1:23" x14ac:dyDescent="0.25">
      <c r="A445" t="s">
        <v>2390</v>
      </c>
      <c r="B445">
        <v>1</v>
      </c>
      <c r="C445" t="s">
        <v>2737</v>
      </c>
      <c r="D445" t="s">
        <v>64</v>
      </c>
      <c r="E445" t="s">
        <v>8257</v>
      </c>
      <c r="F445" t="s">
        <v>6199</v>
      </c>
      <c r="G445">
        <v>47</v>
      </c>
      <c r="H445" t="s">
        <v>6351</v>
      </c>
      <c r="I445" t="s">
        <v>2737</v>
      </c>
      <c r="J445">
        <v>21227</v>
      </c>
      <c r="K445">
        <v>7</v>
      </c>
      <c r="L445" t="s">
        <v>6560</v>
      </c>
      <c r="M445" t="s">
        <v>6983</v>
      </c>
      <c r="N445">
        <v>30</v>
      </c>
      <c r="O445" t="s">
        <v>8258</v>
      </c>
      <c r="P445" t="s">
        <v>64</v>
      </c>
      <c r="R445">
        <v>3125107</v>
      </c>
      <c r="S445">
        <v>4</v>
      </c>
      <c r="T445" t="s">
        <v>6204</v>
      </c>
      <c r="U445" t="s">
        <v>159</v>
      </c>
      <c r="V445" t="s">
        <v>8259</v>
      </c>
      <c r="W445">
        <v>32225</v>
      </c>
    </row>
    <row r="446" spans="1:23" x14ac:dyDescent="0.25">
      <c r="A446" t="s">
        <v>1709</v>
      </c>
      <c r="B446">
        <v>1</v>
      </c>
      <c r="C446" t="s">
        <v>5148</v>
      </c>
      <c r="D446" t="s">
        <v>102</v>
      </c>
      <c r="F446" t="s">
        <v>6199</v>
      </c>
      <c r="G446">
        <v>87</v>
      </c>
      <c r="H446" t="s">
        <v>7341</v>
      </c>
      <c r="I446" t="s">
        <v>5148</v>
      </c>
      <c r="K446">
        <v>3</v>
      </c>
      <c r="L446" t="s">
        <v>8260</v>
      </c>
      <c r="M446" t="s">
        <v>8261</v>
      </c>
      <c r="N446">
        <v>25</v>
      </c>
      <c r="O446" t="s">
        <v>8262</v>
      </c>
      <c r="P446" t="s">
        <v>102</v>
      </c>
      <c r="T446" t="s">
        <v>6264</v>
      </c>
      <c r="V446" t="s">
        <v>8263</v>
      </c>
    </row>
    <row r="447" spans="1:23" x14ac:dyDescent="0.25">
      <c r="A447" t="s">
        <v>1972</v>
      </c>
      <c r="B447">
        <v>1</v>
      </c>
      <c r="C447" t="s">
        <v>5242</v>
      </c>
      <c r="D447" t="s">
        <v>102</v>
      </c>
      <c r="F447" t="s">
        <v>6199</v>
      </c>
      <c r="G447">
        <v>86</v>
      </c>
      <c r="H447" t="s">
        <v>7341</v>
      </c>
      <c r="I447" t="s">
        <v>5242</v>
      </c>
      <c r="J447">
        <v>21957</v>
      </c>
      <c r="K447">
        <v>6</v>
      </c>
      <c r="L447" t="s">
        <v>8264</v>
      </c>
      <c r="M447" t="s">
        <v>8265</v>
      </c>
      <c r="N447">
        <v>28</v>
      </c>
      <c r="O447" t="s">
        <v>8266</v>
      </c>
      <c r="P447" t="s">
        <v>102</v>
      </c>
      <c r="R447">
        <v>4050373</v>
      </c>
      <c r="S447">
        <v>6</v>
      </c>
      <c r="T447" t="s">
        <v>6264</v>
      </c>
      <c r="U447" t="s">
        <v>2311</v>
      </c>
      <c r="V447" t="s">
        <v>8267</v>
      </c>
      <c r="W447">
        <v>32870</v>
      </c>
    </row>
    <row r="448" spans="1:23" x14ac:dyDescent="0.25">
      <c r="A448" t="s">
        <v>818</v>
      </c>
      <c r="B448">
        <v>1</v>
      </c>
      <c r="C448" t="s">
        <v>8268</v>
      </c>
      <c r="D448" t="s">
        <v>102</v>
      </c>
      <c r="F448" t="s">
        <v>6925</v>
      </c>
      <c r="G448">
        <v>11</v>
      </c>
      <c r="H448" t="s">
        <v>6315</v>
      </c>
      <c r="I448" t="s">
        <v>8268</v>
      </c>
      <c r="J448">
        <v>15241</v>
      </c>
      <c r="K448">
        <v>7</v>
      </c>
      <c r="L448" t="s">
        <v>8204</v>
      </c>
      <c r="M448" t="s">
        <v>8269</v>
      </c>
      <c r="N448">
        <v>30</v>
      </c>
      <c r="O448" t="s">
        <v>8270</v>
      </c>
      <c r="P448" t="s">
        <v>102</v>
      </c>
      <c r="R448">
        <v>16026</v>
      </c>
      <c r="T448" t="s">
        <v>6324</v>
      </c>
      <c r="V448" t="s">
        <v>8271</v>
      </c>
      <c r="W448">
        <v>26751</v>
      </c>
    </row>
    <row r="449" spans="1:23" x14ac:dyDescent="0.25">
      <c r="A449" t="s">
        <v>8272</v>
      </c>
      <c r="B449">
        <v>1</v>
      </c>
      <c r="C449" t="s">
        <v>8273</v>
      </c>
      <c r="D449" t="s">
        <v>102</v>
      </c>
      <c r="F449" t="s">
        <v>6231</v>
      </c>
      <c r="G449">
        <v>80</v>
      </c>
      <c r="H449" t="s">
        <v>6215</v>
      </c>
      <c r="I449" t="s">
        <v>8273</v>
      </c>
      <c r="J449">
        <v>7711</v>
      </c>
      <c r="K449">
        <v>16</v>
      </c>
      <c r="L449" t="s">
        <v>8274</v>
      </c>
      <c r="M449" t="s">
        <v>8275</v>
      </c>
      <c r="N449">
        <v>39</v>
      </c>
      <c r="O449" t="s">
        <v>8276</v>
      </c>
      <c r="P449" t="s">
        <v>102</v>
      </c>
      <c r="R449">
        <v>6016</v>
      </c>
      <c r="T449" t="s">
        <v>6742</v>
      </c>
      <c r="V449" t="s">
        <v>8277</v>
      </c>
      <c r="W449">
        <v>7149</v>
      </c>
    </row>
    <row r="450" spans="1:23" x14ac:dyDescent="0.25">
      <c r="A450" t="s">
        <v>8278</v>
      </c>
      <c r="B450">
        <v>1</v>
      </c>
      <c r="C450" t="s">
        <v>8279</v>
      </c>
      <c r="D450" t="s">
        <v>64</v>
      </c>
      <c r="F450" t="s">
        <v>6199</v>
      </c>
      <c r="G450">
        <v>0</v>
      </c>
      <c r="H450" t="s">
        <v>6585</v>
      </c>
      <c r="I450" t="s">
        <v>8279</v>
      </c>
      <c r="J450">
        <v>18402</v>
      </c>
      <c r="K450">
        <v>9</v>
      </c>
      <c r="L450" t="s">
        <v>8280</v>
      </c>
      <c r="M450" t="s">
        <v>8281</v>
      </c>
      <c r="N450">
        <v>30</v>
      </c>
      <c r="O450" t="s">
        <v>8282</v>
      </c>
      <c r="P450" t="s">
        <v>64</v>
      </c>
      <c r="R450">
        <v>2977614</v>
      </c>
      <c r="T450" t="s">
        <v>6264</v>
      </c>
      <c r="V450" t="s">
        <v>8283</v>
      </c>
      <c r="W450">
        <v>29851</v>
      </c>
    </row>
    <row r="451" spans="1:23" x14ac:dyDescent="0.25">
      <c r="A451" t="s">
        <v>8284</v>
      </c>
      <c r="B451">
        <v>1</v>
      </c>
      <c r="C451" t="s">
        <v>8285</v>
      </c>
      <c r="D451" t="s">
        <v>29</v>
      </c>
      <c r="F451" t="s">
        <v>6199</v>
      </c>
      <c r="G451">
        <v>3</v>
      </c>
      <c r="H451" t="s">
        <v>6215</v>
      </c>
      <c r="I451" t="s">
        <v>8285</v>
      </c>
      <c r="J451">
        <v>17024</v>
      </c>
      <c r="K451">
        <v>11</v>
      </c>
      <c r="L451" t="s">
        <v>7392</v>
      </c>
      <c r="M451" t="s">
        <v>8286</v>
      </c>
      <c r="N451">
        <v>34</v>
      </c>
      <c r="O451" t="s">
        <v>8287</v>
      </c>
      <c r="P451" t="s">
        <v>29</v>
      </c>
      <c r="T451" t="s">
        <v>6264</v>
      </c>
      <c r="V451" t="s">
        <v>8288</v>
      </c>
    </row>
    <row r="452" spans="1:23" x14ac:dyDescent="0.25">
      <c r="A452" t="s">
        <v>8289</v>
      </c>
      <c r="B452">
        <v>1</v>
      </c>
      <c r="C452" t="s">
        <v>7139</v>
      </c>
      <c r="D452" t="s">
        <v>102</v>
      </c>
      <c r="F452" t="s">
        <v>6231</v>
      </c>
      <c r="G452">
        <v>82</v>
      </c>
      <c r="H452" t="s">
        <v>6697</v>
      </c>
      <c r="I452" t="s">
        <v>7139</v>
      </c>
      <c r="J452">
        <v>5672</v>
      </c>
      <c r="K452">
        <v>9</v>
      </c>
      <c r="L452" t="s">
        <v>8290</v>
      </c>
      <c r="M452" t="s">
        <v>8291</v>
      </c>
      <c r="N452">
        <v>38</v>
      </c>
      <c r="O452" t="s">
        <v>8292</v>
      </c>
      <c r="P452" t="s">
        <v>102</v>
      </c>
      <c r="T452" t="s">
        <v>7359</v>
      </c>
      <c r="V452" t="s">
        <v>8293</v>
      </c>
    </row>
    <row r="453" spans="1:23" x14ac:dyDescent="0.25">
      <c r="A453" t="s">
        <v>8294</v>
      </c>
      <c r="B453">
        <v>1</v>
      </c>
      <c r="C453" t="s">
        <v>8295</v>
      </c>
      <c r="D453" t="s">
        <v>102</v>
      </c>
      <c r="F453" t="s">
        <v>6199</v>
      </c>
      <c r="G453">
        <v>17</v>
      </c>
      <c r="H453" t="s">
        <v>6296</v>
      </c>
      <c r="I453" t="s">
        <v>8295</v>
      </c>
      <c r="J453">
        <v>25921</v>
      </c>
      <c r="K453">
        <v>1</v>
      </c>
      <c r="L453" t="s">
        <v>7769</v>
      </c>
      <c r="M453" t="s">
        <v>6796</v>
      </c>
      <c r="N453">
        <v>24</v>
      </c>
      <c r="O453" t="s">
        <v>8296</v>
      </c>
      <c r="P453" t="s">
        <v>102</v>
      </c>
      <c r="T453" t="s">
        <v>6363</v>
      </c>
      <c r="U453" t="s">
        <v>2228</v>
      </c>
      <c r="V453" t="s">
        <v>8297</v>
      </c>
    </row>
    <row r="454" spans="1:23" x14ac:dyDescent="0.25">
      <c r="A454" t="s">
        <v>1454</v>
      </c>
      <c r="B454">
        <v>1</v>
      </c>
      <c r="C454" t="s">
        <v>1453</v>
      </c>
      <c r="D454" t="s">
        <v>126</v>
      </c>
      <c r="F454" t="s">
        <v>6199</v>
      </c>
      <c r="G454">
        <v>88</v>
      </c>
      <c r="H454" t="s">
        <v>6746</v>
      </c>
      <c r="I454" t="s">
        <v>1453</v>
      </c>
      <c r="J454">
        <v>23134</v>
      </c>
      <c r="K454">
        <v>4</v>
      </c>
      <c r="L454" t="s">
        <v>8298</v>
      </c>
      <c r="M454" t="s">
        <v>8299</v>
      </c>
      <c r="N454">
        <v>27</v>
      </c>
      <c r="O454" t="s">
        <v>8300</v>
      </c>
      <c r="P454" t="s">
        <v>126</v>
      </c>
      <c r="S454">
        <v>1</v>
      </c>
      <c r="T454" t="s">
        <v>6355</v>
      </c>
      <c r="U454" t="s">
        <v>94</v>
      </c>
      <c r="V454" t="s">
        <v>8301</v>
      </c>
    </row>
    <row r="455" spans="1:23" x14ac:dyDescent="0.25">
      <c r="A455" t="s">
        <v>8302</v>
      </c>
      <c r="B455">
        <v>1</v>
      </c>
      <c r="C455" t="s">
        <v>8303</v>
      </c>
      <c r="D455" t="s">
        <v>102</v>
      </c>
      <c r="F455" t="s">
        <v>6199</v>
      </c>
      <c r="G455">
        <v>0</v>
      </c>
      <c r="H455" t="s">
        <v>6232</v>
      </c>
      <c r="I455" t="s">
        <v>8303</v>
      </c>
      <c r="J455">
        <v>17398</v>
      </c>
      <c r="K455">
        <v>10</v>
      </c>
      <c r="L455" t="s">
        <v>8304</v>
      </c>
      <c r="M455" t="s">
        <v>8305</v>
      </c>
      <c r="N455">
        <v>33</v>
      </c>
      <c r="O455" t="s">
        <v>8306</v>
      </c>
      <c r="P455" t="s">
        <v>102</v>
      </c>
      <c r="T455" t="s">
        <v>6219</v>
      </c>
      <c r="V455" t="s">
        <v>8307</v>
      </c>
    </row>
    <row r="456" spans="1:23" x14ac:dyDescent="0.25">
      <c r="A456" t="s">
        <v>8308</v>
      </c>
      <c r="B456">
        <v>1</v>
      </c>
      <c r="C456" t="s">
        <v>8309</v>
      </c>
      <c r="D456" t="s">
        <v>64</v>
      </c>
      <c r="F456" t="s">
        <v>6231</v>
      </c>
      <c r="G456">
        <v>34</v>
      </c>
      <c r="H456" t="s">
        <v>6868</v>
      </c>
      <c r="I456" t="s">
        <v>8309</v>
      </c>
      <c r="J456">
        <v>13425</v>
      </c>
      <c r="K456">
        <v>2</v>
      </c>
      <c r="L456" t="s">
        <v>6368</v>
      </c>
      <c r="M456" t="s">
        <v>6361</v>
      </c>
      <c r="N456">
        <v>27</v>
      </c>
      <c r="O456" t="s">
        <v>8310</v>
      </c>
      <c r="P456" t="s">
        <v>64</v>
      </c>
      <c r="R456">
        <v>14051</v>
      </c>
      <c r="T456" t="s">
        <v>6417</v>
      </c>
      <c r="V456" t="s">
        <v>8311</v>
      </c>
      <c r="W456">
        <v>24825</v>
      </c>
    </row>
    <row r="457" spans="1:23" x14ac:dyDescent="0.25">
      <c r="A457" t="s">
        <v>8312</v>
      </c>
      <c r="B457">
        <v>1</v>
      </c>
      <c r="C457" t="s">
        <v>8313</v>
      </c>
      <c r="D457" t="s">
        <v>64</v>
      </c>
      <c r="F457" t="s">
        <v>6199</v>
      </c>
      <c r="G457">
        <v>40</v>
      </c>
      <c r="H457" t="s">
        <v>6296</v>
      </c>
      <c r="I457" t="s">
        <v>8313</v>
      </c>
      <c r="J457">
        <v>21345</v>
      </c>
      <c r="K457">
        <v>3</v>
      </c>
      <c r="L457" t="s">
        <v>8314</v>
      </c>
      <c r="M457" t="s">
        <v>8315</v>
      </c>
      <c r="N457">
        <v>26</v>
      </c>
      <c r="O457" t="s">
        <v>8316</v>
      </c>
      <c r="P457" t="s">
        <v>64</v>
      </c>
      <c r="R457">
        <v>3914324</v>
      </c>
      <c r="T457" t="s">
        <v>6346</v>
      </c>
      <c r="V457" t="s">
        <v>8317</v>
      </c>
      <c r="W457">
        <v>32652</v>
      </c>
    </row>
    <row r="458" spans="1:23" x14ac:dyDescent="0.25">
      <c r="A458" t="s">
        <v>8318</v>
      </c>
      <c r="B458">
        <v>1</v>
      </c>
      <c r="C458" t="s">
        <v>8319</v>
      </c>
      <c r="D458" t="s">
        <v>126</v>
      </c>
      <c r="F458" t="s">
        <v>6199</v>
      </c>
      <c r="G458">
        <v>86</v>
      </c>
      <c r="H458" t="s">
        <v>7206</v>
      </c>
      <c r="I458" t="s">
        <v>8319</v>
      </c>
      <c r="K458">
        <v>2</v>
      </c>
      <c r="L458" t="s">
        <v>8320</v>
      </c>
      <c r="M458" t="s">
        <v>8321</v>
      </c>
      <c r="N458">
        <v>24</v>
      </c>
      <c r="O458" t="s">
        <v>8322</v>
      </c>
      <c r="P458" t="s">
        <v>126</v>
      </c>
      <c r="T458" t="s">
        <v>6227</v>
      </c>
      <c r="V458" t="s">
        <v>8323</v>
      </c>
    </row>
    <row r="459" spans="1:23" x14ac:dyDescent="0.25">
      <c r="A459" t="s">
        <v>416</v>
      </c>
      <c r="B459">
        <v>1</v>
      </c>
      <c r="C459" t="s">
        <v>8324</v>
      </c>
      <c r="D459" t="s">
        <v>29</v>
      </c>
      <c r="E459" t="s">
        <v>8325</v>
      </c>
      <c r="F459" t="s">
        <v>6199</v>
      </c>
      <c r="G459">
        <v>12</v>
      </c>
      <c r="H459" t="s">
        <v>6215</v>
      </c>
      <c r="I459" t="s">
        <v>8324</v>
      </c>
      <c r="J459">
        <v>18907</v>
      </c>
      <c r="K459">
        <v>6</v>
      </c>
      <c r="L459" t="s">
        <v>6598</v>
      </c>
      <c r="M459" t="s">
        <v>8326</v>
      </c>
      <c r="N459">
        <v>28</v>
      </c>
      <c r="O459" t="s">
        <v>8327</v>
      </c>
      <c r="P459" t="s">
        <v>29</v>
      </c>
      <c r="R459">
        <v>3052600</v>
      </c>
      <c r="T459" t="s">
        <v>6355</v>
      </c>
      <c r="V459" t="s">
        <v>8328</v>
      </c>
      <c r="W459">
        <v>30200</v>
      </c>
    </row>
    <row r="460" spans="1:23" x14ac:dyDescent="0.25">
      <c r="A460" t="s">
        <v>8329</v>
      </c>
      <c r="B460">
        <v>1</v>
      </c>
      <c r="C460" t="s">
        <v>8330</v>
      </c>
      <c r="D460" t="s">
        <v>126</v>
      </c>
      <c r="F460" t="s">
        <v>6199</v>
      </c>
      <c r="G460">
        <v>81</v>
      </c>
      <c r="H460" t="s">
        <v>6208</v>
      </c>
      <c r="I460" t="s">
        <v>8330</v>
      </c>
      <c r="J460">
        <v>28493</v>
      </c>
      <c r="K460">
        <v>0</v>
      </c>
      <c r="L460" t="s">
        <v>8331</v>
      </c>
      <c r="M460" t="s">
        <v>8332</v>
      </c>
      <c r="O460" t="s">
        <v>8333</v>
      </c>
      <c r="P460" t="s">
        <v>126</v>
      </c>
      <c r="T460" t="s">
        <v>6204</v>
      </c>
      <c r="U460" t="s">
        <v>94</v>
      </c>
    </row>
    <row r="461" spans="1:23" x14ac:dyDescent="0.25">
      <c r="A461" t="s">
        <v>350</v>
      </c>
      <c r="B461">
        <v>1</v>
      </c>
      <c r="C461" t="s">
        <v>8334</v>
      </c>
      <c r="D461" t="s">
        <v>102</v>
      </c>
      <c r="E461" t="s">
        <v>8335</v>
      </c>
      <c r="F461" t="s">
        <v>6199</v>
      </c>
      <c r="G461">
        <v>17</v>
      </c>
      <c r="H461" t="s">
        <v>6776</v>
      </c>
      <c r="I461" t="s">
        <v>8334</v>
      </c>
      <c r="J461">
        <v>18030</v>
      </c>
      <c r="K461">
        <v>10</v>
      </c>
      <c r="L461" t="s">
        <v>6665</v>
      </c>
      <c r="M461" t="s">
        <v>7906</v>
      </c>
      <c r="N461">
        <v>33</v>
      </c>
      <c r="O461" t="s">
        <v>8336</v>
      </c>
      <c r="P461" t="s">
        <v>102</v>
      </c>
      <c r="R461">
        <v>2576581</v>
      </c>
      <c r="S461">
        <v>6</v>
      </c>
      <c r="T461" t="s">
        <v>6219</v>
      </c>
      <c r="U461" t="s">
        <v>2221</v>
      </c>
      <c r="V461" t="s">
        <v>6681</v>
      </c>
      <c r="W461">
        <v>29341</v>
      </c>
    </row>
    <row r="462" spans="1:23" x14ac:dyDescent="0.25">
      <c r="A462" t="s">
        <v>8337</v>
      </c>
      <c r="B462">
        <v>1</v>
      </c>
      <c r="C462" t="s">
        <v>8338</v>
      </c>
      <c r="D462" t="s">
        <v>126</v>
      </c>
      <c r="F462" t="s">
        <v>6199</v>
      </c>
      <c r="G462">
        <v>85</v>
      </c>
      <c r="H462" t="s">
        <v>6200</v>
      </c>
      <c r="I462" t="s">
        <v>8338</v>
      </c>
      <c r="J462">
        <v>21865</v>
      </c>
      <c r="K462">
        <v>5</v>
      </c>
      <c r="L462" t="s">
        <v>7075</v>
      </c>
      <c r="M462" t="s">
        <v>8339</v>
      </c>
      <c r="N462">
        <v>28</v>
      </c>
      <c r="O462" t="s">
        <v>8340</v>
      </c>
      <c r="P462" t="s">
        <v>126</v>
      </c>
      <c r="R462">
        <v>4035426</v>
      </c>
      <c r="T462" t="s">
        <v>6355</v>
      </c>
      <c r="V462" t="s">
        <v>8341</v>
      </c>
      <c r="W462">
        <v>32921</v>
      </c>
    </row>
    <row r="463" spans="1:23" x14ac:dyDescent="0.25">
      <c r="A463" t="s">
        <v>343</v>
      </c>
      <c r="B463">
        <v>1</v>
      </c>
      <c r="C463" t="s">
        <v>8342</v>
      </c>
      <c r="D463" t="s">
        <v>64</v>
      </c>
      <c r="E463" t="s">
        <v>8343</v>
      </c>
      <c r="F463" t="s">
        <v>6231</v>
      </c>
      <c r="G463">
        <v>23</v>
      </c>
      <c r="H463" t="s">
        <v>6215</v>
      </c>
      <c r="I463" t="s">
        <v>8342</v>
      </c>
      <c r="J463">
        <v>16189</v>
      </c>
      <c r="K463">
        <v>8</v>
      </c>
      <c r="L463" t="s">
        <v>8344</v>
      </c>
      <c r="M463" t="s">
        <v>8345</v>
      </c>
      <c r="N463">
        <v>30</v>
      </c>
      <c r="O463" t="s">
        <v>8346</v>
      </c>
      <c r="P463" t="s">
        <v>64</v>
      </c>
      <c r="R463">
        <v>16921</v>
      </c>
      <c r="T463" t="s">
        <v>6212</v>
      </c>
      <c r="V463" t="s">
        <v>8347</v>
      </c>
      <c r="W463">
        <v>27709</v>
      </c>
    </row>
    <row r="464" spans="1:23" x14ac:dyDescent="0.25">
      <c r="A464" t="s">
        <v>8348</v>
      </c>
      <c r="B464">
        <v>1</v>
      </c>
      <c r="C464" t="s">
        <v>8349</v>
      </c>
      <c r="D464" t="s">
        <v>64</v>
      </c>
      <c r="F464" t="s">
        <v>6199</v>
      </c>
      <c r="G464">
        <v>0</v>
      </c>
      <c r="H464" t="s">
        <v>6232</v>
      </c>
      <c r="I464" t="s">
        <v>8349</v>
      </c>
      <c r="K464">
        <v>1</v>
      </c>
      <c r="L464" t="s">
        <v>7625</v>
      </c>
      <c r="M464" t="s">
        <v>6269</v>
      </c>
      <c r="N464">
        <v>24</v>
      </c>
      <c r="O464" t="s">
        <v>8350</v>
      </c>
      <c r="P464" t="s">
        <v>64</v>
      </c>
      <c r="T464" t="s">
        <v>6313</v>
      </c>
      <c r="V464" t="s">
        <v>8351</v>
      </c>
    </row>
    <row r="465" spans="1:23" x14ac:dyDescent="0.25">
      <c r="A465" t="s">
        <v>8352</v>
      </c>
      <c r="B465">
        <v>1</v>
      </c>
      <c r="C465" t="s">
        <v>8353</v>
      </c>
      <c r="D465" t="s">
        <v>64</v>
      </c>
      <c r="E465" t="s">
        <v>8354</v>
      </c>
      <c r="F465" t="s">
        <v>6199</v>
      </c>
      <c r="G465">
        <v>0</v>
      </c>
      <c r="H465" t="s">
        <v>6260</v>
      </c>
      <c r="I465" t="s">
        <v>8353</v>
      </c>
      <c r="J465">
        <v>21194</v>
      </c>
      <c r="K465">
        <v>3</v>
      </c>
      <c r="L465" t="s">
        <v>8355</v>
      </c>
      <c r="M465" t="s">
        <v>8356</v>
      </c>
      <c r="N465">
        <v>25</v>
      </c>
      <c r="O465" t="s">
        <v>8357</v>
      </c>
      <c r="P465" t="s">
        <v>64</v>
      </c>
      <c r="R465">
        <v>3911993</v>
      </c>
      <c r="T465" t="s">
        <v>6313</v>
      </c>
      <c r="V465" t="s">
        <v>8358</v>
      </c>
      <c r="W465">
        <v>32493</v>
      </c>
    </row>
    <row r="466" spans="1:23" x14ac:dyDescent="0.25">
      <c r="A466" t="s">
        <v>8359</v>
      </c>
      <c r="B466">
        <v>1</v>
      </c>
      <c r="C466" t="s">
        <v>8360</v>
      </c>
      <c r="D466" t="s">
        <v>126</v>
      </c>
      <c r="F466" t="s">
        <v>6199</v>
      </c>
      <c r="G466">
        <v>82</v>
      </c>
      <c r="H466" t="s">
        <v>6351</v>
      </c>
      <c r="I466" t="s">
        <v>8360</v>
      </c>
      <c r="J466">
        <v>25486</v>
      </c>
      <c r="K466">
        <v>2</v>
      </c>
      <c r="L466" t="s">
        <v>8361</v>
      </c>
      <c r="M466" t="s">
        <v>8362</v>
      </c>
      <c r="N466">
        <v>26</v>
      </c>
      <c r="O466" t="s">
        <v>8363</v>
      </c>
      <c r="P466" t="s">
        <v>126</v>
      </c>
      <c r="S466">
        <v>5</v>
      </c>
      <c r="T466" t="s">
        <v>6355</v>
      </c>
      <c r="U466" t="s">
        <v>2268</v>
      </c>
      <c r="V466" t="s">
        <v>8364</v>
      </c>
    </row>
    <row r="467" spans="1:23" x14ac:dyDescent="0.25">
      <c r="A467" t="s">
        <v>8365</v>
      </c>
      <c r="B467">
        <v>1</v>
      </c>
      <c r="C467" t="s">
        <v>8366</v>
      </c>
      <c r="D467" t="s">
        <v>126</v>
      </c>
      <c r="F467" t="s">
        <v>6199</v>
      </c>
      <c r="G467">
        <v>0</v>
      </c>
      <c r="H467" t="s">
        <v>7069</v>
      </c>
      <c r="I467" t="s">
        <v>8366</v>
      </c>
      <c r="J467">
        <v>17436</v>
      </c>
      <c r="K467">
        <v>10</v>
      </c>
      <c r="L467" t="s">
        <v>8367</v>
      </c>
      <c r="M467" t="s">
        <v>8368</v>
      </c>
      <c r="N467">
        <v>34</v>
      </c>
      <c r="O467" t="s">
        <v>8369</v>
      </c>
      <c r="P467" t="s">
        <v>126</v>
      </c>
      <c r="T467" t="s">
        <v>6204</v>
      </c>
      <c r="V467" t="s">
        <v>8370</v>
      </c>
      <c r="W467">
        <v>29196</v>
      </c>
    </row>
    <row r="468" spans="1:23" x14ac:dyDescent="0.25">
      <c r="A468" t="s">
        <v>2456</v>
      </c>
      <c r="B468">
        <v>1</v>
      </c>
      <c r="C468" t="s">
        <v>2778</v>
      </c>
      <c r="D468" t="s">
        <v>102</v>
      </c>
      <c r="F468" t="s">
        <v>6199</v>
      </c>
      <c r="G468">
        <v>18</v>
      </c>
      <c r="H468" t="s">
        <v>6336</v>
      </c>
      <c r="I468" t="s">
        <v>2778</v>
      </c>
      <c r="J468">
        <v>28227</v>
      </c>
      <c r="K468">
        <v>0</v>
      </c>
      <c r="L468" t="s">
        <v>8371</v>
      </c>
      <c r="M468" t="s">
        <v>6361</v>
      </c>
      <c r="N468">
        <v>22</v>
      </c>
      <c r="O468" t="s">
        <v>8372</v>
      </c>
      <c r="P468" t="s">
        <v>102</v>
      </c>
      <c r="T468" t="s">
        <v>6219</v>
      </c>
      <c r="U468" t="s">
        <v>2322</v>
      </c>
      <c r="V468" t="s">
        <v>8373</v>
      </c>
    </row>
    <row r="469" spans="1:23" x14ac:dyDescent="0.25">
      <c r="A469" t="s">
        <v>8374</v>
      </c>
      <c r="B469">
        <v>1</v>
      </c>
      <c r="C469" t="s">
        <v>8375</v>
      </c>
      <c r="D469" t="s">
        <v>126</v>
      </c>
      <c r="F469" t="s">
        <v>6199</v>
      </c>
      <c r="G469">
        <v>80</v>
      </c>
      <c r="H469" t="s">
        <v>7228</v>
      </c>
      <c r="I469" t="s">
        <v>8375</v>
      </c>
      <c r="J469">
        <v>26116</v>
      </c>
      <c r="K469">
        <v>1</v>
      </c>
      <c r="L469" t="s">
        <v>8376</v>
      </c>
      <c r="M469" t="s">
        <v>8377</v>
      </c>
      <c r="N469">
        <v>24</v>
      </c>
      <c r="O469" t="s">
        <v>8378</v>
      </c>
      <c r="P469" t="s">
        <v>126</v>
      </c>
      <c r="T469" t="s">
        <v>6227</v>
      </c>
      <c r="V469" t="s">
        <v>8379</v>
      </c>
    </row>
    <row r="470" spans="1:23" x14ac:dyDescent="0.25">
      <c r="A470" t="s">
        <v>721</v>
      </c>
      <c r="B470">
        <v>1</v>
      </c>
      <c r="C470" t="s">
        <v>8380</v>
      </c>
      <c r="D470" t="s">
        <v>102</v>
      </c>
      <c r="E470" t="s">
        <v>8381</v>
      </c>
      <c r="F470" t="s">
        <v>6925</v>
      </c>
      <c r="G470">
        <v>82</v>
      </c>
      <c r="H470" t="s">
        <v>7356</v>
      </c>
      <c r="I470" t="s">
        <v>8380</v>
      </c>
      <c r="J470">
        <v>17257</v>
      </c>
      <c r="K470">
        <v>5</v>
      </c>
      <c r="L470" t="s">
        <v>8382</v>
      </c>
      <c r="M470" t="s">
        <v>8383</v>
      </c>
      <c r="N470">
        <v>28</v>
      </c>
      <c r="O470" t="s">
        <v>8384</v>
      </c>
      <c r="P470" t="s">
        <v>102</v>
      </c>
      <c r="R470">
        <v>3052735</v>
      </c>
      <c r="T470" t="s">
        <v>6417</v>
      </c>
      <c r="V470" t="s">
        <v>8385</v>
      </c>
      <c r="W470">
        <v>29024</v>
      </c>
    </row>
    <row r="471" spans="1:23" x14ac:dyDescent="0.25">
      <c r="A471" t="s">
        <v>8386</v>
      </c>
      <c r="B471">
        <v>1</v>
      </c>
      <c r="C471" t="s">
        <v>8387</v>
      </c>
      <c r="F471" t="s">
        <v>6231</v>
      </c>
      <c r="G471">
        <v>0</v>
      </c>
      <c r="H471" t="s">
        <v>30</v>
      </c>
      <c r="I471" t="s">
        <v>8387</v>
      </c>
      <c r="J471">
        <v>19675</v>
      </c>
      <c r="K471">
        <v>0</v>
      </c>
      <c r="L471" t="s">
        <v>6625</v>
      </c>
      <c r="M471" t="s">
        <v>6942</v>
      </c>
      <c r="O471" t="s">
        <v>8388</v>
      </c>
      <c r="P471" t="s">
        <v>30</v>
      </c>
      <c r="T471" t="s">
        <v>30</v>
      </c>
    </row>
    <row r="472" spans="1:23" x14ac:dyDescent="0.25">
      <c r="A472" t="s">
        <v>8389</v>
      </c>
      <c r="B472">
        <v>1</v>
      </c>
      <c r="C472" t="s">
        <v>8390</v>
      </c>
      <c r="D472" t="s">
        <v>29</v>
      </c>
      <c r="F472" t="s">
        <v>6199</v>
      </c>
      <c r="G472">
        <v>0</v>
      </c>
      <c r="H472" t="s">
        <v>6658</v>
      </c>
      <c r="I472" t="s">
        <v>8390</v>
      </c>
      <c r="J472">
        <v>21372</v>
      </c>
      <c r="K472">
        <v>3</v>
      </c>
      <c r="L472" t="s">
        <v>7171</v>
      </c>
      <c r="M472" t="s">
        <v>8391</v>
      </c>
      <c r="O472" t="s">
        <v>8392</v>
      </c>
      <c r="P472" t="s">
        <v>29</v>
      </c>
      <c r="R472">
        <v>3118131</v>
      </c>
      <c r="T472" t="s">
        <v>6227</v>
      </c>
      <c r="W472">
        <v>32363</v>
      </c>
    </row>
    <row r="473" spans="1:23" x14ac:dyDescent="0.25">
      <c r="A473" t="s">
        <v>250</v>
      </c>
      <c r="B473">
        <v>1</v>
      </c>
      <c r="C473" t="s">
        <v>8393</v>
      </c>
      <c r="D473" t="s">
        <v>102</v>
      </c>
      <c r="E473" t="s">
        <v>8394</v>
      </c>
      <c r="F473" t="s">
        <v>6231</v>
      </c>
      <c r="G473">
        <v>82</v>
      </c>
      <c r="H473" t="s">
        <v>6260</v>
      </c>
      <c r="I473" t="s">
        <v>8393</v>
      </c>
      <c r="J473">
        <v>16141</v>
      </c>
      <c r="K473">
        <v>10</v>
      </c>
      <c r="L473" t="s">
        <v>8395</v>
      </c>
      <c r="M473" t="s">
        <v>8396</v>
      </c>
      <c r="N473">
        <v>31</v>
      </c>
      <c r="O473" t="s">
        <v>8397</v>
      </c>
      <c r="P473" t="s">
        <v>102</v>
      </c>
      <c r="R473">
        <v>17258</v>
      </c>
      <c r="T473" t="s">
        <v>6346</v>
      </c>
      <c r="V473" t="s">
        <v>8398</v>
      </c>
      <c r="W473">
        <v>28026</v>
      </c>
    </row>
    <row r="474" spans="1:23" x14ac:dyDescent="0.25">
      <c r="A474" t="s">
        <v>932</v>
      </c>
      <c r="B474">
        <v>1</v>
      </c>
      <c r="C474" t="s">
        <v>8399</v>
      </c>
      <c r="D474" t="s">
        <v>64</v>
      </c>
      <c r="E474" t="s">
        <v>8400</v>
      </c>
      <c r="F474" t="s">
        <v>6199</v>
      </c>
      <c r="G474">
        <v>34</v>
      </c>
      <c r="H474" t="s">
        <v>6629</v>
      </c>
      <c r="I474" t="s">
        <v>8399</v>
      </c>
      <c r="J474">
        <v>13741</v>
      </c>
      <c r="K474">
        <v>12</v>
      </c>
      <c r="L474" t="s">
        <v>6240</v>
      </c>
      <c r="M474" t="s">
        <v>8401</v>
      </c>
      <c r="N474">
        <v>34</v>
      </c>
      <c r="O474" t="s">
        <v>8402</v>
      </c>
      <c r="P474" t="s">
        <v>64</v>
      </c>
      <c r="R474">
        <v>15478</v>
      </c>
      <c r="T474" t="s">
        <v>6346</v>
      </c>
      <c r="V474" t="s">
        <v>8403</v>
      </c>
      <c r="W474">
        <v>26389</v>
      </c>
    </row>
    <row r="475" spans="1:23" x14ac:dyDescent="0.25">
      <c r="A475" t="s">
        <v>577</v>
      </c>
      <c r="B475">
        <v>1</v>
      </c>
      <c r="C475" t="s">
        <v>8404</v>
      </c>
      <c r="D475" t="s">
        <v>31</v>
      </c>
      <c r="E475" t="s">
        <v>8405</v>
      </c>
      <c r="F475" t="s">
        <v>6231</v>
      </c>
      <c r="G475">
        <v>6</v>
      </c>
      <c r="H475" t="s">
        <v>8155</v>
      </c>
      <c r="I475" t="s">
        <v>8404</v>
      </c>
      <c r="J475">
        <v>18473</v>
      </c>
      <c r="K475">
        <v>6</v>
      </c>
      <c r="L475" t="s">
        <v>6304</v>
      </c>
      <c r="M475" t="s">
        <v>6278</v>
      </c>
      <c r="N475">
        <v>27</v>
      </c>
      <c r="O475" t="s">
        <v>8406</v>
      </c>
      <c r="P475" t="s">
        <v>31</v>
      </c>
      <c r="R475">
        <v>2971728</v>
      </c>
      <c r="T475" t="s">
        <v>6219</v>
      </c>
      <c r="V475" t="s">
        <v>8407</v>
      </c>
      <c r="W475">
        <v>29659</v>
      </c>
    </row>
    <row r="476" spans="1:23" x14ac:dyDescent="0.25">
      <c r="A476" t="s">
        <v>8408</v>
      </c>
      <c r="B476">
        <v>1</v>
      </c>
      <c r="C476" t="s">
        <v>8409</v>
      </c>
      <c r="D476" t="s">
        <v>102</v>
      </c>
      <c r="F476" t="s">
        <v>6199</v>
      </c>
      <c r="G476">
        <v>2</v>
      </c>
      <c r="H476" t="s">
        <v>6383</v>
      </c>
      <c r="I476" t="s">
        <v>8409</v>
      </c>
      <c r="J476">
        <v>19712</v>
      </c>
      <c r="K476">
        <v>5</v>
      </c>
      <c r="L476" t="s">
        <v>7207</v>
      </c>
      <c r="M476" t="s">
        <v>8410</v>
      </c>
      <c r="O476" t="s">
        <v>8411</v>
      </c>
      <c r="P476" t="s">
        <v>102</v>
      </c>
      <c r="R476">
        <v>3939055</v>
      </c>
      <c r="T476" t="s">
        <v>6346</v>
      </c>
      <c r="W476">
        <v>30923</v>
      </c>
    </row>
    <row r="477" spans="1:23" x14ac:dyDescent="0.25">
      <c r="A477" t="s">
        <v>2423</v>
      </c>
      <c r="B477">
        <v>1</v>
      </c>
      <c r="C477" t="s">
        <v>2759</v>
      </c>
      <c r="D477" t="s">
        <v>102</v>
      </c>
      <c r="F477" t="s">
        <v>6199</v>
      </c>
      <c r="G477">
        <v>6</v>
      </c>
      <c r="H477" t="s">
        <v>6367</v>
      </c>
      <c r="I477" t="s">
        <v>2759</v>
      </c>
      <c r="J477">
        <v>26849</v>
      </c>
      <c r="K477">
        <v>0</v>
      </c>
      <c r="L477" t="s">
        <v>8371</v>
      </c>
      <c r="M477" t="s">
        <v>8228</v>
      </c>
      <c r="N477">
        <v>24</v>
      </c>
      <c r="O477" t="s">
        <v>8412</v>
      </c>
      <c r="P477" t="s">
        <v>102</v>
      </c>
      <c r="S477">
        <v>6</v>
      </c>
      <c r="T477" t="s">
        <v>6212</v>
      </c>
      <c r="U477" t="s">
        <v>72</v>
      </c>
      <c r="V477" t="s">
        <v>8413</v>
      </c>
    </row>
    <row r="478" spans="1:23" x14ac:dyDescent="0.25">
      <c r="A478" t="s">
        <v>399</v>
      </c>
      <c r="B478">
        <v>1</v>
      </c>
      <c r="C478" t="s">
        <v>8414</v>
      </c>
      <c r="D478" t="s">
        <v>126</v>
      </c>
      <c r="E478" t="s">
        <v>8415</v>
      </c>
      <c r="F478" t="s">
        <v>6231</v>
      </c>
      <c r="G478">
        <v>81</v>
      </c>
      <c r="H478" t="s">
        <v>6658</v>
      </c>
      <c r="I478" t="s">
        <v>8414</v>
      </c>
      <c r="J478">
        <v>16962</v>
      </c>
      <c r="K478">
        <v>7</v>
      </c>
      <c r="L478" t="s">
        <v>6277</v>
      </c>
      <c r="M478" t="s">
        <v>8416</v>
      </c>
      <c r="N478">
        <v>30</v>
      </c>
      <c r="O478" t="s">
        <v>8417</v>
      </c>
      <c r="P478" t="s">
        <v>126</v>
      </c>
      <c r="R478">
        <v>3046413</v>
      </c>
      <c r="T478" t="s">
        <v>6355</v>
      </c>
      <c r="V478" t="s">
        <v>8418</v>
      </c>
      <c r="W478">
        <v>28590</v>
      </c>
    </row>
    <row r="479" spans="1:23" x14ac:dyDescent="0.25">
      <c r="A479" t="s">
        <v>8419</v>
      </c>
      <c r="B479">
        <v>1</v>
      </c>
      <c r="C479" t="s">
        <v>8420</v>
      </c>
      <c r="D479" t="s">
        <v>102</v>
      </c>
      <c r="F479" t="s">
        <v>6199</v>
      </c>
      <c r="G479">
        <v>88</v>
      </c>
      <c r="H479" t="s">
        <v>6336</v>
      </c>
      <c r="I479" t="s">
        <v>8420</v>
      </c>
      <c r="J479">
        <v>28423</v>
      </c>
      <c r="K479">
        <v>0</v>
      </c>
      <c r="L479" t="s">
        <v>6901</v>
      </c>
      <c r="M479" t="s">
        <v>6361</v>
      </c>
      <c r="N479">
        <v>24</v>
      </c>
      <c r="O479" t="s">
        <v>8421</v>
      </c>
      <c r="P479" t="s">
        <v>102</v>
      </c>
      <c r="T479" t="s">
        <v>6204</v>
      </c>
      <c r="U479" t="s">
        <v>2217</v>
      </c>
      <c r="V479" t="s">
        <v>8422</v>
      </c>
    </row>
    <row r="480" spans="1:23" x14ac:dyDescent="0.25">
      <c r="A480" t="s">
        <v>8423</v>
      </c>
      <c r="B480">
        <v>1</v>
      </c>
      <c r="C480" t="s">
        <v>8424</v>
      </c>
      <c r="D480" t="s">
        <v>6787</v>
      </c>
      <c r="F480" t="s">
        <v>6231</v>
      </c>
      <c r="G480">
        <v>38</v>
      </c>
      <c r="H480" t="s">
        <v>6200</v>
      </c>
      <c r="I480" t="s">
        <v>8424</v>
      </c>
      <c r="J480">
        <v>10991</v>
      </c>
      <c r="K480">
        <v>10</v>
      </c>
      <c r="L480" t="s">
        <v>6625</v>
      </c>
      <c r="M480" t="s">
        <v>8425</v>
      </c>
      <c r="N480">
        <v>32</v>
      </c>
      <c r="O480" t="s">
        <v>8426</v>
      </c>
      <c r="P480" t="s">
        <v>64</v>
      </c>
      <c r="R480">
        <v>13341</v>
      </c>
      <c r="T480" t="s">
        <v>6385</v>
      </c>
      <c r="V480" t="s">
        <v>8427</v>
      </c>
      <c r="W480">
        <v>24115</v>
      </c>
    </row>
    <row r="481" spans="1:23" x14ac:dyDescent="0.25">
      <c r="A481" t="s">
        <v>8428</v>
      </c>
      <c r="B481">
        <v>1</v>
      </c>
      <c r="C481" t="s">
        <v>8429</v>
      </c>
      <c r="D481" t="s">
        <v>29</v>
      </c>
      <c r="E481" t="s">
        <v>8430</v>
      </c>
      <c r="F481" t="s">
        <v>6199</v>
      </c>
      <c r="G481">
        <v>2</v>
      </c>
      <c r="H481" t="s">
        <v>6629</v>
      </c>
      <c r="I481" t="s">
        <v>8429</v>
      </c>
      <c r="J481">
        <v>20704</v>
      </c>
      <c r="K481">
        <v>4</v>
      </c>
      <c r="L481" t="s">
        <v>7488</v>
      </c>
      <c r="M481" t="s">
        <v>8431</v>
      </c>
      <c r="O481" t="s">
        <v>8432</v>
      </c>
      <c r="P481" t="s">
        <v>29</v>
      </c>
      <c r="R481">
        <v>2979695</v>
      </c>
      <c r="T481" t="s">
        <v>6355</v>
      </c>
      <c r="W481">
        <v>31804</v>
      </c>
    </row>
    <row r="482" spans="1:23" x14ac:dyDescent="0.25">
      <c r="A482" t="s">
        <v>8433</v>
      </c>
      <c r="B482">
        <v>1</v>
      </c>
      <c r="C482" t="s">
        <v>8434</v>
      </c>
      <c r="D482" t="s">
        <v>6787</v>
      </c>
      <c r="F482" t="s">
        <v>6199</v>
      </c>
      <c r="G482">
        <v>88</v>
      </c>
      <c r="H482" t="s">
        <v>6658</v>
      </c>
      <c r="I482" t="s">
        <v>8434</v>
      </c>
      <c r="J482">
        <v>21732</v>
      </c>
      <c r="K482">
        <v>6</v>
      </c>
      <c r="L482" t="s">
        <v>8435</v>
      </c>
      <c r="M482" t="s">
        <v>8436</v>
      </c>
      <c r="N482">
        <v>29</v>
      </c>
      <c r="O482" t="s">
        <v>8437</v>
      </c>
      <c r="P482" t="s">
        <v>126</v>
      </c>
      <c r="R482">
        <v>3916749</v>
      </c>
      <c r="T482" t="s">
        <v>6204</v>
      </c>
      <c r="V482" t="s">
        <v>8438</v>
      </c>
      <c r="W482">
        <v>33151</v>
      </c>
    </row>
    <row r="483" spans="1:23" x14ac:dyDescent="0.25">
      <c r="A483" t="s">
        <v>8439</v>
      </c>
      <c r="B483">
        <v>1</v>
      </c>
      <c r="C483" t="s">
        <v>8440</v>
      </c>
      <c r="D483" t="s">
        <v>102</v>
      </c>
      <c r="E483" t="s">
        <v>8441</v>
      </c>
      <c r="F483" t="s">
        <v>6199</v>
      </c>
      <c r="G483">
        <v>19</v>
      </c>
      <c r="H483" t="s">
        <v>6383</v>
      </c>
      <c r="I483" t="s">
        <v>8440</v>
      </c>
      <c r="J483">
        <v>20225</v>
      </c>
      <c r="K483">
        <v>4</v>
      </c>
      <c r="L483" t="s">
        <v>8442</v>
      </c>
      <c r="M483" t="s">
        <v>8443</v>
      </c>
      <c r="N483">
        <v>26</v>
      </c>
      <c r="O483" t="s">
        <v>8444</v>
      </c>
      <c r="P483" t="s">
        <v>102</v>
      </c>
      <c r="R483">
        <v>3056691</v>
      </c>
      <c r="T483" t="s">
        <v>6346</v>
      </c>
      <c r="V483" t="s">
        <v>8445</v>
      </c>
      <c r="W483">
        <v>31350</v>
      </c>
    </row>
    <row r="484" spans="1:23" x14ac:dyDescent="0.25">
      <c r="A484" t="s">
        <v>8446</v>
      </c>
      <c r="B484">
        <v>1</v>
      </c>
      <c r="C484" t="s">
        <v>8447</v>
      </c>
      <c r="D484" t="s">
        <v>126</v>
      </c>
      <c r="F484" t="s">
        <v>6231</v>
      </c>
      <c r="G484">
        <v>82</v>
      </c>
      <c r="H484" t="s">
        <v>6849</v>
      </c>
      <c r="I484" t="s">
        <v>8447</v>
      </c>
      <c r="J484">
        <v>15446</v>
      </c>
      <c r="K484">
        <v>1</v>
      </c>
      <c r="L484" t="s">
        <v>6368</v>
      </c>
      <c r="M484" t="s">
        <v>8448</v>
      </c>
      <c r="N484">
        <v>27</v>
      </c>
      <c r="O484" t="s">
        <v>8449</v>
      </c>
      <c r="P484" t="s">
        <v>126</v>
      </c>
      <c r="T484" t="s">
        <v>6742</v>
      </c>
      <c r="V484" t="s">
        <v>8450</v>
      </c>
    </row>
    <row r="485" spans="1:23" x14ac:dyDescent="0.25">
      <c r="A485" t="s">
        <v>8451</v>
      </c>
      <c r="B485">
        <v>1</v>
      </c>
      <c r="C485" t="s">
        <v>8452</v>
      </c>
      <c r="D485" t="s">
        <v>126</v>
      </c>
      <c r="F485" t="s">
        <v>6231</v>
      </c>
      <c r="G485">
        <v>85</v>
      </c>
      <c r="H485" t="s">
        <v>2866</v>
      </c>
      <c r="I485" t="s">
        <v>8452</v>
      </c>
      <c r="J485">
        <v>18753</v>
      </c>
      <c r="K485">
        <v>0</v>
      </c>
      <c r="L485" t="s">
        <v>8453</v>
      </c>
      <c r="M485" t="s">
        <v>8454</v>
      </c>
      <c r="N485">
        <v>25</v>
      </c>
      <c r="O485" t="s">
        <v>8455</v>
      </c>
      <c r="P485" t="s">
        <v>126</v>
      </c>
      <c r="R485">
        <v>2971428</v>
      </c>
      <c r="S485">
        <v>7</v>
      </c>
      <c r="T485" t="s">
        <v>6742</v>
      </c>
      <c r="V485" t="s">
        <v>8456</v>
      </c>
      <c r="W485">
        <v>30052</v>
      </c>
    </row>
    <row r="486" spans="1:23" x14ac:dyDescent="0.25">
      <c r="A486" t="s">
        <v>367</v>
      </c>
      <c r="B486">
        <v>1</v>
      </c>
      <c r="C486" t="s">
        <v>5369</v>
      </c>
      <c r="D486" t="s">
        <v>102</v>
      </c>
      <c r="E486" t="s">
        <v>8457</v>
      </c>
      <c r="F486" t="s">
        <v>6231</v>
      </c>
      <c r="G486">
        <v>10</v>
      </c>
      <c r="H486" t="s">
        <v>6296</v>
      </c>
      <c r="I486" t="s">
        <v>5369</v>
      </c>
      <c r="J486">
        <v>19897</v>
      </c>
      <c r="K486">
        <v>6</v>
      </c>
      <c r="L486" t="s">
        <v>8458</v>
      </c>
      <c r="M486" t="s">
        <v>6796</v>
      </c>
      <c r="N486">
        <v>28</v>
      </c>
      <c r="O486" t="s">
        <v>8459</v>
      </c>
      <c r="P486" t="s">
        <v>102</v>
      </c>
      <c r="R486">
        <v>3128451</v>
      </c>
      <c r="T486" t="s">
        <v>6212</v>
      </c>
      <c r="V486" t="s">
        <v>8460</v>
      </c>
      <c r="W486">
        <v>31061</v>
      </c>
    </row>
    <row r="487" spans="1:23" x14ac:dyDescent="0.25">
      <c r="A487" t="s">
        <v>1223</v>
      </c>
      <c r="B487">
        <v>1</v>
      </c>
      <c r="C487" t="s">
        <v>1222</v>
      </c>
      <c r="D487" t="s">
        <v>64</v>
      </c>
      <c r="F487" t="s">
        <v>6199</v>
      </c>
      <c r="G487">
        <v>28</v>
      </c>
      <c r="H487" t="s">
        <v>6232</v>
      </c>
      <c r="I487" t="s">
        <v>1222</v>
      </c>
      <c r="J487">
        <v>25079</v>
      </c>
      <c r="K487">
        <v>2</v>
      </c>
      <c r="L487" t="s">
        <v>8461</v>
      </c>
      <c r="M487" t="s">
        <v>8462</v>
      </c>
      <c r="N487">
        <v>24</v>
      </c>
      <c r="O487" t="s">
        <v>8463</v>
      </c>
      <c r="P487" t="s">
        <v>64</v>
      </c>
      <c r="S487">
        <v>3</v>
      </c>
      <c r="T487" t="s">
        <v>6454</v>
      </c>
      <c r="U487" t="s">
        <v>70</v>
      </c>
      <c r="V487" t="s">
        <v>8464</v>
      </c>
    </row>
    <row r="488" spans="1:23" x14ac:dyDescent="0.25">
      <c r="A488" t="s">
        <v>5583</v>
      </c>
      <c r="B488">
        <v>1</v>
      </c>
      <c r="C488" t="s">
        <v>5584</v>
      </c>
      <c r="D488" t="s">
        <v>102</v>
      </c>
      <c r="E488" t="s">
        <v>8465</v>
      </c>
      <c r="F488" t="s">
        <v>6199</v>
      </c>
      <c r="G488">
        <v>86</v>
      </c>
      <c r="H488" t="s">
        <v>6611</v>
      </c>
      <c r="I488" t="s">
        <v>5584</v>
      </c>
      <c r="J488">
        <v>20829</v>
      </c>
      <c r="K488">
        <v>4</v>
      </c>
      <c r="L488" t="s">
        <v>8466</v>
      </c>
      <c r="M488" t="s">
        <v>7939</v>
      </c>
      <c r="N488">
        <v>26</v>
      </c>
      <c r="O488" t="s">
        <v>8467</v>
      </c>
      <c r="P488" t="s">
        <v>102</v>
      </c>
      <c r="R488">
        <v>3916071</v>
      </c>
      <c r="T488" t="s">
        <v>6219</v>
      </c>
      <c r="V488" t="s">
        <v>8468</v>
      </c>
      <c r="W488">
        <v>31952</v>
      </c>
    </row>
    <row r="489" spans="1:23" x14ac:dyDescent="0.25">
      <c r="A489" t="s">
        <v>8469</v>
      </c>
      <c r="B489">
        <v>1</v>
      </c>
      <c r="C489" t="s">
        <v>8470</v>
      </c>
      <c r="D489" t="s">
        <v>102</v>
      </c>
      <c r="F489" t="s">
        <v>6199</v>
      </c>
      <c r="G489">
        <v>6</v>
      </c>
      <c r="H489" t="s">
        <v>6260</v>
      </c>
      <c r="I489" t="s">
        <v>8470</v>
      </c>
      <c r="J489">
        <v>19392</v>
      </c>
      <c r="K489">
        <v>5</v>
      </c>
      <c r="L489" t="s">
        <v>8471</v>
      </c>
      <c r="M489" t="s">
        <v>8472</v>
      </c>
      <c r="N489">
        <v>27</v>
      </c>
      <c r="O489" t="s">
        <v>8473</v>
      </c>
      <c r="P489" t="s">
        <v>102</v>
      </c>
      <c r="R489">
        <v>3060040</v>
      </c>
      <c r="T489" t="s">
        <v>6227</v>
      </c>
      <c r="V489" t="s">
        <v>8474</v>
      </c>
      <c r="W489">
        <v>30704</v>
      </c>
    </row>
    <row r="490" spans="1:23" x14ac:dyDescent="0.25">
      <c r="A490" t="s">
        <v>2380</v>
      </c>
      <c r="B490">
        <v>1</v>
      </c>
      <c r="C490" t="s">
        <v>2732</v>
      </c>
      <c r="D490" t="s">
        <v>126</v>
      </c>
      <c r="F490" t="s">
        <v>6199</v>
      </c>
      <c r="G490">
        <v>85</v>
      </c>
      <c r="H490" t="s">
        <v>6988</v>
      </c>
      <c r="I490" t="s">
        <v>2732</v>
      </c>
      <c r="J490">
        <v>28057</v>
      </c>
      <c r="K490">
        <v>0</v>
      </c>
      <c r="L490" t="s">
        <v>6018</v>
      </c>
      <c r="M490" t="s">
        <v>8475</v>
      </c>
      <c r="N490">
        <v>22</v>
      </c>
      <c r="O490" t="s">
        <v>8476</v>
      </c>
      <c r="P490" t="s">
        <v>126</v>
      </c>
      <c r="S490">
        <v>4</v>
      </c>
      <c r="T490" t="s">
        <v>6204</v>
      </c>
      <c r="U490" t="s">
        <v>2221</v>
      </c>
      <c r="V490" t="s">
        <v>8477</v>
      </c>
    </row>
    <row r="491" spans="1:23" x14ac:dyDescent="0.25">
      <c r="A491" t="s">
        <v>8478</v>
      </c>
      <c r="B491">
        <v>1</v>
      </c>
      <c r="C491" t="s">
        <v>7860</v>
      </c>
      <c r="D491" t="s">
        <v>102</v>
      </c>
      <c r="F491" t="s">
        <v>6231</v>
      </c>
      <c r="G491">
        <v>19</v>
      </c>
      <c r="H491" t="s">
        <v>6697</v>
      </c>
      <c r="I491" t="s">
        <v>7860</v>
      </c>
      <c r="J491">
        <v>4631</v>
      </c>
      <c r="K491">
        <v>16</v>
      </c>
      <c r="L491" t="s">
        <v>8479</v>
      </c>
      <c r="M491" t="s">
        <v>8480</v>
      </c>
      <c r="N491">
        <v>39</v>
      </c>
      <c r="O491" t="s">
        <v>8481</v>
      </c>
      <c r="P491" t="s">
        <v>102</v>
      </c>
      <c r="R491">
        <v>5941</v>
      </c>
      <c r="T491" t="s">
        <v>6417</v>
      </c>
      <c r="V491" t="s">
        <v>8482</v>
      </c>
      <c r="W491">
        <v>7027</v>
      </c>
    </row>
    <row r="492" spans="1:23" x14ac:dyDescent="0.25">
      <c r="A492" t="s">
        <v>8483</v>
      </c>
      <c r="B492">
        <v>1</v>
      </c>
      <c r="C492" t="s">
        <v>8484</v>
      </c>
      <c r="D492" t="s">
        <v>102</v>
      </c>
      <c r="F492" t="s">
        <v>6199</v>
      </c>
      <c r="G492">
        <v>36</v>
      </c>
      <c r="H492" t="s">
        <v>5428</v>
      </c>
      <c r="I492" t="s">
        <v>8484</v>
      </c>
      <c r="J492">
        <v>28244</v>
      </c>
      <c r="K492">
        <v>0</v>
      </c>
      <c r="L492" t="s">
        <v>8485</v>
      </c>
      <c r="M492" t="s">
        <v>8486</v>
      </c>
      <c r="N492">
        <v>23</v>
      </c>
      <c r="O492" t="s">
        <v>8487</v>
      </c>
      <c r="P492" t="s">
        <v>102</v>
      </c>
      <c r="T492" t="s">
        <v>6355</v>
      </c>
      <c r="U492" t="s">
        <v>70</v>
      </c>
      <c r="V492" t="s">
        <v>8488</v>
      </c>
    </row>
    <row r="493" spans="1:23" x14ac:dyDescent="0.25">
      <c r="A493" t="s">
        <v>2332</v>
      </c>
      <c r="B493">
        <v>1</v>
      </c>
      <c r="C493" t="s">
        <v>2700</v>
      </c>
      <c r="D493" t="s">
        <v>126</v>
      </c>
      <c r="F493" t="s">
        <v>6199</v>
      </c>
      <c r="G493">
        <v>84</v>
      </c>
      <c r="H493" t="s">
        <v>6200</v>
      </c>
      <c r="I493" t="s">
        <v>2700</v>
      </c>
      <c r="J493">
        <v>26754</v>
      </c>
      <c r="K493">
        <v>0</v>
      </c>
      <c r="L493" t="s">
        <v>8489</v>
      </c>
      <c r="M493" t="s">
        <v>8490</v>
      </c>
      <c r="N493">
        <v>22</v>
      </c>
      <c r="O493" t="s">
        <v>8491</v>
      </c>
      <c r="P493" t="s">
        <v>126</v>
      </c>
      <c r="S493">
        <v>4</v>
      </c>
      <c r="T493" t="s">
        <v>6355</v>
      </c>
      <c r="U493" t="s">
        <v>2231</v>
      </c>
      <c r="V493" t="s">
        <v>8492</v>
      </c>
    </row>
    <row r="494" spans="1:23" x14ac:dyDescent="0.25">
      <c r="A494" t="s">
        <v>930</v>
      </c>
      <c r="B494">
        <v>1</v>
      </c>
      <c r="C494" t="s">
        <v>8493</v>
      </c>
      <c r="D494" t="s">
        <v>64</v>
      </c>
      <c r="E494" t="s">
        <v>8494</v>
      </c>
      <c r="F494" t="s">
        <v>6231</v>
      </c>
      <c r="G494">
        <v>33</v>
      </c>
      <c r="H494" t="s">
        <v>6315</v>
      </c>
      <c r="I494" t="s">
        <v>8493</v>
      </c>
      <c r="J494">
        <v>16699</v>
      </c>
      <c r="K494">
        <v>6</v>
      </c>
      <c r="L494" t="s">
        <v>8495</v>
      </c>
      <c r="M494" t="s">
        <v>8496</v>
      </c>
      <c r="N494">
        <v>30</v>
      </c>
      <c r="O494" t="s">
        <v>8497</v>
      </c>
      <c r="P494" t="s">
        <v>64</v>
      </c>
      <c r="R494">
        <v>17465</v>
      </c>
      <c r="T494" t="s">
        <v>6417</v>
      </c>
      <c r="V494" t="s">
        <v>8498</v>
      </c>
      <c r="W494">
        <v>28283</v>
      </c>
    </row>
    <row r="495" spans="1:23" x14ac:dyDescent="0.25">
      <c r="A495" t="s">
        <v>8499</v>
      </c>
      <c r="B495">
        <v>1</v>
      </c>
      <c r="C495" t="s">
        <v>8500</v>
      </c>
      <c r="D495" t="s">
        <v>6787</v>
      </c>
      <c r="F495" t="s">
        <v>6231</v>
      </c>
      <c r="G495">
        <v>48</v>
      </c>
      <c r="H495" t="s">
        <v>8501</v>
      </c>
      <c r="I495" t="s">
        <v>8500</v>
      </c>
      <c r="J495">
        <v>16123</v>
      </c>
      <c r="K495">
        <v>1</v>
      </c>
      <c r="L495" t="s">
        <v>7494</v>
      </c>
      <c r="M495" t="s">
        <v>8502</v>
      </c>
      <c r="N495">
        <v>24</v>
      </c>
      <c r="O495" t="s">
        <v>8503</v>
      </c>
      <c r="P495" t="s">
        <v>64</v>
      </c>
      <c r="R495">
        <v>17101</v>
      </c>
      <c r="T495" t="s">
        <v>7359</v>
      </c>
      <c r="V495" t="s">
        <v>8504</v>
      </c>
      <c r="W495">
        <v>28011</v>
      </c>
    </row>
    <row r="496" spans="1:23" x14ac:dyDescent="0.25">
      <c r="A496" t="s">
        <v>843</v>
      </c>
      <c r="B496">
        <v>1</v>
      </c>
      <c r="C496" t="s">
        <v>8505</v>
      </c>
      <c r="D496" t="s">
        <v>64</v>
      </c>
      <c r="E496" t="s">
        <v>8506</v>
      </c>
      <c r="F496" t="s">
        <v>6231</v>
      </c>
      <c r="G496">
        <v>38</v>
      </c>
      <c r="H496" t="s">
        <v>6672</v>
      </c>
      <c r="I496" t="s">
        <v>8505</v>
      </c>
      <c r="J496">
        <v>16856</v>
      </c>
      <c r="K496">
        <v>5</v>
      </c>
      <c r="L496" t="s">
        <v>6224</v>
      </c>
      <c r="M496" t="s">
        <v>6655</v>
      </c>
      <c r="N496">
        <v>27</v>
      </c>
      <c r="O496" t="s">
        <v>8507</v>
      </c>
      <c r="P496" t="s">
        <v>64</v>
      </c>
      <c r="R496">
        <v>2980105</v>
      </c>
      <c r="T496" t="s">
        <v>6249</v>
      </c>
      <c r="V496" t="s">
        <v>8508</v>
      </c>
      <c r="W496">
        <v>28483</v>
      </c>
    </row>
    <row r="497" spans="1:23" x14ac:dyDescent="0.25">
      <c r="A497" t="s">
        <v>8509</v>
      </c>
      <c r="B497">
        <v>1</v>
      </c>
      <c r="C497" t="s">
        <v>8510</v>
      </c>
      <c r="D497" t="s">
        <v>102</v>
      </c>
      <c r="E497" t="s">
        <v>8511</v>
      </c>
      <c r="F497" t="s">
        <v>6199</v>
      </c>
      <c r="G497">
        <v>82</v>
      </c>
      <c r="H497" t="s">
        <v>6383</v>
      </c>
      <c r="I497" t="s">
        <v>8510</v>
      </c>
      <c r="J497">
        <v>21368</v>
      </c>
      <c r="K497">
        <v>4</v>
      </c>
      <c r="L497" t="s">
        <v>8512</v>
      </c>
      <c r="M497" t="s">
        <v>8513</v>
      </c>
      <c r="N497">
        <v>26</v>
      </c>
      <c r="O497" t="s">
        <v>8514</v>
      </c>
      <c r="P497" t="s">
        <v>102</v>
      </c>
      <c r="R497">
        <v>4422214</v>
      </c>
      <c r="T497" t="s">
        <v>6264</v>
      </c>
      <c r="V497" t="s">
        <v>7348</v>
      </c>
      <c r="W497">
        <v>32189</v>
      </c>
    </row>
    <row r="498" spans="1:23" x14ac:dyDescent="0.25">
      <c r="A498" t="s">
        <v>8515</v>
      </c>
      <c r="B498">
        <v>1</v>
      </c>
      <c r="C498" t="s">
        <v>8516</v>
      </c>
      <c r="D498" t="s">
        <v>126</v>
      </c>
      <c r="F498" t="s">
        <v>6231</v>
      </c>
      <c r="G498">
        <v>85</v>
      </c>
      <c r="H498" t="s">
        <v>7069</v>
      </c>
      <c r="I498" t="s">
        <v>8516</v>
      </c>
      <c r="J498">
        <v>14812</v>
      </c>
      <c r="K498">
        <v>2</v>
      </c>
      <c r="L498" t="s">
        <v>6240</v>
      </c>
      <c r="M498" t="s">
        <v>8517</v>
      </c>
      <c r="N498">
        <v>28</v>
      </c>
      <c r="O498" t="s">
        <v>8518</v>
      </c>
      <c r="P498" t="s">
        <v>126</v>
      </c>
      <c r="R498">
        <v>15195</v>
      </c>
      <c r="T498" t="s">
        <v>6396</v>
      </c>
      <c r="V498" t="s">
        <v>8519</v>
      </c>
      <c r="W498">
        <v>26013</v>
      </c>
    </row>
    <row r="499" spans="1:23" x14ac:dyDescent="0.25">
      <c r="A499" t="s">
        <v>894</v>
      </c>
      <c r="B499">
        <v>1</v>
      </c>
      <c r="C499" t="s">
        <v>8520</v>
      </c>
      <c r="D499" t="s">
        <v>64</v>
      </c>
      <c r="F499" t="s">
        <v>6231</v>
      </c>
      <c r="G499">
        <v>22</v>
      </c>
      <c r="H499" t="s">
        <v>6315</v>
      </c>
      <c r="I499" t="s">
        <v>8520</v>
      </c>
      <c r="J499">
        <v>14421</v>
      </c>
      <c r="K499">
        <v>8</v>
      </c>
      <c r="L499" t="s">
        <v>7832</v>
      </c>
      <c r="M499" t="s">
        <v>8521</v>
      </c>
      <c r="N499">
        <v>30</v>
      </c>
      <c r="O499" t="s">
        <v>8522</v>
      </c>
      <c r="P499" t="s">
        <v>64</v>
      </c>
      <c r="R499">
        <v>14888</v>
      </c>
      <c r="T499" t="s">
        <v>7359</v>
      </c>
      <c r="V499" t="s">
        <v>8523</v>
      </c>
      <c r="W499">
        <v>25760</v>
      </c>
    </row>
    <row r="500" spans="1:23" x14ac:dyDescent="0.25">
      <c r="A500" t="s">
        <v>8524</v>
      </c>
      <c r="B500">
        <v>1</v>
      </c>
      <c r="C500" t="s">
        <v>8525</v>
      </c>
      <c r="D500" t="s">
        <v>6787</v>
      </c>
      <c r="F500" t="s">
        <v>6199</v>
      </c>
      <c r="G500">
        <v>44</v>
      </c>
      <c r="H500" t="s">
        <v>8526</v>
      </c>
      <c r="I500" t="s">
        <v>8525</v>
      </c>
      <c r="K500">
        <v>1</v>
      </c>
      <c r="L500" t="s">
        <v>8527</v>
      </c>
      <c r="M500" t="s">
        <v>8528</v>
      </c>
      <c r="N500">
        <v>23</v>
      </c>
      <c r="O500" t="s">
        <v>8529</v>
      </c>
      <c r="P500" t="s">
        <v>64</v>
      </c>
      <c r="T500" t="s">
        <v>6264</v>
      </c>
      <c r="V500" t="s">
        <v>8530</v>
      </c>
    </row>
    <row r="501" spans="1:23" x14ac:dyDescent="0.25">
      <c r="A501" t="s">
        <v>8531</v>
      </c>
      <c r="B501">
        <v>1</v>
      </c>
      <c r="C501" t="s">
        <v>8532</v>
      </c>
      <c r="D501" t="s">
        <v>102</v>
      </c>
      <c r="F501" t="s">
        <v>6199</v>
      </c>
      <c r="G501">
        <v>84</v>
      </c>
      <c r="H501" t="s">
        <v>6776</v>
      </c>
      <c r="I501" t="s">
        <v>8532</v>
      </c>
      <c r="K501">
        <v>1</v>
      </c>
      <c r="L501" t="s">
        <v>8533</v>
      </c>
      <c r="M501" t="s">
        <v>8534</v>
      </c>
      <c r="N501">
        <v>24</v>
      </c>
      <c r="O501" t="s">
        <v>8535</v>
      </c>
      <c r="P501" t="s">
        <v>102</v>
      </c>
      <c r="T501" t="s">
        <v>6313</v>
      </c>
      <c r="V501" t="s">
        <v>8536</v>
      </c>
    </row>
    <row r="502" spans="1:23" x14ac:dyDescent="0.25">
      <c r="A502" t="s">
        <v>8537</v>
      </c>
      <c r="B502">
        <v>1</v>
      </c>
      <c r="C502" t="s">
        <v>8538</v>
      </c>
      <c r="D502" t="s">
        <v>6610</v>
      </c>
      <c r="F502" t="s">
        <v>6199</v>
      </c>
      <c r="G502">
        <v>17</v>
      </c>
      <c r="H502" t="s">
        <v>6200</v>
      </c>
      <c r="I502" t="s">
        <v>8538</v>
      </c>
      <c r="J502">
        <v>23671</v>
      </c>
      <c r="K502">
        <v>4</v>
      </c>
      <c r="L502" t="s">
        <v>6368</v>
      </c>
      <c r="M502" t="s">
        <v>7833</v>
      </c>
      <c r="N502">
        <v>26</v>
      </c>
      <c r="O502" t="s">
        <v>8539</v>
      </c>
      <c r="P502" t="s">
        <v>6610</v>
      </c>
      <c r="T502" t="s">
        <v>6204</v>
      </c>
      <c r="U502" t="s">
        <v>54</v>
      </c>
      <c r="V502" t="s">
        <v>8540</v>
      </c>
    </row>
    <row r="503" spans="1:23" x14ac:dyDescent="0.25">
      <c r="A503" t="s">
        <v>8541</v>
      </c>
      <c r="B503">
        <v>1</v>
      </c>
      <c r="C503" t="s">
        <v>8542</v>
      </c>
      <c r="D503" t="s">
        <v>102</v>
      </c>
      <c r="F503" t="s">
        <v>6199</v>
      </c>
      <c r="G503">
        <v>0</v>
      </c>
      <c r="H503" t="s">
        <v>7341</v>
      </c>
      <c r="I503" t="s">
        <v>8542</v>
      </c>
      <c r="K503">
        <v>1</v>
      </c>
      <c r="L503" t="s">
        <v>8543</v>
      </c>
      <c r="M503" t="s">
        <v>7427</v>
      </c>
      <c r="N503">
        <v>23</v>
      </c>
      <c r="O503" t="s">
        <v>8544</v>
      </c>
      <c r="P503" t="s">
        <v>102</v>
      </c>
      <c r="T503" t="s">
        <v>6204</v>
      </c>
      <c r="V503" t="s">
        <v>8545</v>
      </c>
    </row>
    <row r="504" spans="1:23" x14ac:dyDescent="0.25">
      <c r="A504" t="s">
        <v>8546</v>
      </c>
      <c r="B504">
        <v>1</v>
      </c>
      <c r="C504" t="s">
        <v>8547</v>
      </c>
      <c r="D504" t="s">
        <v>102</v>
      </c>
      <c r="F504" t="s">
        <v>6231</v>
      </c>
      <c r="G504">
        <v>16</v>
      </c>
      <c r="H504" t="s">
        <v>7189</v>
      </c>
      <c r="I504" t="s">
        <v>8547</v>
      </c>
      <c r="K504">
        <v>1</v>
      </c>
      <c r="L504" t="s">
        <v>8548</v>
      </c>
      <c r="M504" t="s">
        <v>6855</v>
      </c>
      <c r="N504">
        <v>25</v>
      </c>
      <c r="O504" t="s">
        <v>8549</v>
      </c>
      <c r="P504" t="s">
        <v>102</v>
      </c>
      <c r="T504" t="s">
        <v>6212</v>
      </c>
      <c r="V504" t="s">
        <v>6431</v>
      </c>
    </row>
    <row r="505" spans="1:23" x14ac:dyDescent="0.25">
      <c r="A505" t="s">
        <v>1736</v>
      </c>
      <c r="B505">
        <v>1</v>
      </c>
      <c r="C505" t="s">
        <v>5141</v>
      </c>
      <c r="D505" t="s">
        <v>64</v>
      </c>
      <c r="F505" t="s">
        <v>6199</v>
      </c>
      <c r="G505">
        <v>40</v>
      </c>
      <c r="H505" t="s">
        <v>6276</v>
      </c>
      <c r="I505" t="s">
        <v>5141</v>
      </c>
      <c r="J505">
        <v>22563</v>
      </c>
      <c r="K505">
        <v>5</v>
      </c>
      <c r="L505" t="s">
        <v>7559</v>
      </c>
      <c r="M505" t="s">
        <v>8550</v>
      </c>
      <c r="N505">
        <v>28</v>
      </c>
      <c r="O505" t="s">
        <v>8551</v>
      </c>
      <c r="P505" t="s">
        <v>64</v>
      </c>
      <c r="S505">
        <v>7</v>
      </c>
      <c r="T505" t="s">
        <v>6446</v>
      </c>
      <c r="U505" t="s">
        <v>68</v>
      </c>
      <c r="V505" t="s">
        <v>8552</v>
      </c>
    </row>
    <row r="506" spans="1:23" x14ac:dyDescent="0.25">
      <c r="A506" t="s">
        <v>582</v>
      </c>
      <c r="B506">
        <v>1</v>
      </c>
      <c r="C506" t="s">
        <v>5444</v>
      </c>
      <c r="D506" t="s">
        <v>31</v>
      </c>
      <c r="E506" t="s">
        <v>8553</v>
      </c>
      <c r="F506" t="s">
        <v>6199</v>
      </c>
      <c r="G506">
        <v>7</v>
      </c>
      <c r="H506" t="s">
        <v>6336</v>
      </c>
      <c r="I506" t="s">
        <v>5444</v>
      </c>
      <c r="J506">
        <v>19073</v>
      </c>
      <c r="K506">
        <v>9</v>
      </c>
      <c r="L506" t="s">
        <v>8554</v>
      </c>
      <c r="M506" t="s">
        <v>8555</v>
      </c>
      <c r="N506">
        <v>31</v>
      </c>
      <c r="O506" t="s">
        <v>8556</v>
      </c>
      <c r="P506" t="s">
        <v>31</v>
      </c>
      <c r="R506">
        <v>3055899</v>
      </c>
      <c r="S506">
        <v>1</v>
      </c>
      <c r="T506" t="s">
        <v>6227</v>
      </c>
      <c r="U506" t="s">
        <v>62</v>
      </c>
      <c r="V506" t="s">
        <v>8557</v>
      </c>
      <c r="W506">
        <v>30346</v>
      </c>
    </row>
    <row r="507" spans="1:23" x14ac:dyDescent="0.25">
      <c r="A507" t="s">
        <v>8558</v>
      </c>
      <c r="B507">
        <v>1</v>
      </c>
      <c r="C507" t="s">
        <v>8559</v>
      </c>
      <c r="D507" t="s">
        <v>102</v>
      </c>
      <c r="E507" t="s">
        <v>8560</v>
      </c>
      <c r="F507" t="s">
        <v>6199</v>
      </c>
      <c r="G507">
        <v>80</v>
      </c>
      <c r="H507" t="s">
        <v>6421</v>
      </c>
      <c r="I507" t="s">
        <v>8559</v>
      </c>
      <c r="J507">
        <v>21400</v>
      </c>
      <c r="K507">
        <v>7</v>
      </c>
      <c r="L507" t="s">
        <v>7159</v>
      </c>
      <c r="M507" t="s">
        <v>6587</v>
      </c>
      <c r="N507">
        <v>28</v>
      </c>
      <c r="O507" t="s">
        <v>8561</v>
      </c>
      <c r="P507" t="s">
        <v>102</v>
      </c>
      <c r="R507">
        <v>3917960</v>
      </c>
      <c r="T507" t="s">
        <v>6313</v>
      </c>
      <c r="V507" t="s">
        <v>8562</v>
      </c>
      <c r="W507">
        <v>32187</v>
      </c>
    </row>
    <row r="508" spans="1:23" x14ac:dyDescent="0.25">
      <c r="A508" t="s">
        <v>8563</v>
      </c>
      <c r="B508">
        <v>1</v>
      </c>
      <c r="C508" t="s">
        <v>8564</v>
      </c>
      <c r="D508" t="s">
        <v>6787</v>
      </c>
      <c r="F508" t="s">
        <v>6199</v>
      </c>
      <c r="G508">
        <v>0</v>
      </c>
      <c r="H508" t="s">
        <v>6208</v>
      </c>
      <c r="I508" t="s">
        <v>8564</v>
      </c>
      <c r="J508">
        <v>17126</v>
      </c>
      <c r="K508">
        <v>10</v>
      </c>
      <c r="L508" t="s">
        <v>6368</v>
      </c>
      <c r="M508" t="s">
        <v>8565</v>
      </c>
      <c r="N508">
        <v>33</v>
      </c>
      <c r="O508" t="s">
        <v>8566</v>
      </c>
      <c r="P508" t="s">
        <v>64</v>
      </c>
      <c r="R508">
        <v>2517946</v>
      </c>
      <c r="T508" t="s">
        <v>6212</v>
      </c>
      <c r="V508" t="s">
        <v>8567</v>
      </c>
      <c r="W508">
        <v>28687</v>
      </c>
    </row>
    <row r="509" spans="1:23" x14ac:dyDescent="0.25">
      <c r="A509" t="s">
        <v>8568</v>
      </c>
      <c r="B509">
        <v>2</v>
      </c>
      <c r="C509" t="s">
        <v>8569</v>
      </c>
      <c r="D509" t="s">
        <v>31</v>
      </c>
      <c r="F509" t="s">
        <v>6199</v>
      </c>
      <c r="G509">
        <v>0</v>
      </c>
      <c r="H509" t="s">
        <v>6383</v>
      </c>
      <c r="I509" t="s">
        <v>8569</v>
      </c>
      <c r="J509">
        <v>20255</v>
      </c>
      <c r="K509">
        <v>4</v>
      </c>
      <c r="L509" t="s">
        <v>6246</v>
      </c>
      <c r="M509" t="s">
        <v>6598</v>
      </c>
      <c r="N509">
        <v>27</v>
      </c>
      <c r="O509" t="s">
        <v>8570</v>
      </c>
      <c r="P509" t="s">
        <v>5874</v>
      </c>
      <c r="R509">
        <v>3791111</v>
      </c>
      <c r="T509" t="s">
        <v>6346</v>
      </c>
      <c r="V509" t="s">
        <v>8571</v>
      </c>
      <c r="W509">
        <v>31606</v>
      </c>
    </row>
    <row r="510" spans="1:23" x14ac:dyDescent="0.25">
      <c r="A510" t="s">
        <v>8568</v>
      </c>
      <c r="B510">
        <v>2</v>
      </c>
      <c r="C510" t="s">
        <v>8572</v>
      </c>
      <c r="D510" t="s">
        <v>126</v>
      </c>
      <c r="F510" t="s">
        <v>6199</v>
      </c>
      <c r="G510">
        <v>30</v>
      </c>
      <c r="H510" t="s">
        <v>6223</v>
      </c>
      <c r="I510" t="s">
        <v>8572</v>
      </c>
      <c r="J510">
        <v>22138</v>
      </c>
      <c r="K510">
        <v>5</v>
      </c>
      <c r="L510" t="s">
        <v>6246</v>
      </c>
      <c r="M510" t="s">
        <v>6598</v>
      </c>
      <c r="N510">
        <v>28</v>
      </c>
      <c r="O510" t="s">
        <v>8570</v>
      </c>
      <c r="P510" t="s">
        <v>126</v>
      </c>
      <c r="R510">
        <v>3914240</v>
      </c>
      <c r="T510" t="s">
        <v>6355</v>
      </c>
      <c r="V510" t="s">
        <v>8573</v>
      </c>
      <c r="W510">
        <v>32876</v>
      </c>
    </row>
    <row r="511" spans="1:23" x14ac:dyDescent="0.25">
      <c r="A511" t="s">
        <v>2401</v>
      </c>
      <c r="B511">
        <v>1</v>
      </c>
      <c r="C511" t="s">
        <v>2744</v>
      </c>
      <c r="D511" t="s">
        <v>126</v>
      </c>
      <c r="F511" t="s">
        <v>6199</v>
      </c>
      <c r="G511">
        <v>41</v>
      </c>
      <c r="H511" t="s">
        <v>7228</v>
      </c>
      <c r="I511" t="s">
        <v>2744</v>
      </c>
      <c r="J511">
        <v>23618</v>
      </c>
      <c r="K511">
        <v>4</v>
      </c>
      <c r="L511" t="s">
        <v>8574</v>
      </c>
      <c r="M511" t="s">
        <v>8575</v>
      </c>
      <c r="N511">
        <v>28</v>
      </c>
      <c r="O511" t="s">
        <v>8576</v>
      </c>
      <c r="P511" t="s">
        <v>126</v>
      </c>
      <c r="S511">
        <v>5</v>
      </c>
      <c r="T511" t="s">
        <v>6355</v>
      </c>
      <c r="U511" t="s">
        <v>94</v>
      </c>
      <c r="V511" t="s">
        <v>8577</v>
      </c>
    </row>
    <row r="512" spans="1:23" x14ac:dyDescent="0.25">
      <c r="A512" t="s">
        <v>8578</v>
      </c>
      <c r="B512">
        <v>1</v>
      </c>
      <c r="C512" t="s">
        <v>8579</v>
      </c>
      <c r="D512" t="s">
        <v>102</v>
      </c>
      <c r="F512" t="s">
        <v>6199</v>
      </c>
      <c r="G512">
        <v>0</v>
      </c>
      <c r="H512" t="s">
        <v>6776</v>
      </c>
      <c r="I512" t="s">
        <v>8579</v>
      </c>
      <c r="K512">
        <v>2</v>
      </c>
      <c r="L512" t="s">
        <v>8580</v>
      </c>
      <c r="M512" t="s">
        <v>8058</v>
      </c>
      <c r="N512">
        <v>24</v>
      </c>
      <c r="O512" t="s">
        <v>8581</v>
      </c>
      <c r="P512" t="s">
        <v>102</v>
      </c>
      <c r="T512" t="s">
        <v>6227</v>
      </c>
      <c r="V512" t="s">
        <v>8582</v>
      </c>
    </row>
    <row r="513" spans="1:23" x14ac:dyDescent="0.25">
      <c r="A513" t="s">
        <v>8583</v>
      </c>
      <c r="B513">
        <v>1</v>
      </c>
      <c r="C513" t="s">
        <v>8584</v>
      </c>
      <c r="D513" t="s">
        <v>102</v>
      </c>
      <c r="F513" t="s">
        <v>6199</v>
      </c>
      <c r="G513">
        <v>81</v>
      </c>
      <c r="H513" t="s">
        <v>6547</v>
      </c>
      <c r="I513" t="s">
        <v>8584</v>
      </c>
      <c r="K513">
        <v>1</v>
      </c>
      <c r="L513" t="s">
        <v>8585</v>
      </c>
      <c r="M513" t="s">
        <v>8586</v>
      </c>
      <c r="N513">
        <v>24</v>
      </c>
      <c r="O513" t="s">
        <v>8587</v>
      </c>
      <c r="P513" t="s">
        <v>102</v>
      </c>
      <c r="T513" t="s">
        <v>6454</v>
      </c>
      <c r="V513" t="s">
        <v>8588</v>
      </c>
    </row>
    <row r="514" spans="1:23" x14ac:dyDescent="0.25">
      <c r="A514" t="s">
        <v>246</v>
      </c>
      <c r="B514">
        <v>1</v>
      </c>
      <c r="C514" t="s">
        <v>5586</v>
      </c>
      <c r="D514" t="s">
        <v>126</v>
      </c>
      <c r="E514" t="s">
        <v>8589</v>
      </c>
      <c r="F514" t="s">
        <v>6925</v>
      </c>
      <c r="G514">
        <v>0</v>
      </c>
      <c r="H514" t="s">
        <v>7008</v>
      </c>
      <c r="I514" t="s">
        <v>5586</v>
      </c>
      <c r="J514">
        <v>15239</v>
      </c>
      <c r="K514">
        <v>9</v>
      </c>
      <c r="L514" t="s">
        <v>8590</v>
      </c>
      <c r="M514" t="s">
        <v>7032</v>
      </c>
      <c r="N514">
        <v>31</v>
      </c>
      <c r="O514" t="s">
        <v>8591</v>
      </c>
      <c r="P514" t="s">
        <v>126</v>
      </c>
      <c r="R514">
        <v>15853</v>
      </c>
      <c r="T514" t="s">
        <v>6227</v>
      </c>
      <c r="V514" t="s">
        <v>8592</v>
      </c>
      <c r="W514">
        <v>26678</v>
      </c>
    </row>
    <row r="515" spans="1:23" x14ac:dyDescent="0.25">
      <c r="A515" t="s">
        <v>455</v>
      </c>
      <c r="B515">
        <v>1</v>
      </c>
      <c r="C515" t="s">
        <v>8593</v>
      </c>
      <c r="D515" t="s">
        <v>6787</v>
      </c>
      <c r="E515" t="s">
        <v>8594</v>
      </c>
      <c r="F515" t="s">
        <v>6199</v>
      </c>
      <c r="G515">
        <v>34</v>
      </c>
      <c r="H515" t="s">
        <v>6746</v>
      </c>
      <c r="I515" t="s">
        <v>8593</v>
      </c>
      <c r="J515">
        <v>16928</v>
      </c>
      <c r="K515">
        <v>11</v>
      </c>
      <c r="L515" t="s">
        <v>6433</v>
      </c>
      <c r="M515" t="s">
        <v>8595</v>
      </c>
      <c r="N515">
        <v>34</v>
      </c>
      <c r="O515" t="s">
        <v>8596</v>
      </c>
      <c r="P515" t="s">
        <v>64</v>
      </c>
      <c r="R515">
        <v>2515270</v>
      </c>
      <c r="S515">
        <v>4</v>
      </c>
      <c r="T515" t="s">
        <v>6264</v>
      </c>
      <c r="U515" t="s">
        <v>2268</v>
      </c>
      <c r="V515" t="s">
        <v>8597</v>
      </c>
      <c r="W515">
        <v>28556</v>
      </c>
    </row>
    <row r="516" spans="1:23" x14ac:dyDescent="0.25">
      <c r="A516" t="s">
        <v>8598</v>
      </c>
      <c r="B516">
        <v>1</v>
      </c>
      <c r="C516" t="s">
        <v>8599</v>
      </c>
      <c r="D516" t="s">
        <v>64</v>
      </c>
      <c r="F516" t="s">
        <v>6199</v>
      </c>
      <c r="G516">
        <v>34</v>
      </c>
      <c r="H516" t="s">
        <v>6410</v>
      </c>
      <c r="I516" t="s">
        <v>8599</v>
      </c>
      <c r="J516">
        <v>22395</v>
      </c>
      <c r="K516">
        <v>3</v>
      </c>
      <c r="L516" t="s">
        <v>8600</v>
      </c>
      <c r="M516" t="s">
        <v>8601</v>
      </c>
      <c r="N516">
        <v>25</v>
      </c>
      <c r="O516" t="s">
        <v>8602</v>
      </c>
      <c r="P516" t="s">
        <v>64</v>
      </c>
      <c r="R516">
        <v>4683485</v>
      </c>
      <c r="T516" t="s">
        <v>6264</v>
      </c>
      <c r="V516" t="s">
        <v>8603</v>
      </c>
      <c r="W516">
        <v>33188</v>
      </c>
    </row>
    <row r="517" spans="1:23" x14ac:dyDescent="0.25">
      <c r="A517" t="s">
        <v>8604</v>
      </c>
      <c r="B517">
        <v>1</v>
      </c>
      <c r="C517" t="s">
        <v>8605</v>
      </c>
      <c r="D517" t="s">
        <v>126</v>
      </c>
      <c r="F517" t="s">
        <v>6199</v>
      </c>
      <c r="G517">
        <v>40</v>
      </c>
      <c r="H517" t="s">
        <v>6208</v>
      </c>
      <c r="I517" t="s">
        <v>8605</v>
      </c>
      <c r="J517">
        <v>22475</v>
      </c>
      <c r="K517">
        <v>2</v>
      </c>
      <c r="L517" t="s">
        <v>7412</v>
      </c>
      <c r="M517" t="s">
        <v>8606</v>
      </c>
      <c r="N517">
        <v>30</v>
      </c>
      <c r="O517" t="s">
        <v>8607</v>
      </c>
      <c r="P517" t="s">
        <v>126</v>
      </c>
      <c r="R517">
        <v>2575891</v>
      </c>
      <c r="T517" t="s">
        <v>6212</v>
      </c>
      <c r="V517" t="s">
        <v>8608</v>
      </c>
      <c r="W517">
        <v>33364</v>
      </c>
    </row>
    <row r="518" spans="1:23" x14ac:dyDescent="0.25">
      <c r="A518" t="s">
        <v>1365</v>
      </c>
      <c r="B518">
        <v>1</v>
      </c>
      <c r="C518" t="s">
        <v>1364</v>
      </c>
      <c r="D518" t="s">
        <v>102</v>
      </c>
      <c r="F518" t="s">
        <v>6199</v>
      </c>
      <c r="G518">
        <v>11</v>
      </c>
      <c r="H518" t="s">
        <v>6724</v>
      </c>
      <c r="I518" t="s">
        <v>1364</v>
      </c>
      <c r="J518">
        <v>23157</v>
      </c>
      <c r="K518">
        <v>3</v>
      </c>
      <c r="L518" t="s">
        <v>8609</v>
      </c>
      <c r="M518" t="s">
        <v>8610</v>
      </c>
      <c r="N518">
        <v>24</v>
      </c>
      <c r="O518" t="s">
        <v>8611</v>
      </c>
      <c r="P518" t="s">
        <v>102</v>
      </c>
      <c r="S518">
        <v>1</v>
      </c>
      <c r="T518" t="s">
        <v>6264</v>
      </c>
      <c r="U518" t="s">
        <v>2278</v>
      </c>
      <c r="V518" t="s">
        <v>8612</v>
      </c>
    </row>
    <row r="519" spans="1:23" x14ac:dyDescent="0.25">
      <c r="A519" t="s">
        <v>2082</v>
      </c>
      <c r="B519">
        <v>1</v>
      </c>
      <c r="C519" t="s">
        <v>8613</v>
      </c>
      <c r="D519" t="s">
        <v>64</v>
      </c>
      <c r="F519" t="s">
        <v>6199</v>
      </c>
      <c r="G519">
        <v>35</v>
      </c>
      <c r="H519" t="s">
        <v>6629</v>
      </c>
      <c r="I519" t="s">
        <v>8613</v>
      </c>
      <c r="J519">
        <v>24215</v>
      </c>
      <c r="K519">
        <v>3</v>
      </c>
      <c r="L519" t="s">
        <v>8614</v>
      </c>
      <c r="M519" t="s">
        <v>8615</v>
      </c>
      <c r="N519">
        <v>24</v>
      </c>
      <c r="O519" t="s">
        <v>8616</v>
      </c>
      <c r="P519" t="s">
        <v>64</v>
      </c>
      <c r="S519">
        <v>5</v>
      </c>
      <c r="T519" t="s">
        <v>6313</v>
      </c>
      <c r="U519" t="s">
        <v>2236</v>
      </c>
      <c r="V519" t="s">
        <v>8617</v>
      </c>
    </row>
    <row r="520" spans="1:23" x14ac:dyDescent="0.25">
      <c r="A520" t="s">
        <v>8618</v>
      </c>
      <c r="B520">
        <v>1</v>
      </c>
      <c r="C520" t="s">
        <v>8619</v>
      </c>
      <c r="F520" t="s">
        <v>6231</v>
      </c>
      <c r="G520">
        <v>0</v>
      </c>
      <c r="H520" t="s">
        <v>30</v>
      </c>
      <c r="I520" t="s">
        <v>8619</v>
      </c>
      <c r="J520">
        <v>19751</v>
      </c>
      <c r="K520">
        <v>0</v>
      </c>
      <c r="L520" t="s">
        <v>7075</v>
      </c>
      <c r="M520" t="s">
        <v>6626</v>
      </c>
      <c r="O520" t="s">
        <v>8620</v>
      </c>
      <c r="P520" t="s">
        <v>30</v>
      </c>
      <c r="T520" t="s">
        <v>30</v>
      </c>
    </row>
    <row r="521" spans="1:23" x14ac:dyDescent="0.25">
      <c r="A521" t="s">
        <v>8621</v>
      </c>
      <c r="B521">
        <v>1</v>
      </c>
      <c r="C521" t="s">
        <v>8622</v>
      </c>
      <c r="D521" t="s">
        <v>6610</v>
      </c>
      <c r="F521" t="s">
        <v>6199</v>
      </c>
      <c r="G521">
        <v>17</v>
      </c>
      <c r="H521" t="s">
        <v>6232</v>
      </c>
      <c r="I521" t="s">
        <v>8622</v>
      </c>
      <c r="J521">
        <v>24392</v>
      </c>
      <c r="K521">
        <v>3</v>
      </c>
      <c r="L521" t="s">
        <v>6360</v>
      </c>
      <c r="M521" t="s">
        <v>8623</v>
      </c>
      <c r="N521">
        <v>27</v>
      </c>
      <c r="O521" t="s">
        <v>8624</v>
      </c>
      <c r="P521" t="s">
        <v>6610</v>
      </c>
      <c r="T521" t="s">
        <v>6212</v>
      </c>
      <c r="U521" t="s">
        <v>34</v>
      </c>
      <c r="V521" t="s">
        <v>8625</v>
      </c>
    </row>
    <row r="522" spans="1:23" x14ac:dyDescent="0.25">
      <c r="A522" t="s">
        <v>1410</v>
      </c>
      <c r="B522">
        <v>1</v>
      </c>
      <c r="C522" t="s">
        <v>1409</v>
      </c>
      <c r="D522" t="s">
        <v>64</v>
      </c>
      <c r="F522" t="s">
        <v>6199</v>
      </c>
      <c r="G522">
        <v>32</v>
      </c>
      <c r="H522" t="s">
        <v>6629</v>
      </c>
      <c r="I522" t="s">
        <v>1409</v>
      </c>
      <c r="J522">
        <v>25064</v>
      </c>
      <c r="K522">
        <v>2</v>
      </c>
      <c r="L522" t="s">
        <v>7832</v>
      </c>
      <c r="M522" t="s">
        <v>6598</v>
      </c>
      <c r="N522">
        <v>24</v>
      </c>
      <c r="O522" t="s">
        <v>8626</v>
      </c>
      <c r="P522" t="s">
        <v>64</v>
      </c>
      <c r="S522">
        <v>3</v>
      </c>
      <c r="T522" t="s">
        <v>6219</v>
      </c>
      <c r="U522" t="s">
        <v>159</v>
      </c>
      <c r="V522" t="s">
        <v>8627</v>
      </c>
    </row>
    <row r="523" spans="1:23" x14ac:dyDescent="0.25">
      <c r="A523" t="s">
        <v>1319</v>
      </c>
      <c r="B523">
        <v>1</v>
      </c>
      <c r="C523" t="s">
        <v>1318</v>
      </c>
      <c r="D523" t="s">
        <v>102</v>
      </c>
      <c r="F523" t="s">
        <v>6199</v>
      </c>
      <c r="G523">
        <v>17</v>
      </c>
      <c r="H523" t="s">
        <v>6697</v>
      </c>
      <c r="I523" t="s">
        <v>1318</v>
      </c>
      <c r="J523">
        <v>22598</v>
      </c>
      <c r="K523">
        <v>5</v>
      </c>
      <c r="L523" t="s">
        <v>8628</v>
      </c>
      <c r="M523" t="s">
        <v>8629</v>
      </c>
      <c r="N523">
        <v>27</v>
      </c>
      <c r="O523" t="s">
        <v>8630</v>
      </c>
      <c r="P523" t="s">
        <v>102</v>
      </c>
      <c r="S523">
        <v>2</v>
      </c>
      <c r="T523" t="s">
        <v>6313</v>
      </c>
      <c r="U523" t="s">
        <v>2248</v>
      </c>
      <c r="V523" t="s">
        <v>8631</v>
      </c>
    </row>
    <row r="524" spans="1:23" x14ac:dyDescent="0.25">
      <c r="A524" t="s">
        <v>8632</v>
      </c>
      <c r="B524">
        <v>1</v>
      </c>
      <c r="C524" t="s">
        <v>8633</v>
      </c>
      <c r="D524" t="s">
        <v>64</v>
      </c>
      <c r="F524" t="s">
        <v>6231</v>
      </c>
      <c r="G524">
        <v>32</v>
      </c>
      <c r="H524" t="s">
        <v>6807</v>
      </c>
      <c r="I524" t="s">
        <v>8633</v>
      </c>
      <c r="J524">
        <v>1351</v>
      </c>
      <c r="K524">
        <v>0</v>
      </c>
      <c r="L524" t="s">
        <v>8634</v>
      </c>
      <c r="M524" t="s">
        <v>8513</v>
      </c>
      <c r="N524">
        <v>37</v>
      </c>
      <c r="O524" t="s">
        <v>8635</v>
      </c>
      <c r="P524" t="s">
        <v>64</v>
      </c>
      <c r="T524" t="s">
        <v>6385</v>
      </c>
      <c r="V524" t="s">
        <v>8636</v>
      </c>
    </row>
    <row r="525" spans="1:23" x14ac:dyDescent="0.25">
      <c r="A525" t="s">
        <v>117</v>
      </c>
      <c r="B525">
        <v>1</v>
      </c>
      <c r="C525" t="s">
        <v>5515</v>
      </c>
      <c r="D525" t="s">
        <v>64</v>
      </c>
      <c r="E525" t="s">
        <v>8637</v>
      </c>
      <c r="F525" t="s">
        <v>6199</v>
      </c>
      <c r="G525">
        <v>0</v>
      </c>
      <c r="H525" t="s">
        <v>6215</v>
      </c>
      <c r="I525" t="s">
        <v>5515</v>
      </c>
      <c r="J525">
        <v>19797</v>
      </c>
      <c r="K525">
        <v>4</v>
      </c>
      <c r="L525" t="s">
        <v>8638</v>
      </c>
      <c r="M525" t="s">
        <v>8639</v>
      </c>
      <c r="N525">
        <v>24</v>
      </c>
      <c r="O525" t="s">
        <v>8640</v>
      </c>
      <c r="P525" t="s">
        <v>64</v>
      </c>
      <c r="R525">
        <v>3843750</v>
      </c>
      <c r="T525" t="s">
        <v>6346</v>
      </c>
      <c r="V525" t="s">
        <v>8641</v>
      </c>
      <c r="W525">
        <v>31029</v>
      </c>
    </row>
    <row r="526" spans="1:23" x14ac:dyDescent="0.25">
      <c r="A526" t="s">
        <v>8642</v>
      </c>
      <c r="B526">
        <v>1</v>
      </c>
      <c r="C526" t="s">
        <v>8643</v>
      </c>
      <c r="F526" t="s">
        <v>6231</v>
      </c>
      <c r="G526">
        <v>0</v>
      </c>
      <c r="H526" t="s">
        <v>30</v>
      </c>
      <c r="I526" t="s">
        <v>8643</v>
      </c>
      <c r="J526">
        <v>17854</v>
      </c>
      <c r="K526">
        <v>0</v>
      </c>
      <c r="L526" t="s">
        <v>6019</v>
      </c>
      <c r="M526" t="s">
        <v>8644</v>
      </c>
      <c r="O526" t="s">
        <v>8645</v>
      </c>
      <c r="P526" t="s">
        <v>30</v>
      </c>
      <c r="T526" t="s">
        <v>30</v>
      </c>
    </row>
    <row r="527" spans="1:23" x14ac:dyDescent="0.25">
      <c r="A527" t="s">
        <v>8646</v>
      </c>
      <c r="B527">
        <v>1</v>
      </c>
      <c r="C527" t="s">
        <v>8647</v>
      </c>
      <c r="D527" t="s">
        <v>102</v>
      </c>
      <c r="F527" t="s">
        <v>6231</v>
      </c>
      <c r="G527">
        <v>84</v>
      </c>
      <c r="H527" t="s">
        <v>6629</v>
      </c>
      <c r="I527" t="s">
        <v>8647</v>
      </c>
      <c r="J527">
        <v>14097</v>
      </c>
      <c r="K527">
        <v>2</v>
      </c>
      <c r="L527" t="s">
        <v>8648</v>
      </c>
      <c r="M527" t="s">
        <v>8649</v>
      </c>
      <c r="N527">
        <v>27</v>
      </c>
      <c r="O527" t="s">
        <v>8650</v>
      </c>
      <c r="P527" t="s">
        <v>102</v>
      </c>
      <c r="R527">
        <v>15044</v>
      </c>
      <c r="T527" t="s">
        <v>6249</v>
      </c>
      <c r="V527" t="s">
        <v>8651</v>
      </c>
      <c r="W527">
        <v>25878</v>
      </c>
    </row>
    <row r="528" spans="1:23" x14ac:dyDescent="0.25">
      <c r="A528" t="s">
        <v>8652</v>
      </c>
      <c r="B528">
        <v>1</v>
      </c>
      <c r="C528" t="s">
        <v>8653</v>
      </c>
      <c r="D528" t="s">
        <v>102</v>
      </c>
      <c r="F528" t="s">
        <v>6231</v>
      </c>
      <c r="G528">
        <v>87</v>
      </c>
      <c r="H528" t="s">
        <v>6383</v>
      </c>
      <c r="I528" t="s">
        <v>8653</v>
      </c>
      <c r="J528">
        <v>13763</v>
      </c>
      <c r="K528">
        <v>8</v>
      </c>
      <c r="L528" t="s">
        <v>8654</v>
      </c>
      <c r="M528" t="s">
        <v>8655</v>
      </c>
      <c r="N528">
        <v>31</v>
      </c>
      <c r="O528" t="s">
        <v>8656</v>
      </c>
      <c r="P528" t="s">
        <v>102</v>
      </c>
      <c r="R528">
        <v>14920</v>
      </c>
      <c r="T528" t="s">
        <v>6324</v>
      </c>
      <c r="V528" t="s">
        <v>6386</v>
      </c>
      <c r="W528">
        <v>25779</v>
      </c>
    </row>
    <row r="529" spans="1:23" x14ac:dyDescent="0.25">
      <c r="A529" t="s">
        <v>8657</v>
      </c>
      <c r="B529">
        <v>1</v>
      </c>
      <c r="C529" t="s">
        <v>8658</v>
      </c>
      <c r="F529" t="s">
        <v>6231</v>
      </c>
      <c r="G529">
        <v>0</v>
      </c>
      <c r="H529" t="s">
        <v>30</v>
      </c>
      <c r="I529" t="s">
        <v>8658</v>
      </c>
      <c r="J529">
        <v>17819</v>
      </c>
      <c r="K529">
        <v>0</v>
      </c>
      <c r="L529" t="s">
        <v>8659</v>
      </c>
      <c r="M529" t="s">
        <v>7129</v>
      </c>
      <c r="O529" t="s">
        <v>8660</v>
      </c>
      <c r="P529" t="s">
        <v>30</v>
      </c>
      <c r="T529" t="s">
        <v>30</v>
      </c>
    </row>
    <row r="530" spans="1:23" x14ac:dyDescent="0.25">
      <c r="A530" t="s">
        <v>2274</v>
      </c>
      <c r="B530">
        <v>1</v>
      </c>
      <c r="C530" t="s">
        <v>2649</v>
      </c>
      <c r="D530" t="s">
        <v>102</v>
      </c>
      <c r="F530" t="s">
        <v>6199</v>
      </c>
      <c r="G530">
        <v>9</v>
      </c>
      <c r="H530" t="s">
        <v>6289</v>
      </c>
      <c r="I530" t="s">
        <v>2649</v>
      </c>
      <c r="J530">
        <v>26476</v>
      </c>
      <c r="K530">
        <v>1</v>
      </c>
      <c r="L530" t="s">
        <v>8661</v>
      </c>
      <c r="M530" t="s">
        <v>6715</v>
      </c>
      <c r="N530">
        <v>24</v>
      </c>
      <c r="O530" t="s">
        <v>8662</v>
      </c>
      <c r="P530" t="s">
        <v>102</v>
      </c>
      <c r="S530">
        <v>3</v>
      </c>
      <c r="T530" t="s">
        <v>6204</v>
      </c>
      <c r="U530" t="s">
        <v>2229</v>
      </c>
      <c r="V530" t="s">
        <v>8663</v>
      </c>
    </row>
    <row r="531" spans="1:23" x14ac:dyDescent="0.25">
      <c r="A531" t="s">
        <v>8664</v>
      </c>
      <c r="B531">
        <v>1</v>
      </c>
      <c r="C531" t="s">
        <v>8665</v>
      </c>
      <c r="D531" t="s">
        <v>126</v>
      </c>
      <c r="F531" t="s">
        <v>6199</v>
      </c>
      <c r="G531">
        <v>49</v>
      </c>
      <c r="H531" t="s">
        <v>7228</v>
      </c>
      <c r="I531" t="s">
        <v>8665</v>
      </c>
      <c r="K531">
        <v>1</v>
      </c>
      <c r="L531" t="s">
        <v>7800</v>
      </c>
      <c r="M531" t="s">
        <v>8666</v>
      </c>
      <c r="N531">
        <v>22</v>
      </c>
      <c r="O531" t="s">
        <v>8667</v>
      </c>
      <c r="P531" t="s">
        <v>126</v>
      </c>
      <c r="T531" t="s">
        <v>6355</v>
      </c>
      <c r="V531" t="s">
        <v>8668</v>
      </c>
    </row>
    <row r="532" spans="1:23" x14ac:dyDescent="0.25">
      <c r="A532" t="s">
        <v>8669</v>
      </c>
      <c r="B532">
        <v>1</v>
      </c>
      <c r="C532" t="s">
        <v>8670</v>
      </c>
      <c r="D532" t="s">
        <v>102</v>
      </c>
      <c r="E532" t="s">
        <v>8671</v>
      </c>
      <c r="F532" t="s">
        <v>6199</v>
      </c>
      <c r="G532">
        <v>87</v>
      </c>
      <c r="H532" t="s">
        <v>6336</v>
      </c>
      <c r="I532" t="s">
        <v>8670</v>
      </c>
      <c r="J532">
        <v>21179</v>
      </c>
      <c r="K532">
        <v>3</v>
      </c>
      <c r="L532" t="s">
        <v>8672</v>
      </c>
      <c r="M532" t="s">
        <v>6270</v>
      </c>
      <c r="N532">
        <v>26</v>
      </c>
      <c r="O532" t="s">
        <v>8673</v>
      </c>
      <c r="P532" t="s">
        <v>102</v>
      </c>
      <c r="R532">
        <v>3122838</v>
      </c>
      <c r="T532" t="s">
        <v>6212</v>
      </c>
      <c r="V532" t="s">
        <v>8674</v>
      </c>
      <c r="W532">
        <v>32553</v>
      </c>
    </row>
    <row r="533" spans="1:23" x14ac:dyDescent="0.25">
      <c r="A533" t="s">
        <v>600</v>
      </c>
      <c r="B533">
        <v>1</v>
      </c>
      <c r="C533" t="s">
        <v>8675</v>
      </c>
      <c r="D533" t="s">
        <v>126</v>
      </c>
      <c r="E533" t="s">
        <v>8676</v>
      </c>
      <c r="F533" t="s">
        <v>6231</v>
      </c>
      <c r="G533">
        <v>85</v>
      </c>
      <c r="H533" t="s">
        <v>6849</v>
      </c>
      <c r="I533" t="s">
        <v>8675</v>
      </c>
      <c r="J533">
        <v>18147</v>
      </c>
      <c r="K533">
        <v>6</v>
      </c>
      <c r="L533" t="s">
        <v>6452</v>
      </c>
      <c r="M533" t="s">
        <v>8677</v>
      </c>
      <c r="N533">
        <v>26</v>
      </c>
      <c r="O533" t="s">
        <v>8678</v>
      </c>
      <c r="P533" t="s">
        <v>126</v>
      </c>
      <c r="R533">
        <v>3047558</v>
      </c>
      <c r="T533" t="s">
        <v>6212</v>
      </c>
      <c r="V533" t="s">
        <v>8679</v>
      </c>
      <c r="W533">
        <v>29465</v>
      </c>
    </row>
    <row r="534" spans="1:23" x14ac:dyDescent="0.25">
      <c r="A534" t="s">
        <v>451</v>
      </c>
      <c r="B534">
        <v>1</v>
      </c>
      <c r="C534" t="s">
        <v>8680</v>
      </c>
      <c r="D534" t="s">
        <v>102</v>
      </c>
      <c r="E534" t="s">
        <v>8681</v>
      </c>
      <c r="F534" t="s">
        <v>6231</v>
      </c>
      <c r="G534">
        <v>88</v>
      </c>
      <c r="H534" t="s">
        <v>6296</v>
      </c>
      <c r="I534" t="s">
        <v>8680</v>
      </c>
      <c r="J534">
        <v>8771</v>
      </c>
      <c r="K534">
        <v>13</v>
      </c>
      <c r="L534" t="s">
        <v>8008</v>
      </c>
      <c r="M534" t="s">
        <v>8682</v>
      </c>
      <c r="N534">
        <v>34</v>
      </c>
      <c r="O534" t="s">
        <v>8683</v>
      </c>
      <c r="P534" t="s">
        <v>102</v>
      </c>
      <c r="R534">
        <v>12570</v>
      </c>
      <c r="T534" t="s">
        <v>6212</v>
      </c>
      <c r="V534" t="s">
        <v>8684</v>
      </c>
      <c r="W534">
        <v>9271</v>
      </c>
    </row>
    <row r="535" spans="1:23" x14ac:dyDescent="0.25">
      <c r="A535" t="s">
        <v>8685</v>
      </c>
      <c r="B535">
        <v>1</v>
      </c>
      <c r="C535" t="s">
        <v>8686</v>
      </c>
      <c r="D535" t="s">
        <v>6610</v>
      </c>
      <c r="F535" t="s">
        <v>6231</v>
      </c>
      <c r="G535">
        <v>4</v>
      </c>
      <c r="H535" t="s">
        <v>6776</v>
      </c>
      <c r="I535" t="s">
        <v>8686</v>
      </c>
      <c r="J535">
        <v>15603</v>
      </c>
      <c r="K535">
        <v>9</v>
      </c>
      <c r="L535" t="s">
        <v>8687</v>
      </c>
      <c r="M535" t="s">
        <v>8688</v>
      </c>
      <c r="N535">
        <v>32</v>
      </c>
      <c r="O535" t="s">
        <v>8689</v>
      </c>
      <c r="P535" t="s">
        <v>6610</v>
      </c>
      <c r="R535">
        <v>14342</v>
      </c>
      <c r="T535" t="s">
        <v>6385</v>
      </c>
      <c r="V535" t="s">
        <v>8690</v>
      </c>
      <c r="W535">
        <v>25150</v>
      </c>
    </row>
    <row r="536" spans="1:23" x14ac:dyDescent="0.25">
      <c r="A536" t="s">
        <v>712</v>
      </c>
      <c r="B536">
        <v>1</v>
      </c>
      <c r="C536" t="s">
        <v>8691</v>
      </c>
      <c r="D536" t="s">
        <v>102</v>
      </c>
      <c r="E536" t="s">
        <v>8692</v>
      </c>
      <c r="F536" t="s">
        <v>6231</v>
      </c>
      <c r="G536">
        <v>15</v>
      </c>
      <c r="H536" t="s">
        <v>6260</v>
      </c>
      <c r="I536" t="s">
        <v>8691</v>
      </c>
      <c r="J536">
        <v>17292</v>
      </c>
      <c r="K536">
        <v>5</v>
      </c>
      <c r="L536" t="s">
        <v>8693</v>
      </c>
      <c r="M536" t="s">
        <v>8694</v>
      </c>
      <c r="N536">
        <v>27</v>
      </c>
      <c r="O536" t="s">
        <v>8695</v>
      </c>
      <c r="P536" t="s">
        <v>102</v>
      </c>
      <c r="R536">
        <v>3894952</v>
      </c>
      <c r="T536" t="s">
        <v>6324</v>
      </c>
      <c r="V536" t="s">
        <v>8696</v>
      </c>
      <c r="W536">
        <v>29069</v>
      </c>
    </row>
    <row r="537" spans="1:23" x14ac:dyDescent="0.25">
      <c r="A537" t="s">
        <v>8697</v>
      </c>
      <c r="B537">
        <v>1</v>
      </c>
      <c r="C537" t="s">
        <v>8698</v>
      </c>
      <c r="D537" t="s">
        <v>64</v>
      </c>
      <c r="F537" t="s">
        <v>6199</v>
      </c>
      <c r="G537">
        <v>31</v>
      </c>
      <c r="H537" t="s">
        <v>6239</v>
      </c>
      <c r="I537" t="s">
        <v>8698</v>
      </c>
      <c r="J537">
        <v>26473</v>
      </c>
      <c r="K537">
        <v>1</v>
      </c>
      <c r="L537" t="s">
        <v>8699</v>
      </c>
      <c r="M537" t="s">
        <v>7833</v>
      </c>
      <c r="N537">
        <v>25</v>
      </c>
      <c r="O537" t="s">
        <v>8700</v>
      </c>
      <c r="P537" t="s">
        <v>64</v>
      </c>
      <c r="S537">
        <v>5</v>
      </c>
      <c r="T537" t="s">
        <v>6264</v>
      </c>
      <c r="U537" t="s">
        <v>2278</v>
      </c>
      <c r="V537" t="s">
        <v>8701</v>
      </c>
    </row>
    <row r="538" spans="1:23" x14ac:dyDescent="0.25">
      <c r="A538" t="s">
        <v>8702</v>
      </c>
      <c r="B538">
        <v>1</v>
      </c>
      <c r="C538" t="s">
        <v>8703</v>
      </c>
      <c r="D538" t="s">
        <v>102</v>
      </c>
      <c r="F538" t="s">
        <v>6199</v>
      </c>
      <c r="G538">
        <v>2</v>
      </c>
      <c r="H538" t="s">
        <v>6421</v>
      </c>
      <c r="I538" t="s">
        <v>8703</v>
      </c>
      <c r="J538">
        <v>19380</v>
      </c>
      <c r="K538">
        <v>5</v>
      </c>
      <c r="L538" t="s">
        <v>6850</v>
      </c>
      <c r="M538" t="s">
        <v>8704</v>
      </c>
      <c r="N538">
        <v>27</v>
      </c>
      <c r="O538" t="s">
        <v>8705</v>
      </c>
      <c r="P538" t="s">
        <v>102</v>
      </c>
      <c r="R538">
        <v>2978344</v>
      </c>
      <c r="T538" t="s">
        <v>6264</v>
      </c>
      <c r="V538" t="s">
        <v>8706</v>
      </c>
      <c r="W538">
        <v>30575</v>
      </c>
    </row>
    <row r="539" spans="1:23" x14ac:dyDescent="0.25">
      <c r="A539" t="s">
        <v>8707</v>
      </c>
      <c r="B539">
        <v>1</v>
      </c>
      <c r="C539" t="s">
        <v>8708</v>
      </c>
      <c r="D539" t="s">
        <v>102</v>
      </c>
      <c r="F539" t="s">
        <v>6199</v>
      </c>
      <c r="H539" t="s">
        <v>6636</v>
      </c>
      <c r="I539" t="s">
        <v>8708</v>
      </c>
      <c r="K539">
        <v>1</v>
      </c>
      <c r="L539" t="s">
        <v>8709</v>
      </c>
      <c r="M539" t="s">
        <v>6316</v>
      </c>
      <c r="N539">
        <v>26</v>
      </c>
      <c r="O539" t="s">
        <v>8710</v>
      </c>
      <c r="P539" t="s">
        <v>102</v>
      </c>
      <c r="T539" t="s">
        <v>6212</v>
      </c>
      <c r="V539" t="s">
        <v>8711</v>
      </c>
    </row>
    <row r="540" spans="1:23" x14ac:dyDescent="0.25">
      <c r="A540" t="s">
        <v>8712</v>
      </c>
      <c r="B540">
        <v>1</v>
      </c>
      <c r="C540" t="s">
        <v>8713</v>
      </c>
      <c r="D540" t="s">
        <v>102</v>
      </c>
      <c r="F540" t="s">
        <v>6199</v>
      </c>
      <c r="G540">
        <v>85</v>
      </c>
      <c r="H540" t="s">
        <v>6776</v>
      </c>
      <c r="I540" t="s">
        <v>8713</v>
      </c>
      <c r="K540">
        <v>1</v>
      </c>
      <c r="L540" t="s">
        <v>6678</v>
      </c>
      <c r="M540" t="s">
        <v>8714</v>
      </c>
      <c r="N540">
        <v>25</v>
      </c>
      <c r="O540" t="s">
        <v>8715</v>
      </c>
      <c r="P540" t="s">
        <v>102</v>
      </c>
      <c r="T540" t="s">
        <v>6212</v>
      </c>
      <c r="V540" t="s">
        <v>8716</v>
      </c>
    </row>
    <row r="541" spans="1:23" x14ac:dyDescent="0.25">
      <c r="A541" t="s">
        <v>8717</v>
      </c>
      <c r="B541">
        <v>1</v>
      </c>
      <c r="C541" t="s">
        <v>8718</v>
      </c>
      <c r="D541" t="s">
        <v>102</v>
      </c>
      <c r="F541" t="s">
        <v>6199</v>
      </c>
      <c r="G541">
        <v>17</v>
      </c>
      <c r="H541" t="s">
        <v>6392</v>
      </c>
      <c r="I541" t="s">
        <v>8718</v>
      </c>
      <c r="J541">
        <v>26844</v>
      </c>
      <c r="K541">
        <v>0</v>
      </c>
      <c r="L541" t="s">
        <v>7574</v>
      </c>
      <c r="M541" t="s">
        <v>6452</v>
      </c>
      <c r="N541">
        <v>22</v>
      </c>
      <c r="O541" t="s">
        <v>8719</v>
      </c>
      <c r="P541" t="s">
        <v>102</v>
      </c>
      <c r="S541">
        <v>6</v>
      </c>
      <c r="T541" t="s">
        <v>6355</v>
      </c>
      <c r="U541" t="s">
        <v>2231</v>
      </c>
      <c r="V541" t="s">
        <v>8720</v>
      </c>
    </row>
    <row r="542" spans="1:23" x14ac:dyDescent="0.25">
      <c r="A542" t="s">
        <v>8721</v>
      </c>
      <c r="B542">
        <v>1</v>
      </c>
      <c r="C542" t="s">
        <v>8722</v>
      </c>
      <c r="D542" t="s">
        <v>31</v>
      </c>
      <c r="F542" t="s">
        <v>6199</v>
      </c>
      <c r="G542">
        <v>0</v>
      </c>
      <c r="H542" t="s">
        <v>7189</v>
      </c>
      <c r="I542" t="s">
        <v>8722</v>
      </c>
      <c r="J542">
        <v>17379</v>
      </c>
      <c r="K542">
        <v>10</v>
      </c>
      <c r="L542" t="s">
        <v>7570</v>
      </c>
      <c r="M542" t="s">
        <v>8723</v>
      </c>
      <c r="N542">
        <v>32</v>
      </c>
      <c r="O542" t="s">
        <v>8724</v>
      </c>
      <c r="P542" t="s">
        <v>31</v>
      </c>
      <c r="R542">
        <v>2574044</v>
      </c>
      <c r="T542" t="s">
        <v>6212</v>
      </c>
      <c r="V542" t="s">
        <v>8725</v>
      </c>
      <c r="W542">
        <v>28954</v>
      </c>
    </row>
    <row r="543" spans="1:23" x14ac:dyDescent="0.25">
      <c r="A543" t="s">
        <v>5332</v>
      </c>
      <c r="B543">
        <v>1</v>
      </c>
      <c r="C543" t="s">
        <v>5333</v>
      </c>
      <c r="D543" t="s">
        <v>102</v>
      </c>
      <c r="E543" t="s">
        <v>8726</v>
      </c>
      <c r="F543" t="s">
        <v>6199</v>
      </c>
      <c r="G543">
        <v>13</v>
      </c>
      <c r="H543" t="s">
        <v>6462</v>
      </c>
      <c r="I543" t="s">
        <v>5333</v>
      </c>
      <c r="J543">
        <v>20817</v>
      </c>
      <c r="K543">
        <v>4</v>
      </c>
      <c r="L543" t="s">
        <v>7800</v>
      </c>
      <c r="M543" t="s">
        <v>8727</v>
      </c>
      <c r="N543">
        <v>27</v>
      </c>
      <c r="O543" t="s">
        <v>8728</v>
      </c>
      <c r="P543" t="s">
        <v>102</v>
      </c>
      <c r="R543">
        <v>3115328</v>
      </c>
      <c r="T543" t="s">
        <v>6355</v>
      </c>
      <c r="V543" t="s">
        <v>8729</v>
      </c>
      <c r="W543">
        <v>31899</v>
      </c>
    </row>
    <row r="544" spans="1:23" x14ac:dyDescent="0.25">
      <c r="A544" t="s">
        <v>8730</v>
      </c>
      <c r="B544">
        <v>1</v>
      </c>
      <c r="C544" t="s">
        <v>6260</v>
      </c>
      <c r="D544" t="s">
        <v>102</v>
      </c>
      <c r="F544" t="s">
        <v>6231</v>
      </c>
      <c r="G544">
        <v>15</v>
      </c>
      <c r="H544" t="s">
        <v>7232</v>
      </c>
      <c r="I544" t="s">
        <v>6260</v>
      </c>
      <c r="J544">
        <v>5013</v>
      </c>
      <c r="K544">
        <v>8</v>
      </c>
      <c r="L544" t="s">
        <v>8731</v>
      </c>
      <c r="M544" t="s">
        <v>8732</v>
      </c>
      <c r="N544">
        <v>34</v>
      </c>
      <c r="O544" t="s">
        <v>8733</v>
      </c>
      <c r="P544" t="s">
        <v>102</v>
      </c>
      <c r="T544" t="s">
        <v>6324</v>
      </c>
      <c r="V544" t="s">
        <v>8734</v>
      </c>
    </row>
    <row r="545" spans="1:23" x14ac:dyDescent="0.25">
      <c r="A545" t="s">
        <v>1389</v>
      </c>
      <c r="B545">
        <v>1</v>
      </c>
      <c r="C545" t="s">
        <v>1388</v>
      </c>
      <c r="D545" t="s">
        <v>102</v>
      </c>
      <c r="F545" t="s">
        <v>6199</v>
      </c>
      <c r="G545">
        <v>89</v>
      </c>
      <c r="H545" t="s">
        <v>8014</v>
      </c>
      <c r="I545" t="s">
        <v>1388</v>
      </c>
      <c r="J545">
        <v>26809</v>
      </c>
      <c r="K545">
        <v>0</v>
      </c>
      <c r="L545" t="s">
        <v>8735</v>
      </c>
      <c r="M545" t="s">
        <v>6270</v>
      </c>
      <c r="N545">
        <v>23</v>
      </c>
      <c r="O545" t="s">
        <v>8736</v>
      </c>
      <c r="P545" t="s">
        <v>102</v>
      </c>
      <c r="S545">
        <v>4</v>
      </c>
      <c r="T545" t="s">
        <v>6446</v>
      </c>
      <c r="U545" t="s">
        <v>70</v>
      </c>
      <c r="V545" t="s">
        <v>8737</v>
      </c>
    </row>
    <row r="546" spans="1:23" x14ac:dyDescent="0.25">
      <c r="A546" t="s">
        <v>8738</v>
      </c>
      <c r="B546">
        <v>1</v>
      </c>
      <c r="C546" t="s">
        <v>8739</v>
      </c>
      <c r="D546" t="s">
        <v>102</v>
      </c>
      <c r="F546" t="s">
        <v>6199</v>
      </c>
      <c r="G546">
        <v>39</v>
      </c>
      <c r="H546" t="s">
        <v>6697</v>
      </c>
      <c r="I546" t="s">
        <v>8739</v>
      </c>
      <c r="J546">
        <v>28535</v>
      </c>
      <c r="K546">
        <v>0</v>
      </c>
      <c r="L546" t="s">
        <v>8740</v>
      </c>
      <c r="M546" t="s">
        <v>8741</v>
      </c>
      <c r="O546" t="s">
        <v>8742</v>
      </c>
      <c r="P546" t="s">
        <v>102</v>
      </c>
      <c r="T546" t="s">
        <v>6313</v>
      </c>
      <c r="U546" t="s">
        <v>2224</v>
      </c>
    </row>
    <row r="547" spans="1:23" x14ac:dyDescent="0.25">
      <c r="A547" t="s">
        <v>508</v>
      </c>
      <c r="B547">
        <v>1</v>
      </c>
      <c r="C547" t="s">
        <v>8743</v>
      </c>
      <c r="D547" t="s">
        <v>102</v>
      </c>
      <c r="E547" t="s">
        <v>8744</v>
      </c>
      <c r="F547" t="s">
        <v>6231</v>
      </c>
      <c r="G547">
        <v>16</v>
      </c>
      <c r="H547" t="s">
        <v>6776</v>
      </c>
      <c r="I547" t="s">
        <v>8743</v>
      </c>
      <c r="J547">
        <v>18443</v>
      </c>
      <c r="K547">
        <v>6</v>
      </c>
      <c r="L547" t="s">
        <v>8745</v>
      </c>
      <c r="M547" t="s">
        <v>8746</v>
      </c>
      <c r="N547">
        <v>29</v>
      </c>
      <c r="O547" t="s">
        <v>8747</v>
      </c>
      <c r="P547" t="s">
        <v>102</v>
      </c>
      <c r="R547">
        <v>2576868</v>
      </c>
      <c r="T547" t="s">
        <v>6204</v>
      </c>
      <c r="V547" t="s">
        <v>8748</v>
      </c>
      <c r="W547">
        <v>29638</v>
      </c>
    </row>
    <row r="548" spans="1:23" x14ac:dyDescent="0.25">
      <c r="A548" t="s">
        <v>604</v>
      </c>
      <c r="B548">
        <v>1</v>
      </c>
      <c r="C548" t="s">
        <v>8749</v>
      </c>
      <c r="D548" t="s">
        <v>126</v>
      </c>
      <c r="E548" t="s">
        <v>8750</v>
      </c>
      <c r="F548" t="s">
        <v>6199</v>
      </c>
      <c r="G548">
        <v>83</v>
      </c>
      <c r="H548" t="s">
        <v>6351</v>
      </c>
      <c r="I548" t="s">
        <v>8749</v>
      </c>
      <c r="J548">
        <v>17415</v>
      </c>
      <c r="K548">
        <v>7</v>
      </c>
      <c r="L548" t="s">
        <v>6224</v>
      </c>
      <c r="M548" t="s">
        <v>8751</v>
      </c>
      <c r="N548">
        <v>29</v>
      </c>
      <c r="O548" t="s">
        <v>8752</v>
      </c>
      <c r="P548" t="s">
        <v>126</v>
      </c>
      <c r="R548">
        <v>2576179</v>
      </c>
      <c r="T548" t="s">
        <v>6363</v>
      </c>
      <c r="U548" t="s">
        <v>34</v>
      </c>
      <c r="V548" t="s">
        <v>8753</v>
      </c>
      <c r="W548">
        <v>28875</v>
      </c>
    </row>
    <row r="549" spans="1:23" x14ac:dyDescent="0.25">
      <c r="A549" t="s">
        <v>626</v>
      </c>
      <c r="B549">
        <v>1</v>
      </c>
      <c r="C549" t="s">
        <v>8754</v>
      </c>
      <c r="D549" t="s">
        <v>126</v>
      </c>
      <c r="E549" t="s">
        <v>8755</v>
      </c>
      <c r="F549" t="s">
        <v>6199</v>
      </c>
      <c r="G549">
        <v>47</v>
      </c>
      <c r="H549" t="s">
        <v>6399</v>
      </c>
      <c r="I549" t="s">
        <v>8754</v>
      </c>
      <c r="J549">
        <v>17741</v>
      </c>
      <c r="K549">
        <v>7</v>
      </c>
      <c r="L549" t="s">
        <v>6224</v>
      </c>
      <c r="M549" t="s">
        <v>8756</v>
      </c>
      <c r="N549">
        <v>31</v>
      </c>
      <c r="O549" t="s">
        <v>8757</v>
      </c>
      <c r="P549" t="s">
        <v>126</v>
      </c>
      <c r="R549">
        <v>2470916</v>
      </c>
      <c r="T549" t="s">
        <v>7484</v>
      </c>
      <c r="V549" t="s">
        <v>8758</v>
      </c>
      <c r="W549">
        <v>28975</v>
      </c>
    </row>
    <row r="550" spans="1:23" x14ac:dyDescent="0.25">
      <c r="A550" t="s">
        <v>8759</v>
      </c>
      <c r="B550">
        <v>1</v>
      </c>
      <c r="C550" t="s">
        <v>8760</v>
      </c>
      <c r="F550" t="s">
        <v>6231</v>
      </c>
      <c r="G550">
        <v>0</v>
      </c>
      <c r="H550" t="s">
        <v>30</v>
      </c>
      <c r="I550" t="s">
        <v>8760</v>
      </c>
      <c r="J550">
        <v>18884</v>
      </c>
      <c r="K550">
        <v>0</v>
      </c>
      <c r="L550" t="s">
        <v>8761</v>
      </c>
      <c r="M550" t="s">
        <v>8762</v>
      </c>
      <c r="O550" t="s">
        <v>8763</v>
      </c>
      <c r="P550" t="s">
        <v>30</v>
      </c>
      <c r="T550" t="s">
        <v>30</v>
      </c>
    </row>
    <row r="551" spans="1:23" x14ac:dyDescent="0.25">
      <c r="A551" t="s">
        <v>8764</v>
      </c>
      <c r="B551">
        <v>1</v>
      </c>
      <c r="C551" t="s">
        <v>8765</v>
      </c>
      <c r="D551" t="s">
        <v>29</v>
      </c>
      <c r="E551" t="s">
        <v>8766</v>
      </c>
      <c r="F551" t="s">
        <v>6199</v>
      </c>
      <c r="G551">
        <v>18</v>
      </c>
      <c r="H551" t="s">
        <v>7341</v>
      </c>
      <c r="I551" t="s">
        <v>8765</v>
      </c>
      <c r="J551">
        <v>21260</v>
      </c>
      <c r="K551">
        <v>3</v>
      </c>
      <c r="L551" t="s">
        <v>8767</v>
      </c>
      <c r="M551" t="s">
        <v>7117</v>
      </c>
      <c r="N551">
        <v>26</v>
      </c>
      <c r="O551" t="s">
        <v>8768</v>
      </c>
      <c r="P551" t="s">
        <v>29</v>
      </c>
      <c r="R551">
        <v>3128814</v>
      </c>
      <c r="T551" t="s">
        <v>6212</v>
      </c>
      <c r="V551" t="s">
        <v>8769</v>
      </c>
      <c r="W551">
        <v>32282</v>
      </c>
    </row>
    <row r="552" spans="1:23" x14ac:dyDescent="0.25">
      <c r="A552" t="s">
        <v>8770</v>
      </c>
      <c r="B552">
        <v>1</v>
      </c>
      <c r="C552" t="s">
        <v>8771</v>
      </c>
      <c r="D552" t="s">
        <v>102</v>
      </c>
      <c r="E552" t="s">
        <v>8772</v>
      </c>
      <c r="F552" t="s">
        <v>6231</v>
      </c>
      <c r="G552">
        <v>11</v>
      </c>
      <c r="H552" t="s">
        <v>6414</v>
      </c>
      <c r="I552" t="s">
        <v>8771</v>
      </c>
      <c r="J552">
        <v>20067</v>
      </c>
      <c r="K552">
        <v>4</v>
      </c>
      <c r="L552" t="s">
        <v>7159</v>
      </c>
      <c r="M552" t="s">
        <v>8773</v>
      </c>
      <c r="N552">
        <v>27</v>
      </c>
      <c r="O552" t="s">
        <v>8774</v>
      </c>
      <c r="P552" t="s">
        <v>102</v>
      </c>
      <c r="R552">
        <v>3043225</v>
      </c>
      <c r="T552" t="s">
        <v>6313</v>
      </c>
      <c r="V552" t="s">
        <v>8775</v>
      </c>
      <c r="W552">
        <v>31391</v>
      </c>
    </row>
    <row r="553" spans="1:23" x14ac:dyDescent="0.25">
      <c r="A553" t="s">
        <v>8776</v>
      </c>
      <c r="B553">
        <v>1</v>
      </c>
      <c r="C553" t="s">
        <v>8777</v>
      </c>
      <c r="D553" t="s">
        <v>126</v>
      </c>
      <c r="F553" t="s">
        <v>6199</v>
      </c>
      <c r="G553">
        <v>0</v>
      </c>
      <c r="H553" t="s">
        <v>6956</v>
      </c>
      <c r="I553" t="s">
        <v>8777</v>
      </c>
      <c r="J553">
        <v>21958</v>
      </c>
      <c r="K553">
        <v>2</v>
      </c>
      <c r="L553" t="s">
        <v>8778</v>
      </c>
      <c r="M553" t="s">
        <v>8779</v>
      </c>
      <c r="N553">
        <v>23</v>
      </c>
      <c r="O553" t="s">
        <v>8780</v>
      </c>
      <c r="P553" t="s">
        <v>126</v>
      </c>
      <c r="T553" t="s">
        <v>6227</v>
      </c>
      <c r="V553" t="s">
        <v>8781</v>
      </c>
      <c r="W553">
        <v>33291</v>
      </c>
    </row>
    <row r="554" spans="1:23" x14ac:dyDescent="0.25">
      <c r="A554" t="s">
        <v>535</v>
      </c>
      <c r="B554">
        <v>1</v>
      </c>
      <c r="C554" t="s">
        <v>8782</v>
      </c>
      <c r="D554" t="s">
        <v>29</v>
      </c>
      <c r="E554" t="s">
        <v>8783</v>
      </c>
      <c r="F554" t="s">
        <v>6199</v>
      </c>
      <c r="G554">
        <v>7</v>
      </c>
      <c r="H554" t="s">
        <v>6232</v>
      </c>
      <c r="I554" t="s">
        <v>8782</v>
      </c>
      <c r="J554">
        <v>8358</v>
      </c>
      <c r="K554">
        <v>15</v>
      </c>
      <c r="L554" t="s">
        <v>6734</v>
      </c>
      <c r="M554" t="s">
        <v>8784</v>
      </c>
      <c r="N554">
        <v>38</v>
      </c>
      <c r="O554" t="s">
        <v>8785</v>
      </c>
      <c r="P554" t="s">
        <v>29</v>
      </c>
      <c r="R554">
        <v>12477</v>
      </c>
      <c r="T554" t="s">
        <v>6212</v>
      </c>
      <c r="V554" t="s">
        <v>8786</v>
      </c>
      <c r="W554">
        <v>9547</v>
      </c>
    </row>
    <row r="555" spans="1:23" x14ac:dyDescent="0.25">
      <c r="A555" t="s">
        <v>6178</v>
      </c>
      <c r="B555">
        <v>1</v>
      </c>
      <c r="C555" t="s">
        <v>8787</v>
      </c>
      <c r="D555" t="s">
        <v>102</v>
      </c>
      <c r="F555" t="s">
        <v>6231</v>
      </c>
      <c r="G555">
        <v>83</v>
      </c>
      <c r="H555" t="s">
        <v>6462</v>
      </c>
      <c r="I555" t="s">
        <v>8787</v>
      </c>
      <c r="J555">
        <v>3519</v>
      </c>
      <c r="K555">
        <v>15</v>
      </c>
      <c r="L555" t="s">
        <v>8788</v>
      </c>
      <c r="M555" t="s">
        <v>8789</v>
      </c>
      <c r="N555">
        <v>37</v>
      </c>
      <c r="O555" t="s">
        <v>8790</v>
      </c>
      <c r="P555" t="s">
        <v>102</v>
      </c>
      <c r="R555">
        <v>8475</v>
      </c>
      <c r="T555" t="s">
        <v>6742</v>
      </c>
      <c r="V555" t="s">
        <v>8791</v>
      </c>
      <c r="W555">
        <v>7237</v>
      </c>
    </row>
    <row r="556" spans="1:23" x14ac:dyDescent="0.25">
      <c r="A556" t="s">
        <v>8792</v>
      </c>
      <c r="B556">
        <v>1</v>
      </c>
      <c r="C556" t="s">
        <v>8793</v>
      </c>
      <c r="F556" t="s">
        <v>6231</v>
      </c>
      <c r="G556">
        <v>0</v>
      </c>
      <c r="H556" t="s">
        <v>30</v>
      </c>
      <c r="I556" t="s">
        <v>8793</v>
      </c>
      <c r="J556">
        <v>18746</v>
      </c>
      <c r="K556">
        <v>0</v>
      </c>
      <c r="L556" t="s">
        <v>7405</v>
      </c>
      <c r="M556" t="s">
        <v>8794</v>
      </c>
      <c r="O556" t="s">
        <v>8795</v>
      </c>
      <c r="P556" t="s">
        <v>30</v>
      </c>
      <c r="T556" t="s">
        <v>30</v>
      </c>
    </row>
    <row r="557" spans="1:23" x14ac:dyDescent="0.25">
      <c r="A557" t="s">
        <v>1916</v>
      </c>
      <c r="B557">
        <v>1</v>
      </c>
      <c r="C557" t="s">
        <v>5187</v>
      </c>
      <c r="D557" t="s">
        <v>64</v>
      </c>
      <c r="F557" t="s">
        <v>6199</v>
      </c>
      <c r="G557">
        <v>26</v>
      </c>
      <c r="H557" t="s">
        <v>6868</v>
      </c>
      <c r="I557" t="s">
        <v>5187</v>
      </c>
      <c r="J557">
        <v>21769</v>
      </c>
      <c r="K557">
        <v>6</v>
      </c>
      <c r="L557" t="s">
        <v>8796</v>
      </c>
      <c r="M557" t="s">
        <v>8797</v>
      </c>
      <c r="N557">
        <v>26</v>
      </c>
      <c r="O557" t="s">
        <v>8798</v>
      </c>
      <c r="P557" t="s">
        <v>64</v>
      </c>
      <c r="R557">
        <v>4242214</v>
      </c>
      <c r="T557" t="s">
        <v>6332</v>
      </c>
      <c r="V557" t="s">
        <v>8799</v>
      </c>
      <c r="W557">
        <v>32702</v>
      </c>
    </row>
    <row r="558" spans="1:23" x14ac:dyDescent="0.25">
      <c r="A558" t="s">
        <v>8800</v>
      </c>
      <c r="B558">
        <v>1</v>
      </c>
      <c r="C558" t="s">
        <v>8801</v>
      </c>
      <c r="D558" t="s">
        <v>29</v>
      </c>
      <c r="F558" t="s">
        <v>6199</v>
      </c>
      <c r="G558">
        <v>6</v>
      </c>
      <c r="H558" t="s">
        <v>6611</v>
      </c>
      <c r="I558" t="s">
        <v>8801</v>
      </c>
      <c r="J558">
        <v>21811</v>
      </c>
      <c r="K558">
        <v>2</v>
      </c>
      <c r="L558" t="s">
        <v>6734</v>
      </c>
      <c r="M558" t="s">
        <v>8802</v>
      </c>
      <c r="N558">
        <v>25</v>
      </c>
      <c r="O558" t="s">
        <v>8803</v>
      </c>
      <c r="P558" t="s">
        <v>29</v>
      </c>
      <c r="R558">
        <v>3929824</v>
      </c>
      <c r="T558" t="s">
        <v>6204</v>
      </c>
      <c r="V558" t="s">
        <v>8804</v>
      </c>
      <c r="W558">
        <v>33015</v>
      </c>
    </row>
    <row r="559" spans="1:23" x14ac:dyDescent="0.25">
      <c r="A559" t="s">
        <v>8805</v>
      </c>
      <c r="B559">
        <v>1</v>
      </c>
      <c r="C559" t="s">
        <v>8806</v>
      </c>
      <c r="D559" t="s">
        <v>64</v>
      </c>
      <c r="F559" t="s">
        <v>6199</v>
      </c>
      <c r="H559" t="s">
        <v>6296</v>
      </c>
      <c r="I559" t="s">
        <v>8806</v>
      </c>
      <c r="K559">
        <v>0</v>
      </c>
      <c r="L559" t="s">
        <v>8807</v>
      </c>
      <c r="M559" t="s">
        <v>6598</v>
      </c>
      <c r="O559" t="s">
        <v>8808</v>
      </c>
      <c r="P559" t="s">
        <v>64</v>
      </c>
      <c r="T559" t="s">
        <v>6313</v>
      </c>
    </row>
    <row r="560" spans="1:23" x14ac:dyDescent="0.25">
      <c r="A560" t="s">
        <v>1444</v>
      </c>
      <c r="B560">
        <v>1</v>
      </c>
      <c r="C560" t="s">
        <v>1443</v>
      </c>
      <c r="D560" t="s">
        <v>126</v>
      </c>
      <c r="F560" t="s">
        <v>6199</v>
      </c>
      <c r="G560">
        <v>80</v>
      </c>
      <c r="H560" t="s">
        <v>6849</v>
      </c>
      <c r="I560" t="s">
        <v>1443</v>
      </c>
      <c r="J560">
        <v>26842</v>
      </c>
      <c r="K560">
        <v>0</v>
      </c>
      <c r="L560" t="s">
        <v>7570</v>
      </c>
      <c r="M560" t="s">
        <v>8809</v>
      </c>
      <c r="N560">
        <v>22</v>
      </c>
      <c r="O560" t="s">
        <v>8810</v>
      </c>
      <c r="P560" t="s">
        <v>126</v>
      </c>
      <c r="S560">
        <v>5</v>
      </c>
      <c r="T560" t="s">
        <v>6204</v>
      </c>
      <c r="U560" t="s">
        <v>2248</v>
      </c>
      <c r="V560" t="s">
        <v>8811</v>
      </c>
    </row>
    <row r="561" spans="1:23" x14ac:dyDescent="0.25">
      <c r="A561" t="s">
        <v>8812</v>
      </c>
      <c r="B561">
        <v>1</v>
      </c>
      <c r="C561" t="s">
        <v>8813</v>
      </c>
      <c r="D561" t="s">
        <v>102</v>
      </c>
      <c r="F561" t="s">
        <v>6199</v>
      </c>
      <c r="G561">
        <v>0</v>
      </c>
      <c r="H561" t="s">
        <v>7391</v>
      </c>
      <c r="I561" t="s">
        <v>8813</v>
      </c>
      <c r="J561">
        <v>20123</v>
      </c>
      <c r="K561">
        <v>4</v>
      </c>
      <c r="L561" t="s">
        <v>7956</v>
      </c>
      <c r="M561" t="s">
        <v>8814</v>
      </c>
      <c r="N561">
        <v>25</v>
      </c>
      <c r="O561" t="s">
        <v>8815</v>
      </c>
      <c r="P561" t="s">
        <v>102</v>
      </c>
      <c r="R561">
        <v>3139223</v>
      </c>
      <c r="T561" t="s">
        <v>6204</v>
      </c>
      <c r="V561" t="s">
        <v>8816</v>
      </c>
      <c r="W561">
        <v>31281</v>
      </c>
    </row>
    <row r="562" spans="1:23" x14ac:dyDescent="0.25">
      <c r="A562" t="s">
        <v>8817</v>
      </c>
      <c r="B562">
        <v>1</v>
      </c>
      <c r="C562" t="s">
        <v>8818</v>
      </c>
      <c r="D562" t="s">
        <v>29</v>
      </c>
      <c r="F562" t="s">
        <v>6199</v>
      </c>
      <c r="G562">
        <v>16</v>
      </c>
      <c r="H562" t="s">
        <v>6739</v>
      </c>
      <c r="I562" t="s">
        <v>8818</v>
      </c>
      <c r="K562">
        <v>1</v>
      </c>
      <c r="L562" t="s">
        <v>6869</v>
      </c>
      <c r="M562" t="s">
        <v>8085</v>
      </c>
      <c r="N562">
        <v>25</v>
      </c>
      <c r="O562" t="s">
        <v>8819</v>
      </c>
      <c r="P562" t="s">
        <v>29</v>
      </c>
      <c r="T562" t="s">
        <v>6219</v>
      </c>
      <c r="V562" t="s">
        <v>8820</v>
      </c>
    </row>
    <row r="563" spans="1:23" x14ac:dyDescent="0.25">
      <c r="A563" t="s">
        <v>8821</v>
      </c>
      <c r="B563">
        <v>1</v>
      </c>
      <c r="C563" t="s">
        <v>8822</v>
      </c>
      <c r="D563" t="s">
        <v>102</v>
      </c>
      <c r="F563" t="s">
        <v>6199</v>
      </c>
      <c r="G563">
        <v>1</v>
      </c>
      <c r="H563" t="s">
        <v>6416</v>
      </c>
      <c r="I563" t="s">
        <v>8822</v>
      </c>
      <c r="K563">
        <v>4</v>
      </c>
      <c r="L563" t="s">
        <v>8823</v>
      </c>
      <c r="M563" t="s">
        <v>8824</v>
      </c>
      <c r="N563">
        <v>26</v>
      </c>
      <c r="O563" t="s">
        <v>8825</v>
      </c>
      <c r="P563" t="s">
        <v>102</v>
      </c>
      <c r="T563" t="s">
        <v>6454</v>
      </c>
      <c r="V563" t="s">
        <v>8826</v>
      </c>
    </row>
    <row r="564" spans="1:23" x14ac:dyDescent="0.25">
      <c r="A564" t="s">
        <v>8827</v>
      </c>
      <c r="B564">
        <v>1</v>
      </c>
      <c r="C564" t="s">
        <v>8828</v>
      </c>
      <c r="D564" t="s">
        <v>102</v>
      </c>
      <c r="F564" t="s">
        <v>6199</v>
      </c>
      <c r="H564" t="s">
        <v>8526</v>
      </c>
      <c r="I564" t="s">
        <v>8828</v>
      </c>
      <c r="K564">
        <v>1</v>
      </c>
      <c r="L564" t="s">
        <v>8829</v>
      </c>
      <c r="M564" t="s">
        <v>8830</v>
      </c>
      <c r="N564">
        <v>24</v>
      </c>
      <c r="O564" t="s">
        <v>8831</v>
      </c>
      <c r="P564" t="s">
        <v>102</v>
      </c>
      <c r="T564" t="s">
        <v>6219</v>
      </c>
      <c r="V564" t="s">
        <v>8832</v>
      </c>
    </row>
    <row r="565" spans="1:23" x14ac:dyDescent="0.25">
      <c r="A565" t="s">
        <v>8833</v>
      </c>
      <c r="B565">
        <v>1</v>
      </c>
      <c r="C565" t="s">
        <v>8834</v>
      </c>
      <c r="D565" t="s">
        <v>102</v>
      </c>
      <c r="F565" t="s">
        <v>6231</v>
      </c>
      <c r="G565">
        <v>17</v>
      </c>
      <c r="H565" t="s">
        <v>8162</v>
      </c>
      <c r="I565" t="s">
        <v>8834</v>
      </c>
      <c r="J565">
        <v>19695</v>
      </c>
      <c r="K565">
        <v>0</v>
      </c>
      <c r="L565" t="s">
        <v>8835</v>
      </c>
      <c r="M565" t="s">
        <v>8836</v>
      </c>
      <c r="O565" t="s">
        <v>8837</v>
      </c>
      <c r="P565" t="s">
        <v>102</v>
      </c>
      <c r="Q565" t="s">
        <v>6411</v>
      </c>
      <c r="R565">
        <v>3045379</v>
      </c>
      <c r="T565" t="s">
        <v>30</v>
      </c>
      <c r="W565">
        <v>30729</v>
      </c>
    </row>
    <row r="566" spans="1:23" x14ac:dyDescent="0.25">
      <c r="A566" t="s">
        <v>8838</v>
      </c>
      <c r="B566">
        <v>1</v>
      </c>
      <c r="C566" t="s">
        <v>8839</v>
      </c>
      <c r="D566" t="s">
        <v>64</v>
      </c>
      <c r="F566" t="s">
        <v>6231</v>
      </c>
      <c r="G566">
        <v>32</v>
      </c>
      <c r="H566" t="s">
        <v>6276</v>
      </c>
      <c r="I566" t="s">
        <v>8839</v>
      </c>
      <c r="J566">
        <v>16421</v>
      </c>
      <c r="K566">
        <v>3</v>
      </c>
      <c r="L566" t="s">
        <v>8840</v>
      </c>
      <c r="M566" t="s">
        <v>8841</v>
      </c>
      <c r="N566">
        <v>26</v>
      </c>
      <c r="O566" t="s">
        <v>8842</v>
      </c>
      <c r="P566" t="s">
        <v>64</v>
      </c>
      <c r="R566">
        <v>17352</v>
      </c>
      <c r="T566" t="s">
        <v>7359</v>
      </c>
      <c r="V566" t="s">
        <v>8843</v>
      </c>
      <c r="W566">
        <v>28176</v>
      </c>
    </row>
    <row r="567" spans="1:23" x14ac:dyDescent="0.25">
      <c r="A567" t="s">
        <v>576</v>
      </c>
      <c r="B567">
        <v>1</v>
      </c>
      <c r="C567" t="s">
        <v>5500</v>
      </c>
      <c r="D567" t="s">
        <v>31</v>
      </c>
      <c r="E567" t="s">
        <v>8844</v>
      </c>
      <c r="F567" t="s">
        <v>6199</v>
      </c>
      <c r="G567">
        <v>19</v>
      </c>
      <c r="H567" t="s">
        <v>6697</v>
      </c>
      <c r="I567" t="s">
        <v>5500</v>
      </c>
      <c r="J567">
        <v>19565</v>
      </c>
      <c r="K567">
        <v>9</v>
      </c>
      <c r="L567" t="s">
        <v>8845</v>
      </c>
      <c r="M567" t="s">
        <v>8846</v>
      </c>
      <c r="N567">
        <v>31</v>
      </c>
      <c r="O567" t="s">
        <v>8847</v>
      </c>
      <c r="P567" t="s">
        <v>31</v>
      </c>
      <c r="R567">
        <v>3049899</v>
      </c>
      <c r="T567" t="s">
        <v>6446</v>
      </c>
      <c r="V567" t="s">
        <v>7517</v>
      </c>
      <c r="W567">
        <v>30426</v>
      </c>
    </row>
    <row r="568" spans="1:23" x14ac:dyDescent="0.25">
      <c r="A568" t="s">
        <v>401</v>
      </c>
      <c r="B568">
        <v>1</v>
      </c>
      <c r="C568" t="s">
        <v>8848</v>
      </c>
      <c r="D568" t="s">
        <v>126</v>
      </c>
      <c r="E568" t="s">
        <v>8849</v>
      </c>
      <c r="F568" t="s">
        <v>6199</v>
      </c>
      <c r="G568">
        <v>82</v>
      </c>
      <c r="H568" t="s">
        <v>7206</v>
      </c>
      <c r="I568" t="s">
        <v>8848</v>
      </c>
      <c r="J568">
        <v>19973</v>
      </c>
      <c r="K568">
        <v>6</v>
      </c>
      <c r="L568" t="s">
        <v>8850</v>
      </c>
      <c r="M568" t="s">
        <v>8851</v>
      </c>
      <c r="N568">
        <v>29</v>
      </c>
      <c r="O568" t="s">
        <v>8852</v>
      </c>
      <c r="P568" t="s">
        <v>126</v>
      </c>
      <c r="R568">
        <v>3045264</v>
      </c>
      <c r="T568" t="s">
        <v>6363</v>
      </c>
      <c r="V568" t="s">
        <v>8853</v>
      </c>
      <c r="W568">
        <v>31126</v>
      </c>
    </row>
    <row r="569" spans="1:23" x14ac:dyDescent="0.25">
      <c r="A569" t="s">
        <v>8854</v>
      </c>
      <c r="B569">
        <v>1</v>
      </c>
      <c r="C569" t="s">
        <v>8855</v>
      </c>
      <c r="F569" t="s">
        <v>6231</v>
      </c>
      <c r="G569">
        <v>0</v>
      </c>
      <c r="H569" t="s">
        <v>30</v>
      </c>
      <c r="I569" t="s">
        <v>8855</v>
      </c>
      <c r="J569">
        <v>19759</v>
      </c>
      <c r="K569">
        <v>0</v>
      </c>
      <c r="L569" t="s">
        <v>8856</v>
      </c>
      <c r="M569" t="s">
        <v>8857</v>
      </c>
      <c r="O569" t="s">
        <v>8858</v>
      </c>
      <c r="P569" t="s">
        <v>30</v>
      </c>
      <c r="T569" t="s">
        <v>30</v>
      </c>
    </row>
    <row r="570" spans="1:23" x14ac:dyDescent="0.25">
      <c r="A570" t="s">
        <v>162</v>
      </c>
      <c r="B570">
        <v>1</v>
      </c>
      <c r="C570" t="s">
        <v>5186</v>
      </c>
      <c r="D570" t="s">
        <v>102</v>
      </c>
      <c r="E570" t="s">
        <v>8859</v>
      </c>
      <c r="F570" t="s">
        <v>6199</v>
      </c>
      <c r="G570">
        <v>18</v>
      </c>
      <c r="H570" t="s">
        <v>7232</v>
      </c>
      <c r="I570" t="s">
        <v>5186</v>
      </c>
      <c r="J570">
        <v>16568</v>
      </c>
      <c r="K570">
        <v>12</v>
      </c>
      <c r="L570" t="s">
        <v>8860</v>
      </c>
      <c r="M570" t="s">
        <v>8861</v>
      </c>
      <c r="N570">
        <v>32</v>
      </c>
      <c r="O570" t="s">
        <v>8862</v>
      </c>
      <c r="P570" t="s">
        <v>102</v>
      </c>
      <c r="R570">
        <v>16731</v>
      </c>
      <c r="T570" t="s">
        <v>6313</v>
      </c>
      <c r="V570" t="s">
        <v>8863</v>
      </c>
      <c r="W570">
        <v>27548</v>
      </c>
    </row>
    <row r="571" spans="1:23" x14ac:dyDescent="0.25">
      <c r="A571" t="s">
        <v>474</v>
      </c>
      <c r="B571">
        <v>1</v>
      </c>
      <c r="C571" t="s">
        <v>8864</v>
      </c>
      <c r="D571" t="s">
        <v>126</v>
      </c>
      <c r="E571" t="s">
        <v>8865</v>
      </c>
      <c r="F571" t="s">
        <v>6199</v>
      </c>
      <c r="G571">
        <v>85</v>
      </c>
      <c r="H571" t="s">
        <v>6658</v>
      </c>
      <c r="I571" t="s">
        <v>8864</v>
      </c>
      <c r="J571">
        <v>15640</v>
      </c>
      <c r="K571">
        <v>10</v>
      </c>
      <c r="L571" t="s">
        <v>8866</v>
      </c>
      <c r="M571" t="s">
        <v>8867</v>
      </c>
      <c r="N571">
        <v>31</v>
      </c>
      <c r="O571" t="s">
        <v>8868</v>
      </c>
      <c r="P571" t="s">
        <v>126</v>
      </c>
      <c r="R571">
        <v>15403</v>
      </c>
      <c r="T571" t="s">
        <v>6204</v>
      </c>
      <c r="V571" t="s">
        <v>8869</v>
      </c>
      <c r="W571">
        <v>26416</v>
      </c>
    </row>
    <row r="572" spans="1:23" x14ac:dyDescent="0.25">
      <c r="A572" t="s">
        <v>8870</v>
      </c>
      <c r="B572">
        <v>1</v>
      </c>
      <c r="C572" t="s">
        <v>8871</v>
      </c>
      <c r="F572" t="s">
        <v>6231</v>
      </c>
      <c r="G572">
        <v>0</v>
      </c>
      <c r="H572" t="s">
        <v>30</v>
      </c>
      <c r="I572" t="s">
        <v>8871</v>
      </c>
      <c r="J572">
        <v>17842</v>
      </c>
      <c r="K572">
        <v>0</v>
      </c>
      <c r="L572" t="s">
        <v>8872</v>
      </c>
      <c r="M572" t="s">
        <v>6338</v>
      </c>
      <c r="O572" t="s">
        <v>8873</v>
      </c>
      <c r="P572" t="s">
        <v>30</v>
      </c>
      <c r="T572" t="s">
        <v>30</v>
      </c>
    </row>
    <row r="573" spans="1:23" x14ac:dyDescent="0.25">
      <c r="A573" t="s">
        <v>8874</v>
      </c>
      <c r="B573">
        <v>1</v>
      </c>
      <c r="C573" t="s">
        <v>8875</v>
      </c>
      <c r="D573" t="s">
        <v>102</v>
      </c>
      <c r="F573" t="s">
        <v>6231</v>
      </c>
      <c r="G573">
        <v>12</v>
      </c>
      <c r="H573" t="s">
        <v>6232</v>
      </c>
      <c r="I573" t="s">
        <v>8875</v>
      </c>
      <c r="J573">
        <v>18695</v>
      </c>
      <c r="K573">
        <v>0</v>
      </c>
      <c r="L573" t="s">
        <v>7839</v>
      </c>
      <c r="M573" t="s">
        <v>8876</v>
      </c>
      <c r="N573">
        <v>26</v>
      </c>
      <c r="O573" t="s">
        <v>8877</v>
      </c>
      <c r="P573" t="s">
        <v>102</v>
      </c>
      <c r="R573">
        <v>3927739</v>
      </c>
      <c r="S573">
        <v>3</v>
      </c>
      <c r="T573" t="s">
        <v>6396</v>
      </c>
      <c r="V573" t="s">
        <v>8878</v>
      </c>
      <c r="W573">
        <v>29983</v>
      </c>
    </row>
    <row r="574" spans="1:23" x14ac:dyDescent="0.25">
      <c r="A574" t="s">
        <v>8879</v>
      </c>
      <c r="B574">
        <v>1</v>
      </c>
      <c r="C574" t="s">
        <v>8880</v>
      </c>
      <c r="D574" t="s">
        <v>64</v>
      </c>
      <c r="E574" t="s">
        <v>8881</v>
      </c>
      <c r="F574" t="s">
        <v>6199</v>
      </c>
      <c r="G574">
        <v>0</v>
      </c>
      <c r="H574" t="s">
        <v>6296</v>
      </c>
      <c r="I574" t="s">
        <v>8880</v>
      </c>
      <c r="J574">
        <v>21166</v>
      </c>
      <c r="K574">
        <v>3</v>
      </c>
      <c r="L574" t="s">
        <v>8882</v>
      </c>
      <c r="M574" t="s">
        <v>8883</v>
      </c>
      <c r="N574">
        <v>25</v>
      </c>
      <c r="O574" t="s">
        <v>8884</v>
      </c>
      <c r="P574" t="s">
        <v>64</v>
      </c>
      <c r="R574">
        <v>3124074</v>
      </c>
      <c r="T574" t="s">
        <v>6264</v>
      </c>
      <c r="V574" t="s">
        <v>8885</v>
      </c>
      <c r="W574">
        <v>32170</v>
      </c>
    </row>
    <row r="575" spans="1:23" x14ac:dyDescent="0.25">
      <c r="A575" t="s">
        <v>1109</v>
      </c>
      <c r="B575">
        <v>1</v>
      </c>
      <c r="C575" t="s">
        <v>1108</v>
      </c>
      <c r="D575" t="s">
        <v>29</v>
      </c>
      <c r="E575" t="s">
        <v>8886</v>
      </c>
      <c r="F575" t="s">
        <v>6199</v>
      </c>
      <c r="G575">
        <v>17</v>
      </c>
      <c r="H575" t="s">
        <v>6462</v>
      </c>
      <c r="I575" t="s">
        <v>1108</v>
      </c>
      <c r="J575">
        <v>20841</v>
      </c>
      <c r="K575">
        <v>7</v>
      </c>
      <c r="L575" t="s">
        <v>6612</v>
      </c>
      <c r="M575" t="s">
        <v>6655</v>
      </c>
      <c r="N575">
        <v>29</v>
      </c>
      <c r="O575" t="s">
        <v>8887</v>
      </c>
      <c r="P575" t="s">
        <v>29</v>
      </c>
      <c r="R575">
        <v>3917792</v>
      </c>
      <c r="S575">
        <v>1</v>
      </c>
      <c r="T575" t="s">
        <v>6355</v>
      </c>
      <c r="U575" t="s">
        <v>2246</v>
      </c>
      <c r="V575" t="s">
        <v>8888</v>
      </c>
      <c r="W575">
        <v>31838</v>
      </c>
    </row>
    <row r="576" spans="1:23" x14ac:dyDescent="0.25">
      <c r="A576" t="s">
        <v>8889</v>
      </c>
      <c r="B576">
        <v>1</v>
      </c>
      <c r="C576" t="s">
        <v>8890</v>
      </c>
      <c r="D576" t="s">
        <v>126</v>
      </c>
      <c r="F576" t="s">
        <v>6199</v>
      </c>
      <c r="G576">
        <v>0</v>
      </c>
      <c r="H576" t="s">
        <v>6351</v>
      </c>
      <c r="I576" t="s">
        <v>8890</v>
      </c>
      <c r="K576">
        <v>1</v>
      </c>
      <c r="L576" t="s">
        <v>6725</v>
      </c>
      <c r="M576" t="s">
        <v>8891</v>
      </c>
      <c r="O576" t="s">
        <v>8892</v>
      </c>
      <c r="P576" t="s">
        <v>126</v>
      </c>
      <c r="T576" t="s">
        <v>6227</v>
      </c>
    </row>
    <row r="577" spans="1:23" x14ac:dyDescent="0.25">
      <c r="A577" t="s">
        <v>8893</v>
      </c>
      <c r="B577">
        <v>1</v>
      </c>
      <c r="C577" t="s">
        <v>8894</v>
      </c>
      <c r="D577" t="s">
        <v>102</v>
      </c>
      <c r="F577" t="s">
        <v>6199</v>
      </c>
      <c r="H577" t="s">
        <v>7232</v>
      </c>
      <c r="I577" t="s">
        <v>8894</v>
      </c>
      <c r="K577">
        <v>1</v>
      </c>
      <c r="L577" t="s">
        <v>8895</v>
      </c>
      <c r="M577" t="s">
        <v>8896</v>
      </c>
      <c r="N577">
        <v>23</v>
      </c>
      <c r="O577" t="s">
        <v>8897</v>
      </c>
      <c r="P577" t="s">
        <v>102</v>
      </c>
      <c r="T577" t="s">
        <v>6212</v>
      </c>
      <c r="V577" t="s">
        <v>8898</v>
      </c>
    </row>
    <row r="578" spans="1:23" x14ac:dyDescent="0.25">
      <c r="A578" t="s">
        <v>8899</v>
      </c>
      <c r="B578">
        <v>1</v>
      </c>
      <c r="C578" t="s">
        <v>8900</v>
      </c>
      <c r="D578" t="s">
        <v>102</v>
      </c>
      <c r="E578" t="s">
        <v>8901</v>
      </c>
      <c r="F578" t="s">
        <v>6199</v>
      </c>
      <c r="G578">
        <v>6</v>
      </c>
      <c r="H578" t="s">
        <v>6697</v>
      </c>
      <c r="I578" t="s">
        <v>8900</v>
      </c>
      <c r="J578">
        <v>20373</v>
      </c>
      <c r="K578">
        <v>6</v>
      </c>
      <c r="L578" t="s">
        <v>8902</v>
      </c>
      <c r="M578" t="s">
        <v>8903</v>
      </c>
      <c r="N578">
        <v>26</v>
      </c>
      <c r="O578" t="s">
        <v>8904</v>
      </c>
      <c r="P578" t="s">
        <v>102</v>
      </c>
      <c r="R578">
        <v>3932935</v>
      </c>
      <c r="T578" t="s">
        <v>6264</v>
      </c>
      <c r="V578" t="s">
        <v>8905</v>
      </c>
      <c r="W578">
        <v>31624</v>
      </c>
    </row>
    <row r="579" spans="1:23" x14ac:dyDescent="0.25">
      <c r="A579" t="s">
        <v>785</v>
      </c>
      <c r="B579">
        <v>1</v>
      </c>
      <c r="C579" t="s">
        <v>8906</v>
      </c>
      <c r="D579" t="s">
        <v>102</v>
      </c>
      <c r="F579" t="s">
        <v>6231</v>
      </c>
      <c r="G579">
        <v>19</v>
      </c>
      <c r="H579" t="s">
        <v>6697</v>
      </c>
      <c r="I579" t="s">
        <v>8906</v>
      </c>
      <c r="J579">
        <v>7389</v>
      </c>
      <c r="K579">
        <v>12</v>
      </c>
      <c r="L579" t="s">
        <v>8907</v>
      </c>
      <c r="M579" t="s">
        <v>8908</v>
      </c>
      <c r="N579">
        <v>34</v>
      </c>
      <c r="O579" t="s">
        <v>8909</v>
      </c>
      <c r="P579" t="s">
        <v>102</v>
      </c>
      <c r="R579">
        <v>11276</v>
      </c>
      <c r="T579" t="s">
        <v>7359</v>
      </c>
      <c r="V579" t="s">
        <v>8910</v>
      </c>
      <c r="W579">
        <v>8819</v>
      </c>
    </row>
    <row r="580" spans="1:23" x14ac:dyDescent="0.25">
      <c r="A580" t="s">
        <v>338</v>
      </c>
      <c r="B580">
        <v>1</v>
      </c>
      <c r="C580" t="s">
        <v>8911</v>
      </c>
      <c r="D580" t="s">
        <v>126</v>
      </c>
      <c r="E580" t="s">
        <v>8912</v>
      </c>
      <c r="F580" t="s">
        <v>6199</v>
      </c>
      <c r="G580">
        <v>88</v>
      </c>
      <c r="H580" t="s">
        <v>6303</v>
      </c>
      <c r="I580" t="s">
        <v>8911</v>
      </c>
      <c r="J580">
        <v>16920</v>
      </c>
      <c r="K580">
        <v>8</v>
      </c>
      <c r="L580" t="s">
        <v>8913</v>
      </c>
      <c r="M580" t="s">
        <v>6778</v>
      </c>
      <c r="N580">
        <v>29</v>
      </c>
      <c r="O580" t="s">
        <v>8914</v>
      </c>
      <c r="P580" t="s">
        <v>126</v>
      </c>
      <c r="R580">
        <v>2979590</v>
      </c>
      <c r="T580" t="s">
        <v>7484</v>
      </c>
      <c r="V580" t="s">
        <v>8915</v>
      </c>
      <c r="W580">
        <v>28548</v>
      </c>
    </row>
    <row r="581" spans="1:23" x14ac:dyDescent="0.25">
      <c r="A581" t="s">
        <v>8916</v>
      </c>
      <c r="B581">
        <v>1</v>
      </c>
      <c r="C581" t="s">
        <v>8917</v>
      </c>
      <c r="D581" t="s">
        <v>102</v>
      </c>
      <c r="F581" t="s">
        <v>6199</v>
      </c>
      <c r="G581">
        <v>0</v>
      </c>
      <c r="H581" t="s">
        <v>6383</v>
      </c>
      <c r="I581" t="s">
        <v>8917</v>
      </c>
      <c r="J581">
        <v>19633</v>
      </c>
      <c r="K581">
        <v>0</v>
      </c>
      <c r="L581" t="s">
        <v>7570</v>
      </c>
      <c r="M581" t="s">
        <v>6452</v>
      </c>
      <c r="N581">
        <v>34</v>
      </c>
      <c r="O581" t="s">
        <v>8918</v>
      </c>
      <c r="P581" t="s">
        <v>8919</v>
      </c>
      <c r="R581">
        <v>2971471</v>
      </c>
      <c r="T581" t="s">
        <v>6454</v>
      </c>
      <c r="V581" t="s">
        <v>8920</v>
      </c>
      <c r="W581">
        <v>30869</v>
      </c>
    </row>
    <row r="582" spans="1:23" x14ac:dyDescent="0.25">
      <c r="A582" t="s">
        <v>1442</v>
      </c>
      <c r="B582">
        <v>1</v>
      </c>
      <c r="C582" t="s">
        <v>1441</v>
      </c>
      <c r="D582" t="s">
        <v>126</v>
      </c>
      <c r="F582" t="s">
        <v>6199</v>
      </c>
      <c r="G582">
        <v>82</v>
      </c>
      <c r="H582" t="s">
        <v>6200</v>
      </c>
      <c r="I582" t="s">
        <v>1441</v>
      </c>
      <c r="J582">
        <v>26863</v>
      </c>
      <c r="K582">
        <v>0</v>
      </c>
      <c r="L582" t="s">
        <v>8921</v>
      </c>
      <c r="M582" t="s">
        <v>8922</v>
      </c>
      <c r="N582">
        <v>22</v>
      </c>
      <c r="O582" t="s">
        <v>8923</v>
      </c>
      <c r="P582" t="s">
        <v>126</v>
      </c>
      <c r="S582">
        <v>2</v>
      </c>
      <c r="T582" t="s">
        <v>6363</v>
      </c>
      <c r="U582" t="s">
        <v>34</v>
      </c>
      <c r="V582" t="s">
        <v>8924</v>
      </c>
    </row>
    <row r="583" spans="1:23" x14ac:dyDescent="0.25">
      <c r="A583" t="s">
        <v>8925</v>
      </c>
      <c r="B583">
        <v>1</v>
      </c>
      <c r="C583" t="s">
        <v>8926</v>
      </c>
      <c r="D583" t="s">
        <v>126</v>
      </c>
      <c r="F583" t="s">
        <v>6199</v>
      </c>
      <c r="H583" t="s">
        <v>6988</v>
      </c>
      <c r="I583" t="s">
        <v>8926</v>
      </c>
      <c r="K583">
        <v>1</v>
      </c>
      <c r="L583" t="s">
        <v>8057</v>
      </c>
      <c r="M583" t="s">
        <v>7529</v>
      </c>
      <c r="N583">
        <v>27</v>
      </c>
      <c r="O583" t="s">
        <v>8927</v>
      </c>
      <c r="P583" t="s">
        <v>126</v>
      </c>
      <c r="T583" t="s">
        <v>6355</v>
      </c>
      <c r="V583" t="s">
        <v>8928</v>
      </c>
    </row>
    <row r="584" spans="1:23" x14ac:dyDescent="0.25">
      <c r="A584" t="s">
        <v>5942</v>
      </c>
      <c r="B584">
        <v>1</v>
      </c>
      <c r="C584" t="s">
        <v>5941</v>
      </c>
      <c r="D584" t="s">
        <v>31</v>
      </c>
      <c r="F584" t="s">
        <v>6199</v>
      </c>
      <c r="G584">
        <v>17</v>
      </c>
      <c r="H584" t="s">
        <v>6296</v>
      </c>
      <c r="I584" t="s">
        <v>5941</v>
      </c>
      <c r="J584">
        <v>19436</v>
      </c>
      <c r="K584">
        <v>5</v>
      </c>
      <c r="L584" t="s">
        <v>8080</v>
      </c>
      <c r="M584" t="s">
        <v>7070</v>
      </c>
      <c r="N584">
        <v>32</v>
      </c>
      <c r="O584" t="s">
        <v>8929</v>
      </c>
      <c r="P584" t="s">
        <v>31</v>
      </c>
      <c r="R584">
        <v>2971658</v>
      </c>
      <c r="T584" t="s">
        <v>6313</v>
      </c>
      <c r="V584" t="s">
        <v>8930</v>
      </c>
      <c r="W584">
        <v>30725</v>
      </c>
    </row>
    <row r="585" spans="1:23" x14ac:dyDescent="0.25">
      <c r="A585" t="s">
        <v>8931</v>
      </c>
      <c r="B585">
        <v>1</v>
      </c>
      <c r="C585" t="s">
        <v>8932</v>
      </c>
      <c r="D585" t="s">
        <v>102</v>
      </c>
      <c r="E585" t="s">
        <v>8933</v>
      </c>
      <c r="F585" t="s">
        <v>6199</v>
      </c>
      <c r="G585">
        <v>19</v>
      </c>
      <c r="H585" t="s">
        <v>7944</v>
      </c>
      <c r="I585" t="s">
        <v>8932</v>
      </c>
      <c r="J585">
        <v>18343</v>
      </c>
      <c r="K585">
        <v>7</v>
      </c>
      <c r="L585" t="s">
        <v>8934</v>
      </c>
      <c r="M585" t="s">
        <v>8935</v>
      </c>
      <c r="N585">
        <v>29</v>
      </c>
      <c r="O585" t="s">
        <v>8936</v>
      </c>
      <c r="P585" t="s">
        <v>102</v>
      </c>
      <c r="R585">
        <v>2591718</v>
      </c>
      <c r="T585" t="s">
        <v>6346</v>
      </c>
      <c r="V585" t="s">
        <v>8937</v>
      </c>
      <c r="W585">
        <v>29540</v>
      </c>
    </row>
    <row r="586" spans="1:23" x14ac:dyDescent="0.25">
      <c r="A586" t="s">
        <v>8938</v>
      </c>
      <c r="B586">
        <v>1</v>
      </c>
      <c r="C586" t="s">
        <v>8939</v>
      </c>
      <c r="D586" t="s">
        <v>126</v>
      </c>
      <c r="E586" t="s">
        <v>8940</v>
      </c>
      <c r="F586" t="s">
        <v>6199</v>
      </c>
      <c r="G586">
        <v>49</v>
      </c>
      <c r="H586" t="s">
        <v>6794</v>
      </c>
      <c r="I586" t="s">
        <v>8939</v>
      </c>
      <c r="J586">
        <v>20019</v>
      </c>
      <c r="K586">
        <v>4</v>
      </c>
      <c r="L586" t="s">
        <v>6778</v>
      </c>
      <c r="M586" t="s">
        <v>8941</v>
      </c>
      <c r="N586">
        <v>26</v>
      </c>
      <c r="O586" t="s">
        <v>8942</v>
      </c>
      <c r="P586" t="s">
        <v>126</v>
      </c>
      <c r="R586">
        <v>3039794</v>
      </c>
      <c r="T586" t="s">
        <v>6204</v>
      </c>
      <c r="V586" t="s">
        <v>8943</v>
      </c>
      <c r="W586">
        <v>31202</v>
      </c>
    </row>
    <row r="587" spans="1:23" x14ac:dyDescent="0.25">
      <c r="A587" t="s">
        <v>8944</v>
      </c>
      <c r="B587">
        <v>1</v>
      </c>
      <c r="C587" t="s">
        <v>8945</v>
      </c>
      <c r="D587" t="s">
        <v>126</v>
      </c>
      <c r="F587" t="s">
        <v>6199</v>
      </c>
      <c r="G587">
        <v>0</v>
      </c>
      <c r="H587" t="s">
        <v>6658</v>
      </c>
      <c r="I587" t="s">
        <v>8945</v>
      </c>
      <c r="K587">
        <v>2</v>
      </c>
      <c r="L587" t="s">
        <v>8946</v>
      </c>
      <c r="M587" t="s">
        <v>6704</v>
      </c>
      <c r="N587">
        <v>23</v>
      </c>
      <c r="O587" t="s">
        <v>8947</v>
      </c>
      <c r="P587" t="s">
        <v>126</v>
      </c>
      <c r="T587" t="s">
        <v>6363</v>
      </c>
      <c r="V587" t="s">
        <v>8948</v>
      </c>
    </row>
    <row r="588" spans="1:23" x14ac:dyDescent="0.25">
      <c r="A588" t="s">
        <v>757</v>
      </c>
      <c r="B588">
        <v>1</v>
      </c>
      <c r="C588" t="s">
        <v>8949</v>
      </c>
      <c r="D588" t="s">
        <v>102</v>
      </c>
      <c r="E588" t="s">
        <v>8950</v>
      </c>
      <c r="F588" t="s">
        <v>6199</v>
      </c>
      <c r="G588">
        <v>84</v>
      </c>
      <c r="H588" t="s">
        <v>7944</v>
      </c>
      <c r="I588" t="s">
        <v>8949</v>
      </c>
      <c r="J588">
        <v>19060</v>
      </c>
      <c r="K588">
        <v>5</v>
      </c>
      <c r="L588" t="s">
        <v>8951</v>
      </c>
      <c r="M588" t="s">
        <v>7557</v>
      </c>
      <c r="N588">
        <v>27</v>
      </c>
      <c r="O588" t="s">
        <v>8952</v>
      </c>
      <c r="P588" t="s">
        <v>102</v>
      </c>
      <c r="R588">
        <v>3042417</v>
      </c>
      <c r="T588" t="s">
        <v>6346</v>
      </c>
      <c r="V588" t="s">
        <v>8953</v>
      </c>
      <c r="W588">
        <v>30279</v>
      </c>
    </row>
    <row r="589" spans="1:23" x14ac:dyDescent="0.25">
      <c r="A589" t="s">
        <v>85</v>
      </c>
      <c r="B589">
        <v>2</v>
      </c>
      <c r="C589" t="s">
        <v>5386</v>
      </c>
      <c r="D589" t="s">
        <v>64</v>
      </c>
      <c r="E589" t="s">
        <v>8954</v>
      </c>
      <c r="F589" t="s">
        <v>6199</v>
      </c>
      <c r="G589">
        <v>28</v>
      </c>
      <c r="H589" t="s">
        <v>8955</v>
      </c>
      <c r="I589" t="s">
        <v>5386</v>
      </c>
      <c r="J589">
        <v>16847</v>
      </c>
      <c r="K589">
        <v>8</v>
      </c>
      <c r="L589" t="s">
        <v>6678</v>
      </c>
      <c r="M589" t="s">
        <v>6790</v>
      </c>
      <c r="N589">
        <v>31</v>
      </c>
      <c r="O589" t="s">
        <v>8956</v>
      </c>
      <c r="P589" t="s">
        <v>64</v>
      </c>
      <c r="R589">
        <v>2508176</v>
      </c>
      <c r="T589" t="s">
        <v>6219</v>
      </c>
      <c r="V589" t="s">
        <v>7845</v>
      </c>
      <c r="W589">
        <v>28474</v>
      </c>
    </row>
    <row r="590" spans="1:23" x14ac:dyDescent="0.25">
      <c r="A590" t="s">
        <v>85</v>
      </c>
      <c r="B590">
        <v>2</v>
      </c>
      <c r="C590" t="s">
        <v>8957</v>
      </c>
      <c r="D590" t="s">
        <v>126</v>
      </c>
      <c r="E590" t="s">
        <v>8958</v>
      </c>
      <c r="F590" t="s">
        <v>6231</v>
      </c>
      <c r="G590">
        <v>82</v>
      </c>
      <c r="H590" t="s">
        <v>2866</v>
      </c>
      <c r="I590" t="s">
        <v>8957</v>
      </c>
      <c r="J590">
        <v>8508</v>
      </c>
      <c r="K590">
        <v>11</v>
      </c>
      <c r="L590" t="s">
        <v>6678</v>
      </c>
      <c r="M590" t="s">
        <v>6790</v>
      </c>
      <c r="N590">
        <v>33</v>
      </c>
      <c r="O590" t="s">
        <v>8956</v>
      </c>
      <c r="P590" t="s">
        <v>6950</v>
      </c>
      <c r="R590">
        <v>12506</v>
      </c>
      <c r="T590" t="s">
        <v>6249</v>
      </c>
      <c r="V590" t="s">
        <v>8959</v>
      </c>
      <c r="W590">
        <v>9505</v>
      </c>
    </row>
    <row r="591" spans="1:23" x14ac:dyDescent="0.25">
      <c r="A591" t="s">
        <v>5376</v>
      </c>
      <c r="B591">
        <v>1</v>
      </c>
      <c r="C591" t="s">
        <v>5377</v>
      </c>
      <c r="D591" t="s">
        <v>64</v>
      </c>
      <c r="F591" t="s">
        <v>6231</v>
      </c>
      <c r="G591">
        <v>21</v>
      </c>
      <c r="H591" t="s">
        <v>6392</v>
      </c>
      <c r="I591" t="s">
        <v>5377</v>
      </c>
      <c r="J591">
        <v>21845</v>
      </c>
      <c r="K591">
        <v>5</v>
      </c>
      <c r="L591" t="s">
        <v>8960</v>
      </c>
      <c r="M591" t="s">
        <v>8240</v>
      </c>
      <c r="N591">
        <v>27</v>
      </c>
      <c r="O591" t="s">
        <v>8961</v>
      </c>
      <c r="P591" t="s">
        <v>64</v>
      </c>
      <c r="R591">
        <v>4036431</v>
      </c>
      <c r="T591" t="s">
        <v>6313</v>
      </c>
      <c r="V591" t="s">
        <v>8962</v>
      </c>
      <c r="W591">
        <v>32763</v>
      </c>
    </row>
    <row r="592" spans="1:23" x14ac:dyDescent="0.25">
      <c r="A592" t="s">
        <v>8963</v>
      </c>
      <c r="B592">
        <v>1</v>
      </c>
      <c r="C592" t="s">
        <v>8964</v>
      </c>
      <c r="D592" t="s">
        <v>64</v>
      </c>
      <c r="F592" t="s">
        <v>6199</v>
      </c>
      <c r="G592">
        <v>37</v>
      </c>
      <c r="H592" t="s">
        <v>6232</v>
      </c>
      <c r="I592" t="s">
        <v>8964</v>
      </c>
      <c r="J592">
        <v>28590</v>
      </c>
      <c r="K592">
        <v>0</v>
      </c>
      <c r="L592" t="s">
        <v>6554</v>
      </c>
      <c r="M592" t="s">
        <v>6598</v>
      </c>
      <c r="N592">
        <v>26</v>
      </c>
      <c r="O592" t="s">
        <v>8965</v>
      </c>
      <c r="P592" t="s">
        <v>64</v>
      </c>
      <c r="T592" t="s">
        <v>6346</v>
      </c>
      <c r="U592" t="s">
        <v>2224</v>
      </c>
      <c r="V592" t="s">
        <v>8966</v>
      </c>
    </row>
    <row r="593" spans="1:23" x14ac:dyDescent="0.25">
      <c r="A593" t="s">
        <v>538</v>
      </c>
      <c r="B593">
        <v>1</v>
      </c>
      <c r="C593" t="s">
        <v>8967</v>
      </c>
      <c r="D593" t="s">
        <v>29</v>
      </c>
      <c r="E593" t="s">
        <v>8968</v>
      </c>
      <c r="F593" t="s">
        <v>6231</v>
      </c>
      <c r="G593">
        <v>8</v>
      </c>
      <c r="H593" t="s">
        <v>6405</v>
      </c>
      <c r="I593" t="s">
        <v>8967</v>
      </c>
      <c r="J593">
        <v>8723</v>
      </c>
      <c r="K593">
        <v>17</v>
      </c>
      <c r="L593" t="s">
        <v>6224</v>
      </c>
      <c r="M593" t="s">
        <v>8969</v>
      </c>
      <c r="N593">
        <v>39</v>
      </c>
      <c r="O593" t="s">
        <v>8970</v>
      </c>
      <c r="P593" t="s">
        <v>29</v>
      </c>
      <c r="R593">
        <v>8644</v>
      </c>
      <c r="T593" t="s">
        <v>6227</v>
      </c>
      <c r="V593" t="s">
        <v>8971</v>
      </c>
      <c r="W593">
        <v>7406</v>
      </c>
    </row>
    <row r="594" spans="1:23" x14ac:dyDescent="0.25">
      <c r="A594" t="s">
        <v>8972</v>
      </c>
      <c r="B594">
        <v>1</v>
      </c>
      <c r="C594" t="s">
        <v>8973</v>
      </c>
      <c r="D594" t="s">
        <v>64</v>
      </c>
      <c r="F594" t="s">
        <v>6199</v>
      </c>
      <c r="G594">
        <v>0</v>
      </c>
      <c r="H594" t="s">
        <v>6837</v>
      </c>
      <c r="I594" t="s">
        <v>8973</v>
      </c>
      <c r="J594">
        <v>21839</v>
      </c>
      <c r="K594">
        <v>2</v>
      </c>
      <c r="L594" t="s">
        <v>8974</v>
      </c>
      <c r="M594" t="s">
        <v>6655</v>
      </c>
      <c r="N594">
        <v>24</v>
      </c>
      <c r="O594" t="s">
        <v>8975</v>
      </c>
      <c r="P594" t="s">
        <v>64</v>
      </c>
      <c r="R594">
        <v>3916209</v>
      </c>
      <c r="T594" t="s">
        <v>6346</v>
      </c>
      <c r="V594" t="s">
        <v>8976</v>
      </c>
      <c r="W594">
        <v>33297</v>
      </c>
    </row>
    <row r="595" spans="1:23" x14ac:dyDescent="0.25">
      <c r="A595" t="s">
        <v>8977</v>
      </c>
      <c r="B595">
        <v>1</v>
      </c>
      <c r="C595" t="s">
        <v>8978</v>
      </c>
      <c r="D595" t="s">
        <v>102</v>
      </c>
      <c r="F595" t="s">
        <v>6231</v>
      </c>
      <c r="G595">
        <v>16</v>
      </c>
      <c r="H595" t="s">
        <v>6776</v>
      </c>
      <c r="I595" t="s">
        <v>8978</v>
      </c>
      <c r="J595">
        <v>17549</v>
      </c>
      <c r="K595">
        <v>1</v>
      </c>
      <c r="L595" t="s">
        <v>8979</v>
      </c>
      <c r="M595" t="s">
        <v>8980</v>
      </c>
      <c r="N595">
        <v>26</v>
      </c>
      <c r="O595" t="s">
        <v>8981</v>
      </c>
      <c r="P595" t="s">
        <v>102</v>
      </c>
      <c r="R595">
        <v>2517976</v>
      </c>
      <c r="T595" t="s">
        <v>6417</v>
      </c>
      <c r="V595" t="s">
        <v>8982</v>
      </c>
      <c r="W595">
        <v>29165</v>
      </c>
    </row>
    <row r="596" spans="1:23" x14ac:dyDescent="0.25">
      <c r="A596" t="s">
        <v>1670</v>
      </c>
      <c r="B596">
        <v>1</v>
      </c>
      <c r="C596" t="s">
        <v>2568</v>
      </c>
      <c r="D596" t="s">
        <v>126</v>
      </c>
      <c r="E596" t="s">
        <v>8983</v>
      </c>
      <c r="F596" t="s">
        <v>6199</v>
      </c>
      <c r="G596">
        <v>87</v>
      </c>
      <c r="H596" t="s">
        <v>7206</v>
      </c>
      <c r="I596" t="s">
        <v>2568</v>
      </c>
      <c r="J596">
        <v>20805</v>
      </c>
      <c r="K596">
        <v>7</v>
      </c>
      <c r="L596" t="s">
        <v>7171</v>
      </c>
      <c r="M596" t="s">
        <v>8984</v>
      </c>
      <c r="N596">
        <v>29</v>
      </c>
      <c r="O596" t="s">
        <v>8985</v>
      </c>
      <c r="P596" t="s">
        <v>126</v>
      </c>
      <c r="R596">
        <v>4036133</v>
      </c>
      <c r="S596">
        <v>1</v>
      </c>
      <c r="T596" t="s">
        <v>6355</v>
      </c>
      <c r="U596" t="s">
        <v>2209</v>
      </c>
      <c r="V596" t="s">
        <v>8986</v>
      </c>
      <c r="W596">
        <v>31840</v>
      </c>
    </row>
    <row r="597" spans="1:23" x14ac:dyDescent="0.25">
      <c r="A597" t="s">
        <v>8987</v>
      </c>
      <c r="B597">
        <v>1</v>
      </c>
      <c r="C597" t="s">
        <v>8988</v>
      </c>
      <c r="D597" t="s">
        <v>102</v>
      </c>
      <c r="F597" t="s">
        <v>6231</v>
      </c>
      <c r="G597">
        <v>2</v>
      </c>
      <c r="H597" t="s">
        <v>8162</v>
      </c>
      <c r="I597" t="s">
        <v>8988</v>
      </c>
      <c r="J597">
        <v>18747</v>
      </c>
      <c r="K597">
        <v>6</v>
      </c>
      <c r="L597" t="s">
        <v>8989</v>
      </c>
      <c r="M597" t="s">
        <v>8990</v>
      </c>
      <c r="N597">
        <v>30</v>
      </c>
      <c r="O597" t="s">
        <v>8991</v>
      </c>
      <c r="P597" t="s">
        <v>102</v>
      </c>
      <c r="R597">
        <v>4037285</v>
      </c>
      <c r="T597" t="s">
        <v>6264</v>
      </c>
      <c r="V597" t="s">
        <v>8165</v>
      </c>
      <c r="W597">
        <v>30047</v>
      </c>
    </row>
    <row r="598" spans="1:23" x14ac:dyDescent="0.25">
      <c r="A598" t="s">
        <v>874</v>
      </c>
      <c r="B598">
        <v>1</v>
      </c>
      <c r="C598" t="s">
        <v>8992</v>
      </c>
      <c r="D598" t="s">
        <v>64</v>
      </c>
      <c r="F598" t="s">
        <v>6231</v>
      </c>
      <c r="G598">
        <v>47</v>
      </c>
      <c r="H598" t="s">
        <v>8993</v>
      </c>
      <c r="I598" t="s">
        <v>8992</v>
      </c>
      <c r="J598">
        <v>17303</v>
      </c>
      <c r="K598">
        <v>7</v>
      </c>
      <c r="L598" t="s">
        <v>7412</v>
      </c>
      <c r="M598" t="s">
        <v>8994</v>
      </c>
      <c r="N598">
        <v>31</v>
      </c>
      <c r="O598" t="s">
        <v>8995</v>
      </c>
      <c r="P598" t="s">
        <v>64</v>
      </c>
      <c r="R598">
        <v>2970515</v>
      </c>
      <c r="T598" t="s">
        <v>6346</v>
      </c>
      <c r="V598" t="s">
        <v>8996</v>
      </c>
      <c r="W598">
        <v>28808</v>
      </c>
    </row>
    <row r="599" spans="1:23" x14ac:dyDescent="0.25">
      <c r="A599" t="s">
        <v>8997</v>
      </c>
      <c r="B599">
        <v>1</v>
      </c>
      <c r="C599" t="s">
        <v>8998</v>
      </c>
      <c r="D599" t="s">
        <v>31</v>
      </c>
      <c r="F599" t="s">
        <v>6199</v>
      </c>
      <c r="G599">
        <v>10</v>
      </c>
      <c r="H599" t="s">
        <v>7341</v>
      </c>
      <c r="I599" t="s">
        <v>8998</v>
      </c>
      <c r="J599">
        <v>26108</v>
      </c>
      <c r="K599">
        <v>1</v>
      </c>
      <c r="L599" t="s">
        <v>6368</v>
      </c>
      <c r="M599" t="s">
        <v>8495</v>
      </c>
      <c r="N599">
        <v>25</v>
      </c>
      <c r="O599" t="s">
        <v>8999</v>
      </c>
      <c r="P599" t="s">
        <v>31</v>
      </c>
      <c r="S599">
        <v>1</v>
      </c>
      <c r="T599" t="s">
        <v>6346</v>
      </c>
      <c r="U599" t="s">
        <v>2224</v>
      </c>
      <c r="V599" t="s">
        <v>9000</v>
      </c>
    </row>
    <row r="600" spans="1:23" x14ac:dyDescent="0.25">
      <c r="A600" t="s">
        <v>9001</v>
      </c>
      <c r="B600">
        <v>1</v>
      </c>
      <c r="C600" t="s">
        <v>9002</v>
      </c>
      <c r="D600" t="s">
        <v>64</v>
      </c>
      <c r="F600" t="s">
        <v>6199</v>
      </c>
      <c r="H600" t="s">
        <v>6776</v>
      </c>
      <c r="I600" t="s">
        <v>9002</v>
      </c>
      <c r="K600">
        <v>1</v>
      </c>
      <c r="L600" t="s">
        <v>6869</v>
      </c>
      <c r="M600" t="s">
        <v>6655</v>
      </c>
      <c r="N600">
        <v>23</v>
      </c>
      <c r="O600" t="s">
        <v>9003</v>
      </c>
      <c r="P600" t="s">
        <v>64</v>
      </c>
      <c r="T600" t="s">
        <v>6313</v>
      </c>
      <c r="V600" t="s">
        <v>9004</v>
      </c>
    </row>
    <row r="601" spans="1:23" x14ac:dyDescent="0.25">
      <c r="A601" t="s">
        <v>9005</v>
      </c>
      <c r="B601">
        <v>1</v>
      </c>
      <c r="C601" t="s">
        <v>9006</v>
      </c>
      <c r="D601" t="s">
        <v>29</v>
      </c>
      <c r="F601" t="s">
        <v>6231</v>
      </c>
      <c r="G601">
        <v>7</v>
      </c>
      <c r="H601" t="s">
        <v>6215</v>
      </c>
      <c r="I601" t="s">
        <v>9006</v>
      </c>
      <c r="J601">
        <v>4097</v>
      </c>
      <c r="K601">
        <v>14</v>
      </c>
      <c r="L601" t="s">
        <v>9007</v>
      </c>
      <c r="M601" t="s">
        <v>8789</v>
      </c>
      <c r="N601">
        <v>37</v>
      </c>
      <c r="O601" t="s">
        <v>9008</v>
      </c>
      <c r="P601" t="s">
        <v>29</v>
      </c>
      <c r="R601">
        <v>9650</v>
      </c>
      <c r="T601" t="s">
        <v>6249</v>
      </c>
      <c r="V601" t="s">
        <v>9009</v>
      </c>
      <c r="W601">
        <v>7813</v>
      </c>
    </row>
    <row r="602" spans="1:23" x14ac:dyDescent="0.25">
      <c r="A602" t="s">
        <v>9010</v>
      </c>
      <c r="B602">
        <v>1</v>
      </c>
      <c r="C602" t="s">
        <v>9011</v>
      </c>
      <c r="D602" t="s">
        <v>31</v>
      </c>
      <c r="F602" t="s">
        <v>6199</v>
      </c>
      <c r="G602">
        <v>38</v>
      </c>
      <c r="H602" t="s">
        <v>6260</v>
      </c>
      <c r="I602" t="s">
        <v>9011</v>
      </c>
      <c r="J602">
        <v>24436</v>
      </c>
      <c r="K602">
        <v>3</v>
      </c>
      <c r="L602" t="s">
        <v>7603</v>
      </c>
      <c r="M602" t="s">
        <v>9012</v>
      </c>
      <c r="N602">
        <v>26</v>
      </c>
      <c r="O602" t="s">
        <v>9013</v>
      </c>
      <c r="P602" t="s">
        <v>31</v>
      </c>
      <c r="S602">
        <v>1</v>
      </c>
      <c r="T602" t="s">
        <v>6264</v>
      </c>
      <c r="U602" t="s">
        <v>2251</v>
      </c>
      <c r="V602" t="s">
        <v>9014</v>
      </c>
    </row>
    <row r="603" spans="1:23" x14ac:dyDescent="0.25">
      <c r="A603" t="s">
        <v>914</v>
      </c>
      <c r="B603">
        <v>1</v>
      </c>
      <c r="C603" t="s">
        <v>9015</v>
      </c>
      <c r="D603" t="s">
        <v>64</v>
      </c>
      <c r="F603" t="s">
        <v>6231</v>
      </c>
      <c r="G603">
        <v>44</v>
      </c>
      <c r="H603" t="s">
        <v>6629</v>
      </c>
      <c r="I603" t="s">
        <v>9015</v>
      </c>
      <c r="J603">
        <v>16402</v>
      </c>
      <c r="K603">
        <v>6</v>
      </c>
      <c r="L603" t="s">
        <v>9016</v>
      </c>
      <c r="M603" t="s">
        <v>6361</v>
      </c>
      <c r="N603">
        <v>28</v>
      </c>
      <c r="O603" t="s">
        <v>9017</v>
      </c>
      <c r="P603" t="s">
        <v>64</v>
      </c>
      <c r="R603">
        <v>16889</v>
      </c>
      <c r="T603" t="s">
        <v>6324</v>
      </c>
      <c r="V603" t="s">
        <v>9018</v>
      </c>
      <c r="W603">
        <v>27641</v>
      </c>
    </row>
    <row r="604" spans="1:23" x14ac:dyDescent="0.25">
      <c r="A604" t="s">
        <v>9019</v>
      </c>
      <c r="B604">
        <v>1</v>
      </c>
      <c r="C604" t="s">
        <v>9020</v>
      </c>
      <c r="D604" t="s">
        <v>102</v>
      </c>
      <c r="F604" t="s">
        <v>6199</v>
      </c>
      <c r="G604">
        <v>12</v>
      </c>
      <c r="H604" t="s">
        <v>6421</v>
      </c>
      <c r="I604" t="s">
        <v>9020</v>
      </c>
      <c r="J604">
        <v>19617</v>
      </c>
      <c r="K604">
        <v>5</v>
      </c>
      <c r="L604" t="s">
        <v>9021</v>
      </c>
      <c r="M604" t="s">
        <v>9022</v>
      </c>
      <c r="N604">
        <v>27</v>
      </c>
      <c r="O604" t="s">
        <v>9023</v>
      </c>
      <c r="P604" t="s">
        <v>102</v>
      </c>
      <c r="R604">
        <v>3116662</v>
      </c>
      <c r="T604" t="s">
        <v>6204</v>
      </c>
      <c r="V604" t="s">
        <v>9024</v>
      </c>
      <c r="W604">
        <v>30754</v>
      </c>
    </row>
    <row r="605" spans="1:23" x14ac:dyDescent="0.25">
      <c r="A605" t="s">
        <v>9025</v>
      </c>
      <c r="B605">
        <v>1</v>
      </c>
      <c r="C605" t="s">
        <v>9026</v>
      </c>
      <c r="D605" t="s">
        <v>64</v>
      </c>
      <c r="F605" t="s">
        <v>6231</v>
      </c>
      <c r="G605">
        <v>41</v>
      </c>
      <c r="H605" t="s">
        <v>6232</v>
      </c>
      <c r="I605" t="s">
        <v>9026</v>
      </c>
      <c r="J605">
        <v>15498</v>
      </c>
      <c r="K605">
        <v>7</v>
      </c>
      <c r="L605" t="s">
        <v>9027</v>
      </c>
      <c r="M605" t="s">
        <v>9028</v>
      </c>
      <c r="N605">
        <v>29</v>
      </c>
      <c r="O605" t="s">
        <v>9029</v>
      </c>
      <c r="P605" t="s">
        <v>64</v>
      </c>
      <c r="R605">
        <v>16496</v>
      </c>
      <c r="T605" t="s">
        <v>6385</v>
      </c>
      <c r="V605" t="s">
        <v>9030</v>
      </c>
      <c r="W605">
        <v>27313</v>
      </c>
    </row>
    <row r="606" spans="1:23" x14ac:dyDescent="0.25">
      <c r="A606" t="s">
        <v>1588</v>
      </c>
      <c r="B606">
        <v>1</v>
      </c>
      <c r="C606" t="s">
        <v>1587</v>
      </c>
      <c r="D606" t="s">
        <v>64</v>
      </c>
      <c r="F606" t="s">
        <v>6199</v>
      </c>
      <c r="G606">
        <v>32</v>
      </c>
      <c r="H606" t="s">
        <v>6367</v>
      </c>
      <c r="I606" t="s">
        <v>1587</v>
      </c>
      <c r="J606">
        <v>23245</v>
      </c>
      <c r="K606">
        <v>1</v>
      </c>
      <c r="L606" t="s">
        <v>9031</v>
      </c>
      <c r="M606" t="s">
        <v>9032</v>
      </c>
      <c r="N606">
        <v>23</v>
      </c>
      <c r="O606" t="s">
        <v>9033</v>
      </c>
      <c r="P606" t="s">
        <v>64</v>
      </c>
      <c r="S606">
        <v>1</v>
      </c>
      <c r="T606" t="s">
        <v>6313</v>
      </c>
      <c r="U606" t="s">
        <v>34</v>
      </c>
      <c r="V606" t="s">
        <v>9034</v>
      </c>
    </row>
    <row r="607" spans="1:23" x14ac:dyDescent="0.25">
      <c r="A607" t="s">
        <v>9035</v>
      </c>
      <c r="B607">
        <v>1</v>
      </c>
      <c r="C607" t="s">
        <v>9036</v>
      </c>
      <c r="D607" t="s">
        <v>126</v>
      </c>
      <c r="F607" t="s">
        <v>6231</v>
      </c>
      <c r="G607">
        <v>49</v>
      </c>
      <c r="H607" t="s">
        <v>6223</v>
      </c>
      <c r="I607" t="s">
        <v>9036</v>
      </c>
      <c r="J607">
        <v>11221</v>
      </c>
      <c r="K607">
        <v>10</v>
      </c>
      <c r="L607" t="s">
        <v>9037</v>
      </c>
      <c r="M607" t="s">
        <v>9038</v>
      </c>
      <c r="N607">
        <v>33</v>
      </c>
      <c r="O607" t="s">
        <v>9039</v>
      </c>
      <c r="P607" t="s">
        <v>126</v>
      </c>
      <c r="R607">
        <v>13289</v>
      </c>
      <c r="T607" t="s">
        <v>6757</v>
      </c>
      <c r="V607" t="s">
        <v>8427</v>
      </c>
      <c r="W607">
        <v>24068</v>
      </c>
    </row>
    <row r="608" spans="1:23" x14ac:dyDescent="0.25">
      <c r="A608" t="s">
        <v>978</v>
      </c>
      <c r="B608">
        <v>1</v>
      </c>
      <c r="C608" t="s">
        <v>9040</v>
      </c>
      <c r="D608" t="s">
        <v>29</v>
      </c>
      <c r="F608" t="s">
        <v>6231</v>
      </c>
      <c r="G608">
        <v>0</v>
      </c>
      <c r="H608" t="s">
        <v>6462</v>
      </c>
      <c r="I608" t="s">
        <v>9040</v>
      </c>
      <c r="J608">
        <v>13443</v>
      </c>
      <c r="K608">
        <v>11</v>
      </c>
      <c r="L608" t="s">
        <v>9041</v>
      </c>
      <c r="M608" t="s">
        <v>9042</v>
      </c>
      <c r="N608">
        <v>34</v>
      </c>
      <c r="O608" t="s">
        <v>9043</v>
      </c>
      <c r="P608" t="s">
        <v>29</v>
      </c>
      <c r="R608">
        <v>14001</v>
      </c>
      <c r="T608" t="s">
        <v>6227</v>
      </c>
      <c r="V608" t="s">
        <v>9044</v>
      </c>
      <c r="W608">
        <v>24823</v>
      </c>
    </row>
    <row r="609" spans="1:23" x14ac:dyDescent="0.25">
      <c r="A609" t="s">
        <v>415</v>
      </c>
      <c r="B609">
        <v>1</v>
      </c>
      <c r="C609" t="s">
        <v>5209</v>
      </c>
      <c r="D609" t="s">
        <v>64</v>
      </c>
      <c r="E609" t="s">
        <v>9045</v>
      </c>
      <c r="F609" t="s">
        <v>6231</v>
      </c>
      <c r="G609">
        <v>23</v>
      </c>
      <c r="H609" t="s">
        <v>6260</v>
      </c>
      <c r="I609" t="s">
        <v>5209</v>
      </c>
      <c r="J609">
        <v>18464</v>
      </c>
      <c r="K609">
        <v>7</v>
      </c>
      <c r="L609" t="s">
        <v>9046</v>
      </c>
      <c r="M609" t="s">
        <v>9047</v>
      </c>
      <c r="N609">
        <v>29</v>
      </c>
      <c r="O609" t="s">
        <v>9048</v>
      </c>
      <c r="P609" t="s">
        <v>64</v>
      </c>
      <c r="R609">
        <v>2572861</v>
      </c>
      <c r="T609" t="s">
        <v>6313</v>
      </c>
      <c r="V609" t="s">
        <v>9049</v>
      </c>
      <c r="W609">
        <v>29650</v>
      </c>
    </row>
    <row r="610" spans="1:23" x14ac:dyDescent="0.25">
      <c r="A610" t="s">
        <v>9050</v>
      </c>
      <c r="B610">
        <v>1</v>
      </c>
      <c r="C610" t="s">
        <v>9051</v>
      </c>
      <c r="F610" t="s">
        <v>6231</v>
      </c>
      <c r="G610">
        <v>0</v>
      </c>
      <c r="H610" t="s">
        <v>30</v>
      </c>
      <c r="I610" t="s">
        <v>9051</v>
      </c>
      <c r="J610">
        <v>17884</v>
      </c>
      <c r="K610">
        <v>0</v>
      </c>
      <c r="L610" t="s">
        <v>6625</v>
      </c>
      <c r="M610" t="s">
        <v>9052</v>
      </c>
      <c r="O610" t="s">
        <v>9053</v>
      </c>
      <c r="P610" t="s">
        <v>30</v>
      </c>
      <c r="T610" t="s">
        <v>30</v>
      </c>
    </row>
    <row r="611" spans="1:23" x14ac:dyDescent="0.25">
      <c r="A611" t="s">
        <v>5954</v>
      </c>
      <c r="B611">
        <v>1</v>
      </c>
      <c r="C611" t="s">
        <v>5953</v>
      </c>
      <c r="D611" t="s">
        <v>31</v>
      </c>
      <c r="F611" t="s">
        <v>6199</v>
      </c>
      <c r="G611">
        <v>0</v>
      </c>
      <c r="H611" t="s">
        <v>6232</v>
      </c>
      <c r="I611" t="s">
        <v>5953</v>
      </c>
      <c r="J611">
        <v>21094</v>
      </c>
      <c r="K611">
        <v>3</v>
      </c>
      <c r="L611" t="s">
        <v>6982</v>
      </c>
      <c r="M611" t="s">
        <v>9054</v>
      </c>
      <c r="O611" t="s">
        <v>9055</v>
      </c>
      <c r="P611" t="s">
        <v>31</v>
      </c>
      <c r="T611" t="s">
        <v>6204</v>
      </c>
      <c r="W611">
        <v>31820</v>
      </c>
    </row>
    <row r="612" spans="1:23" x14ac:dyDescent="0.25">
      <c r="A612" t="s">
        <v>9056</v>
      </c>
      <c r="B612">
        <v>1</v>
      </c>
      <c r="C612" t="s">
        <v>9057</v>
      </c>
      <c r="D612" t="s">
        <v>31</v>
      </c>
      <c r="F612" t="s">
        <v>6199</v>
      </c>
      <c r="G612">
        <v>19</v>
      </c>
      <c r="H612" t="s">
        <v>6421</v>
      </c>
      <c r="I612" t="s">
        <v>9057</v>
      </c>
      <c r="K612">
        <v>1</v>
      </c>
      <c r="L612" t="s">
        <v>7472</v>
      </c>
      <c r="M612" t="s">
        <v>9058</v>
      </c>
      <c r="N612">
        <v>24</v>
      </c>
      <c r="O612" t="s">
        <v>9059</v>
      </c>
      <c r="P612" t="s">
        <v>31</v>
      </c>
      <c r="T612" t="s">
        <v>6204</v>
      </c>
      <c r="U612" t="s">
        <v>2224</v>
      </c>
      <c r="V612" t="s">
        <v>9060</v>
      </c>
    </row>
    <row r="613" spans="1:23" x14ac:dyDescent="0.25">
      <c r="A613" t="s">
        <v>530</v>
      </c>
      <c r="B613">
        <v>1</v>
      </c>
      <c r="C613" t="s">
        <v>9061</v>
      </c>
      <c r="D613" t="s">
        <v>29</v>
      </c>
      <c r="E613" t="s">
        <v>9062</v>
      </c>
      <c r="F613" t="s">
        <v>6199</v>
      </c>
      <c r="G613">
        <v>17</v>
      </c>
      <c r="H613" t="s">
        <v>6232</v>
      </c>
      <c r="I613" t="s">
        <v>9061</v>
      </c>
      <c r="J613">
        <v>18973</v>
      </c>
      <c r="K613">
        <v>9</v>
      </c>
      <c r="L613" t="s">
        <v>7207</v>
      </c>
      <c r="M613" t="s">
        <v>9063</v>
      </c>
      <c r="N613">
        <v>32</v>
      </c>
      <c r="O613" t="s">
        <v>9064</v>
      </c>
      <c r="P613" t="s">
        <v>29</v>
      </c>
      <c r="R613">
        <v>2979520</v>
      </c>
      <c r="T613" t="s">
        <v>6212</v>
      </c>
      <c r="V613" t="s">
        <v>9065</v>
      </c>
      <c r="W613">
        <v>30217</v>
      </c>
    </row>
    <row r="614" spans="1:23" x14ac:dyDescent="0.25">
      <c r="A614" t="s">
        <v>9066</v>
      </c>
      <c r="B614">
        <v>1</v>
      </c>
      <c r="C614" t="s">
        <v>9067</v>
      </c>
      <c r="D614" t="s">
        <v>126</v>
      </c>
      <c r="F614" t="s">
        <v>6199</v>
      </c>
      <c r="G614">
        <v>84</v>
      </c>
      <c r="H614" t="s">
        <v>7069</v>
      </c>
      <c r="I614" t="s">
        <v>9067</v>
      </c>
      <c r="J614">
        <v>26959</v>
      </c>
      <c r="K614">
        <v>0</v>
      </c>
      <c r="L614" t="s">
        <v>6554</v>
      </c>
      <c r="M614" t="s">
        <v>9068</v>
      </c>
      <c r="N614">
        <v>23</v>
      </c>
      <c r="O614" t="s">
        <v>9069</v>
      </c>
      <c r="P614" t="s">
        <v>126</v>
      </c>
      <c r="Q614" t="s">
        <v>6922</v>
      </c>
      <c r="T614" t="s">
        <v>6355</v>
      </c>
      <c r="U614" t="s">
        <v>2213</v>
      </c>
      <c r="V614" t="s">
        <v>9070</v>
      </c>
    </row>
    <row r="615" spans="1:23" x14ac:dyDescent="0.25">
      <c r="A615" t="s">
        <v>9071</v>
      </c>
      <c r="B615">
        <v>1</v>
      </c>
      <c r="C615" t="s">
        <v>9072</v>
      </c>
      <c r="D615" t="s">
        <v>29</v>
      </c>
      <c r="F615" t="s">
        <v>6199</v>
      </c>
      <c r="G615">
        <v>16</v>
      </c>
      <c r="H615" t="s">
        <v>6636</v>
      </c>
      <c r="I615" t="s">
        <v>9072</v>
      </c>
      <c r="J615">
        <v>26951</v>
      </c>
      <c r="K615">
        <v>0</v>
      </c>
      <c r="L615" t="s">
        <v>7515</v>
      </c>
      <c r="M615" t="s">
        <v>9073</v>
      </c>
      <c r="N615">
        <v>24</v>
      </c>
      <c r="O615" t="s">
        <v>9074</v>
      </c>
      <c r="P615" t="s">
        <v>29</v>
      </c>
      <c r="T615" t="s">
        <v>6219</v>
      </c>
      <c r="U615" t="s">
        <v>2229</v>
      </c>
      <c r="V615" t="s">
        <v>9075</v>
      </c>
    </row>
    <row r="616" spans="1:23" x14ac:dyDescent="0.25">
      <c r="A616" t="s">
        <v>9076</v>
      </c>
      <c r="B616">
        <v>1</v>
      </c>
      <c r="C616" t="s">
        <v>9077</v>
      </c>
      <c r="F616" t="s">
        <v>6231</v>
      </c>
      <c r="G616">
        <v>0</v>
      </c>
      <c r="H616" t="s">
        <v>30</v>
      </c>
      <c r="I616" t="s">
        <v>9077</v>
      </c>
      <c r="J616">
        <v>17845</v>
      </c>
      <c r="K616">
        <v>0</v>
      </c>
      <c r="L616" t="s">
        <v>7405</v>
      </c>
      <c r="M616" t="s">
        <v>9078</v>
      </c>
      <c r="O616" t="s">
        <v>9079</v>
      </c>
      <c r="P616" t="s">
        <v>30</v>
      </c>
      <c r="T616" t="s">
        <v>30</v>
      </c>
    </row>
    <row r="617" spans="1:23" x14ac:dyDescent="0.25">
      <c r="A617" t="s">
        <v>9080</v>
      </c>
      <c r="B617">
        <v>1</v>
      </c>
      <c r="C617" t="s">
        <v>9081</v>
      </c>
      <c r="D617" t="s">
        <v>102</v>
      </c>
      <c r="F617" t="s">
        <v>6199</v>
      </c>
      <c r="H617" t="s">
        <v>6296</v>
      </c>
      <c r="I617" t="s">
        <v>9081</v>
      </c>
      <c r="K617">
        <v>0</v>
      </c>
      <c r="L617" t="s">
        <v>9082</v>
      </c>
      <c r="M617" t="s">
        <v>6655</v>
      </c>
      <c r="O617" t="s">
        <v>9083</v>
      </c>
      <c r="P617" t="s">
        <v>102</v>
      </c>
      <c r="T617" t="s">
        <v>6204</v>
      </c>
    </row>
    <row r="618" spans="1:23" x14ac:dyDescent="0.25">
      <c r="A618" t="s">
        <v>9084</v>
      </c>
      <c r="B618">
        <v>1</v>
      </c>
      <c r="C618" t="s">
        <v>9085</v>
      </c>
      <c r="F618" t="s">
        <v>6231</v>
      </c>
      <c r="G618">
        <v>0</v>
      </c>
      <c r="H618" t="s">
        <v>30</v>
      </c>
      <c r="I618" t="s">
        <v>9085</v>
      </c>
      <c r="J618">
        <v>17789</v>
      </c>
      <c r="K618">
        <v>0</v>
      </c>
      <c r="L618" t="s">
        <v>6906</v>
      </c>
      <c r="M618" t="s">
        <v>9086</v>
      </c>
      <c r="O618" t="s">
        <v>9087</v>
      </c>
      <c r="P618" t="s">
        <v>30</v>
      </c>
      <c r="T618" t="s">
        <v>30</v>
      </c>
    </row>
    <row r="619" spans="1:23" x14ac:dyDescent="0.25">
      <c r="A619" t="s">
        <v>226</v>
      </c>
      <c r="B619">
        <v>1</v>
      </c>
      <c r="C619" t="s">
        <v>9088</v>
      </c>
      <c r="D619" t="s">
        <v>102</v>
      </c>
      <c r="E619" t="s">
        <v>9089</v>
      </c>
      <c r="F619" t="s">
        <v>6231</v>
      </c>
      <c r="G619">
        <v>19</v>
      </c>
      <c r="H619" t="s">
        <v>6296</v>
      </c>
      <c r="I619" t="s">
        <v>9088</v>
      </c>
      <c r="J619">
        <v>11463</v>
      </c>
      <c r="K619">
        <v>12</v>
      </c>
      <c r="L619" t="s">
        <v>6240</v>
      </c>
      <c r="M619" t="s">
        <v>9090</v>
      </c>
      <c r="N619">
        <v>35</v>
      </c>
      <c r="O619" t="s">
        <v>9091</v>
      </c>
      <c r="P619" t="s">
        <v>102</v>
      </c>
      <c r="R619">
        <v>12576</v>
      </c>
      <c r="T619" t="s">
        <v>6204</v>
      </c>
      <c r="V619" t="s">
        <v>9092</v>
      </c>
      <c r="W619">
        <v>24053</v>
      </c>
    </row>
    <row r="620" spans="1:23" x14ac:dyDescent="0.25">
      <c r="A620" t="s">
        <v>9093</v>
      </c>
      <c r="B620">
        <v>1</v>
      </c>
      <c r="C620" t="s">
        <v>9094</v>
      </c>
      <c r="D620" t="s">
        <v>6787</v>
      </c>
      <c r="F620" t="s">
        <v>6231</v>
      </c>
      <c r="G620">
        <v>36</v>
      </c>
      <c r="H620" t="s">
        <v>7069</v>
      </c>
      <c r="I620" t="s">
        <v>9094</v>
      </c>
      <c r="J620">
        <v>11969</v>
      </c>
      <c r="K620">
        <v>11</v>
      </c>
      <c r="L620" t="s">
        <v>9095</v>
      </c>
      <c r="M620" t="s">
        <v>8315</v>
      </c>
      <c r="N620">
        <v>33</v>
      </c>
      <c r="O620" t="s">
        <v>9096</v>
      </c>
      <c r="P620" t="s">
        <v>64</v>
      </c>
      <c r="R620">
        <v>13097</v>
      </c>
      <c r="T620" t="s">
        <v>6385</v>
      </c>
      <c r="V620" t="s">
        <v>9097</v>
      </c>
      <c r="W620">
        <v>9666</v>
      </c>
    </row>
    <row r="621" spans="1:23" x14ac:dyDescent="0.25">
      <c r="A621" t="s">
        <v>9098</v>
      </c>
      <c r="B621">
        <v>1</v>
      </c>
      <c r="C621" t="s">
        <v>9099</v>
      </c>
      <c r="D621" t="s">
        <v>126</v>
      </c>
      <c r="E621" t="s">
        <v>9100</v>
      </c>
      <c r="F621" t="s">
        <v>6231</v>
      </c>
      <c r="G621">
        <v>82</v>
      </c>
      <c r="H621" t="s">
        <v>6988</v>
      </c>
      <c r="I621" t="s">
        <v>9099</v>
      </c>
      <c r="J621">
        <v>20893</v>
      </c>
      <c r="K621">
        <v>3</v>
      </c>
      <c r="L621" t="s">
        <v>7619</v>
      </c>
      <c r="M621" t="s">
        <v>9101</v>
      </c>
      <c r="N621">
        <v>24</v>
      </c>
      <c r="O621" t="s">
        <v>9102</v>
      </c>
      <c r="P621" t="s">
        <v>126</v>
      </c>
      <c r="R621">
        <v>4035014</v>
      </c>
      <c r="T621" t="s">
        <v>6204</v>
      </c>
      <c r="U621" t="s">
        <v>28</v>
      </c>
      <c r="V621" t="s">
        <v>9103</v>
      </c>
      <c r="W621">
        <v>32056</v>
      </c>
    </row>
    <row r="622" spans="1:23" x14ac:dyDescent="0.25">
      <c r="A622" t="s">
        <v>1778</v>
      </c>
      <c r="B622">
        <v>1</v>
      </c>
      <c r="C622" t="s">
        <v>5143</v>
      </c>
      <c r="D622" t="s">
        <v>102</v>
      </c>
      <c r="F622" t="s">
        <v>6199</v>
      </c>
      <c r="G622">
        <v>4</v>
      </c>
      <c r="H622" t="s">
        <v>6566</v>
      </c>
      <c r="I622" t="s">
        <v>5143</v>
      </c>
      <c r="J622">
        <v>22626</v>
      </c>
      <c r="K622">
        <v>5</v>
      </c>
      <c r="L622" t="s">
        <v>9104</v>
      </c>
      <c r="M622" t="s">
        <v>7906</v>
      </c>
      <c r="N622">
        <v>25</v>
      </c>
      <c r="O622" t="s">
        <v>9105</v>
      </c>
      <c r="P622" t="s">
        <v>102</v>
      </c>
      <c r="T622" t="s">
        <v>6332</v>
      </c>
      <c r="V622" t="s">
        <v>9106</v>
      </c>
    </row>
    <row r="623" spans="1:23" x14ac:dyDescent="0.25">
      <c r="A623" t="s">
        <v>9107</v>
      </c>
      <c r="B623">
        <v>1</v>
      </c>
      <c r="C623" t="s">
        <v>9108</v>
      </c>
      <c r="D623" t="s">
        <v>29</v>
      </c>
      <c r="F623" t="s">
        <v>6231</v>
      </c>
      <c r="G623">
        <v>2</v>
      </c>
      <c r="H623" t="s">
        <v>6296</v>
      </c>
      <c r="I623" t="s">
        <v>9108</v>
      </c>
      <c r="J623">
        <v>11447</v>
      </c>
      <c r="K623">
        <v>10</v>
      </c>
      <c r="L623" t="s">
        <v>9109</v>
      </c>
      <c r="M623" t="s">
        <v>9110</v>
      </c>
      <c r="N623">
        <v>32</v>
      </c>
      <c r="O623" t="s">
        <v>9111</v>
      </c>
      <c r="P623" t="s">
        <v>29</v>
      </c>
      <c r="R623">
        <v>13198</v>
      </c>
      <c r="T623" t="s">
        <v>6249</v>
      </c>
      <c r="V623" t="s">
        <v>9112</v>
      </c>
      <c r="W623">
        <v>24023</v>
      </c>
    </row>
    <row r="624" spans="1:23" x14ac:dyDescent="0.25">
      <c r="A624" t="s">
        <v>9113</v>
      </c>
      <c r="B624">
        <v>1</v>
      </c>
      <c r="C624" t="s">
        <v>9114</v>
      </c>
      <c r="D624" t="s">
        <v>102</v>
      </c>
      <c r="F624" t="s">
        <v>6199</v>
      </c>
      <c r="H624" t="s">
        <v>6697</v>
      </c>
      <c r="I624" t="s">
        <v>9114</v>
      </c>
      <c r="K624">
        <v>0</v>
      </c>
      <c r="L624" t="s">
        <v>7800</v>
      </c>
      <c r="M624" t="s">
        <v>9073</v>
      </c>
      <c r="O624" t="s">
        <v>9115</v>
      </c>
      <c r="P624" t="s">
        <v>102</v>
      </c>
      <c r="T624" t="s">
        <v>6219</v>
      </c>
    </row>
    <row r="625" spans="1:23" x14ac:dyDescent="0.25">
      <c r="A625" t="s">
        <v>231</v>
      </c>
      <c r="B625">
        <v>1</v>
      </c>
      <c r="C625" t="s">
        <v>5343</v>
      </c>
      <c r="D625" t="s">
        <v>126</v>
      </c>
      <c r="E625" t="s">
        <v>9116</v>
      </c>
      <c r="F625" t="s">
        <v>6199</v>
      </c>
      <c r="G625">
        <v>87</v>
      </c>
      <c r="H625" t="s">
        <v>6988</v>
      </c>
      <c r="I625" t="s">
        <v>5343</v>
      </c>
      <c r="J625">
        <v>8534</v>
      </c>
      <c r="K625">
        <v>13</v>
      </c>
      <c r="L625" t="s">
        <v>8946</v>
      </c>
      <c r="M625" t="s">
        <v>7754</v>
      </c>
      <c r="N625">
        <v>35</v>
      </c>
      <c r="O625" t="s">
        <v>9117</v>
      </c>
      <c r="P625" t="s">
        <v>126</v>
      </c>
      <c r="R625">
        <v>12537</v>
      </c>
      <c r="T625" t="s">
        <v>6355</v>
      </c>
      <c r="V625" t="s">
        <v>9118</v>
      </c>
      <c r="W625">
        <v>9353</v>
      </c>
    </row>
    <row r="626" spans="1:23" x14ac:dyDescent="0.25">
      <c r="A626" t="s">
        <v>9119</v>
      </c>
      <c r="B626">
        <v>1</v>
      </c>
      <c r="C626" t="s">
        <v>9120</v>
      </c>
      <c r="D626" t="s">
        <v>64</v>
      </c>
      <c r="F626" t="s">
        <v>6199</v>
      </c>
      <c r="H626" t="s">
        <v>7411</v>
      </c>
      <c r="I626" t="s">
        <v>9120</v>
      </c>
      <c r="K626">
        <v>1</v>
      </c>
      <c r="L626" t="s">
        <v>9121</v>
      </c>
      <c r="M626" t="s">
        <v>9122</v>
      </c>
      <c r="N626">
        <v>25</v>
      </c>
      <c r="O626" t="s">
        <v>9123</v>
      </c>
      <c r="P626" t="s">
        <v>64</v>
      </c>
      <c r="T626" t="s">
        <v>6264</v>
      </c>
      <c r="V626" t="s">
        <v>9124</v>
      </c>
    </row>
    <row r="627" spans="1:23" x14ac:dyDescent="0.25">
      <c r="A627" t="s">
        <v>9125</v>
      </c>
      <c r="B627">
        <v>1</v>
      </c>
      <c r="C627" t="s">
        <v>9126</v>
      </c>
      <c r="D627" t="s">
        <v>64</v>
      </c>
      <c r="F627" t="s">
        <v>6199</v>
      </c>
      <c r="G627">
        <v>43</v>
      </c>
      <c r="H627" t="s">
        <v>6724</v>
      </c>
      <c r="I627" t="s">
        <v>9126</v>
      </c>
      <c r="J627">
        <v>19524</v>
      </c>
      <c r="K627">
        <v>5</v>
      </c>
      <c r="L627" t="s">
        <v>9127</v>
      </c>
      <c r="M627" t="s">
        <v>9128</v>
      </c>
      <c r="N627">
        <v>28</v>
      </c>
      <c r="O627" t="s">
        <v>9129</v>
      </c>
      <c r="P627" t="s">
        <v>64</v>
      </c>
      <c r="R627">
        <v>2980384</v>
      </c>
      <c r="T627" t="s">
        <v>6346</v>
      </c>
      <c r="V627" t="s">
        <v>9130</v>
      </c>
      <c r="W627">
        <v>30403</v>
      </c>
    </row>
    <row r="628" spans="1:23" x14ac:dyDescent="0.25">
      <c r="A628" t="s">
        <v>9131</v>
      </c>
      <c r="B628">
        <v>1</v>
      </c>
      <c r="C628" t="s">
        <v>9132</v>
      </c>
      <c r="D628" t="s">
        <v>126</v>
      </c>
      <c r="E628" t="s">
        <v>9133</v>
      </c>
      <c r="F628" t="s">
        <v>6199</v>
      </c>
      <c r="G628">
        <v>86</v>
      </c>
      <c r="H628" t="s">
        <v>6223</v>
      </c>
      <c r="I628" t="s">
        <v>9132</v>
      </c>
      <c r="J628">
        <v>20193</v>
      </c>
      <c r="K628">
        <v>4</v>
      </c>
      <c r="L628" t="s">
        <v>9134</v>
      </c>
      <c r="M628" t="s">
        <v>9135</v>
      </c>
      <c r="N628">
        <v>26</v>
      </c>
      <c r="O628" t="s">
        <v>9136</v>
      </c>
      <c r="P628" t="s">
        <v>126</v>
      </c>
      <c r="R628">
        <v>3115360</v>
      </c>
      <c r="T628" t="s">
        <v>6363</v>
      </c>
      <c r="V628" t="s">
        <v>9137</v>
      </c>
      <c r="W628">
        <v>31627</v>
      </c>
    </row>
    <row r="629" spans="1:23" x14ac:dyDescent="0.25">
      <c r="A629" t="s">
        <v>9138</v>
      </c>
      <c r="B629">
        <v>1</v>
      </c>
      <c r="C629" t="s">
        <v>9139</v>
      </c>
      <c r="F629" t="s">
        <v>6231</v>
      </c>
      <c r="G629">
        <v>0</v>
      </c>
      <c r="H629" t="s">
        <v>30</v>
      </c>
      <c r="I629" t="s">
        <v>9139</v>
      </c>
      <c r="J629">
        <v>19804</v>
      </c>
      <c r="K629">
        <v>0</v>
      </c>
      <c r="L629" t="s">
        <v>7603</v>
      </c>
      <c r="M629" t="s">
        <v>9140</v>
      </c>
      <c r="O629" t="s">
        <v>9141</v>
      </c>
      <c r="P629" t="s">
        <v>30</v>
      </c>
      <c r="T629" t="s">
        <v>30</v>
      </c>
    </row>
    <row r="630" spans="1:23" x14ac:dyDescent="0.25">
      <c r="A630" t="s">
        <v>1539</v>
      </c>
      <c r="B630">
        <v>1</v>
      </c>
      <c r="C630" t="s">
        <v>1538</v>
      </c>
      <c r="D630" t="s">
        <v>102</v>
      </c>
      <c r="F630" t="s">
        <v>6199</v>
      </c>
      <c r="G630">
        <v>13</v>
      </c>
      <c r="H630" t="s">
        <v>6232</v>
      </c>
      <c r="I630" t="s">
        <v>1538</v>
      </c>
      <c r="J630">
        <v>25892</v>
      </c>
      <c r="K630">
        <v>0</v>
      </c>
      <c r="L630" t="s">
        <v>6913</v>
      </c>
      <c r="M630" t="s">
        <v>9142</v>
      </c>
      <c r="N630">
        <v>23</v>
      </c>
      <c r="O630" t="s">
        <v>9143</v>
      </c>
      <c r="P630" t="s">
        <v>102</v>
      </c>
      <c r="S630">
        <v>4</v>
      </c>
      <c r="T630" t="s">
        <v>6212</v>
      </c>
      <c r="U630" t="s">
        <v>2221</v>
      </c>
      <c r="V630" t="s">
        <v>9144</v>
      </c>
    </row>
    <row r="631" spans="1:23" x14ac:dyDescent="0.25">
      <c r="A631" t="s">
        <v>9145</v>
      </c>
      <c r="B631">
        <v>1</v>
      </c>
      <c r="C631" t="s">
        <v>9146</v>
      </c>
      <c r="D631" t="s">
        <v>64</v>
      </c>
      <c r="F631" t="s">
        <v>6231</v>
      </c>
      <c r="G631">
        <v>38</v>
      </c>
      <c r="H631" t="s">
        <v>6636</v>
      </c>
      <c r="I631" t="s">
        <v>9146</v>
      </c>
      <c r="J631">
        <v>15394</v>
      </c>
      <c r="K631">
        <v>1</v>
      </c>
      <c r="L631" t="s">
        <v>7102</v>
      </c>
      <c r="M631" t="s">
        <v>9147</v>
      </c>
      <c r="N631">
        <v>26</v>
      </c>
      <c r="O631" t="s">
        <v>9148</v>
      </c>
      <c r="P631" t="s">
        <v>64</v>
      </c>
      <c r="R631">
        <v>16370</v>
      </c>
      <c r="T631" t="s">
        <v>6417</v>
      </c>
      <c r="V631" t="s">
        <v>9149</v>
      </c>
      <c r="W631">
        <v>27250</v>
      </c>
    </row>
    <row r="632" spans="1:23" x14ac:dyDescent="0.25">
      <c r="A632" t="s">
        <v>1510</v>
      </c>
      <c r="B632">
        <v>1</v>
      </c>
      <c r="C632" t="s">
        <v>1509</v>
      </c>
      <c r="D632" t="s">
        <v>102</v>
      </c>
      <c r="F632" t="s">
        <v>6199</v>
      </c>
      <c r="G632">
        <v>18</v>
      </c>
      <c r="H632" t="s">
        <v>6739</v>
      </c>
      <c r="I632" t="s">
        <v>1509</v>
      </c>
      <c r="J632">
        <v>26101</v>
      </c>
      <c r="K632">
        <v>1</v>
      </c>
      <c r="L632" t="s">
        <v>7619</v>
      </c>
      <c r="M632" t="s">
        <v>9150</v>
      </c>
      <c r="N632">
        <v>24</v>
      </c>
      <c r="O632" t="s">
        <v>9151</v>
      </c>
      <c r="P632" t="s">
        <v>102</v>
      </c>
      <c r="S632">
        <v>3</v>
      </c>
      <c r="T632" t="s">
        <v>6227</v>
      </c>
      <c r="U632" t="s">
        <v>2213</v>
      </c>
      <c r="V632" t="s">
        <v>9152</v>
      </c>
    </row>
    <row r="633" spans="1:23" x14ac:dyDescent="0.25">
      <c r="A633" t="s">
        <v>5359</v>
      </c>
      <c r="B633">
        <v>1</v>
      </c>
      <c r="C633" t="s">
        <v>5360</v>
      </c>
      <c r="D633" t="s">
        <v>64</v>
      </c>
      <c r="E633" t="s">
        <v>9153</v>
      </c>
      <c r="F633" t="s">
        <v>6199</v>
      </c>
      <c r="G633">
        <v>30</v>
      </c>
      <c r="H633" t="s">
        <v>6421</v>
      </c>
      <c r="I633" t="s">
        <v>5360</v>
      </c>
      <c r="J633">
        <v>20128</v>
      </c>
      <c r="K633">
        <v>4</v>
      </c>
      <c r="L633" t="s">
        <v>6890</v>
      </c>
      <c r="M633" t="s">
        <v>9154</v>
      </c>
      <c r="N633">
        <v>28</v>
      </c>
      <c r="O633" t="s">
        <v>9155</v>
      </c>
      <c r="P633" t="s">
        <v>64</v>
      </c>
      <c r="R633">
        <v>3052117</v>
      </c>
      <c r="T633" t="s">
        <v>6454</v>
      </c>
      <c r="V633" t="s">
        <v>9156</v>
      </c>
      <c r="W633">
        <v>31379</v>
      </c>
    </row>
    <row r="634" spans="1:23" x14ac:dyDescent="0.25">
      <c r="A634" t="s">
        <v>1105</v>
      </c>
      <c r="B634">
        <v>1</v>
      </c>
      <c r="C634" t="s">
        <v>1104</v>
      </c>
      <c r="D634" t="s">
        <v>64</v>
      </c>
      <c r="F634" t="s">
        <v>6199</v>
      </c>
      <c r="G634">
        <v>4</v>
      </c>
      <c r="H634" t="s">
        <v>6315</v>
      </c>
      <c r="I634" t="s">
        <v>1104</v>
      </c>
      <c r="J634">
        <v>21684</v>
      </c>
      <c r="K634">
        <v>6</v>
      </c>
      <c r="L634" t="s">
        <v>9157</v>
      </c>
      <c r="M634" t="s">
        <v>9158</v>
      </c>
      <c r="N634">
        <v>27</v>
      </c>
      <c r="O634" t="s">
        <v>9159</v>
      </c>
      <c r="P634" t="s">
        <v>64</v>
      </c>
      <c r="R634">
        <v>4259545</v>
      </c>
      <c r="S634">
        <v>1</v>
      </c>
      <c r="T634" t="s">
        <v>6454</v>
      </c>
      <c r="U634" t="s">
        <v>2229</v>
      </c>
      <c r="V634" t="s">
        <v>8826</v>
      </c>
      <c r="W634">
        <v>32705</v>
      </c>
    </row>
    <row r="635" spans="1:23" x14ac:dyDescent="0.25">
      <c r="A635" t="s">
        <v>5980</v>
      </c>
      <c r="B635">
        <v>1</v>
      </c>
      <c r="C635" t="s">
        <v>5979</v>
      </c>
      <c r="D635" t="s">
        <v>6610</v>
      </c>
      <c r="F635" t="s">
        <v>6199</v>
      </c>
      <c r="G635">
        <v>12</v>
      </c>
      <c r="H635" t="s">
        <v>6342</v>
      </c>
      <c r="I635" t="s">
        <v>5979</v>
      </c>
      <c r="J635">
        <v>22442</v>
      </c>
      <c r="K635">
        <v>6</v>
      </c>
      <c r="L635" t="s">
        <v>7633</v>
      </c>
      <c r="M635" t="s">
        <v>9160</v>
      </c>
      <c r="N635">
        <v>28</v>
      </c>
      <c r="O635" t="s">
        <v>9161</v>
      </c>
      <c r="P635" t="s">
        <v>6610</v>
      </c>
      <c r="R635">
        <v>4045180</v>
      </c>
      <c r="T635" t="s">
        <v>6212</v>
      </c>
      <c r="U635" t="s">
        <v>2251</v>
      </c>
      <c r="V635" t="s">
        <v>9162</v>
      </c>
      <c r="W635">
        <v>33112</v>
      </c>
    </row>
    <row r="636" spans="1:23" x14ac:dyDescent="0.25">
      <c r="A636" t="s">
        <v>9163</v>
      </c>
      <c r="B636">
        <v>1</v>
      </c>
      <c r="C636" t="s">
        <v>9164</v>
      </c>
      <c r="D636" t="s">
        <v>126</v>
      </c>
      <c r="E636" t="s">
        <v>9165</v>
      </c>
      <c r="F636" t="s">
        <v>6231</v>
      </c>
      <c r="G636">
        <v>45</v>
      </c>
      <c r="H636" t="s">
        <v>6753</v>
      </c>
      <c r="I636" t="s">
        <v>9164</v>
      </c>
      <c r="J636">
        <v>20946</v>
      </c>
      <c r="K636">
        <v>4</v>
      </c>
      <c r="L636" t="s">
        <v>9166</v>
      </c>
      <c r="M636" t="s">
        <v>6796</v>
      </c>
      <c r="N636">
        <v>26</v>
      </c>
      <c r="O636" t="s">
        <v>9167</v>
      </c>
      <c r="P636" t="s">
        <v>126</v>
      </c>
      <c r="R636">
        <v>4044452</v>
      </c>
      <c r="T636" t="s">
        <v>6355</v>
      </c>
      <c r="V636" t="s">
        <v>9168</v>
      </c>
      <c r="W636">
        <v>32008</v>
      </c>
    </row>
    <row r="637" spans="1:23" x14ac:dyDescent="0.25">
      <c r="A637" t="s">
        <v>9169</v>
      </c>
      <c r="B637">
        <v>1</v>
      </c>
      <c r="C637" t="s">
        <v>9170</v>
      </c>
      <c r="D637" t="s">
        <v>102</v>
      </c>
      <c r="F637" t="s">
        <v>6231</v>
      </c>
      <c r="G637">
        <v>16</v>
      </c>
      <c r="H637" t="s">
        <v>6868</v>
      </c>
      <c r="I637" t="s">
        <v>9170</v>
      </c>
      <c r="J637">
        <v>15813</v>
      </c>
      <c r="K637">
        <v>1</v>
      </c>
      <c r="L637" t="s">
        <v>6012</v>
      </c>
      <c r="M637" t="s">
        <v>9171</v>
      </c>
      <c r="N637">
        <v>30</v>
      </c>
      <c r="O637" t="s">
        <v>9172</v>
      </c>
      <c r="P637" t="s">
        <v>102</v>
      </c>
      <c r="R637">
        <v>12589</v>
      </c>
      <c r="T637" t="s">
        <v>6757</v>
      </c>
      <c r="V637" t="s">
        <v>9173</v>
      </c>
    </row>
    <row r="638" spans="1:23" x14ac:dyDescent="0.25">
      <c r="A638" t="s">
        <v>548</v>
      </c>
      <c r="B638">
        <v>1</v>
      </c>
      <c r="C638" t="s">
        <v>2664</v>
      </c>
      <c r="D638" t="s">
        <v>29</v>
      </c>
      <c r="E638" t="s">
        <v>9174</v>
      </c>
      <c r="F638" t="s">
        <v>6199</v>
      </c>
      <c r="G638">
        <v>7</v>
      </c>
      <c r="H638" t="s">
        <v>6471</v>
      </c>
      <c r="I638" t="s">
        <v>2664</v>
      </c>
      <c r="J638">
        <v>14895</v>
      </c>
      <c r="K638">
        <v>13</v>
      </c>
      <c r="L638" t="s">
        <v>9175</v>
      </c>
      <c r="M638" t="s">
        <v>6796</v>
      </c>
      <c r="N638">
        <v>35</v>
      </c>
      <c r="O638" t="s">
        <v>9176</v>
      </c>
      <c r="P638" t="s">
        <v>29</v>
      </c>
      <c r="R638">
        <v>15864</v>
      </c>
      <c r="S638">
        <v>1</v>
      </c>
      <c r="T638" t="s">
        <v>6212</v>
      </c>
      <c r="U638" t="s">
        <v>159</v>
      </c>
      <c r="V638" t="s">
        <v>9177</v>
      </c>
      <c r="W638">
        <v>26662</v>
      </c>
    </row>
    <row r="639" spans="1:23" x14ac:dyDescent="0.25">
      <c r="A639" t="s">
        <v>9178</v>
      </c>
      <c r="B639">
        <v>1</v>
      </c>
      <c r="C639" t="s">
        <v>9179</v>
      </c>
      <c r="D639" t="s">
        <v>126</v>
      </c>
      <c r="F639" t="s">
        <v>6199</v>
      </c>
      <c r="G639">
        <v>80</v>
      </c>
      <c r="H639" t="s">
        <v>7206</v>
      </c>
      <c r="I639" t="s">
        <v>9179</v>
      </c>
      <c r="J639">
        <v>22163</v>
      </c>
      <c r="K639">
        <v>2</v>
      </c>
      <c r="L639" t="s">
        <v>6368</v>
      </c>
      <c r="M639" t="s">
        <v>9180</v>
      </c>
      <c r="N639">
        <v>24</v>
      </c>
      <c r="O639" t="s">
        <v>9181</v>
      </c>
      <c r="P639" t="s">
        <v>126</v>
      </c>
      <c r="R639">
        <v>4039553</v>
      </c>
      <c r="T639" t="s">
        <v>6355</v>
      </c>
      <c r="V639" t="s">
        <v>9182</v>
      </c>
      <c r="W639">
        <v>33071</v>
      </c>
    </row>
    <row r="640" spans="1:23" x14ac:dyDescent="0.25">
      <c r="A640" t="s">
        <v>9183</v>
      </c>
      <c r="B640">
        <v>1</v>
      </c>
      <c r="C640" t="s">
        <v>9184</v>
      </c>
      <c r="D640" t="s">
        <v>64</v>
      </c>
      <c r="F640" t="s">
        <v>6199</v>
      </c>
      <c r="G640">
        <v>37</v>
      </c>
      <c r="H640" t="s">
        <v>6647</v>
      </c>
      <c r="I640" t="s">
        <v>9184</v>
      </c>
      <c r="J640">
        <v>25968</v>
      </c>
      <c r="K640">
        <v>1</v>
      </c>
      <c r="L640" t="s">
        <v>7625</v>
      </c>
      <c r="M640" t="s">
        <v>9185</v>
      </c>
      <c r="N640">
        <v>24</v>
      </c>
      <c r="O640" t="s">
        <v>9186</v>
      </c>
      <c r="P640" t="s">
        <v>64</v>
      </c>
      <c r="S640">
        <v>6</v>
      </c>
      <c r="T640" t="s">
        <v>6446</v>
      </c>
      <c r="U640" t="s">
        <v>2251</v>
      </c>
      <c r="V640" t="s">
        <v>9187</v>
      </c>
    </row>
    <row r="641" spans="1:23" x14ac:dyDescent="0.25">
      <c r="A641" t="s">
        <v>9188</v>
      </c>
      <c r="B641">
        <v>1</v>
      </c>
      <c r="C641" t="s">
        <v>9189</v>
      </c>
      <c r="D641" t="s">
        <v>102</v>
      </c>
      <c r="E641" t="s">
        <v>9190</v>
      </c>
      <c r="F641" t="s">
        <v>6199</v>
      </c>
      <c r="G641">
        <v>0</v>
      </c>
      <c r="H641" t="s">
        <v>6260</v>
      </c>
      <c r="I641" t="s">
        <v>9189</v>
      </c>
      <c r="J641">
        <v>21290</v>
      </c>
      <c r="K641">
        <v>3</v>
      </c>
      <c r="L641" t="s">
        <v>9191</v>
      </c>
      <c r="M641" t="s">
        <v>7386</v>
      </c>
      <c r="N641">
        <v>24</v>
      </c>
      <c r="O641" t="s">
        <v>9192</v>
      </c>
      <c r="P641" t="s">
        <v>102</v>
      </c>
      <c r="R641">
        <v>3914158</v>
      </c>
      <c r="T641" t="s">
        <v>6264</v>
      </c>
      <c r="V641" t="s">
        <v>9193</v>
      </c>
      <c r="W641">
        <v>32115</v>
      </c>
    </row>
    <row r="642" spans="1:23" x14ac:dyDescent="0.25">
      <c r="A642" t="s">
        <v>1770</v>
      </c>
      <c r="B642">
        <v>1</v>
      </c>
      <c r="C642" t="s">
        <v>2822</v>
      </c>
      <c r="D642" t="s">
        <v>29</v>
      </c>
      <c r="F642" t="s">
        <v>6199</v>
      </c>
      <c r="G642">
        <v>1</v>
      </c>
      <c r="H642" t="s">
        <v>6215</v>
      </c>
      <c r="I642" t="s">
        <v>2822</v>
      </c>
      <c r="J642">
        <v>21677</v>
      </c>
      <c r="K642">
        <v>6</v>
      </c>
      <c r="L642" t="s">
        <v>9194</v>
      </c>
      <c r="M642" t="s">
        <v>9195</v>
      </c>
      <c r="N642">
        <v>28</v>
      </c>
      <c r="O642" t="s">
        <v>9196</v>
      </c>
      <c r="P642" t="s">
        <v>29</v>
      </c>
      <c r="Q642" t="s">
        <v>6922</v>
      </c>
      <c r="R642">
        <v>4241479</v>
      </c>
      <c r="S642">
        <v>1</v>
      </c>
      <c r="T642" t="s">
        <v>6219</v>
      </c>
      <c r="U642" t="s">
        <v>2244</v>
      </c>
      <c r="V642" t="s">
        <v>9197</v>
      </c>
      <c r="W642">
        <v>32675</v>
      </c>
    </row>
    <row r="643" spans="1:23" x14ac:dyDescent="0.25">
      <c r="A643" t="s">
        <v>1830</v>
      </c>
      <c r="B643">
        <v>1</v>
      </c>
      <c r="C643" t="s">
        <v>2663</v>
      </c>
      <c r="D643" t="s">
        <v>64</v>
      </c>
      <c r="E643" t="s">
        <v>9198</v>
      </c>
      <c r="F643" t="s">
        <v>6199</v>
      </c>
      <c r="G643">
        <v>26</v>
      </c>
      <c r="H643" t="s">
        <v>6392</v>
      </c>
      <c r="I643" t="s">
        <v>2663</v>
      </c>
      <c r="J643">
        <v>20941</v>
      </c>
      <c r="K643">
        <v>7</v>
      </c>
      <c r="L643" t="s">
        <v>7462</v>
      </c>
      <c r="M643" t="s">
        <v>9199</v>
      </c>
      <c r="N643">
        <v>28</v>
      </c>
      <c r="O643" t="s">
        <v>9200</v>
      </c>
      <c r="P643" t="s">
        <v>64</v>
      </c>
      <c r="R643">
        <v>4040761</v>
      </c>
      <c r="S643">
        <v>3</v>
      </c>
      <c r="T643" t="s">
        <v>6332</v>
      </c>
      <c r="U643" t="s">
        <v>92</v>
      </c>
      <c r="V643" t="s">
        <v>9201</v>
      </c>
      <c r="W643">
        <v>31906</v>
      </c>
    </row>
    <row r="644" spans="1:23" x14ac:dyDescent="0.25">
      <c r="A644" t="s">
        <v>9202</v>
      </c>
      <c r="B644">
        <v>1</v>
      </c>
      <c r="C644" t="s">
        <v>9203</v>
      </c>
      <c r="D644" t="s">
        <v>64</v>
      </c>
      <c r="F644" t="s">
        <v>6199</v>
      </c>
      <c r="G644">
        <v>0</v>
      </c>
      <c r="H644" t="s">
        <v>6336</v>
      </c>
      <c r="I644" t="s">
        <v>9203</v>
      </c>
      <c r="J644">
        <v>18298</v>
      </c>
      <c r="K644">
        <v>9</v>
      </c>
      <c r="L644" t="s">
        <v>9204</v>
      </c>
      <c r="M644" t="s">
        <v>9205</v>
      </c>
      <c r="N644">
        <v>30</v>
      </c>
      <c r="O644" t="s">
        <v>9206</v>
      </c>
      <c r="P644" t="s">
        <v>64</v>
      </c>
      <c r="R644">
        <v>2975527</v>
      </c>
      <c r="T644" t="s">
        <v>6446</v>
      </c>
      <c r="V644" t="s">
        <v>9207</v>
      </c>
      <c r="W644">
        <v>29843</v>
      </c>
    </row>
    <row r="645" spans="1:23" x14ac:dyDescent="0.25">
      <c r="A645" t="s">
        <v>9208</v>
      </c>
      <c r="B645">
        <v>1</v>
      </c>
      <c r="C645" t="s">
        <v>9209</v>
      </c>
      <c r="D645" t="s">
        <v>102</v>
      </c>
      <c r="F645" t="s">
        <v>6199</v>
      </c>
      <c r="H645" t="s">
        <v>6296</v>
      </c>
      <c r="I645" t="s">
        <v>9209</v>
      </c>
      <c r="K645">
        <v>1</v>
      </c>
      <c r="L645" t="s">
        <v>9210</v>
      </c>
      <c r="M645" t="s">
        <v>9211</v>
      </c>
      <c r="O645" t="s">
        <v>9212</v>
      </c>
      <c r="P645" t="s">
        <v>102</v>
      </c>
      <c r="T645" t="s">
        <v>6204</v>
      </c>
    </row>
    <row r="646" spans="1:23" x14ac:dyDescent="0.25">
      <c r="A646" t="s">
        <v>388</v>
      </c>
      <c r="B646">
        <v>1</v>
      </c>
      <c r="C646" t="s">
        <v>5581</v>
      </c>
      <c r="D646" t="s">
        <v>64</v>
      </c>
      <c r="E646" t="s">
        <v>9213</v>
      </c>
      <c r="F646" t="s">
        <v>6199</v>
      </c>
      <c r="G646">
        <v>43</v>
      </c>
      <c r="H646" t="s">
        <v>6260</v>
      </c>
      <c r="I646" t="s">
        <v>5581</v>
      </c>
      <c r="J646">
        <v>19924</v>
      </c>
      <c r="K646">
        <v>4</v>
      </c>
      <c r="L646" t="s">
        <v>9214</v>
      </c>
      <c r="M646" t="s">
        <v>6796</v>
      </c>
      <c r="N646">
        <v>26</v>
      </c>
      <c r="O646" t="s">
        <v>9215</v>
      </c>
      <c r="P646" t="s">
        <v>64</v>
      </c>
      <c r="R646">
        <v>3123969</v>
      </c>
      <c r="T646" t="s">
        <v>6446</v>
      </c>
      <c r="U646" t="s">
        <v>2228</v>
      </c>
      <c r="V646" t="s">
        <v>9216</v>
      </c>
      <c r="W646">
        <v>31096</v>
      </c>
    </row>
    <row r="647" spans="1:23" x14ac:dyDescent="0.25">
      <c r="A647" t="s">
        <v>9217</v>
      </c>
      <c r="B647">
        <v>1</v>
      </c>
      <c r="C647" t="s">
        <v>9218</v>
      </c>
      <c r="D647" t="s">
        <v>64</v>
      </c>
      <c r="F647" t="s">
        <v>6199</v>
      </c>
      <c r="G647">
        <v>0</v>
      </c>
      <c r="H647" t="s">
        <v>6215</v>
      </c>
      <c r="I647" t="s">
        <v>9218</v>
      </c>
      <c r="J647">
        <v>19161</v>
      </c>
      <c r="K647">
        <v>5</v>
      </c>
      <c r="L647" t="s">
        <v>9219</v>
      </c>
      <c r="M647" t="s">
        <v>9220</v>
      </c>
      <c r="N647">
        <v>28</v>
      </c>
      <c r="O647" t="s">
        <v>9221</v>
      </c>
      <c r="P647" t="s">
        <v>64</v>
      </c>
      <c r="R647">
        <v>2970270</v>
      </c>
      <c r="T647" t="s">
        <v>6313</v>
      </c>
      <c r="V647" t="s">
        <v>9222</v>
      </c>
      <c r="W647">
        <v>30390</v>
      </c>
    </row>
    <row r="648" spans="1:23" x14ac:dyDescent="0.25">
      <c r="A648" t="s">
        <v>9223</v>
      </c>
      <c r="B648">
        <v>1</v>
      </c>
      <c r="C648" t="s">
        <v>9224</v>
      </c>
      <c r="D648" t="s">
        <v>64</v>
      </c>
      <c r="F648" t="s">
        <v>6199</v>
      </c>
      <c r="G648">
        <v>26</v>
      </c>
      <c r="H648" t="s">
        <v>6837</v>
      </c>
      <c r="I648" t="s">
        <v>9224</v>
      </c>
      <c r="J648">
        <v>25322</v>
      </c>
      <c r="K648">
        <v>2</v>
      </c>
      <c r="L648" t="s">
        <v>9225</v>
      </c>
      <c r="M648" t="s">
        <v>9226</v>
      </c>
      <c r="N648">
        <v>25</v>
      </c>
      <c r="O648" t="s">
        <v>9227</v>
      </c>
      <c r="P648" t="s">
        <v>64</v>
      </c>
      <c r="S648">
        <v>4</v>
      </c>
      <c r="T648" t="s">
        <v>6346</v>
      </c>
      <c r="U648" t="s">
        <v>2213</v>
      </c>
      <c r="V648" t="s">
        <v>9228</v>
      </c>
    </row>
    <row r="649" spans="1:23" x14ac:dyDescent="0.25">
      <c r="A649" t="s">
        <v>9229</v>
      </c>
      <c r="B649">
        <v>1</v>
      </c>
      <c r="C649" t="s">
        <v>9230</v>
      </c>
      <c r="D649" t="s">
        <v>102</v>
      </c>
      <c r="F649" t="s">
        <v>6199</v>
      </c>
      <c r="G649">
        <v>35</v>
      </c>
      <c r="H649" t="s">
        <v>6976</v>
      </c>
      <c r="I649" t="s">
        <v>9230</v>
      </c>
      <c r="J649">
        <v>26937</v>
      </c>
      <c r="K649">
        <v>0</v>
      </c>
      <c r="L649" t="s">
        <v>9231</v>
      </c>
      <c r="M649" t="s">
        <v>9232</v>
      </c>
      <c r="N649">
        <v>24</v>
      </c>
      <c r="O649" t="s">
        <v>9233</v>
      </c>
      <c r="P649" t="s">
        <v>102</v>
      </c>
      <c r="T649" t="s">
        <v>6446</v>
      </c>
      <c r="U649" t="s">
        <v>159</v>
      </c>
      <c r="V649" t="s">
        <v>9234</v>
      </c>
    </row>
    <row r="650" spans="1:23" x14ac:dyDescent="0.25">
      <c r="A650" t="s">
        <v>1514</v>
      </c>
      <c r="B650">
        <v>1</v>
      </c>
      <c r="C650" t="s">
        <v>1513</v>
      </c>
      <c r="D650" t="s">
        <v>29</v>
      </c>
      <c r="F650" t="s">
        <v>6199</v>
      </c>
      <c r="G650">
        <v>1</v>
      </c>
      <c r="H650" t="s">
        <v>5428</v>
      </c>
      <c r="I650" t="s">
        <v>1513</v>
      </c>
      <c r="J650">
        <v>21831</v>
      </c>
      <c r="K650">
        <v>6</v>
      </c>
      <c r="L650" t="s">
        <v>7800</v>
      </c>
      <c r="M650" t="s">
        <v>9235</v>
      </c>
      <c r="N650">
        <v>27</v>
      </c>
      <c r="O650" t="s">
        <v>9236</v>
      </c>
      <c r="P650" t="s">
        <v>29</v>
      </c>
      <c r="R650">
        <v>4040715</v>
      </c>
      <c r="S650">
        <v>1</v>
      </c>
      <c r="T650" t="s">
        <v>6219</v>
      </c>
      <c r="U650" t="s">
        <v>2311</v>
      </c>
      <c r="V650" t="s">
        <v>9237</v>
      </c>
      <c r="W650">
        <v>32723</v>
      </c>
    </row>
    <row r="651" spans="1:23" x14ac:dyDescent="0.25">
      <c r="A651" t="s">
        <v>541</v>
      </c>
      <c r="B651">
        <v>1</v>
      </c>
      <c r="C651" t="s">
        <v>9238</v>
      </c>
      <c r="D651" t="s">
        <v>29</v>
      </c>
      <c r="E651" t="s">
        <v>9239</v>
      </c>
      <c r="F651" t="s">
        <v>6199</v>
      </c>
      <c r="G651">
        <v>5</v>
      </c>
      <c r="H651" t="s">
        <v>8526</v>
      </c>
      <c r="I651" t="s">
        <v>9238</v>
      </c>
      <c r="J651">
        <v>16907</v>
      </c>
      <c r="K651">
        <v>8</v>
      </c>
      <c r="L651" t="s">
        <v>6290</v>
      </c>
      <c r="M651" t="s">
        <v>9240</v>
      </c>
      <c r="N651">
        <v>29</v>
      </c>
      <c r="O651" t="s">
        <v>9241</v>
      </c>
      <c r="P651" t="s">
        <v>29</v>
      </c>
      <c r="R651">
        <v>2577189</v>
      </c>
      <c r="T651" t="s">
        <v>6204</v>
      </c>
      <c r="V651" t="s">
        <v>9242</v>
      </c>
      <c r="W651">
        <v>28535</v>
      </c>
    </row>
    <row r="652" spans="1:23" x14ac:dyDescent="0.25">
      <c r="A652" t="s">
        <v>9243</v>
      </c>
      <c r="B652">
        <v>1</v>
      </c>
      <c r="C652" t="s">
        <v>9244</v>
      </c>
      <c r="D652" t="s">
        <v>64</v>
      </c>
      <c r="F652" t="s">
        <v>6199</v>
      </c>
      <c r="G652">
        <v>37</v>
      </c>
      <c r="H652" t="s">
        <v>6336</v>
      </c>
      <c r="I652" t="s">
        <v>9244</v>
      </c>
      <c r="J652">
        <v>19711</v>
      </c>
      <c r="K652">
        <v>5</v>
      </c>
      <c r="L652" t="s">
        <v>6018</v>
      </c>
      <c r="M652" t="s">
        <v>9245</v>
      </c>
      <c r="N652">
        <v>28</v>
      </c>
      <c r="O652" t="s">
        <v>9246</v>
      </c>
      <c r="P652" t="s">
        <v>64</v>
      </c>
      <c r="R652">
        <v>2972140</v>
      </c>
      <c r="T652" t="s">
        <v>6264</v>
      </c>
      <c r="V652" t="s">
        <v>9247</v>
      </c>
      <c r="W652">
        <v>30918</v>
      </c>
    </row>
    <row r="653" spans="1:23" x14ac:dyDescent="0.25">
      <c r="A653" t="s">
        <v>9248</v>
      </c>
      <c r="B653">
        <v>1</v>
      </c>
      <c r="C653" t="s">
        <v>9249</v>
      </c>
      <c r="D653" t="s">
        <v>102</v>
      </c>
      <c r="F653" t="s">
        <v>6199</v>
      </c>
      <c r="G653">
        <v>7</v>
      </c>
      <c r="H653" t="s">
        <v>6260</v>
      </c>
      <c r="I653" t="s">
        <v>9249</v>
      </c>
      <c r="J653">
        <v>28509</v>
      </c>
      <c r="K653">
        <v>0</v>
      </c>
      <c r="L653" t="s">
        <v>9250</v>
      </c>
      <c r="M653" t="s">
        <v>8240</v>
      </c>
      <c r="N653">
        <v>22</v>
      </c>
      <c r="O653" t="s">
        <v>9251</v>
      </c>
      <c r="P653" t="s">
        <v>102</v>
      </c>
      <c r="T653" t="s">
        <v>6264</v>
      </c>
      <c r="U653" t="s">
        <v>62</v>
      </c>
      <c r="V653" t="s">
        <v>9252</v>
      </c>
    </row>
    <row r="654" spans="1:23" x14ac:dyDescent="0.25">
      <c r="A654" t="s">
        <v>9253</v>
      </c>
      <c r="B654">
        <v>1</v>
      </c>
      <c r="C654" t="s">
        <v>9254</v>
      </c>
      <c r="D654" t="s">
        <v>102</v>
      </c>
      <c r="F654" t="s">
        <v>6231</v>
      </c>
      <c r="G654">
        <v>12</v>
      </c>
      <c r="H654" t="s">
        <v>6336</v>
      </c>
      <c r="I654" t="s">
        <v>9254</v>
      </c>
      <c r="J654">
        <v>14817</v>
      </c>
      <c r="K654">
        <v>3</v>
      </c>
      <c r="L654" t="s">
        <v>7405</v>
      </c>
      <c r="M654" t="s">
        <v>6338</v>
      </c>
      <c r="N654">
        <v>28</v>
      </c>
      <c r="O654" t="s">
        <v>9255</v>
      </c>
      <c r="P654" t="s">
        <v>102</v>
      </c>
      <c r="R654">
        <v>15448</v>
      </c>
      <c r="T654" t="s">
        <v>7359</v>
      </c>
      <c r="V654" t="s">
        <v>9256</v>
      </c>
      <c r="W654">
        <v>26335</v>
      </c>
    </row>
    <row r="655" spans="1:23" x14ac:dyDescent="0.25">
      <c r="A655" t="s">
        <v>9257</v>
      </c>
      <c r="B655">
        <v>1</v>
      </c>
      <c r="C655" t="s">
        <v>9258</v>
      </c>
      <c r="D655" t="s">
        <v>102</v>
      </c>
      <c r="F655" t="s">
        <v>6231</v>
      </c>
      <c r="G655">
        <v>9</v>
      </c>
      <c r="H655" t="s">
        <v>6336</v>
      </c>
      <c r="I655" t="s">
        <v>9258</v>
      </c>
      <c r="J655">
        <v>17028</v>
      </c>
      <c r="K655">
        <v>1</v>
      </c>
      <c r="L655" t="s">
        <v>9259</v>
      </c>
      <c r="M655" t="s">
        <v>8528</v>
      </c>
      <c r="N655">
        <v>26</v>
      </c>
      <c r="O655" t="s">
        <v>9260</v>
      </c>
      <c r="P655" t="s">
        <v>102</v>
      </c>
      <c r="R655">
        <v>2447781</v>
      </c>
      <c r="T655" t="s">
        <v>6742</v>
      </c>
      <c r="V655" t="s">
        <v>9261</v>
      </c>
      <c r="W655">
        <v>28373</v>
      </c>
    </row>
    <row r="656" spans="1:23" x14ac:dyDescent="0.25">
      <c r="A656" t="s">
        <v>9262</v>
      </c>
      <c r="B656">
        <v>1</v>
      </c>
      <c r="C656" t="s">
        <v>9263</v>
      </c>
      <c r="D656" t="s">
        <v>31</v>
      </c>
      <c r="F656" t="s">
        <v>6199</v>
      </c>
      <c r="G656">
        <v>6</v>
      </c>
      <c r="H656" t="s">
        <v>6260</v>
      </c>
      <c r="I656" t="s">
        <v>9263</v>
      </c>
      <c r="K656">
        <v>8</v>
      </c>
      <c r="L656" t="s">
        <v>6710</v>
      </c>
      <c r="M656" t="s">
        <v>9264</v>
      </c>
      <c r="N656">
        <v>31</v>
      </c>
      <c r="O656" t="s">
        <v>9265</v>
      </c>
      <c r="P656" t="s">
        <v>31</v>
      </c>
      <c r="T656" t="s">
        <v>6346</v>
      </c>
      <c r="V656" t="s">
        <v>8049</v>
      </c>
    </row>
    <row r="657" spans="1:23" x14ac:dyDescent="0.25">
      <c r="A657" t="s">
        <v>264</v>
      </c>
      <c r="B657">
        <v>1</v>
      </c>
      <c r="C657" t="s">
        <v>9266</v>
      </c>
      <c r="D657" t="s">
        <v>102</v>
      </c>
      <c r="E657" t="s">
        <v>9267</v>
      </c>
      <c r="F657" t="s">
        <v>6231</v>
      </c>
      <c r="G657">
        <v>15</v>
      </c>
      <c r="H657" t="s">
        <v>8993</v>
      </c>
      <c r="I657" t="s">
        <v>9266</v>
      </c>
      <c r="J657">
        <v>11667</v>
      </c>
      <c r="K657">
        <v>16</v>
      </c>
      <c r="L657" t="s">
        <v>6240</v>
      </c>
      <c r="M657" t="s">
        <v>9147</v>
      </c>
      <c r="N657">
        <v>37</v>
      </c>
      <c r="O657" t="s">
        <v>9268</v>
      </c>
      <c r="P657" t="s">
        <v>102</v>
      </c>
      <c r="R657">
        <v>9705</v>
      </c>
      <c r="T657" t="s">
        <v>6355</v>
      </c>
      <c r="V657" t="s">
        <v>9269</v>
      </c>
      <c r="W657">
        <v>7868</v>
      </c>
    </row>
    <row r="658" spans="1:23" x14ac:dyDescent="0.25">
      <c r="A658" t="s">
        <v>9270</v>
      </c>
      <c r="B658">
        <v>1</v>
      </c>
      <c r="C658" t="s">
        <v>9271</v>
      </c>
      <c r="D658" t="s">
        <v>64</v>
      </c>
      <c r="F658" t="s">
        <v>6199</v>
      </c>
      <c r="H658" t="s">
        <v>6611</v>
      </c>
      <c r="I658" t="s">
        <v>9271</v>
      </c>
      <c r="K658">
        <v>0</v>
      </c>
      <c r="L658" t="s">
        <v>8141</v>
      </c>
      <c r="M658" t="s">
        <v>9272</v>
      </c>
      <c r="O658" t="s">
        <v>9273</v>
      </c>
      <c r="P658" t="s">
        <v>64</v>
      </c>
      <c r="T658" t="s">
        <v>6212</v>
      </c>
    </row>
    <row r="659" spans="1:23" x14ac:dyDescent="0.25">
      <c r="A659" t="s">
        <v>9274</v>
      </c>
      <c r="B659">
        <v>1</v>
      </c>
      <c r="C659" t="s">
        <v>9275</v>
      </c>
      <c r="D659" t="s">
        <v>64</v>
      </c>
      <c r="F659" t="s">
        <v>6231</v>
      </c>
      <c r="G659">
        <v>26</v>
      </c>
      <c r="H659" t="s">
        <v>6215</v>
      </c>
      <c r="I659" t="s">
        <v>9275</v>
      </c>
      <c r="J659">
        <v>9277</v>
      </c>
      <c r="K659">
        <v>5</v>
      </c>
      <c r="L659" t="s">
        <v>6665</v>
      </c>
      <c r="M659" t="s">
        <v>9276</v>
      </c>
      <c r="N659">
        <v>31</v>
      </c>
      <c r="O659" t="s">
        <v>9277</v>
      </c>
      <c r="P659" t="s">
        <v>64</v>
      </c>
      <c r="R659">
        <v>12517</v>
      </c>
      <c r="T659" t="s">
        <v>6324</v>
      </c>
      <c r="V659" t="s">
        <v>9278</v>
      </c>
    </row>
    <row r="660" spans="1:23" x14ac:dyDescent="0.25">
      <c r="A660" t="s">
        <v>5948</v>
      </c>
      <c r="B660">
        <v>1</v>
      </c>
      <c r="C660" t="s">
        <v>5947</v>
      </c>
      <c r="D660" t="s">
        <v>31</v>
      </c>
      <c r="F660" t="s">
        <v>6199</v>
      </c>
      <c r="G660">
        <v>3</v>
      </c>
      <c r="H660" t="s">
        <v>7341</v>
      </c>
      <c r="I660" t="s">
        <v>5947</v>
      </c>
      <c r="J660">
        <v>22130</v>
      </c>
      <c r="K660">
        <v>4</v>
      </c>
      <c r="L660" t="s">
        <v>9279</v>
      </c>
      <c r="M660" t="s">
        <v>6344</v>
      </c>
      <c r="N660">
        <v>29</v>
      </c>
      <c r="O660" t="s">
        <v>9280</v>
      </c>
      <c r="P660" t="s">
        <v>31</v>
      </c>
      <c r="T660" t="s">
        <v>6264</v>
      </c>
      <c r="V660" t="s">
        <v>9281</v>
      </c>
      <c r="W660">
        <v>32670</v>
      </c>
    </row>
    <row r="661" spans="1:23" x14ac:dyDescent="0.25">
      <c r="A661" t="s">
        <v>9282</v>
      </c>
      <c r="B661">
        <v>1</v>
      </c>
      <c r="C661" t="s">
        <v>9283</v>
      </c>
      <c r="D661" t="s">
        <v>102</v>
      </c>
      <c r="F661" t="s">
        <v>6231</v>
      </c>
      <c r="G661">
        <v>19</v>
      </c>
      <c r="H661" t="s">
        <v>8155</v>
      </c>
      <c r="I661" t="s">
        <v>9283</v>
      </c>
      <c r="J661">
        <v>15106</v>
      </c>
      <c r="K661">
        <v>1</v>
      </c>
      <c r="L661" t="s">
        <v>6018</v>
      </c>
      <c r="M661" t="s">
        <v>9284</v>
      </c>
      <c r="N661">
        <v>28</v>
      </c>
      <c r="O661" t="s">
        <v>9285</v>
      </c>
      <c r="P661" t="s">
        <v>102</v>
      </c>
      <c r="R661">
        <v>16147</v>
      </c>
      <c r="T661" t="s">
        <v>6324</v>
      </c>
      <c r="V661" t="s">
        <v>9286</v>
      </c>
      <c r="W661">
        <v>26940</v>
      </c>
    </row>
    <row r="662" spans="1:23" x14ac:dyDescent="0.25">
      <c r="A662" t="s">
        <v>9287</v>
      </c>
      <c r="B662">
        <v>1</v>
      </c>
      <c r="C662" t="s">
        <v>9288</v>
      </c>
      <c r="D662" t="s">
        <v>64</v>
      </c>
      <c r="F662" t="s">
        <v>6231</v>
      </c>
      <c r="H662" t="s">
        <v>6776</v>
      </c>
      <c r="I662" t="s">
        <v>9288</v>
      </c>
      <c r="J662">
        <v>22125</v>
      </c>
      <c r="K662">
        <v>0</v>
      </c>
      <c r="L662" t="s">
        <v>9289</v>
      </c>
      <c r="M662" t="s">
        <v>9290</v>
      </c>
      <c r="N662">
        <v>23</v>
      </c>
      <c r="O662" t="s">
        <v>9291</v>
      </c>
      <c r="P662" t="s">
        <v>64</v>
      </c>
      <c r="Q662" t="s">
        <v>6411</v>
      </c>
      <c r="T662" t="s">
        <v>7359</v>
      </c>
      <c r="V662" t="s">
        <v>9292</v>
      </c>
    </row>
    <row r="663" spans="1:23" x14ac:dyDescent="0.25">
      <c r="A663" t="s">
        <v>2190</v>
      </c>
      <c r="B663">
        <v>1</v>
      </c>
      <c r="C663" t="s">
        <v>2865</v>
      </c>
      <c r="D663" t="s">
        <v>29</v>
      </c>
      <c r="F663" t="s">
        <v>6199</v>
      </c>
      <c r="G663">
        <v>4</v>
      </c>
      <c r="H663" t="s">
        <v>6739</v>
      </c>
      <c r="I663" t="s">
        <v>2865</v>
      </c>
      <c r="J663">
        <v>22495</v>
      </c>
      <c r="K663">
        <v>5</v>
      </c>
      <c r="L663" t="s">
        <v>6015</v>
      </c>
      <c r="M663" t="s">
        <v>6885</v>
      </c>
      <c r="N663">
        <v>27</v>
      </c>
      <c r="O663" t="s">
        <v>9293</v>
      </c>
      <c r="P663" t="s">
        <v>29</v>
      </c>
      <c r="S663">
        <v>3</v>
      </c>
      <c r="T663" t="s">
        <v>6212</v>
      </c>
      <c r="U663" t="s">
        <v>54</v>
      </c>
      <c r="V663" t="s">
        <v>9294</v>
      </c>
    </row>
    <row r="664" spans="1:23" x14ac:dyDescent="0.25">
      <c r="A664" t="s">
        <v>9295</v>
      </c>
      <c r="B664">
        <v>1</v>
      </c>
      <c r="C664" t="s">
        <v>9296</v>
      </c>
      <c r="D664" t="s">
        <v>102</v>
      </c>
      <c r="F664" t="s">
        <v>6231</v>
      </c>
      <c r="G664">
        <v>18</v>
      </c>
      <c r="H664" t="s">
        <v>6342</v>
      </c>
      <c r="I664" t="s">
        <v>9296</v>
      </c>
      <c r="J664">
        <v>17237</v>
      </c>
      <c r="K664">
        <v>7</v>
      </c>
      <c r="L664" t="s">
        <v>9297</v>
      </c>
      <c r="M664" t="s">
        <v>9298</v>
      </c>
      <c r="N664">
        <v>29</v>
      </c>
      <c r="O664" t="s">
        <v>9299</v>
      </c>
      <c r="P664" t="s">
        <v>102</v>
      </c>
      <c r="R664">
        <v>2512892</v>
      </c>
      <c r="T664" t="s">
        <v>6264</v>
      </c>
      <c r="V664" t="s">
        <v>7110</v>
      </c>
      <c r="W664">
        <v>28930</v>
      </c>
    </row>
    <row r="665" spans="1:23" x14ac:dyDescent="0.25">
      <c r="A665" t="s">
        <v>1775</v>
      </c>
      <c r="B665">
        <v>1</v>
      </c>
      <c r="C665" t="s">
        <v>2682</v>
      </c>
      <c r="D665" t="s">
        <v>64</v>
      </c>
      <c r="F665" t="s">
        <v>6199</v>
      </c>
      <c r="G665">
        <v>38</v>
      </c>
      <c r="H665" t="s">
        <v>6776</v>
      </c>
      <c r="I665" t="s">
        <v>2682</v>
      </c>
      <c r="J665">
        <v>22535</v>
      </c>
      <c r="K665">
        <v>5</v>
      </c>
      <c r="L665" t="s">
        <v>6913</v>
      </c>
      <c r="M665" t="s">
        <v>8773</v>
      </c>
      <c r="N665">
        <v>28</v>
      </c>
      <c r="O665" t="s">
        <v>9300</v>
      </c>
      <c r="P665" t="s">
        <v>64</v>
      </c>
      <c r="S665">
        <v>3</v>
      </c>
      <c r="T665" t="s">
        <v>6313</v>
      </c>
      <c r="U665" t="s">
        <v>2311</v>
      </c>
      <c r="V665" t="s">
        <v>9301</v>
      </c>
    </row>
    <row r="666" spans="1:23" x14ac:dyDescent="0.25">
      <c r="A666" t="s">
        <v>9302</v>
      </c>
      <c r="B666">
        <v>1</v>
      </c>
      <c r="C666" t="s">
        <v>9303</v>
      </c>
      <c r="D666" t="s">
        <v>6610</v>
      </c>
      <c r="E666" t="s">
        <v>9304</v>
      </c>
      <c r="F666" t="s">
        <v>6199</v>
      </c>
      <c r="G666">
        <v>2</v>
      </c>
      <c r="H666" t="s">
        <v>6239</v>
      </c>
      <c r="I666" t="s">
        <v>9303</v>
      </c>
      <c r="J666">
        <v>18908</v>
      </c>
      <c r="K666">
        <v>5</v>
      </c>
      <c r="L666" t="s">
        <v>7691</v>
      </c>
      <c r="M666" t="s">
        <v>9305</v>
      </c>
      <c r="N666">
        <v>31</v>
      </c>
      <c r="O666" t="s">
        <v>9306</v>
      </c>
      <c r="P666" t="s">
        <v>6610</v>
      </c>
      <c r="R666">
        <v>3046441</v>
      </c>
      <c r="T666" t="s">
        <v>6204</v>
      </c>
      <c r="V666" t="s">
        <v>9177</v>
      </c>
      <c r="W666">
        <v>30113</v>
      </c>
    </row>
    <row r="667" spans="1:23" x14ac:dyDescent="0.25">
      <c r="A667" t="s">
        <v>9307</v>
      </c>
      <c r="B667">
        <v>1</v>
      </c>
      <c r="C667" t="s">
        <v>9308</v>
      </c>
      <c r="D667" t="s">
        <v>29</v>
      </c>
      <c r="F667" t="s">
        <v>6199</v>
      </c>
      <c r="G667">
        <v>14</v>
      </c>
      <c r="H667" t="s">
        <v>6336</v>
      </c>
      <c r="I667" t="s">
        <v>9308</v>
      </c>
      <c r="J667">
        <v>22364</v>
      </c>
      <c r="K667">
        <v>3</v>
      </c>
      <c r="L667" t="s">
        <v>9309</v>
      </c>
      <c r="M667" t="s">
        <v>9310</v>
      </c>
      <c r="N667">
        <v>27</v>
      </c>
      <c r="O667" t="s">
        <v>9311</v>
      </c>
      <c r="P667" t="s">
        <v>29</v>
      </c>
      <c r="T667" t="s">
        <v>6227</v>
      </c>
      <c r="V667" t="s">
        <v>9312</v>
      </c>
      <c r="W667">
        <v>33036</v>
      </c>
    </row>
    <row r="668" spans="1:23" x14ac:dyDescent="0.25">
      <c r="A668" t="s">
        <v>9313</v>
      </c>
      <c r="B668">
        <v>1</v>
      </c>
      <c r="C668" t="s">
        <v>9314</v>
      </c>
      <c r="D668" t="s">
        <v>102</v>
      </c>
      <c r="E668" t="s">
        <v>9315</v>
      </c>
      <c r="F668" t="s">
        <v>6199</v>
      </c>
      <c r="G668">
        <v>13</v>
      </c>
      <c r="H668" t="s">
        <v>6336</v>
      </c>
      <c r="I668" t="s">
        <v>9314</v>
      </c>
      <c r="J668">
        <v>20056</v>
      </c>
      <c r="K668">
        <v>4</v>
      </c>
      <c r="L668" t="s">
        <v>9316</v>
      </c>
      <c r="M668" t="s">
        <v>7939</v>
      </c>
      <c r="N668">
        <v>26</v>
      </c>
      <c r="O668" t="s">
        <v>9317</v>
      </c>
      <c r="P668" t="s">
        <v>102</v>
      </c>
      <c r="R668">
        <v>3123935</v>
      </c>
      <c r="T668" t="s">
        <v>6204</v>
      </c>
      <c r="V668" t="s">
        <v>9318</v>
      </c>
      <c r="W668">
        <v>31771</v>
      </c>
    </row>
    <row r="669" spans="1:23" x14ac:dyDescent="0.25">
      <c r="A669" t="s">
        <v>9319</v>
      </c>
      <c r="B669">
        <v>1</v>
      </c>
      <c r="C669" t="s">
        <v>9320</v>
      </c>
      <c r="D669" t="s">
        <v>102</v>
      </c>
      <c r="E669" t="s">
        <v>9321</v>
      </c>
      <c r="F669" t="s">
        <v>6231</v>
      </c>
      <c r="G669">
        <v>14</v>
      </c>
      <c r="H669" t="s">
        <v>8014</v>
      </c>
      <c r="I669" t="s">
        <v>9320</v>
      </c>
      <c r="J669">
        <v>20722</v>
      </c>
      <c r="K669">
        <v>9</v>
      </c>
      <c r="L669" t="s">
        <v>9322</v>
      </c>
      <c r="M669" t="s">
        <v>8687</v>
      </c>
      <c r="N669">
        <v>31</v>
      </c>
      <c r="O669" t="s">
        <v>9323</v>
      </c>
      <c r="P669" t="s">
        <v>102</v>
      </c>
      <c r="R669">
        <v>17463</v>
      </c>
      <c r="T669" t="s">
        <v>6454</v>
      </c>
      <c r="V669" t="s">
        <v>9324</v>
      </c>
      <c r="W669">
        <v>28279</v>
      </c>
    </row>
    <row r="670" spans="1:23" x14ac:dyDescent="0.25">
      <c r="A670" t="s">
        <v>211</v>
      </c>
      <c r="B670">
        <v>1</v>
      </c>
      <c r="C670" t="s">
        <v>5373</v>
      </c>
      <c r="D670" t="s">
        <v>64</v>
      </c>
      <c r="E670" t="s">
        <v>9325</v>
      </c>
      <c r="F670" t="s">
        <v>6199</v>
      </c>
      <c r="G670">
        <v>28</v>
      </c>
      <c r="H670" t="s">
        <v>6860</v>
      </c>
      <c r="I670" t="s">
        <v>5373</v>
      </c>
      <c r="J670">
        <v>17970</v>
      </c>
      <c r="K670">
        <v>6</v>
      </c>
      <c r="L670" t="s">
        <v>9326</v>
      </c>
      <c r="M670" t="s">
        <v>9327</v>
      </c>
      <c r="N670">
        <v>29</v>
      </c>
      <c r="O670" t="s">
        <v>9328</v>
      </c>
      <c r="P670" t="s">
        <v>64</v>
      </c>
      <c r="R670">
        <v>3122866</v>
      </c>
      <c r="T670" t="s">
        <v>6346</v>
      </c>
      <c r="V670" t="s">
        <v>9329</v>
      </c>
      <c r="W670">
        <v>29370</v>
      </c>
    </row>
    <row r="671" spans="1:23" x14ac:dyDescent="0.25">
      <c r="A671" t="s">
        <v>9330</v>
      </c>
      <c r="B671">
        <v>1</v>
      </c>
      <c r="C671" t="s">
        <v>9331</v>
      </c>
      <c r="F671" t="s">
        <v>6231</v>
      </c>
      <c r="G671">
        <v>0</v>
      </c>
      <c r="H671" t="s">
        <v>30</v>
      </c>
      <c r="I671" t="s">
        <v>9331</v>
      </c>
      <c r="J671">
        <v>17890</v>
      </c>
      <c r="K671">
        <v>0</v>
      </c>
      <c r="L671" t="s">
        <v>7392</v>
      </c>
      <c r="M671" t="s">
        <v>9332</v>
      </c>
      <c r="O671" t="s">
        <v>9333</v>
      </c>
      <c r="P671" t="s">
        <v>30</v>
      </c>
      <c r="T671" t="s">
        <v>30</v>
      </c>
    </row>
    <row r="672" spans="1:23" x14ac:dyDescent="0.25">
      <c r="A672" t="s">
        <v>9334</v>
      </c>
      <c r="B672">
        <v>1</v>
      </c>
      <c r="C672" t="s">
        <v>9335</v>
      </c>
      <c r="D672" t="s">
        <v>102</v>
      </c>
      <c r="F672" t="s">
        <v>6199</v>
      </c>
      <c r="G672">
        <v>85</v>
      </c>
      <c r="H672" t="s">
        <v>8955</v>
      </c>
      <c r="I672" t="s">
        <v>9335</v>
      </c>
      <c r="J672">
        <v>26875</v>
      </c>
      <c r="K672">
        <v>0</v>
      </c>
      <c r="L672" t="s">
        <v>9336</v>
      </c>
      <c r="M672" t="s">
        <v>7108</v>
      </c>
      <c r="N672">
        <v>25</v>
      </c>
      <c r="O672" t="s">
        <v>9337</v>
      </c>
      <c r="P672" t="s">
        <v>102</v>
      </c>
      <c r="Q672" t="s">
        <v>6922</v>
      </c>
      <c r="T672" t="s">
        <v>6363</v>
      </c>
      <c r="V672" t="s">
        <v>6780</v>
      </c>
    </row>
    <row r="673" spans="1:23" x14ac:dyDescent="0.25">
      <c r="A673" t="s">
        <v>9338</v>
      </c>
      <c r="B673">
        <v>1</v>
      </c>
      <c r="C673" t="s">
        <v>9339</v>
      </c>
      <c r="D673" t="s">
        <v>102</v>
      </c>
      <c r="F673" t="s">
        <v>6199</v>
      </c>
      <c r="G673">
        <v>0</v>
      </c>
      <c r="H673" t="s">
        <v>9340</v>
      </c>
      <c r="I673" t="s">
        <v>9339</v>
      </c>
      <c r="K673">
        <v>1</v>
      </c>
      <c r="L673" t="s">
        <v>6246</v>
      </c>
      <c r="M673" t="s">
        <v>8396</v>
      </c>
      <c r="N673">
        <v>22</v>
      </c>
      <c r="O673" t="s">
        <v>9341</v>
      </c>
      <c r="P673" t="s">
        <v>102</v>
      </c>
      <c r="T673" t="s">
        <v>6332</v>
      </c>
      <c r="V673" t="s">
        <v>9342</v>
      </c>
    </row>
    <row r="674" spans="1:23" x14ac:dyDescent="0.25">
      <c r="A674" t="s">
        <v>9343</v>
      </c>
      <c r="B674">
        <v>1</v>
      </c>
      <c r="C674" t="s">
        <v>9344</v>
      </c>
      <c r="D674" t="s">
        <v>29</v>
      </c>
      <c r="F674" t="s">
        <v>6199</v>
      </c>
      <c r="G674">
        <v>4</v>
      </c>
      <c r="H674" t="s">
        <v>6232</v>
      </c>
      <c r="I674" t="s">
        <v>9344</v>
      </c>
      <c r="J674">
        <v>26058</v>
      </c>
      <c r="K674">
        <v>1</v>
      </c>
      <c r="L674" t="s">
        <v>8090</v>
      </c>
      <c r="M674" t="s">
        <v>9345</v>
      </c>
      <c r="N674">
        <v>23</v>
      </c>
      <c r="O674" t="s">
        <v>9346</v>
      </c>
      <c r="P674" t="s">
        <v>29</v>
      </c>
      <c r="T674" t="s">
        <v>6204</v>
      </c>
      <c r="V674" t="s">
        <v>9347</v>
      </c>
    </row>
    <row r="675" spans="1:23" x14ac:dyDescent="0.25">
      <c r="A675" t="s">
        <v>615</v>
      </c>
      <c r="B675">
        <v>1</v>
      </c>
      <c r="C675" t="s">
        <v>9348</v>
      </c>
      <c r="D675" t="s">
        <v>126</v>
      </c>
      <c r="E675" t="s">
        <v>9349</v>
      </c>
      <c r="F675" t="s">
        <v>6231</v>
      </c>
      <c r="G675">
        <v>84</v>
      </c>
      <c r="H675" t="s">
        <v>6208</v>
      </c>
      <c r="I675" t="s">
        <v>9348</v>
      </c>
      <c r="J675">
        <v>18399</v>
      </c>
      <c r="K675">
        <v>6</v>
      </c>
      <c r="L675" t="s">
        <v>9350</v>
      </c>
      <c r="M675" t="s">
        <v>9351</v>
      </c>
      <c r="N675">
        <v>29</v>
      </c>
      <c r="O675" t="s">
        <v>9352</v>
      </c>
      <c r="P675" t="s">
        <v>126</v>
      </c>
      <c r="R675">
        <v>2567213</v>
      </c>
      <c r="T675" t="s">
        <v>6204</v>
      </c>
      <c r="V675" t="s">
        <v>9353</v>
      </c>
      <c r="W675">
        <v>29587</v>
      </c>
    </row>
    <row r="676" spans="1:23" x14ac:dyDescent="0.25">
      <c r="A676" t="s">
        <v>557</v>
      </c>
      <c r="B676">
        <v>1</v>
      </c>
      <c r="C676" t="s">
        <v>9354</v>
      </c>
      <c r="D676" t="s">
        <v>31</v>
      </c>
      <c r="E676" t="s">
        <v>9355</v>
      </c>
      <c r="F676" t="s">
        <v>6199</v>
      </c>
      <c r="G676">
        <v>7</v>
      </c>
      <c r="H676" t="s">
        <v>6296</v>
      </c>
      <c r="I676" t="s">
        <v>9354</v>
      </c>
      <c r="J676">
        <v>14867</v>
      </c>
      <c r="K676">
        <v>12</v>
      </c>
      <c r="L676" t="s">
        <v>9356</v>
      </c>
      <c r="M676" t="s">
        <v>9357</v>
      </c>
      <c r="N676">
        <v>34</v>
      </c>
      <c r="O676" t="s">
        <v>9358</v>
      </c>
      <c r="P676" t="s">
        <v>31</v>
      </c>
      <c r="R676">
        <v>15965</v>
      </c>
      <c r="T676" t="s">
        <v>6212</v>
      </c>
      <c r="V676" t="s">
        <v>9359</v>
      </c>
      <c r="W676">
        <v>26800</v>
      </c>
    </row>
    <row r="677" spans="1:23" x14ac:dyDescent="0.25">
      <c r="A677" t="s">
        <v>9360</v>
      </c>
      <c r="B677">
        <v>1</v>
      </c>
      <c r="C677" t="s">
        <v>9361</v>
      </c>
      <c r="D677" t="s">
        <v>6610</v>
      </c>
      <c r="F677" t="s">
        <v>6231</v>
      </c>
      <c r="G677">
        <v>2</v>
      </c>
      <c r="H677" t="s">
        <v>6553</v>
      </c>
      <c r="I677" t="s">
        <v>9361</v>
      </c>
      <c r="J677">
        <v>17516</v>
      </c>
      <c r="K677">
        <v>1</v>
      </c>
      <c r="L677" t="s">
        <v>7159</v>
      </c>
      <c r="M677" t="s">
        <v>7427</v>
      </c>
      <c r="N677">
        <v>26</v>
      </c>
      <c r="O677" t="s">
        <v>9362</v>
      </c>
      <c r="P677" t="s">
        <v>6610</v>
      </c>
      <c r="R677">
        <v>16979</v>
      </c>
      <c r="T677" t="s">
        <v>6742</v>
      </c>
      <c r="V677" t="s">
        <v>9363</v>
      </c>
      <c r="W677">
        <v>27823</v>
      </c>
    </row>
    <row r="678" spans="1:23" x14ac:dyDescent="0.25">
      <c r="A678" t="s">
        <v>9364</v>
      </c>
      <c r="B678">
        <v>1</v>
      </c>
      <c r="C678" t="s">
        <v>9365</v>
      </c>
      <c r="F678" t="s">
        <v>6231</v>
      </c>
      <c r="G678">
        <v>0</v>
      </c>
      <c r="H678" t="s">
        <v>30</v>
      </c>
      <c r="I678" t="s">
        <v>9365</v>
      </c>
      <c r="J678">
        <v>19807</v>
      </c>
      <c r="K678">
        <v>0</v>
      </c>
      <c r="L678" t="s">
        <v>9366</v>
      </c>
      <c r="M678" t="s">
        <v>9367</v>
      </c>
      <c r="O678" t="s">
        <v>9368</v>
      </c>
      <c r="P678" t="s">
        <v>30</v>
      </c>
      <c r="T678" t="s">
        <v>30</v>
      </c>
    </row>
    <row r="679" spans="1:23" x14ac:dyDescent="0.25">
      <c r="A679" t="s">
        <v>9369</v>
      </c>
      <c r="B679">
        <v>1</v>
      </c>
      <c r="C679" t="s">
        <v>9370</v>
      </c>
      <c r="D679" t="s">
        <v>126</v>
      </c>
      <c r="F679" t="s">
        <v>6231</v>
      </c>
      <c r="G679">
        <v>3</v>
      </c>
      <c r="H679" t="s">
        <v>6672</v>
      </c>
      <c r="I679" t="s">
        <v>9370</v>
      </c>
      <c r="J679">
        <v>9362</v>
      </c>
      <c r="K679">
        <v>0</v>
      </c>
      <c r="L679" t="s">
        <v>9371</v>
      </c>
      <c r="M679" t="s">
        <v>9372</v>
      </c>
      <c r="N679">
        <v>31</v>
      </c>
      <c r="O679" t="s">
        <v>9373</v>
      </c>
      <c r="P679" t="s">
        <v>126</v>
      </c>
      <c r="R679">
        <v>2516392</v>
      </c>
      <c r="T679" t="s">
        <v>6757</v>
      </c>
      <c r="V679" t="s">
        <v>9374</v>
      </c>
      <c r="W679">
        <v>29203</v>
      </c>
    </row>
    <row r="680" spans="1:23" x14ac:dyDescent="0.25">
      <c r="A680" t="s">
        <v>9375</v>
      </c>
      <c r="B680">
        <v>1</v>
      </c>
      <c r="C680" t="s">
        <v>9376</v>
      </c>
      <c r="D680" t="s">
        <v>102</v>
      </c>
      <c r="F680" t="s">
        <v>6199</v>
      </c>
      <c r="H680" t="s">
        <v>6690</v>
      </c>
      <c r="I680" t="s">
        <v>9376</v>
      </c>
      <c r="K680">
        <v>1</v>
      </c>
      <c r="L680" t="s">
        <v>7898</v>
      </c>
      <c r="M680" t="s">
        <v>7386</v>
      </c>
      <c r="N680">
        <v>23</v>
      </c>
      <c r="O680" t="s">
        <v>9377</v>
      </c>
      <c r="P680" t="s">
        <v>102</v>
      </c>
      <c r="T680" t="s">
        <v>6313</v>
      </c>
      <c r="V680" t="s">
        <v>6721</v>
      </c>
    </row>
    <row r="681" spans="1:23" x14ac:dyDescent="0.25">
      <c r="A681" t="s">
        <v>9378</v>
      </c>
      <c r="B681">
        <v>1</v>
      </c>
      <c r="C681" t="s">
        <v>9379</v>
      </c>
      <c r="D681" t="s">
        <v>31</v>
      </c>
      <c r="F681" t="s">
        <v>6231</v>
      </c>
      <c r="G681">
        <v>4</v>
      </c>
      <c r="H681" t="s">
        <v>8040</v>
      </c>
      <c r="I681" t="s">
        <v>9379</v>
      </c>
      <c r="J681">
        <v>6410</v>
      </c>
      <c r="K681">
        <v>14</v>
      </c>
      <c r="L681" t="s">
        <v>9380</v>
      </c>
      <c r="M681" t="s">
        <v>9381</v>
      </c>
      <c r="N681">
        <v>40</v>
      </c>
      <c r="O681" t="s">
        <v>9382</v>
      </c>
      <c r="P681" t="s">
        <v>31</v>
      </c>
      <c r="T681" t="s">
        <v>6757</v>
      </c>
      <c r="V681" t="s">
        <v>9383</v>
      </c>
    </row>
    <row r="682" spans="1:23" x14ac:dyDescent="0.25">
      <c r="A682" t="s">
        <v>9384</v>
      </c>
      <c r="B682">
        <v>1</v>
      </c>
      <c r="C682" t="s">
        <v>9385</v>
      </c>
      <c r="D682" t="s">
        <v>102</v>
      </c>
      <c r="F682" t="s">
        <v>6231</v>
      </c>
      <c r="G682">
        <v>19</v>
      </c>
      <c r="H682" t="s">
        <v>6421</v>
      </c>
      <c r="I682" t="s">
        <v>9385</v>
      </c>
      <c r="J682">
        <v>21749</v>
      </c>
      <c r="K682">
        <v>3</v>
      </c>
      <c r="L682" t="s">
        <v>7832</v>
      </c>
      <c r="M682" t="s">
        <v>9386</v>
      </c>
      <c r="N682">
        <v>26</v>
      </c>
      <c r="O682" t="s">
        <v>9387</v>
      </c>
      <c r="P682" t="s">
        <v>102</v>
      </c>
      <c r="R682">
        <v>3916129</v>
      </c>
      <c r="T682" t="s">
        <v>6264</v>
      </c>
      <c r="V682" t="s">
        <v>9388</v>
      </c>
      <c r="W682">
        <v>33020</v>
      </c>
    </row>
    <row r="683" spans="1:23" x14ac:dyDescent="0.25">
      <c r="A683" t="s">
        <v>1424</v>
      </c>
      <c r="B683">
        <v>1</v>
      </c>
      <c r="C683" t="s">
        <v>1423</v>
      </c>
      <c r="D683" t="s">
        <v>102</v>
      </c>
      <c r="F683" t="s">
        <v>6199</v>
      </c>
      <c r="G683">
        <v>15</v>
      </c>
      <c r="H683" t="s">
        <v>6697</v>
      </c>
      <c r="I683" t="s">
        <v>1423</v>
      </c>
      <c r="J683">
        <v>25097</v>
      </c>
      <c r="K683">
        <v>2</v>
      </c>
      <c r="L683" t="s">
        <v>9389</v>
      </c>
      <c r="M683" t="s">
        <v>9390</v>
      </c>
      <c r="N683">
        <v>24</v>
      </c>
      <c r="O683" t="s">
        <v>9391</v>
      </c>
      <c r="P683" t="s">
        <v>102</v>
      </c>
      <c r="S683">
        <v>1</v>
      </c>
      <c r="T683" t="s">
        <v>6264</v>
      </c>
      <c r="U683" t="s">
        <v>70</v>
      </c>
      <c r="V683" t="s">
        <v>9392</v>
      </c>
    </row>
    <row r="684" spans="1:23" x14ac:dyDescent="0.25">
      <c r="A684" t="s">
        <v>9393</v>
      </c>
      <c r="B684">
        <v>1</v>
      </c>
      <c r="C684" t="s">
        <v>9394</v>
      </c>
      <c r="F684" t="s">
        <v>6231</v>
      </c>
      <c r="G684">
        <v>0</v>
      </c>
      <c r="H684" t="s">
        <v>30</v>
      </c>
      <c r="I684" t="s">
        <v>9394</v>
      </c>
      <c r="J684">
        <v>17870</v>
      </c>
      <c r="K684">
        <v>0</v>
      </c>
      <c r="L684" t="s">
        <v>7223</v>
      </c>
      <c r="M684" t="s">
        <v>6598</v>
      </c>
      <c r="O684" t="s">
        <v>9395</v>
      </c>
      <c r="P684" t="s">
        <v>30</v>
      </c>
      <c r="T684" t="s">
        <v>30</v>
      </c>
    </row>
    <row r="685" spans="1:23" x14ac:dyDescent="0.25">
      <c r="A685" t="s">
        <v>9396</v>
      </c>
      <c r="B685">
        <v>1</v>
      </c>
      <c r="C685" t="s">
        <v>9397</v>
      </c>
      <c r="D685" t="s">
        <v>126</v>
      </c>
      <c r="F685" t="s">
        <v>6231</v>
      </c>
      <c r="G685">
        <v>86</v>
      </c>
      <c r="H685" t="s">
        <v>9398</v>
      </c>
      <c r="I685" t="s">
        <v>9397</v>
      </c>
      <c r="J685">
        <v>12234</v>
      </c>
      <c r="K685">
        <v>5</v>
      </c>
      <c r="L685" t="s">
        <v>9399</v>
      </c>
      <c r="M685" t="s">
        <v>9400</v>
      </c>
      <c r="N685">
        <v>29</v>
      </c>
      <c r="O685" t="s">
        <v>9401</v>
      </c>
      <c r="P685" t="s">
        <v>126</v>
      </c>
      <c r="R685">
        <v>13863</v>
      </c>
      <c r="T685" t="s">
        <v>6272</v>
      </c>
      <c r="V685" t="s">
        <v>9402</v>
      </c>
      <c r="W685">
        <v>24453</v>
      </c>
    </row>
    <row r="686" spans="1:23" x14ac:dyDescent="0.25">
      <c r="A686" t="s">
        <v>1482</v>
      </c>
      <c r="B686">
        <v>1</v>
      </c>
      <c r="C686" t="s">
        <v>1481</v>
      </c>
      <c r="D686" t="s">
        <v>64</v>
      </c>
      <c r="F686" t="s">
        <v>6199</v>
      </c>
      <c r="G686">
        <v>21</v>
      </c>
      <c r="H686" t="s">
        <v>6690</v>
      </c>
      <c r="I686" t="s">
        <v>1481</v>
      </c>
      <c r="J686">
        <v>26764</v>
      </c>
      <c r="K686">
        <v>0</v>
      </c>
      <c r="L686" t="s">
        <v>9403</v>
      </c>
      <c r="M686" t="s">
        <v>9404</v>
      </c>
      <c r="N686">
        <v>22</v>
      </c>
      <c r="O686" t="s">
        <v>9405</v>
      </c>
      <c r="P686" t="s">
        <v>64</v>
      </c>
      <c r="S686">
        <v>3</v>
      </c>
      <c r="T686" t="s">
        <v>6313</v>
      </c>
      <c r="U686" t="s">
        <v>2209</v>
      </c>
      <c r="V686" t="s">
        <v>9406</v>
      </c>
    </row>
    <row r="687" spans="1:23" x14ac:dyDescent="0.25">
      <c r="A687" t="s">
        <v>9407</v>
      </c>
      <c r="B687">
        <v>1</v>
      </c>
      <c r="C687" t="s">
        <v>9408</v>
      </c>
      <c r="D687" t="s">
        <v>102</v>
      </c>
      <c r="F687" t="s">
        <v>6199</v>
      </c>
      <c r="G687">
        <v>86</v>
      </c>
      <c r="H687" t="s">
        <v>6566</v>
      </c>
      <c r="I687" t="s">
        <v>9408</v>
      </c>
      <c r="J687">
        <v>25010</v>
      </c>
      <c r="K687">
        <v>1</v>
      </c>
      <c r="L687" t="s">
        <v>6283</v>
      </c>
      <c r="M687" t="s">
        <v>6262</v>
      </c>
      <c r="N687">
        <v>24</v>
      </c>
      <c r="O687" t="s">
        <v>9409</v>
      </c>
      <c r="P687" t="s">
        <v>102</v>
      </c>
      <c r="S687">
        <v>7</v>
      </c>
      <c r="T687" t="s">
        <v>6219</v>
      </c>
      <c r="U687" t="s">
        <v>2278</v>
      </c>
      <c r="V687" t="s">
        <v>9410</v>
      </c>
    </row>
    <row r="688" spans="1:23" x14ac:dyDescent="0.25">
      <c r="A688" t="s">
        <v>1711</v>
      </c>
      <c r="B688">
        <v>1</v>
      </c>
      <c r="C688" t="s">
        <v>2577</v>
      </c>
      <c r="D688" t="s">
        <v>64</v>
      </c>
      <c r="F688" t="s">
        <v>6199</v>
      </c>
      <c r="G688">
        <v>15</v>
      </c>
      <c r="H688" t="s">
        <v>6215</v>
      </c>
      <c r="I688" t="s">
        <v>2577</v>
      </c>
      <c r="J688">
        <v>23190</v>
      </c>
      <c r="K688">
        <v>4</v>
      </c>
      <c r="L688" t="s">
        <v>6734</v>
      </c>
      <c r="M688" t="s">
        <v>7364</v>
      </c>
      <c r="N688">
        <v>27</v>
      </c>
      <c r="O688" t="s">
        <v>9411</v>
      </c>
      <c r="P688" t="s">
        <v>64</v>
      </c>
      <c r="S688">
        <v>2</v>
      </c>
      <c r="T688" t="s">
        <v>6219</v>
      </c>
      <c r="U688" t="s">
        <v>2244</v>
      </c>
      <c r="V688" t="s">
        <v>9412</v>
      </c>
    </row>
    <row r="689" spans="1:23" x14ac:dyDescent="0.25">
      <c r="A689" t="s">
        <v>9413</v>
      </c>
      <c r="B689">
        <v>1</v>
      </c>
      <c r="C689" t="s">
        <v>9414</v>
      </c>
      <c r="F689" t="s">
        <v>6231</v>
      </c>
      <c r="G689">
        <v>0</v>
      </c>
      <c r="H689" t="s">
        <v>30</v>
      </c>
      <c r="I689" t="s">
        <v>9414</v>
      </c>
      <c r="J689">
        <v>18906</v>
      </c>
      <c r="K689">
        <v>0</v>
      </c>
      <c r="L689" t="s">
        <v>8151</v>
      </c>
      <c r="M689" t="s">
        <v>9415</v>
      </c>
      <c r="O689" t="s">
        <v>9416</v>
      </c>
      <c r="P689" t="s">
        <v>30</v>
      </c>
      <c r="T689" t="s">
        <v>30</v>
      </c>
    </row>
    <row r="690" spans="1:23" x14ac:dyDescent="0.25">
      <c r="A690" t="s">
        <v>9417</v>
      </c>
      <c r="B690">
        <v>2</v>
      </c>
      <c r="C690" t="s">
        <v>9418</v>
      </c>
      <c r="D690" t="s">
        <v>64</v>
      </c>
      <c r="F690" t="s">
        <v>6199</v>
      </c>
      <c r="G690">
        <v>39</v>
      </c>
      <c r="H690" t="s">
        <v>7690</v>
      </c>
      <c r="I690" t="s">
        <v>9418</v>
      </c>
      <c r="K690">
        <v>2</v>
      </c>
      <c r="L690" t="s">
        <v>7898</v>
      </c>
      <c r="M690" t="s">
        <v>9419</v>
      </c>
      <c r="N690">
        <v>26</v>
      </c>
      <c r="O690" t="s">
        <v>9420</v>
      </c>
      <c r="P690" t="s">
        <v>64</v>
      </c>
      <c r="T690" t="s">
        <v>6346</v>
      </c>
      <c r="V690" t="s">
        <v>9421</v>
      </c>
    </row>
    <row r="691" spans="1:23" x14ac:dyDescent="0.25">
      <c r="A691" t="s">
        <v>9417</v>
      </c>
      <c r="B691">
        <v>2</v>
      </c>
      <c r="C691" t="s">
        <v>9422</v>
      </c>
      <c r="D691" t="s">
        <v>6787</v>
      </c>
      <c r="F691" t="s">
        <v>6199</v>
      </c>
      <c r="G691">
        <v>45</v>
      </c>
      <c r="H691" t="s">
        <v>7690</v>
      </c>
      <c r="I691" t="s">
        <v>9422</v>
      </c>
      <c r="K691">
        <v>1</v>
      </c>
      <c r="L691" t="s">
        <v>7898</v>
      </c>
      <c r="M691" t="s">
        <v>9419</v>
      </c>
      <c r="O691" t="s">
        <v>9420</v>
      </c>
      <c r="P691" t="s">
        <v>64</v>
      </c>
      <c r="T691" t="s">
        <v>6346</v>
      </c>
      <c r="U691" t="s">
        <v>2229</v>
      </c>
    </row>
    <row r="692" spans="1:23" x14ac:dyDescent="0.25">
      <c r="A692" t="s">
        <v>9423</v>
      </c>
      <c r="B692">
        <v>1</v>
      </c>
      <c r="C692" t="s">
        <v>9424</v>
      </c>
      <c r="D692" t="s">
        <v>126</v>
      </c>
      <c r="F692" t="s">
        <v>6231</v>
      </c>
      <c r="G692">
        <v>43</v>
      </c>
      <c r="H692" t="s">
        <v>6746</v>
      </c>
      <c r="I692" t="s">
        <v>9424</v>
      </c>
      <c r="J692">
        <v>22407</v>
      </c>
      <c r="K692">
        <v>5</v>
      </c>
      <c r="L692" t="s">
        <v>6246</v>
      </c>
      <c r="M692" t="s">
        <v>9425</v>
      </c>
      <c r="N692">
        <v>28</v>
      </c>
      <c r="O692" t="s">
        <v>9426</v>
      </c>
      <c r="P692" t="s">
        <v>126</v>
      </c>
      <c r="Q692" t="s">
        <v>6922</v>
      </c>
      <c r="R692">
        <v>3916587</v>
      </c>
      <c r="T692" t="s">
        <v>6204</v>
      </c>
      <c r="V692" t="s">
        <v>9427</v>
      </c>
      <c r="W692">
        <v>33286</v>
      </c>
    </row>
    <row r="693" spans="1:23" x14ac:dyDescent="0.25">
      <c r="A693" t="s">
        <v>125</v>
      </c>
      <c r="B693">
        <v>1</v>
      </c>
      <c r="C693" t="s">
        <v>5416</v>
      </c>
      <c r="D693" t="s">
        <v>126</v>
      </c>
      <c r="E693" t="s">
        <v>9428</v>
      </c>
      <c r="F693" t="s">
        <v>6199</v>
      </c>
      <c r="G693">
        <v>87</v>
      </c>
      <c r="H693" t="s">
        <v>7228</v>
      </c>
      <c r="I693" t="s">
        <v>5416</v>
      </c>
      <c r="J693">
        <v>10974</v>
      </c>
      <c r="K693">
        <v>12</v>
      </c>
      <c r="L693" t="s">
        <v>9429</v>
      </c>
      <c r="M693" t="s">
        <v>9430</v>
      </c>
      <c r="N693">
        <v>32</v>
      </c>
      <c r="O693" t="s">
        <v>9431</v>
      </c>
      <c r="P693" t="s">
        <v>126</v>
      </c>
      <c r="R693">
        <v>13229</v>
      </c>
      <c r="T693" t="s">
        <v>6363</v>
      </c>
      <c r="V693" t="s">
        <v>9432</v>
      </c>
      <c r="W693">
        <v>24017</v>
      </c>
    </row>
    <row r="694" spans="1:23" x14ac:dyDescent="0.25">
      <c r="A694" t="s">
        <v>9433</v>
      </c>
      <c r="B694">
        <v>1</v>
      </c>
      <c r="C694" t="s">
        <v>9434</v>
      </c>
      <c r="D694" t="s">
        <v>126</v>
      </c>
      <c r="F694" t="s">
        <v>6199</v>
      </c>
      <c r="G694">
        <v>45</v>
      </c>
      <c r="H694" t="s">
        <v>6988</v>
      </c>
      <c r="I694" t="s">
        <v>9434</v>
      </c>
      <c r="J694">
        <v>26792</v>
      </c>
      <c r="K694">
        <v>0</v>
      </c>
      <c r="L694" t="s">
        <v>9435</v>
      </c>
      <c r="M694" t="s">
        <v>7833</v>
      </c>
      <c r="N694">
        <v>22</v>
      </c>
      <c r="O694" t="s">
        <v>9436</v>
      </c>
      <c r="P694" t="s">
        <v>126</v>
      </c>
      <c r="T694" t="s">
        <v>6227</v>
      </c>
      <c r="U694" t="s">
        <v>2311</v>
      </c>
      <c r="V694" t="s">
        <v>9437</v>
      </c>
    </row>
    <row r="695" spans="1:23" x14ac:dyDescent="0.25">
      <c r="A695" t="s">
        <v>2467</v>
      </c>
      <c r="B695">
        <v>1</v>
      </c>
      <c r="C695" t="s">
        <v>2784</v>
      </c>
      <c r="D695" t="s">
        <v>102</v>
      </c>
      <c r="F695" t="s">
        <v>6199</v>
      </c>
      <c r="G695">
        <v>88</v>
      </c>
      <c r="H695" t="s">
        <v>6776</v>
      </c>
      <c r="I695" t="s">
        <v>2784</v>
      </c>
      <c r="J695">
        <v>25304</v>
      </c>
      <c r="K695">
        <v>2</v>
      </c>
      <c r="L695" t="s">
        <v>9438</v>
      </c>
      <c r="M695" t="s">
        <v>6317</v>
      </c>
      <c r="N695">
        <v>25</v>
      </c>
      <c r="O695" t="s">
        <v>9439</v>
      </c>
      <c r="P695" t="s">
        <v>102</v>
      </c>
      <c r="S695">
        <v>9</v>
      </c>
      <c r="T695" t="s">
        <v>6264</v>
      </c>
      <c r="U695" t="s">
        <v>2224</v>
      </c>
      <c r="V695" t="s">
        <v>9440</v>
      </c>
    </row>
    <row r="696" spans="1:23" x14ac:dyDescent="0.25">
      <c r="A696" t="s">
        <v>9441</v>
      </c>
      <c r="B696">
        <v>1</v>
      </c>
      <c r="C696" t="s">
        <v>9442</v>
      </c>
      <c r="D696" t="s">
        <v>102</v>
      </c>
      <c r="E696" t="s">
        <v>9443</v>
      </c>
      <c r="F696" t="s">
        <v>6199</v>
      </c>
      <c r="G696">
        <v>80</v>
      </c>
      <c r="H696" t="s">
        <v>6636</v>
      </c>
      <c r="I696" t="s">
        <v>9442</v>
      </c>
      <c r="J696">
        <v>21062</v>
      </c>
      <c r="K696">
        <v>3</v>
      </c>
      <c r="L696" t="s">
        <v>9444</v>
      </c>
      <c r="M696" t="s">
        <v>6598</v>
      </c>
      <c r="N696">
        <v>24</v>
      </c>
      <c r="O696" t="s">
        <v>9445</v>
      </c>
      <c r="P696" t="s">
        <v>102</v>
      </c>
      <c r="R696">
        <v>3929817</v>
      </c>
      <c r="T696" t="s">
        <v>6204</v>
      </c>
      <c r="V696" t="s">
        <v>9446</v>
      </c>
      <c r="W696">
        <v>32356</v>
      </c>
    </row>
    <row r="697" spans="1:23" x14ac:dyDescent="0.25">
      <c r="A697" t="s">
        <v>9447</v>
      </c>
      <c r="B697">
        <v>1</v>
      </c>
      <c r="C697" t="s">
        <v>9448</v>
      </c>
      <c r="D697" t="s">
        <v>64</v>
      </c>
      <c r="E697" t="s">
        <v>9449</v>
      </c>
      <c r="F697" t="s">
        <v>6199</v>
      </c>
      <c r="G697">
        <v>33</v>
      </c>
      <c r="H697" t="s">
        <v>6215</v>
      </c>
      <c r="I697" t="s">
        <v>9448</v>
      </c>
      <c r="J697">
        <v>20904</v>
      </c>
      <c r="K697">
        <v>4</v>
      </c>
      <c r="L697" t="s">
        <v>9450</v>
      </c>
      <c r="M697" t="s">
        <v>9451</v>
      </c>
      <c r="N697">
        <v>27</v>
      </c>
      <c r="O697" t="s">
        <v>9452</v>
      </c>
      <c r="P697" t="s">
        <v>64</v>
      </c>
      <c r="R697">
        <v>3699935</v>
      </c>
      <c r="T697" t="s">
        <v>6264</v>
      </c>
      <c r="V697" t="s">
        <v>9453</v>
      </c>
      <c r="W697">
        <v>32390</v>
      </c>
    </row>
    <row r="698" spans="1:23" x14ac:dyDescent="0.25">
      <c r="A698" t="s">
        <v>2537</v>
      </c>
      <c r="B698">
        <v>1</v>
      </c>
      <c r="C698" t="s">
        <v>2851</v>
      </c>
      <c r="D698" t="s">
        <v>29</v>
      </c>
      <c r="E698" t="s">
        <v>9454</v>
      </c>
      <c r="F698" t="s">
        <v>6199</v>
      </c>
      <c r="G698">
        <v>5</v>
      </c>
      <c r="H698" t="s">
        <v>6647</v>
      </c>
      <c r="I698" t="s">
        <v>2851</v>
      </c>
      <c r="J698">
        <v>21046</v>
      </c>
      <c r="K698">
        <v>7</v>
      </c>
      <c r="L698" t="s">
        <v>6754</v>
      </c>
      <c r="M698" t="s">
        <v>9455</v>
      </c>
      <c r="N698">
        <v>30</v>
      </c>
      <c r="O698" t="s">
        <v>9456</v>
      </c>
      <c r="P698" t="s">
        <v>29</v>
      </c>
      <c r="R698">
        <v>3886812</v>
      </c>
      <c r="S698">
        <v>2</v>
      </c>
      <c r="T698" t="s">
        <v>6212</v>
      </c>
      <c r="U698" t="s">
        <v>94</v>
      </c>
      <c r="V698" t="s">
        <v>9457</v>
      </c>
      <c r="W698">
        <v>32138</v>
      </c>
    </row>
    <row r="699" spans="1:23" x14ac:dyDescent="0.25">
      <c r="A699" t="s">
        <v>9458</v>
      </c>
      <c r="B699">
        <v>1</v>
      </c>
      <c r="C699" t="s">
        <v>9459</v>
      </c>
      <c r="D699" t="s">
        <v>29</v>
      </c>
      <c r="F699" t="s">
        <v>6199</v>
      </c>
      <c r="H699" t="s">
        <v>6868</v>
      </c>
      <c r="I699" t="s">
        <v>9459</v>
      </c>
      <c r="K699">
        <v>1</v>
      </c>
      <c r="L699" t="s">
        <v>9134</v>
      </c>
      <c r="M699" t="s">
        <v>9460</v>
      </c>
      <c r="N699">
        <v>23</v>
      </c>
      <c r="O699" t="s">
        <v>9461</v>
      </c>
      <c r="P699" t="s">
        <v>29</v>
      </c>
      <c r="T699" t="s">
        <v>6212</v>
      </c>
      <c r="V699" t="s">
        <v>9462</v>
      </c>
    </row>
    <row r="700" spans="1:23" x14ac:dyDescent="0.25">
      <c r="A700" t="s">
        <v>9463</v>
      </c>
      <c r="B700">
        <v>1</v>
      </c>
      <c r="C700" t="s">
        <v>9464</v>
      </c>
      <c r="D700" t="s">
        <v>126</v>
      </c>
      <c r="E700" t="s">
        <v>9465</v>
      </c>
      <c r="F700" t="s">
        <v>6199</v>
      </c>
      <c r="G700">
        <v>86</v>
      </c>
      <c r="H700" t="s">
        <v>6658</v>
      </c>
      <c r="I700" t="s">
        <v>9464</v>
      </c>
      <c r="J700">
        <v>20635</v>
      </c>
      <c r="K700">
        <v>4</v>
      </c>
      <c r="L700" t="s">
        <v>8453</v>
      </c>
      <c r="M700" t="s">
        <v>6885</v>
      </c>
      <c r="N700">
        <v>27</v>
      </c>
      <c r="O700" t="s">
        <v>9466</v>
      </c>
      <c r="P700" t="s">
        <v>126</v>
      </c>
      <c r="R700">
        <v>3957316</v>
      </c>
      <c r="T700" t="s">
        <v>6227</v>
      </c>
      <c r="V700" t="s">
        <v>9467</v>
      </c>
      <c r="W700">
        <v>31719</v>
      </c>
    </row>
    <row r="701" spans="1:23" x14ac:dyDescent="0.25">
      <c r="A701" t="s">
        <v>9468</v>
      </c>
      <c r="B701">
        <v>1</v>
      </c>
      <c r="C701" t="s">
        <v>9469</v>
      </c>
      <c r="F701" t="s">
        <v>6231</v>
      </c>
      <c r="G701">
        <v>0</v>
      </c>
      <c r="H701" t="s">
        <v>30</v>
      </c>
      <c r="I701" t="s">
        <v>9469</v>
      </c>
      <c r="J701">
        <v>18888</v>
      </c>
      <c r="K701">
        <v>0</v>
      </c>
      <c r="L701" t="s">
        <v>6704</v>
      </c>
      <c r="M701" t="s">
        <v>9470</v>
      </c>
      <c r="O701" t="s">
        <v>9471</v>
      </c>
      <c r="P701" t="s">
        <v>30</v>
      </c>
      <c r="T701" t="s">
        <v>30</v>
      </c>
    </row>
    <row r="702" spans="1:23" x14ac:dyDescent="0.25">
      <c r="A702" t="s">
        <v>9472</v>
      </c>
      <c r="B702">
        <v>1</v>
      </c>
      <c r="C702" t="s">
        <v>9473</v>
      </c>
      <c r="D702" t="s">
        <v>29</v>
      </c>
      <c r="F702" t="s">
        <v>6231</v>
      </c>
      <c r="H702" t="s">
        <v>6421</v>
      </c>
      <c r="I702" t="s">
        <v>9473</v>
      </c>
      <c r="J702">
        <v>21821</v>
      </c>
      <c r="K702">
        <v>0</v>
      </c>
      <c r="L702" t="s">
        <v>9474</v>
      </c>
      <c r="M702" t="s">
        <v>9475</v>
      </c>
      <c r="N702">
        <v>23</v>
      </c>
      <c r="O702" t="s">
        <v>9476</v>
      </c>
      <c r="P702" t="s">
        <v>29</v>
      </c>
      <c r="Q702" t="s">
        <v>6411</v>
      </c>
      <c r="T702" t="s">
        <v>6385</v>
      </c>
      <c r="V702" t="s">
        <v>9477</v>
      </c>
    </row>
    <row r="703" spans="1:23" x14ac:dyDescent="0.25">
      <c r="A703" t="s">
        <v>9478</v>
      </c>
      <c r="B703">
        <v>1</v>
      </c>
      <c r="C703" t="s">
        <v>9479</v>
      </c>
      <c r="D703" t="s">
        <v>126</v>
      </c>
      <c r="E703" t="s">
        <v>9480</v>
      </c>
      <c r="F703" t="s">
        <v>6199</v>
      </c>
      <c r="G703">
        <v>88</v>
      </c>
      <c r="H703" t="s">
        <v>7228</v>
      </c>
      <c r="I703" t="s">
        <v>9479</v>
      </c>
      <c r="J703">
        <v>20770</v>
      </c>
      <c r="K703">
        <v>5</v>
      </c>
      <c r="L703" t="s">
        <v>6015</v>
      </c>
      <c r="M703" t="s">
        <v>9481</v>
      </c>
      <c r="N703">
        <v>27</v>
      </c>
      <c r="O703" t="s">
        <v>9482</v>
      </c>
      <c r="P703" t="s">
        <v>126</v>
      </c>
      <c r="R703">
        <v>3929924</v>
      </c>
      <c r="T703" t="s">
        <v>9483</v>
      </c>
      <c r="V703" t="s">
        <v>9484</v>
      </c>
      <c r="W703">
        <v>31973</v>
      </c>
    </row>
    <row r="704" spans="1:23" x14ac:dyDescent="0.25">
      <c r="A704" t="s">
        <v>731</v>
      </c>
      <c r="B704">
        <v>1</v>
      </c>
      <c r="C704" t="s">
        <v>9485</v>
      </c>
      <c r="D704" t="s">
        <v>102</v>
      </c>
      <c r="F704" t="s">
        <v>6199</v>
      </c>
      <c r="G704">
        <v>8</v>
      </c>
      <c r="H704" t="s">
        <v>7139</v>
      </c>
      <c r="I704" t="s">
        <v>9485</v>
      </c>
      <c r="J704">
        <v>19135</v>
      </c>
      <c r="K704">
        <v>5</v>
      </c>
      <c r="L704" t="s">
        <v>9486</v>
      </c>
      <c r="M704" t="s">
        <v>9487</v>
      </c>
      <c r="N704">
        <v>26</v>
      </c>
      <c r="O704" t="s">
        <v>9488</v>
      </c>
      <c r="P704" t="s">
        <v>102</v>
      </c>
      <c r="R704">
        <v>3128362</v>
      </c>
      <c r="T704" t="s">
        <v>6227</v>
      </c>
      <c r="V704" t="s">
        <v>9489</v>
      </c>
      <c r="W704">
        <v>30639</v>
      </c>
    </row>
    <row r="705" spans="1:23" x14ac:dyDescent="0.25">
      <c r="A705" t="s">
        <v>9490</v>
      </c>
      <c r="B705">
        <v>1</v>
      </c>
      <c r="C705" t="s">
        <v>9491</v>
      </c>
      <c r="D705" t="s">
        <v>126</v>
      </c>
      <c r="F705" t="s">
        <v>6199</v>
      </c>
      <c r="G705">
        <v>88</v>
      </c>
      <c r="H705" t="s">
        <v>6746</v>
      </c>
      <c r="I705" t="s">
        <v>9491</v>
      </c>
      <c r="J705">
        <v>21560</v>
      </c>
      <c r="K705">
        <v>3</v>
      </c>
      <c r="L705" t="s">
        <v>9492</v>
      </c>
      <c r="M705" t="s">
        <v>9493</v>
      </c>
      <c r="O705" t="s">
        <v>9494</v>
      </c>
      <c r="P705" t="s">
        <v>126</v>
      </c>
      <c r="R705">
        <v>3121659</v>
      </c>
      <c r="T705" t="s">
        <v>6227</v>
      </c>
      <c r="W705">
        <v>32573</v>
      </c>
    </row>
    <row r="706" spans="1:23" x14ac:dyDescent="0.25">
      <c r="A706" t="s">
        <v>9495</v>
      </c>
      <c r="B706">
        <v>1</v>
      </c>
      <c r="C706" t="s">
        <v>9496</v>
      </c>
      <c r="D706" t="s">
        <v>6787</v>
      </c>
      <c r="E706" t="s">
        <v>9497</v>
      </c>
      <c r="F706" t="s">
        <v>6199</v>
      </c>
      <c r="G706">
        <v>40</v>
      </c>
      <c r="H706" t="s">
        <v>6658</v>
      </c>
      <c r="I706" t="s">
        <v>9496</v>
      </c>
      <c r="J706">
        <v>20581</v>
      </c>
      <c r="K706">
        <v>4</v>
      </c>
      <c r="L706" t="s">
        <v>6321</v>
      </c>
      <c r="M706" t="s">
        <v>9498</v>
      </c>
      <c r="N706">
        <v>27</v>
      </c>
      <c r="O706" t="s">
        <v>9499</v>
      </c>
      <c r="P706" t="s">
        <v>64</v>
      </c>
      <c r="R706">
        <v>3040499</v>
      </c>
      <c r="T706" t="s">
        <v>6212</v>
      </c>
      <c r="V706" t="s">
        <v>9500</v>
      </c>
      <c r="W706">
        <v>31510</v>
      </c>
    </row>
    <row r="707" spans="1:23" x14ac:dyDescent="0.25">
      <c r="A707" t="s">
        <v>9501</v>
      </c>
      <c r="B707">
        <v>1</v>
      </c>
      <c r="C707" t="s">
        <v>9502</v>
      </c>
      <c r="D707" t="s">
        <v>64</v>
      </c>
      <c r="E707" t="s">
        <v>9503</v>
      </c>
      <c r="F707" t="s">
        <v>6199</v>
      </c>
      <c r="G707">
        <v>22</v>
      </c>
      <c r="H707" t="s">
        <v>6336</v>
      </c>
      <c r="I707" t="s">
        <v>9502</v>
      </c>
      <c r="J707">
        <v>20078</v>
      </c>
      <c r="K707">
        <v>4</v>
      </c>
      <c r="L707" t="s">
        <v>9504</v>
      </c>
      <c r="M707" t="s">
        <v>8528</v>
      </c>
      <c r="N707">
        <v>28</v>
      </c>
      <c r="O707" t="s">
        <v>9505</v>
      </c>
      <c r="P707" t="s">
        <v>64</v>
      </c>
      <c r="R707">
        <v>3140525</v>
      </c>
      <c r="T707" t="s">
        <v>6446</v>
      </c>
      <c r="V707" t="s">
        <v>9506</v>
      </c>
      <c r="W707">
        <v>31396</v>
      </c>
    </row>
    <row r="708" spans="1:23" x14ac:dyDescent="0.25">
      <c r="A708" t="s">
        <v>9507</v>
      </c>
      <c r="B708">
        <v>1</v>
      </c>
      <c r="C708" t="s">
        <v>9508</v>
      </c>
      <c r="D708" t="s">
        <v>102</v>
      </c>
      <c r="F708" t="s">
        <v>6231</v>
      </c>
      <c r="G708">
        <v>13</v>
      </c>
      <c r="H708" t="s">
        <v>6739</v>
      </c>
      <c r="I708" t="s">
        <v>9508</v>
      </c>
      <c r="J708">
        <v>16657</v>
      </c>
      <c r="K708">
        <v>8</v>
      </c>
      <c r="L708" t="s">
        <v>7625</v>
      </c>
      <c r="M708" t="s">
        <v>6317</v>
      </c>
      <c r="N708">
        <v>30</v>
      </c>
      <c r="O708" t="s">
        <v>9509</v>
      </c>
      <c r="P708" t="s">
        <v>102</v>
      </c>
      <c r="R708">
        <v>17279</v>
      </c>
      <c r="T708" t="s">
        <v>6227</v>
      </c>
      <c r="V708" t="s">
        <v>9510</v>
      </c>
      <c r="W708">
        <v>28121</v>
      </c>
    </row>
    <row r="709" spans="1:23" x14ac:dyDescent="0.25">
      <c r="A709" t="s">
        <v>9511</v>
      </c>
      <c r="B709">
        <v>1</v>
      </c>
      <c r="C709" t="s">
        <v>9512</v>
      </c>
      <c r="D709" t="s">
        <v>102</v>
      </c>
      <c r="F709" t="s">
        <v>6199</v>
      </c>
      <c r="G709">
        <v>47</v>
      </c>
      <c r="H709" t="s">
        <v>6336</v>
      </c>
      <c r="I709" t="s">
        <v>9512</v>
      </c>
      <c r="J709">
        <v>28597</v>
      </c>
      <c r="K709">
        <v>0</v>
      </c>
      <c r="L709" t="s">
        <v>6240</v>
      </c>
      <c r="M709" t="s">
        <v>9513</v>
      </c>
      <c r="O709" t="s">
        <v>9514</v>
      </c>
      <c r="P709" t="s">
        <v>102</v>
      </c>
      <c r="T709" t="s">
        <v>6212</v>
      </c>
    </row>
    <row r="710" spans="1:23" x14ac:dyDescent="0.25">
      <c r="A710" t="s">
        <v>9515</v>
      </c>
      <c r="B710">
        <v>1</v>
      </c>
      <c r="C710" t="s">
        <v>9516</v>
      </c>
      <c r="D710" t="s">
        <v>64</v>
      </c>
      <c r="F710" t="s">
        <v>6199</v>
      </c>
      <c r="G710">
        <v>36</v>
      </c>
      <c r="H710" t="s">
        <v>7139</v>
      </c>
      <c r="I710" t="s">
        <v>9516</v>
      </c>
      <c r="J710">
        <v>26550</v>
      </c>
      <c r="K710">
        <v>1</v>
      </c>
      <c r="L710" t="s">
        <v>9517</v>
      </c>
      <c r="M710" t="s">
        <v>9518</v>
      </c>
      <c r="N710">
        <v>25</v>
      </c>
      <c r="O710" t="s">
        <v>9519</v>
      </c>
      <c r="P710" t="s">
        <v>64</v>
      </c>
      <c r="T710" t="s">
        <v>6346</v>
      </c>
      <c r="V710" t="s">
        <v>6644</v>
      </c>
    </row>
    <row r="711" spans="1:23" x14ac:dyDescent="0.25">
      <c r="A711" t="s">
        <v>142</v>
      </c>
      <c r="B711">
        <v>1</v>
      </c>
      <c r="C711" t="s">
        <v>5550</v>
      </c>
      <c r="D711" t="s">
        <v>102</v>
      </c>
      <c r="E711" t="s">
        <v>9520</v>
      </c>
      <c r="F711" t="s">
        <v>6199</v>
      </c>
      <c r="G711">
        <v>17</v>
      </c>
      <c r="H711" t="s">
        <v>6239</v>
      </c>
      <c r="I711" t="s">
        <v>5550</v>
      </c>
      <c r="J711">
        <v>14187</v>
      </c>
      <c r="K711">
        <v>10</v>
      </c>
      <c r="L711" t="s">
        <v>9521</v>
      </c>
      <c r="M711" t="s">
        <v>9522</v>
      </c>
      <c r="N711">
        <v>31</v>
      </c>
      <c r="O711" t="s">
        <v>9523</v>
      </c>
      <c r="P711" t="s">
        <v>102</v>
      </c>
      <c r="R711">
        <v>14912</v>
      </c>
      <c r="T711" t="s">
        <v>6204</v>
      </c>
      <c r="V711" t="s">
        <v>9524</v>
      </c>
      <c r="W711">
        <v>25755</v>
      </c>
    </row>
    <row r="712" spans="1:23" x14ac:dyDescent="0.25">
      <c r="A712" t="s">
        <v>9525</v>
      </c>
      <c r="B712">
        <v>1</v>
      </c>
      <c r="C712" t="s">
        <v>9526</v>
      </c>
      <c r="D712" t="s">
        <v>102</v>
      </c>
      <c r="F712" t="s">
        <v>6199</v>
      </c>
      <c r="G712">
        <v>0</v>
      </c>
      <c r="H712" t="s">
        <v>6260</v>
      </c>
      <c r="I712" t="s">
        <v>9526</v>
      </c>
      <c r="J712">
        <v>21387</v>
      </c>
      <c r="K712">
        <v>3</v>
      </c>
      <c r="L712" t="s">
        <v>9527</v>
      </c>
      <c r="M712" t="s">
        <v>7833</v>
      </c>
      <c r="O712" t="s">
        <v>9528</v>
      </c>
      <c r="P712" t="s">
        <v>102</v>
      </c>
      <c r="R712">
        <v>3120558</v>
      </c>
      <c r="T712" t="s">
        <v>6264</v>
      </c>
      <c r="W712">
        <v>32599</v>
      </c>
    </row>
    <row r="713" spans="1:23" x14ac:dyDescent="0.25">
      <c r="A713" t="s">
        <v>9529</v>
      </c>
      <c r="B713">
        <v>1</v>
      </c>
      <c r="C713" t="s">
        <v>9530</v>
      </c>
      <c r="D713" t="s">
        <v>29</v>
      </c>
      <c r="F713" t="s">
        <v>6199</v>
      </c>
      <c r="G713">
        <v>4</v>
      </c>
      <c r="H713" t="s">
        <v>7690</v>
      </c>
      <c r="I713" t="s">
        <v>9530</v>
      </c>
      <c r="J713">
        <v>21815</v>
      </c>
      <c r="K713">
        <v>5</v>
      </c>
      <c r="L713" t="s">
        <v>7691</v>
      </c>
      <c r="M713" t="s">
        <v>9531</v>
      </c>
      <c r="N713">
        <v>27</v>
      </c>
      <c r="O713" t="s">
        <v>9532</v>
      </c>
      <c r="P713" t="s">
        <v>29</v>
      </c>
      <c r="S713">
        <v>3</v>
      </c>
      <c r="T713" t="s">
        <v>6219</v>
      </c>
      <c r="U713" t="s">
        <v>2248</v>
      </c>
      <c r="V713" t="s">
        <v>9533</v>
      </c>
    </row>
    <row r="714" spans="1:23" x14ac:dyDescent="0.25">
      <c r="A714" t="s">
        <v>9534</v>
      </c>
      <c r="B714">
        <v>1</v>
      </c>
      <c r="C714" t="s">
        <v>9535</v>
      </c>
      <c r="D714" t="s">
        <v>64</v>
      </c>
      <c r="E714" t="s">
        <v>9536</v>
      </c>
      <c r="F714" t="s">
        <v>6199</v>
      </c>
      <c r="G714">
        <v>0</v>
      </c>
      <c r="H714" t="s">
        <v>6636</v>
      </c>
      <c r="I714" t="s">
        <v>9535</v>
      </c>
      <c r="J714">
        <v>21439</v>
      </c>
      <c r="K714">
        <v>3</v>
      </c>
      <c r="L714" t="s">
        <v>9537</v>
      </c>
      <c r="M714" t="s">
        <v>8240</v>
      </c>
      <c r="N714">
        <v>25</v>
      </c>
      <c r="O714" t="s">
        <v>9538</v>
      </c>
      <c r="P714" t="s">
        <v>64</v>
      </c>
      <c r="T714" t="s">
        <v>6446</v>
      </c>
      <c r="V714" t="s">
        <v>9539</v>
      </c>
      <c r="W714">
        <v>32404</v>
      </c>
    </row>
    <row r="715" spans="1:23" x14ac:dyDescent="0.25">
      <c r="A715" t="s">
        <v>9540</v>
      </c>
      <c r="B715">
        <v>1</v>
      </c>
      <c r="C715" t="s">
        <v>9541</v>
      </c>
      <c r="D715" t="s">
        <v>29</v>
      </c>
      <c r="F715" t="s">
        <v>6199</v>
      </c>
      <c r="G715">
        <v>0</v>
      </c>
      <c r="H715" t="s">
        <v>6471</v>
      </c>
      <c r="I715" t="s">
        <v>9541</v>
      </c>
      <c r="J715">
        <v>17371</v>
      </c>
      <c r="K715">
        <v>10</v>
      </c>
      <c r="L715" t="s">
        <v>7335</v>
      </c>
      <c r="M715" t="s">
        <v>9542</v>
      </c>
      <c r="N715">
        <v>33</v>
      </c>
      <c r="O715" t="s">
        <v>9543</v>
      </c>
      <c r="P715" t="s">
        <v>29</v>
      </c>
      <c r="T715" t="s">
        <v>6212</v>
      </c>
      <c r="V715" t="s">
        <v>9544</v>
      </c>
      <c r="W715">
        <v>28704</v>
      </c>
    </row>
    <row r="716" spans="1:23" x14ac:dyDescent="0.25">
      <c r="A716" t="s">
        <v>605</v>
      </c>
      <c r="B716">
        <v>1</v>
      </c>
      <c r="C716" t="s">
        <v>9545</v>
      </c>
      <c r="D716" t="s">
        <v>126</v>
      </c>
      <c r="E716" t="s">
        <v>9546</v>
      </c>
      <c r="F716" t="s">
        <v>6231</v>
      </c>
      <c r="G716">
        <v>85</v>
      </c>
      <c r="H716" t="s">
        <v>6351</v>
      </c>
      <c r="I716" t="s">
        <v>9545</v>
      </c>
      <c r="J716">
        <v>18522</v>
      </c>
      <c r="K716">
        <v>6</v>
      </c>
      <c r="L716" t="s">
        <v>6982</v>
      </c>
      <c r="M716" t="s">
        <v>9547</v>
      </c>
      <c r="N716">
        <v>28</v>
      </c>
      <c r="O716" t="s">
        <v>9548</v>
      </c>
      <c r="P716" t="s">
        <v>126</v>
      </c>
      <c r="R716">
        <v>2982151</v>
      </c>
      <c r="T716" t="s">
        <v>6363</v>
      </c>
      <c r="V716" t="s">
        <v>9549</v>
      </c>
      <c r="W716">
        <v>29783</v>
      </c>
    </row>
    <row r="717" spans="1:23" x14ac:dyDescent="0.25">
      <c r="A717" t="s">
        <v>9550</v>
      </c>
      <c r="B717">
        <v>1</v>
      </c>
      <c r="C717" t="s">
        <v>9551</v>
      </c>
      <c r="D717" t="s">
        <v>29</v>
      </c>
      <c r="F717" t="s">
        <v>6199</v>
      </c>
      <c r="G717">
        <v>0</v>
      </c>
      <c r="H717" t="s">
        <v>6239</v>
      </c>
      <c r="I717" t="s">
        <v>9551</v>
      </c>
      <c r="J717">
        <v>22157</v>
      </c>
      <c r="K717">
        <v>2</v>
      </c>
      <c r="L717" t="s">
        <v>9552</v>
      </c>
      <c r="M717" t="s">
        <v>6796</v>
      </c>
      <c r="N717">
        <v>25</v>
      </c>
      <c r="O717" t="s">
        <v>9553</v>
      </c>
      <c r="P717" t="s">
        <v>29</v>
      </c>
      <c r="T717" t="s">
        <v>6219</v>
      </c>
      <c r="V717" t="s">
        <v>9554</v>
      </c>
      <c r="W717">
        <v>33016</v>
      </c>
    </row>
    <row r="718" spans="1:23" x14ac:dyDescent="0.25">
      <c r="A718" t="s">
        <v>1752</v>
      </c>
      <c r="B718">
        <v>1</v>
      </c>
      <c r="C718" t="s">
        <v>5153</v>
      </c>
      <c r="D718" t="s">
        <v>64</v>
      </c>
      <c r="E718" t="s">
        <v>9555</v>
      </c>
      <c r="F718" t="s">
        <v>6199</v>
      </c>
      <c r="G718">
        <v>34</v>
      </c>
      <c r="H718" t="s">
        <v>6336</v>
      </c>
      <c r="I718" t="s">
        <v>5153</v>
      </c>
      <c r="J718">
        <v>20360</v>
      </c>
      <c r="K718">
        <v>8</v>
      </c>
      <c r="L718" t="s">
        <v>6811</v>
      </c>
      <c r="M718" t="s">
        <v>6885</v>
      </c>
      <c r="N718">
        <v>30</v>
      </c>
      <c r="O718" t="s">
        <v>9556</v>
      </c>
      <c r="P718" t="s">
        <v>64</v>
      </c>
      <c r="R718">
        <v>3122976</v>
      </c>
      <c r="T718" t="s">
        <v>6264</v>
      </c>
      <c r="V718" t="s">
        <v>9557</v>
      </c>
      <c r="W718">
        <v>31394</v>
      </c>
    </row>
    <row r="719" spans="1:23" x14ac:dyDescent="0.25">
      <c r="A719" t="s">
        <v>9558</v>
      </c>
      <c r="B719">
        <v>1</v>
      </c>
      <c r="C719" t="s">
        <v>9559</v>
      </c>
      <c r="D719" t="s">
        <v>126</v>
      </c>
      <c r="F719" t="s">
        <v>6199</v>
      </c>
      <c r="H719" t="s">
        <v>6200</v>
      </c>
      <c r="I719" t="s">
        <v>9559</v>
      </c>
      <c r="K719">
        <v>1</v>
      </c>
      <c r="L719" t="s">
        <v>8245</v>
      </c>
      <c r="M719" t="s">
        <v>9560</v>
      </c>
      <c r="O719" t="s">
        <v>9561</v>
      </c>
      <c r="P719" t="s">
        <v>126</v>
      </c>
      <c r="Q719" t="s">
        <v>6922</v>
      </c>
      <c r="T719" t="s">
        <v>6227</v>
      </c>
    </row>
    <row r="720" spans="1:23" x14ac:dyDescent="0.25">
      <c r="A720" t="s">
        <v>9562</v>
      </c>
      <c r="B720">
        <v>1</v>
      </c>
      <c r="C720" t="s">
        <v>9563</v>
      </c>
      <c r="D720" t="s">
        <v>64</v>
      </c>
      <c r="F720" t="s">
        <v>6199</v>
      </c>
      <c r="G720">
        <v>40</v>
      </c>
      <c r="H720" t="s">
        <v>8955</v>
      </c>
      <c r="I720" t="s">
        <v>9563</v>
      </c>
      <c r="J720">
        <v>23194</v>
      </c>
      <c r="K720">
        <v>0</v>
      </c>
      <c r="L720" t="s">
        <v>9564</v>
      </c>
      <c r="M720" t="s">
        <v>9565</v>
      </c>
      <c r="N720">
        <v>24</v>
      </c>
      <c r="O720" t="s">
        <v>9566</v>
      </c>
      <c r="P720" t="s">
        <v>64</v>
      </c>
      <c r="S720">
        <v>6</v>
      </c>
      <c r="T720" t="s">
        <v>6313</v>
      </c>
      <c r="U720" t="s">
        <v>159</v>
      </c>
      <c r="V720" t="s">
        <v>9567</v>
      </c>
    </row>
    <row r="721" spans="1:23" x14ac:dyDescent="0.25">
      <c r="A721" t="s">
        <v>2350</v>
      </c>
      <c r="B721">
        <v>1</v>
      </c>
      <c r="C721" t="s">
        <v>9568</v>
      </c>
      <c r="D721" t="s">
        <v>6787</v>
      </c>
      <c r="F721" t="s">
        <v>6199</v>
      </c>
      <c r="G721">
        <v>40</v>
      </c>
      <c r="H721" t="s">
        <v>6208</v>
      </c>
      <c r="I721" t="s">
        <v>9568</v>
      </c>
      <c r="J721">
        <v>24278</v>
      </c>
      <c r="K721">
        <v>3</v>
      </c>
      <c r="L721" t="s">
        <v>7122</v>
      </c>
      <c r="M721" t="s">
        <v>9569</v>
      </c>
      <c r="N721">
        <v>26</v>
      </c>
      <c r="O721" t="s">
        <v>9570</v>
      </c>
      <c r="P721" t="s">
        <v>64</v>
      </c>
      <c r="S721">
        <v>6</v>
      </c>
      <c r="T721" t="s">
        <v>6219</v>
      </c>
      <c r="U721" t="s">
        <v>2228</v>
      </c>
      <c r="V721" t="s">
        <v>9571</v>
      </c>
    </row>
    <row r="722" spans="1:23" x14ac:dyDescent="0.25">
      <c r="A722" t="s">
        <v>9572</v>
      </c>
      <c r="B722">
        <v>1</v>
      </c>
      <c r="C722" t="s">
        <v>9573</v>
      </c>
      <c r="D722" t="s">
        <v>102</v>
      </c>
      <c r="E722" t="s">
        <v>9574</v>
      </c>
      <c r="F722" t="s">
        <v>6199</v>
      </c>
      <c r="G722">
        <v>14</v>
      </c>
      <c r="H722" t="s">
        <v>6232</v>
      </c>
      <c r="I722" t="s">
        <v>9573</v>
      </c>
      <c r="J722">
        <v>19306</v>
      </c>
      <c r="K722">
        <v>5</v>
      </c>
      <c r="L722" t="s">
        <v>9575</v>
      </c>
      <c r="M722" t="s">
        <v>9576</v>
      </c>
      <c r="N722">
        <v>27</v>
      </c>
      <c r="O722" t="s">
        <v>9577</v>
      </c>
      <c r="P722" t="s">
        <v>102</v>
      </c>
      <c r="R722">
        <v>2980061</v>
      </c>
      <c r="T722" t="s">
        <v>6219</v>
      </c>
      <c r="V722" t="s">
        <v>9578</v>
      </c>
      <c r="W722">
        <v>30629</v>
      </c>
    </row>
    <row r="723" spans="1:23" x14ac:dyDescent="0.25">
      <c r="A723" t="s">
        <v>9579</v>
      </c>
      <c r="B723">
        <v>1</v>
      </c>
      <c r="C723" t="s">
        <v>9580</v>
      </c>
      <c r="D723" t="s">
        <v>102</v>
      </c>
      <c r="E723" t="s">
        <v>9581</v>
      </c>
      <c r="F723" t="s">
        <v>6199</v>
      </c>
      <c r="G723">
        <v>84</v>
      </c>
      <c r="H723" t="s">
        <v>6260</v>
      </c>
      <c r="I723" t="s">
        <v>9580</v>
      </c>
      <c r="J723">
        <v>21311</v>
      </c>
      <c r="K723">
        <v>5</v>
      </c>
      <c r="L723" t="s">
        <v>9582</v>
      </c>
      <c r="M723" t="s">
        <v>6598</v>
      </c>
      <c r="N723">
        <v>27</v>
      </c>
      <c r="O723" t="s">
        <v>9583</v>
      </c>
      <c r="P723" t="s">
        <v>102</v>
      </c>
      <c r="R723">
        <v>3933568</v>
      </c>
      <c r="T723" t="s">
        <v>6346</v>
      </c>
      <c r="V723" t="s">
        <v>9584</v>
      </c>
      <c r="W723">
        <v>32141</v>
      </c>
    </row>
    <row r="724" spans="1:23" x14ac:dyDescent="0.25">
      <c r="A724" t="s">
        <v>9585</v>
      </c>
      <c r="B724">
        <v>1</v>
      </c>
      <c r="C724" t="s">
        <v>9586</v>
      </c>
      <c r="D724" t="s">
        <v>102</v>
      </c>
      <c r="E724" t="s">
        <v>9587</v>
      </c>
      <c r="F724" t="s">
        <v>6199</v>
      </c>
      <c r="G724">
        <v>12</v>
      </c>
      <c r="H724" t="s">
        <v>7944</v>
      </c>
      <c r="I724" t="s">
        <v>9586</v>
      </c>
      <c r="J724">
        <v>18574</v>
      </c>
      <c r="K724">
        <v>6</v>
      </c>
      <c r="L724" t="s">
        <v>6240</v>
      </c>
      <c r="M724" t="s">
        <v>9588</v>
      </c>
      <c r="N724">
        <v>27</v>
      </c>
      <c r="O724" t="s">
        <v>9589</v>
      </c>
      <c r="P724" t="s">
        <v>102</v>
      </c>
      <c r="R724">
        <v>2976250</v>
      </c>
      <c r="T724" t="s">
        <v>6346</v>
      </c>
      <c r="V724" t="s">
        <v>9590</v>
      </c>
      <c r="W724">
        <v>29837</v>
      </c>
    </row>
    <row r="725" spans="1:23" x14ac:dyDescent="0.25">
      <c r="A725" t="s">
        <v>9591</v>
      </c>
      <c r="B725">
        <v>1</v>
      </c>
      <c r="C725" t="s">
        <v>9592</v>
      </c>
      <c r="D725" t="s">
        <v>126</v>
      </c>
      <c r="F725" t="s">
        <v>6199</v>
      </c>
      <c r="G725">
        <v>0</v>
      </c>
      <c r="H725" t="s">
        <v>6208</v>
      </c>
      <c r="I725" t="s">
        <v>9592</v>
      </c>
      <c r="J725">
        <v>19662</v>
      </c>
      <c r="K725">
        <v>1</v>
      </c>
      <c r="L725" t="s">
        <v>9593</v>
      </c>
      <c r="M725" t="s">
        <v>9419</v>
      </c>
      <c r="N725">
        <v>23</v>
      </c>
      <c r="O725" t="s">
        <v>9594</v>
      </c>
      <c r="P725" t="s">
        <v>126</v>
      </c>
      <c r="T725" t="s">
        <v>6396</v>
      </c>
      <c r="U725" t="s">
        <v>2221</v>
      </c>
      <c r="V725" t="s">
        <v>9595</v>
      </c>
      <c r="W725">
        <v>30894</v>
      </c>
    </row>
    <row r="726" spans="1:23" x14ac:dyDescent="0.25">
      <c r="A726" t="s">
        <v>9596</v>
      </c>
      <c r="B726">
        <v>1</v>
      </c>
      <c r="C726" t="s">
        <v>9597</v>
      </c>
      <c r="F726" t="s">
        <v>6231</v>
      </c>
      <c r="G726">
        <v>0</v>
      </c>
      <c r="H726" t="s">
        <v>30</v>
      </c>
      <c r="I726" t="s">
        <v>9597</v>
      </c>
      <c r="J726">
        <v>21095</v>
      </c>
      <c r="K726">
        <v>0</v>
      </c>
      <c r="L726" t="s">
        <v>9598</v>
      </c>
      <c r="M726" t="s">
        <v>9599</v>
      </c>
      <c r="O726" t="s">
        <v>9600</v>
      </c>
      <c r="P726" t="s">
        <v>30</v>
      </c>
      <c r="T726" t="s">
        <v>30</v>
      </c>
    </row>
    <row r="727" spans="1:23" x14ac:dyDescent="0.25">
      <c r="A727" t="s">
        <v>9601</v>
      </c>
      <c r="B727">
        <v>1</v>
      </c>
      <c r="C727" t="s">
        <v>9602</v>
      </c>
      <c r="D727" t="s">
        <v>29</v>
      </c>
      <c r="F727" t="s">
        <v>6231</v>
      </c>
      <c r="G727">
        <v>8</v>
      </c>
      <c r="H727" t="s">
        <v>6860</v>
      </c>
      <c r="I727" t="s">
        <v>9602</v>
      </c>
      <c r="J727">
        <v>14002</v>
      </c>
      <c r="K727">
        <v>1</v>
      </c>
      <c r="L727" t="s">
        <v>9603</v>
      </c>
      <c r="M727" t="s">
        <v>9604</v>
      </c>
      <c r="N727">
        <v>29</v>
      </c>
      <c r="O727" t="s">
        <v>9605</v>
      </c>
      <c r="P727" t="s">
        <v>29</v>
      </c>
      <c r="R727">
        <v>15007</v>
      </c>
      <c r="T727" t="s">
        <v>6249</v>
      </c>
      <c r="V727" t="s">
        <v>9606</v>
      </c>
    </row>
    <row r="728" spans="1:23" x14ac:dyDescent="0.25">
      <c r="A728" t="s">
        <v>1432</v>
      </c>
      <c r="B728">
        <v>1</v>
      </c>
      <c r="C728" t="s">
        <v>1431</v>
      </c>
      <c r="D728" t="s">
        <v>102</v>
      </c>
      <c r="F728" t="s">
        <v>6199</v>
      </c>
      <c r="G728">
        <v>15</v>
      </c>
      <c r="H728" t="s">
        <v>6739</v>
      </c>
      <c r="I728" t="s">
        <v>1431</v>
      </c>
      <c r="J728">
        <v>24977</v>
      </c>
      <c r="K728">
        <v>2</v>
      </c>
      <c r="L728" t="s">
        <v>9607</v>
      </c>
      <c r="M728" t="s">
        <v>9608</v>
      </c>
      <c r="N728">
        <v>24</v>
      </c>
      <c r="O728" t="s">
        <v>9609</v>
      </c>
      <c r="P728" t="s">
        <v>102</v>
      </c>
      <c r="S728">
        <v>1</v>
      </c>
      <c r="T728" t="s">
        <v>6204</v>
      </c>
      <c r="U728" t="s">
        <v>2229</v>
      </c>
      <c r="V728" t="s">
        <v>9610</v>
      </c>
    </row>
    <row r="729" spans="1:23" x14ac:dyDescent="0.25">
      <c r="A729" t="s">
        <v>9611</v>
      </c>
      <c r="B729">
        <v>1</v>
      </c>
      <c r="C729" t="s">
        <v>9612</v>
      </c>
      <c r="D729" t="s">
        <v>102</v>
      </c>
      <c r="E729" t="s">
        <v>9613</v>
      </c>
      <c r="F729" t="s">
        <v>6199</v>
      </c>
      <c r="G729">
        <v>16</v>
      </c>
      <c r="H729" t="s">
        <v>6416</v>
      </c>
      <c r="I729" t="s">
        <v>9612</v>
      </c>
      <c r="J729">
        <v>20372</v>
      </c>
      <c r="K729">
        <v>4</v>
      </c>
      <c r="L729" t="s">
        <v>7102</v>
      </c>
      <c r="M729" t="s">
        <v>9614</v>
      </c>
      <c r="N729">
        <v>27</v>
      </c>
      <c r="O729" t="s">
        <v>9615</v>
      </c>
      <c r="P729" t="s">
        <v>102</v>
      </c>
      <c r="R729">
        <v>3139456</v>
      </c>
      <c r="T729" t="s">
        <v>6454</v>
      </c>
      <c r="V729" t="s">
        <v>9616</v>
      </c>
      <c r="W729">
        <v>31623</v>
      </c>
    </row>
    <row r="730" spans="1:23" x14ac:dyDescent="0.25">
      <c r="A730" t="s">
        <v>9617</v>
      </c>
      <c r="B730">
        <v>1</v>
      </c>
      <c r="C730" t="s">
        <v>9618</v>
      </c>
      <c r="F730" t="s">
        <v>6231</v>
      </c>
      <c r="G730">
        <v>0</v>
      </c>
      <c r="H730" t="s">
        <v>30</v>
      </c>
      <c r="I730" t="s">
        <v>9618</v>
      </c>
      <c r="J730">
        <v>17780</v>
      </c>
      <c r="K730">
        <v>0</v>
      </c>
      <c r="L730" t="s">
        <v>6368</v>
      </c>
      <c r="M730" t="s">
        <v>9619</v>
      </c>
      <c r="O730" t="s">
        <v>9620</v>
      </c>
      <c r="P730" t="s">
        <v>30</v>
      </c>
      <c r="T730" t="s">
        <v>30</v>
      </c>
    </row>
    <row r="731" spans="1:23" x14ac:dyDescent="0.25">
      <c r="A731" t="s">
        <v>9621</v>
      </c>
      <c r="B731">
        <v>1</v>
      </c>
      <c r="C731" t="s">
        <v>9622</v>
      </c>
      <c r="D731" t="s">
        <v>102</v>
      </c>
      <c r="E731" t="s">
        <v>9623</v>
      </c>
      <c r="F731" t="s">
        <v>6199</v>
      </c>
      <c r="G731">
        <v>0</v>
      </c>
      <c r="H731" t="s">
        <v>6410</v>
      </c>
      <c r="I731" t="s">
        <v>9622</v>
      </c>
      <c r="J731">
        <v>21070</v>
      </c>
      <c r="K731">
        <v>3</v>
      </c>
      <c r="L731" t="s">
        <v>9624</v>
      </c>
      <c r="M731" t="s">
        <v>8058</v>
      </c>
      <c r="N731">
        <v>27</v>
      </c>
      <c r="O731" t="s">
        <v>9625</v>
      </c>
      <c r="P731" t="s">
        <v>102</v>
      </c>
      <c r="R731">
        <v>3121413</v>
      </c>
      <c r="T731" t="s">
        <v>6346</v>
      </c>
      <c r="V731" t="s">
        <v>9626</v>
      </c>
      <c r="W731">
        <v>32504</v>
      </c>
    </row>
    <row r="732" spans="1:23" x14ac:dyDescent="0.25">
      <c r="A732" t="s">
        <v>221</v>
      </c>
      <c r="B732">
        <v>1</v>
      </c>
      <c r="C732" t="s">
        <v>5350</v>
      </c>
      <c r="D732" t="s">
        <v>102</v>
      </c>
      <c r="E732" t="s">
        <v>9627</v>
      </c>
      <c r="F732" t="s">
        <v>6199</v>
      </c>
      <c r="G732">
        <v>0</v>
      </c>
      <c r="H732" t="s">
        <v>6296</v>
      </c>
      <c r="I732" t="s">
        <v>5350</v>
      </c>
      <c r="J732">
        <v>17048</v>
      </c>
      <c r="K732">
        <v>7</v>
      </c>
      <c r="L732" t="s">
        <v>9628</v>
      </c>
      <c r="M732" t="s">
        <v>6361</v>
      </c>
      <c r="N732">
        <v>29</v>
      </c>
      <c r="O732" t="s">
        <v>9629</v>
      </c>
      <c r="P732" t="s">
        <v>102</v>
      </c>
      <c r="R732">
        <v>2587819</v>
      </c>
      <c r="T732" t="s">
        <v>6227</v>
      </c>
      <c r="V732" t="s">
        <v>9630</v>
      </c>
      <c r="W732">
        <v>28691</v>
      </c>
    </row>
    <row r="733" spans="1:23" x14ac:dyDescent="0.25">
      <c r="A733" t="s">
        <v>1281</v>
      </c>
      <c r="B733">
        <v>1</v>
      </c>
      <c r="C733" t="s">
        <v>1280</v>
      </c>
      <c r="D733" t="s">
        <v>102</v>
      </c>
      <c r="F733" t="s">
        <v>6199</v>
      </c>
      <c r="G733">
        <v>14</v>
      </c>
      <c r="H733" t="s">
        <v>7411</v>
      </c>
      <c r="I733" t="s">
        <v>1280</v>
      </c>
      <c r="J733">
        <v>24173</v>
      </c>
      <c r="K733">
        <v>3</v>
      </c>
      <c r="L733" t="s">
        <v>6433</v>
      </c>
      <c r="M733" t="s">
        <v>6885</v>
      </c>
      <c r="N733">
        <v>26</v>
      </c>
      <c r="O733" t="s">
        <v>9631</v>
      </c>
      <c r="P733" t="s">
        <v>102</v>
      </c>
      <c r="S733">
        <v>2</v>
      </c>
      <c r="T733" t="s">
        <v>6212</v>
      </c>
      <c r="U733" t="s">
        <v>2251</v>
      </c>
      <c r="V733" t="s">
        <v>9632</v>
      </c>
    </row>
    <row r="734" spans="1:23" x14ac:dyDescent="0.25">
      <c r="A734" t="s">
        <v>9633</v>
      </c>
      <c r="B734">
        <v>1</v>
      </c>
      <c r="C734" t="s">
        <v>9634</v>
      </c>
      <c r="D734" t="s">
        <v>29</v>
      </c>
      <c r="F734" t="s">
        <v>6231</v>
      </c>
      <c r="G734">
        <v>66</v>
      </c>
      <c r="H734" t="s">
        <v>9635</v>
      </c>
      <c r="I734" t="s">
        <v>9634</v>
      </c>
      <c r="J734">
        <v>14564</v>
      </c>
      <c r="K734">
        <v>1</v>
      </c>
      <c r="L734" t="s">
        <v>9636</v>
      </c>
      <c r="M734" t="s">
        <v>6598</v>
      </c>
      <c r="N734">
        <v>29</v>
      </c>
      <c r="O734" t="s">
        <v>9637</v>
      </c>
      <c r="P734" t="s">
        <v>29</v>
      </c>
      <c r="T734" t="s">
        <v>6742</v>
      </c>
      <c r="V734" t="s">
        <v>9638</v>
      </c>
      <c r="W734">
        <v>900005</v>
      </c>
    </row>
    <row r="735" spans="1:23" x14ac:dyDescent="0.25">
      <c r="A735" t="s">
        <v>9639</v>
      </c>
      <c r="B735">
        <v>1</v>
      </c>
      <c r="C735" t="s">
        <v>9640</v>
      </c>
      <c r="D735" t="s">
        <v>126</v>
      </c>
      <c r="F735" t="s">
        <v>6199</v>
      </c>
      <c r="G735">
        <v>0</v>
      </c>
      <c r="H735" t="s">
        <v>6200</v>
      </c>
      <c r="I735" t="s">
        <v>9640</v>
      </c>
      <c r="K735">
        <v>1</v>
      </c>
      <c r="L735" t="s">
        <v>9641</v>
      </c>
      <c r="M735" t="s">
        <v>9642</v>
      </c>
      <c r="O735" t="s">
        <v>9643</v>
      </c>
      <c r="P735" t="s">
        <v>126</v>
      </c>
      <c r="T735" t="s">
        <v>6355</v>
      </c>
    </row>
    <row r="736" spans="1:23" x14ac:dyDescent="0.25">
      <c r="A736" t="s">
        <v>9644</v>
      </c>
      <c r="B736">
        <v>1</v>
      </c>
      <c r="C736" t="s">
        <v>9645</v>
      </c>
      <c r="D736" t="s">
        <v>102</v>
      </c>
      <c r="F736" t="s">
        <v>6199</v>
      </c>
      <c r="H736" t="s">
        <v>7128</v>
      </c>
      <c r="I736" t="s">
        <v>9645</v>
      </c>
      <c r="K736">
        <v>1</v>
      </c>
      <c r="L736" t="s">
        <v>9646</v>
      </c>
      <c r="M736" t="s">
        <v>9647</v>
      </c>
      <c r="N736">
        <v>24</v>
      </c>
      <c r="O736" t="s">
        <v>9648</v>
      </c>
      <c r="P736" t="s">
        <v>102</v>
      </c>
      <c r="T736" t="s">
        <v>6219</v>
      </c>
      <c r="V736" t="s">
        <v>9649</v>
      </c>
    </row>
    <row r="737" spans="1:23" x14ac:dyDescent="0.25">
      <c r="A737" t="s">
        <v>194</v>
      </c>
      <c r="B737">
        <v>1</v>
      </c>
      <c r="C737" t="s">
        <v>9650</v>
      </c>
      <c r="D737" t="s">
        <v>102</v>
      </c>
      <c r="E737" t="s">
        <v>9651</v>
      </c>
      <c r="F737" t="s">
        <v>6199</v>
      </c>
      <c r="G737">
        <v>16</v>
      </c>
      <c r="H737" t="s">
        <v>6296</v>
      </c>
      <c r="I737" t="s">
        <v>9650</v>
      </c>
      <c r="J737">
        <v>13878</v>
      </c>
      <c r="K737">
        <v>10</v>
      </c>
      <c r="L737" t="s">
        <v>9652</v>
      </c>
      <c r="M737" t="s">
        <v>9653</v>
      </c>
      <c r="N737">
        <v>33</v>
      </c>
      <c r="O737" t="s">
        <v>9654</v>
      </c>
      <c r="P737" t="s">
        <v>102</v>
      </c>
      <c r="R737">
        <v>14922</v>
      </c>
      <c r="T737" t="s">
        <v>6212</v>
      </c>
      <c r="V737" t="s">
        <v>9655</v>
      </c>
      <c r="W737">
        <v>25793</v>
      </c>
    </row>
    <row r="738" spans="1:23" x14ac:dyDescent="0.25">
      <c r="A738" t="s">
        <v>9656</v>
      </c>
      <c r="B738">
        <v>1</v>
      </c>
      <c r="C738" t="s">
        <v>9657</v>
      </c>
      <c r="D738" t="s">
        <v>126</v>
      </c>
      <c r="F738" t="s">
        <v>6199</v>
      </c>
      <c r="G738">
        <v>45</v>
      </c>
      <c r="H738" t="s">
        <v>6200</v>
      </c>
      <c r="I738" t="s">
        <v>9657</v>
      </c>
      <c r="K738">
        <v>1</v>
      </c>
      <c r="L738" t="s">
        <v>9658</v>
      </c>
      <c r="M738" t="s">
        <v>9659</v>
      </c>
      <c r="N738">
        <v>25</v>
      </c>
      <c r="O738" t="s">
        <v>9660</v>
      </c>
      <c r="P738" t="s">
        <v>126</v>
      </c>
      <c r="T738" t="s">
        <v>6355</v>
      </c>
      <c r="V738" t="s">
        <v>9661</v>
      </c>
    </row>
    <row r="739" spans="1:23" x14ac:dyDescent="0.25">
      <c r="A739" t="s">
        <v>9662</v>
      </c>
      <c r="B739">
        <v>1</v>
      </c>
      <c r="C739" t="s">
        <v>9663</v>
      </c>
      <c r="D739" t="s">
        <v>102</v>
      </c>
      <c r="F739" t="s">
        <v>6199</v>
      </c>
      <c r="G739">
        <v>17</v>
      </c>
      <c r="H739" t="s">
        <v>6342</v>
      </c>
      <c r="I739" t="s">
        <v>9663</v>
      </c>
      <c r="J739">
        <v>28519</v>
      </c>
      <c r="K739">
        <v>0</v>
      </c>
      <c r="L739" t="s">
        <v>8974</v>
      </c>
      <c r="M739" t="s">
        <v>9664</v>
      </c>
      <c r="N739">
        <v>23</v>
      </c>
      <c r="O739" t="s">
        <v>9665</v>
      </c>
      <c r="P739" t="s">
        <v>102</v>
      </c>
      <c r="T739" t="s">
        <v>6212</v>
      </c>
      <c r="U739" t="s">
        <v>62</v>
      </c>
      <c r="V739" t="s">
        <v>9666</v>
      </c>
    </row>
    <row r="740" spans="1:23" x14ac:dyDescent="0.25">
      <c r="A740" t="s">
        <v>761</v>
      </c>
      <c r="B740">
        <v>1</v>
      </c>
      <c r="C740" t="s">
        <v>9667</v>
      </c>
      <c r="D740" t="s">
        <v>102</v>
      </c>
      <c r="E740" t="s">
        <v>9668</v>
      </c>
      <c r="F740" t="s">
        <v>6199</v>
      </c>
      <c r="G740">
        <v>18</v>
      </c>
      <c r="H740" t="s">
        <v>6629</v>
      </c>
      <c r="I740" t="s">
        <v>9667</v>
      </c>
      <c r="J740">
        <v>19046</v>
      </c>
      <c r="K740">
        <v>5</v>
      </c>
      <c r="L740" t="s">
        <v>6838</v>
      </c>
      <c r="M740" t="s">
        <v>9669</v>
      </c>
      <c r="N740">
        <v>27</v>
      </c>
      <c r="O740" t="s">
        <v>9670</v>
      </c>
      <c r="P740" t="s">
        <v>102</v>
      </c>
      <c r="R740">
        <v>3052470</v>
      </c>
      <c r="T740" t="s">
        <v>6219</v>
      </c>
      <c r="V740" t="s">
        <v>9671</v>
      </c>
      <c r="W740">
        <v>30288</v>
      </c>
    </row>
    <row r="741" spans="1:23" x14ac:dyDescent="0.25">
      <c r="A741" t="s">
        <v>1115</v>
      </c>
      <c r="B741">
        <v>1</v>
      </c>
      <c r="C741" t="s">
        <v>1114</v>
      </c>
      <c r="D741" t="s">
        <v>29</v>
      </c>
      <c r="F741" t="s">
        <v>6199</v>
      </c>
      <c r="G741">
        <v>10</v>
      </c>
      <c r="H741" t="s">
        <v>6860</v>
      </c>
      <c r="I741" t="s">
        <v>1114</v>
      </c>
      <c r="J741">
        <v>21841</v>
      </c>
      <c r="K741">
        <v>6</v>
      </c>
      <c r="L741" t="s">
        <v>7095</v>
      </c>
      <c r="M741" t="s">
        <v>9672</v>
      </c>
      <c r="N741">
        <v>27</v>
      </c>
      <c r="O741" t="s">
        <v>9673</v>
      </c>
      <c r="P741" t="s">
        <v>29</v>
      </c>
      <c r="R741">
        <v>4036378</v>
      </c>
      <c r="S741">
        <v>1</v>
      </c>
      <c r="T741" t="s">
        <v>6227</v>
      </c>
      <c r="U741" t="s">
        <v>28</v>
      </c>
      <c r="V741" t="s">
        <v>9674</v>
      </c>
      <c r="W741">
        <v>32696</v>
      </c>
    </row>
    <row r="742" spans="1:23" x14ac:dyDescent="0.25">
      <c r="A742" t="s">
        <v>368</v>
      </c>
      <c r="B742">
        <v>1</v>
      </c>
      <c r="C742" t="s">
        <v>5185</v>
      </c>
      <c r="D742" t="s">
        <v>102</v>
      </c>
      <c r="E742" t="s">
        <v>9675</v>
      </c>
      <c r="F742" t="s">
        <v>6199</v>
      </c>
      <c r="G742">
        <v>83</v>
      </c>
      <c r="H742" t="s">
        <v>6392</v>
      </c>
      <c r="I742" t="s">
        <v>5185</v>
      </c>
      <c r="J742">
        <v>17986</v>
      </c>
      <c r="K742">
        <v>9</v>
      </c>
      <c r="L742" t="s">
        <v>6246</v>
      </c>
      <c r="M742" t="s">
        <v>9676</v>
      </c>
      <c r="N742">
        <v>30</v>
      </c>
      <c r="O742" t="s">
        <v>9677</v>
      </c>
      <c r="P742" t="s">
        <v>102</v>
      </c>
      <c r="R742">
        <v>3045144</v>
      </c>
      <c r="T742" t="s">
        <v>6212</v>
      </c>
      <c r="V742" t="s">
        <v>9678</v>
      </c>
      <c r="W742">
        <v>29288</v>
      </c>
    </row>
    <row r="743" spans="1:23" x14ac:dyDescent="0.25">
      <c r="A743" t="s">
        <v>9679</v>
      </c>
      <c r="B743">
        <v>1</v>
      </c>
      <c r="C743" t="s">
        <v>9680</v>
      </c>
      <c r="D743" t="s">
        <v>102</v>
      </c>
      <c r="F743" t="s">
        <v>6231</v>
      </c>
      <c r="G743">
        <v>83</v>
      </c>
      <c r="H743" t="s">
        <v>7128</v>
      </c>
      <c r="I743" t="s">
        <v>9680</v>
      </c>
      <c r="J743">
        <v>18749</v>
      </c>
      <c r="K743">
        <v>0</v>
      </c>
      <c r="L743" t="s">
        <v>9681</v>
      </c>
      <c r="M743" t="s">
        <v>7122</v>
      </c>
      <c r="N743">
        <v>26</v>
      </c>
      <c r="O743" t="s">
        <v>9682</v>
      </c>
      <c r="P743" t="s">
        <v>102</v>
      </c>
      <c r="R743">
        <v>2973769</v>
      </c>
      <c r="T743" t="s">
        <v>6385</v>
      </c>
      <c r="V743" t="s">
        <v>9683</v>
      </c>
      <c r="W743">
        <v>30049</v>
      </c>
    </row>
    <row r="744" spans="1:23" x14ac:dyDescent="0.25">
      <c r="A744" t="s">
        <v>9684</v>
      </c>
      <c r="B744">
        <v>1</v>
      </c>
      <c r="C744" t="s">
        <v>9685</v>
      </c>
      <c r="D744" t="s">
        <v>126</v>
      </c>
      <c r="F744" t="s">
        <v>6199</v>
      </c>
      <c r="H744" t="s">
        <v>6807</v>
      </c>
      <c r="I744" t="s">
        <v>9685</v>
      </c>
      <c r="K744">
        <v>1</v>
      </c>
      <c r="L744" t="s">
        <v>7095</v>
      </c>
      <c r="M744" t="s">
        <v>9686</v>
      </c>
      <c r="N744">
        <v>25</v>
      </c>
      <c r="O744" t="s">
        <v>9687</v>
      </c>
      <c r="P744" t="s">
        <v>126</v>
      </c>
      <c r="T744" t="s">
        <v>6204</v>
      </c>
      <c r="V744" t="s">
        <v>9688</v>
      </c>
    </row>
    <row r="745" spans="1:23" x14ac:dyDescent="0.25">
      <c r="A745" t="s">
        <v>9689</v>
      </c>
      <c r="B745">
        <v>1</v>
      </c>
      <c r="C745" t="s">
        <v>9690</v>
      </c>
      <c r="D745" t="s">
        <v>126</v>
      </c>
      <c r="E745" t="s">
        <v>9691</v>
      </c>
      <c r="F745" t="s">
        <v>6231</v>
      </c>
      <c r="G745">
        <v>85</v>
      </c>
      <c r="H745" t="s">
        <v>7921</v>
      </c>
      <c r="I745" t="s">
        <v>9690</v>
      </c>
      <c r="J745">
        <v>17064</v>
      </c>
      <c r="K745">
        <v>5</v>
      </c>
      <c r="L745" t="s">
        <v>8479</v>
      </c>
      <c r="M745" t="s">
        <v>9692</v>
      </c>
      <c r="N745">
        <v>27</v>
      </c>
      <c r="O745" t="s">
        <v>9693</v>
      </c>
      <c r="P745" t="s">
        <v>126</v>
      </c>
      <c r="R745">
        <v>2972765</v>
      </c>
      <c r="T745" t="s">
        <v>6396</v>
      </c>
      <c r="V745" t="s">
        <v>9694</v>
      </c>
      <c r="W745">
        <v>28941</v>
      </c>
    </row>
    <row r="746" spans="1:23" x14ac:dyDescent="0.25">
      <c r="A746" t="s">
        <v>9695</v>
      </c>
      <c r="B746">
        <v>1</v>
      </c>
      <c r="C746" t="s">
        <v>9696</v>
      </c>
      <c r="D746" t="s">
        <v>126</v>
      </c>
      <c r="F746" t="s">
        <v>6199</v>
      </c>
      <c r="G746">
        <v>48</v>
      </c>
      <c r="H746" t="s">
        <v>6462</v>
      </c>
      <c r="I746" t="s">
        <v>9696</v>
      </c>
      <c r="J746">
        <v>21195</v>
      </c>
      <c r="K746">
        <v>3</v>
      </c>
      <c r="L746" t="s">
        <v>6754</v>
      </c>
      <c r="M746" t="s">
        <v>9697</v>
      </c>
      <c r="N746">
        <v>25</v>
      </c>
      <c r="O746" t="s">
        <v>9698</v>
      </c>
      <c r="P746" t="s">
        <v>126</v>
      </c>
      <c r="R746">
        <v>3117919</v>
      </c>
      <c r="T746" t="s">
        <v>6363</v>
      </c>
      <c r="V746" t="s">
        <v>9699</v>
      </c>
      <c r="W746">
        <v>32391</v>
      </c>
    </row>
    <row r="747" spans="1:23" x14ac:dyDescent="0.25">
      <c r="A747" t="s">
        <v>9700</v>
      </c>
      <c r="B747">
        <v>1</v>
      </c>
      <c r="C747" t="s">
        <v>9701</v>
      </c>
      <c r="D747" t="s">
        <v>102</v>
      </c>
      <c r="F747" t="s">
        <v>6199</v>
      </c>
      <c r="G747">
        <v>85</v>
      </c>
      <c r="H747" t="s">
        <v>6260</v>
      </c>
      <c r="I747" t="s">
        <v>9701</v>
      </c>
      <c r="J747">
        <v>28284</v>
      </c>
      <c r="K747">
        <v>0</v>
      </c>
      <c r="L747" t="s">
        <v>9702</v>
      </c>
      <c r="M747" t="s">
        <v>9703</v>
      </c>
      <c r="N747">
        <v>26</v>
      </c>
      <c r="O747" t="s">
        <v>9704</v>
      </c>
      <c r="P747" t="s">
        <v>102</v>
      </c>
      <c r="T747" t="s">
        <v>6264</v>
      </c>
      <c r="U747" t="s">
        <v>2244</v>
      </c>
      <c r="V747" t="s">
        <v>9705</v>
      </c>
    </row>
    <row r="748" spans="1:23" x14ac:dyDescent="0.25">
      <c r="A748" t="s">
        <v>9706</v>
      </c>
      <c r="B748">
        <v>1</v>
      </c>
      <c r="C748" t="s">
        <v>9707</v>
      </c>
      <c r="D748" t="s">
        <v>29</v>
      </c>
      <c r="F748" t="s">
        <v>6199</v>
      </c>
      <c r="H748" t="s">
        <v>7128</v>
      </c>
      <c r="I748" t="s">
        <v>9707</v>
      </c>
      <c r="K748">
        <v>0</v>
      </c>
      <c r="L748" t="s">
        <v>9603</v>
      </c>
      <c r="M748" t="s">
        <v>9708</v>
      </c>
      <c r="N748">
        <v>25</v>
      </c>
      <c r="O748" t="s">
        <v>9709</v>
      </c>
      <c r="P748" t="s">
        <v>29</v>
      </c>
      <c r="T748" t="s">
        <v>6264</v>
      </c>
      <c r="V748" t="s">
        <v>9710</v>
      </c>
    </row>
    <row r="749" spans="1:23" x14ac:dyDescent="0.25">
      <c r="A749" t="s">
        <v>9711</v>
      </c>
      <c r="B749">
        <v>1</v>
      </c>
      <c r="C749" t="s">
        <v>9712</v>
      </c>
      <c r="D749" t="s">
        <v>102</v>
      </c>
      <c r="F749" t="s">
        <v>6199</v>
      </c>
      <c r="G749">
        <v>0</v>
      </c>
      <c r="H749" t="s">
        <v>8014</v>
      </c>
      <c r="I749" t="s">
        <v>9712</v>
      </c>
      <c r="K749">
        <v>1</v>
      </c>
      <c r="L749" t="s">
        <v>9713</v>
      </c>
      <c r="M749" t="s">
        <v>9714</v>
      </c>
      <c r="N749">
        <v>22</v>
      </c>
      <c r="O749" t="s">
        <v>9715</v>
      </c>
      <c r="P749" t="s">
        <v>102</v>
      </c>
      <c r="T749" t="s">
        <v>6264</v>
      </c>
      <c r="V749" t="s">
        <v>9716</v>
      </c>
    </row>
    <row r="750" spans="1:23" x14ac:dyDescent="0.25">
      <c r="A750" t="s">
        <v>9717</v>
      </c>
      <c r="B750">
        <v>1</v>
      </c>
      <c r="C750" t="s">
        <v>9718</v>
      </c>
      <c r="D750" t="s">
        <v>29</v>
      </c>
      <c r="F750" t="s">
        <v>6199</v>
      </c>
      <c r="G750">
        <v>0</v>
      </c>
      <c r="H750" t="s">
        <v>6462</v>
      </c>
      <c r="I750" t="s">
        <v>9718</v>
      </c>
      <c r="J750">
        <v>16452</v>
      </c>
      <c r="K750">
        <v>12</v>
      </c>
      <c r="L750" t="s">
        <v>6778</v>
      </c>
      <c r="M750" t="s">
        <v>9719</v>
      </c>
      <c r="N750">
        <v>34</v>
      </c>
      <c r="O750" t="s">
        <v>9720</v>
      </c>
      <c r="P750" t="s">
        <v>29</v>
      </c>
      <c r="T750" t="s">
        <v>6212</v>
      </c>
      <c r="V750" t="s">
        <v>9721</v>
      </c>
    </row>
    <row r="751" spans="1:23" x14ac:dyDescent="0.25">
      <c r="A751" t="s">
        <v>9722</v>
      </c>
      <c r="B751">
        <v>1</v>
      </c>
      <c r="C751" t="s">
        <v>9723</v>
      </c>
      <c r="D751" t="s">
        <v>102</v>
      </c>
      <c r="F751" t="s">
        <v>6199</v>
      </c>
      <c r="G751">
        <v>18</v>
      </c>
      <c r="H751" t="s">
        <v>6807</v>
      </c>
      <c r="I751" t="s">
        <v>9723</v>
      </c>
      <c r="K751">
        <v>1</v>
      </c>
      <c r="L751" t="s">
        <v>7570</v>
      </c>
      <c r="M751" t="s">
        <v>9147</v>
      </c>
      <c r="N751">
        <v>24</v>
      </c>
      <c r="O751" t="s">
        <v>9724</v>
      </c>
      <c r="P751" t="s">
        <v>102</v>
      </c>
      <c r="T751" t="s">
        <v>6212</v>
      </c>
      <c r="V751" t="s">
        <v>9725</v>
      </c>
    </row>
    <row r="752" spans="1:23" x14ac:dyDescent="0.25">
      <c r="A752" t="s">
        <v>504</v>
      </c>
      <c r="B752">
        <v>1</v>
      </c>
      <c r="C752" t="s">
        <v>2806</v>
      </c>
      <c r="D752" t="s">
        <v>102</v>
      </c>
      <c r="E752" t="s">
        <v>9726</v>
      </c>
      <c r="F752" t="s">
        <v>6199</v>
      </c>
      <c r="G752">
        <v>87</v>
      </c>
      <c r="H752" t="s">
        <v>6421</v>
      </c>
      <c r="I752" t="s">
        <v>2806</v>
      </c>
      <c r="J752">
        <v>20038</v>
      </c>
      <c r="K752">
        <v>8</v>
      </c>
      <c r="L752" t="s">
        <v>9727</v>
      </c>
      <c r="M752" t="s">
        <v>9728</v>
      </c>
      <c r="N752">
        <v>30</v>
      </c>
      <c r="O752" t="s">
        <v>9729</v>
      </c>
      <c r="P752" t="s">
        <v>102</v>
      </c>
      <c r="R752">
        <v>3123075</v>
      </c>
      <c r="S752">
        <v>9</v>
      </c>
      <c r="T752" t="s">
        <v>6446</v>
      </c>
      <c r="U752" t="s">
        <v>92</v>
      </c>
      <c r="V752" t="s">
        <v>9312</v>
      </c>
      <c r="W752">
        <v>31180</v>
      </c>
    </row>
    <row r="753" spans="1:23" x14ac:dyDescent="0.25">
      <c r="A753" t="s">
        <v>9730</v>
      </c>
      <c r="B753">
        <v>1</v>
      </c>
      <c r="C753" t="s">
        <v>9731</v>
      </c>
      <c r="D753" t="s">
        <v>64</v>
      </c>
      <c r="F753" t="s">
        <v>6231</v>
      </c>
      <c r="G753">
        <v>17</v>
      </c>
      <c r="H753" t="s">
        <v>9732</v>
      </c>
      <c r="I753" t="s">
        <v>9731</v>
      </c>
      <c r="J753">
        <v>21842</v>
      </c>
      <c r="K753">
        <v>2</v>
      </c>
      <c r="L753" t="s">
        <v>8304</v>
      </c>
      <c r="M753" t="s">
        <v>9733</v>
      </c>
      <c r="N753">
        <v>24</v>
      </c>
      <c r="O753" t="s">
        <v>9734</v>
      </c>
      <c r="P753" t="s">
        <v>64</v>
      </c>
      <c r="R753">
        <v>4042112</v>
      </c>
      <c r="T753" t="s">
        <v>6454</v>
      </c>
      <c r="U753" t="s">
        <v>2248</v>
      </c>
      <c r="V753" t="s">
        <v>9060</v>
      </c>
      <c r="W753">
        <v>32966</v>
      </c>
    </row>
    <row r="754" spans="1:23" x14ac:dyDescent="0.25">
      <c r="A754" t="s">
        <v>9735</v>
      </c>
      <c r="B754">
        <v>1</v>
      </c>
      <c r="C754" t="s">
        <v>9736</v>
      </c>
      <c r="D754" t="s">
        <v>102</v>
      </c>
      <c r="F754" t="s">
        <v>6199</v>
      </c>
      <c r="H754" t="s">
        <v>6260</v>
      </c>
      <c r="I754" t="s">
        <v>9736</v>
      </c>
      <c r="K754">
        <v>1</v>
      </c>
      <c r="L754" t="s">
        <v>9737</v>
      </c>
      <c r="M754" t="s">
        <v>6655</v>
      </c>
      <c r="N754">
        <v>26</v>
      </c>
      <c r="O754" t="s">
        <v>9738</v>
      </c>
      <c r="P754" t="s">
        <v>102</v>
      </c>
      <c r="T754" t="s">
        <v>6219</v>
      </c>
      <c r="V754" t="s">
        <v>9739</v>
      </c>
    </row>
    <row r="755" spans="1:23" x14ac:dyDescent="0.25">
      <c r="A755" t="s">
        <v>65</v>
      </c>
      <c r="B755">
        <v>1</v>
      </c>
      <c r="C755" t="s">
        <v>5205</v>
      </c>
      <c r="D755" t="s">
        <v>29</v>
      </c>
      <c r="E755" t="s">
        <v>9740</v>
      </c>
      <c r="F755" t="s">
        <v>6199</v>
      </c>
      <c r="G755">
        <v>2</v>
      </c>
      <c r="H755" t="s">
        <v>6629</v>
      </c>
      <c r="I755" t="s">
        <v>5205</v>
      </c>
      <c r="J755">
        <v>732</v>
      </c>
      <c r="K755">
        <v>15</v>
      </c>
      <c r="L755" t="s">
        <v>6224</v>
      </c>
      <c r="M755" t="s">
        <v>6368</v>
      </c>
      <c r="N755">
        <v>37</v>
      </c>
      <c r="O755" t="s">
        <v>9741</v>
      </c>
      <c r="P755" t="s">
        <v>29</v>
      </c>
      <c r="R755">
        <v>11237</v>
      </c>
      <c r="T755" t="s">
        <v>6227</v>
      </c>
      <c r="V755" t="s">
        <v>9742</v>
      </c>
      <c r="W755">
        <v>8780</v>
      </c>
    </row>
    <row r="756" spans="1:23" x14ac:dyDescent="0.25">
      <c r="A756" t="s">
        <v>234</v>
      </c>
      <c r="B756">
        <v>1</v>
      </c>
      <c r="C756" t="s">
        <v>5406</v>
      </c>
      <c r="D756" t="s">
        <v>64</v>
      </c>
      <c r="E756" t="s">
        <v>9743</v>
      </c>
      <c r="F756" t="s">
        <v>6199</v>
      </c>
      <c r="G756">
        <v>24</v>
      </c>
      <c r="H756" t="s">
        <v>8526</v>
      </c>
      <c r="I756" t="s">
        <v>5406</v>
      </c>
      <c r="J756">
        <v>16668</v>
      </c>
      <c r="K756">
        <v>8</v>
      </c>
      <c r="L756" t="s">
        <v>9744</v>
      </c>
      <c r="M756" t="s">
        <v>9745</v>
      </c>
      <c r="N756">
        <v>31</v>
      </c>
      <c r="O756" t="s">
        <v>9746</v>
      </c>
      <c r="P756" t="s">
        <v>64</v>
      </c>
      <c r="R756">
        <v>16777</v>
      </c>
      <c r="T756" t="s">
        <v>6264</v>
      </c>
      <c r="V756" t="s">
        <v>9747</v>
      </c>
      <c r="W756">
        <v>27585</v>
      </c>
    </row>
    <row r="757" spans="1:23" x14ac:dyDescent="0.25">
      <c r="A757" t="s">
        <v>5476</v>
      </c>
      <c r="B757">
        <v>1</v>
      </c>
      <c r="C757" t="s">
        <v>5477</v>
      </c>
      <c r="D757" t="s">
        <v>31</v>
      </c>
      <c r="E757" t="s">
        <v>9748</v>
      </c>
      <c r="F757" t="s">
        <v>6199</v>
      </c>
      <c r="G757">
        <v>14</v>
      </c>
      <c r="H757" t="s">
        <v>8993</v>
      </c>
      <c r="I757" t="s">
        <v>5477</v>
      </c>
      <c r="J757">
        <v>20769</v>
      </c>
      <c r="K757">
        <v>7</v>
      </c>
      <c r="L757" t="s">
        <v>6224</v>
      </c>
      <c r="M757" t="s">
        <v>9749</v>
      </c>
      <c r="N757">
        <v>32</v>
      </c>
      <c r="O757" t="s">
        <v>9750</v>
      </c>
      <c r="P757" t="s">
        <v>31</v>
      </c>
      <c r="R757">
        <v>4249087</v>
      </c>
      <c r="S757">
        <v>1</v>
      </c>
      <c r="T757" t="s">
        <v>6264</v>
      </c>
      <c r="U757" t="s">
        <v>2217</v>
      </c>
      <c r="V757" t="s">
        <v>7525</v>
      </c>
      <c r="W757">
        <v>31977</v>
      </c>
    </row>
    <row r="758" spans="1:23" x14ac:dyDescent="0.25">
      <c r="A758" t="s">
        <v>9751</v>
      </c>
      <c r="B758">
        <v>1</v>
      </c>
      <c r="C758" t="s">
        <v>9752</v>
      </c>
      <c r="D758" t="s">
        <v>102</v>
      </c>
      <c r="F758" t="s">
        <v>6199</v>
      </c>
      <c r="G758">
        <v>9</v>
      </c>
      <c r="H758" t="s">
        <v>6260</v>
      </c>
      <c r="I758" t="s">
        <v>9752</v>
      </c>
      <c r="K758">
        <v>1</v>
      </c>
      <c r="L758" t="s">
        <v>9753</v>
      </c>
      <c r="M758" t="s">
        <v>9754</v>
      </c>
      <c r="N758">
        <v>23</v>
      </c>
      <c r="O758" t="s">
        <v>9755</v>
      </c>
      <c r="P758" t="s">
        <v>102</v>
      </c>
      <c r="T758" t="s">
        <v>6446</v>
      </c>
      <c r="V758" t="s">
        <v>9756</v>
      </c>
    </row>
    <row r="759" spans="1:23" x14ac:dyDescent="0.25">
      <c r="A759" t="s">
        <v>9757</v>
      </c>
      <c r="B759">
        <v>1</v>
      </c>
      <c r="C759" t="s">
        <v>9758</v>
      </c>
      <c r="D759" t="s">
        <v>102</v>
      </c>
      <c r="F759" t="s">
        <v>6199</v>
      </c>
      <c r="G759">
        <v>5</v>
      </c>
      <c r="H759" t="s">
        <v>6342</v>
      </c>
      <c r="I759" t="s">
        <v>9758</v>
      </c>
      <c r="K759">
        <v>2</v>
      </c>
      <c r="L759" t="s">
        <v>9759</v>
      </c>
      <c r="M759" t="s">
        <v>8789</v>
      </c>
      <c r="N759">
        <v>25</v>
      </c>
      <c r="O759" t="s">
        <v>9760</v>
      </c>
      <c r="P759" t="s">
        <v>102</v>
      </c>
      <c r="T759" t="s">
        <v>6346</v>
      </c>
      <c r="V759" t="s">
        <v>9761</v>
      </c>
    </row>
    <row r="760" spans="1:23" x14ac:dyDescent="0.25">
      <c r="A760" t="s">
        <v>9762</v>
      </c>
      <c r="B760">
        <v>1</v>
      </c>
      <c r="C760" t="s">
        <v>9763</v>
      </c>
      <c r="D760" t="s">
        <v>29</v>
      </c>
      <c r="E760" t="s">
        <v>9764</v>
      </c>
      <c r="F760" t="s">
        <v>6199</v>
      </c>
      <c r="G760">
        <v>14</v>
      </c>
      <c r="H760" t="s">
        <v>6462</v>
      </c>
      <c r="I760" t="s">
        <v>9763</v>
      </c>
      <c r="J760">
        <v>20305</v>
      </c>
      <c r="K760">
        <v>4</v>
      </c>
      <c r="L760" t="s">
        <v>9765</v>
      </c>
      <c r="M760" t="s">
        <v>9766</v>
      </c>
      <c r="N760">
        <v>26</v>
      </c>
      <c r="O760" t="s">
        <v>9767</v>
      </c>
      <c r="P760" t="s">
        <v>29</v>
      </c>
      <c r="R760">
        <v>3931782</v>
      </c>
      <c r="T760" t="s">
        <v>6355</v>
      </c>
      <c r="V760" t="s">
        <v>9768</v>
      </c>
      <c r="W760">
        <v>31490</v>
      </c>
    </row>
    <row r="761" spans="1:23" x14ac:dyDescent="0.25">
      <c r="A761" t="s">
        <v>9769</v>
      </c>
      <c r="B761">
        <v>1</v>
      </c>
      <c r="C761" t="s">
        <v>9770</v>
      </c>
      <c r="D761" t="s">
        <v>102</v>
      </c>
      <c r="E761" t="s">
        <v>9771</v>
      </c>
      <c r="F761" t="s">
        <v>6231</v>
      </c>
      <c r="G761">
        <v>84</v>
      </c>
      <c r="H761" t="s">
        <v>6603</v>
      </c>
      <c r="I761" t="s">
        <v>9770</v>
      </c>
      <c r="J761">
        <v>20310</v>
      </c>
      <c r="K761">
        <v>2</v>
      </c>
      <c r="L761" t="s">
        <v>9772</v>
      </c>
      <c r="M761" t="s">
        <v>6655</v>
      </c>
      <c r="N761">
        <v>27</v>
      </c>
      <c r="O761" t="s">
        <v>9083</v>
      </c>
      <c r="P761" t="s">
        <v>102</v>
      </c>
      <c r="R761">
        <v>4329471</v>
      </c>
      <c r="T761" t="s">
        <v>7359</v>
      </c>
      <c r="V761" t="s">
        <v>6325</v>
      </c>
      <c r="W761">
        <v>31683</v>
      </c>
    </row>
    <row r="762" spans="1:23" x14ac:dyDescent="0.25">
      <c r="A762" t="s">
        <v>1840</v>
      </c>
      <c r="B762">
        <v>1</v>
      </c>
      <c r="C762" t="s">
        <v>2584</v>
      </c>
      <c r="D762" t="s">
        <v>102</v>
      </c>
      <c r="F762" t="s">
        <v>6199</v>
      </c>
      <c r="G762">
        <v>13</v>
      </c>
      <c r="H762" t="s">
        <v>6252</v>
      </c>
      <c r="I762" t="s">
        <v>2584</v>
      </c>
      <c r="J762">
        <v>23160</v>
      </c>
      <c r="K762">
        <v>4</v>
      </c>
      <c r="L762" t="s">
        <v>6625</v>
      </c>
      <c r="M762" t="s">
        <v>9773</v>
      </c>
      <c r="N762">
        <v>26</v>
      </c>
      <c r="O762" t="s">
        <v>9774</v>
      </c>
      <c r="P762" t="s">
        <v>102</v>
      </c>
      <c r="S762">
        <v>2</v>
      </c>
      <c r="T762" t="s">
        <v>6346</v>
      </c>
      <c r="U762" t="s">
        <v>2224</v>
      </c>
      <c r="V762" t="s">
        <v>9775</v>
      </c>
    </row>
    <row r="763" spans="1:23" x14ac:dyDescent="0.25">
      <c r="A763" t="s">
        <v>9776</v>
      </c>
      <c r="B763">
        <v>1</v>
      </c>
      <c r="C763" t="s">
        <v>9777</v>
      </c>
      <c r="D763" t="s">
        <v>126</v>
      </c>
      <c r="F763" t="s">
        <v>6199</v>
      </c>
      <c r="G763">
        <v>36</v>
      </c>
      <c r="H763" t="s">
        <v>7069</v>
      </c>
      <c r="I763" t="s">
        <v>9777</v>
      </c>
      <c r="J763">
        <v>24211</v>
      </c>
      <c r="K763">
        <v>3</v>
      </c>
      <c r="L763" t="s">
        <v>8069</v>
      </c>
      <c r="M763" t="s">
        <v>9778</v>
      </c>
      <c r="N763">
        <v>27</v>
      </c>
      <c r="O763" t="s">
        <v>9779</v>
      </c>
      <c r="P763" t="s">
        <v>126</v>
      </c>
      <c r="S763">
        <v>5</v>
      </c>
      <c r="T763" t="s">
        <v>9483</v>
      </c>
      <c r="U763" t="s">
        <v>2217</v>
      </c>
      <c r="V763" t="s">
        <v>9780</v>
      </c>
    </row>
    <row r="764" spans="1:23" x14ac:dyDescent="0.25">
      <c r="A764" t="s">
        <v>9781</v>
      </c>
      <c r="B764">
        <v>1</v>
      </c>
      <c r="C764" t="s">
        <v>9782</v>
      </c>
      <c r="D764" t="s">
        <v>126</v>
      </c>
      <c r="F764" t="s">
        <v>6231</v>
      </c>
      <c r="G764">
        <v>84</v>
      </c>
      <c r="H764" t="s">
        <v>7069</v>
      </c>
      <c r="I764" t="s">
        <v>9782</v>
      </c>
      <c r="J764">
        <v>26940</v>
      </c>
      <c r="K764">
        <v>0</v>
      </c>
      <c r="L764" t="s">
        <v>9783</v>
      </c>
      <c r="M764" t="s">
        <v>9784</v>
      </c>
      <c r="N764">
        <v>23</v>
      </c>
      <c r="O764" t="s">
        <v>9785</v>
      </c>
      <c r="P764" t="s">
        <v>126</v>
      </c>
      <c r="Q764" t="s">
        <v>7628</v>
      </c>
      <c r="S764">
        <v>3</v>
      </c>
      <c r="T764" t="s">
        <v>6355</v>
      </c>
      <c r="U764" t="s">
        <v>62</v>
      </c>
      <c r="V764" t="s">
        <v>9786</v>
      </c>
    </row>
    <row r="765" spans="1:23" x14ac:dyDescent="0.25">
      <c r="A765" t="s">
        <v>9787</v>
      </c>
      <c r="B765">
        <v>1</v>
      </c>
      <c r="C765" t="s">
        <v>9788</v>
      </c>
      <c r="D765" t="s">
        <v>102</v>
      </c>
      <c r="E765" t="s">
        <v>9789</v>
      </c>
      <c r="F765" t="s">
        <v>6199</v>
      </c>
      <c r="G765">
        <v>13</v>
      </c>
      <c r="H765" t="s">
        <v>7768</v>
      </c>
      <c r="I765" t="s">
        <v>9788</v>
      </c>
      <c r="J765">
        <v>20352</v>
      </c>
      <c r="K765">
        <v>4</v>
      </c>
      <c r="L765" t="s">
        <v>9790</v>
      </c>
      <c r="M765" t="s">
        <v>6262</v>
      </c>
      <c r="N765">
        <v>28</v>
      </c>
      <c r="O765" t="s">
        <v>9791</v>
      </c>
      <c r="P765" t="s">
        <v>102</v>
      </c>
      <c r="R765">
        <v>3916085</v>
      </c>
      <c r="T765" t="s">
        <v>6219</v>
      </c>
      <c r="V765" t="s">
        <v>9792</v>
      </c>
      <c r="W765">
        <v>31463</v>
      </c>
    </row>
    <row r="766" spans="1:23" x14ac:dyDescent="0.25">
      <c r="A766" t="s">
        <v>2047</v>
      </c>
      <c r="B766">
        <v>1</v>
      </c>
      <c r="C766" t="s">
        <v>9793</v>
      </c>
      <c r="D766" t="s">
        <v>102</v>
      </c>
      <c r="F766" t="s">
        <v>6199</v>
      </c>
      <c r="G766">
        <v>88</v>
      </c>
      <c r="H766" t="s">
        <v>5451</v>
      </c>
      <c r="I766" t="s">
        <v>9793</v>
      </c>
      <c r="K766">
        <v>3</v>
      </c>
      <c r="L766" t="s">
        <v>8298</v>
      </c>
      <c r="M766" t="s">
        <v>6790</v>
      </c>
      <c r="N766">
        <v>26</v>
      </c>
      <c r="O766" t="s">
        <v>9794</v>
      </c>
      <c r="P766" t="s">
        <v>102</v>
      </c>
      <c r="T766" t="s">
        <v>6313</v>
      </c>
      <c r="V766" t="s">
        <v>9795</v>
      </c>
    </row>
    <row r="767" spans="1:23" x14ac:dyDescent="0.25">
      <c r="A767" t="s">
        <v>9796</v>
      </c>
      <c r="B767">
        <v>1</v>
      </c>
      <c r="C767" t="s">
        <v>9797</v>
      </c>
      <c r="D767" t="s">
        <v>102</v>
      </c>
      <c r="F767" t="s">
        <v>6199</v>
      </c>
      <c r="H767" t="s">
        <v>6776</v>
      </c>
      <c r="I767" t="s">
        <v>9797</v>
      </c>
      <c r="K767">
        <v>0</v>
      </c>
      <c r="L767" t="s">
        <v>8841</v>
      </c>
      <c r="M767" t="s">
        <v>9798</v>
      </c>
      <c r="O767" t="s">
        <v>9799</v>
      </c>
      <c r="P767" t="s">
        <v>102</v>
      </c>
      <c r="T767" t="s">
        <v>6346</v>
      </c>
    </row>
    <row r="768" spans="1:23" x14ac:dyDescent="0.25">
      <c r="A768" t="s">
        <v>2243</v>
      </c>
      <c r="B768">
        <v>1</v>
      </c>
      <c r="C768" t="s">
        <v>2606</v>
      </c>
      <c r="D768" t="s">
        <v>126</v>
      </c>
      <c r="F768" t="s">
        <v>6199</v>
      </c>
      <c r="G768">
        <v>83</v>
      </c>
      <c r="H768" t="s">
        <v>6351</v>
      </c>
      <c r="I768" t="s">
        <v>2606</v>
      </c>
      <c r="J768">
        <v>25208</v>
      </c>
      <c r="K768">
        <v>2</v>
      </c>
      <c r="L768" t="s">
        <v>9800</v>
      </c>
      <c r="M768" t="s">
        <v>9801</v>
      </c>
      <c r="N768">
        <v>25</v>
      </c>
      <c r="O768" t="s">
        <v>9802</v>
      </c>
      <c r="P768" t="s">
        <v>126</v>
      </c>
      <c r="S768">
        <v>2</v>
      </c>
      <c r="T768" t="s">
        <v>6355</v>
      </c>
      <c r="U768" t="s">
        <v>2231</v>
      </c>
      <c r="V768" t="s">
        <v>6644</v>
      </c>
    </row>
    <row r="769" spans="1:23" x14ac:dyDescent="0.25">
      <c r="A769" t="s">
        <v>1872</v>
      </c>
      <c r="B769">
        <v>1</v>
      </c>
      <c r="C769" t="s">
        <v>2611</v>
      </c>
      <c r="D769" t="s">
        <v>102</v>
      </c>
      <c r="F769" t="s">
        <v>6199</v>
      </c>
      <c r="G769">
        <v>12</v>
      </c>
      <c r="H769" t="s">
        <v>6636</v>
      </c>
      <c r="I769" t="s">
        <v>2611</v>
      </c>
      <c r="J769">
        <v>21734</v>
      </c>
      <c r="K769">
        <v>6</v>
      </c>
      <c r="L769" t="s">
        <v>6304</v>
      </c>
      <c r="M769" t="s">
        <v>9803</v>
      </c>
      <c r="N769">
        <v>29</v>
      </c>
      <c r="O769" t="s">
        <v>9804</v>
      </c>
      <c r="P769" t="s">
        <v>102</v>
      </c>
      <c r="R769">
        <v>3929785</v>
      </c>
      <c r="S769">
        <v>3</v>
      </c>
      <c r="T769" t="s">
        <v>6212</v>
      </c>
      <c r="U769" t="s">
        <v>2246</v>
      </c>
      <c r="V769" t="s">
        <v>9805</v>
      </c>
      <c r="W769">
        <v>33348</v>
      </c>
    </row>
    <row r="770" spans="1:23" x14ac:dyDescent="0.25">
      <c r="A770" t="s">
        <v>981</v>
      </c>
      <c r="B770">
        <v>1</v>
      </c>
      <c r="C770" t="s">
        <v>9806</v>
      </c>
      <c r="D770" t="s">
        <v>29</v>
      </c>
      <c r="F770" t="s">
        <v>6231</v>
      </c>
      <c r="G770">
        <v>15</v>
      </c>
      <c r="H770" t="s">
        <v>6208</v>
      </c>
      <c r="I770" t="s">
        <v>9806</v>
      </c>
      <c r="J770">
        <v>12771</v>
      </c>
      <c r="K770">
        <v>9</v>
      </c>
      <c r="L770" t="s">
        <v>6368</v>
      </c>
      <c r="M770" t="s">
        <v>9807</v>
      </c>
      <c r="N770">
        <v>32</v>
      </c>
      <c r="O770" t="s">
        <v>9808</v>
      </c>
      <c r="P770" t="s">
        <v>29</v>
      </c>
      <c r="R770">
        <v>14037</v>
      </c>
      <c r="T770" t="s">
        <v>6272</v>
      </c>
      <c r="V770" t="s">
        <v>9809</v>
      </c>
      <c r="W770">
        <v>24861</v>
      </c>
    </row>
    <row r="771" spans="1:23" x14ac:dyDescent="0.25">
      <c r="A771" t="s">
        <v>9810</v>
      </c>
      <c r="B771">
        <v>1</v>
      </c>
      <c r="C771" t="s">
        <v>9811</v>
      </c>
      <c r="D771" t="s">
        <v>126</v>
      </c>
      <c r="F771" t="s">
        <v>6199</v>
      </c>
      <c r="G771">
        <v>46</v>
      </c>
      <c r="H771" t="s">
        <v>6672</v>
      </c>
      <c r="I771" t="s">
        <v>9811</v>
      </c>
      <c r="K771">
        <v>1</v>
      </c>
      <c r="L771" t="s">
        <v>7037</v>
      </c>
      <c r="M771" t="s">
        <v>9812</v>
      </c>
      <c r="N771">
        <v>25</v>
      </c>
      <c r="O771" t="s">
        <v>9813</v>
      </c>
      <c r="P771" t="s">
        <v>126</v>
      </c>
      <c r="T771" t="s">
        <v>6219</v>
      </c>
      <c r="V771" t="s">
        <v>9814</v>
      </c>
    </row>
    <row r="772" spans="1:23" x14ac:dyDescent="0.25">
      <c r="A772" t="s">
        <v>9815</v>
      </c>
      <c r="B772">
        <v>1</v>
      </c>
      <c r="C772" t="s">
        <v>9816</v>
      </c>
      <c r="D772" t="s">
        <v>102</v>
      </c>
      <c r="F772" t="s">
        <v>6199</v>
      </c>
      <c r="G772">
        <v>38</v>
      </c>
      <c r="H772" t="s">
        <v>6421</v>
      </c>
      <c r="I772" t="s">
        <v>9816</v>
      </c>
      <c r="J772">
        <v>28245</v>
      </c>
      <c r="K772">
        <v>0</v>
      </c>
      <c r="L772" t="s">
        <v>9817</v>
      </c>
      <c r="M772" t="s">
        <v>6338</v>
      </c>
      <c r="O772" t="s">
        <v>9818</v>
      </c>
      <c r="P772" t="s">
        <v>102</v>
      </c>
      <c r="T772" t="s">
        <v>6355</v>
      </c>
      <c r="U772" t="s">
        <v>70</v>
      </c>
    </row>
    <row r="773" spans="1:23" x14ac:dyDescent="0.25">
      <c r="A773" t="s">
        <v>725</v>
      </c>
      <c r="B773">
        <v>1</v>
      </c>
      <c r="C773" t="s">
        <v>2634</v>
      </c>
      <c r="D773" t="s">
        <v>102</v>
      </c>
      <c r="E773" t="s">
        <v>9819</v>
      </c>
      <c r="F773" t="s">
        <v>6199</v>
      </c>
      <c r="G773">
        <v>14</v>
      </c>
      <c r="H773" t="s">
        <v>9820</v>
      </c>
      <c r="I773" t="s">
        <v>2634</v>
      </c>
      <c r="J773">
        <v>18422</v>
      </c>
      <c r="K773">
        <v>10</v>
      </c>
      <c r="L773" t="s">
        <v>7154</v>
      </c>
      <c r="M773" t="s">
        <v>7248</v>
      </c>
      <c r="N773">
        <v>31</v>
      </c>
      <c r="O773" t="s">
        <v>9821</v>
      </c>
      <c r="P773" t="s">
        <v>102</v>
      </c>
      <c r="R773">
        <v>2973405</v>
      </c>
      <c r="S773">
        <v>4</v>
      </c>
      <c r="T773" t="s">
        <v>6446</v>
      </c>
      <c r="U773" t="s">
        <v>2229</v>
      </c>
      <c r="V773" t="s">
        <v>9822</v>
      </c>
      <c r="W773">
        <v>29631</v>
      </c>
    </row>
    <row r="774" spans="1:23" x14ac:dyDescent="0.25">
      <c r="A774" t="s">
        <v>9823</v>
      </c>
      <c r="B774">
        <v>1</v>
      </c>
      <c r="C774" t="s">
        <v>9824</v>
      </c>
      <c r="D774" t="s">
        <v>102</v>
      </c>
      <c r="F774" t="s">
        <v>6199</v>
      </c>
      <c r="H774" t="s">
        <v>6629</v>
      </c>
      <c r="I774" t="s">
        <v>9824</v>
      </c>
      <c r="K774">
        <v>1</v>
      </c>
      <c r="L774" t="s">
        <v>7691</v>
      </c>
      <c r="M774" t="s">
        <v>9825</v>
      </c>
      <c r="N774">
        <v>25</v>
      </c>
      <c r="O774" t="s">
        <v>9826</v>
      </c>
      <c r="P774" t="s">
        <v>102</v>
      </c>
      <c r="T774" t="s">
        <v>6227</v>
      </c>
      <c r="V774" t="s">
        <v>9827</v>
      </c>
    </row>
    <row r="775" spans="1:23" x14ac:dyDescent="0.25">
      <c r="A775" t="s">
        <v>9828</v>
      </c>
      <c r="B775">
        <v>1</v>
      </c>
      <c r="C775" t="s">
        <v>9829</v>
      </c>
      <c r="D775" t="s">
        <v>102</v>
      </c>
      <c r="E775" t="s">
        <v>9830</v>
      </c>
      <c r="F775" t="s">
        <v>6199</v>
      </c>
      <c r="G775">
        <v>4</v>
      </c>
      <c r="H775" t="s">
        <v>6296</v>
      </c>
      <c r="I775" t="s">
        <v>9829</v>
      </c>
      <c r="J775">
        <v>20679</v>
      </c>
      <c r="K775">
        <v>8</v>
      </c>
      <c r="L775" t="s">
        <v>9831</v>
      </c>
      <c r="M775" t="s">
        <v>9832</v>
      </c>
      <c r="N775">
        <v>31</v>
      </c>
      <c r="O775" t="s">
        <v>9833</v>
      </c>
      <c r="P775" t="s">
        <v>102</v>
      </c>
      <c r="R775">
        <v>3047876</v>
      </c>
      <c r="T775" t="s">
        <v>6212</v>
      </c>
      <c r="V775" t="s">
        <v>8044</v>
      </c>
      <c r="W775">
        <v>31769</v>
      </c>
    </row>
    <row r="776" spans="1:23" x14ac:dyDescent="0.25">
      <c r="A776" t="s">
        <v>9834</v>
      </c>
      <c r="B776">
        <v>1</v>
      </c>
      <c r="C776" t="s">
        <v>9835</v>
      </c>
      <c r="D776" t="s">
        <v>102</v>
      </c>
      <c r="F776" t="s">
        <v>6199</v>
      </c>
      <c r="G776">
        <v>11</v>
      </c>
      <c r="H776" t="s">
        <v>6697</v>
      </c>
      <c r="I776" t="s">
        <v>9835</v>
      </c>
      <c r="J776">
        <v>24894</v>
      </c>
      <c r="K776">
        <v>3</v>
      </c>
      <c r="L776" t="s">
        <v>8382</v>
      </c>
      <c r="M776" t="s">
        <v>8789</v>
      </c>
      <c r="N776">
        <v>29</v>
      </c>
      <c r="O776" t="s">
        <v>9836</v>
      </c>
      <c r="P776" t="s">
        <v>102</v>
      </c>
      <c r="S776">
        <v>6</v>
      </c>
      <c r="T776" t="s">
        <v>6219</v>
      </c>
      <c r="U776" t="s">
        <v>2213</v>
      </c>
      <c r="V776" t="s">
        <v>9837</v>
      </c>
    </row>
    <row r="777" spans="1:23" x14ac:dyDescent="0.25">
      <c r="A777" t="s">
        <v>9838</v>
      </c>
      <c r="B777">
        <v>1</v>
      </c>
      <c r="C777" t="s">
        <v>9839</v>
      </c>
      <c r="D777" t="s">
        <v>6610</v>
      </c>
      <c r="E777" t="s">
        <v>9840</v>
      </c>
      <c r="F777" t="s">
        <v>6199</v>
      </c>
      <c r="G777">
        <v>2</v>
      </c>
      <c r="H777" t="s">
        <v>6629</v>
      </c>
      <c r="I777" t="s">
        <v>9839</v>
      </c>
      <c r="J777">
        <v>20426</v>
      </c>
      <c r="K777">
        <v>4</v>
      </c>
      <c r="L777" t="s">
        <v>7335</v>
      </c>
      <c r="M777" t="s">
        <v>9841</v>
      </c>
      <c r="N777">
        <v>26</v>
      </c>
      <c r="O777" t="s">
        <v>9842</v>
      </c>
      <c r="P777" t="s">
        <v>6610</v>
      </c>
      <c r="R777">
        <v>3051820</v>
      </c>
      <c r="T777" t="s">
        <v>6204</v>
      </c>
      <c r="V777" t="s">
        <v>9843</v>
      </c>
      <c r="W777">
        <v>31689</v>
      </c>
    </row>
    <row r="778" spans="1:23" x14ac:dyDescent="0.25">
      <c r="A778" t="s">
        <v>9844</v>
      </c>
      <c r="B778">
        <v>1</v>
      </c>
      <c r="C778" t="s">
        <v>9845</v>
      </c>
      <c r="D778" t="s">
        <v>102</v>
      </c>
      <c r="F778" t="s">
        <v>6199</v>
      </c>
      <c r="G778">
        <v>46</v>
      </c>
      <c r="H778" t="s">
        <v>6697</v>
      </c>
      <c r="I778" t="s">
        <v>9845</v>
      </c>
      <c r="J778">
        <v>17411</v>
      </c>
      <c r="K778">
        <v>5</v>
      </c>
      <c r="L778" t="s">
        <v>9846</v>
      </c>
      <c r="M778" t="s">
        <v>9847</v>
      </c>
      <c r="N778">
        <v>27</v>
      </c>
      <c r="O778" t="s">
        <v>9848</v>
      </c>
      <c r="P778" t="s">
        <v>102</v>
      </c>
      <c r="R778">
        <v>3039722</v>
      </c>
      <c r="T778" t="s">
        <v>6219</v>
      </c>
      <c r="V778" t="s">
        <v>7250</v>
      </c>
      <c r="W778">
        <v>30771</v>
      </c>
    </row>
    <row r="779" spans="1:23" x14ac:dyDescent="0.25">
      <c r="A779" t="s">
        <v>9849</v>
      </c>
      <c r="B779">
        <v>1</v>
      </c>
      <c r="C779" t="s">
        <v>9850</v>
      </c>
      <c r="D779" t="s">
        <v>31</v>
      </c>
      <c r="F779" t="s">
        <v>6199</v>
      </c>
      <c r="G779">
        <v>34</v>
      </c>
      <c r="H779" t="s">
        <v>6252</v>
      </c>
      <c r="I779" t="s">
        <v>9850</v>
      </c>
      <c r="J779">
        <v>28113</v>
      </c>
      <c r="K779">
        <v>0</v>
      </c>
      <c r="L779" t="s">
        <v>9851</v>
      </c>
      <c r="M779" t="s">
        <v>9852</v>
      </c>
      <c r="N779">
        <v>22</v>
      </c>
      <c r="O779" t="s">
        <v>9853</v>
      </c>
      <c r="P779" t="s">
        <v>31</v>
      </c>
      <c r="S779">
        <v>2</v>
      </c>
      <c r="T779" t="s">
        <v>6204</v>
      </c>
      <c r="U779" t="s">
        <v>92</v>
      </c>
      <c r="V779" t="s">
        <v>9854</v>
      </c>
    </row>
    <row r="780" spans="1:23" x14ac:dyDescent="0.25">
      <c r="A780" t="s">
        <v>963</v>
      </c>
      <c r="B780">
        <v>1</v>
      </c>
      <c r="C780" t="s">
        <v>9855</v>
      </c>
      <c r="D780" t="s">
        <v>29</v>
      </c>
      <c r="E780" t="s">
        <v>9856</v>
      </c>
      <c r="F780" t="s">
        <v>6199</v>
      </c>
      <c r="G780">
        <v>13</v>
      </c>
      <c r="H780" t="s">
        <v>8955</v>
      </c>
      <c r="I780" t="s">
        <v>9855</v>
      </c>
      <c r="J780">
        <v>19461</v>
      </c>
      <c r="K780">
        <v>9</v>
      </c>
      <c r="L780" t="s">
        <v>8198</v>
      </c>
      <c r="M780" t="s">
        <v>9857</v>
      </c>
      <c r="N780">
        <v>32</v>
      </c>
      <c r="O780" t="s">
        <v>9858</v>
      </c>
      <c r="P780" t="s">
        <v>29</v>
      </c>
      <c r="R780">
        <v>2972515</v>
      </c>
      <c r="S780">
        <v>3</v>
      </c>
      <c r="T780" t="s">
        <v>6204</v>
      </c>
      <c r="U780" t="s">
        <v>2244</v>
      </c>
      <c r="V780" t="s">
        <v>9859</v>
      </c>
      <c r="W780">
        <v>30788</v>
      </c>
    </row>
    <row r="781" spans="1:23" x14ac:dyDescent="0.25">
      <c r="A781" t="s">
        <v>630</v>
      </c>
      <c r="B781">
        <v>1</v>
      </c>
      <c r="C781" t="s">
        <v>9860</v>
      </c>
      <c r="D781" t="s">
        <v>126</v>
      </c>
      <c r="F781" t="s">
        <v>6231</v>
      </c>
      <c r="G781">
        <v>81</v>
      </c>
      <c r="H781" t="s">
        <v>6351</v>
      </c>
      <c r="I781" t="s">
        <v>9860</v>
      </c>
      <c r="J781">
        <v>11555</v>
      </c>
      <c r="K781">
        <v>10</v>
      </c>
      <c r="L781" t="s">
        <v>7613</v>
      </c>
      <c r="M781" t="s">
        <v>9861</v>
      </c>
      <c r="N781">
        <v>33</v>
      </c>
      <c r="O781" t="s">
        <v>9862</v>
      </c>
      <c r="P781" t="s">
        <v>126</v>
      </c>
      <c r="R781">
        <v>13357</v>
      </c>
      <c r="T781" t="s">
        <v>6742</v>
      </c>
      <c r="V781" t="s">
        <v>9863</v>
      </c>
      <c r="W781">
        <v>24208</v>
      </c>
    </row>
    <row r="782" spans="1:23" x14ac:dyDescent="0.25">
      <c r="A782" t="s">
        <v>9864</v>
      </c>
      <c r="B782">
        <v>1</v>
      </c>
      <c r="C782" t="s">
        <v>9865</v>
      </c>
      <c r="D782" t="s">
        <v>64</v>
      </c>
      <c r="F782" t="s">
        <v>6231</v>
      </c>
      <c r="G782">
        <v>0</v>
      </c>
      <c r="H782" t="s">
        <v>6208</v>
      </c>
      <c r="I782" t="s">
        <v>9865</v>
      </c>
      <c r="J782">
        <v>20514</v>
      </c>
      <c r="K782">
        <v>4</v>
      </c>
      <c r="L782" t="s">
        <v>7335</v>
      </c>
      <c r="M782" t="s">
        <v>9866</v>
      </c>
      <c r="N782">
        <v>27</v>
      </c>
      <c r="O782" t="s">
        <v>9867</v>
      </c>
      <c r="P782" t="s">
        <v>64</v>
      </c>
      <c r="R782">
        <v>3047994</v>
      </c>
      <c r="T782" t="s">
        <v>6227</v>
      </c>
      <c r="V782" t="s">
        <v>9868</v>
      </c>
      <c r="W782">
        <v>31654</v>
      </c>
    </row>
    <row r="783" spans="1:23" x14ac:dyDescent="0.25">
      <c r="A783" t="s">
        <v>9869</v>
      </c>
      <c r="B783">
        <v>1</v>
      </c>
      <c r="C783" t="s">
        <v>9870</v>
      </c>
      <c r="D783" t="s">
        <v>126</v>
      </c>
      <c r="F783" t="s">
        <v>6199</v>
      </c>
      <c r="G783">
        <v>40</v>
      </c>
      <c r="H783" t="s">
        <v>7849</v>
      </c>
      <c r="I783" t="s">
        <v>9870</v>
      </c>
      <c r="J783">
        <v>28594</v>
      </c>
      <c r="K783">
        <v>0</v>
      </c>
      <c r="L783" t="s">
        <v>9871</v>
      </c>
      <c r="M783" t="s">
        <v>9872</v>
      </c>
      <c r="N783">
        <v>23</v>
      </c>
      <c r="O783" t="s">
        <v>9873</v>
      </c>
      <c r="P783" t="s">
        <v>126</v>
      </c>
      <c r="T783" t="s">
        <v>6227</v>
      </c>
      <c r="V783" t="s">
        <v>9874</v>
      </c>
    </row>
    <row r="784" spans="1:23" x14ac:dyDescent="0.25">
      <c r="A784" t="s">
        <v>9875</v>
      </c>
      <c r="B784">
        <v>1</v>
      </c>
      <c r="C784" t="s">
        <v>9876</v>
      </c>
      <c r="D784" t="s">
        <v>29</v>
      </c>
      <c r="E784" t="s">
        <v>9877</v>
      </c>
      <c r="F784" t="s">
        <v>6199</v>
      </c>
      <c r="G784">
        <v>0</v>
      </c>
      <c r="H784" t="s">
        <v>6860</v>
      </c>
      <c r="I784" t="s">
        <v>9876</v>
      </c>
      <c r="J784">
        <v>20542</v>
      </c>
      <c r="K784">
        <v>3</v>
      </c>
      <c r="L784" t="s">
        <v>6240</v>
      </c>
      <c r="M784" t="s">
        <v>9878</v>
      </c>
      <c r="N784">
        <v>27</v>
      </c>
      <c r="O784" t="s">
        <v>9879</v>
      </c>
      <c r="P784" t="s">
        <v>29</v>
      </c>
      <c r="R784">
        <v>3042565</v>
      </c>
      <c r="T784" t="s">
        <v>6204</v>
      </c>
      <c r="V784" t="s">
        <v>6406</v>
      </c>
      <c r="W784">
        <v>31828</v>
      </c>
    </row>
    <row r="785" spans="1:23" x14ac:dyDescent="0.25">
      <c r="A785" t="s">
        <v>2171</v>
      </c>
      <c r="B785">
        <v>1</v>
      </c>
      <c r="C785" t="s">
        <v>5012</v>
      </c>
      <c r="D785" t="s">
        <v>29</v>
      </c>
      <c r="F785" t="s">
        <v>6199</v>
      </c>
      <c r="G785">
        <v>16</v>
      </c>
      <c r="H785" t="s">
        <v>6629</v>
      </c>
      <c r="I785" t="s">
        <v>5012</v>
      </c>
      <c r="J785">
        <v>24140</v>
      </c>
      <c r="K785">
        <v>3</v>
      </c>
      <c r="L785" t="s">
        <v>9880</v>
      </c>
      <c r="M785" t="s">
        <v>9881</v>
      </c>
      <c r="N785">
        <v>28</v>
      </c>
      <c r="O785" t="s">
        <v>9882</v>
      </c>
      <c r="P785" t="s">
        <v>29</v>
      </c>
      <c r="S785">
        <v>4</v>
      </c>
      <c r="T785" t="s">
        <v>6204</v>
      </c>
      <c r="U785" t="s">
        <v>2241</v>
      </c>
      <c r="V785" t="s">
        <v>9883</v>
      </c>
    </row>
    <row r="786" spans="1:23" x14ac:dyDescent="0.25">
      <c r="A786" t="s">
        <v>9884</v>
      </c>
      <c r="B786">
        <v>1</v>
      </c>
      <c r="C786" t="s">
        <v>9885</v>
      </c>
      <c r="D786" t="s">
        <v>126</v>
      </c>
      <c r="F786" t="s">
        <v>6199</v>
      </c>
      <c r="G786">
        <v>86</v>
      </c>
      <c r="H786" t="s">
        <v>7683</v>
      </c>
      <c r="I786" t="s">
        <v>9885</v>
      </c>
      <c r="J786">
        <v>23614</v>
      </c>
      <c r="K786">
        <v>4</v>
      </c>
      <c r="L786" t="s">
        <v>6625</v>
      </c>
      <c r="M786" t="s">
        <v>9886</v>
      </c>
      <c r="N786">
        <v>25</v>
      </c>
      <c r="O786" t="s">
        <v>9887</v>
      </c>
      <c r="P786" t="s">
        <v>126</v>
      </c>
      <c r="Q786" t="s">
        <v>6922</v>
      </c>
      <c r="T786" t="s">
        <v>7484</v>
      </c>
      <c r="V786" t="s">
        <v>9888</v>
      </c>
    </row>
    <row r="787" spans="1:23" x14ac:dyDescent="0.25">
      <c r="A787" t="s">
        <v>280</v>
      </c>
      <c r="B787">
        <v>1</v>
      </c>
      <c r="C787" t="s">
        <v>2569</v>
      </c>
      <c r="D787" t="s">
        <v>102</v>
      </c>
      <c r="E787" t="s">
        <v>9889</v>
      </c>
      <c r="F787" t="s">
        <v>6199</v>
      </c>
      <c r="G787">
        <v>14</v>
      </c>
      <c r="H787" t="s">
        <v>6647</v>
      </c>
      <c r="I787" t="s">
        <v>2569</v>
      </c>
      <c r="J787">
        <v>18880</v>
      </c>
      <c r="K787">
        <v>9</v>
      </c>
      <c r="L787" t="s">
        <v>6665</v>
      </c>
      <c r="M787" t="s">
        <v>9890</v>
      </c>
      <c r="N787">
        <v>30</v>
      </c>
      <c r="O787" t="s">
        <v>9891</v>
      </c>
      <c r="P787" t="s">
        <v>102</v>
      </c>
      <c r="R787">
        <v>3116165</v>
      </c>
      <c r="S787">
        <v>2</v>
      </c>
      <c r="T787" t="s">
        <v>6219</v>
      </c>
      <c r="U787" t="s">
        <v>94</v>
      </c>
      <c r="V787" t="s">
        <v>9892</v>
      </c>
      <c r="W787">
        <v>30197</v>
      </c>
    </row>
    <row r="788" spans="1:23" x14ac:dyDescent="0.25">
      <c r="A788" t="s">
        <v>9893</v>
      </c>
      <c r="B788">
        <v>1</v>
      </c>
      <c r="C788" t="s">
        <v>9894</v>
      </c>
      <c r="D788" t="s">
        <v>102</v>
      </c>
      <c r="E788" t="s">
        <v>9895</v>
      </c>
      <c r="F788" t="s">
        <v>6199</v>
      </c>
      <c r="G788">
        <v>80</v>
      </c>
      <c r="H788" t="s">
        <v>7128</v>
      </c>
      <c r="I788" t="s">
        <v>9894</v>
      </c>
      <c r="J788">
        <v>20227</v>
      </c>
      <c r="K788">
        <v>4</v>
      </c>
      <c r="L788" t="s">
        <v>7462</v>
      </c>
      <c r="M788" t="s">
        <v>7575</v>
      </c>
      <c r="N788">
        <v>27</v>
      </c>
      <c r="O788" t="s">
        <v>9896</v>
      </c>
      <c r="P788" t="s">
        <v>102</v>
      </c>
      <c r="R788">
        <v>4037481</v>
      </c>
      <c r="T788" t="s">
        <v>6264</v>
      </c>
      <c r="V788" t="s">
        <v>9897</v>
      </c>
      <c r="W788">
        <v>31349</v>
      </c>
    </row>
    <row r="789" spans="1:23" x14ac:dyDescent="0.25">
      <c r="A789" t="s">
        <v>973</v>
      </c>
      <c r="B789">
        <v>1</v>
      </c>
      <c r="C789" t="s">
        <v>9898</v>
      </c>
      <c r="D789" t="s">
        <v>29</v>
      </c>
      <c r="E789" t="s">
        <v>9899</v>
      </c>
      <c r="F789" t="s">
        <v>6231</v>
      </c>
      <c r="G789">
        <v>9</v>
      </c>
      <c r="H789" t="s">
        <v>6232</v>
      </c>
      <c r="I789" t="s">
        <v>9898</v>
      </c>
      <c r="J789">
        <v>19068</v>
      </c>
      <c r="K789">
        <v>5</v>
      </c>
      <c r="L789" t="s">
        <v>6795</v>
      </c>
      <c r="M789" t="s">
        <v>9900</v>
      </c>
      <c r="N789">
        <v>26</v>
      </c>
      <c r="O789" t="s">
        <v>9901</v>
      </c>
      <c r="P789" t="s">
        <v>29</v>
      </c>
      <c r="R789">
        <v>3123048</v>
      </c>
      <c r="T789" t="s">
        <v>6227</v>
      </c>
      <c r="V789" t="s">
        <v>9902</v>
      </c>
      <c r="W789">
        <v>30328</v>
      </c>
    </row>
    <row r="790" spans="1:23" x14ac:dyDescent="0.25">
      <c r="A790" t="s">
        <v>935</v>
      </c>
      <c r="B790">
        <v>1</v>
      </c>
      <c r="C790" t="s">
        <v>9903</v>
      </c>
      <c r="D790" t="s">
        <v>64</v>
      </c>
      <c r="E790" t="s">
        <v>9904</v>
      </c>
      <c r="F790" t="s">
        <v>6231</v>
      </c>
      <c r="G790">
        <v>43</v>
      </c>
      <c r="H790" t="s">
        <v>6336</v>
      </c>
      <c r="I790" t="s">
        <v>9903</v>
      </c>
      <c r="J790">
        <v>15616</v>
      </c>
      <c r="K790">
        <v>7</v>
      </c>
      <c r="L790" t="s">
        <v>9905</v>
      </c>
      <c r="M790" t="s">
        <v>9906</v>
      </c>
      <c r="N790">
        <v>31</v>
      </c>
      <c r="O790" t="s">
        <v>9907</v>
      </c>
      <c r="P790" t="s">
        <v>64</v>
      </c>
      <c r="R790">
        <v>15755</v>
      </c>
      <c r="T790" t="s">
        <v>7359</v>
      </c>
      <c r="V790" t="s">
        <v>9908</v>
      </c>
      <c r="W790">
        <v>26596</v>
      </c>
    </row>
    <row r="791" spans="1:23" x14ac:dyDescent="0.25">
      <c r="A791" t="s">
        <v>9909</v>
      </c>
      <c r="B791">
        <v>1</v>
      </c>
      <c r="C791" t="s">
        <v>9910</v>
      </c>
      <c r="D791" t="s">
        <v>126</v>
      </c>
      <c r="F791" t="s">
        <v>6199</v>
      </c>
      <c r="G791">
        <v>85</v>
      </c>
      <c r="H791" t="s">
        <v>6849</v>
      </c>
      <c r="I791" t="s">
        <v>9910</v>
      </c>
      <c r="K791">
        <v>1</v>
      </c>
      <c r="L791" t="s">
        <v>9911</v>
      </c>
      <c r="M791" t="s">
        <v>9912</v>
      </c>
      <c r="N791">
        <v>25</v>
      </c>
      <c r="O791" t="s">
        <v>9913</v>
      </c>
      <c r="P791" t="s">
        <v>126</v>
      </c>
      <c r="T791" t="s">
        <v>6204</v>
      </c>
      <c r="V791" t="s">
        <v>9914</v>
      </c>
    </row>
    <row r="792" spans="1:23" x14ac:dyDescent="0.25">
      <c r="A792" t="s">
        <v>9915</v>
      </c>
      <c r="B792">
        <v>1</v>
      </c>
      <c r="C792" t="s">
        <v>9916</v>
      </c>
      <c r="F792" t="s">
        <v>6231</v>
      </c>
      <c r="G792">
        <v>0</v>
      </c>
      <c r="H792" t="s">
        <v>30</v>
      </c>
      <c r="I792" t="s">
        <v>9916</v>
      </c>
      <c r="J792">
        <v>17844</v>
      </c>
      <c r="K792">
        <v>0</v>
      </c>
      <c r="L792" t="s">
        <v>6010</v>
      </c>
      <c r="M792" t="s">
        <v>9917</v>
      </c>
      <c r="O792" t="s">
        <v>9918</v>
      </c>
      <c r="P792" t="s">
        <v>30</v>
      </c>
      <c r="T792" t="s">
        <v>30</v>
      </c>
    </row>
    <row r="793" spans="1:23" x14ac:dyDescent="0.25">
      <c r="A793" t="s">
        <v>736</v>
      </c>
      <c r="B793">
        <v>1</v>
      </c>
      <c r="C793" t="s">
        <v>9919</v>
      </c>
      <c r="D793" t="s">
        <v>102</v>
      </c>
      <c r="E793" t="s">
        <v>9920</v>
      </c>
      <c r="F793" t="s">
        <v>6199</v>
      </c>
      <c r="G793">
        <v>17</v>
      </c>
      <c r="H793" t="s">
        <v>6697</v>
      </c>
      <c r="I793" t="s">
        <v>9919</v>
      </c>
      <c r="J793">
        <v>20077</v>
      </c>
      <c r="K793">
        <v>6</v>
      </c>
      <c r="L793" t="s">
        <v>9921</v>
      </c>
      <c r="M793" t="s">
        <v>6778</v>
      </c>
      <c r="N793">
        <v>28</v>
      </c>
      <c r="O793" t="s">
        <v>9922</v>
      </c>
      <c r="P793" t="s">
        <v>102</v>
      </c>
      <c r="R793">
        <v>3122899</v>
      </c>
      <c r="T793" t="s">
        <v>6446</v>
      </c>
      <c r="V793" t="s">
        <v>9923</v>
      </c>
      <c r="W793">
        <v>31210</v>
      </c>
    </row>
    <row r="794" spans="1:23" x14ac:dyDescent="0.25">
      <c r="A794" t="s">
        <v>9924</v>
      </c>
      <c r="B794">
        <v>1</v>
      </c>
      <c r="C794" t="s">
        <v>9925</v>
      </c>
      <c r="D794" t="s">
        <v>29</v>
      </c>
      <c r="F794" t="s">
        <v>6231</v>
      </c>
      <c r="G794">
        <v>9</v>
      </c>
      <c r="H794" t="s">
        <v>6215</v>
      </c>
      <c r="I794" t="s">
        <v>9925</v>
      </c>
      <c r="J794">
        <v>21968</v>
      </c>
      <c r="K794">
        <v>2</v>
      </c>
      <c r="L794" t="s">
        <v>6014</v>
      </c>
      <c r="M794" t="s">
        <v>9926</v>
      </c>
      <c r="N794">
        <v>24</v>
      </c>
      <c r="O794" t="s">
        <v>9927</v>
      </c>
      <c r="P794" t="s">
        <v>29</v>
      </c>
      <c r="R794">
        <v>4031232</v>
      </c>
      <c r="T794" t="s">
        <v>6227</v>
      </c>
      <c r="V794" t="s">
        <v>9928</v>
      </c>
      <c r="W794">
        <v>33304</v>
      </c>
    </row>
    <row r="795" spans="1:23" x14ac:dyDescent="0.25">
      <c r="A795" t="s">
        <v>9929</v>
      </c>
      <c r="B795">
        <v>1</v>
      </c>
      <c r="C795" t="s">
        <v>9930</v>
      </c>
      <c r="D795" t="s">
        <v>64</v>
      </c>
      <c r="F795" t="s">
        <v>6231</v>
      </c>
      <c r="G795">
        <v>32</v>
      </c>
      <c r="H795" t="s">
        <v>6611</v>
      </c>
      <c r="I795" t="s">
        <v>9930</v>
      </c>
      <c r="J795">
        <v>15103</v>
      </c>
      <c r="K795">
        <v>2</v>
      </c>
      <c r="L795" t="s">
        <v>6433</v>
      </c>
      <c r="M795" t="s">
        <v>9931</v>
      </c>
      <c r="N795">
        <v>27</v>
      </c>
      <c r="O795" t="s">
        <v>9932</v>
      </c>
      <c r="P795" t="s">
        <v>64</v>
      </c>
      <c r="R795">
        <v>16135</v>
      </c>
      <c r="T795" t="s">
        <v>6417</v>
      </c>
      <c r="V795" t="s">
        <v>9933</v>
      </c>
      <c r="W795">
        <v>26937</v>
      </c>
    </row>
    <row r="796" spans="1:23" x14ac:dyDescent="0.25">
      <c r="A796" t="s">
        <v>9934</v>
      </c>
      <c r="B796">
        <v>1</v>
      </c>
      <c r="C796" t="s">
        <v>9935</v>
      </c>
      <c r="D796" t="s">
        <v>29</v>
      </c>
      <c r="F796" t="s">
        <v>6199</v>
      </c>
      <c r="G796">
        <v>0</v>
      </c>
      <c r="H796" t="s">
        <v>7128</v>
      </c>
      <c r="I796" t="s">
        <v>9935</v>
      </c>
      <c r="K796">
        <v>1</v>
      </c>
      <c r="L796" t="s">
        <v>9936</v>
      </c>
      <c r="M796" t="s">
        <v>9931</v>
      </c>
      <c r="N796">
        <v>24</v>
      </c>
      <c r="O796" t="s">
        <v>9937</v>
      </c>
      <c r="P796" t="s">
        <v>29</v>
      </c>
      <c r="T796" t="s">
        <v>6219</v>
      </c>
      <c r="V796" t="s">
        <v>9938</v>
      </c>
    </row>
    <row r="797" spans="1:23" x14ac:dyDescent="0.25">
      <c r="A797" t="s">
        <v>9939</v>
      </c>
      <c r="B797">
        <v>1</v>
      </c>
      <c r="C797" t="s">
        <v>9940</v>
      </c>
      <c r="D797" t="s">
        <v>29</v>
      </c>
      <c r="F797" t="s">
        <v>6231</v>
      </c>
      <c r="G797">
        <v>7</v>
      </c>
      <c r="H797" t="s">
        <v>7921</v>
      </c>
      <c r="I797" t="s">
        <v>9940</v>
      </c>
      <c r="J797">
        <v>11838</v>
      </c>
      <c r="K797">
        <v>7</v>
      </c>
      <c r="L797" t="s">
        <v>9941</v>
      </c>
      <c r="M797" t="s">
        <v>9942</v>
      </c>
      <c r="N797">
        <v>32</v>
      </c>
      <c r="O797" t="s">
        <v>9943</v>
      </c>
      <c r="P797" t="s">
        <v>29</v>
      </c>
      <c r="T797" t="s">
        <v>6396</v>
      </c>
      <c r="V797" t="s">
        <v>9944</v>
      </c>
    </row>
    <row r="798" spans="1:23" x14ac:dyDescent="0.25">
      <c r="A798" t="s">
        <v>9945</v>
      </c>
      <c r="B798">
        <v>1</v>
      </c>
      <c r="C798" t="s">
        <v>9946</v>
      </c>
      <c r="D798" t="s">
        <v>29</v>
      </c>
      <c r="F798" t="s">
        <v>6199</v>
      </c>
      <c r="H798" t="s">
        <v>6239</v>
      </c>
      <c r="I798" t="s">
        <v>9946</v>
      </c>
      <c r="K798">
        <v>1</v>
      </c>
      <c r="L798" t="s">
        <v>6560</v>
      </c>
      <c r="M798" t="s">
        <v>9947</v>
      </c>
      <c r="N798">
        <v>25</v>
      </c>
      <c r="O798" t="s">
        <v>9948</v>
      </c>
      <c r="P798" t="s">
        <v>29</v>
      </c>
      <c r="T798" t="s">
        <v>6212</v>
      </c>
      <c r="V798" t="s">
        <v>9949</v>
      </c>
    </row>
    <row r="799" spans="1:23" x14ac:dyDescent="0.25">
      <c r="A799" t="s">
        <v>9950</v>
      </c>
      <c r="B799">
        <v>1</v>
      </c>
      <c r="C799" t="s">
        <v>9951</v>
      </c>
      <c r="D799" t="s">
        <v>102</v>
      </c>
      <c r="F799" t="s">
        <v>6199</v>
      </c>
      <c r="H799" t="s">
        <v>6289</v>
      </c>
      <c r="I799" t="s">
        <v>9951</v>
      </c>
      <c r="K799">
        <v>1</v>
      </c>
      <c r="L799" t="s">
        <v>9952</v>
      </c>
      <c r="M799" t="s">
        <v>9953</v>
      </c>
      <c r="N799">
        <v>23</v>
      </c>
      <c r="O799" t="s">
        <v>9954</v>
      </c>
      <c r="P799" t="s">
        <v>102</v>
      </c>
      <c r="T799" t="s">
        <v>6313</v>
      </c>
      <c r="V799" t="s">
        <v>9955</v>
      </c>
    </row>
    <row r="800" spans="1:23" x14ac:dyDescent="0.25">
      <c r="A800" t="s">
        <v>9956</v>
      </c>
      <c r="B800">
        <v>1</v>
      </c>
      <c r="C800" t="s">
        <v>9957</v>
      </c>
      <c r="D800" t="s">
        <v>126</v>
      </c>
      <c r="F800" t="s">
        <v>6199</v>
      </c>
      <c r="G800">
        <v>0</v>
      </c>
      <c r="H800" t="s">
        <v>9379</v>
      </c>
      <c r="I800" t="s">
        <v>9957</v>
      </c>
      <c r="J800">
        <v>21320</v>
      </c>
      <c r="K800">
        <v>3</v>
      </c>
      <c r="L800" t="s">
        <v>6297</v>
      </c>
      <c r="M800" t="s">
        <v>6317</v>
      </c>
      <c r="N800">
        <v>27</v>
      </c>
      <c r="O800" t="s">
        <v>9958</v>
      </c>
      <c r="P800" t="s">
        <v>126</v>
      </c>
      <c r="R800">
        <v>3672867</v>
      </c>
      <c r="T800" t="s">
        <v>6227</v>
      </c>
      <c r="V800" t="s">
        <v>9959</v>
      </c>
      <c r="W800">
        <v>32163</v>
      </c>
    </row>
    <row r="801" spans="1:23" x14ac:dyDescent="0.25">
      <c r="A801" t="s">
        <v>9960</v>
      </c>
      <c r="B801">
        <v>1</v>
      </c>
      <c r="C801" t="s">
        <v>9961</v>
      </c>
      <c r="D801" t="s">
        <v>126</v>
      </c>
      <c r="F801" t="s">
        <v>6231</v>
      </c>
      <c r="G801">
        <v>44</v>
      </c>
      <c r="H801" t="s">
        <v>6215</v>
      </c>
      <c r="I801" t="s">
        <v>9961</v>
      </c>
      <c r="J801">
        <v>15416</v>
      </c>
      <c r="K801">
        <v>3</v>
      </c>
      <c r="L801" t="s">
        <v>6015</v>
      </c>
      <c r="M801" t="s">
        <v>9962</v>
      </c>
      <c r="N801">
        <v>29</v>
      </c>
      <c r="O801" t="s">
        <v>9963</v>
      </c>
      <c r="P801" t="s">
        <v>126</v>
      </c>
      <c r="R801">
        <v>16418</v>
      </c>
      <c r="T801" t="s">
        <v>6272</v>
      </c>
      <c r="V801" t="s">
        <v>9964</v>
      </c>
      <c r="W801">
        <v>27234</v>
      </c>
    </row>
    <row r="802" spans="1:23" x14ac:dyDescent="0.25">
      <c r="A802" t="s">
        <v>9965</v>
      </c>
      <c r="B802">
        <v>2</v>
      </c>
      <c r="C802" t="s">
        <v>6359</v>
      </c>
      <c r="D802" t="s">
        <v>64</v>
      </c>
      <c r="F802" t="s">
        <v>6231</v>
      </c>
      <c r="G802">
        <v>30</v>
      </c>
      <c r="H802" t="s">
        <v>6462</v>
      </c>
      <c r="I802" t="s">
        <v>6359</v>
      </c>
      <c r="J802">
        <v>6458</v>
      </c>
      <c r="K802">
        <v>9</v>
      </c>
      <c r="L802" t="s">
        <v>9966</v>
      </c>
      <c r="M802" t="s">
        <v>6338</v>
      </c>
      <c r="N802">
        <v>35</v>
      </c>
      <c r="O802" t="s">
        <v>9967</v>
      </c>
      <c r="P802" t="s">
        <v>64</v>
      </c>
      <c r="R802">
        <v>8417</v>
      </c>
      <c r="T802" t="s">
        <v>6324</v>
      </c>
      <c r="V802" t="s">
        <v>9968</v>
      </c>
    </row>
    <row r="803" spans="1:23" x14ac:dyDescent="0.25">
      <c r="A803" t="s">
        <v>9965</v>
      </c>
      <c r="B803">
        <v>2</v>
      </c>
      <c r="C803" t="s">
        <v>9969</v>
      </c>
      <c r="D803" t="s">
        <v>64</v>
      </c>
      <c r="F803" t="s">
        <v>6199</v>
      </c>
      <c r="G803">
        <v>43</v>
      </c>
      <c r="H803" t="s">
        <v>6252</v>
      </c>
      <c r="I803" t="s">
        <v>9969</v>
      </c>
      <c r="K803">
        <v>1</v>
      </c>
      <c r="L803" t="s">
        <v>9966</v>
      </c>
      <c r="M803" t="s">
        <v>6338</v>
      </c>
      <c r="N803">
        <v>23</v>
      </c>
      <c r="O803" t="s">
        <v>9967</v>
      </c>
      <c r="P803" t="s">
        <v>64</v>
      </c>
      <c r="T803" t="s">
        <v>6346</v>
      </c>
      <c r="V803" t="s">
        <v>9970</v>
      </c>
    </row>
    <row r="804" spans="1:23" x14ac:dyDescent="0.25">
      <c r="A804" t="s">
        <v>224</v>
      </c>
      <c r="B804">
        <v>1</v>
      </c>
      <c r="C804" t="s">
        <v>5464</v>
      </c>
      <c r="D804" t="s">
        <v>102</v>
      </c>
      <c r="E804" t="s">
        <v>9971</v>
      </c>
      <c r="F804" t="s">
        <v>6199</v>
      </c>
      <c r="G804">
        <v>6</v>
      </c>
      <c r="H804" t="s">
        <v>6260</v>
      </c>
      <c r="I804" t="s">
        <v>5464</v>
      </c>
      <c r="J804">
        <v>19864</v>
      </c>
      <c r="K804">
        <v>7</v>
      </c>
      <c r="L804" t="s">
        <v>7392</v>
      </c>
      <c r="M804" t="s">
        <v>7515</v>
      </c>
      <c r="N804">
        <v>30</v>
      </c>
      <c r="O804" t="s">
        <v>9972</v>
      </c>
      <c r="P804" t="s">
        <v>102</v>
      </c>
      <c r="R804">
        <v>3050487</v>
      </c>
      <c r="T804" t="s">
        <v>6346</v>
      </c>
      <c r="V804" t="s">
        <v>9973</v>
      </c>
      <c r="W804">
        <v>31021</v>
      </c>
    </row>
    <row r="805" spans="1:23" x14ac:dyDescent="0.25">
      <c r="A805" t="s">
        <v>9974</v>
      </c>
      <c r="B805">
        <v>1</v>
      </c>
      <c r="C805" t="s">
        <v>9975</v>
      </c>
      <c r="D805" t="s">
        <v>29</v>
      </c>
      <c r="E805" t="s">
        <v>9976</v>
      </c>
      <c r="F805" t="s">
        <v>6231</v>
      </c>
      <c r="G805">
        <v>5</v>
      </c>
      <c r="H805" t="s">
        <v>6296</v>
      </c>
      <c r="I805" t="s">
        <v>9975</v>
      </c>
      <c r="J805">
        <v>15746</v>
      </c>
      <c r="K805">
        <v>7</v>
      </c>
      <c r="L805" t="s">
        <v>7541</v>
      </c>
      <c r="M805" t="s">
        <v>9977</v>
      </c>
      <c r="N805">
        <v>30</v>
      </c>
      <c r="O805" t="s">
        <v>9978</v>
      </c>
      <c r="P805" t="s">
        <v>29</v>
      </c>
      <c r="R805">
        <v>16593</v>
      </c>
      <c r="T805" t="s">
        <v>6371</v>
      </c>
      <c r="V805" t="s">
        <v>9979</v>
      </c>
      <c r="W805">
        <v>27429</v>
      </c>
    </row>
    <row r="806" spans="1:23" x14ac:dyDescent="0.25">
      <c r="A806" t="s">
        <v>730</v>
      </c>
      <c r="B806">
        <v>1</v>
      </c>
      <c r="C806" t="s">
        <v>9980</v>
      </c>
      <c r="D806" t="s">
        <v>102</v>
      </c>
      <c r="E806" t="s">
        <v>9981</v>
      </c>
      <c r="F806" t="s">
        <v>6231</v>
      </c>
      <c r="G806">
        <v>16</v>
      </c>
      <c r="H806" t="s">
        <v>7232</v>
      </c>
      <c r="I806" t="s">
        <v>9980</v>
      </c>
      <c r="J806">
        <v>18516</v>
      </c>
      <c r="K806">
        <v>6</v>
      </c>
      <c r="L806" t="s">
        <v>9982</v>
      </c>
      <c r="M806" t="s">
        <v>9983</v>
      </c>
      <c r="N806">
        <v>28</v>
      </c>
      <c r="O806" t="s">
        <v>9984</v>
      </c>
      <c r="P806" t="s">
        <v>102</v>
      </c>
      <c r="R806">
        <v>3060950</v>
      </c>
      <c r="T806" t="s">
        <v>6446</v>
      </c>
      <c r="V806" t="s">
        <v>8504</v>
      </c>
      <c r="W806">
        <v>29772</v>
      </c>
    </row>
    <row r="807" spans="1:23" x14ac:dyDescent="0.25">
      <c r="A807" t="s">
        <v>9985</v>
      </c>
      <c r="B807">
        <v>1</v>
      </c>
      <c r="C807" t="s">
        <v>9986</v>
      </c>
      <c r="D807" t="s">
        <v>102</v>
      </c>
      <c r="E807" t="s">
        <v>9987</v>
      </c>
      <c r="F807" t="s">
        <v>6199</v>
      </c>
      <c r="G807">
        <v>0</v>
      </c>
      <c r="H807" t="s">
        <v>6367</v>
      </c>
      <c r="I807" t="s">
        <v>9986</v>
      </c>
      <c r="J807">
        <v>20860</v>
      </c>
      <c r="K807">
        <v>3</v>
      </c>
      <c r="L807" t="s">
        <v>9988</v>
      </c>
      <c r="M807" t="s">
        <v>9989</v>
      </c>
      <c r="N807">
        <v>24</v>
      </c>
      <c r="O807" t="s">
        <v>9990</v>
      </c>
      <c r="P807" t="s">
        <v>102</v>
      </c>
      <c r="R807">
        <v>3930064</v>
      </c>
      <c r="T807" t="s">
        <v>6212</v>
      </c>
      <c r="V807" t="s">
        <v>9991</v>
      </c>
      <c r="W807">
        <v>32483</v>
      </c>
    </row>
    <row r="808" spans="1:23" x14ac:dyDescent="0.25">
      <c r="A808" t="s">
        <v>9992</v>
      </c>
      <c r="B808">
        <v>1</v>
      </c>
      <c r="C808" t="s">
        <v>9993</v>
      </c>
      <c r="D808" t="s">
        <v>126</v>
      </c>
      <c r="F808" t="s">
        <v>6199</v>
      </c>
      <c r="G808">
        <v>81</v>
      </c>
      <c r="H808" t="s">
        <v>6208</v>
      </c>
      <c r="I808" t="s">
        <v>9993</v>
      </c>
      <c r="J808">
        <v>19771</v>
      </c>
      <c r="K808">
        <v>4</v>
      </c>
      <c r="L808" t="s">
        <v>6665</v>
      </c>
      <c r="M808" t="s">
        <v>9994</v>
      </c>
      <c r="N808">
        <v>30</v>
      </c>
      <c r="O808" t="s">
        <v>9995</v>
      </c>
      <c r="P808" t="s">
        <v>126</v>
      </c>
      <c r="R808">
        <v>3123306</v>
      </c>
      <c r="T808" t="s">
        <v>6227</v>
      </c>
      <c r="V808" t="s">
        <v>9996</v>
      </c>
      <c r="W808">
        <v>30962</v>
      </c>
    </row>
    <row r="809" spans="1:23" x14ac:dyDescent="0.25">
      <c r="A809" t="s">
        <v>9997</v>
      </c>
      <c r="B809">
        <v>1</v>
      </c>
      <c r="C809" t="s">
        <v>9998</v>
      </c>
      <c r="D809" t="s">
        <v>102</v>
      </c>
      <c r="F809" t="s">
        <v>6231</v>
      </c>
      <c r="G809">
        <v>0</v>
      </c>
      <c r="H809" t="s">
        <v>9999</v>
      </c>
      <c r="I809" t="s">
        <v>9998</v>
      </c>
      <c r="J809">
        <v>17150</v>
      </c>
      <c r="K809">
        <v>3</v>
      </c>
      <c r="L809" t="s">
        <v>7423</v>
      </c>
      <c r="M809" t="s">
        <v>6655</v>
      </c>
      <c r="N809">
        <v>25</v>
      </c>
      <c r="O809" t="s">
        <v>10000</v>
      </c>
      <c r="P809" t="s">
        <v>102</v>
      </c>
      <c r="T809" t="s">
        <v>6249</v>
      </c>
      <c r="V809" t="s">
        <v>10001</v>
      </c>
    </row>
    <row r="810" spans="1:23" x14ac:dyDescent="0.25">
      <c r="A810" t="s">
        <v>10002</v>
      </c>
      <c r="B810">
        <v>1</v>
      </c>
      <c r="C810" t="s">
        <v>10003</v>
      </c>
      <c r="D810" t="s">
        <v>102</v>
      </c>
      <c r="E810" t="s">
        <v>10004</v>
      </c>
      <c r="F810" t="s">
        <v>6231</v>
      </c>
      <c r="G810">
        <v>0</v>
      </c>
      <c r="H810" t="s">
        <v>6383</v>
      </c>
      <c r="I810" t="s">
        <v>10003</v>
      </c>
      <c r="J810">
        <v>19234</v>
      </c>
      <c r="K810">
        <v>5</v>
      </c>
      <c r="L810" t="s">
        <v>10005</v>
      </c>
      <c r="M810" t="s">
        <v>10006</v>
      </c>
      <c r="N810">
        <v>28</v>
      </c>
      <c r="O810" t="s">
        <v>10007</v>
      </c>
      <c r="P810" t="s">
        <v>102</v>
      </c>
      <c r="R810">
        <v>2973973</v>
      </c>
      <c r="T810" t="s">
        <v>6264</v>
      </c>
      <c r="V810" t="s">
        <v>10008</v>
      </c>
      <c r="W810">
        <v>30610</v>
      </c>
    </row>
    <row r="811" spans="1:23" x14ac:dyDescent="0.25">
      <c r="A811" t="s">
        <v>10009</v>
      </c>
      <c r="B811">
        <v>1</v>
      </c>
      <c r="C811" t="s">
        <v>10010</v>
      </c>
      <c r="D811" t="s">
        <v>64</v>
      </c>
      <c r="F811" t="s">
        <v>6199</v>
      </c>
      <c r="G811">
        <v>34</v>
      </c>
      <c r="H811" t="s">
        <v>6629</v>
      </c>
      <c r="I811" t="s">
        <v>10010</v>
      </c>
      <c r="K811">
        <v>1</v>
      </c>
      <c r="L811" t="s">
        <v>8361</v>
      </c>
      <c r="M811" t="s">
        <v>10011</v>
      </c>
      <c r="N811">
        <v>23</v>
      </c>
      <c r="O811" t="s">
        <v>10012</v>
      </c>
      <c r="P811" t="s">
        <v>64</v>
      </c>
      <c r="T811" t="s">
        <v>6346</v>
      </c>
      <c r="V811" t="s">
        <v>10013</v>
      </c>
    </row>
    <row r="812" spans="1:23" x14ac:dyDescent="0.25">
      <c r="A812" t="s">
        <v>469</v>
      </c>
      <c r="B812">
        <v>1</v>
      </c>
      <c r="C812" t="s">
        <v>10014</v>
      </c>
      <c r="D812" t="s">
        <v>126</v>
      </c>
      <c r="E812" t="s">
        <v>10015</v>
      </c>
      <c r="F812" t="s">
        <v>6231</v>
      </c>
      <c r="G812">
        <v>82</v>
      </c>
      <c r="H812" t="s">
        <v>6956</v>
      </c>
      <c r="I812" t="s">
        <v>10014</v>
      </c>
      <c r="J812">
        <v>16491</v>
      </c>
      <c r="K812">
        <v>9</v>
      </c>
      <c r="L812" t="s">
        <v>6862</v>
      </c>
      <c r="M812" t="s">
        <v>10016</v>
      </c>
      <c r="N812">
        <v>31</v>
      </c>
      <c r="O812" t="s">
        <v>10017</v>
      </c>
      <c r="P812" t="s">
        <v>126</v>
      </c>
      <c r="R812">
        <v>16786</v>
      </c>
      <c r="T812" t="s">
        <v>6227</v>
      </c>
      <c r="V812" t="s">
        <v>10018</v>
      </c>
      <c r="W812">
        <v>27626</v>
      </c>
    </row>
    <row r="813" spans="1:23" x14ac:dyDescent="0.25">
      <c r="A813" t="s">
        <v>2386</v>
      </c>
      <c r="B813">
        <v>1</v>
      </c>
      <c r="C813" t="s">
        <v>2735</v>
      </c>
      <c r="D813" t="s">
        <v>126</v>
      </c>
      <c r="F813" t="s">
        <v>6199</v>
      </c>
      <c r="G813">
        <v>45</v>
      </c>
      <c r="H813" t="s">
        <v>6223</v>
      </c>
      <c r="I813" t="s">
        <v>2735</v>
      </c>
      <c r="J813">
        <v>28050</v>
      </c>
      <c r="K813">
        <v>0</v>
      </c>
      <c r="L813" t="s">
        <v>7176</v>
      </c>
      <c r="M813" t="s">
        <v>10019</v>
      </c>
      <c r="N813">
        <v>23</v>
      </c>
      <c r="O813" t="s">
        <v>10020</v>
      </c>
      <c r="P813" t="s">
        <v>126</v>
      </c>
      <c r="S813">
        <v>4</v>
      </c>
      <c r="T813" t="s">
        <v>6212</v>
      </c>
      <c r="U813" t="s">
        <v>2209</v>
      </c>
      <c r="V813" t="s">
        <v>10021</v>
      </c>
    </row>
    <row r="814" spans="1:23" x14ac:dyDescent="0.25">
      <c r="A814" t="s">
        <v>10022</v>
      </c>
      <c r="B814">
        <v>1</v>
      </c>
      <c r="C814" t="s">
        <v>10023</v>
      </c>
      <c r="D814" t="s">
        <v>29</v>
      </c>
      <c r="F814" t="s">
        <v>6199</v>
      </c>
      <c r="G814">
        <v>11</v>
      </c>
      <c r="H814" t="s">
        <v>7391</v>
      </c>
      <c r="I814" t="s">
        <v>10023</v>
      </c>
      <c r="K814">
        <v>1</v>
      </c>
      <c r="L814" t="s">
        <v>6433</v>
      </c>
      <c r="M814" t="s">
        <v>10024</v>
      </c>
      <c r="N814">
        <v>23</v>
      </c>
      <c r="O814" t="s">
        <v>10025</v>
      </c>
      <c r="P814" t="s">
        <v>29</v>
      </c>
      <c r="T814" t="s">
        <v>6212</v>
      </c>
      <c r="V814" t="s">
        <v>10026</v>
      </c>
    </row>
    <row r="815" spans="1:23" x14ac:dyDescent="0.25">
      <c r="A815" t="s">
        <v>1204</v>
      </c>
      <c r="B815">
        <v>1</v>
      </c>
      <c r="C815" t="s">
        <v>1203</v>
      </c>
      <c r="D815" t="s">
        <v>126</v>
      </c>
      <c r="E815" t="s">
        <v>10027</v>
      </c>
      <c r="F815" t="s">
        <v>6199</v>
      </c>
      <c r="G815">
        <v>88</v>
      </c>
      <c r="H815" t="s">
        <v>6664</v>
      </c>
      <c r="I815" t="s">
        <v>1203</v>
      </c>
      <c r="J815">
        <v>20850</v>
      </c>
      <c r="K815">
        <v>7</v>
      </c>
      <c r="L815" t="s">
        <v>9367</v>
      </c>
      <c r="M815" t="s">
        <v>10011</v>
      </c>
      <c r="N815">
        <v>29</v>
      </c>
      <c r="O815" t="s">
        <v>10028</v>
      </c>
      <c r="P815" t="s">
        <v>126</v>
      </c>
      <c r="R815">
        <v>3930086</v>
      </c>
      <c r="S815">
        <v>2</v>
      </c>
      <c r="T815" t="s">
        <v>6227</v>
      </c>
      <c r="U815" t="s">
        <v>2233</v>
      </c>
      <c r="V815" t="s">
        <v>10029</v>
      </c>
      <c r="W815">
        <v>31928</v>
      </c>
    </row>
    <row r="816" spans="1:23" x14ac:dyDescent="0.25">
      <c r="A816" t="s">
        <v>10030</v>
      </c>
      <c r="B816">
        <v>1</v>
      </c>
      <c r="C816" t="s">
        <v>10031</v>
      </c>
      <c r="D816" t="s">
        <v>102</v>
      </c>
      <c r="F816" t="s">
        <v>6199</v>
      </c>
      <c r="G816">
        <v>80</v>
      </c>
      <c r="H816" t="s">
        <v>6215</v>
      </c>
      <c r="I816" t="s">
        <v>10031</v>
      </c>
      <c r="J816">
        <v>22645</v>
      </c>
      <c r="K816">
        <v>5</v>
      </c>
      <c r="L816" t="s">
        <v>10032</v>
      </c>
      <c r="M816" t="s">
        <v>10033</v>
      </c>
      <c r="N816">
        <v>28</v>
      </c>
      <c r="O816" t="s">
        <v>10034</v>
      </c>
      <c r="P816" t="s">
        <v>102</v>
      </c>
      <c r="S816">
        <v>6</v>
      </c>
      <c r="T816" t="s">
        <v>6227</v>
      </c>
      <c r="U816" t="s">
        <v>2251</v>
      </c>
      <c r="V816" t="s">
        <v>10035</v>
      </c>
    </row>
    <row r="817" spans="1:23" x14ac:dyDescent="0.25">
      <c r="A817" t="s">
        <v>10036</v>
      </c>
      <c r="B817">
        <v>1</v>
      </c>
      <c r="C817" t="s">
        <v>10037</v>
      </c>
      <c r="F817" t="s">
        <v>6231</v>
      </c>
      <c r="G817">
        <v>0</v>
      </c>
      <c r="H817" t="s">
        <v>30</v>
      </c>
      <c r="I817" t="s">
        <v>10037</v>
      </c>
      <c r="J817">
        <v>21710</v>
      </c>
      <c r="K817">
        <v>0</v>
      </c>
      <c r="L817" t="s">
        <v>10038</v>
      </c>
      <c r="M817" t="s">
        <v>10039</v>
      </c>
      <c r="O817" t="s">
        <v>10040</v>
      </c>
      <c r="P817" t="s">
        <v>30</v>
      </c>
      <c r="T817" t="s">
        <v>30</v>
      </c>
    </row>
    <row r="818" spans="1:23" x14ac:dyDescent="0.25">
      <c r="A818" t="s">
        <v>10041</v>
      </c>
      <c r="B818">
        <v>1</v>
      </c>
      <c r="C818" t="s">
        <v>10042</v>
      </c>
      <c r="D818" t="s">
        <v>102</v>
      </c>
      <c r="F818" t="s">
        <v>6199</v>
      </c>
      <c r="G818">
        <v>15</v>
      </c>
      <c r="H818" t="s">
        <v>7768</v>
      </c>
      <c r="I818" t="s">
        <v>10042</v>
      </c>
      <c r="J818">
        <v>26458</v>
      </c>
      <c r="K818">
        <v>1</v>
      </c>
      <c r="L818" t="s">
        <v>9603</v>
      </c>
      <c r="M818" t="s">
        <v>10043</v>
      </c>
      <c r="N818">
        <v>24</v>
      </c>
      <c r="O818" t="s">
        <v>10044</v>
      </c>
      <c r="P818" t="s">
        <v>102</v>
      </c>
      <c r="S818">
        <v>3</v>
      </c>
      <c r="T818" t="s">
        <v>6219</v>
      </c>
      <c r="U818" t="s">
        <v>2322</v>
      </c>
      <c r="V818" t="s">
        <v>10045</v>
      </c>
    </row>
    <row r="819" spans="1:23" x14ac:dyDescent="0.25">
      <c r="A819" t="s">
        <v>10046</v>
      </c>
      <c r="B819">
        <v>1</v>
      </c>
      <c r="C819" t="s">
        <v>10047</v>
      </c>
      <c r="D819" t="s">
        <v>126</v>
      </c>
      <c r="F819" t="s">
        <v>6231</v>
      </c>
      <c r="G819">
        <v>81</v>
      </c>
      <c r="H819" t="s">
        <v>6849</v>
      </c>
      <c r="I819" t="s">
        <v>10047</v>
      </c>
      <c r="J819">
        <v>13929</v>
      </c>
      <c r="K819">
        <v>3</v>
      </c>
      <c r="L819" t="s">
        <v>6678</v>
      </c>
      <c r="M819" t="s">
        <v>10048</v>
      </c>
      <c r="N819">
        <v>28</v>
      </c>
      <c r="O819" t="s">
        <v>10049</v>
      </c>
      <c r="P819" t="s">
        <v>126</v>
      </c>
      <c r="R819">
        <v>15043</v>
      </c>
      <c r="T819" t="s">
        <v>6757</v>
      </c>
      <c r="V819" t="s">
        <v>10050</v>
      </c>
      <c r="W819">
        <v>25950</v>
      </c>
    </row>
    <row r="820" spans="1:23" x14ac:dyDescent="0.25">
      <c r="A820" t="s">
        <v>929</v>
      </c>
      <c r="B820">
        <v>1</v>
      </c>
      <c r="C820" t="s">
        <v>10051</v>
      </c>
      <c r="D820" t="s">
        <v>64</v>
      </c>
      <c r="E820" t="s">
        <v>10052</v>
      </c>
      <c r="F820" t="s">
        <v>6231</v>
      </c>
      <c r="G820">
        <v>20</v>
      </c>
      <c r="H820" t="s">
        <v>6296</v>
      </c>
      <c r="I820" t="s">
        <v>10051</v>
      </c>
      <c r="J820">
        <v>16441</v>
      </c>
      <c r="K820">
        <v>8</v>
      </c>
      <c r="L820" t="s">
        <v>10053</v>
      </c>
      <c r="M820" t="s">
        <v>10054</v>
      </c>
      <c r="N820">
        <v>30</v>
      </c>
      <c r="O820" t="s">
        <v>10055</v>
      </c>
      <c r="P820" t="s">
        <v>64</v>
      </c>
      <c r="R820">
        <v>17421</v>
      </c>
      <c r="T820" t="s">
        <v>6264</v>
      </c>
      <c r="V820" t="s">
        <v>7491</v>
      </c>
      <c r="W820">
        <v>28223</v>
      </c>
    </row>
    <row r="821" spans="1:23" x14ac:dyDescent="0.25">
      <c r="A821" t="s">
        <v>10056</v>
      </c>
      <c r="B821">
        <v>1</v>
      </c>
      <c r="C821" t="s">
        <v>10057</v>
      </c>
      <c r="D821" t="s">
        <v>126</v>
      </c>
      <c r="E821" t="s">
        <v>10058</v>
      </c>
      <c r="F821" t="s">
        <v>6199</v>
      </c>
      <c r="G821">
        <v>48</v>
      </c>
      <c r="H821" t="s">
        <v>6208</v>
      </c>
      <c r="I821" t="s">
        <v>10057</v>
      </c>
      <c r="J821">
        <v>20188</v>
      </c>
      <c r="K821">
        <v>4</v>
      </c>
      <c r="L821" t="s">
        <v>8151</v>
      </c>
      <c r="M821" t="s">
        <v>7357</v>
      </c>
      <c r="N821">
        <v>26</v>
      </c>
      <c r="O821" t="s">
        <v>10059</v>
      </c>
      <c r="P821" t="s">
        <v>126</v>
      </c>
      <c r="R821">
        <v>3051861</v>
      </c>
      <c r="T821" t="s">
        <v>6355</v>
      </c>
      <c r="V821" t="s">
        <v>10060</v>
      </c>
      <c r="W821">
        <v>31276</v>
      </c>
    </row>
    <row r="822" spans="1:23" x14ac:dyDescent="0.25">
      <c r="A822" t="s">
        <v>10061</v>
      </c>
      <c r="B822">
        <v>1</v>
      </c>
      <c r="C822" t="s">
        <v>10062</v>
      </c>
      <c r="D822" t="s">
        <v>31</v>
      </c>
      <c r="F822" t="s">
        <v>6199</v>
      </c>
      <c r="H822" t="s">
        <v>6416</v>
      </c>
      <c r="I822" t="s">
        <v>10062</v>
      </c>
      <c r="K822">
        <v>1</v>
      </c>
      <c r="L822" t="s">
        <v>10063</v>
      </c>
      <c r="M822" t="s">
        <v>10064</v>
      </c>
      <c r="N822">
        <v>24</v>
      </c>
      <c r="O822" t="s">
        <v>10065</v>
      </c>
      <c r="P822" t="s">
        <v>31</v>
      </c>
      <c r="T822" t="s">
        <v>6446</v>
      </c>
      <c r="V822" t="s">
        <v>10066</v>
      </c>
    </row>
    <row r="823" spans="1:23" x14ac:dyDescent="0.25">
      <c r="A823" t="s">
        <v>1791</v>
      </c>
      <c r="B823">
        <v>1</v>
      </c>
      <c r="C823" t="s">
        <v>2742</v>
      </c>
      <c r="D823" t="s">
        <v>102</v>
      </c>
      <c r="F823" t="s">
        <v>6199</v>
      </c>
      <c r="G823">
        <v>85</v>
      </c>
      <c r="H823" t="s">
        <v>6392</v>
      </c>
      <c r="I823" t="s">
        <v>2742</v>
      </c>
      <c r="J823">
        <v>21714</v>
      </c>
      <c r="K823">
        <v>6</v>
      </c>
      <c r="L823" t="s">
        <v>10067</v>
      </c>
      <c r="M823" t="s">
        <v>10068</v>
      </c>
      <c r="N823">
        <v>29</v>
      </c>
      <c r="O823" t="s">
        <v>10069</v>
      </c>
      <c r="P823" t="s">
        <v>102</v>
      </c>
      <c r="R823">
        <v>3916566</v>
      </c>
      <c r="S823">
        <v>8</v>
      </c>
      <c r="T823" t="s">
        <v>6346</v>
      </c>
      <c r="U823" t="s">
        <v>2241</v>
      </c>
      <c r="V823" t="s">
        <v>10070</v>
      </c>
      <c r="W823">
        <v>32846</v>
      </c>
    </row>
    <row r="824" spans="1:23" x14ac:dyDescent="0.25">
      <c r="A824" t="s">
        <v>10071</v>
      </c>
      <c r="B824">
        <v>1</v>
      </c>
      <c r="C824" t="s">
        <v>10072</v>
      </c>
      <c r="F824" t="s">
        <v>6231</v>
      </c>
      <c r="G824">
        <v>0</v>
      </c>
      <c r="H824" t="s">
        <v>30</v>
      </c>
      <c r="I824" t="s">
        <v>10072</v>
      </c>
      <c r="J824">
        <v>18782</v>
      </c>
      <c r="K824">
        <v>0</v>
      </c>
      <c r="L824" t="s">
        <v>7472</v>
      </c>
      <c r="M824" t="s">
        <v>6626</v>
      </c>
      <c r="O824" t="s">
        <v>10073</v>
      </c>
      <c r="P824" t="s">
        <v>30</v>
      </c>
      <c r="R824">
        <v>2565757</v>
      </c>
      <c r="T824" t="s">
        <v>30</v>
      </c>
    </row>
    <row r="825" spans="1:23" x14ac:dyDescent="0.25">
      <c r="A825" t="s">
        <v>10074</v>
      </c>
      <c r="B825">
        <v>1</v>
      </c>
      <c r="C825" t="s">
        <v>10075</v>
      </c>
      <c r="D825" t="s">
        <v>6610</v>
      </c>
      <c r="E825" t="s">
        <v>10076</v>
      </c>
      <c r="F825" t="s">
        <v>6231</v>
      </c>
      <c r="G825">
        <v>9</v>
      </c>
      <c r="H825" t="s">
        <v>7391</v>
      </c>
      <c r="I825" t="s">
        <v>10075</v>
      </c>
      <c r="J825">
        <v>3764</v>
      </c>
      <c r="K825">
        <v>14</v>
      </c>
      <c r="L825" t="s">
        <v>7134</v>
      </c>
      <c r="M825" t="s">
        <v>6368</v>
      </c>
      <c r="N825">
        <v>38</v>
      </c>
      <c r="O825" t="s">
        <v>10077</v>
      </c>
      <c r="P825" t="s">
        <v>6610</v>
      </c>
      <c r="R825">
        <v>10238</v>
      </c>
      <c r="T825" t="s">
        <v>6324</v>
      </c>
      <c r="V825" t="s">
        <v>10078</v>
      </c>
      <c r="W825">
        <v>8020</v>
      </c>
    </row>
    <row r="826" spans="1:23" x14ac:dyDescent="0.25">
      <c r="A826" t="s">
        <v>82</v>
      </c>
      <c r="B826">
        <v>1</v>
      </c>
      <c r="C826" t="s">
        <v>10079</v>
      </c>
      <c r="D826" t="s">
        <v>29</v>
      </c>
      <c r="E826" t="s">
        <v>10080</v>
      </c>
      <c r="F826" t="s">
        <v>6199</v>
      </c>
      <c r="G826">
        <v>6</v>
      </c>
      <c r="H826" t="s">
        <v>6781</v>
      </c>
      <c r="I826" t="s">
        <v>10079</v>
      </c>
      <c r="J826">
        <v>16245</v>
      </c>
      <c r="K826">
        <v>8</v>
      </c>
      <c r="L826" t="s">
        <v>7633</v>
      </c>
      <c r="M826" t="s">
        <v>10081</v>
      </c>
      <c r="N826">
        <v>29</v>
      </c>
      <c r="O826" t="s">
        <v>10082</v>
      </c>
      <c r="P826" t="s">
        <v>29</v>
      </c>
      <c r="R826">
        <v>16724</v>
      </c>
      <c r="T826" t="s">
        <v>6355</v>
      </c>
      <c r="U826" t="s">
        <v>54</v>
      </c>
      <c r="V826" t="s">
        <v>10083</v>
      </c>
      <c r="W826">
        <v>27531</v>
      </c>
    </row>
    <row r="827" spans="1:23" x14ac:dyDescent="0.25">
      <c r="A827" t="s">
        <v>814</v>
      </c>
      <c r="B827">
        <v>1</v>
      </c>
      <c r="C827" t="s">
        <v>10084</v>
      </c>
      <c r="D827" t="s">
        <v>102</v>
      </c>
      <c r="E827" t="s">
        <v>10085</v>
      </c>
      <c r="F827" t="s">
        <v>6231</v>
      </c>
      <c r="G827">
        <v>85</v>
      </c>
      <c r="H827" t="s">
        <v>6289</v>
      </c>
      <c r="I827" t="s">
        <v>10084</v>
      </c>
      <c r="J827">
        <v>13981</v>
      </c>
      <c r="K827">
        <v>10</v>
      </c>
      <c r="L827" t="s">
        <v>10086</v>
      </c>
      <c r="M827" t="s">
        <v>10087</v>
      </c>
      <c r="N827">
        <v>31</v>
      </c>
      <c r="O827" t="s">
        <v>10088</v>
      </c>
      <c r="P827" t="s">
        <v>102</v>
      </c>
      <c r="R827">
        <v>14969</v>
      </c>
      <c r="T827" t="s">
        <v>6219</v>
      </c>
      <c r="V827" t="s">
        <v>10089</v>
      </c>
      <c r="W827">
        <v>25778</v>
      </c>
    </row>
    <row r="828" spans="1:23" x14ac:dyDescent="0.25">
      <c r="A828" t="s">
        <v>10090</v>
      </c>
      <c r="B828">
        <v>1</v>
      </c>
      <c r="C828" t="s">
        <v>10091</v>
      </c>
      <c r="D828" t="s">
        <v>102</v>
      </c>
      <c r="F828" t="s">
        <v>6199</v>
      </c>
      <c r="G828">
        <v>0</v>
      </c>
      <c r="H828" t="s">
        <v>6629</v>
      </c>
      <c r="I828" t="s">
        <v>10091</v>
      </c>
      <c r="K828">
        <v>1</v>
      </c>
      <c r="L828" t="s">
        <v>6018</v>
      </c>
      <c r="M828" t="s">
        <v>10092</v>
      </c>
      <c r="N828">
        <v>23</v>
      </c>
      <c r="O828" t="s">
        <v>10093</v>
      </c>
      <c r="P828" t="s">
        <v>102</v>
      </c>
      <c r="T828" t="s">
        <v>6212</v>
      </c>
      <c r="V828" t="s">
        <v>10094</v>
      </c>
    </row>
    <row r="829" spans="1:23" x14ac:dyDescent="0.25">
      <c r="A829" t="s">
        <v>10095</v>
      </c>
      <c r="B829">
        <v>1</v>
      </c>
      <c r="C829" t="s">
        <v>10096</v>
      </c>
      <c r="D829" t="s">
        <v>102</v>
      </c>
      <c r="F829" t="s">
        <v>6199</v>
      </c>
      <c r="G829">
        <v>80</v>
      </c>
      <c r="H829" t="s">
        <v>8014</v>
      </c>
      <c r="I829" t="s">
        <v>10096</v>
      </c>
      <c r="J829">
        <v>23604</v>
      </c>
      <c r="K829">
        <v>4</v>
      </c>
      <c r="L829" t="s">
        <v>10097</v>
      </c>
      <c r="M829" t="s">
        <v>6317</v>
      </c>
      <c r="N829">
        <v>27</v>
      </c>
      <c r="O829" t="s">
        <v>10098</v>
      </c>
      <c r="P829" t="s">
        <v>102</v>
      </c>
      <c r="S829">
        <v>8</v>
      </c>
      <c r="T829" t="s">
        <v>6313</v>
      </c>
      <c r="U829" t="s">
        <v>2219</v>
      </c>
      <c r="V829" t="s">
        <v>10099</v>
      </c>
    </row>
    <row r="830" spans="1:23" x14ac:dyDescent="0.25">
      <c r="A830" t="s">
        <v>10100</v>
      </c>
      <c r="B830">
        <v>1</v>
      </c>
      <c r="C830" t="s">
        <v>10101</v>
      </c>
      <c r="D830" t="s">
        <v>126</v>
      </c>
      <c r="F830" t="s">
        <v>6231</v>
      </c>
      <c r="G830">
        <v>44</v>
      </c>
      <c r="H830" t="s">
        <v>7921</v>
      </c>
      <c r="I830" t="s">
        <v>10101</v>
      </c>
      <c r="J830">
        <v>21707</v>
      </c>
      <c r="K830">
        <v>2</v>
      </c>
      <c r="L830" t="s">
        <v>10102</v>
      </c>
      <c r="M830" t="s">
        <v>7427</v>
      </c>
      <c r="N830">
        <v>27</v>
      </c>
      <c r="O830" t="s">
        <v>10103</v>
      </c>
      <c r="P830" t="s">
        <v>126</v>
      </c>
      <c r="R830">
        <v>2982484</v>
      </c>
      <c r="T830" t="s">
        <v>7484</v>
      </c>
      <c r="V830" t="s">
        <v>10104</v>
      </c>
      <c r="W830">
        <v>32663</v>
      </c>
    </row>
    <row r="831" spans="1:23" x14ac:dyDescent="0.25">
      <c r="A831" t="s">
        <v>2474</v>
      </c>
      <c r="B831">
        <v>1</v>
      </c>
      <c r="C831" t="s">
        <v>2789</v>
      </c>
      <c r="D831" t="s">
        <v>102</v>
      </c>
      <c r="F831" t="s">
        <v>6199</v>
      </c>
      <c r="G831">
        <v>89</v>
      </c>
      <c r="H831" t="s">
        <v>6697</v>
      </c>
      <c r="I831" t="s">
        <v>2789</v>
      </c>
      <c r="J831">
        <v>25032</v>
      </c>
      <c r="K831">
        <v>2</v>
      </c>
      <c r="L831" t="s">
        <v>8974</v>
      </c>
      <c r="M831" t="s">
        <v>6938</v>
      </c>
      <c r="N831">
        <v>25</v>
      </c>
      <c r="O831" t="s">
        <v>10105</v>
      </c>
      <c r="P831" t="s">
        <v>102</v>
      </c>
      <c r="S831">
        <v>4</v>
      </c>
      <c r="T831" t="s">
        <v>6264</v>
      </c>
      <c r="U831" t="s">
        <v>2251</v>
      </c>
      <c r="V831" t="s">
        <v>10106</v>
      </c>
    </row>
    <row r="832" spans="1:23" x14ac:dyDescent="0.25">
      <c r="A832" t="s">
        <v>993</v>
      </c>
      <c r="B832">
        <v>3</v>
      </c>
      <c r="C832" t="s">
        <v>2866</v>
      </c>
      <c r="D832" t="s">
        <v>29</v>
      </c>
      <c r="E832" t="s">
        <v>10107</v>
      </c>
      <c r="F832" t="s">
        <v>6199</v>
      </c>
      <c r="G832">
        <v>11</v>
      </c>
      <c r="H832" t="s">
        <v>6860</v>
      </c>
      <c r="I832" t="s">
        <v>2866</v>
      </c>
      <c r="J832">
        <v>6489</v>
      </c>
      <c r="K832">
        <v>18</v>
      </c>
      <c r="L832" t="s">
        <v>6018</v>
      </c>
      <c r="M832" t="s">
        <v>6790</v>
      </c>
      <c r="N832">
        <v>40</v>
      </c>
      <c r="O832" t="s">
        <v>10108</v>
      </c>
      <c r="P832" t="s">
        <v>29</v>
      </c>
      <c r="R832">
        <v>11394</v>
      </c>
      <c r="S832">
        <v>3</v>
      </c>
      <c r="T832" t="s">
        <v>6204</v>
      </c>
      <c r="U832" t="s">
        <v>2231</v>
      </c>
      <c r="V832" t="s">
        <v>10109</v>
      </c>
      <c r="W832">
        <v>8937</v>
      </c>
    </row>
    <row r="833" spans="1:23" x14ac:dyDescent="0.25">
      <c r="A833" t="s">
        <v>993</v>
      </c>
      <c r="B833">
        <v>3</v>
      </c>
      <c r="C833" t="s">
        <v>10110</v>
      </c>
      <c r="D833" t="s">
        <v>64</v>
      </c>
      <c r="F833" t="s">
        <v>6231</v>
      </c>
      <c r="G833">
        <v>34</v>
      </c>
      <c r="H833" t="s">
        <v>6647</v>
      </c>
      <c r="I833" t="s">
        <v>10110</v>
      </c>
      <c r="K833">
        <v>1</v>
      </c>
      <c r="L833" t="s">
        <v>6018</v>
      </c>
      <c r="M833" t="s">
        <v>6790</v>
      </c>
      <c r="N833">
        <v>24</v>
      </c>
      <c r="O833" t="s">
        <v>10108</v>
      </c>
      <c r="P833" t="s">
        <v>64</v>
      </c>
      <c r="T833" t="s">
        <v>6446</v>
      </c>
      <c r="V833" t="s">
        <v>10111</v>
      </c>
    </row>
    <row r="834" spans="1:23" x14ac:dyDescent="0.25">
      <c r="A834" t="s">
        <v>993</v>
      </c>
      <c r="B834">
        <v>3</v>
      </c>
      <c r="C834" t="s">
        <v>10112</v>
      </c>
      <c r="D834" t="s">
        <v>102</v>
      </c>
      <c r="F834" t="s">
        <v>6199</v>
      </c>
      <c r="G834">
        <v>0</v>
      </c>
      <c r="H834" t="s">
        <v>6566</v>
      </c>
      <c r="I834" t="s">
        <v>10112</v>
      </c>
      <c r="K834">
        <v>2</v>
      </c>
      <c r="L834" t="s">
        <v>6018</v>
      </c>
      <c r="M834" t="s">
        <v>6790</v>
      </c>
      <c r="N834">
        <v>23</v>
      </c>
      <c r="O834" t="s">
        <v>10108</v>
      </c>
      <c r="P834" t="s">
        <v>102</v>
      </c>
      <c r="T834" t="s">
        <v>6346</v>
      </c>
      <c r="V834" t="s">
        <v>10113</v>
      </c>
    </row>
    <row r="835" spans="1:23" x14ac:dyDescent="0.25">
      <c r="A835" t="s">
        <v>957</v>
      </c>
      <c r="B835">
        <v>1</v>
      </c>
      <c r="C835" t="s">
        <v>10114</v>
      </c>
      <c r="D835" t="s">
        <v>29</v>
      </c>
      <c r="E835" t="s">
        <v>10115</v>
      </c>
      <c r="F835" t="s">
        <v>6199</v>
      </c>
      <c r="G835">
        <v>4</v>
      </c>
      <c r="H835" t="s">
        <v>6296</v>
      </c>
      <c r="I835" t="s">
        <v>10114</v>
      </c>
      <c r="J835">
        <v>17179</v>
      </c>
      <c r="K835">
        <v>10</v>
      </c>
      <c r="L835" t="s">
        <v>6269</v>
      </c>
      <c r="M835" t="s">
        <v>10116</v>
      </c>
      <c r="N835">
        <v>32</v>
      </c>
      <c r="O835" t="s">
        <v>10117</v>
      </c>
      <c r="P835" t="s">
        <v>29</v>
      </c>
      <c r="R835">
        <v>2565969</v>
      </c>
      <c r="T835" t="s">
        <v>6219</v>
      </c>
      <c r="V835" t="s">
        <v>10118</v>
      </c>
      <c r="W835">
        <v>28839</v>
      </c>
    </row>
    <row r="836" spans="1:23" x14ac:dyDescent="0.25">
      <c r="A836" t="s">
        <v>5379</v>
      </c>
      <c r="B836">
        <v>1</v>
      </c>
      <c r="C836" t="s">
        <v>5380</v>
      </c>
      <c r="D836" t="s">
        <v>102</v>
      </c>
      <c r="F836" t="s">
        <v>6199</v>
      </c>
      <c r="G836">
        <v>17</v>
      </c>
      <c r="H836" t="s">
        <v>6629</v>
      </c>
      <c r="I836" t="s">
        <v>5380</v>
      </c>
      <c r="J836">
        <v>21730</v>
      </c>
      <c r="K836">
        <v>5</v>
      </c>
      <c r="L836" t="s">
        <v>10119</v>
      </c>
      <c r="M836" t="s">
        <v>6790</v>
      </c>
      <c r="N836">
        <v>27</v>
      </c>
      <c r="O836" t="s">
        <v>10120</v>
      </c>
      <c r="P836" t="s">
        <v>102</v>
      </c>
      <c r="R836">
        <v>4039043</v>
      </c>
      <c r="T836" t="s">
        <v>6355</v>
      </c>
      <c r="V836" t="s">
        <v>10121</v>
      </c>
      <c r="W836">
        <v>32835</v>
      </c>
    </row>
    <row r="837" spans="1:23" x14ac:dyDescent="0.25">
      <c r="A837" t="s">
        <v>10122</v>
      </c>
      <c r="B837">
        <v>1</v>
      </c>
      <c r="C837" t="s">
        <v>10123</v>
      </c>
      <c r="D837" t="s">
        <v>29</v>
      </c>
      <c r="F837" t="s">
        <v>6231</v>
      </c>
      <c r="G837">
        <v>13</v>
      </c>
      <c r="H837" t="s">
        <v>8040</v>
      </c>
      <c r="I837" t="s">
        <v>10123</v>
      </c>
      <c r="J837">
        <v>4124</v>
      </c>
      <c r="K837">
        <v>7</v>
      </c>
      <c r="L837" t="s">
        <v>10124</v>
      </c>
      <c r="M837" t="s">
        <v>8315</v>
      </c>
      <c r="N837">
        <v>35</v>
      </c>
      <c r="O837" t="s">
        <v>10125</v>
      </c>
      <c r="P837" t="s">
        <v>29</v>
      </c>
      <c r="T837" t="s">
        <v>6742</v>
      </c>
      <c r="V837" t="s">
        <v>10126</v>
      </c>
    </row>
    <row r="838" spans="1:23" x14ac:dyDescent="0.25">
      <c r="A838" t="s">
        <v>10127</v>
      </c>
      <c r="B838">
        <v>1</v>
      </c>
      <c r="C838" t="s">
        <v>10128</v>
      </c>
      <c r="D838" t="s">
        <v>6610</v>
      </c>
      <c r="E838" t="s">
        <v>10129</v>
      </c>
      <c r="F838" t="s">
        <v>6199</v>
      </c>
      <c r="G838">
        <v>5</v>
      </c>
      <c r="H838" t="s">
        <v>6215</v>
      </c>
      <c r="I838" t="s">
        <v>10128</v>
      </c>
      <c r="J838">
        <v>14409</v>
      </c>
      <c r="K838">
        <v>14</v>
      </c>
      <c r="L838" t="s">
        <v>6321</v>
      </c>
      <c r="M838" t="s">
        <v>10130</v>
      </c>
      <c r="N838">
        <v>36</v>
      </c>
      <c r="O838" t="s">
        <v>10131</v>
      </c>
      <c r="P838" t="s">
        <v>6610</v>
      </c>
      <c r="R838">
        <v>15153</v>
      </c>
      <c r="T838" t="s">
        <v>6355</v>
      </c>
      <c r="U838" t="s">
        <v>2209</v>
      </c>
      <c r="V838" t="s">
        <v>10132</v>
      </c>
      <c r="W838">
        <v>26350</v>
      </c>
    </row>
    <row r="839" spans="1:23" x14ac:dyDescent="0.25">
      <c r="A839" t="s">
        <v>10133</v>
      </c>
      <c r="B839">
        <v>1</v>
      </c>
      <c r="C839" t="s">
        <v>10134</v>
      </c>
      <c r="D839" t="s">
        <v>29</v>
      </c>
      <c r="F839" t="s">
        <v>6199</v>
      </c>
      <c r="G839">
        <v>16</v>
      </c>
      <c r="H839" t="s">
        <v>6611</v>
      </c>
      <c r="I839" t="s">
        <v>10134</v>
      </c>
      <c r="J839">
        <v>26931</v>
      </c>
      <c r="K839">
        <v>0</v>
      </c>
      <c r="L839" t="s">
        <v>10135</v>
      </c>
      <c r="M839" t="s">
        <v>10136</v>
      </c>
      <c r="N839">
        <v>22</v>
      </c>
      <c r="O839" t="s">
        <v>10137</v>
      </c>
      <c r="P839" t="s">
        <v>29</v>
      </c>
      <c r="S839">
        <v>4</v>
      </c>
      <c r="T839" t="s">
        <v>6212</v>
      </c>
      <c r="U839" t="s">
        <v>2208</v>
      </c>
      <c r="V839" t="s">
        <v>10138</v>
      </c>
    </row>
    <row r="840" spans="1:23" x14ac:dyDescent="0.25">
      <c r="A840" t="s">
        <v>10139</v>
      </c>
      <c r="B840">
        <v>1</v>
      </c>
      <c r="C840" t="s">
        <v>10140</v>
      </c>
      <c r="D840" t="s">
        <v>126</v>
      </c>
      <c r="F840" t="s">
        <v>6199</v>
      </c>
      <c r="G840">
        <v>84</v>
      </c>
      <c r="H840" t="s">
        <v>6200</v>
      </c>
      <c r="I840" t="s">
        <v>10140</v>
      </c>
      <c r="J840">
        <v>28287</v>
      </c>
      <c r="K840">
        <v>0</v>
      </c>
      <c r="L840" t="s">
        <v>8489</v>
      </c>
      <c r="M840" t="s">
        <v>10141</v>
      </c>
      <c r="O840" t="s">
        <v>10142</v>
      </c>
      <c r="P840" t="s">
        <v>126</v>
      </c>
      <c r="T840" t="s">
        <v>6355</v>
      </c>
      <c r="U840" t="s">
        <v>2244</v>
      </c>
    </row>
    <row r="841" spans="1:23" x14ac:dyDescent="0.25">
      <c r="A841" t="s">
        <v>10143</v>
      </c>
      <c r="B841">
        <v>1</v>
      </c>
      <c r="C841" t="s">
        <v>10144</v>
      </c>
      <c r="D841" t="s">
        <v>126</v>
      </c>
      <c r="F841" t="s">
        <v>6199</v>
      </c>
      <c r="G841">
        <v>87</v>
      </c>
      <c r="H841" t="s">
        <v>7069</v>
      </c>
      <c r="I841" t="s">
        <v>10144</v>
      </c>
      <c r="K841">
        <v>1</v>
      </c>
      <c r="L841" t="s">
        <v>9765</v>
      </c>
      <c r="M841" t="s">
        <v>10145</v>
      </c>
      <c r="N841">
        <v>26</v>
      </c>
      <c r="O841" t="s">
        <v>10146</v>
      </c>
      <c r="P841" t="s">
        <v>126</v>
      </c>
      <c r="T841" t="s">
        <v>6363</v>
      </c>
      <c r="V841" t="s">
        <v>10147</v>
      </c>
    </row>
    <row r="842" spans="1:23" x14ac:dyDescent="0.25">
      <c r="A842" t="s">
        <v>10148</v>
      </c>
      <c r="B842">
        <v>1</v>
      </c>
      <c r="C842" t="s">
        <v>10149</v>
      </c>
      <c r="D842" t="s">
        <v>64</v>
      </c>
      <c r="F842" t="s">
        <v>6231</v>
      </c>
      <c r="G842">
        <v>44</v>
      </c>
      <c r="H842" t="s">
        <v>6200</v>
      </c>
      <c r="I842" t="s">
        <v>10149</v>
      </c>
      <c r="J842">
        <v>14811</v>
      </c>
      <c r="K842">
        <v>2</v>
      </c>
      <c r="L842" t="s">
        <v>10150</v>
      </c>
      <c r="M842" t="s">
        <v>10151</v>
      </c>
      <c r="N842">
        <v>29</v>
      </c>
      <c r="O842" t="s">
        <v>10152</v>
      </c>
      <c r="P842" t="s">
        <v>64</v>
      </c>
      <c r="R842">
        <v>15600</v>
      </c>
      <c r="T842" t="s">
        <v>6371</v>
      </c>
      <c r="V842" t="s">
        <v>10153</v>
      </c>
      <c r="W842">
        <v>26002</v>
      </c>
    </row>
    <row r="843" spans="1:23" x14ac:dyDescent="0.25">
      <c r="A843" t="s">
        <v>201</v>
      </c>
      <c r="B843">
        <v>1</v>
      </c>
      <c r="C843" t="s">
        <v>5481</v>
      </c>
      <c r="D843" t="s">
        <v>64</v>
      </c>
      <c r="E843" t="s">
        <v>10154</v>
      </c>
      <c r="F843" t="s">
        <v>6199</v>
      </c>
      <c r="G843">
        <v>31</v>
      </c>
      <c r="H843" t="s">
        <v>6566</v>
      </c>
      <c r="I843" t="s">
        <v>5481</v>
      </c>
      <c r="J843">
        <v>19003</v>
      </c>
      <c r="K843">
        <v>7</v>
      </c>
      <c r="L843" t="s">
        <v>10155</v>
      </c>
      <c r="M843" t="s">
        <v>10156</v>
      </c>
      <c r="N843">
        <v>29</v>
      </c>
      <c r="O843" t="s">
        <v>10157</v>
      </c>
      <c r="P843" t="s">
        <v>64</v>
      </c>
      <c r="R843">
        <v>3066158</v>
      </c>
      <c r="T843" t="s">
        <v>6706</v>
      </c>
      <c r="V843" t="s">
        <v>10158</v>
      </c>
      <c r="W843">
        <v>30232</v>
      </c>
    </row>
    <row r="844" spans="1:23" x14ac:dyDescent="0.25">
      <c r="A844" t="s">
        <v>447</v>
      </c>
      <c r="B844">
        <v>1</v>
      </c>
      <c r="C844" t="s">
        <v>10159</v>
      </c>
      <c r="D844" t="s">
        <v>102</v>
      </c>
      <c r="E844" t="s">
        <v>10160</v>
      </c>
      <c r="F844" t="s">
        <v>6231</v>
      </c>
      <c r="G844">
        <v>12</v>
      </c>
      <c r="H844" t="s">
        <v>6776</v>
      </c>
      <c r="I844" t="s">
        <v>10159</v>
      </c>
      <c r="J844">
        <v>16664</v>
      </c>
      <c r="K844">
        <v>8</v>
      </c>
      <c r="L844" t="s">
        <v>8173</v>
      </c>
      <c r="M844" t="s">
        <v>10161</v>
      </c>
      <c r="N844">
        <v>30</v>
      </c>
      <c r="O844" t="s">
        <v>10162</v>
      </c>
      <c r="P844" t="s">
        <v>102</v>
      </c>
      <c r="R844">
        <v>16946</v>
      </c>
      <c r="T844" t="s">
        <v>6446</v>
      </c>
      <c r="V844" t="s">
        <v>10163</v>
      </c>
      <c r="W844">
        <v>27634</v>
      </c>
    </row>
    <row r="845" spans="1:23" x14ac:dyDescent="0.25">
      <c r="A845" t="s">
        <v>717</v>
      </c>
      <c r="B845">
        <v>1</v>
      </c>
      <c r="C845" t="s">
        <v>10164</v>
      </c>
      <c r="D845" t="s">
        <v>102</v>
      </c>
      <c r="E845" t="s">
        <v>10165</v>
      </c>
      <c r="F845" t="s">
        <v>6199</v>
      </c>
      <c r="G845">
        <v>4</v>
      </c>
      <c r="H845" t="s">
        <v>6276</v>
      </c>
      <c r="I845" t="s">
        <v>10164</v>
      </c>
      <c r="J845">
        <v>16276</v>
      </c>
      <c r="K845">
        <v>8</v>
      </c>
      <c r="L845" t="s">
        <v>10166</v>
      </c>
      <c r="M845" t="s">
        <v>10167</v>
      </c>
      <c r="N845">
        <v>30</v>
      </c>
      <c r="O845" t="s">
        <v>10168</v>
      </c>
      <c r="P845" t="s">
        <v>102</v>
      </c>
      <c r="R845">
        <v>16995</v>
      </c>
      <c r="T845" t="s">
        <v>6219</v>
      </c>
      <c r="V845" t="s">
        <v>10169</v>
      </c>
      <c r="W845">
        <v>27826</v>
      </c>
    </row>
    <row r="846" spans="1:23" x14ac:dyDescent="0.25">
      <c r="A846" t="s">
        <v>10170</v>
      </c>
      <c r="B846">
        <v>1</v>
      </c>
      <c r="C846" t="s">
        <v>10171</v>
      </c>
      <c r="D846" t="s">
        <v>64</v>
      </c>
      <c r="F846" t="s">
        <v>6231</v>
      </c>
      <c r="G846">
        <v>32</v>
      </c>
      <c r="H846" t="s">
        <v>6232</v>
      </c>
      <c r="I846" t="s">
        <v>10171</v>
      </c>
      <c r="J846">
        <v>17061</v>
      </c>
      <c r="K846">
        <v>5</v>
      </c>
      <c r="L846" t="s">
        <v>6240</v>
      </c>
      <c r="M846" t="s">
        <v>10172</v>
      </c>
      <c r="N846">
        <v>29</v>
      </c>
      <c r="O846" t="s">
        <v>10173</v>
      </c>
      <c r="P846" t="s">
        <v>64</v>
      </c>
      <c r="R846">
        <v>2465679</v>
      </c>
      <c r="T846" t="s">
        <v>7359</v>
      </c>
      <c r="V846" t="s">
        <v>10174</v>
      </c>
      <c r="W846">
        <v>28737</v>
      </c>
    </row>
    <row r="847" spans="1:23" x14ac:dyDescent="0.25">
      <c r="A847" t="s">
        <v>10175</v>
      </c>
      <c r="B847">
        <v>1</v>
      </c>
      <c r="C847" t="s">
        <v>10176</v>
      </c>
      <c r="D847" t="s">
        <v>29</v>
      </c>
      <c r="F847" t="s">
        <v>6199</v>
      </c>
      <c r="H847" t="s">
        <v>5428</v>
      </c>
      <c r="I847" t="s">
        <v>10176</v>
      </c>
      <c r="K847">
        <v>1</v>
      </c>
      <c r="L847" t="s">
        <v>8298</v>
      </c>
      <c r="M847" t="s">
        <v>10177</v>
      </c>
      <c r="O847" t="s">
        <v>10178</v>
      </c>
      <c r="P847" t="s">
        <v>29</v>
      </c>
      <c r="T847" t="s">
        <v>6227</v>
      </c>
    </row>
    <row r="848" spans="1:23" x14ac:dyDescent="0.25">
      <c r="A848" t="s">
        <v>5391</v>
      </c>
      <c r="B848">
        <v>1</v>
      </c>
      <c r="C848" t="s">
        <v>5392</v>
      </c>
      <c r="D848" t="s">
        <v>102</v>
      </c>
      <c r="F848" t="s">
        <v>6199</v>
      </c>
      <c r="G848">
        <v>84</v>
      </c>
      <c r="H848" t="s">
        <v>6260</v>
      </c>
      <c r="I848" t="s">
        <v>5392</v>
      </c>
      <c r="K848">
        <v>4</v>
      </c>
      <c r="L848" t="s">
        <v>7392</v>
      </c>
      <c r="M848" t="s">
        <v>7614</v>
      </c>
      <c r="N848">
        <v>24</v>
      </c>
      <c r="O848" t="s">
        <v>10179</v>
      </c>
      <c r="P848" t="s">
        <v>102</v>
      </c>
      <c r="T848" t="s">
        <v>6264</v>
      </c>
      <c r="V848" t="s">
        <v>10180</v>
      </c>
    </row>
    <row r="849" spans="1:23" x14ac:dyDescent="0.25">
      <c r="A849" t="s">
        <v>10181</v>
      </c>
      <c r="B849">
        <v>1</v>
      </c>
      <c r="C849" t="s">
        <v>10182</v>
      </c>
      <c r="D849" t="s">
        <v>126</v>
      </c>
      <c r="F849" t="s">
        <v>6199</v>
      </c>
      <c r="G849">
        <v>0</v>
      </c>
      <c r="H849" t="s">
        <v>2866</v>
      </c>
      <c r="I849" t="s">
        <v>10182</v>
      </c>
      <c r="J849">
        <v>22437</v>
      </c>
      <c r="K849">
        <v>2</v>
      </c>
      <c r="L849" t="s">
        <v>6754</v>
      </c>
      <c r="M849" t="s">
        <v>10183</v>
      </c>
      <c r="N849">
        <v>25</v>
      </c>
      <c r="O849" t="s">
        <v>10184</v>
      </c>
      <c r="P849" t="s">
        <v>126</v>
      </c>
      <c r="R849">
        <v>3915308</v>
      </c>
      <c r="T849" t="s">
        <v>6204</v>
      </c>
      <c r="V849" t="s">
        <v>10185</v>
      </c>
      <c r="W849">
        <v>33026</v>
      </c>
    </row>
    <row r="850" spans="1:23" x14ac:dyDescent="0.25">
      <c r="A850" t="s">
        <v>10186</v>
      </c>
      <c r="B850">
        <v>1</v>
      </c>
      <c r="C850" t="s">
        <v>10187</v>
      </c>
      <c r="D850" t="s">
        <v>64</v>
      </c>
      <c r="F850" t="s">
        <v>6231</v>
      </c>
      <c r="G850">
        <v>38</v>
      </c>
      <c r="H850" t="s">
        <v>8993</v>
      </c>
      <c r="I850" t="s">
        <v>10187</v>
      </c>
      <c r="J850">
        <v>16703</v>
      </c>
      <c r="K850">
        <v>1</v>
      </c>
      <c r="L850" t="s">
        <v>6778</v>
      </c>
      <c r="M850" t="s">
        <v>10188</v>
      </c>
      <c r="N850">
        <v>26</v>
      </c>
      <c r="O850" t="s">
        <v>10189</v>
      </c>
      <c r="P850" t="s">
        <v>64</v>
      </c>
      <c r="R850">
        <v>17289</v>
      </c>
      <c r="T850" t="s">
        <v>6757</v>
      </c>
      <c r="V850" t="s">
        <v>10190</v>
      </c>
      <c r="W850">
        <v>28031</v>
      </c>
    </row>
    <row r="851" spans="1:23" x14ac:dyDescent="0.25">
      <c r="A851" t="s">
        <v>67</v>
      </c>
      <c r="B851">
        <v>1</v>
      </c>
      <c r="C851" t="s">
        <v>5192</v>
      </c>
      <c r="D851" t="s">
        <v>29</v>
      </c>
      <c r="E851" t="s">
        <v>10191</v>
      </c>
      <c r="F851" t="s">
        <v>6199</v>
      </c>
      <c r="G851">
        <v>11</v>
      </c>
      <c r="H851" t="s">
        <v>7139</v>
      </c>
      <c r="I851" t="s">
        <v>5192</v>
      </c>
      <c r="J851">
        <v>16041</v>
      </c>
      <c r="K851">
        <v>12</v>
      </c>
      <c r="L851" t="s">
        <v>9109</v>
      </c>
      <c r="M851" t="s">
        <v>10192</v>
      </c>
      <c r="N851">
        <v>34</v>
      </c>
      <c r="O851" t="s">
        <v>10193</v>
      </c>
      <c r="P851" t="s">
        <v>29</v>
      </c>
      <c r="R851">
        <v>16760</v>
      </c>
      <c r="T851" t="s">
        <v>6212</v>
      </c>
      <c r="V851" t="s">
        <v>10194</v>
      </c>
      <c r="W851">
        <v>27590</v>
      </c>
    </row>
    <row r="852" spans="1:23" x14ac:dyDescent="0.25">
      <c r="A852" t="s">
        <v>10195</v>
      </c>
      <c r="B852">
        <v>1</v>
      </c>
      <c r="C852" t="s">
        <v>10196</v>
      </c>
      <c r="D852" t="s">
        <v>64</v>
      </c>
      <c r="F852" t="s">
        <v>6231</v>
      </c>
      <c r="G852">
        <v>39</v>
      </c>
      <c r="H852" t="s">
        <v>6658</v>
      </c>
      <c r="I852" t="s">
        <v>10196</v>
      </c>
      <c r="J852">
        <v>1652</v>
      </c>
      <c r="K852">
        <v>16</v>
      </c>
      <c r="L852" t="s">
        <v>7159</v>
      </c>
      <c r="M852" t="s">
        <v>8789</v>
      </c>
      <c r="N852">
        <v>37</v>
      </c>
      <c r="O852" t="s">
        <v>10197</v>
      </c>
      <c r="P852" t="s">
        <v>64</v>
      </c>
      <c r="R852">
        <v>5549</v>
      </c>
      <c r="T852" t="s">
        <v>6249</v>
      </c>
      <c r="V852" t="s">
        <v>10198</v>
      </c>
      <c r="W852">
        <v>6783</v>
      </c>
    </row>
    <row r="853" spans="1:23" x14ac:dyDescent="0.25">
      <c r="A853" t="s">
        <v>10199</v>
      </c>
      <c r="B853">
        <v>1</v>
      </c>
      <c r="C853" t="s">
        <v>10200</v>
      </c>
      <c r="D853" t="s">
        <v>29</v>
      </c>
      <c r="F853" t="s">
        <v>6199</v>
      </c>
      <c r="G853">
        <v>1</v>
      </c>
      <c r="H853" t="s">
        <v>6232</v>
      </c>
      <c r="I853" t="s">
        <v>10200</v>
      </c>
      <c r="J853">
        <v>19406</v>
      </c>
      <c r="K853">
        <v>5</v>
      </c>
      <c r="L853" t="s">
        <v>8654</v>
      </c>
      <c r="M853" t="s">
        <v>10201</v>
      </c>
      <c r="N853">
        <v>28</v>
      </c>
      <c r="O853" t="s">
        <v>10202</v>
      </c>
      <c r="P853" t="s">
        <v>29</v>
      </c>
      <c r="R853">
        <v>2976593</v>
      </c>
      <c r="T853" t="s">
        <v>6219</v>
      </c>
      <c r="V853" t="s">
        <v>10203</v>
      </c>
      <c r="W853">
        <v>30490</v>
      </c>
    </row>
    <row r="854" spans="1:23" x14ac:dyDescent="0.25">
      <c r="A854" t="s">
        <v>10204</v>
      </c>
      <c r="B854">
        <v>1</v>
      </c>
      <c r="C854" t="s">
        <v>10205</v>
      </c>
      <c r="D854" t="s">
        <v>6610</v>
      </c>
      <c r="E854" t="s">
        <v>10206</v>
      </c>
      <c r="F854" t="s">
        <v>6231</v>
      </c>
      <c r="G854">
        <v>8</v>
      </c>
      <c r="H854" t="s">
        <v>6860</v>
      </c>
      <c r="I854" t="s">
        <v>10205</v>
      </c>
      <c r="J854">
        <v>19245</v>
      </c>
      <c r="K854">
        <v>5</v>
      </c>
      <c r="L854" t="s">
        <v>7570</v>
      </c>
      <c r="M854" t="s">
        <v>10207</v>
      </c>
      <c r="N854">
        <v>28</v>
      </c>
      <c r="O854" t="s">
        <v>10208</v>
      </c>
      <c r="P854" t="s">
        <v>6610</v>
      </c>
      <c r="R854">
        <v>2980123</v>
      </c>
      <c r="T854" t="s">
        <v>6227</v>
      </c>
      <c r="V854" t="s">
        <v>10209</v>
      </c>
      <c r="W854">
        <v>30621</v>
      </c>
    </row>
    <row r="855" spans="1:23" x14ac:dyDescent="0.25">
      <c r="A855" t="s">
        <v>10210</v>
      </c>
      <c r="B855">
        <v>1</v>
      </c>
      <c r="C855" t="s">
        <v>10211</v>
      </c>
      <c r="D855" t="s">
        <v>31</v>
      </c>
      <c r="F855" t="s">
        <v>6199</v>
      </c>
      <c r="G855">
        <v>11</v>
      </c>
      <c r="H855" t="s">
        <v>6611</v>
      </c>
      <c r="I855" t="s">
        <v>10211</v>
      </c>
      <c r="J855">
        <v>23567</v>
      </c>
      <c r="K855">
        <v>4</v>
      </c>
      <c r="L855" t="s">
        <v>7102</v>
      </c>
      <c r="M855" t="s">
        <v>10212</v>
      </c>
      <c r="N855">
        <v>26</v>
      </c>
      <c r="O855" t="s">
        <v>10213</v>
      </c>
      <c r="P855" t="s">
        <v>31</v>
      </c>
      <c r="S855">
        <v>1</v>
      </c>
      <c r="T855" t="s">
        <v>6219</v>
      </c>
      <c r="U855" t="s">
        <v>70</v>
      </c>
      <c r="V855" t="s">
        <v>10214</v>
      </c>
    </row>
    <row r="856" spans="1:23" x14ac:dyDescent="0.25">
      <c r="A856" t="s">
        <v>2291</v>
      </c>
      <c r="B856">
        <v>1</v>
      </c>
      <c r="C856" t="s">
        <v>2665</v>
      </c>
      <c r="D856" t="s">
        <v>126</v>
      </c>
      <c r="F856" t="s">
        <v>6199</v>
      </c>
      <c r="G856">
        <v>86</v>
      </c>
      <c r="H856" t="s">
        <v>6672</v>
      </c>
      <c r="I856" t="s">
        <v>2665</v>
      </c>
      <c r="J856">
        <v>23143</v>
      </c>
      <c r="K856">
        <v>3</v>
      </c>
      <c r="L856" t="s">
        <v>6948</v>
      </c>
      <c r="M856" t="s">
        <v>10215</v>
      </c>
      <c r="N856">
        <v>27</v>
      </c>
      <c r="O856" t="s">
        <v>10216</v>
      </c>
      <c r="P856" t="s">
        <v>126</v>
      </c>
      <c r="S856">
        <v>2</v>
      </c>
      <c r="T856" t="s">
        <v>6227</v>
      </c>
      <c r="U856" t="s">
        <v>2246</v>
      </c>
      <c r="V856" t="s">
        <v>10217</v>
      </c>
    </row>
    <row r="857" spans="1:23" x14ac:dyDescent="0.25">
      <c r="A857" t="s">
        <v>10218</v>
      </c>
      <c r="B857">
        <v>1</v>
      </c>
      <c r="C857" t="s">
        <v>10219</v>
      </c>
      <c r="D857" t="s">
        <v>29</v>
      </c>
      <c r="F857" t="s">
        <v>6199</v>
      </c>
      <c r="H857" t="s">
        <v>6215</v>
      </c>
      <c r="I857" t="s">
        <v>10219</v>
      </c>
      <c r="K857">
        <v>1</v>
      </c>
      <c r="L857" t="s">
        <v>10220</v>
      </c>
      <c r="M857" t="s">
        <v>10221</v>
      </c>
      <c r="N857">
        <v>26</v>
      </c>
      <c r="O857" t="s">
        <v>10222</v>
      </c>
      <c r="P857" t="s">
        <v>29</v>
      </c>
      <c r="T857" t="s">
        <v>6227</v>
      </c>
      <c r="V857" t="s">
        <v>10223</v>
      </c>
    </row>
    <row r="858" spans="1:23" x14ac:dyDescent="0.25">
      <c r="A858" t="s">
        <v>10224</v>
      </c>
      <c r="B858">
        <v>1</v>
      </c>
      <c r="C858" t="s">
        <v>10225</v>
      </c>
      <c r="D858" t="s">
        <v>126</v>
      </c>
      <c r="F858" t="s">
        <v>6199</v>
      </c>
      <c r="G858">
        <v>82</v>
      </c>
      <c r="H858" t="s">
        <v>6208</v>
      </c>
      <c r="I858" t="s">
        <v>10225</v>
      </c>
      <c r="J858">
        <v>26721</v>
      </c>
      <c r="K858">
        <v>1</v>
      </c>
      <c r="L858" t="s">
        <v>6452</v>
      </c>
      <c r="M858" t="s">
        <v>6765</v>
      </c>
      <c r="N858">
        <v>25</v>
      </c>
      <c r="O858" t="s">
        <v>10226</v>
      </c>
      <c r="P858" t="s">
        <v>126</v>
      </c>
      <c r="T858" t="s">
        <v>6227</v>
      </c>
      <c r="U858" t="s">
        <v>2213</v>
      </c>
      <c r="V858" t="s">
        <v>10180</v>
      </c>
    </row>
    <row r="859" spans="1:23" x14ac:dyDescent="0.25">
      <c r="A859" t="s">
        <v>10227</v>
      </c>
      <c r="B859">
        <v>1</v>
      </c>
      <c r="C859" t="s">
        <v>10228</v>
      </c>
      <c r="D859" t="s">
        <v>64</v>
      </c>
      <c r="F859" t="s">
        <v>6231</v>
      </c>
      <c r="G859">
        <v>38</v>
      </c>
      <c r="H859" t="s">
        <v>6553</v>
      </c>
      <c r="I859" t="s">
        <v>10228</v>
      </c>
      <c r="J859">
        <v>17166</v>
      </c>
      <c r="K859">
        <v>1</v>
      </c>
      <c r="L859" t="s">
        <v>10229</v>
      </c>
      <c r="M859" t="s">
        <v>10230</v>
      </c>
      <c r="N859">
        <v>27</v>
      </c>
      <c r="O859" t="s">
        <v>10231</v>
      </c>
      <c r="P859" t="s">
        <v>64</v>
      </c>
      <c r="R859">
        <v>2971811</v>
      </c>
      <c r="T859" t="s">
        <v>6249</v>
      </c>
      <c r="V859" t="s">
        <v>10232</v>
      </c>
      <c r="W859">
        <v>29088</v>
      </c>
    </row>
    <row r="860" spans="1:23" x14ac:dyDescent="0.25">
      <c r="A860" t="s">
        <v>949</v>
      </c>
      <c r="B860">
        <v>1</v>
      </c>
      <c r="C860" t="s">
        <v>10233</v>
      </c>
      <c r="D860" t="s">
        <v>64</v>
      </c>
      <c r="F860" t="s">
        <v>6231</v>
      </c>
      <c r="G860">
        <v>39</v>
      </c>
      <c r="H860" t="s">
        <v>6232</v>
      </c>
      <c r="I860" t="s">
        <v>10233</v>
      </c>
      <c r="J860">
        <v>15202</v>
      </c>
      <c r="K860">
        <v>7</v>
      </c>
      <c r="L860" t="s">
        <v>7405</v>
      </c>
      <c r="M860" t="s">
        <v>6778</v>
      </c>
      <c r="N860">
        <v>29</v>
      </c>
      <c r="O860" t="s">
        <v>10234</v>
      </c>
      <c r="P860" t="s">
        <v>64</v>
      </c>
      <c r="R860">
        <v>15968</v>
      </c>
      <c r="T860" t="s">
        <v>7359</v>
      </c>
      <c r="V860" t="s">
        <v>10235</v>
      </c>
      <c r="W860">
        <v>26812</v>
      </c>
    </row>
    <row r="861" spans="1:23" x14ac:dyDescent="0.25">
      <c r="A861" t="s">
        <v>10236</v>
      </c>
      <c r="B861">
        <v>1</v>
      </c>
      <c r="C861" t="s">
        <v>10237</v>
      </c>
      <c r="D861" t="s">
        <v>64</v>
      </c>
      <c r="F861" t="s">
        <v>6199</v>
      </c>
      <c r="H861" t="s">
        <v>6239</v>
      </c>
      <c r="I861" t="s">
        <v>10237</v>
      </c>
      <c r="J861">
        <v>26501</v>
      </c>
      <c r="K861">
        <v>1</v>
      </c>
      <c r="L861" t="s">
        <v>10238</v>
      </c>
      <c r="M861" t="s">
        <v>10239</v>
      </c>
      <c r="N861">
        <v>22</v>
      </c>
      <c r="O861" t="s">
        <v>10240</v>
      </c>
      <c r="P861" t="s">
        <v>64</v>
      </c>
      <c r="T861" t="s">
        <v>6346</v>
      </c>
      <c r="V861" t="s">
        <v>10241</v>
      </c>
    </row>
    <row r="862" spans="1:23" x14ac:dyDescent="0.25">
      <c r="A862" t="s">
        <v>10242</v>
      </c>
      <c r="B862">
        <v>1</v>
      </c>
      <c r="C862" t="s">
        <v>10243</v>
      </c>
      <c r="D862" t="s">
        <v>64</v>
      </c>
      <c r="F862" t="s">
        <v>6199</v>
      </c>
      <c r="G862">
        <v>42</v>
      </c>
      <c r="H862" t="s">
        <v>6315</v>
      </c>
      <c r="I862" t="s">
        <v>10243</v>
      </c>
      <c r="K862">
        <v>1</v>
      </c>
      <c r="L862" t="s">
        <v>10244</v>
      </c>
      <c r="M862" t="s">
        <v>10245</v>
      </c>
      <c r="O862" t="s">
        <v>10246</v>
      </c>
      <c r="P862" t="s">
        <v>64</v>
      </c>
      <c r="T862" t="s">
        <v>6313</v>
      </c>
    </row>
    <row r="863" spans="1:23" x14ac:dyDescent="0.25">
      <c r="A863" t="s">
        <v>10247</v>
      </c>
      <c r="B863">
        <v>1</v>
      </c>
      <c r="C863" t="s">
        <v>10248</v>
      </c>
      <c r="D863" t="s">
        <v>102</v>
      </c>
      <c r="F863" t="s">
        <v>6199</v>
      </c>
      <c r="G863">
        <v>87</v>
      </c>
      <c r="H863" t="s">
        <v>6697</v>
      </c>
      <c r="I863" t="s">
        <v>10248</v>
      </c>
      <c r="J863">
        <v>16181</v>
      </c>
      <c r="K863">
        <v>8</v>
      </c>
      <c r="L863" t="s">
        <v>10249</v>
      </c>
      <c r="M863" t="s">
        <v>6715</v>
      </c>
      <c r="N863">
        <v>30</v>
      </c>
      <c r="O863" t="s">
        <v>10250</v>
      </c>
      <c r="P863" t="s">
        <v>102</v>
      </c>
      <c r="R863">
        <v>17275</v>
      </c>
      <c r="T863" t="s">
        <v>6212</v>
      </c>
      <c r="V863" t="s">
        <v>10251</v>
      </c>
      <c r="W863">
        <v>27951</v>
      </c>
    </row>
    <row r="864" spans="1:23" x14ac:dyDescent="0.25">
      <c r="A864" t="s">
        <v>10252</v>
      </c>
      <c r="B864">
        <v>1</v>
      </c>
      <c r="C864" t="s">
        <v>10253</v>
      </c>
      <c r="D864" t="s">
        <v>64</v>
      </c>
      <c r="F864" t="s">
        <v>6199</v>
      </c>
      <c r="H864" t="s">
        <v>6260</v>
      </c>
      <c r="I864" t="s">
        <v>10253</v>
      </c>
      <c r="K864">
        <v>1</v>
      </c>
      <c r="L864" t="s">
        <v>10254</v>
      </c>
      <c r="M864" t="s">
        <v>7364</v>
      </c>
      <c r="O864" t="s">
        <v>10255</v>
      </c>
      <c r="P864" t="s">
        <v>64</v>
      </c>
      <c r="T864" t="s">
        <v>6332</v>
      </c>
    </row>
    <row r="865" spans="1:23" x14ac:dyDescent="0.25">
      <c r="A865" t="s">
        <v>1681</v>
      </c>
      <c r="B865">
        <v>1</v>
      </c>
      <c r="C865" t="s">
        <v>2572</v>
      </c>
      <c r="D865" t="s">
        <v>64</v>
      </c>
      <c r="F865" t="s">
        <v>6199</v>
      </c>
      <c r="G865">
        <v>10</v>
      </c>
      <c r="H865" t="s">
        <v>6296</v>
      </c>
      <c r="I865" t="s">
        <v>2572</v>
      </c>
      <c r="J865">
        <v>23371</v>
      </c>
      <c r="K865">
        <v>4</v>
      </c>
      <c r="L865" t="s">
        <v>10256</v>
      </c>
      <c r="M865" t="s">
        <v>10257</v>
      </c>
      <c r="N865">
        <v>27</v>
      </c>
      <c r="O865" t="s">
        <v>10258</v>
      </c>
      <c r="P865" t="s">
        <v>64</v>
      </c>
      <c r="S865">
        <v>2</v>
      </c>
      <c r="T865" t="s">
        <v>6313</v>
      </c>
      <c r="U865" t="s">
        <v>2213</v>
      </c>
      <c r="V865" t="s">
        <v>10259</v>
      </c>
    </row>
    <row r="866" spans="1:23" x14ac:dyDescent="0.25">
      <c r="A866" t="s">
        <v>10260</v>
      </c>
      <c r="B866">
        <v>1</v>
      </c>
      <c r="C866" t="s">
        <v>10261</v>
      </c>
      <c r="D866" t="s">
        <v>102</v>
      </c>
      <c r="F866" t="s">
        <v>6199</v>
      </c>
      <c r="G866">
        <v>0</v>
      </c>
      <c r="H866" t="s">
        <v>6697</v>
      </c>
      <c r="I866" t="s">
        <v>10261</v>
      </c>
      <c r="J866">
        <v>17181</v>
      </c>
      <c r="K866">
        <v>10</v>
      </c>
      <c r="L866" t="s">
        <v>6018</v>
      </c>
      <c r="M866" t="s">
        <v>6968</v>
      </c>
      <c r="N866">
        <v>33</v>
      </c>
      <c r="O866" t="s">
        <v>10262</v>
      </c>
      <c r="P866" t="s">
        <v>102</v>
      </c>
      <c r="R866">
        <v>2517237</v>
      </c>
      <c r="T866" t="s">
        <v>6219</v>
      </c>
      <c r="V866" t="s">
        <v>10263</v>
      </c>
      <c r="W866">
        <v>28866</v>
      </c>
    </row>
    <row r="867" spans="1:23" x14ac:dyDescent="0.25">
      <c r="A867" t="s">
        <v>10264</v>
      </c>
      <c r="B867">
        <v>1</v>
      </c>
      <c r="C867" t="s">
        <v>10265</v>
      </c>
      <c r="D867" t="s">
        <v>102</v>
      </c>
      <c r="E867" t="s">
        <v>10266</v>
      </c>
      <c r="F867" t="s">
        <v>6199</v>
      </c>
      <c r="G867">
        <v>12</v>
      </c>
      <c r="H867" t="s">
        <v>6232</v>
      </c>
      <c r="I867" t="s">
        <v>10265</v>
      </c>
      <c r="J867">
        <v>21259</v>
      </c>
      <c r="K867">
        <v>3</v>
      </c>
      <c r="L867" t="s">
        <v>7075</v>
      </c>
      <c r="M867" t="s">
        <v>10267</v>
      </c>
      <c r="N867">
        <v>26</v>
      </c>
      <c r="O867" t="s">
        <v>10268</v>
      </c>
      <c r="P867" t="s">
        <v>102</v>
      </c>
      <c r="R867">
        <v>3116745</v>
      </c>
      <c r="T867" t="s">
        <v>6212</v>
      </c>
      <c r="V867" t="s">
        <v>10269</v>
      </c>
      <c r="W867">
        <v>32513</v>
      </c>
    </row>
    <row r="868" spans="1:23" x14ac:dyDescent="0.25">
      <c r="A868" t="s">
        <v>57</v>
      </c>
      <c r="B868">
        <v>1</v>
      </c>
      <c r="C868" t="s">
        <v>1120</v>
      </c>
      <c r="D868" t="s">
        <v>29</v>
      </c>
      <c r="E868" t="s">
        <v>10270</v>
      </c>
      <c r="F868" t="s">
        <v>6199</v>
      </c>
      <c r="G868">
        <v>8</v>
      </c>
      <c r="H868" t="s">
        <v>6647</v>
      </c>
      <c r="I868" t="s">
        <v>1120</v>
      </c>
      <c r="J868">
        <v>14252</v>
      </c>
      <c r="K868">
        <v>14</v>
      </c>
      <c r="L868" t="s">
        <v>10271</v>
      </c>
      <c r="M868" t="s">
        <v>10272</v>
      </c>
      <c r="N868">
        <v>37</v>
      </c>
      <c r="O868" t="s">
        <v>10273</v>
      </c>
      <c r="P868" t="s">
        <v>29</v>
      </c>
      <c r="R868">
        <v>14880</v>
      </c>
      <c r="S868">
        <v>2</v>
      </c>
      <c r="T868" t="s">
        <v>6204</v>
      </c>
      <c r="U868" t="s">
        <v>2217</v>
      </c>
      <c r="V868" t="s">
        <v>10274</v>
      </c>
      <c r="W868">
        <v>25812</v>
      </c>
    </row>
    <row r="869" spans="1:23" x14ac:dyDescent="0.25">
      <c r="A869" t="s">
        <v>10275</v>
      </c>
      <c r="B869">
        <v>1</v>
      </c>
      <c r="C869" t="s">
        <v>10276</v>
      </c>
      <c r="D869" t="s">
        <v>102</v>
      </c>
      <c r="F869" t="s">
        <v>6199</v>
      </c>
      <c r="G869">
        <v>83</v>
      </c>
      <c r="H869" t="s">
        <v>6392</v>
      </c>
      <c r="I869" t="s">
        <v>10276</v>
      </c>
      <c r="K869">
        <v>1</v>
      </c>
      <c r="L869" t="s">
        <v>10277</v>
      </c>
      <c r="M869" t="s">
        <v>10278</v>
      </c>
      <c r="N869">
        <v>26</v>
      </c>
      <c r="O869" t="s">
        <v>10279</v>
      </c>
      <c r="P869" t="s">
        <v>102</v>
      </c>
      <c r="T869" t="s">
        <v>6313</v>
      </c>
      <c r="V869" t="s">
        <v>10280</v>
      </c>
    </row>
    <row r="870" spans="1:23" x14ac:dyDescent="0.25">
      <c r="A870" t="s">
        <v>10281</v>
      </c>
      <c r="B870">
        <v>1</v>
      </c>
      <c r="C870" t="s">
        <v>10282</v>
      </c>
      <c r="D870" t="s">
        <v>64</v>
      </c>
      <c r="F870" t="s">
        <v>6199</v>
      </c>
      <c r="G870">
        <v>0</v>
      </c>
      <c r="H870" t="s">
        <v>6289</v>
      </c>
      <c r="I870" t="s">
        <v>10282</v>
      </c>
      <c r="J870">
        <v>17235</v>
      </c>
      <c r="K870">
        <v>10</v>
      </c>
      <c r="L870" t="s">
        <v>10283</v>
      </c>
      <c r="M870" t="s">
        <v>10284</v>
      </c>
      <c r="N870">
        <v>33</v>
      </c>
      <c r="O870" t="s">
        <v>10285</v>
      </c>
      <c r="P870" t="s">
        <v>64</v>
      </c>
      <c r="R870">
        <v>3922022</v>
      </c>
      <c r="T870" t="s">
        <v>6219</v>
      </c>
      <c r="V870" t="s">
        <v>7491</v>
      </c>
      <c r="W870">
        <v>29172</v>
      </c>
    </row>
    <row r="871" spans="1:23" x14ac:dyDescent="0.25">
      <c r="A871" t="s">
        <v>739</v>
      </c>
      <c r="B871">
        <v>1</v>
      </c>
      <c r="C871" t="s">
        <v>5184</v>
      </c>
      <c r="D871" t="s">
        <v>102</v>
      </c>
      <c r="E871" t="s">
        <v>10286</v>
      </c>
      <c r="F871" t="s">
        <v>6199</v>
      </c>
      <c r="G871">
        <v>10</v>
      </c>
      <c r="H871" t="s">
        <v>6807</v>
      </c>
      <c r="I871" t="s">
        <v>5184</v>
      </c>
      <c r="J871">
        <v>20145</v>
      </c>
      <c r="K871">
        <v>7</v>
      </c>
      <c r="L871" t="s">
        <v>10145</v>
      </c>
      <c r="M871" t="s">
        <v>10287</v>
      </c>
      <c r="N871">
        <v>30</v>
      </c>
      <c r="O871" t="s">
        <v>10288</v>
      </c>
      <c r="P871" t="s">
        <v>102</v>
      </c>
      <c r="R871">
        <v>3128390</v>
      </c>
      <c r="T871" t="s">
        <v>6355</v>
      </c>
      <c r="V871" t="s">
        <v>8123</v>
      </c>
      <c r="W871">
        <v>31268</v>
      </c>
    </row>
    <row r="872" spans="1:23" x14ac:dyDescent="0.25">
      <c r="A872" t="s">
        <v>1412</v>
      </c>
      <c r="B872">
        <v>1</v>
      </c>
      <c r="C872" t="s">
        <v>1411</v>
      </c>
      <c r="D872" t="s">
        <v>126</v>
      </c>
      <c r="F872" t="s">
        <v>6199</v>
      </c>
      <c r="G872">
        <v>87</v>
      </c>
      <c r="H872" t="s">
        <v>6208</v>
      </c>
      <c r="I872" t="s">
        <v>1411</v>
      </c>
      <c r="J872">
        <v>23138</v>
      </c>
      <c r="K872">
        <v>4</v>
      </c>
      <c r="L872" t="s">
        <v>6754</v>
      </c>
      <c r="M872" t="s">
        <v>7149</v>
      </c>
      <c r="N872">
        <v>27</v>
      </c>
      <c r="O872" t="s">
        <v>10289</v>
      </c>
      <c r="P872" t="s">
        <v>126</v>
      </c>
      <c r="S872">
        <v>1</v>
      </c>
      <c r="T872" t="s">
        <v>6355</v>
      </c>
      <c r="U872" t="s">
        <v>2228</v>
      </c>
      <c r="V872" t="s">
        <v>10290</v>
      </c>
    </row>
    <row r="873" spans="1:23" x14ac:dyDescent="0.25">
      <c r="A873" t="s">
        <v>10291</v>
      </c>
      <c r="B873">
        <v>2</v>
      </c>
      <c r="C873" t="s">
        <v>10292</v>
      </c>
      <c r="D873" t="s">
        <v>126</v>
      </c>
      <c r="F873" t="s">
        <v>6231</v>
      </c>
      <c r="G873">
        <v>89</v>
      </c>
      <c r="H873" t="s">
        <v>2866</v>
      </c>
      <c r="I873" t="s">
        <v>10292</v>
      </c>
      <c r="J873">
        <v>8748</v>
      </c>
      <c r="K873">
        <v>0</v>
      </c>
      <c r="L873" t="s">
        <v>6019</v>
      </c>
      <c r="M873" t="s">
        <v>6368</v>
      </c>
      <c r="N873">
        <v>40</v>
      </c>
      <c r="O873" t="s">
        <v>10293</v>
      </c>
      <c r="P873" t="s">
        <v>126</v>
      </c>
      <c r="T873" t="s">
        <v>6742</v>
      </c>
      <c r="V873" t="s">
        <v>10294</v>
      </c>
    </row>
    <row r="874" spans="1:23" x14ac:dyDescent="0.25">
      <c r="A874" t="s">
        <v>10291</v>
      </c>
      <c r="B874">
        <v>2</v>
      </c>
      <c r="C874" t="s">
        <v>10295</v>
      </c>
      <c r="D874" t="s">
        <v>102</v>
      </c>
      <c r="F874" t="s">
        <v>6199</v>
      </c>
      <c r="G874">
        <v>82</v>
      </c>
      <c r="H874" t="s">
        <v>6776</v>
      </c>
      <c r="I874" t="s">
        <v>10295</v>
      </c>
      <c r="K874">
        <v>1</v>
      </c>
      <c r="L874" t="s">
        <v>6019</v>
      </c>
      <c r="M874" t="s">
        <v>6368</v>
      </c>
      <c r="N874">
        <v>25</v>
      </c>
      <c r="O874" t="s">
        <v>10293</v>
      </c>
      <c r="P874" t="s">
        <v>102</v>
      </c>
      <c r="T874" t="s">
        <v>6204</v>
      </c>
      <c r="V874" t="s">
        <v>10296</v>
      </c>
    </row>
    <row r="875" spans="1:23" x14ac:dyDescent="0.25">
      <c r="A875" t="s">
        <v>10297</v>
      </c>
      <c r="B875">
        <v>1</v>
      </c>
      <c r="C875" t="s">
        <v>10298</v>
      </c>
      <c r="D875" t="s">
        <v>29</v>
      </c>
      <c r="F875" t="s">
        <v>6231</v>
      </c>
      <c r="G875">
        <v>7</v>
      </c>
      <c r="H875" t="s">
        <v>6215</v>
      </c>
      <c r="I875" t="s">
        <v>10298</v>
      </c>
      <c r="J875">
        <v>7755</v>
      </c>
      <c r="K875">
        <v>6</v>
      </c>
      <c r="L875" t="s">
        <v>7330</v>
      </c>
      <c r="M875" t="s">
        <v>10299</v>
      </c>
      <c r="N875">
        <v>32</v>
      </c>
      <c r="O875" t="s">
        <v>10300</v>
      </c>
      <c r="P875" t="s">
        <v>29</v>
      </c>
      <c r="T875" t="s">
        <v>6249</v>
      </c>
      <c r="V875" t="s">
        <v>10301</v>
      </c>
    </row>
    <row r="876" spans="1:23" x14ac:dyDescent="0.25">
      <c r="A876" t="s">
        <v>10302</v>
      </c>
      <c r="B876">
        <v>1</v>
      </c>
      <c r="C876" t="s">
        <v>10303</v>
      </c>
      <c r="D876" t="s">
        <v>29</v>
      </c>
      <c r="F876" t="s">
        <v>6199</v>
      </c>
      <c r="H876" t="s">
        <v>6421</v>
      </c>
      <c r="I876" t="s">
        <v>10303</v>
      </c>
      <c r="K876">
        <v>1</v>
      </c>
      <c r="L876" t="s">
        <v>6625</v>
      </c>
      <c r="M876" t="s">
        <v>10304</v>
      </c>
      <c r="N876">
        <v>24</v>
      </c>
      <c r="O876" t="s">
        <v>10305</v>
      </c>
      <c r="P876" t="s">
        <v>29</v>
      </c>
      <c r="T876" t="s">
        <v>6264</v>
      </c>
      <c r="V876" t="s">
        <v>10306</v>
      </c>
    </row>
    <row r="877" spans="1:23" x14ac:dyDescent="0.25">
      <c r="A877" t="s">
        <v>10307</v>
      </c>
      <c r="B877">
        <v>1</v>
      </c>
      <c r="C877" t="s">
        <v>10308</v>
      </c>
      <c r="D877" t="s">
        <v>64</v>
      </c>
      <c r="E877" t="s">
        <v>10309</v>
      </c>
      <c r="F877" t="s">
        <v>6231</v>
      </c>
      <c r="G877">
        <v>44</v>
      </c>
      <c r="H877" t="s">
        <v>10310</v>
      </c>
      <c r="I877" t="s">
        <v>10308</v>
      </c>
      <c r="J877">
        <v>18435</v>
      </c>
      <c r="K877">
        <v>6</v>
      </c>
      <c r="L877" t="s">
        <v>9847</v>
      </c>
      <c r="M877" t="s">
        <v>6452</v>
      </c>
      <c r="N877">
        <v>28</v>
      </c>
      <c r="O877" t="s">
        <v>10311</v>
      </c>
      <c r="P877" t="s">
        <v>10312</v>
      </c>
      <c r="R877">
        <v>2576280</v>
      </c>
      <c r="T877" t="s">
        <v>6204</v>
      </c>
      <c r="V877" t="s">
        <v>10313</v>
      </c>
      <c r="W877">
        <v>29805</v>
      </c>
    </row>
    <row r="878" spans="1:23" x14ac:dyDescent="0.25">
      <c r="A878" t="s">
        <v>432</v>
      </c>
      <c r="B878">
        <v>1</v>
      </c>
      <c r="C878" t="s">
        <v>10314</v>
      </c>
      <c r="D878" t="s">
        <v>6787</v>
      </c>
      <c r="E878" t="s">
        <v>10315</v>
      </c>
      <c r="F878" t="s">
        <v>6925</v>
      </c>
      <c r="G878">
        <v>0</v>
      </c>
      <c r="H878" t="s">
        <v>7081</v>
      </c>
      <c r="I878" t="s">
        <v>10314</v>
      </c>
      <c r="J878">
        <v>14786</v>
      </c>
      <c r="K878">
        <v>11</v>
      </c>
      <c r="L878" t="s">
        <v>8103</v>
      </c>
      <c r="M878" t="s">
        <v>10316</v>
      </c>
      <c r="N878">
        <v>32</v>
      </c>
      <c r="O878" t="s">
        <v>10317</v>
      </c>
      <c r="P878" t="s">
        <v>64</v>
      </c>
      <c r="R878">
        <v>14332</v>
      </c>
      <c r="T878" t="s">
        <v>6219</v>
      </c>
      <c r="V878" t="s">
        <v>10318</v>
      </c>
      <c r="W878">
        <v>25158</v>
      </c>
    </row>
    <row r="879" spans="1:23" x14ac:dyDescent="0.25">
      <c r="A879" t="s">
        <v>10319</v>
      </c>
      <c r="B879">
        <v>1</v>
      </c>
      <c r="C879" t="s">
        <v>10320</v>
      </c>
      <c r="D879" t="s">
        <v>102</v>
      </c>
      <c r="F879" t="s">
        <v>6199</v>
      </c>
      <c r="G879">
        <v>9</v>
      </c>
      <c r="H879" t="s">
        <v>8155</v>
      </c>
      <c r="I879" t="s">
        <v>10320</v>
      </c>
      <c r="K879">
        <v>1</v>
      </c>
      <c r="L879" t="s">
        <v>7742</v>
      </c>
      <c r="M879" t="s">
        <v>8789</v>
      </c>
      <c r="N879">
        <v>25</v>
      </c>
      <c r="O879" t="s">
        <v>10321</v>
      </c>
      <c r="P879" t="s">
        <v>102</v>
      </c>
      <c r="T879" t="s">
        <v>6313</v>
      </c>
      <c r="V879" t="s">
        <v>10322</v>
      </c>
    </row>
    <row r="880" spans="1:23" x14ac:dyDescent="0.25">
      <c r="A880" t="s">
        <v>10323</v>
      </c>
      <c r="B880">
        <v>1</v>
      </c>
      <c r="C880" t="s">
        <v>10324</v>
      </c>
      <c r="D880" t="s">
        <v>29</v>
      </c>
      <c r="F880" t="s">
        <v>6199</v>
      </c>
      <c r="G880">
        <v>5</v>
      </c>
      <c r="H880" t="s">
        <v>6837</v>
      </c>
      <c r="I880" t="s">
        <v>10324</v>
      </c>
      <c r="J880">
        <v>17088</v>
      </c>
      <c r="K880">
        <v>7</v>
      </c>
      <c r="L880" t="s">
        <v>6754</v>
      </c>
      <c r="M880" t="s">
        <v>10325</v>
      </c>
      <c r="N880">
        <v>30</v>
      </c>
      <c r="O880" t="s">
        <v>10326</v>
      </c>
      <c r="P880" t="s">
        <v>29</v>
      </c>
      <c r="R880">
        <v>2512235</v>
      </c>
      <c r="T880" t="s">
        <v>6219</v>
      </c>
      <c r="V880" t="s">
        <v>10327</v>
      </c>
      <c r="W880">
        <v>29072</v>
      </c>
    </row>
    <row r="881" spans="1:23" x14ac:dyDescent="0.25">
      <c r="A881" t="s">
        <v>10328</v>
      </c>
      <c r="B881">
        <v>1</v>
      </c>
      <c r="C881" t="s">
        <v>10329</v>
      </c>
      <c r="D881" t="s">
        <v>126</v>
      </c>
      <c r="F881" t="s">
        <v>6199</v>
      </c>
      <c r="G881">
        <v>81</v>
      </c>
      <c r="H881" t="s">
        <v>6268</v>
      </c>
      <c r="I881" t="s">
        <v>10329</v>
      </c>
      <c r="K881">
        <v>1</v>
      </c>
      <c r="L881" t="s">
        <v>7574</v>
      </c>
      <c r="M881" t="s">
        <v>10330</v>
      </c>
      <c r="N881">
        <v>24</v>
      </c>
      <c r="O881" t="s">
        <v>10331</v>
      </c>
      <c r="P881" t="s">
        <v>126</v>
      </c>
      <c r="T881" t="s">
        <v>6363</v>
      </c>
      <c r="V881" t="s">
        <v>10332</v>
      </c>
    </row>
    <row r="882" spans="1:23" x14ac:dyDescent="0.25">
      <c r="A882" t="s">
        <v>10333</v>
      </c>
      <c r="B882">
        <v>1</v>
      </c>
      <c r="C882" t="s">
        <v>10334</v>
      </c>
      <c r="D882" t="s">
        <v>102</v>
      </c>
      <c r="F882" t="s">
        <v>6231</v>
      </c>
      <c r="G882">
        <v>82</v>
      </c>
      <c r="H882" t="s">
        <v>6296</v>
      </c>
      <c r="I882" t="s">
        <v>10334</v>
      </c>
      <c r="J882">
        <v>17170</v>
      </c>
      <c r="K882">
        <v>1</v>
      </c>
      <c r="L882" t="s">
        <v>6625</v>
      </c>
      <c r="M882" t="s">
        <v>10335</v>
      </c>
      <c r="N882">
        <v>29</v>
      </c>
      <c r="O882" t="s">
        <v>10336</v>
      </c>
      <c r="P882" t="s">
        <v>102</v>
      </c>
      <c r="R882">
        <v>14372</v>
      </c>
      <c r="T882" t="s">
        <v>6249</v>
      </c>
      <c r="V882" t="s">
        <v>10337</v>
      </c>
      <c r="W882">
        <v>25277</v>
      </c>
    </row>
    <row r="883" spans="1:23" x14ac:dyDescent="0.25">
      <c r="A883" t="s">
        <v>10338</v>
      </c>
      <c r="B883">
        <v>1</v>
      </c>
      <c r="C883" t="s">
        <v>10339</v>
      </c>
      <c r="D883" t="s">
        <v>102</v>
      </c>
      <c r="E883" t="s">
        <v>10340</v>
      </c>
      <c r="F883" t="s">
        <v>6199</v>
      </c>
      <c r="G883">
        <v>19</v>
      </c>
      <c r="H883" t="s">
        <v>6296</v>
      </c>
      <c r="I883" t="s">
        <v>10339</v>
      </c>
      <c r="J883">
        <v>19361</v>
      </c>
      <c r="K883">
        <v>6</v>
      </c>
      <c r="L883" t="s">
        <v>9121</v>
      </c>
      <c r="M883" t="s">
        <v>10341</v>
      </c>
      <c r="N883">
        <v>28</v>
      </c>
      <c r="O883" t="s">
        <v>10342</v>
      </c>
      <c r="P883" t="s">
        <v>102</v>
      </c>
      <c r="R883">
        <v>3046399</v>
      </c>
      <c r="T883" t="s">
        <v>6227</v>
      </c>
      <c r="V883" t="s">
        <v>10343</v>
      </c>
      <c r="W883">
        <v>30682</v>
      </c>
    </row>
    <row r="884" spans="1:23" x14ac:dyDescent="0.25">
      <c r="A884" t="s">
        <v>10344</v>
      </c>
      <c r="B884">
        <v>1</v>
      </c>
      <c r="C884" t="s">
        <v>10345</v>
      </c>
      <c r="F884" t="s">
        <v>6231</v>
      </c>
      <c r="G884">
        <v>0</v>
      </c>
      <c r="H884" t="s">
        <v>30</v>
      </c>
      <c r="I884" t="s">
        <v>10345</v>
      </c>
      <c r="J884">
        <v>17856</v>
      </c>
      <c r="K884">
        <v>0</v>
      </c>
      <c r="L884" t="s">
        <v>7412</v>
      </c>
      <c r="M884" t="s">
        <v>10346</v>
      </c>
      <c r="O884" t="s">
        <v>10347</v>
      </c>
      <c r="P884" t="s">
        <v>30</v>
      </c>
      <c r="T884" t="s">
        <v>30</v>
      </c>
    </row>
    <row r="885" spans="1:23" x14ac:dyDescent="0.25">
      <c r="A885" t="s">
        <v>10348</v>
      </c>
      <c r="B885">
        <v>1</v>
      </c>
      <c r="C885" t="s">
        <v>10349</v>
      </c>
      <c r="D885" t="s">
        <v>6787</v>
      </c>
      <c r="E885" t="s">
        <v>10350</v>
      </c>
      <c r="F885" t="s">
        <v>6231</v>
      </c>
      <c r="G885">
        <v>48</v>
      </c>
      <c r="H885" t="s">
        <v>6988</v>
      </c>
      <c r="I885" t="s">
        <v>10349</v>
      </c>
      <c r="J885">
        <v>18452</v>
      </c>
      <c r="K885">
        <v>6</v>
      </c>
      <c r="L885" t="s">
        <v>6906</v>
      </c>
      <c r="M885" t="s">
        <v>10351</v>
      </c>
      <c r="N885">
        <v>29</v>
      </c>
      <c r="O885" t="s">
        <v>10352</v>
      </c>
      <c r="P885" t="s">
        <v>64</v>
      </c>
      <c r="R885">
        <v>2576236</v>
      </c>
      <c r="T885" t="s">
        <v>6264</v>
      </c>
      <c r="V885" t="s">
        <v>10353</v>
      </c>
      <c r="W885">
        <v>29695</v>
      </c>
    </row>
    <row r="886" spans="1:23" x14ac:dyDescent="0.25">
      <c r="A886" t="s">
        <v>10354</v>
      </c>
      <c r="B886">
        <v>1</v>
      </c>
      <c r="C886" t="s">
        <v>10355</v>
      </c>
      <c r="D886" t="s">
        <v>64</v>
      </c>
      <c r="F886" t="s">
        <v>6231</v>
      </c>
      <c r="G886">
        <v>39</v>
      </c>
      <c r="H886" t="s">
        <v>6647</v>
      </c>
      <c r="I886" t="s">
        <v>10355</v>
      </c>
      <c r="J886">
        <v>17216</v>
      </c>
      <c r="K886">
        <v>1</v>
      </c>
      <c r="L886" t="s">
        <v>6014</v>
      </c>
      <c r="M886" t="s">
        <v>10356</v>
      </c>
      <c r="N886">
        <v>25</v>
      </c>
      <c r="O886" t="s">
        <v>10357</v>
      </c>
      <c r="P886" t="s">
        <v>64</v>
      </c>
      <c r="R886">
        <v>2565602</v>
      </c>
      <c r="T886" t="s">
        <v>6256</v>
      </c>
      <c r="V886" t="s">
        <v>10358</v>
      </c>
      <c r="W886">
        <v>29171</v>
      </c>
    </row>
    <row r="887" spans="1:23" x14ac:dyDescent="0.25">
      <c r="A887" t="s">
        <v>2384</v>
      </c>
      <c r="B887">
        <v>1</v>
      </c>
      <c r="C887" t="s">
        <v>2734</v>
      </c>
      <c r="D887" t="s">
        <v>126</v>
      </c>
      <c r="F887" t="s">
        <v>6199</v>
      </c>
      <c r="G887">
        <v>89</v>
      </c>
      <c r="H887" t="s">
        <v>6208</v>
      </c>
      <c r="I887" t="s">
        <v>2734</v>
      </c>
      <c r="J887">
        <v>21795</v>
      </c>
      <c r="K887">
        <v>5</v>
      </c>
      <c r="L887" t="s">
        <v>6801</v>
      </c>
      <c r="M887" t="s">
        <v>10359</v>
      </c>
      <c r="N887">
        <v>28</v>
      </c>
      <c r="O887" t="s">
        <v>10360</v>
      </c>
      <c r="P887" t="s">
        <v>126</v>
      </c>
      <c r="S887">
        <v>4</v>
      </c>
      <c r="T887" t="s">
        <v>6355</v>
      </c>
      <c r="U887" t="s">
        <v>68</v>
      </c>
      <c r="V887" t="s">
        <v>6280</v>
      </c>
    </row>
    <row r="888" spans="1:23" x14ac:dyDescent="0.25">
      <c r="A888" t="s">
        <v>445</v>
      </c>
      <c r="B888">
        <v>1</v>
      </c>
      <c r="C888" t="s">
        <v>5533</v>
      </c>
      <c r="D888" t="s">
        <v>64</v>
      </c>
      <c r="E888" t="s">
        <v>10361</v>
      </c>
      <c r="F888" t="s">
        <v>6199</v>
      </c>
      <c r="G888">
        <v>31</v>
      </c>
      <c r="H888" t="s">
        <v>6215</v>
      </c>
      <c r="I888" t="s">
        <v>5533</v>
      </c>
      <c r="J888">
        <v>20075</v>
      </c>
      <c r="K888">
        <v>4</v>
      </c>
      <c r="L888" t="s">
        <v>6018</v>
      </c>
      <c r="M888" t="s">
        <v>10362</v>
      </c>
      <c r="N888">
        <v>25</v>
      </c>
      <c r="O888" t="s">
        <v>10363</v>
      </c>
      <c r="P888" t="s">
        <v>64</v>
      </c>
      <c r="R888">
        <v>3932420</v>
      </c>
      <c r="T888" t="s">
        <v>6212</v>
      </c>
      <c r="V888" t="s">
        <v>10364</v>
      </c>
      <c r="W888">
        <v>31567</v>
      </c>
    </row>
    <row r="889" spans="1:23" x14ac:dyDescent="0.25">
      <c r="A889" t="s">
        <v>622</v>
      </c>
      <c r="B889">
        <v>1</v>
      </c>
      <c r="C889" t="s">
        <v>10365</v>
      </c>
      <c r="D889" t="s">
        <v>102</v>
      </c>
      <c r="E889" t="s">
        <v>10366</v>
      </c>
      <c r="F889" t="s">
        <v>6199</v>
      </c>
      <c r="G889">
        <v>83</v>
      </c>
      <c r="H889" t="s">
        <v>6807</v>
      </c>
      <c r="I889" t="s">
        <v>10365</v>
      </c>
      <c r="J889">
        <v>18266</v>
      </c>
      <c r="K889">
        <v>6</v>
      </c>
      <c r="L889" t="s">
        <v>10367</v>
      </c>
      <c r="M889" t="s">
        <v>10368</v>
      </c>
      <c r="N889">
        <v>28</v>
      </c>
      <c r="O889" t="s">
        <v>10369</v>
      </c>
      <c r="P889" t="s">
        <v>102</v>
      </c>
      <c r="R889">
        <v>2577123</v>
      </c>
      <c r="T889" t="s">
        <v>6227</v>
      </c>
      <c r="V889" t="s">
        <v>7937</v>
      </c>
      <c r="W889">
        <v>29764</v>
      </c>
    </row>
    <row r="890" spans="1:23" x14ac:dyDescent="0.25">
      <c r="A890" t="s">
        <v>10370</v>
      </c>
      <c r="B890">
        <v>1</v>
      </c>
      <c r="C890" t="s">
        <v>10371</v>
      </c>
      <c r="D890" t="s">
        <v>126</v>
      </c>
      <c r="F890" t="s">
        <v>6231</v>
      </c>
      <c r="G890">
        <v>86</v>
      </c>
      <c r="H890" t="s">
        <v>10372</v>
      </c>
      <c r="I890" t="s">
        <v>10371</v>
      </c>
      <c r="J890">
        <v>9253</v>
      </c>
      <c r="K890">
        <v>9</v>
      </c>
      <c r="L890" t="s">
        <v>10373</v>
      </c>
      <c r="M890" t="s">
        <v>10374</v>
      </c>
      <c r="N890">
        <v>34</v>
      </c>
      <c r="O890" t="s">
        <v>10375</v>
      </c>
      <c r="P890" t="s">
        <v>126</v>
      </c>
      <c r="T890" t="s">
        <v>6742</v>
      </c>
      <c r="V890" t="s">
        <v>10376</v>
      </c>
    </row>
    <row r="891" spans="1:23" x14ac:dyDescent="0.25">
      <c r="A891" t="s">
        <v>917</v>
      </c>
      <c r="B891">
        <v>1</v>
      </c>
      <c r="C891" t="s">
        <v>10377</v>
      </c>
      <c r="D891" t="s">
        <v>64</v>
      </c>
      <c r="F891" t="s">
        <v>6231</v>
      </c>
      <c r="G891">
        <v>40</v>
      </c>
      <c r="H891" t="s">
        <v>6215</v>
      </c>
      <c r="I891" t="s">
        <v>10377</v>
      </c>
      <c r="J891">
        <v>16287</v>
      </c>
      <c r="K891">
        <v>6</v>
      </c>
      <c r="L891" t="s">
        <v>10378</v>
      </c>
      <c r="M891" t="s">
        <v>6270</v>
      </c>
      <c r="N891">
        <v>28</v>
      </c>
      <c r="O891" t="s">
        <v>10379</v>
      </c>
      <c r="P891" t="s">
        <v>64</v>
      </c>
      <c r="R891">
        <v>17045</v>
      </c>
      <c r="T891" t="s">
        <v>6385</v>
      </c>
      <c r="V891" t="s">
        <v>10380</v>
      </c>
      <c r="W891">
        <v>27832</v>
      </c>
    </row>
    <row r="892" spans="1:23" x14ac:dyDescent="0.25">
      <c r="A892" t="s">
        <v>10381</v>
      </c>
      <c r="B892">
        <v>1</v>
      </c>
      <c r="C892" t="s">
        <v>10382</v>
      </c>
      <c r="D892" t="s">
        <v>126</v>
      </c>
      <c r="E892" t="s">
        <v>10383</v>
      </c>
      <c r="F892" t="s">
        <v>6199</v>
      </c>
      <c r="G892">
        <v>46</v>
      </c>
      <c r="H892" t="s">
        <v>6359</v>
      </c>
      <c r="I892" t="s">
        <v>10382</v>
      </c>
      <c r="J892">
        <v>21658</v>
      </c>
      <c r="K892">
        <v>3</v>
      </c>
      <c r="L892" t="s">
        <v>10384</v>
      </c>
      <c r="M892" t="s">
        <v>10385</v>
      </c>
      <c r="N892">
        <v>26</v>
      </c>
      <c r="O892" t="s">
        <v>10386</v>
      </c>
      <c r="P892" t="s">
        <v>126</v>
      </c>
      <c r="R892">
        <v>3116661</v>
      </c>
      <c r="T892" t="s">
        <v>6227</v>
      </c>
      <c r="V892" t="s">
        <v>10387</v>
      </c>
      <c r="W892">
        <v>32647</v>
      </c>
    </row>
    <row r="893" spans="1:23" x14ac:dyDescent="0.25">
      <c r="A893" t="s">
        <v>10388</v>
      </c>
      <c r="B893">
        <v>1</v>
      </c>
      <c r="C893" t="s">
        <v>10389</v>
      </c>
      <c r="D893" t="s">
        <v>64</v>
      </c>
      <c r="F893" t="s">
        <v>6231</v>
      </c>
      <c r="G893">
        <v>26</v>
      </c>
      <c r="H893" t="s">
        <v>8040</v>
      </c>
      <c r="I893" t="s">
        <v>10389</v>
      </c>
      <c r="J893">
        <v>12285</v>
      </c>
      <c r="K893">
        <v>10</v>
      </c>
      <c r="L893" t="s">
        <v>7392</v>
      </c>
      <c r="M893" t="s">
        <v>8058</v>
      </c>
      <c r="N893">
        <v>32</v>
      </c>
      <c r="O893" t="s">
        <v>10390</v>
      </c>
      <c r="P893" t="s">
        <v>64</v>
      </c>
      <c r="R893">
        <v>13212</v>
      </c>
      <c r="T893" t="s">
        <v>6371</v>
      </c>
      <c r="V893" t="s">
        <v>10391</v>
      </c>
    </row>
    <row r="894" spans="1:23" x14ac:dyDescent="0.25">
      <c r="A894" t="s">
        <v>10392</v>
      </c>
      <c r="B894">
        <v>1</v>
      </c>
      <c r="C894" t="s">
        <v>10393</v>
      </c>
      <c r="D894" t="s">
        <v>102</v>
      </c>
      <c r="F894" t="s">
        <v>6199</v>
      </c>
      <c r="G894">
        <v>31</v>
      </c>
      <c r="H894" t="s">
        <v>7411</v>
      </c>
      <c r="I894" t="s">
        <v>10393</v>
      </c>
      <c r="K894">
        <v>1</v>
      </c>
      <c r="L894" t="s">
        <v>7832</v>
      </c>
      <c r="M894" t="s">
        <v>10394</v>
      </c>
      <c r="N894">
        <v>25</v>
      </c>
      <c r="O894" t="s">
        <v>10395</v>
      </c>
      <c r="P894" t="s">
        <v>102</v>
      </c>
      <c r="T894" t="s">
        <v>6227</v>
      </c>
      <c r="V894" t="s">
        <v>10396</v>
      </c>
    </row>
    <row r="895" spans="1:23" x14ac:dyDescent="0.25">
      <c r="A895" t="s">
        <v>10397</v>
      </c>
      <c r="B895">
        <v>1</v>
      </c>
      <c r="C895" t="s">
        <v>10398</v>
      </c>
      <c r="D895" t="s">
        <v>102</v>
      </c>
      <c r="F895" t="s">
        <v>6231</v>
      </c>
      <c r="G895">
        <v>15</v>
      </c>
      <c r="H895" t="s">
        <v>6367</v>
      </c>
      <c r="I895" t="s">
        <v>10398</v>
      </c>
      <c r="J895">
        <v>17339</v>
      </c>
      <c r="K895">
        <v>7</v>
      </c>
      <c r="L895" t="s">
        <v>7619</v>
      </c>
      <c r="M895" t="s">
        <v>10399</v>
      </c>
      <c r="N895">
        <v>30</v>
      </c>
      <c r="O895" t="s">
        <v>10400</v>
      </c>
      <c r="P895" t="s">
        <v>102</v>
      </c>
      <c r="R895">
        <v>2970698</v>
      </c>
      <c r="T895" t="s">
        <v>6204</v>
      </c>
      <c r="V895" t="s">
        <v>10401</v>
      </c>
      <c r="W895">
        <v>29056</v>
      </c>
    </row>
    <row r="896" spans="1:23" x14ac:dyDescent="0.25">
      <c r="A896" t="s">
        <v>10402</v>
      </c>
      <c r="B896">
        <v>1</v>
      </c>
      <c r="C896" t="s">
        <v>10403</v>
      </c>
      <c r="D896" t="s">
        <v>102</v>
      </c>
      <c r="F896" t="s">
        <v>6199</v>
      </c>
      <c r="G896">
        <v>88</v>
      </c>
      <c r="H896" t="s">
        <v>6260</v>
      </c>
      <c r="I896" t="s">
        <v>10403</v>
      </c>
      <c r="J896">
        <v>28281</v>
      </c>
      <c r="K896">
        <v>0</v>
      </c>
      <c r="L896" t="s">
        <v>10404</v>
      </c>
      <c r="M896" t="s">
        <v>10405</v>
      </c>
      <c r="N896">
        <v>24</v>
      </c>
      <c r="O896" t="s">
        <v>10406</v>
      </c>
      <c r="P896" t="s">
        <v>102</v>
      </c>
      <c r="T896" t="s">
        <v>6264</v>
      </c>
      <c r="U896" t="s">
        <v>2244</v>
      </c>
      <c r="V896" t="s">
        <v>10407</v>
      </c>
    </row>
    <row r="897" spans="1:23" x14ac:dyDescent="0.25">
      <c r="A897" t="s">
        <v>10408</v>
      </c>
      <c r="B897">
        <v>1</v>
      </c>
      <c r="C897" t="s">
        <v>10409</v>
      </c>
      <c r="D897" t="s">
        <v>29</v>
      </c>
      <c r="F897" t="s">
        <v>6199</v>
      </c>
      <c r="H897" t="s">
        <v>6471</v>
      </c>
      <c r="I897" t="s">
        <v>10409</v>
      </c>
      <c r="K897">
        <v>1</v>
      </c>
      <c r="L897" t="s">
        <v>10410</v>
      </c>
      <c r="M897" t="s">
        <v>7805</v>
      </c>
      <c r="O897" t="s">
        <v>10411</v>
      </c>
      <c r="P897" t="s">
        <v>29</v>
      </c>
      <c r="T897" t="s">
        <v>6212</v>
      </c>
    </row>
    <row r="898" spans="1:23" x14ac:dyDescent="0.25">
      <c r="A898" t="s">
        <v>10412</v>
      </c>
      <c r="B898">
        <v>1</v>
      </c>
      <c r="C898" t="s">
        <v>10413</v>
      </c>
      <c r="D898" t="s">
        <v>102</v>
      </c>
      <c r="E898" t="s">
        <v>10414</v>
      </c>
      <c r="F898" t="s">
        <v>6199</v>
      </c>
      <c r="G898">
        <v>17</v>
      </c>
      <c r="H898" t="s">
        <v>5451</v>
      </c>
      <c r="I898" t="s">
        <v>10413</v>
      </c>
      <c r="J898">
        <v>19440</v>
      </c>
      <c r="K898">
        <v>5</v>
      </c>
      <c r="L898" t="s">
        <v>10415</v>
      </c>
      <c r="M898" t="s">
        <v>8836</v>
      </c>
      <c r="N898">
        <v>28</v>
      </c>
      <c r="O898" t="s">
        <v>10416</v>
      </c>
      <c r="P898" t="s">
        <v>102</v>
      </c>
      <c r="T898" t="s">
        <v>6454</v>
      </c>
      <c r="V898" t="s">
        <v>10417</v>
      </c>
    </row>
    <row r="899" spans="1:23" x14ac:dyDescent="0.25">
      <c r="A899" t="s">
        <v>10418</v>
      </c>
      <c r="B899">
        <v>1</v>
      </c>
      <c r="C899" t="s">
        <v>10419</v>
      </c>
      <c r="D899" t="s">
        <v>102</v>
      </c>
      <c r="F899" t="s">
        <v>6199</v>
      </c>
      <c r="G899">
        <v>84</v>
      </c>
      <c r="H899" t="s">
        <v>6276</v>
      </c>
      <c r="I899" t="s">
        <v>10419</v>
      </c>
      <c r="J899">
        <v>24494</v>
      </c>
      <c r="K899">
        <v>3</v>
      </c>
      <c r="L899" t="s">
        <v>10420</v>
      </c>
      <c r="M899" t="s">
        <v>10421</v>
      </c>
      <c r="N899">
        <v>27</v>
      </c>
      <c r="O899" t="s">
        <v>10422</v>
      </c>
      <c r="P899" t="s">
        <v>102</v>
      </c>
      <c r="S899">
        <v>8</v>
      </c>
      <c r="T899" t="s">
        <v>6204</v>
      </c>
      <c r="U899" t="s">
        <v>68</v>
      </c>
      <c r="V899" t="s">
        <v>10423</v>
      </c>
    </row>
    <row r="900" spans="1:23" x14ac:dyDescent="0.25">
      <c r="A900" t="s">
        <v>773</v>
      </c>
      <c r="B900">
        <v>1</v>
      </c>
      <c r="C900" t="s">
        <v>10424</v>
      </c>
      <c r="D900" t="s">
        <v>102</v>
      </c>
      <c r="E900" t="s">
        <v>10425</v>
      </c>
      <c r="F900" t="s">
        <v>6231</v>
      </c>
      <c r="G900">
        <v>81</v>
      </c>
      <c r="H900" t="s">
        <v>6739</v>
      </c>
      <c r="I900" t="s">
        <v>10424</v>
      </c>
      <c r="J900">
        <v>11182</v>
      </c>
      <c r="K900">
        <v>10</v>
      </c>
      <c r="L900" t="s">
        <v>10426</v>
      </c>
      <c r="M900" t="s">
        <v>10427</v>
      </c>
      <c r="N900">
        <v>33</v>
      </c>
      <c r="O900" t="s">
        <v>10428</v>
      </c>
      <c r="P900" t="s">
        <v>102</v>
      </c>
      <c r="R900">
        <v>13271</v>
      </c>
      <c r="T900" t="s">
        <v>6757</v>
      </c>
      <c r="V900" t="s">
        <v>10429</v>
      </c>
      <c r="W900">
        <v>24062</v>
      </c>
    </row>
    <row r="901" spans="1:23" x14ac:dyDescent="0.25">
      <c r="A901" t="s">
        <v>10430</v>
      </c>
      <c r="B901">
        <v>1</v>
      </c>
      <c r="C901" t="s">
        <v>10431</v>
      </c>
      <c r="D901" t="s">
        <v>6787</v>
      </c>
      <c r="F901" t="s">
        <v>6231</v>
      </c>
      <c r="G901">
        <v>40</v>
      </c>
      <c r="H901" t="s">
        <v>6781</v>
      </c>
      <c r="I901" t="s">
        <v>10431</v>
      </c>
      <c r="J901">
        <v>18693</v>
      </c>
      <c r="K901">
        <v>0</v>
      </c>
      <c r="L901" t="s">
        <v>7691</v>
      </c>
      <c r="M901" t="s">
        <v>10432</v>
      </c>
      <c r="N901">
        <v>26</v>
      </c>
      <c r="O901" t="s">
        <v>10433</v>
      </c>
      <c r="P901" t="s">
        <v>64</v>
      </c>
      <c r="T901" t="s">
        <v>6324</v>
      </c>
      <c r="V901" t="s">
        <v>10434</v>
      </c>
      <c r="W901">
        <v>29982</v>
      </c>
    </row>
    <row r="902" spans="1:23" x14ac:dyDescent="0.25">
      <c r="A902" t="s">
        <v>10435</v>
      </c>
      <c r="B902">
        <v>1</v>
      </c>
      <c r="C902" t="s">
        <v>10436</v>
      </c>
      <c r="D902" t="s">
        <v>102</v>
      </c>
      <c r="E902" t="s">
        <v>10437</v>
      </c>
      <c r="F902" t="s">
        <v>6199</v>
      </c>
      <c r="G902">
        <v>89</v>
      </c>
      <c r="H902" t="s">
        <v>7944</v>
      </c>
      <c r="I902" t="s">
        <v>10436</v>
      </c>
      <c r="J902">
        <v>21139</v>
      </c>
      <c r="K902">
        <v>3</v>
      </c>
      <c r="L902" t="s">
        <v>9121</v>
      </c>
      <c r="M902" t="s">
        <v>7258</v>
      </c>
      <c r="N902">
        <v>25</v>
      </c>
      <c r="O902" t="s">
        <v>10438</v>
      </c>
      <c r="P902" t="s">
        <v>102</v>
      </c>
      <c r="R902">
        <v>3124964</v>
      </c>
      <c r="T902" t="s">
        <v>6454</v>
      </c>
      <c r="V902" t="s">
        <v>10439</v>
      </c>
      <c r="W902">
        <v>32035</v>
      </c>
    </row>
    <row r="903" spans="1:23" x14ac:dyDescent="0.25">
      <c r="A903" t="s">
        <v>10440</v>
      </c>
      <c r="B903">
        <v>1</v>
      </c>
      <c r="C903" t="s">
        <v>10441</v>
      </c>
      <c r="F903" t="s">
        <v>6231</v>
      </c>
      <c r="G903">
        <v>0</v>
      </c>
      <c r="H903" t="s">
        <v>30</v>
      </c>
      <c r="I903" t="s">
        <v>10441</v>
      </c>
      <c r="J903">
        <v>19791</v>
      </c>
      <c r="K903">
        <v>0</v>
      </c>
      <c r="L903" t="s">
        <v>6368</v>
      </c>
      <c r="M903" t="s">
        <v>10442</v>
      </c>
      <c r="O903" t="s">
        <v>10443</v>
      </c>
      <c r="P903" t="s">
        <v>30</v>
      </c>
      <c r="T903" t="s">
        <v>30</v>
      </c>
    </row>
    <row r="904" spans="1:23" x14ac:dyDescent="0.25">
      <c r="A904" t="s">
        <v>10444</v>
      </c>
      <c r="B904">
        <v>1</v>
      </c>
      <c r="C904" t="s">
        <v>10445</v>
      </c>
      <c r="D904" t="s">
        <v>6610</v>
      </c>
      <c r="E904" t="s">
        <v>10446</v>
      </c>
      <c r="F904" t="s">
        <v>6231</v>
      </c>
      <c r="G904">
        <v>2</v>
      </c>
      <c r="H904" t="s">
        <v>6260</v>
      </c>
      <c r="I904" t="s">
        <v>10445</v>
      </c>
      <c r="J904">
        <v>15148</v>
      </c>
      <c r="K904">
        <v>7</v>
      </c>
      <c r="L904" t="s">
        <v>6811</v>
      </c>
      <c r="M904" t="s">
        <v>10447</v>
      </c>
      <c r="N904">
        <v>30</v>
      </c>
      <c r="O904" t="s">
        <v>10448</v>
      </c>
      <c r="P904" t="s">
        <v>6610</v>
      </c>
      <c r="R904">
        <v>15926</v>
      </c>
      <c r="T904" t="s">
        <v>6324</v>
      </c>
      <c r="V904" t="s">
        <v>10449</v>
      </c>
      <c r="W904">
        <v>26778</v>
      </c>
    </row>
    <row r="905" spans="1:23" x14ac:dyDescent="0.25">
      <c r="A905" t="s">
        <v>10450</v>
      </c>
      <c r="B905">
        <v>1</v>
      </c>
      <c r="C905" t="s">
        <v>10451</v>
      </c>
      <c r="F905" t="s">
        <v>6231</v>
      </c>
      <c r="G905">
        <v>0</v>
      </c>
      <c r="H905" t="s">
        <v>30</v>
      </c>
      <c r="I905" t="s">
        <v>10451</v>
      </c>
      <c r="J905">
        <v>19782</v>
      </c>
      <c r="K905">
        <v>0</v>
      </c>
      <c r="L905" t="s">
        <v>6933</v>
      </c>
      <c r="M905" t="s">
        <v>10452</v>
      </c>
      <c r="O905" t="s">
        <v>10453</v>
      </c>
      <c r="P905" t="s">
        <v>30</v>
      </c>
      <c r="T905" t="s">
        <v>30</v>
      </c>
    </row>
    <row r="906" spans="1:23" x14ac:dyDescent="0.25">
      <c r="A906" t="s">
        <v>10454</v>
      </c>
      <c r="B906">
        <v>1</v>
      </c>
      <c r="C906" t="s">
        <v>10455</v>
      </c>
      <c r="D906" t="s">
        <v>102</v>
      </c>
      <c r="E906" t="s">
        <v>10456</v>
      </c>
      <c r="F906" t="s">
        <v>6199</v>
      </c>
      <c r="G906">
        <v>0</v>
      </c>
      <c r="H906" t="s">
        <v>6232</v>
      </c>
      <c r="I906" t="s">
        <v>10455</v>
      </c>
      <c r="J906">
        <v>21224</v>
      </c>
      <c r="K906">
        <v>3</v>
      </c>
      <c r="L906" t="s">
        <v>10457</v>
      </c>
      <c r="M906" t="s">
        <v>10458</v>
      </c>
      <c r="N906">
        <v>25</v>
      </c>
      <c r="O906" t="s">
        <v>10459</v>
      </c>
      <c r="P906" t="s">
        <v>102</v>
      </c>
      <c r="R906">
        <v>3123226</v>
      </c>
      <c r="T906" t="s">
        <v>6204</v>
      </c>
      <c r="V906" t="s">
        <v>10460</v>
      </c>
      <c r="W906">
        <v>32452</v>
      </c>
    </row>
    <row r="907" spans="1:23" x14ac:dyDescent="0.25">
      <c r="A907" t="s">
        <v>289</v>
      </c>
      <c r="B907">
        <v>1</v>
      </c>
      <c r="C907" t="s">
        <v>5252</v>
      </c>
      <c r="D907" t="s">
        <v>102</v>
      </c>
      <c r="E907" t="s">
        <v>10461</v>
      </c>
      <c r="F907" t="s">
        <v>6199</v>
      </c>
      <c r="G907">
        <v>1</v>
      </c>
      <c r="H907" t="s">
        <v>6260</v>
      </c>
      <c r="I907" t="s">
        <v>5252</v>
      </c>
      <c r="J907">
        <v>18928</v>
      </c>
      <c r="K907">
        <v>9</v>
      </c>
      <c r="L907" t="s">
        <v>10462</v>
      </c>
      <c r="M907" t="s">
        <v>10463</v>
      </c>
      <c r="N907">
        <v>29</v>
      </c>
      <c r="O907" t="s">
        <v>10464</v>
      </c>
      <c r="P907" t="s">
        <v>102</v>
      </c>
      <c r="R907">
        <v>3121427</v>
      </c>
      <c r="T907" t="s">
        <v>6346</v>
      </c>
      <c r="V907" t="s">
        <v>10465</v>
      </c>
      <c r="W907">
        <v>30153</v>
      </c>
    </row>
    <row r="908" spans="1:23" x14ac:dyDescent="0.25">
      <c r="A908" t="s">
        <v>10466</v>
      </c>
      <c r="B908">
        <v>1</v>
      </c>
      <c r="C908" t="s">
        <v>10467</v>
      </c>
      <c r="D908" t="s">
        <v>64</v>
      </c>
      <c r="F908" t="s">
        <v>6199</v>
      </c>
      <c r="G908">
        <v>16</v>
      </c>
      <c r="H908" t="s">
        <v>6629</v>
      </c>
      <c r="I908" t="s">
        <v>10467</v>
      </c>
      <c r="J908">
        <v>21789</v>
      </c>
      <c r="K908">
        <v>2</v>
      </c>
      <c r="L908" t="s">
        <v>10468</v>
      </c>
      <c r="M908" t="s">
        <v>10469</v>
      </c>
      <c r="N908">
        <v>24</v>
      </c>
      <c r="O908" t="s">
        <v>10470</v>
      </c>
      <c r="P908" t="s">
        <v>64</v>
      </c>
      <c r="R908">
        <v>4045702</v>
      </c>
      <c r="T908" t="s">
        <v>6454</v>
      </c>
      <c r="U908" t="s">
        <v>2268</v>
      </c>
      <c r="V908" t="s">
        <v>10471</v>
      </c>
      <c r="W908">
        <v>33309</v>
      </c>
    </row>
    <row r="909" spans="1:23" x14ac:dyDescent="0.25">
      <c r="A909" t="s">
        <v>10472</v>
      </c>
      <c r="B909">
        <v>1</v>
      </c>
      <c r="C909" t="s">
        <v>10473</v>
      </c>
      <c r="F909" t="s">
        <v>6231</v>
      </c>
      <c r="G909">
        <v>0</v>
      </c>
      <c r="H909" t="s">
        <v>30</v>
      </c>
      <c r="I909" t="s">
        <v>10473</v>
      </c>
      <c r="J909">
        <v>19785</v>
      </c>
      <c r="K909">
        <v>0</v>
      </c>
      <c r="L909" t="s">
        <v>6734</v>
      </c>
      <c r="M909" t="s">
        <v>10474</v>
      </c>
      <c r="O909" t="s">
        <v>10475</v>
      </c>
      <c r="P909" t="s">
        <v>30</v>
      </c>
      <c r="T909" t="s">
        <v>30</v>
      </c>
    </row>
    <row r="910" spans="1:23" x14ac:dyDescent="0.25">
      <c r="A910" t="s">
        <v>78</v>
      </c>
      <c r="B910">
        <v>1</v>
      </c>
      <c r="C910" t="s">
        <v>5249</v>
      </c>
      <c r="D910" t="s">
        <v>29</v>
      </c>
      <c r="E910" t="s">
        <v>10476</v>
      </c>
      <c r="F910" t="s">
        <v>6199</v>
      </c>
      <c r="G910">
        <v>17</v>
      </c>
      <c r="H910" t="s">
        <v>7391</v>
      </c>
      <c r="I910" t="s">
        <v>5249</v>
      </c>
      <c r="J910">
        <v>13799</v>
      </c>
      <c r="K910">
        <v>12</v>
      </c>
      <c r="L910" t="s">
        <v>6368</v>
      </c>
      <c r="M910" t="s">
        <v>10477</v>
      </c>
      <c r="N910">
        <v>35</v>
      </c>
      <c r="O910" t="s">
        <v>10478</v>
      </c>
      <c r="P910" t="s">
        <v>29</v>
      </c>
      <c r="R910">
        <v>14876</v>
      </c>
      <c r="T910" t="s">
        <v>6227</v>
      </c>
      <c r="V910" t="s">
        <v>10479</v>
      </c>
      <c r="W910">
        <v>25718</v>
      </c>
    </row>
    <row r="911" spans="1:23" x14ac:dyDescent="0.25">
      <c r="A911" t="s">
        <v>10480</v>
      </c>
      <c r="B911">
        <v>1</v>
      </c>
      <c r="C911" t="s">
        <v>10481</v>
      </c>
      <c r="D911" t="s">
        <v>6610</v>
      </c>
      <c r="F911" t="s">
        <v>6199</v>
      </c>
      <c r="G911">
        <v>3</v>
      </c>
      <c r="H911" t="s">
        <v>6336</v>
      </c>
      <c r="I911" t="s">
        <v>10481</v>
      </c>
      <c r="J911">
        <v>14854</v>
      </c>
      <c r="K911">
        <v>11</v>
      </c>
      <c r="L911" t="s">
        <v>6795</v>
      </c>
      <c r="M911" t="s">
        <v>10482</v>
      </c>
      <c r="N911">
        <v>32</v>
      </c>
      <c r="O911" t="s">
        <v>10483</v>
      </c>
      <c r="P911" t="s">
        <v>6610</v>
      </c>
      <c r="R911">
        <v>16241</v>
      </c>
      <c r="T911" t="s">
        <v>6204</v>
      </c>
      <c r="V911" t="s">
        <v>10484</v>
      </c>
      <c r="W911">
        <v>27059</v>
      </c>
    </row>
    <row r="912" spans="1:23" x14ac:dyDescent="0.25">
      <c r="A912" t="s">
        <v>10485</v>
      </c>
      <c r="B912">
        <v>2</v>
      </c>
      <c r="C912" t="s">
        <v>10486</v>
      </c>
      <c r="D912" t="s">
        <v>102</v>
      </c>
      <c r="F912" t="s">
        <v>6199</v>
      </c>
      <c r="G912">
        <v>87</v>
      </c>
      <c r="H912" t="s">
        <v>9340</v>
      </c>
      <c r="I912" t="s">
        <v>10486</v>
      </c>
      <c r="J912">
        <v>8079</v>
      </c>
      <c r="K912">
        <v>3</v>
      </c>
      <c r="L912" t="s">
        <v>6906</v>
      </c>
      <c r="M912" t="s">
        <v>10487</v>
      </c>
      <c r="N912">
        <v>27</v>
      </c>
      <c r="O912" t="s">
        <v>10488</v>
      </c>
      <c r="P912" t="s">
        <v>102</v>
      </c>
      <c r="T912" t="s">
        <v>6313</v>
      </c>
      <c r="V912" t="s">
        <v>9626</v>
      </c>
    </row>
    <row r="913" spans="1:23" x14ac:dyDescent="0.25">
      <c r="A913" t="s">
        <v>10485</v>
      </c>
      <c r="B913">
        <v>2</v>
      </c>
      <c r="C913" t="s">
        <v>10489</v>
      </c>
      <c r="D913" t="s">
        <v>102</v>
      </c>
      <c r="E913" t="s">
        <v>10490</v>
      </c>
      <c r="F913" t="s">
        <v>6199</v>
      </c>
      <c r="G913">
        <v>87</v>
      </c>
      <c r="H913" t="s">
        <v>9340</v>
      </c>
      <c r="I913" t="s">
        <v>10489</v>
      </c>
      <c r="J913">
        <v>21586</v>
      </c>
      <c r="K913">
        <v>3</v>
      </c>
      <c r="L913" t="s">
        <v>6906</v>
      </c>
      <c r="M913" t="s">
        <v>10487</v>
      </c>
      <c r="N913">
        <v>27</v>
      </c>
      <c r="O913" t="s">
        <v>10488</v>
      </c>
      <c r="P913" t="s">
        <v>102</v>
      </c>
      <c r="R913">
        <v>4423402</v>
      </c>
      <c r="T913" t="s">
        <v>6313</v>
      </c>
      <c r="V913" t="s">
        <v>9626</v>
      </c>
      <c r="W913">
        <v>32605</v>
      </c>
    </row>
    <row r="914" spans="1:23" x14ac:dyDescent="0.25">
      <c r="A914" t="s">
        <v>769</v>
      </c>
      <c r="B914">
        <v>1</v>
      </c>
      <c r="C914" t="s">
        <v>10491</v>
      </c>
      <c r="D914" t="s">
        <v>102</v>
      </c>
      <c r="F914" t="s">
        <v>6231</v>
      </c>
      <c r="G914">
        <v>15</v>
      </c>
      <c r="H914" t="s">
        <v>6421</v>
      </c>
      <c r="I914" t="s">
        <v>10491</v>
      </c>
      <c r="J914">
        <v>10961</v>
      </c>
      <c r="K914">
        <v>10</v>
      </c>
      <c r="L914" t="s">
        <v>10492</v>
      </c>
      <c r="M914" t="s">
        <v>7906</v>
      </c>
      <c r="N914">
        <v>33</v>
      </c>
      <c r="O914" t="s">
        <v>10493</v>
      </c>
      <c r="P914" t="s">
        <v>102</v>
      </c>
      <c r="R914">
        <v>13616</v>
      </c>
      <c r="T914" t="s">
        <v>6324</v>
      </c>
      <c r="V914" t="s">
        <v>7271</v>
      </c>
      <c r="W914">
        <v>24280</v>
      </c>
    </row>
    <row r="915" spans="1:23" x14ac:dyDescent="0.25">
      <c r="A915" t="s">
        <v>10494</v>
      </c>
      <c r="B915">
        <v>1</v>
      </c>
      <c r="C915" t="s">
        <v>10495</v>
      </c>
      <c r="D915" t="s">
        <v>64</v>
      </c>
      <c r="F915" t="s">
        <v>6199</v>
      </c>
      <c r="H915" t="s">
        <v>6336</v>
      </c>
      <c r="I915" t="s">
        <v>10495</v>
      </c>
      <c r="K915">
        <v>1</v>
      </c>
      <c r="L915" t="s">
        <v>7392</v>
      </c>
      <c r="M915" t="s">
        <v>6330</v>
      </c>
      <c r="N915">
        <v>25</v>
      </c>
      <c r="O915" t="s">
        <v>10496</v>
      </c>
      <c r="P915" t="s">
        <v>64</v>
      </c>
      <c r="T915" t="s">
        <v>6346</v>
      </c>
      <c r="V915" t="s">
        <v>10497</v>
      </c>
    </row>
    <row r="916" spans="1:23" x14ac:dyDescent="0.25">
      <c r="A916" t="s">
        <v>10498</v>
      </c>
      <c r="B916">
        <v>1</v>
      </c>
      <c r="C916" t="s">
        <v>10499</v>
      </c>
      <c r="D916" t="s">
        <v>102</v>
      </c>
      <c r="E916" t="s">
        <v>10500</v>
      </c>
      <c r="F916" t="s">
        <v>6199</v>
      </c>
      <c r="G916">
        <v>82</v>
      </c>
      <c r="H916" t="s">
        <v>6383</v>
      </c>
      <c r="I916" t="s">
        <v>10499</v>
      </c>
      <c r="J916">
        <v>20626</v>
      </c>
      <c r="K916">
        <v>4</v>
      </c>
      <c r="L916" t="s">
        <v>10501</v>
      </c>
      <c r="M916" t="s">
        <v>7240</v>
      </c>
      <c r="N916">
        <v>26</v>
      </c>
      <c r="O916" t="s">
        <v>10502</v>
      </c>
      <c r="P916" t="s">
        <v>102</v>
      </c>
      <c r="R916">
        <v>4055563</v>
      </c>
      <c r="T916" t="s">
        <v>6204</v>
      </c>
      <c r="V916" t="s">
        <v>10503</v>
      </c>
      <c r="W916">
        <v>31705</v>
      </c>
    </row>
    <row r="917" spans="1:23" x14ac:dyDescent="0.25">
      <c r="A917" t="s">
        <v>10504</v>
      </c>
      <c r="B917">
        <v>1</v>
      </c>
      <c r="C917" t="s">
        <v>10505</v>
      </c>
      <c r="D917" t="s">
        <v>102</v>
      </c>
      <c r="F917" t="s">
        <v>6199</v>
      </c>
      <c r="H917" t="s">
        <v>7128</v>
      </c>
      <c r="I917" t="s">
        <v>10505</v>
      </c>
      <c r="K917">
        <v>0</v>
      </c>
      <c r="L917" t="s">
        <v>10506</v>
      </c>
      <c r="M917" t="s">
        <v>10507</v>
      </c>
      <c r="O917" t="s">
        <v>10508</v>
      </c>
      <c r="P917" t="s">
        <v>102</v>
      </c>
      <c r="T917" t="s">
        <v>6313</v>
      </c>
    </row>
    <row r="918" spans="1:23" x14ac:dyDescent="0.25">
      <c r="A918" t="s">
        <v>251</v>
      </c>
      <c r="B918">
        <v>1</v>
      </c>
      <c r="C918" t="s">
        <v>10509</v>
      </c>
      <c r="D918" t="s">
        <v>126</v>
      </c>
      <c r="E918" t="s">
        <v>10510</v>
      </c>
      <c r="F918" t="s">
        <v>6231</v>
      </c>
      <c r="G918">
        <v>88</v>
      </c>
      <c r="H918" t="s">
        <v>7683</v>
      </c>
      <c r="I918" t="s">
        <v>10509</v>
      </c>
      <c r="J918">
        <v>16608</v>
      </c>
      <c r="K918">
        <v>8</v>
      </c>
      <c r="L918" t="s">
        <v>6869</v>
      </c>
      <c r="M918" t="s">
        <v>10511</v>
      </c>
      <c r="N918">
        <v>29</v>
      </c>
      <c r="O918" t="s">
        <v>10512</v>
      </c>
      <c r="P918" t="s">
        <v>126</v>
      </c>
      <c r="R918">
        <v>16795</v>
      </c>
      <c r="T918" t="s">
        <v>6355</v>
      </c>
      <c r="V918" t="s">
        <v>10513</v>
      </c>
      <c r="W918">
        <v>27566</v>
      </c>
    </row>
    <row r="919" spans="1:23" x14ac:dyDescent="0.25">
      <c r="A919" t="s">
        <v>756</v>
      </c>
      <c r="B919">
        <v>1</v>
      </c>
      <c r="C919" t="s">
        <v>10514</v>
      </c>
      <c r="D919" t="s">
        <v>102</v>
      </c>
      <c r="E919" t="s">
        <v>10515</v>
      </c>
      <c r="F919" t="s">
        <v>6231</v>
      </c>
      <c r="G919">
        <v>87</v>
      </c>
      <c r="H919" t="s">
        <v>6462</v>
      </c>
      <c r="I919" t="s">
        <v>10514</v>
      </c>
      <c r="J919">
        <v>18602</v>
      </c>
      <c r="K919">
        <v>6</v>
      </c>
      <c r="L919" t="s">
        <v>7861</v>
      </c>
      <c r="M919" t="s">
        <v>10516</v>
      </c>
      <c r="N919">
        <v>28</v>
      </c>
      <c r="O919" t="s">
        <v>10517</v>
      </c>
      <c r="P919" t="s">
        <v>102</v>
      </c>
      <c r="R919">
        <v>2577684</v>
      </c>
      <c r="T919" t="s">
        <v>6363</v>
      </c>
      <c r="V919" t="s">
        <v>10518</v>
      </c>
      <c r="W919">
        <v>29825</v>
      </c>
    </row>
    <row r="920" spans="1:23" x14ac:dyDescent="0.25">
      <c r="A920" t="s">
        <v>10519</v>
      </c>
      <c r="B920">
        <v>1</v>
      </c>
      <c r="C920" t="s">
        <v>10520</v>
      </c>
      <c r="D920" t="s">
        <v>126</v>
      </c>
      <c r="E920" t="s">
        <v>10521</v>
      </c>
      <c r="F920" t="s">
        <v>6199</v>
      </c>
      <c r="G920">
        <v>45</v>
      </c>
      <c r="H920" t="s">
        <v>8140</v>
      </c>
      <c r="I920" t="s">
        <v>10520</v>
      </c>
      <c r="J920">
        <v>18000</v>
      </c>
      <c r="K920">
        <v>6</v>
      </c>
      <c r="L920" t="s">
        <v>10522</v>
      </c>
      <c r="M920" t="s">
        <v>10523</v>
      </c>
      <c r="N920">
        <v>30</v>
      </c>
      <c r="O920" t="s">
        <v>10524</v>
      </c>
      <c r="P920" t="s">
        <v>126</v>
      </c>
      <c r="R920">
        <v>2980444</v>
      </c>
      <c r="T920" t="s">
        <v>6363</v>
      </c>
      <c r="U920" t="s">
        <v>28</v>
      </c>
      <c r="V920" t="s">
        <v>10525</v>
      </c>
      <c r="W920">
        <v>29304</v>
      </c>
    </row>
    <row r="921" spans="1:23" x14ac:dyDescent="0.25">
      <c r="A921" t="s">
        <v>653</v>
      </c>
      <c r="B921">
        <v>1</v>
      </c>
      <c r="C921" t="s">
        <v>10526</v>
      </c>
      <c r="D921" t="s">
        <v>126</v>
      </c>
      <c r="F921" t="s">
        <v>6231</v>
      </c>
      <c r="G921">
        <v>47</v>
      </c>
      <c r="H921" t="s">
        <v>7228</v>
      </c>
      <c r="I921" t="s">
        <v>10526</v>
      </c>
      <c r="J921">
        <v>8142</v>
      </c>
      <c r="K921">
        <v>12</v>
      </c>
      <c r="L921" t="s">
        <v>10527</v>
      </c>
      <c r="M921" t="s">
        <v>6598</v>
      </c>
      <c r="N921">
        <v>34</v>
      </c>
      <c r="O921" t="s">
        <v>10528</v>
      </c>
      <c r="P921" t="s">
        <v>126</v>
      </c>
      <c r="R921">
        <v>11392</v>
      </c>
      <c r="T921" t="s">
        <v>6400</v>
      </c>
      <c r="V921" t="s">
        <v>10529</v>
      </c>
      <c r="W921">
        <v>8935</v>
      </c>
    </row>
    <row r="922" spans="1:23" x14ac:dyDescent="0.25">
      <c r="A922" t="s">
        <v>10530</v>
      </c>
      <c r="B922">
        <v>1</v>
      </c>
      <c r="C922" t="s">
        <v>10531</v>
      </c>
      <c r="D922" t="s">
        <v>102</v>
      </c>
      <c r="F922" t="s">
        <v>6199</v>
      </c>
      <c r="H922" t="s">
        <v>6296</v>
      </c>
      <c r="I922" t="s">
        <v>10531</v>
      </c>
      <c r="K922">
        <v>1</v>
      </c>
      <c r="L922" t="s">
        <v>6612</v>
      </c>
      <c r="M922" t="s">
        <v>6933</v>
      </c>
      <c r="O922" t="s">
        <v>10532</v>
      </c>
      <c r="P922" t="s">
        <v>102</v>
      </c>
      <c r="T922" t="s">
        <v>6212</v>
      </c>
    </row>
    <row r="923" spans="1:23" x14ac:dyDescent="0.25">
      <c r="A923" t="s">
        <v>154</v>
      </c>
      <c r="B923">
        <v>1</v>
      </c>
      <c r="C923" t="s">
        <v>5149</v>
      </c>
      <c r="D923" t="s">
        <v>126</v>
      </c>
      <c r="E923" t="s">
        <v>10533</v>
      </c>
      <c r="F923" t="s">
        <v>6199</v>
      </c>
      <c r="G923">
        <v>86</v>
      </c>
      <c r="H923" t="s">
        <v>6208</v>
      </c>
      <c r="I923" t="s">
        <v>5149</v>
      </c>
      <c r="J923">
        <v>14856</v>
      </c>
      <c r="K923">
        <v>13</v>
      </c>
      <c r="L923" t="s">
        <v>6015</v>
      </c>
      <c r="M923" t="s">
        <v>10534</v>
      </c>
      <c r="N923">
        <v>35</v>
      </c>
      <c r="O923" t="s">
        <v>10535</v>
      </c>
      <c r="P923" t="s">
        <v>126</v>
      </c>
      <c r="Q923" t="s">
        <v>6922</v>
      </c>
      <c r="R923">
        <v>15835</v>
      </c>
      <c r="T923" t="s">
        <v>6355</v>
      </c>
      <c r="V923" t="s">
        <v>10536</v>
      </c>
      <c r="W923">
        <v>26658</v>
      </c>
    </row>
    <row r="924" spans="1:23" x14ac:dyDescent="0.25">
      <c r="A924" t="s">
        <v>10537</v>
      </c>
      <c r="B924">
        <v>1</v>
      </c>
      <c r="C924" t="s">
        <v>10538</v>
      </c>
      <c r="D924" t="s">
        <v>102</v>
      </c>
      <c r="E924" t="s">
        <v>10539</v>
      </c>
      <c r="F924" t="s">
        <v>6199</v>
      </c>
      <c r="G924">
        <v>83</v>
      </c>
      <c r="H924" t="s">
        <v>6328</v>
      </c>
      <c r="I924" t="s">
        <v>10538</v>
      </c>
      <c r="J924">
        <v>20082</v>
      </c>
      <c r="K924">
        <v>4</v>
      </c>
      <c r="L924" t="s">
        <v>7625</v>
      </c>
      <c r="M924" t="s">
        <v>10540</v>
      </c>
      <c r="N924">
        <v>26</v>
      </c>
      <c r="O924" t="s">
        <v>10541</v>
      </c>
      <c r="P924" t="s">
        <v>102</v>
      </c>
      <c r="R924">
        <v>3044711</v>
      </c>
      <c r="T924" t="s">
        <v>6313</v>
      </c>
      <c r="V924" t="s">
        <v>10542</v>
      </c>
      <c r="W924">
        <v>31327</v>
      </c>
    </row>
    <row r="925" spans="1:23" x14ac:dyDescent="0.25">
      <c r="A925" t="s">
        <v>624</v>
      </c>
      <c r="B925">
        <v>1</v>
      </c>
      <c r="C925" t="s">
        <v>10543</v>
      </c>
      <c r="D925" t="s">
        <v>126</v>
      </c>
      <c r="E925" t="s">
        <v>10544</v>
      </c>
      <c r="F925" t="s">
        <v>6199</v>
      </c>
      <c r="G925">
        <v>0</v>
      </c>
      <c r="H925" t="s">
        <v>6200</v>
      </c>
      <c r="I925" t="s">
        <v>10543</v>
      </c>
      <c r="J925">
        <v>19030</v>
      </c>
      <c r="K925">
        <v>5</v>
      </c>
      <c r="L925" t="s">
        <v>6437</v>
      </c>
      <c r="M925" t="s">
        <v>10545</v>
      </c>
      <c r="N925">
        <v>26</v>
      </c>
      <c r="O925" t="s">
        <v>10546</v>
      </c>
      <c r="P925" t="s">
        <v>126</v>
      </c>
      <c r="R925">
        <v>3045466</v>
      </c>
      <c r="T925" t="s">
        <v>6363</v>
      </c>
      <c r="V925" t="s">
        <v>10547</v>
      </c>
      <c r="W925">
        <v>30314</v>
      </c>
    </row>
    <row r="926" spans="1:23" x14ac:dyDescent="0.25">
      <c r="A926" t="s">
        <v>10548</v>
      </c>
      <c r="B926">
        <v>2</v>
      </c>
      <c r="C926" t="s">
        <v>10549</v>
      </c>
      <c r="D926" t="s">
        <v>102</v>
      </c>
      <c r="F926" t="s">
        <v>6199</v>
      </c>
      <c r="G926">
        <v>0</v>
      </c>
      <c r="H926" t="s">
        <v>6697</v>
      </c>
      <c r="I926" t="s">
        <v>10549</v>
      </c>
      <c r="K926">
        <v>1</v>
      </c>
      <c r="L926" t="s">
        <v>7956</v>
      </c>
      <c r="M926" t="s">
        <v>6361</v>
      </c>
      <c r="N926">
        <v>24</v>
      </c>
      <c r="O926" t="s">
        <v>10550</v>
      </c>
      <c r="P926" t="s">
        <v>102</v>
      </c>
      <c r="T926" t="s">
        <v>6313</v>
      </c>
      <c r="V926" t="s">
        <v>8826</v>
      </c>
    </row>
    <row r="927" spans="1:23" x14ac:dyDescent="0.25">
      <c r="A927" t="s">
        <v>10548</v>
      </c>
      <c r="B927">
        <v>2</v>
      </c>
      <c r="C927" t="s">
        <v>10551</v>
      </c>
      <c r="D927" t="s">
        <v>64</v>
      </c>
      <c r="E927" t="s">
        <v>10552</v>
      </c>
      <c r="F927" t="s">
        <v>6199</v>
      </c>
      <c r="G927">
        <v>39</v>
      </c>
      <c r="H927" t="s">
        <v>6471</v>
      </c>
      <c r="I927" t="s">
        <v>10551</v>
      </c>
      <c r="J927">
        <v>20091</v>
      </c>
      <c r="K927">
        <v>4</v>
      </c>
      <c r="L927" t="s">
        <v>7956</v>
      </c>
      <c r="M927" t="s">
        <v>6361</v>
      </c>
      <c r="N927">
        <v>25</v>
      </c>
      <c r="O927" t="s">
        <v>10550</v>
      </c>
      <c r="P927" t="s">
        <v>64</v>
      </c>
      <c r="R927">
        <v>4047769</v>
      </c>
      <c r="T927" t="s">
        <v>6204</v>
      </c>
      <c r="V927" t="s">
        <v>10553</v>
      </c>
      <c r="W927">
        <v>31339</v>
      </c>
    </row>
    <row r="928" spans="1:23" x14ac:dyDescent="0.25">
      <c r="A928" t="s">
        <v>10554</v>
      </c>
      <c r="B928">
        <v>1</v>
      </c>
      <c r="C928" t="s">
        <v>10555</v>
      </c>
      <c r="D928" t="s">
        <v>64</v>
      </c>
      <c r="F928" t="s">
        <v>6231</v>
      </c>
      <c r="G928">
        <v>44</v>
      </c>
      <c r="H928" t="s">
        <v>6629</v>
      </c>
      <c r="I928" t="s">
        <v>10555</v>
      </c>
      <c r="J928">
        <v>13557</v>
      </c>
      <c r="K928">
        <v>5</v>
      </c>
      <c r="L928" t="s">
        <v>7839</v>
      </c>
      <c r="M928" t="s">
        <v>10556</v>
      </c>
      <c r="N928">
        <v>29</v>
      </c>
      <c r="O928" t="s">
        <v>10557</v>
      </c>
      <c r="P928" t="s">
        <v>64</v>
      </c>
      <c r="R928">
        <v>13210</v>
      </c>
      <c r="T928" t="s">
        <v>6385</v>
      </c>
      <c r="V928" t="s">
        <v>10558</v>
      </c>
    </row>
    <row r="929" spans="1:23" x14ac:dyDescent="0.25">
      <c r="A929" t="s">
        <v>10559</v>
      </c>
      <c r="B929">
        <v>1</v>
      </c>
      <c r="C929" t="s">
        <v>10560</v>
      </c>
      <c r="D929" t="s">
        <v>126</v>
      </c>
      <c r="F929" t="s">
        <v>6199</v>
      </c>
      <c r="G929">
        <v>38</v>
      </c>
      <c r="H929" t="s">
        <v>6208</v>
      </c>
      <c r="I929" t="s">
        <v>10560</v>
      </c>
      <c r="J929">
        <v>24718</v>
      </c>
      <c r="K929">
        <v>3</v>
      </c>
      <c r="L929" t="s">
        <v>9941</v>
      </c>
      <c r="M929" t="s">
        <v>10561</v>
      </c>
      <c r="N929">
        <v>27</v>
      </c>
      <c r="O929" t="s">
        <v>10562</v>
      </c>
      <c r="P929" t="s">
        <v>126</v>
      </c>
      <c r="S929">
        <v>7</v>
      </c>
      <c r="T929" t="s">
        <v>6204</v>
      </c>
      <c r="U929" t="s">
        <v>2278</v>
      </c>
      <c r="V929" t="s">
        <v>10563</v>
      </c>
    </row>
    <row r="930" spans="1:23" x14ac:dyDescent="0.25">
      <c r="A930" t="s">
        <v>1294</v>
      </c>
      <c r="B930">
        <v>1</v>
      </c>
      <c r="C930" t="s">
        <v>1293</v>
      </c>
      <c r="D930" t="s">
        <v>64</v>
      </c>
      <c r="F930" t="s">
        <v>6199</v>
      </c>
      <c r="G930">
        <v>33</v>
      </c>
      <c r="H930" t="s">
        <v>6215</v>
      </c>
      <c r="I930" t="s">
        <v>1293</v>
      </c>
      <c r="J930">
        <v>24292</v>
      </c>
      <c r="K930">
        <v>2</v>
      </c>
      <c r="L930" t="s">
        <v>7416</v>
      </c>
      <c r="M930" t="s">
        <v>8513</v>
      </c>
      <c r="N930">
        <v>24</v>
      </c>
      <c r="O930" t="s">
        <v>10564</v>
      </c>
      <c r="P930" t="s">
        <v>64</v>
      </c>
      <c r="S930">
        <v>5</v>
      </c>
      <c r="T930" t="s">
        <v>6264</v>
      </c>
      <c r="U930" t="s">
        <v>2251</v>
      </c>
      <c r="V930" t="s">
        <v>10565</v>
      </c>
    </row>
    <row r="931" spans="1:23" x14ac:dyDescent="0.25">
      <c r="A931" t="s">
        <v>10566</v>
      </c>
      <c r="B931">
        <v>1</v>
      </c>
      <c r="C931" t="s">
        <v>10567</v>
      </c>
      <c r="D931" t="s">
        <v>31</v>
      </c>
      <c r="F931" t="s">
        <v>6199</v>
      </c>
      <c r="H931" t="s">
        <v>6837</v>
      </c>
      <c r="I931" t="s">
        <v>10567</v>
      </c>
      <c r="J931">
        <v>26711</v>
      </c>
      <c r="K931">
        <v>1</v>
      </c>
      <c r="L931" t="s">
        <v>7223</v>
      </c>
      <c r="M931" t="s">
        <v>10568</v>
      </c>
      <c r="N931">
        <v>26</v>
      </c>
      <c r="O931" t="s">
        <v>10569</v>
      </c>
      <c r="P931" t="s">
        <v>31</v>
      </c>
      <c r="T931" t="s">
        <v>6227</v>
      </c>
      <c r="V931" t="s">
        <v>10570</v>
      </c>
    </row>
    <row r="932" spans="1:23" x14ac:dyDescent="0.25">
      <c r="A932" t="s">
        <v>5474</v>
      </c>
      <c r="B932">
        <v>1</v>
      </c>
      <c r="C932" t="s">
        <v>5475</v>
      </c>
      <c r="D932" t="s">
        <v>126</v>
      </c>
      <c r="E932" t="s">
        <v>10571</v>
      </c>
      <c r="F932" t="s">
        <v>6199</v>
      </c>
      <c r="G932">
        <v>84</v>
      </c>
      <c r="H932" t="s">
        <v>6405</v>
      </c>
      <c r="I932" t="s">
        <v>5475</v>
      </c>
      <c r="J932">
        <v>20792</v>
      </c>
      <c r="K932">
        <v>5</v>
      </c>
      <c r="L932" t="s">
        <v>10572</v>
      </c>
      <c r="M932" t="s">
        <v>10573</v>
      </c>
      <c r="N932">
        <v>26</v>
      </c>
      <c r="O932" t="s">
        <v>10574</v>
      </c>
      <c r="P932" t="s">
        <v>126</v>
      </c>
      <c r="R932">
        <v>4047839</v>
      </c>
      <c r="T932" t="s">
        <v>6204</v>
      </c>
      <c r="V932" t="s">
        <v>10575</v>
      </c>
      <c r="W932">
        <v>31864</v>
      </c>
    </row>
    <row r="933" spans="1:23" x14ac:dyDescent="0.25">
      <c r="A933" t="s">
        <v>10576</v>
      </c>
      <c r="B933">
        <v>1</v>
      </c>
      <c r="C933" t="s">
        <v>10577</v>
      </c>
      <c r="D933" t="s">
        <v>64</v>
      </c>
      <c r="F933" t="s">
        <v>6199</v>
      </c>
      <c r="G933">
        <v>38</v>
      </c>
      <c r="H933" t="s">
        <v>6776</v>
      </c>
      <c r="I933" t="s">
        <v>10577</v>
      </c>
      <c r="J933">
        <v>18632</v>
      </c>
      <c r="K933">
        <v>6</v>
      </c>
      <c r="L933" t="s">
        <v>6240</v>
      </c>
      <c r="M933" t="s">
        <v>10578</v>
      </c>
      <c r="N933">
        <v>29</v>
      </c>
      <c r="O933" t="s">
        <v>10579</v>
      </c>
      <c r="P933" t="s">
        <v>64</v>
      </c>
      <c r="R933">
        <v>4012719</v>
      </c>
      <c r="T933" t="s">
        <v>6454</v>
      </c>
      <c r="V933" t="s">
        <v>10580</v>
      </c>
      <c r="W933">
        <v>29903</v>
      </c>
    </row>
    <row r="934" spans="1:23" x14ac:dyDescent="0.25">
      <c r="A934" t="s">
        <v>10581</v>
      </c>
      <c r="B934">
        <v>1</v>
      </c>
      <c r="C934" t="s">
        <v>10582</v>
      </c>
      <c r="D934" t="s">
        <v>102</v>
      </c>
      <c r="F934" t="s">
        <v>6199</v>
      </c>
      <c r="G934">
        <v>82</v>
      </c>
      <c r="H934" t="s">
        <v>6636</v>
      </c>
      <c r="I934" t="s">
        <v>10582</v>
      </c>
      <c r="J934">
        <v>26657</v>
      </c>
      <c r="K934">
        <v>1</v>
      </c>
      <c r="L934" t="s">
        <v>9109</v>
      </c>
      <c r="M934" t="s">
        <v>10583</v>
      </c>
      <c r="N934">
        <v>24</v>
      </c>
      <c r="O934" t="s">
        <v>10584</v>
      </c>
      <c r="P934" t="s">
        <v>102</v>
      </c>
      <c r="T934" t="s">
        <v>6219</v>
      </c>
      <c r="U934" t="s">
        <v>62</v>
      </c>
      <c r="V934" t="s">
        <v>10585</v>
      </c>
    </row>
    <row r="935" spans="1:23" x14ac:dyDescent="0.25">
      <c r="A935" t="s">
        <v>10586</v>
      </c>
      <c r="B935">
        <v>1</v>
      </c>
      <c r="C935" t="s">
        <v>10587</v>
      </c>
      <c r="D935" t="s">
        <v>29</v>
      </c>
      <c r="F935" t="s">
        <v>6199</v>
      </c>
      <c r="G935">
        <v>16</v>
      </c>
      <c r="H935" t="s">
        <v>6232</v>
      </c>
      <c r="I935" t="s">
        <v>10587</v>
      </c>
      <c r="J935">
        <v>22146</v>
      </c>
      <c r="K935">
        <v>6</v>
      </c>
      <c r="L935" t="s">
        <v>7839</v>
      </c>
      <c r="M935" t="s">
        <v>10588</v>
      </c>
      <c r="N935">
        <v>29</v>
      </c>
      <c r="O935" t="s">
        <v>10589</v>
      </c>
      <c r="P935" t="s">
        <v>29</v>
      </c>
      <c r="R935">
        <v>3895785</v>
      </c>
      <c r="T935" t="s">
        <v>6212</v>
      </c>
      <c r="V935" t="s">
        <v>7243</v>
      </c>
      <c r="W935">
        <v>32901</v>
      </c>
    </row>
    <row r="936" spans="1:23" x14ac:dyDescent="0.25">
      <c r="A936" t="s">
        <v>10590</v>
      </c>
      <c r="B936">
        <v>1</v>
      </c>
      <c r="C936" t="s">
        <v>10591</v>
      </c>
      <c r="D936" t="s">
        <v>102</v>
      </c>
      <c r="F936" t="s">
        <v>6199</v>
      </c>
      <c r="G936">
        <v>87</v>
      </c>
      <c r="H936" t="s">
        <v>7860</v>
      </c>
      <c r="I936" t="s">
        <v>10591</v>
      </c>
      <c r="J936">
        <v>28331</v>
      </c>
      <c r="K936">
        <v>0</v>
      </c>
      <c r="L936" t="s">
        <v>10592</v>
      </c>
      <c r="M936" t="s">
        <v>6885</v>
      </c>
      <c r="N936">
        <v>22</v>
      </c>
      <c r="O936" t="s">
        <v>10593</v>
      </c>
      <c r="P936" t="s">
        <v>102</v>
      </c>
      <c r="T936" t="s">
        <v>6332</v>
      </c>
      <c r="U936" t="s">
        <v>2268</v>
      </c>
      <c r="V936" t="s">
        <v>10594</v>
      </c>
    </row>
    <row r="937" spans="1:23" x14ac:dyDescent="0.25">
      <c r="A937" t="s">
        <v>10595</v>
      </c>
      <c r="B937">
        <v>1</v>
      </c>
      <c r="C937" t="s">
        <v>10596</v>
      </c>
      <c r="D937" t="s">
        <v>6610</v>
      </c>
      <c r="E937" t="s">
        <v>10597</v>
      </c>
      <c r="F937" t="s">
        <v>6199</v>
      </c>
      <c r="G937">
        <v>10</v>
      </c>
      <c r="H937" t="s">
        <v>6296</v>
      </c>
      <c r="I937" t="s">
        <v>10596</v>
      </c>
      <c r="J937">
        <v>18151</v>
      </c>
      <c r="K937">
        <v>6</v>
      </c>
      <c r="L937" t="s">
        <v>10598</v>
      </c>
      <c r="M937" t="s">
        <v>8215</v>
      </c>
      <c r="N937">
        <v>30</v>
      </c>
      <c r="O937" t="s">
        <v>10599</v>
      </c>
      <c r="P937" t="s">
        <v>6610</v>
      </c>
      <c r="R937">
        <v>3061740</v>
      </c>
      <c r="T937" t="s">
        <v>6227</v>
      </c>
      <c r="V937" t="s">
        <v>10600</v>
      </c>
      <c r="W937">
        <v>29469</v>
      </c>
    </row>
    <row r="938" spans="1:23" x14ac:dyDescent="0.25">
      <c r="A938" t="s">
        <v>2434</v>
      </c>
      <c r="B938">
        <v>1</v>
      </c>
      <c r="C938" t="s">
        <v>2765</v>
      </c>
      <c r="D938" t="s">
        <v>102</v>
      </c>
      <c r="F938" t="s">
        <v>6199</v>
      </c>
      <c r="G938">
        <v>19</v>
      </c>
      <c r="H938" t="s">
        <v>6636</v>
      </c>
      <c r="I938" t="s">
        <v>2765</v>
      </c>
      <c r="J938">
        <v>24339</v>
      </c>
      <c r="K938">
        <v>3</v>
      </c>
      <c r="L938" t="s">
        <v>6754</v>
      </c>
      <c r="M938" t="s">
        <v>10601</v>
      </c>
      <c r="N938">
        <v>28</v>
      </c>
      <c r="O938" t="s">
        <v>10602</v>
      </c>
      <c r="P938" t="s">
        <v>102</v>
      </c>
      <c r="Q938" t="s">
        <v>6922</v>
      </c>
      <c r="S938">
        <v>6</v>
      </c>
      <c r="T938" t="s">
        <v>6227</v>
      </c>
      <c r="U938" t="s">
        <v>2278</v>
      </c>
      <c r="V938" t="s">
        <v>10603</v>
      </c>
    </row>
    <row r="939" spans="1:23" x14ac:dyDescent="0.25">
      <c r="A939" t="s">
        <v>1512</v>
      </c>
      <c r="B939">
        <v>1</v>
      </c>
      <c r="C939" t="s">
        <v>1511</v>
      </c>
      <c r="D939" t="s">
        <v>126</v>
      </c>
      <c r="F939" t="s">
        <v>6199</v>
      </c>
      <c r="G939">
        <v>9</v>
      </c>
      <c r="H939" t="s">
        <v>6849</v>
      </c>
      <c r="I939" t="s">
        <v>1511</v>
      </c>
      <c r="J939">
        <v>23256</v>
      </c>
      <c r="K939">
        <v>4</v>
      </c>
      <c r="L939" t="s">
        <v>7832</v>
      </c>
      <c r="M939" t="s">
        <v>10604</v>
      </c>
      <c r="N939">
        <v>26</v>
      </c>
      <c r="O939" t="s">
        <v>10605</v>
      </c>
      <c r="P939" t="s">
        <v>126</v>
      </c>
      <c r="S939">
        <v>1</v>
      </c>
      <c r="T939" t="s">
        <v>6227</v>
      </c>
      <c r="U939" t="s">
        <v>92</v>
      </c>
      <c r="V939" t="s">
        <v>10606</v>
      </c>
    </row>
    <row r="940" spans="1:23" x14ac:dyDescent="0.25">
      <c r="A940" t="s">
        <v>10607</v>
      </c>
      <c r="B940">
        <v>1</v>
      </c>
      <c r="C940" t="s">
        <v>10608</v>
      </c>
      <c r="D940" t="s">
        <v>6610</v>
      </c>
      <c r="F940" t="s">
        <v>6231</v>
      </c>
      <c r="G940">
        <v>3</v>
      </c>
      <c r="H940" t="s">
        <v>6296</v>
      </c>
      <c r="I940" t="s">
        <v>10608</v>
      </c>
      <c r="J940">
        <v>9814</v>
      </c>
      <c r="K940">
        <v>14</v>
      </c>
      <c r="L940" t="s">
        <v>9399</v>
      </c>
      <c r="M940" t="s">
        <v>10609</v>
      </c>
      <c r="N940">
        <v>37</v>
      </c>
      <c r="O940" t="s">
        <v>10610</v>
      </c>
      <c r="P940" t="s">
        <v>6610</v>
      </c>
      <c r="R940">
        <v>10127</v>
      </c>
      <c r="T940" t="s">
        <v>6249</v>
      </c>
      <c r="V940" t="s">
        <v>10611</v>
      </c>
      <c r="W940">
        <v>8050</v>
      </c>
    </row>
    <row r="941" spans="1:23" x14ac:dyDescent="0.25">
      <c r="A941" t="s">
        <v>10612</v>
      </c>
      <c r="B941">
        <v>1</v>
      </c>
      <c r="C941" t="s">
        <v>10613</v>
      </c>
      <c r="D941" t="s">
        <v>64</v>
      </c>
      <c r="F941" t="s">
        <v>6231</v>
      </c>
      <c r="G941">
        <v>44</v>
      </c>
      <c r="H941" t="s">
        <v>7768</v>
      </c>
      <c r="I941" t="s">
        <v>10613</v>
      </c>
      <c r="J941">
        <v>11373</v>
      </c>
      <c r="K941">
        <v>3</v>
      </c>
      <c r="L941" t="s">
        <v>10614</v>
      </c>
      <c r="M941" t="s">
        <v>10615</v>
      </c>
      <c r="N941">
        <v>29</v>
      </c>
      <c r="O941" t="s">
        <v>10616</v>
      </c>
      <c r="P941" t="s">
        <v>64</v>
      </c>
      <c r="T941" t="s">
        <v>7359</v>
      </c>
      <c r="V941" t="s">
        <v>6640</v>
      </c>
    </row>
    <row r="942" spans="1:23" x14ac:dyDescent="0.25">
      <c r="A942" t="s">
        <v>61</v>
      </c>
      <c r="B942">
        <v>1</v>
      </c>
      <c r="C942" t="s">
        <v>2566</v>
      </c>
      <c r="D942" t="s">
        <v>29</v>
      </c>
      <c r="E942" t="s">
        <v>10617</v>
      </c>
      <c r="F942" t="s">
        <v>6199</v>
      </c>
      <c r="G942">
        <v>15</v>
      </c>
      <c r="H942" t="s">
        <v>6215</v>
      </c>
      <c r="I942" t="s">
        <v>2566</v>
      </c>
      <c r="J942">
        <v>18890</v>
      </c>
      <c r="K942">
        <v>9</v>
      </c>
      <c r="L942" t="s">
        <v>8103</v>
      </c>
      <c r="M942" t="s">
        <v>10618</v>
      </c>
      <c r="N942">
        <v>30</v>
      </c>
      <c r="O942" t="s">
        <v>10619</v>
      </c>
      <c r="P942" t="s">
        <v>29</v>
      </c>
      <c r="Q942" t="s">
        <v>6922</v>
      </c>
      <c r="R942">
        <v>3139477</v>
      </c>
      <c r="S942">
        <v>1</v>
      </c>
      <c r="T942" t="s">
        <v>6212</v>
      </c>
      <c r="U942" t="s">
        <v>62</v>
      </c>
      <c r="V942" t="s">
        <v>10620</v>
      </c>
      <c r="W942">
        <v>30123</v>
      </c>
    </row>
    <row r="943" spans="1:23" x14ac:dyDescent="0.25">
      <c r="A943" t="s">
        <v>10621</v>
      </c>
      <c r="B943">
        <v>1</v>
      </c>
      <c r="C943" t="s">
        <v>10622</v>
      </c>
      <c r="D943" t="s">
        <v>29</v>
      </c>
      <c r="F943" t="s">
        <v>6199</v>
      </c>
      <c r="G943">
        <v>16</v>
      </c>
      <c r="H943" t="s">
        <v>6296</v>
      </c>
      <c r="I943" t="s">
        <v>10622</v>
      </c>
      <c r="K943">
        <v>1</v>
      </c>
      <c r="L943" t="s">
        <v>10623</v>
      </c>
      <c r="M943" t="s">
        <v>10624</v>
      </c>
      <c r="N943">
        <v>26</v>
      </c>
      <c r="O943" t="s">
        <v>10625</v>
      </c>
      <c r="P943" t="s">
        <v>29</v>
      </c>
      <c r="T943" t="s">
        <v>6219</v>
      </c>
      <c r="V943" t="s">
        <v>10626</v>
      </c>
    </row>
    <row r="944" spans="1:23" x14ac:dyDescent="0.25">
      <c r="A944" t="s">
        <v>428</v>
      </c>
      <c r="B944">
        <v>1</v>
      </c>
      <c r="C944" t="s">
        <v>2662</v>
      </c>
      <c r="D944" t="s">
        <v>102</v>
      </c>
      <c r="E944" t="s">
        <v>10627</v>
      </c>
      <c r="F944" t="s">
        <v>6199</v>
      </c>
      <c r="G944">
        <v>5</v>
      </c>
      <c r="H944" t="s">
        <v>6367</v>
      </c>
      <c r="I944" t="s">
        <v>2662</v>
      </c>
      <c r="J944">
        <v>18047</v>
      </c>
      <c r="K944">
        <v>10</v>
      </c>
      <c r="L944" t="s">
        <v>10628</v>
      </c>
      <c r="M944" t="s">
        <v>7364</v>
      </c>
      <c r="N944">
        <v>31</v>
      </c>
      <c r="O944" t="s">
        <v>10629</v>
      </c>
      <c r="P944" t="s">
        <v>102</v>
      </c>
      <c r="R944">
        <v>3043116</v>
      </c>
      <c r="S944">
        <v>7</v>
      </c>
      <c r="T944" t="s">
        <v>6219</v>
      </c>
      <c r="U944" t="s">
        <v>68</v>
      </c>
      <c r="V944" t="s">
        <v>10630</v>
      </c>
      <c r="W944">
        <v>29360</v>
      </c>
    </row>
    <row r="945" spans="1:23" x14ac:dyDescent="0.25">
      <c r="A945" t="s">
        <v>2122</v>
      </c>
      <c r="B945">
        <v>1</v>
      </c>
      <c r="C945" t="s">
        <v>10631</v>
      </c>
      <c r="D945" t="s">
        <v>64</v>
      </c>
      <c r="F945" t="s">
        <v>6199</v>
      </c>
      <c r="G945">
        <v>25</v>
      </c>
      <c r="H945" t="s">
        <v>6421</v>
      </c>
      <c r="I945" t="s">
        <v>10631</v>
      </c>
      <c r="K945">
        <v>4</v>
      </c>
      <c r="L945" t="s">
        <v>10632</v>
      </c>
      <c r="M945" t="s">
        <v>9444</v>
      </c>
      <c r="N945">
        <v>27</v>
      </c>
      <c r="O945" t="s">
        <v>10633</v>
      </c>
      <c r="P945" t="s">
        <v>64</v>
      </c>
      <c r="T945" t="s">
        <v>6446</v>
      </c>
      <c r="V945" t="s">
        <v>10634</v>
      </c>
    </row>
    <row r="946" spans="1:23" x14ac:dyDescent="0.25">
      <c r="A946" t="s">
        <v>2432</v>
      </c>
      <c r="B946">
        <v>1</v>
      </c>
      <c r="C946" t="s">
        <v>2764</v>
      </c>
      <c r="D946" t="s">
        <v>102</v>
      </c>
      <c r="F946" t="s">
        <v>6199</v>
      </c>
      <c r="G946">
        <v>18</v>
      </c>
      <c r="H946" t="s">
        <v>6697</v>
      </c>
      <c r="I946" t="s">
        <v>2764</v>
      </c>
      <c r="J946">
        <v>25205</v>
      </c>
      <c r="K946">
        <v>2</v>
      </c>
      <c r="L946" t="s">
        <v>7832</v>
      </c>
      <c r="M946" t="s">
        <v>6361</v>
      </c>
      <c r="N946">
        <v>25</v>
      </c>
      <c r="O946" t="s">
        <v>10635</v>
      </c>
      <c r="P946" t="s">
        <v>102</v>
      </c>
      <c r="S946">
        <v>5</v>
      </c>
      <c r="T946" t="s">
        <v>6313</v>
      </c>
      <c r="U946" t="s">
        <v>159</v>
      </c>
      <c r="V946" t="s">
        <v>10636</v>
      </c>
    </row>
    <row r="947" spans="1:23" x14ac:dyDescent="0.25">
      <c r="A947" t="s">
        <v>5426</v>
      </c>
      <c r="B947">
        <v>1</v>
      </c>
      <c r="C947" t="s">
        <v>5427</v>
      </c>
      <c r="D947" t="s">
        <v>64</v>
      </c>
      <c r="E947" t="s">
        <v>10637</v>
      </c>
      <c r="F947" t="s">
        <v>6199</v>
      </c>
      <c r="G947">
        <v>21</v>
      </c>
      <c r="H947" t="s">
        <v>8955</v>
      </c>
      <c r="I947" t="s">
        <v>5427</v>
      </c>
      <c r="J947">
        <v>16771</v>
      </c>
      <c r="K947">
        <v>7</v>
      </c>
      <c r="L947" t="s">
        <v>10638</v>
      </c>
      <c r="M947" t="s">
        <v>10639</v>
      </c>
      <c r="N947">
        <v>27</v>
      </c>
      <c r="O947" t="s">
        <v>10640</v>
      </c>
      <c r="P947" t="s">
        <v>64</v>
      </c>
      <c r="R947">
        <v>2977644</v>
      </c>
      <c r="T947" t="s">
        <v>6219</v>
      </c>
      <c r="V947" t="s">
        <v>7517</v>
      </c>
      <c r="W947">
        <v>28398</v>
      </c>
    </row>
    <row r="948" spans="1:23" x14ac:dyDescent="0.25">
      <c r="A948" t="s">
        <v>733</v>
      </c>
      <c r="B948">
        <v>1</v>
      </c>
      <c r="C948" t="s">
        <v>10641</v>
      </c>
      <c r="D948" t="s">
        <v>102</v>
      </c>
      <c r="E948" t="s">
        <v>10642</v>
      </c>
      <c r="F948" t="s">
        <v>6199</v>
      </c>
      <c r="G948">
        <v>87</v>
      </c>
      <c r="H948" t="s">
        <v>6647</v>
      </c>
      <c r="I948" t="s">
        <v>10641</v>
      </c>
      <c r="J948">
        <v>19431</v>
      </c>
      <c r="K948">
        <v>6</v>
      </c>
      <c r="L948" t="s">
        <v>7861</v>
      </c>
      <c r="M948" t="s">
        <v>9481</v>
      </c>
      <c r="N948">
        <v>28</v>
      </c>
      <c r="O948" t="s">
        <v>10643</v>
      </c>
      <c r="P948" t="s">
        <v>102</v>
      </c>
      <c r="R948">
        <v>3043841</v>
      </c>
      <c r="T948" t="s">
        <v>6212</v>
      </c>
      <c r="V948" t="s">
        <v>10644</v>
      </c>
      <c r="W948">
        <v>30720</v>
      </c>
    </row>
    <row r="949" spans="1:23" x14ac:dyDescent="0.25">
      <c r="A949" t="s">
        <v>1529</v>
      </c>
      <c r="B949">
        <v>1</v>
      </c>
      <c r="C949" t="s">
        <v>1528</v>
      </c>
      <c r="D949" t="s">
        <v>29</v>
      </c>
      <c r="F949" t="s">
        <v>6199</v>
      </c>
      <c r="G949">
        <v>2</v>
      </c>
      <c r="H949" t="s">
        <v>6276</v>
      </c>
      <c r="I949" t="s">
        <v>1528</v>
      </c>
      <c r="J949">
        <v>26079</v>
      </c>
      <c r="K949">
        <v>1</v>
      </c>
      <c r="L949" t="s">
        <v>10645</v>
      </c>
      <c r="M949" t="s">
        <v>7016</v>
      </c>
      <c r="N949">
        <v>24</v>
      </c>
      <c r="O949" t="s">
        <v>10646</v>
      </c>
      <c r="P949" t="s">
        <v>29</v>
      </c>
      <c r="S949">
        <v>2</v>
      </c>
      <c r="T949" t="s">
        <v>6212</v>
      </c>
      <c r="U949" t="s">
        <v>2268</v>
      </c>
      <c r="V949" t="s">
        <v>10647</v>
      </c>
    </row>
    <row r="950" spans="1:23" x14ac:dyDescent="0.25">
      <c r="A950" t="s">
        <v>10648</v>
      </c>
      <c r="B950">
        <v>1</v>
      </c>
      <c r="C950" t="s">
        <v>10649</v>
      </c>
      <c r="F950" t="s">
        <v>6231</v>
      </c>
      <c r="G950">
        <v>0</v>
      </c>
      <c r="H950" t="s">
        <v>30</v>
      </c>
      <c r="I950" t="s">
        <v>10649</v>
      </c>
      <c r="J950">
        <v>18833</v>
      </c>
      <c r="K950">
        <v>0</v>
      </c>
      <c r="L950" t="s">
        <v>6224</v>
      </c>
      <c r="M950" t="s">
        <v>10650</v>
      </c>
      <c r="O950" t="s">
        <v>10651</v>
      </c>
      <c r="P950" t="s">
        <v>30</v>
      </c>
      <c r="T950" t="s">
        <v>30</v>
      </c>
    </row>
    <row r="951" spans="1:23" x14ac:dyDescent="0.25">
      <c r="A951" t="s">
        <v>10652</v>
      </c>
      <c r="B951">
        <v>1</v>
      </c>
      <c r="C951" t="s">
        <v>10653</v>
      </c>
      <c r="D951" t="s">
        <v>102</v>
      </c>
      <c r="E951" t="s">
        <v>10654</v>
      </c>
      <c r="F951" t="s">
        <v>6199</v>
      </c>
      <c r="G951">
        <v>83</v>
      </c>
      <c r="H951" t="s">
        <v>6336</v>
      </c>
      <c r="I951" t="s">
        <v>10653</v>
      </c>
      <c r="J951">
        <v>20963</v>
      </c>
      <c r="K951">
        <v>6</v>
      </c>
      <c r="L951" t="s">
        <v>10655</v>
      </c>
      <c r="M951" t="s">
        <v>6270</v>
      </c>
      <c r="N951">
        <v>29</v>
      </c>
      <c r="O951" t="s">
        <v>10656</v>
      </c>
      <c r="P951" t="s">
        <v>102</v>
      </c>
      <c r="R951">
        <v>3126115</v>
      </c>
      <c r="T951" t="s">
        <v>6212</v>
      </c>
      <c r="V951" t="s">
        <v>10657</v>
      </c>
      <c r="W951">
        <v>32367</v>
      </c>
    </row>
    <row r="952" spans="1:23" x14ac:dyDescent="0.25">
      <c r="A952" t="s">
        <v>10658</v>
      </c>
      <c r="B952">
        <v>1</v>
      </c>
      <c r="C952" t="s">
        <v>10659</v>
      </c>
      <c r="D952" t="s">
        <v>102</v>
      </c>
      <c r="F952" t="s">
        <v>6199</v>
      </c>
      <c r="G952">
        <v>43</v>
      </c>
      <c r="H952" t="s">
        <v>6239</v>
      </c>
      <c r="I952" t="s">
        <v>10659</v>
      </c>
      <c r="K952">
        <v>1</v>
      </c>
      <c r="L952" t="s">
        <v>10660</v>
      </c>
      <c r="M952" t="s">
        <v>6270</v>
      </c>
      <c r="N952">
        <v>24</v>
      </c>
      <c r="O952" t="s">
        <v>10661</v>
      </c>
      <c r="P952" t="s">
        <v>102</v>
      </c>
      <c r="T952" t="s">
        <v>6355</v>
      </c>
      <c r="V952" t="s">
        <v>10662</v>
      </c>
    </row>
    <row r="953" spans="1:23" x14ac:dyDescent="0.25">
      <c r="A953" t="s">
        <v>5239</v>
      </c>
      <c r="B953">
        <v>1</v>
      </c>
      <c r="C953" t="s">
        <v>5240</v>
      </c>
      <c r="D953" t="s">
        <v>64</v>
      </c>
      <c r="E953" t="s">
        <v>10663</v>
      </c>
      <c r="F953" t="s">
        <v>6231</v>
      </c>
      <c r="G953">
        <v>22</v>
      </c>
      <c r="H953" t="s">
        <v>6232</v>
      </c>
      <c r="I953" t="s">
        <v>5240</v>
      </c>
      <c r="J953">
        <v>13337</v>
      </c>
      <c r="K953">
        <v>12</v>
      </c>
      <c r="L953" t="s">
        <v>7223</v>
      </c>
      <c r="M953" t="s">
        <v>10664</v>
      </c>
      <c r="N953">
        <v>33</v>
      </c>
      <c r="O953" t="s">
        <v>10665</v>
      </c>
      <c r="P953" t="s">
        <v>64</v>
      </c>
      <c r="R953">
        <v>13981</v>
      </c>
      <c r="T953" t="s">
        <v>6446</v>
      </c>
      <c r="V953" t="s">
        <v>10666</v>
      </c>
      <c r="W953">
        <v>24815</v>
      </c>
    </row>
    <row r="954" spans="1:23" x14ac:dyDescent="0.25">
      <c r="A954" t="s">
        <v>10667</v>
      </c>
      <c r="B954">
        <v>1</v>
      </c>
      <c r="C954" t="s">
        <v>10668</v>
      </c>
      <c r="D954" t="s">
        <v>126</v>
      </c>
      <c r="E954" t="s">
        <v>10669</v>
      </c>
      <c r="F954" t="s">
        <v>6199</v>
      </c>
      <c r="G954">
        <v>80</v>
      </c>
      <c r="H954" t="s">
        <v>6208</v>
      </c>
      <c r="I954" t="s">
        <v>10668</v>
      </c>
      <c r="J954">
        <v>18280</v>
      </c>
      <c r="K954">
        <v>6</v>
      </c>
      <c r="L954" t="s">
        <v>6754</v>
      </c>
      <c r="M954" t="s">
        <v>10670</v>
      </c>
      <c r="N954">
        <v>30</v>
      </c>
      <c r="O954" t="s">
        <v>10671</v>
      </c>
      <c r="P954" t="s">
        <v>126</v>
      </c>
      <c r="R954">
        <v>2512657</v>
      </c>
      <c r="T954" t="s">
        <v>6355</v>
      </c>
      <c r="V954" t="s">
        <v>7491</v>
      </c>
      <c r="W954">
        <v>29504</v>
      </c>
    </row>
    <row r="955" spans="1:23" x14ac:dyDescent="0.25">
      <c r="A955" t="s">
        <v>10672</v>
      </c>
      <c r="B955">
        <v>1</v>
      </c>
      <c r="C955" t="s">
        <v>10673</v>
      </c>
      <c r="D955" t="s">
        <v>102</v>
      </c>
      <c r="F955" t="s">
        <v>6231</v>
      </c>
      <c r="G955">
        <v>13</v>
      </c>
      <c r="H955" t="s">
        <v>6776</v>
      </c>
      <c r="I955" t="s">
        <v>10673</v>
      </c>
      <c r="J955">
        <v>18737</v>
      </c>
      <c r="K955">
        <v>0</v>
      </c>
      <c r="L955" t="s">
        <v>10674</v>
      </c>
      <c r="M955" t="s">
        <v>10675</v>
      </c>
      <c r="N955">
        <v>23</v>
      </c>
      <c r="O955" t="s">
        <v>10676</v>
      </c>
      <c r="P955" t="s">
        <v>102</v>
      </c>
      <c r="R955">
        <v>4036547</v>
      </c>
      <c r="S955">
        <v>4</v>
      </c>
      <c r="T955" t="s">
        <v>6742</v>
      </c>
      <c r="V955" t="s">
        <v>10677</v>
      </c>
      <c r="W955">
        <v>30040</v>
      </c>
    </row>
    <row r="956" spans="1:23" x14ac:dyDescent="0.25">
      <c r="A956" t="s">
        <v>1568</v>
      </c>
      <c r="B956">
        <v>1</v>
      </c>
      <c r="C956" t="s">
        <v>1567</v>
      </c>
      <c r="D956" t="s">
        <v>102</v>
      </c>
      <c r="F956" t="s">
        <v>6199</v>
      </c>
      <c r="G956">
        <v>1</v>
      </c>
      <c r="H956" t="s">
        <v>6336</v>
      </c>
      <c r="I956" t="s">
        <v>1567</v>
      </c>
      <c r="J956">
        <v>22564</v>
      </c>
      <c r="K956">
        <v>5</v>
      </c>
      <c r="L956" t="s">
        <v>10678</v>
      </c>
      <c r="M956" t="s">
        <v>9765</v>
      </c>
      <c r="N956">
        <v>26</v>
      </c>
      <c r="O956" t="s">
        <v>10679</v>
      </c>
      <c r="P956" t="s">
        <v>102</v>
      </c>
      <c r="S956">
        <v>1</v>
      </c>
      <c r="T956" t="s">
        <v>6264</v>
      </c>
      <c r="U956" t="s">
        <v>2231</v>
      </c>
      <c r="V956" t="s">
        <v>10680</v>
      </c>
    </row>
    <row r="957" spans="1:23" x14ac:dyDescent="0.25">
      <c r="A957" t="s">
        <v>2056</v>
      </c>
      <c r="B957">
        <v>1</v>
      </c>
      <c r="C957" t="s">
        <v>5216</v>
      </c>
      <c r="D957" t="s">
        <v>64</v>
      </c>
      <c r="F957" t="s">
        <v>6199</v>
      </c>
      <c r="G957">
        <v>34</v>
      </c>
      <c r="H957" t="s">
        <v>6215</v>
      </c>
      <c r="I957" t="s">
        <v>5216</v>
      </c>
      <c r="K957">
        <v>3</v>
      </c>
      <c r="L957" t="s">
        <v>6014</v>
      </c>
      <c r="M957" t="s">
        <v>8746</v>
      </c>
      <c r="N957">
        <v>24</v>
      </c>
      <c r="O957" t="s">
        <v>10681</v>
      </c>
      <c r="P957" t="s">
        <v>64</v>
      </c>
      <c r="T957" t="s">
        <v>6313</v>
      </c>
      <c r="V957" t="s">
        <v>10682</v>
      </c>
    </row>
    <row r="958" spans="1:23" x14ac:dyDescent="0.25">
      <c r="A958" t="s">
        <v>10683</v>
      </c>
      <c r="B958">
        <v>1</v>
      </c>
      <c r="C958" t="s">
        <v>10684</v>
      </c>
      <c r="F958" t="s">
        <v>6231</v>
      </c>
      <c r="G958">
        <v>0</v>
      </c>
      <c r="H958" t="s">
        <v>30</v>
      </c>
      <c r="I958" t="s">
        <v>10684</v>
      </c>
      <c r="J958">
        <v>17851</v>
      </c>
      <c r="K958">
        <v>0</v>
      </c>
      <c r="L958" t="s">
        <v>6224</v>
      </c>
      <c r="M958" t="s">
        <v>10685</v>
      </c>
      <c r="O958" t="s">
        <v>10686</v>
      </c>
      <c r="P958" t="s">
        <v>30</v>
      </c>
      <c r="T958" t="s">
        <v>30</v>
      </c>
    </row>
    <row r="959" spans="1:23" x14ac:dyDescent="0.25">
      <c r="A959" t="s">
        <v>10687</v>
      </c>
      <c r="B959">
        <v>1</v>
      </c>
      <c r="C959" t="s">
        <v>10688</v>
      </c>
      <c r="D959" t="s">
        <v>64</v>
      </c>
      <c r="E959" t="s">
        <v>10689</v>
      </c>
      <c r="F959" t="s">
        <v>6199</v>
      </c>
      <c r="G959">
        <v>45</v>
      </c>
      <c r="H959" t="s">
        <v>7206</v>
      </c>
      <c r="I959" t="s">
        <v>10688</v>
      </c>
      <c r="J959">
        <v>20534</v>
      </c>
      <c r="K959">
        <v>6</v>
      </c>
      <c r="L959" t="s">
        <v>10690</v>
      </c>
      <c r="M959" t="s">
        <v>10691</v>
      </c>
      <c r="N959">
        <v>26</v>
      </c>
      <c r="O959" t="s">
        <v>10692</v>
      </c>
      <c r="P959" t="s">
        <v>64</v>
      </c>
      <c r="R959">
        <v>4339834</v>
      </c>
      <c r="T959" t="s">
        <v>6346</v>
      </c>
      <c r="V959" t="s">
        <v>10693</v>
      </c>
      <c r="W959">
        <v>31335</v>
      </c>
    </row>
    <row r="960" spans="1:23" x14ac:dyDescent="0.25">
      <c r="A960" t="s">
        <v>10694</v>
      </c>
      <c r="B960">
        <v>1</v>
      </c>
      <c r="C960" t="s">
        <v>10695</v>
      </c>
      <c r="D960" t="s">
        <v>102</v>
      </c>
      <c r="F960" t="s">
        <v>6231</v>
      </c>
      <c r="G960">
        <v>16</v>
      </c>
      <c r="H960" t="s">
        <v>7391</v>
      </c>
      <c r="I960" t="s">
        <v>10695</v>
      </c>
      <c r="J960">
        <v>15470</v>
      </c>
      <c r="K960">
        <v>2</v>
      </c>
      <c r="L960" t="s">
        <v>10696</v>
      </c>
      <c r="M960" t="s">
        <v>10697</v>
      </c>
      <c r="N960">
        <v>26</v>
      </c>
      <c r="O960" t="s">
        <v>10698</v>
      </c>
      <c r="P960" t="s">
        <v>102</v>
      </c>
      <c r="T960" t="s">
        <v>6249</v>
      </c>
      <c r="V960" t="s">
        <v>10699</v>
      </c>
    </row>
    <row r="961" spans="1:23" x14ac:dyDescent="0.25">
      <c r="A961" t="s">
        <v>10700</v>
      </c>
      <c r="B961">
        <v>1</v>
      </c>
      <c r="C961" t="s">
        <v>10701</v>
      </c>
      <c r="D961" t="s">
        <v>102</v>
      </c>
      <c r="F961" t="s">
        <v>6199</v>
      </c>
      <c r="H961" t="s">
        <v>6416</v>
      </c>
      <c r="I961" t="s">
        <v>10701</v>
      </c>
      <c r="K961">
        <v>1</v>
      </c>
      <c r="L961" t="s">
        <v>9121</v>
      </c>
      <c r="M961" t="s">
        <v>8057</v>
      </c>
      <c r="N961">
        <v>25</v>
      </c>
      <c r="O961" t="s">
        <v>10702</v>
      </c>
      <c r="P961" t="s">
        <v>102</v>
      </c>
      <c r="T961" t="s">
        <v>6346</v>
      </c>
      <c r="V961" t="s">
        <v>10703</v>
      </c>
    </row>
    <row r="962" spans="1:23" x14ac:dyDescent="0.25">
      <c r="A962" t="s">
        <v>10704</v>
      </c>
      <c r="B962">
        <v>1</v>
      </c>
      <c r="C962" t="s">
        <v>10705</v>
      </c>
      <c r="D962" t="s">
        <v>126</v>
      </c>
      <c r="E962" t="s">
        <v>10706</v>
      </c>
      <c r="F962" t="s">
        <v>6199</v>
      </c>
      <c r="G962">
        <v>86</v>
      </c>
      <c r="H962" t="s">
        <v>6351</v>
      </c>
      <c r="I962" t="s">
        <v>10705</v>
      </c>
      <c r="J962">
        <v>19480</v>
      </c>
      <c r="K962">
        <v>5</v>
      </c>
      <c r="L962" t="s">
        <v>6240</v>
      </c>
      <c r="M962" t="s">
        <v>10707</v>
      </c>
      <c r="N962">
        <v>27</v>
      </c>
      <c r="O962" t="s">
        <v>10708</v>
      </c>
      <c r="P962" t="s">
        <v>126</v>
      </c>
      <c r="R962">
        <v>3059165</v>
      </c>
      <c r="T962" t="s">
        <v>6355</v>
      </c>
      <c r="V962" t="s">
        <v>10709</v>
      </c>
      <c r="W962">
        <v>30765</v>
      </c>
    </row>
    <row r="963" spans="1:23" x14ac:dyDescent="0.25">
      <c r="A963" t="s">
        <v>10710</v>
      </c>
      <c r="B963">
        <v>1</v>
      </c>
      <c r="C963" t="s">
        <v>10711</v>
      </c>
      <c r="D963" t="s">
        <v>6610</v>
      </c>
      <c r="F963" t="s">
        <v>6199</v>
      </c>
      <c r="G963">
        <v>0</v>
      </c>
      <c r="H963" t="s">
        <v>6776</v>
      </c>
      <c r="I963" t="s">
        <v>10711</v>
      </c>
      <c r="J963">
        <v>18534</v>
      </c>
      <c r="K963">
        <v>9</v>
      </c>
      <c r="L963" t="s">
        <v>8895</v>
      </c>
      <c r="M963" t="s">
        <v>10712</v>
      </c>
      <c r="N963">
        <v>32</v>
      </c>
      <c r="O963" t="s">
        <v>10713</v>
      </c>
      <c r="P963" t="s">
        <v>6610</v>
      </c>
      <c r="R963">
        <v>2576320</v>
      </c>
      <c r="T963" t="s">
        <v>6212</v>
      </c>
      <c r="V963" t="s">
        <v>10714</v>
      </c>
      <c r="W963">
        <v>29737</v>
      </c>
    </row>
    <row r="964" spans="1:23" x14ac:dyDescent="0.25">
      <c r="A964" t="s">
        <v>10715</v>
      </c>
      <c r="B964">
        <v>1</v>
      </c>
      <c r="C964" t="s">
        <v>10716</v>
      </c>
      <c r="D964" t="s">
        <v>29</v>
      </c>
      <c r="E964" t="s">
        <v>10717</v>
      </c>
      <c r="F964" t="s">
        <v>6199</v>
      </c>
      <c r="G964">
        <v>6</v>
      </c>
      <c r="H964" t="s">
        <v>6232</v>
      </c>
      <c r="I964" t="s">
        <v>10716</v>
      </c>
      <c r="J964">
        <v>20453</v>
      </c>
      <c r="K964">
        <v>4</v>
      </c>
      <c r="L964" t="s">
        <v>8895</v>
      </c>
      <c r="M964" t="s">
        <v>10718</v>
      </c>
      <c r="N964">
        <v>26</v>
      </c>
      <c r="O964" t="s">
        <v>10719</v>
      </c>
      <c r="P964" t="s">
        <v>29</v>
      </c>
      <c r="R964">
        <v>3048030</v>
      </c>
      <c r="T964" t="s">
        <v>6212</v>
      </c>
      <c r="V964" t="s">
        <v>10720</v>
      </c>
      <c r="W964">
        <v>31239</v>
      </c>
    </row>
    <row r="965" spans="1:23" x14ac:dyDescent="0.25">
      <c r="A965" t="s">
        <v>10721</v>
      </c>
      <c r="B965">
        <v>1</v>
      </c>
      <c r="C965" t="s">
        <v>10722</v>
      </c>
      <c r="D965" t="s">
        <v>102</v>
      </c>
      <c r="F965" t="s">
        <v>6199</v>
      </c>
      <c r="G965">
        <v>83</v>
      </c>
      <c r="H965" t="s">
        <v>6260</v>
      </c>
      <c r="I965" t="s">
        <v>10722</v>
      </c>
      <c r="J965">
        <v>28269</v>
      </c>
      <c r="K965">
        <v>0</v>
      </c>
      <c r="L965" t="s">
        <v>9941</v>
      </c>
      <c r="M965" t="s">
        <v>9676</v>
      </c>
      <c r="N965">
        <v>24</v>
      </c>
      <c r="O965" t="s">
        <v>10723</v>
      </c>
      <c r="P965" t="s">
        <v>102</v>
      </c>
      <c r="T965" t="s">
        <v>6219</v>
      </c>
      <c r="U965" t="s">
        <v>2322</v>
      </c>
      <c r="V965" t="s">
        <v>10724</v>
      </c>
    </row>
    <row r="966" spans="1:23" x14ac:dyDescent="0.25">
      <c r="A966" t="s">
        <v>2334</v>
      </c>
      <c r="B966">
        <v>1</v>
      </c>
      <c r="C966" t="s">
        <v>2701</v>
      </c>
      <c r="D966" t="s">
        <v>126</v>
      </c>
      <c r="F966" t="s">
        <v>6199</v>
      </c>
      <c r="G966">
        <v>81</v>
      </c>
      <c r="H966" t="s">
        <v>6658</v>
      </c>
      <c r="I966" t="s">
        <v>2701</v>
      </c>
      <c r="J966">
        <v>23486</v>
      </c>
      <c r="K966">
        <v>4</v>
      </c>
      <c r="L966" t="s">
        <v>6330</v>
      </c>
      <c r="M966" t="s">
        <v>10725</v>
      </c>
      <c r="N966">
        <v>27</v>
      </c>
      <c r="O966" t="s">
        <v>10726</v>
      </c>
      <c r="P966" t="s">
        <v>126</v>
      </c>
      <c r="S966">
        <v>3</v>
      </c>
      <c r="T966" t="s">
        <v>6227</v>
      </c>
      <c r="U966" t="s">
        <v>2311</v>
      </c>
      <c r="V966" t="s">
        <v>10727</v>
      </c>
    </row>
    <row r="967" spans="1:23" x14ac:dyDescent="0.25">
      <c r="A967" t="s">
        <v>659</v>
      </c>
      <c r="B967">
        <v>1</v>
      </c>
      <c r="C967" t="s">
        <v>10728</v>
      </c>
      <c r="D967" t="s">
        <v>126</v>
      </c>
      <c r="F967" t="s">
        <v>6231</v>
      </c>
      <c r="G967">
        <v>80</v>
      </c>
      <c r="H967" t="s">
        <v>6208</v>
      </c>
      <c r="I967" t="s">
        <v>10728</v>
      </c>
      <c r="J967">
        <v>16487</v>
      </c>
      <c r="K967">
        <v>6</v>
      </c>
      <c r="L967" t="s">
        <v>7570</v>
      </c>
      <c r="M967" t="s">
        <v>10729</v>
      </c>
      <c r="N967">
        <v>29</v>
      </c>
      <c r="O967" t="s">
        <v>10730</v>
      </c>
      <c r="P967" t="s">
        <v>126</v>
      </c>
      <c r="R967">
        <v>17231</v>
      </c>
      <c r="T967" t="s">
        <v>6757</v>
      </c>
      <c r="V967" t="s">
        <v>10731</v>
      </c>
      <c r="W967">
        <v>28086</v>
      </c>
    </row>
    <row r="968" spans="1:23" x14ac:dyDescent="0.25">
      <c r="A968" t="s">
        <v>826</v>
      </c>
      <c r="B968">
        <v>1</v>
      </c>
      <c r="C968" t="s">
        <v>10732</v>
      </c>
      <c r="D968" t="s">
        <v>102</v>
      </c>
      <c r="E968" t="s">
        <v>10733</v>
      </c>
      <c r="F968" t="s">
        <v>6231</v>
      </c>
      <c r="G968">
        <v>12</v>
      </c>
      <c r="H968" t="s">
        <v>6776</v>
      </c>
      <c r="I968" t="s">
        <v>10732</v>
      </c>
      <c r="J968">
        <v>15038</v>
      </c>
      <c r="K968">
        <v>9</v>
      </c>
      <c r="L968" t="s">
        <v>10734</v>
      </c>
      <c r="M968" t="s">
        <v>6648</v>
      </c>
      <c r="N968">
        <v>31</v>
      </c>
      <c r="O968" t="s">
        <v>10735</v>
      </c>
      <c r="P968" t="s">
        <v>102</v>
      </c>
      <c r="R968">
        <v>15911</v>
      </c>
      <c r="T968" t="s">
        <v>6219</v>
      </c>
      <c r="V968" t="s">
        <v>10736</v>
      </c>
      <c r="W968">
        <v>26784</v>
      </c>
    </row>
    <row r="969" spans="1:23" x14ac:dyDescent="0.25">
      <c r="A969" t="s">
        <v>10737</v>
      </c>
      <c r="B969">
        <v>1</v>
      </c>
      <c r="C969" t="s">
        <v>10738</v>
      </c>
      <c r="D969" t="s">
        <v>6610</v>
      </c>
      <c r="F969" t="s">
        <v>6199</v>
      </c>
      <c r="G969">
        <v>0</v>
      </c>
      <c r="H969" t="s">
        <v>7768</v>
      </c>
      <c r="I969" t="s">
        <v>10738</v>
      </c>
      <c r="K969">
        <v>3</v>
      </c>
      <c r="L969" t="s">
        <v>6906</v>
      </c>
      <c r="M969" t="s">
        <v>10739</v>
      </c>
      <c r="O969" t="s">
        <v>10740</v>
      </c>
      <c r="P969" t="s">
        <v>6610</v>
      </c>
      <c r="T969" t="s">
        <v>6219</v>
      </c>
    </row>
    <row r="970" spans="1:23" x14ac:dyDescent="0.25">
      <c r="A970" t="s">
        <v>10741</v>
      </c>
      <c r="B970">
        <v>1</v>
      </c>
      <c r="C970" t="s">
        <v>10742</v>
      </c>
      <c r="D970" t="s">
        <v>102</v>
      </c>
      <c r="F970" t="s">
        <v>6199</v>
      </c>
      <c r="G970">
        <v>45</v>
      </c>
      <c r="H970" t="s">
        <v>6336</v>
      </c>
      <c r="I970" t="s">
        <v>10742</v>
      </c>
      <c r="J970">
        <v>28270</v>
      </c>
      <c r="K970">
        <v>0</v>
      </c>
      <c r="L970" t="s">
        <v>7472</v>
      </c>
      <c r="M970" t="s">
        <v>10743</v>
      </c>
      <c r="O970" t="s">
        <v>10744</v>
      </c>
      <c r="P970" t="s">
        <v>102</v>
      </c>
      <c r="Q970" t="s">
        <v>6411</v>
      </c>
      <c r="T970" t="s">
        <v>6212</v>
      </c>
    </row>
    <row r="971" spans="1:23" x14ac:dyDescent="0.25">
      <c r="A971" t="s">
        <v>10745</v>
      </c>
      <c r="B971">
        <v>1</v>
      </c>
      <c r="C971" t="s">
        <v>10746</v>
      </c>
      <c r="D971" t="s">
        <v>102</v>
      </c>
      <c r="E971" t="s">
        <v>10747</v>
      </c>
      <c r="F971" t="s">
        <v>6199</v>
      </c>
      <c r="G971">
        <v>18</v>
      </c>
      <c r="H971" t="s">
        <v>6471</v>
      </c>
      <c r="I971" t="s">
        <v>10746</v>
      </c>
      <c r="J971">
        <v>20376</v>
      </c>
      <c r="K971">
        <v>4</v>
      </c>
      <c r="L971" t="s">
        <v>7095</v>
      </c>
      <c r="M971" t="s">
        <v>10748</v>
      </c>
      <c r="N971">
        <v>27</v>
      </c>
      <c r="O971" t="s">
        <v>10749</v>
      </c>
      <c r="P971" t="s">
        <v>102</v>
      </c>
      <c r="R971">
        <v>4035853</v>
      </c>
      <c r="T971" t="s">
        <v>6204</v>
      </c>
      <c r="V971" t="s">
        <v>10750</v>
      </c>
      <c r="W971">
        <v>31626</v>
      </c>
    </row>
    <row r="972" spans="1:23" x14ac:dyDescent="0.25">
      <c r="A972" t="s">
        <v>2265</v>
      </c>
      <c r="B972">
        <v>1</v>
      </c>
      <c r="C972" t="s">
        <v>2641</v>
      </c>
      <c r="D972" t="s">
        <v>102</v>
      </c>
      <c r="F972" t="s">
        <v>6199</v>
      </c>
      <c r="G972">
        <v>82</v>
      </c>
      <c r="H972" t="s">
        <v>7953</v>
      </c>
      <c r="I972" t="s">
        <v>2641</v>
      </c>
      <c r="J972">
        <v>22566</v>
      </c>
      <c r="K972">
        <v>4</v>
      </c>
      <c r="L972" t="s">
        <v>7742</v>
      </c>
      <c r="M972" t="s">
        <v>6869</v>
      </c>
      <c r="N972">
        <v>27</v>
      </c>
      <c r="O972" t="s">
        <v>10751</v>
      </c>
      <c r="P972" t="s">
        <v>102</v>
      </c>
      <c r="S972">
        <v>4</v>
      </c>
      <c r="T972" t="s">
        <v>6446</v>
      </c>
      <c r="U972" t="s">
        <v>92</v>
      </c>
      <c r="V972" t="s">
        <v>10752</v>
      </c>
    </row>
    <row r="973" spans="1:23" x14ac:dyDescent="0.25">
      <c r="A973" t="s">
        <v>10753</v>
      </c>
      <c r="B973">
        <v>1</v>
      </c>
      <c r="C973" t="s">
        <v>10754</v>
      </c>
      <c r="D973" t="s">
        <v>102</v>
      </c>
      <c r="F973" t="s">
        <v>6199</v>
      </c>
      <c r="G973">
        <v>81</v>
      </c>
      <c r="H973" t="s">
        <v>6697</v>
      </c>
      <c r="I973" t="s">
        <v>10754</v>
      </c>
      <c r="J973">
        <v>22973</v>
      </c>
      <c r="K973">
        <v>5</v>
      </c>
      <c r="L973" t="s">
        <v>6869</v>
      </c>
      <c r="M973" t="s">
        <v>10755</v>
      </c>
      <c r="N973">
        <v>28</v>
      </c>
      <c r="O973" t="s">
        <v>10756</v>
      </c>
      <c r="P973" t="s">
        <v>102</v>
      </c>
      <c r="S973">
        <v>6</v>
      </c>
      <c r="T973" t="s">
        <v>6313</v>
      </c>
      <c r="U973" t="s">
        <v>2322</v>
      </c>
      <c r="V973" t="s">
        <v>10757</v>
      </c>
    </row>
    <row r="974" spans="1:23" x14ac:dyDescent="0.25">
      <c r="A974" t="s">
        <v>10758</v>
      </c>
      <c r="B974">
        <v>1</v>
      </c>
      <c r="C974" t="s">
        <v>10759</v>
      </c>
      <c r="D974" t="s">
        <v>64</v>
      </c>
      <c r="F974" t="s">
        <v>6231</v>
      </c>
      <c r="G974">
        <v>0</v>
      </c>
      <c r="H974" t="s">
        <v>6611</v>
      </c>
      <c r="I974" t="s">
        <v>10759</v>
      </c>
      <c r="J974">
        <v>16255</v>
      </c>
      <c r="K974">
        <v>8</v>
      </c>
      <c r="L974" t="s">
        <v>10760</v>
      </c>
      <c r="M974" t="s">
        <v>6790</v>
      </c>
      <c r="N974">
        <v>29</v>
      </c>
      <c r="O974" t="s">
        <v>10761</v>
      </c>
      <c r="P974" t="s">
        <v>64</v>
      </c>
      <c r="R974">
        <v>16884</v>
      </c>
      <c r="T974" t="s">
        <v>6264</v>
      </c>
      <c r="V974" t="s">
        <v>7722</v>
      </c>
      <c r="W974">
        <v>27750</v>
      </c>
    </row>
    <row r="975" spans="1:23" x14ac:dyDescent="0.25">
      <c r="A975" t="s">
        <v>2034</v>
      </c>
      <c r="B975">
        <v>1</v>
      </c>
      <c r="C975" t="s">
        <v>2598</v>
      </c>
      <c r="D975" t="s">
        <v>102</v>
      </c>
      <c r="F975" t="s">
        <v>6199</v>
      </c>
      <c r="G975">
        <v>6</v>
      </c>
      <c r="H975" t="s">
        <v>6260</v>
      </c>
      <c r="I975" t="s">
        <v>2598</v>
      </c>
      <c r="J975">
        <v>22686</v>
      </c>
      <c r="K975">
        <v>5</v>
      </c>
      <c r="L975" t="s">
        <v>10762</v>
      </c>
      <c r="M975" t="s">
        <v>6338</v>
      </c>
      <c r="N975">
        <v>26</v>
      </c>
      <c r="O975" t="s">
        <v>10763</v>
      </c>
      <c r="P975" t="s">
        <v>102</v>
      </c>
      <c r="S975">
        <v>3</v>
      </c>
      <c r="T975" t="s">
        <v>6264</v>
      </c>
      <c r="U975" t="s">
        <v>2208</v>
      </c>
      <c r="V975" t="s">
        <v>10764</v>
      </c>
    </row>
    <row r="976" spans="1:23" x14ac:dyDescent="0.25">
      <c r="A976" t="s">
        <v>2312</v>
      </c>
      <c r="B976">
        <v>1</v>
      </c>
      <c r="C976" t="s">
        <v>2683</v>
      </c>
      <c r="D976" t="s">
        <v>126</v>
      </c>
      <c r="F976" t="s">
        <v>6199</v>
      </c>
      <c r="G976">
        <v>81</v>
      </c>
      <c r="H976" t="s">
        <v>7081</v>
      </c>
      <c r="I976" t="s">
        <v>2683</v>
      </c>
      <c r="J976">
        <v>26756</v>
      </c>
      <c r="K976">
        <v>0</v>
      </c>
      <c r="L976" t="s">
        <v>7794</v>
      </c>
      <c r="M976" t="s">
        <v>10765</v>
      </c>
      <c r="N976">
        <v>22</v>
      </c>
      <c r="O976" t="s">
        <v>10766</v>
      </c>
      <c r="P976" t="s">
        <v>126</v>
      </c>
      <c r="S976">
        <v>3</v>
      </c>
      <c r="T976" t="s">
        <v>6212</v>
      </c>
      <c r="U976" t="s">
        <v>2241</v>
      </c>
      <c r="V976" t="s">
        <v>10767</v>
      </c>
    </row>
    <row r="977" spans="1:23" x14ac:dyDescent="0.25">
      <c r="A977" t="s">
        <v>10768</v>
      </c>
      <c r="B977">
        <v>1</v>
      </c>
      <c r="C977" t="s">
        <v>10769</v>
      </c>
      <c r="D977" t="s">
        <v>31</v>
      </c>
      <c r="F977" t="s">
        <v>6199</v>
      </c>
      <c r="G977">
        <v>2</v>
      </c>
      <c r="H977" t="s">
        <v>6697</v>
      </c>
      <c r="I977" t="s">
        <v>10769</v>
      </c>
      <c r="J977">
        <v>22908</v>
      </c>
      <c r="K977">
        <v>5</v>
      </c>
      <c r="L977" t="s">
        <v>6684</v>
      </c>
      <c r="M977" t="s">
        <v>10770</v>
      </c>
      <c r="N977">
        <v>27</v>
      </c>
      <c r="O977" t="s">
        <v>10771</v>
      </c>
      <c r="P977" t="s">
        <v>31</v>
      </c>
      <c r="S977">
        <v>1</v>
      </c>
      <c r="T977" t="s">
        <v>6346</v>
      </c>
      <c r="U977" t="s">
        <v>2231</v>
      </c>
      <c r="V977" t="s">
        <v>10772</v>
      </c>
    </row>
    <row r="978" spans="1:23" x14ac:dyDescent="0.25">
      <c r="A978" t="s">
        <v>10773</v>
      </c>
      <c r="B978">
        <v>1</v>
      </c>
      <c r="C978" t="s">
        <v>10774</v>
      </c>
      <c r="D978" t="s">
        <v>29</v>
      </c>
      <c r="F978" t="s">
        <v>6199</v>
      </c>
      <c r="H978" t="s">
        <v>6629</v>
      </c>
      <c r="I978" t="s">
        <v>10774</v>
      </c>
      <c r="J978">
        <v>28422</v>
      </c>
      <c r="K978">
        <v>0</v>
      </c>
      <c r="L978" t="s">
        <v>6548</v>
      </c>
      <c r="M978" t="s">
        <v>7427</v>
      </c>
      <c r="N978">
        <v>25</v>
      </c>
      <c r="O978" t="s">
        <v>10775</v>
      </c>
      <c r="P978" t="s">
        <v>29</v>
      </c>
      <c r="T978" t="s">
        <v>6355</v>
      </c>
      <c r="U978" t="s">
        <v>2217</v>
      </c>
      <c r="V978" t="s">
        <v>10776</v>
      </c>
    </row>
    <row r="979" spans="1:23" x14ac:dyDescent="0.25">
      <c r="A979" t="s">
        <v>10777</v>
      </c>
      <c r="B979">
        <v>1</v>
      </c>
      <c r="C979" t="s">
        <v>10778</v>
      </c>
      <c r="D979" t="s">
        <v>102</v>
      </c>
      <c r="F979" t="s">
        <v>6199</v>
      </c>
      <c r="G979">
        <v>82</v>
      </c>
      <c r="H979" t="s">
        <v>7411</v>
      </c>
      <c r="I979" t="s">
        <v>10778</v>
      </c>
      <c r="K979">
        <v>1</v>
      </c>
      <c r="L979" t="s">
        <v>6625</v>
      </c>
      <c r="M979" t="s">
        <v>8789</v>
      </c>
      <c r="N979">
        <v>25</v>
      </c>
      <c r="O979" t="s">
        <v>10779</v>
      </c>
      <c r="P979" t="s">
        <v>102</v>
      </c>
      <c r="T979" t="s">
        <v>6264</v>
      </c>
      <c r="V979" t="s">
        <v>10780</v>
      </c>
    </row>
    <row r="980" spans="1:23" x14ac:dyDescent="0.25">
      <c r="A980" t="s">
        <v>10781</v>
      </c>
      <c r="B980">
        <v>1</v>
      </c>
      <c r="C980" t="s">
        <v>10782</v>
      </c>
      <c r="D980" t="s">
        <v>126</v>
      </c>
      <c r="F980" t="s">
        <v>6231</v>
      </c>
      <c r="G980">
        <v>82</v>
      </c>
      <c r="H980" t="s">
        <v>6753</v>
      </c>
      <c r="I980" t="s">
        <v>10782</v>
      </c>
      <c r="J980">
        <v>16325</v>
      </c>
      <c r="K980">
        <v>1</v>
      </c>
      <c r="L980" t="s">
        <v>6754</v>
      </c>
      <c r="M980" t="s">
        <v>9054</v>
      </c>
      <c r="N980">
        <v>27</v>
      </c>
      <c r="O980" t="s">
        <v>10783</v>
      </c>
      <c r="P980" t="s">
        <v>126</v>
      </c>
      <c r="R980">
        <v>17393</v>
      </c>
      <c r="T980" t="s">
        <v>6396</v>
      </c>
      <c r="V980" t="s">
        <v>10784</v>
      </c>
      <c r="W980">
        <v>28213</v>
      </c>
    </row>
    <row r="981" spans="1:23" x14ac:dyDescent="0.25">
      <c r="A981" t="s">
        <v>10785</v>
      </c>
      <c r="B981">
        <v>1</v>
      </c>
      <c r="C981" t="s">
        <v>10786</v>
      </c>
      <c r="D981" t="s">
        <v>102</v>
      </c>
      <c r="F981" t="s">
        <v>6199</v>
      </c>
      <c r="G981">
        <v>80</v>
      </c>
      <c r="H981" t="s">
        <v>8014</v>
      </c>
      <c r="I981" t="s">
        <v>10786</v>
      </c>
      <c r="K981">
        <v>1</v>
      </c>
      <c r="L981" t="s">
        <v>8245</v>
      </c>
      <c r="M981" t="s">
        <v>8789</v>
      </c>
      <c r="N981">
        <v>24</v>
      </c>
      <c r="O981" t="s">
        <v>10787</v>
      </c>
      <c r="P981" t="s">
        <v>102</v>
      </c>
      <c r="T981" t="s">
        <v>6332</v>
      </c>
      <c r="V981" t="s">
        <v>10788</v>
      </c>
    </row>
    <row r="982" spans="1:23" x14ac:dyDescent="0.25">
      <c r="A982" t="s">
        <v>10789</v>
      </c>
      <c r="B982">
        <v>1</v>
      </c>
      <c r="C982" t="s">
        <v>10790</v>
      </c>
      <c r="D982" t="s">
        <v>126</v>
      </c>
      <c r="F982" t="s">
        <v>6199</v>
      </c>
      <c r="G982">
        <v>0</v>
      </c>
      <c r="H982" t="s">
        <v>6351</v>
      </c>
      <c r="I982" t="s">
        <v>10790</v>
      </c>
      <c r="K982">
        <v>1</v>
      </c>
      <c r="L982" t="s">
        <v>8655</v>
      </c>
      <c r="M982" t="s">
        <v>10791</v>
      </c>
      <c r="N982">
        <v>25</v>
      </c>
      <c r="O982" t="s">
        <v>10792</v>
      </c>
      <c r="P982" t="s">
        <v>126</v>
      </c>
      <c r="T982" t="s">
        <v>6227</v>
      </c>
      <c r="V982" t="s">
        <v>10793</v>
      </c>
    </row>
    <row r="983" spans="1:23" x14ac:dyDescent="0.25">
      <c r="A983" t="s">
        <v>10794</v>
      </c>
      <c r="B983">
        <v>1</v>
      </c>
      <c r="C983" t="s">
        <v>10795</v>
      </c>
      <c r="D983" t="s">
        <v>102</v>
      </c>
      <c r="F983" t="s">
        <v>6199</v>
      </c>
      <c r="G983">
        <v>83</v>
      </c>
      <c r="H983" t="s">
        <v>6629</v>
      </c>
      <c r="I983" t="s">
        <v>10795</v>
      </c>
      <c r="K983">
        <v>1</v>
      </c>
      <c r="L983" t="s">
        <v>10796</v>
      </c>
      <c r="M983" t="s">
        <v>10797</v>
      </c>
      <c r="N983">
        <v>23</v>
      </c>
      <c r="O983" t="s">
        <v>10798</v>
      </c>
      <c r="P983" t="s">
        <v>102</v>
      </c>
      <c r="T983" t="s">
        <v>6204</v>
      </c>
      <c r="V983" t="s">
        <v>8701</v>
      </c>
    </row>
    <row r="984" spans="1:23" x14ac:dyDescent="0.25">
      <c r="A984" t="s">
        <v>10799</v>
      </c>
      <c r="B984">
        <v>1</v>
      </c>
      <c r="C984" t="s">
        <v>10800</v>
      </c>
      <c r="D984" t="s">
        <v>31</v>
      </c>
      <c r="F984" t="s">
        <v>6231</v>
      </c>
      <c r="G984">
        <v>3</v>
      </c>
      <c r="H984" t="s">
        <v>6367</v>
      </c>
      <c r="I984" t="s">
        <v>10800</v>
      </c>
      <c r="J984">
        <v>2695</v>
      </c>
      <c r="K984">
        <v>17</v>
      </c>
      <c r="L984" t="s">
        <v>6018</v>
      </c>
      <c r="M984" t="s">
        <v>6338</v>
      </c>
      <c r="N984">
        <v>41</v>
      </c>
      <c r="O984" t="s">
        <v>10801</v>
      </c>
      <c r="P984" t="s">
        <v>31</v>
      </c>
      <c r="R984">
        <v>4680</v>
      </c>
      <c r="T984" t="s">
        <v>6324</v>
      </c>
      <c r="V984" t="s">
        <v>10802</v>
      </c>
      <c r="W984">
        <v>6558</v>
      </c>
    </row>
    <row r="985" spans="1:23" x14ac:dyDescent="0.25">
      <c r="A985" t="s">
        <v>10803</v>
      </c>
      <c r="B985">
        <v>1</v>
      </c>
      <c r="C985" t="s">
        <v>10804</v>
      </c>
      <c r="D985" t="s">
        <v>29</v>
      </c>
      <c r="F985" t="s">
        <v>6231</v>
      </c>
      <c r="G985">
        <v>0</v>
      </c>
      <c r="H985" t="s">
        <v>30</v>
      </c>
      <c r="I985" t="s">
        <v>10804</v>
      </c>
      <c r="J985">
        <v>19707</v>
      </c>
      <c r="L985" t="s">
        <v>6352</v>
      </c>
      <c r="M985" t="s">
        <v>10805</v>
      </c>
      <c r="O985" t="s">
        <v>10806</v>
      </c>
      <c r="P985" t="s">
        <v>29</v>
      </c>
      <c r="T985" t="s">
        <v>30</v>
      </c>
    </row>
    <row r="986" spans="1:23" x14ac:dyDescent="0.25">
      <c r="A986" t="s">
        <v>10807</v>
      </c>
      <c r="B986">
        <v>1</v>
      </c>
      <c r="C986" t="s">
        <v>10808</v>
      </c>
      <c r="D986" t="s">
        <v>6610</v>
      </c>
      <c r="F986" t="s">
        <v>6199</v>
      </c>
      <c r="G986">
        <v>14</v>
      </c>
      <c r="H986" t="s">
        <v>6336</v>
      </c>
      <c r="I986" t="s">
        <v>10808</v>
      </c>
      <c r="J986">
        <v>28279</v>
      </c>
      <c r="K986">
        <v>0</v>
      </c>
      <c r="L986" t="s">
        <v>8489</v>
      </c>
      <c r="M986" t="s">
        <v>10809</v>
      </c>
      <c r="N986">
        <v>27</v>
      </c>
      <c r="O986" t="s">
        <v>10810</v>
      </c>
      <c r="P986" t="s">
        <v>6610</v>
      </c>
      <c r="T986" t="s">
        <v>6204</v>
      </c>
      <c r="U986" t="s">
        <v>68</v>
      </c>
      <c r="V986" t="s">
        <v>10811</v>
      </c>
    </row>
    <row r="987" spans="1:23" x14ac:dyDescent="0.25">
      <c r="A987" t="s">
        <v>140</v>
      </c>
      <c r="B987">
        <v>1</v>
      </c>
      <c r="C987" t="s">
        <v>10812</v>
      </c>
      <c r="D987" t="s">
        <v>64</v>
      </c>
      <c r="E987" t="s">
        <v>10813</v>
      </c>
      <c r="F987" t="s">
        <v>6925</v>
      </c>
      <c r="G987">
        <v>0</v>
      </c>
      <c r="H987" t="s">
        <v>5428</v>
      </c>
      <c r="I987" t="s">
        <v>10812</v>
      </c>
      <c r="J987">
        <v>16909</v>
      </c>
      <c r="K987">
        <v>7</v>
      </c>
      <c r="L987" t="s">
        <v>8761</v>
      </c>
      <c r="M987" t="s">
        <v>10814</v>
      </c>
      <c r="N987">
        <v>28</v>
      </c>
      <c r="O987" t="s">
        <v>10815</v>
      </c>
      <c r="P987" t="s">
        <v>64</v>
      </c>
      <c r="R987">
        <v>2573300</v>
      </c>
      <c r="T987" t="s">
        <v>6264</v>
      </c>
      <c r="V987" t="s">
        <v>9242</v>
      </c>
      <c r="W987">
        <v>28537</v>
      </c>
    </row>
    <row r="988" spans="1:23" x14ac:dyDescent="0.25">
      <c r="A988" t="s">
        <v>10816</v>
      </c>
      <c r="B988">
        <v>1</v>
      </c>
      <c r="C988" t="s">
        <v>10817</v>
      </c>
      <c r="D988" t="s">
        <v>102</v>
      </c>
      <c r="F988" t="s">
        <v>6231</v>
      </c>
      <c r="G988">
        <v>83</v>
      </c>
      <c r="H988" t="s">
        <v>6776</v>
      </c>
      <c r="I988" t="s">
        <v>10817</v>
      </c>
      <c r="J988">
        <v>17375</v>
      </c>
      <c r="K988">
        <v>5</v>
      </c>
      <c r="L988" t="s">
        <v>7839</v>
      </c>
      <c r="M988" t="s">
        <v>8215</v>
      </c>
      <c r="N988">
        <v>28</v>
      </c>
      <c r="O988" t="s">
        <v>10818</v>
      </c>
      <c r="P988" t="s">
        <v>102</v>
      </c>
      <c r="R988">
        <v>2507340</v>
      </c>
      <c r="T988" t="s">
        <v>6324</v>
      </c>
      <c r="V988" t="s">
        <v>10819</v>
      </c>
      <c r="W988">
        <v>29045</v>
      </c>
    </row>
    <row r="989" spans="1:23" x14ac:dyDescent="0.25">
      <c r="A989" t="s">
        <v>383</v>
      </c>
      <c r="B989">
        <v>1</v>
      </c>
      <c r="C989" t="s">
        <v>10820</v>
      </c>
      <c r="D989" t="s">
        <v>126</v>
      </c>
      <c r="E989" t="s">
        <v>10821</v>
      </c>
      <c r="F989" t="s">
        <v>6925</v>
      </c>
      <c r="G989">
        <v>0</v>
      </c>
      <c r="H989" t="s">
        <v>6351</v>
      </c>
      <c r="I989" t="s">
        <v>10820</v>
      </c>
      <c r="J989">
        <v>14445</v>
      </c>
      <c r="K989">
        <v>10</v>
      </c>
      <c r="L989" t="s">
        <v>10822</v>
      </c>
      <c r="M989" t="s">
        <v>10823</v>
      </c>
      <c r="N989">
        <v>33</v>
      </c>
      <c r="O989" t="s">
        <v>10824</v>
      </c>
      <c r="P989" t="s">
        <v>126</v>
      </c>
      <c r="R989">
        <v>15003</v>
      </c>
      <c r="T989" t="s">
        <v>6355</v>
      </c>
      <c r="V989" t="s">
        <v>10825</v>
      </c>
      <c r="W989">
        <v>25838</v>
      </c>
    </row>
    <row r="990" spans="1:23" x14ac:dyDescent="0.25">
      <c r="A990" t="s">
        <v>1218</v>
      </c>
      <c r="B990">
        <v>1</v>
      </c>
      <c r="C990" t="s">
        <v>1217</v>
      </c>
      <c r="D990" t="s">
        <v>102</v>
      </c>
      <c r="F990" t="s">
        <v>6199</v>
      </c>
      <c r="G990">
        <v>1</v>
      </c>
      <c r="H990" t="s">
        <v>6260</v>
      </c>
      <c r="I990" t="s">
        <v>1217</v>
      </c>
      <c r="J990">
        <v>22597</v>
      </c>
      <c r="K990">
        <v>4</v>
      </c>
      <c r="L990" t="s">
        <v>7800</v>
      </c>
      <c r="M990" t="s">
        <v>10826</v>
      </c>
      <c r="N990">
        <v>27</v>
      </c>
      <c r="O990" t="s">
        <v>10827</v>
      </c>
      <c r="P990" t="s">
        <v>102</v>
      </c>
      <c r="S990">
        <v>4</v>
      </c>
      <c r="T990" t="s">
        <v>6219</v>
      </c>
      <c r="U990" t="s">
        <v>2210</v>
      </c>
      <c r="V990" t="s">
        <v>10497</v>
      </c>
    </row>
    <row r="991" spans="1:23" x14ac:dyDescent="0.25">
      <c r="A991" t="s">
        <v>10828</v>
      </c>
      <c r="B991">
        <v>1</v>
      </c>
      <c r="C991" t="s">
        <v>10829</v>
      </c>
      <c r="D991" t="s">
        <v>126</v>
      </c>
      <c r="F991" t="s">
        <v>6199</v>
      </c>
      <c r="G991">
        <v>86</v>
      </c>
      <c r="H991" t="s">
        <v>6200</v>
      </c>
      <c r="I991" t="s">
        <v>10829</v>
      </c>
      <c r="J991">
        <v>22458</v>
      </c>
      <c r="K991">
        <v>2</v>
      </c>
      <c r="L991" t="s">
        <v>10830</v>
      </c>
      <c r="M991" t="s">
        <v>7258</v>
      </c>
      <c r="N991">
        <v>24</v>
      </c>
      <c r="O991" t="s">
        <v>10831</v>
      </c>
      <c r="P991" t="s">
        <v>126</v>
      </c>
      <c r="R991">
        <v>3930097</v>
      </c>
      <c r="T991" t="s">
        <v>6204</v>
      </c>
      <c r="V991" t="s">
        <v>10070</v>
      </c>
      <c r="W991">
        <v>33214</v>
      </c>
    </row>
    <row r="992" spans="1:23" x14ac:dyDescent="0.25">
      <c r="A992" t="s">
        <v>706</v>
      </c>
      <c r="B992">
        <v>1</v>
      </c>
      <c r="C992" t="s">
        <v>10832</v>
      </c>
      <c r="D992" t="s">
        <v>102</v>
      </c>
      <c r="F992" t="s">
        <v>6231</v>
      </c>
      <c r="G992">
        <v>13</v>
      </c>
      <c r="H992" t="s">
        <v>6739</v>
      </c>
      <c r="I992" t="s">
        <v>10832</v>
      </c>
      <c r="J992">
        <v>16993</v>
      </c>
      <c r="K992">
        <v>5</v>
      </c>
      <c r="L992" t="s">
        <v>10833</v>
      </c>
      <c r="M992" t="s">
        <v>7386</v>
      </c>
      <c r="N992">
        <v>27</v>
      </c>
      <c r="O992" t="s">
        <v>10834</v>
      </c>
      <c r="P992" t="s">
        <v>102</v>
      </c>
      <c r="R992">
        <v>2567965</v>
      </c>
      <c r="T992" t="s">
        <v>6396</v>
      </c>
      <c r="V992" t="s">
        <v>7000</v>
      </c>
      <c r="W992">
        <v>28622</v>
      </c>
    </row>
    <row r="993" spans="1:23" x14ac:dyDescent="0.25">
      <c r="A993" t="s">
        <v>10835</v>
      </c>
      <c r="B993">
        <v>1</v>
      </c>
      <c r="C993" t="s">
        <v>10836</v>
      </c>
      <c r="D993" t="s">
        <v>102</v>
      </c>
      <c r="F993" t="s">
        <v>6231</v>
      </c>
      <c r="G993">
        <v>14</v>
      </c>
      <c r="H993" t="s">
        <v>6315</v>
      </c>
      <c r="I993" t="s">
        <v>10836</v>
      </c>
      <c r="J993">
        <v>17069</v>
      </c>
      <c r="K993">
        <v>1</v>
      </c>
      <c r="L993" t="s">
        <v>9016</v>
      </c>
      <c r="M993" t="s">
        <v>6598</v>
      </c>
      <c r="N993">
        <v>25</v>
      </c>
      <c r="O993" t="s">
        <v>10837</v>
      </c>
      <c r="P993" t="s">
        <v>102</v>
      </c>
      <c r="R993">
        <v>2577480</v>
      </c>
      <c r="T993" t="s">
        <v>6324</v>
      </c>
      <c r="V993" t="s">
        <v>10838</v>
      </c>
      <c r="W993">
        <v>28770</v>
      </c>
    </row>
    <row r="994" spans="1:23" x14ac:dyDescent="0.25">
      <c r="A994" t="s">
        <v>1369</v>
      </c>
      <c r="B994">
        <v>1</v>
      </c>
      <c r="C994" t="s">
        <v>1368</v>
      </c>
      <c r="D994" t="s">
        <v>29</v>
      </c>
      <c r="F994" t="s">
        <v>6199</v>
      </c>
      <c r="G994">
        <v>10</v>
      </c>
      <c r="H994" t="s">
        <v>6781</v>
      </c>
      <c r="I994" t="s">
        <v>1368</v>
      </c>
      <c r="J994">
        <v>21681</v>
      </c>
      <c r="K994">
        <v>6</v>
      </c>
      <c r="L994" t="s">
        <v>7570</v>
      </c>
      <c r="M994" t="s">
        <v>8550</v>
      </c>
      <c r="N994">
        <v>28</v>
      </c>
      <c r="O994" t="s">
        <v>10839</v>
      </c>
      <c r="P994" t="s">
        <v>29</v>
      </c>
      <c r="R994">
        <v>4038941</v>
      </c>
      <c r="S994">
        <v>1</v>
      </c>
      <c r="T994" t="s">
        <v>6363</v>
      </c>
      <c r="U994" t="s">
        <v>70</v>
      </c>
      <c r="V994" t="s">
        <v>10840</v>
      </c>
      <c r="W994">
        <v>32676</v>
      </c>
    </row>
    <row r="995" spans="1:23" x14ac:dyDescent="0.25">
      <c r="A995" t="s">
        <v>10841</v>
      </c>
      <c r="B995">
        <v>1</v>
      </c>
      <c r="C995" t="s">
        <v>10842</v>
      </c>
      <c r="D995" t="s">
        <v>6610</v>
      </c>
      <c r="E995" t="s">
        <v>10843</v>
      </c>
      <c r="F995" t="s">
        <v>6199</v>
      </c>
      <c r="G995">
        <v>10</v>
      </c>
      <c r="H995" t="s">
        <v>6296</v>
      </c>
      <c r="I995" t="s">
        <v>10842</v>
      </c>
      <c r="J995">
        <v>8433</v>
      </c>
      <c r="K995">
        <v>14</v>
      </c>
      <c r="L995" t="s">
        <v>6014</v>
      </c>
      <c r="M995" t="s">
        <v>10844</v>
      </c>
      <c r="N995">
        <v>37</v>
      </c>
      <c r="O995" t="s">
        <v>10845</v>
      </c>
      <c r="P995" t="s">
        <v>6610</v>
      </c>
      <c r="R995">
        <v>12669</v>
      </c>
      <c r="T995" t="s">
        <v>6219</v>
      </c>
      <c r="V995" t="s">
        <v>10846</v>
      </c>
      <c r="W995">
        <v>9406</v>
      </c>
    </row>
    <row r="996" spans="1:23" x14ac:dyDescent="0.25">
      <c r="A996" t="s">
        <v>5367</v>
      </c>
      <c r="B996">
        <v>1</v>
      </c>
      <c r="C996" t="s">
        <v>5368</v>
      </c>
      <c r="D996" t="s">
        <v>102</v>
      </c>
      <c r="F996" t="s">
        <v>6199</v>
      </c>
      <c r="G996">
        <v>84</v>
      </c>
      <c r="H996" t="s">
        <v>6868</v>
      </c>
      <c r="I996" t="s">
        <v>5368</v>
      </c>
      <c r="J996">
        <v>21741</v>
      </c>
      <c r="K996">
        <v>6</v>
      </c>
      <c r="L996" t="s">
        <v>10847</v>
      </c>
      <c r="M996" t="s">
        <v>10848</v>
      </c>
      <c r="N996">
        <v>28</v>
      </c>
      <c r="O996" t="s">
        <v>10849</v>
      </c>
      <c r="P996" t="s">
        <v>102</v>
      </c>
      <c r="R996">
        <v>4035403</v>
      </c>
      <c r="S996">
        <v>8</v>
      </c>
      <c r="T996" t="s">
        <v>6204</v>
      </c>
      <c r="U996" t="s">
        <v>2228</v>
      </c>
      <c r="V996" t="s">
        <v>10850</v>
      </c>
      <c r="W996">
        <v>32729</v>
      </c>
    </row>
    <row r="997" spans="1:23" x14ac:dyDescent="0.25">
      <c r="A997" t="s">
        <v>10851</v>
      </c>
      <c r="B997">
        <v>1</v>
      </c>
      <c r="C997" t="s">
        <v>10852</v>
      </c>
      <c r="D997" t="s">
        <v>31</v>
      </c>
      <c r="F997" t="s">
        <v>6199</v>
      </c>
      <c r="G997">
        <v>16</v>
      </c>
      <c r="H997" t="s">
        <v>6392</v>
      </c>
      <c r="I997" t="s">
        <v>10852</v>
      </c>
      <c r="K997">
        <v>1</v>
      </c>
      <c r="L997" t="s">
        <v>7472</v>
      </c>
      <c r="M997" t="s">
        <v>10853</v>
      </c>
      <c r="N997">
        <v>27</v>
      </c>
      <c r="O997" t="s">
        <v>10854</v>
      </c>
      <c r="P997" t="s">
        <v>31</v>
      </c>
      <c r="T997" t="s">
        <v>6219</v>
      </c>
      <c r="V997" t="s">
        <v>7583</v>
      </c>
    </row>
    <row r="998" spans="1:23" x14ac:dyDescent="0.25">
      <c r="A998" t="s">
        <v>10855</v>
      </c>
      <c r="B998">
        <v>1</v>
      </c>
      <c r="C998" t="s">
        <v>10856</v>
      </c>
      <c r="D998" t="s">
        <v>126</v>
      </c>
      <c r="E998" t="s">
        <v>10857</v>
      </c>
      <c r="F998" t="s">
        <v>6231</v>
      </c>
      <c r="G998">
        <v>86</v>
      </c>
      <c r="H998" t="s">
        <v>8063</v>
      </c>
      <c r="I998" t="s">
        <v>10856</v>
      </c>
      <c r="J998">
        <v>18587</v>
      </c>
      <c r="K998">
        <v>6</v>
      </c>
      <c r="L998" t="s">
        <v>8151</v>
      </c>
      <c r="M998" t="s">
        <v>10858</v>
      </c>
      <c r="N998">
        <v>29</v>
      </c>
      <c r="O998" t="s">
        <v>10859</v>
      </c>
      <c r="P998" t="s">
        <v>126</v>
      </c>
      <c r="R998">
        <v>3057863</v>
      </c>
      <c r="T998" t="s">
        <v>6204</v>
      </c>
      <c r="V998" t="s">
        <v>10860</v>
      </c>
      <c r="W998">
        <v>29806</v>
      </c>
    </row>
    <row r="999" spans="1:23" x14ac:dyDescent="0.25">
      <c r="A999" t="s">
        <v>10861</v>
      </c>
      <c r="B999">
        <v>1</v>
      </c>
      <c r="C999" t="s">
        <v>10862</v>
      </c>
      <c r="D999" t="s">
        <v>102</v>
      </c>
      <c r="F999" t="s">
        <v>6199</v>
      </c>
      <c r="H999" t="s">
        <v>6239</v>
      </c>
      <c r="I999" t="s">
        <v>10862</v>
      </c>
      <c r="K999">
        <v>1</v>
      </c>
      <c r="L999" t="s">
        <v>10863</v>
      </c>
      <c r="M999" t="s">
        <v>10864</v>
      </c>
      <c r="N999">
        <v>24</v>
      </c>
      <c r="O999" t="s">
        <v>10865</v>
      </c>
      <c r="P999" t="s">
        <v>102</v>
      </c>
      <c r="T999" t="s">
        <v>6204</v>
      </c>
      <c r="V999" t="s">
        <v>10866</v>
      </c>
    </row>
    <row r="1000" spans="1:23" x14ac:dyDescent="0.25">
      <c r="A1000" t="s">
        <v>670</v>
      </c>
      <c r="B1000">
        <v>1</v>
      </c>
      <c r="C1000" t="s">
        <v>10867</v>
      </c>
      <c r="D1000" t="s">
        <v>126</v>
      </c>
      <c r="F1000" t="s">
        <v>6231</v>
      </c>
      <c r="G1000">
        <v>89</v>
      </c>
      <c r="H1000" t="s">
        <v>7206</v>
      </c>
      <c r="I1000" t="s">
        <v>10867</v>
      </c>
      <c r="J1000">
        <v>15937</v>
      </c>
      <c r="K1000">
        <v>8</v>
      </c>
      <c r="L1000" t="s">
        <v>6890</v>
      </c>
      <c r="M1000" t="s">
        <v>10868</v>
      </c>
      <c r="N1000">
        <v>30</v>
      </c>
      <c r="O1000" t="s">
        <v>10869</v>
      </c>
      <c r="P1000" t="s">
        <v>126</v>
      </c>
      <c r="R1000">
        <v>15257</v>
      </c>
      <c r="T1000" t="s">
        <v>6742</v>
      </c>
      <c r="V1000" t="s">
        <v>10870</v>
      </c>
      <c r="W1000">
        <v>26497</v>
      </c>
    </row>
    <row r="1001" spans="1:23" x14ac:dyDescent="0.25">
      <c r="A1001" t="s">
        <v>10871</v>
      </c>
      <c r="B1001">
        <v>1</v>
      </c>
      <c r="C1001" t="s">
        <v>10872</v>
      </c>
      <c r="D1001" t="s">
        <v>102</v>
      </c>
      <c r="F1001" t="s">
        <v>6231</v>
      </c>
      <c r="G1001">
        <v>14</v>
      </c>
      <c r="H1001" t="s">
        <v>6697</v>
      </c>
      <c r="I1001" t="s">
        <v>10872</v>
      </c>
      <c r="J1001">
        <v>17380</v>
      </c>
      <c r="K1001">
        <v>1</v>
      </c>
      <c r="L1001" t="s">
        <v>6896</v>
      </c>
      <c r="M1001" t="s">
        <v>10873</v>
      </c>
      <c r="N1001">
        <v>28</v>
      </c>
      <c r="O1001" t="s">
        <v>10874</v>
      </c>
      <c r="P1001" t="s">
        <v>102</v>
      </c>
      <c r="R1001">
        <v>3893002</v>
      </c>
      <c r="T1001" t="s">
        <v>6385</v>
      </c>
      <c r="V1001" t="s">
        <v>10875</v>
      </c>
      <c r="W1001">
        <v>28829</v>
      </c>
    </row>
    <row r="1002" spans="1:23" x14ac:dyDescent="0.25">
      <c r="A1002" t="s">
        <v>5543</v>
      </c>
      <c r="B1002">
        <v>1</v>
      </c>
      <c r="C1002" t="s">
        <v>5544</v>
      </c>
      <c r="D1002" t="s">
        <v>102</v>
      </c>
      <c r="E1002" t="s">
        <v>10876</v>
      </c>
      <c r="F1002" t="s">
        <v>6199</v>
      </c>
      <c r="G1002">
        <v>84</v>
      </c>
      <c r="H1002" t="s">
        <v>6232</v>
      </c>
      <c r="I1002" t="s">
        <v>5544</v>
      </c>
      <c r="J1002">
        <v>20789</v>
      </c>
      <c r="K1002">
        <v>6</v>
      </c>
      <c r="L1002" t="s">
        <v>10877</v>
      </c>
      <c r="M1002" t="s">
        <v>10878</v>
      </c>
      <c r="N1002">
        <v>28</v>
      </c>
      <c r="O1002" t="s">
        <v>10879</v>
      </c>
      <c r="P1002" t="s">
        <v>102</v>
      </c>
      <c r="R1002">
        <v>4036163</v>
      </c>
      <c r="T1002" t="s">
        <v>6212</v>
      </c>
      <c r="V1002" t="s">
        <v>10880</v>
      </c>
      <c r="W1002">
        <v>32038</v>
      </c>
    </row>
    <row r="1003" spans="1:23" x14ac:dyDescent="0.25">
      <c r="A1003" t="s">
        <v>10881</v>
      </c>
      <c r="B1003">
        <v>1</v>
      </c>
      <c r="C1003" t="s">
        <v>10882</v>
      </c>
      <c r="D1003" t="s">
        <v>31</v>
      </c>
      <c r="F1003" t="s">
        <v>6199</v>
      </c>
      <c r="H1003" t="s">
        <v>6776</v>
      </c>
      <c r="I1003" t="s">
        <v>10882</v>
      </c>
      <c r="K1003">
        <v>0</v>
      </c>
      <c r="L1003" t="s">
        <v>6665</v>
      </c>
      <c r="M1003" t="s">
        <v>10883</v>
      </c>
      <c r="O1003" t="s">
        <v>10884</v>
      </c>
      <c r="P1003" t="s">
        <v>31</v>
      </c>
      <c r="T1003" t="s">
        <v>6219</v>
      </c>
    </row>
    <row r="1004" spans="1:23" x14ac:dyDescent="0.25">
      <c r="A1004" t="s">
        <v>10885</v>
      </c>
      <c r="B1004">
        <v>1</v>
      </c>
      <c r="C1004" t="s">
        <v>10886</v>
      </c>
      <c r="D1004" t="s">
        <v>102</v>
      </c>
      <c r="E1004" t="s">
        <v>10887</v>
      </c>
      <c r="F1004" t="s">
        <v>6199</v>
      </c>
      <c r="G1004">
        <v>81</v>
      </c>
      <c r="H1004" t="s">
        <v>6367</v>
      </c>
      <c r="I1004" t="s">
        <v>10886</v>
      </c>
      <c r="J1004">
        <v>20684</v>
      </c>
      <c r="K1004">
        <v>8</v>
      </c>
      <c r="L1004" t="s">
        <v>7956</v>
      </c>
      <c r="M1004" t="s">
        <v>10888</v>
      </c>
      <c r="N1004">
        <v>30</v>
      </c>
      <c r="O1004" t="s">
        <v>10889</v>
      </c>
      <c r="P1004" t="s">
        <v>102</v>
      </c>
      <c r="R1004">
        <v>3115928</v>
      </c>
      <c r="T1004" t="s">
        <v>6212</v>
      </c>
      <c r="U1004" t="s">
        <v>68</v>
      </c>
      <c r="V1004" t="s">
        <v>10890</v>
      </c>
      <c r="W1004">
        <v>31777</v>
      </c>
    </row>
    <row r="1005" spans="1:23" x14ac:dyDescent="0.25">
      <c r="A1005" t="s">
        <v>10891</v>
      </c>
      <c r="B1005">
        <v>1</v>
      </c>
      <c r="C1005" t="s">
        <v>10892</v>
      </c>
      <c r="F1005" t="s">
        <v>6231</v>
      </c>
      <c r="G1005">
        <v>0</v>
      </c>
      <c r="H1005" t="s">
        <v>30</v>
      </c>
      <c r="I1005" t="s">
        <v>10892</v>
      </c>
      <c r="J1005">
        <v>17849</v>
      </c>
      <c r="K1005">
        <v>0</v>
      </c>
      <c r="L1005" t="s">
        <v>10893</v>
      </c>
      <c r="M1005" t="s">
        <v>10894</v>
      </c>
      <c r="O1005" t="s">
        <v>10895</v>
      </c>
      <c r="P1005" t="s">
        <v>30</v>
      </c>
      <c r="T1005" t="s">
        <v>30</v>
      </c>
    </row>
    <row r="1006" spans="1:23" x14ac:dyDescent="0.25">
      <c r="A1006" t="s">
        <v>10896</v>
      </c>
      <c r="B1006">
        <v>1</v>
      </c>
      <c r="C1006" t="s">
        <v>10897</v>
      </c>
      <c r="D1006" t="s">
        <v>126</v>
      </c>
      <c r="F1006" t="s">
        <v>6199</v>
      </c>
      <c r="G1006">
        <v>88</v>
      </c>
      <c r="H1006" t="s">
        <v>7683</v>
      </c>
      <c r="I1006" t="s">
        <v>10897</v>
      </c>
      <c r="K1006">
        <v>1</v>
      </c>
      <c r="L1006" t="s">
        <v>9336</v>
      </c>
      <c r="M1006" t="s">
        <v>10898</v>
      </c>
      <c r="O1006" t="s">
        <v>10899</v>
      </c>
      <c r="P1006" t="s">
        <v>126</v>
      </c>
      <c r="T1006" t="s">
        <v>6363</v>
      </c>
    </row>
    <row r="1007" spans="1:23" x14ac:dyDescent="0.25">
      <c r="A1007" t="s">
        <v>1434</v>
      </c>
      <c r="B1007">
        <v>1</v>
      </c>
      <c r="C1007" t="s">
        <v>1433</v>
      </c>
      <c r="D1007" t="s">
        <v>102</v>
      </c>
      <c r="F1007" t="s">
        <v>6199</v>
      </c>
      <c r="G1007">
        <v>5</v>
      </c>
      <c r="H1007" t="s">
        <v>6629</v>
      </c>
      <c r="I1007" t="s">
        <v>1433</v>
      </c>
      <c r="J1007">
        <v>21690</v>
      </c>
      <c r="K1007">
        <v>6</v>
      </c>
      <c r="L1007" t="s">
        <v>10900</v>
      </c>
      <c r="M1007" t="s">
        <v>10901</v>
      </c>
      <c r="N1007">
        <v>27</v>
      </c>
      <c r="O1007" t="s">
        <v>10902</v>
      </c>
      <c r="P1007" t="s">
        <v>102</v>
      </c>
      <c r="R1007">
        <v>4239993</v>
      </c>
      <c r="S1007">
        <v>2</v>
      </c>
      <c r="T1007" t="s">
        <v>6227</v>
      </c>
      <c r="U1007" t="s">
        <v>2231</v>
      </c>
      <c r="V1007" t="s">
        <v>10290</v>
      </c>
      <c r="W1007">
        <v>32703</v>
      </c>
    </row>
    <row r="1008" spans="1:23" x14ac:dyDescent="0.25">
      <c r="A1008" t="s">
        <v>10903</v>
      </c>
      <c r="B1008">
        <v>1</v>
      </c>
      <c r="C1008" t="s">
        <v>10904</v>
      </c>
      <c r="D1008" t="s">
        <v>102</v>
      </c>
      <c r="E1008" t="s">
        <v>10905</v>
      </c>
      <c r="F1008" t="s">
        <v>6199</v>
      </c>
      <c r="G1008">
        <v>0</v>
      </c>
      <c r="H1008" t="s">
        <v>6776</v>
      </c>
      <c r="I1008" t="s">
        <v>10904</v>
      </c>
      <c r="J1008">
        <v>19568</v>
      </c>
      <c r="K1008">
        <v>5</v>
      </c>
      <c r="L1008" t="s">
        <v>9016</v>
      </c>
      <c r="M1008" t="s">
        <v>8269</v>
      </c>
      <c r="N1008">
        <v>27</v>
      </c>
      <c r="O1008" t="s">
        <v>10906</v>
      </c>
      <c r="P1008" t="s">
        <v>102</v>
      </c>
      <c r="R1008">
        <v>3047504</v>
      </c>
      <c r="T1008" t="s">
        <v>6227</v>
      </c>
      <c r="V1008" t="s">
        <v>10907</v>
      </c>
      <c r="W1008">
        <v>30430</v>
      </c>
    </row>
    <row r="1009" spans="1:23" x14ac:dyDescent="0.25">
      <c r="A1009" t="s">
        <v>172</v>
      </c>
      <c r="B1009">
        <v>1</v>
      </c>
      <c r="C1009" t="s">
        <v>10908</v>
      </c>
      <c r="D1009" t="s">
        <v>102</v>
      </c>
      <c r="E1009" t="s">
        <v>10909</v>
      </c>
      <c r="F1009" t="s">
        <v>6199</v>
      </c>
      <c r="G1009">
        <v>12</v>
      </c>
      <c r="H1009" t="s">
        <v>6367</v>
      </c>
      <c r="I1009" t="s">
        <v>10908</v>
      </c>
      <c r="J1009">
        <v>15196</v>
      </c>
      <c r="K1009">
        <v>9</v>
      </c>
      <c r="L1009" t="s">
        <v>8331</v>
      </c>
      <c r="M1009" t="s">
        <v>10910</v>
      </c>
      <c r="N1009">
        <v>30</v>
      </c>
      <c r="O1009" t="s">
        <v>10911</v>
      </c>
      <c r="P1009" t="s">
        <v>102</v>
      </c>
      <c r="R1009">
        <v>16016</v>
      </c>
      <c r="T1009" t="s">
        <v>6219</v>
      </c>
      <c r="V1009" t="s">
        <v>10912</v>
      </c>
      <c r="W1009">
        <v>26767</v>
      </c>
    </row>
    <row r="1010" spans="1:23" x14ac:dyDescent="0.25">
      <c r="A1010" t="s">
        <v>10913</v>
      </c>
      <c r="B1010">
        <v>1</v>
      </c>
      <c r="C1010" t="s">
        <v>10914</v>
      </c>
      <c r="D1010" t="s">
        <v>29</v>
      </c>
      <c r="F1010" t="s">
        <v>6199</v>
      </c>
      <c r="H1010" t="s">
        <v>6289</v>
      </c>
      <c r="I1010" t="s">
        <v>10914</v>
      </c>
      <c r="K1010">
        <v>1</v>
      </c>
      <c r="L1010" t="s">
        <v>8533</v>
      </c>
      <c r="M1010" t="s">
        <v>10915</v>
      </c>
      <c r="N1010">
        <v>24</v>
      </c>
      <c r="O1010" t="s">
        <v>10916</v>
      </c>
      <c r="P1010" t="s">
        <v>29</v>
      </c>
      <c r="T1010" t="s">
        <v>6212</v>
      </c>
      <c r="V1010" t="s">
        <v>10917</v>
      </c>
    </row>
    <row r="1011" spans="1:23" x14ac:dyDescent="0.25">
      <c r="A1011" t="s">
        <v>1232</v>
      </c>
      <c r="B1011">
        <v>1</v>
      </c>
      <c r="C1011" t="s">
        <v>1231</v>
      </c>
      <c r="D1011" t="s">
        <v>126</v>
      </c>
      <c r="F1011" t="s">
        <v>6199</v>
      </c>
      <c r="G1011">
        <v>87</v>
      </c>
      <c r="H1011" t="s">
        <v>6200</v>
      </c>
      <c r="I1011" t="s">
        <v>1231</v>
      </c>
      <c r="J1011">
        <v>23141</v>
      </c>
      <c r="K1011">
        <v>3</v>
      </c>
      <c r="L1011" t="s">
        <v>7691</v>
      </c>
      <c r="M1011" t="s">
        <v>10918</v>
      </c>
      <c r="N1011">
        <v>25</v>
      </c>
      <c r="O1011" t="s">
        <v>10919</v>
      </c>
      <c r="P1011" t="s">
        <v>126</v>
      </c>
      <c r="S1011">
        <v>1</v>
      </c>
      <c r="T1011" t="s">
        <v>6204</v>
      </c>
      <c r="U1011" t="s">
        <v>2213</v>
      </c>
      <c r="V1011" t="s">
        <v>10920</v>
      </c>
    </row>
    <row r="1012" spans="1:23" x14ac:dyDescent="0.25">
      <c r="A1012" t="s">
        <v>10921</v>
      </c>
      <c r="B1012">
        <v>1</v>
      </c>
      <c r="C1012" t="s">
        <v>10922</v>
      </c>
      <c r="D1012" t="s">
        <v>29</v>
      </c>
      <c r="F1012" t="s">
        <v>6199</v>
      </c>
      <c r="G1012">
        <v>3</v>
      </c>
      <c r="H1012" t="s">
        <v>6776</v>
      </c>
      <c r="I1012" t="s">
        <v>10922</v>
      </c>
      <c r="K1012">
        <v>1</v>
      </c>
      <c r="L1012" t="s">
        <v>7095</v>
      </c>
      <c r="M1012" t="s">
        <v>6725</v>
      </c>
      <c r="N1012">
        <v>24</v>
      </c>
      <c r="O1012" t="s">
        <v>10923</v>
      </c>
      <c r="P1012" t="s">
        <v>29</v>
      </c>
      <c r="T1012" t="s">
        <v>6219</v>
      </c>
      <c r="V1012" t="s">
        <v>10924</v>
      </c>
    </row>
    <row r="1013" spans="1:23" x14ac:dyDescent="0.25">
      <c r="A1013" t="s">
        <v>10925</v>
      </c>
      <c r="B1013">
        <v>1</v>
      </c>
      <c r="C1013" t="s">
        <v>10926</v>
      </c>
      <c r="D1013" t="s">
        <v>102</v>
      </c>
      <c r="F1013" t="s">
        <v>6231</v>
      </c>
      <c r="G1013">
        <v>17</v>
      </c>
      <c r="H1013" t="s">
        <v>6611</v>
      </c>
      <c r="I1013" t="s">
        <v>10926</v>
      </c>
      <c r="J1013">
        <v>13463</v>
      </c>
      <c r="K1013">
        <v>5</v>
      </c>
      <c r="L1013" t="s">
        <v>10927</v>
      </c>
      <c r="M1013" t="s">
        <v>10928</v>
      </c>
      <c r="N1013">
        <v>29</v>
      </c>
      <c r="O1013" t="s">
        <v>10929</v>
      </c>
      <c r="P1013" t="s">
        <v>102</v>
      </c>
      <c r="R1013">
        <v>14095</v>
      </c>
      <c r="T1013" t="s">
        <v>6272</v>
      </c>
      <c r="V1013" t="s">
        <v>10930</v>
      </c>
      <c r="W1013">
        <v>24894</v>
      </c>
    </row>
    <row r="1014" spans="1:23" x14ac:dyDescent="0.25">
      <c r="A1014" t="s">
        <v>691</v>
      </c>
      <c r="B1014">
        <v>1</v>
      </c>
      <c r="C1014" t="s">
        <v>10931</v>
      </c>
      <c r="D1014" t="s">
        <v>102</v>
      </c>
      <c r="E1014" t="s">
        <v>10932</v>
      </c>
      <c r="F1014" t="s">
        <v>6231</v>
      </c>
      <c r="G1014">
        <v>17</v>
      </c>
      <c r="H1014" t="s">
        <v>6252</v>
      </c>
      <c r="I1014" t="s">
        <v>10931</v>
      </c>
      <c r="J1014">
        <v>17480</v>
      </c>
      <c r="K1014">
        <v>7</v>
      </c>
      <c r="L1014" t="s">
        <v>8921</v>
      </c>
      <c r="M1014" t="s">
        <v>10697</v>
      </c>
      <c r="N1014">
        <v>29</v>
      </c>
      <c r="O1014" t="s">
        <v>10933</v>
      </c>
      <c r="P1014" t="s">
        <v>102</v>
      </c>
      <c r="R1014">
        <v>2576643</v>
      </c>
      <c r="T1014" t="s">
        <v>6313</v>
      </c>
      <c r="V1014" t="s">
        <v>10934</v>
      </c>
      <c r="W1014">
        <v>28669</v>
      </c>
    </row>
    <row r="1015" spans="1:23" x14ac:dyDescent="0.25">
      <c r="A1015" t="s">
        <v>10935</v>
      </c>
      <c r="B1015">
        <v>1</v>
      </c>
      <c r="C1015" t="s">
        <v>10936</v>
      </c>
      <c r="D1015" t="s">
        <v>126</v>
      </c>
      <c r="F1015" t="s">
        <v>6199</v>
      </c>
      <c r="G1015">
        <v>77</v>
      </c>
      <c r="H1015" t="s">
        <v>10937</v>
      </c>
      <c r="I1015" t="s">
        <v>10936</v>
      </c>
      <c r="J1015">
        <v>23863</v>
      </c>
      <c r="K1015">
        <v>3</v>
      </c>
      <c r="L1015" t="s">
        <v>10938</v>
      </c>
      <c r="M1015" t="s">
        <v>10939</v>
      </c>
      <c r="N1015">
        <v>27</v>
      </c>
      <c r="O1015" t="s">
        <v>10940</v>
      </c>
      <c r="P1015" t="s">
        <v>126</v>
      </c>
      <c r="T1015" t="s">
        <v>6227</v>
      </c>
      <c r="V1015" t="s">
        <v>10941</v>
      </c>
    </row>
    <row r="1016" spans="1:23" x14ac:dyDescent="0.25">
      <c r="A1016" t="s">
        <v>10942</v>
      </c>
      <c r="B1016">
        <v>1</v>
      </c>
      <c r="C1016" t="s">
        <v>10943</v>
      </c>
      <c r="D1016" t="s">
        <v>6787</v>
      </c>
      <c r="F1016" t="s">
        <v>6231</v>
      </c>
      <c r="G1016">
        <v>80</v>
      </c>
      <c r="H1016" t="s">
        <v>6658</v>
      </c>
      <c r="I1016" t="s">
        <v>10943</v>
      </c>
      <c r="J1016">
        <v>8569</v>
      </c>
      <c r="K1016">
        <v>11</v>
      </c>
      <c r="L1016" t="s">
        <v>6778</v>
      </c>
      <c r="M1016" t="s">
        <v>9438</v>
      </c>
      <c r="N1016">
        <v>35</v>
      </c>
      <c r="O1016" t="s">
        <v>10944</v>
      </c>
      <c r="P1016" t="s">
        <v>6950</v>
      </c>
      <c r="R1016">
        <v>12535</v>
      </c>
      <c r="T1016" t="s">
        <v>6757</v>
      </c>
      <c r="V1016" t="s">
        <v>10945</v>
      </c>
      <c r="W1016">
        <v>9416</v>
      </c>
    </row>
    <row r="1017" spans="1:23" x14ac:dyDescent="0.25">
      <c r="A1017" t="s">
        <v>10946</v>
      </c>
      <c r="B1017">
        <v>1</v>
      </c>
      <c r="C1017" t="s">
        <v>10947</v>
      </c>
      <c r="D1017" t="s">
        <v>64</v>
      </c>
      <c r="E1017" t="s">
        <v>10948</v>
      </c>
      <c r="F1017" t="s">
        <v>6199</v>
      </c>
      <c r="G1017">
        <v>43</v>
      </c>
      <c r="H1017" t="s">
        <v>8040</v>
      </c>
      <c r="I1017" t="s">
        <v>10947</v>
      </c>
      <c r="J1017">
        <v>21283</v>
      </c>
      <c r="K1017">
        <v>3</v>
      </c>
      <c r="L1017" t="s">
        <v>10949</v>
      </c>
      <c r="M1017" t="s">
        <v>7575</v>
      </c>
      <c r="N1017">
        <v>26</v>
      </c>
      <c r="O1017" t="s">
        <v>10950</v>
      </c>
      <c r="P1017" t="s">
        <v>64</v>
      </c>
      <c r="R1017">
        <v>3135736</v>
      </c>
      <c r="T1017" t="s">
        <v>6219</v>
      </c>
      <c r="V1017" t="s">
        <v>10951</v>
      </c>
      <c r="W1017">
        <v>32376</v>
      </c>
    </row>
    <row r="1018" spans="1:23" x14ac:dyDescent="0.25">
      <c r="A1018" t="s">
        <v>10952</v>
      </c>
      <c r="B1018">
        <v>1</v>
      </c>
      <c r="C1018" t="s">
        <v>10953</v>
      </c>
      <c r="D1018" t="s">
        <v>102</v>
      </c>
      <c r="F1018" t="s">
        <v>6199</v>
      </c>
      <c r="G1018">
        <v>0</v>
      </c>
      <c r="H1018" t="s">
        <v>6410</v>
      </c>
      <c r="I1018" t="s">
        <v>10953</v>
      </c>
      <c r="K1018">
        <v>1</v>
      </c>
      <c r="L1018" t="s">
        <v>10954</v>
      </c>
      <c r="M1018" t="s">
        <v>10955</v>
      </c>
      <c r="O1018" t="s">
        <v>10956</v>
      </c>
      <c r="P1018" t="s">
        <v>102</v>
      </c>
      <c r="T1018" t="s">
        <v>6204</v>
      </c>
    </row>
    <row r="1019" spans="1:23" x14ac:dyDescent="0.25">
      <c r="A1019" t="s">
        <v>10957</v>
      </c>
      <c r="B1019">
        <v>1</v>
      </c>
      <c r="C1019" t="s">
        <v>10958</v>
      </c>
      <c r="D1019" t="s">
        <v>29</v>
      </c>
      <c r="F1019" t="s">
        <v>6199</v>
      </c>
      <c r="G1019">
        <v>85</v>
      </c>
      <c r="H1019" t="s">
        <v>7189</v>
      </c>
      <c r="I1019" t="s">
        <v>10958</v>
      </c>
      <c r="J1019">
        <v>26266</v>
      </c>
      <c r="K1019">
        <v>1</v>
      </c>
      <c r="L1019" t="s">
        <v>10959</v>
      </c>
      <c r="M1019" t="s">
        <v>10960</v>
      </c>
      <c r="N1019">
        <v>24</v>
      </c>
      <c r="O1019" t="s">
        <v>10961</v>
      </c>
      <c r="P1019" t="s">
        <v>29</v>
      </c>
      <c r="T1019" t="s">
        <v>6346</v>
      </c>
      <c r="U1019" t="s">
        <v>94</v>
      </c>
      <c r="V1019" t="s">
        <v>10962</v>
      </c>
    </row>
    <row r="1020" spans="1:23" x14ac:dyDescent="0.25">
      <c r="A1020" t="s">
        <v>389</v>
      </c>
      <c r="B1020">
        <v>1</v>
      </c>
      <c r="C1020" t="s">
        <v>10963</v>
      </c>
      <c r="D1020" t="s">
        <v>126</v>
      </c>
      <c r="E1020" t="s">
        <v>10964</v>
      </c>
      <c r="F1020" t="s">
        <v>6199</v>
      </c>
      <c r="G1020">
        <v>85</v>
      </c>
      <c r="H1020" t="s">
        <v>7228</v>
      </c>
      <c r="I1020" t="s">
        <v>10963</v>
      </c>
      <c r="J1020">
        <v>12777</v>
      </c>
      <c r="K1020">
        <v>11</v>
      </c>
      <c r="L1020" t="s">
        <v>10965</v>
      </c>
      <c r="M1020" t="s">
        <v>6796</v>
      </c>
      <c r="N1020">
        <v>34</v>
      </c>
      <c r="O1020" t="s">
        <v>10966</v>
      </c>
      <c r="P1020" t="s">
        <v>126</v>
      </c>
      <c r="R1020">
        <v>14215</v>
      </c>
      <c r="T1020" t="s">
        <v>6363</v>
      </c>
      <c r="U1020" t="s">
        <v>2244</v>
      </c>
      <c r="V1020" t="s">
        <v>10967</v>
      </c>
      <c r="W1020">
        <v>24946</v>
      </c>
    </row>
    <row r="1021" spans="1:23" x14ac:dyDescent="0.25">
      <c r="A1021" t="s">
        <v>10968</v>
      </c>
      <c r="B1021">
        <v>1</v>
      </c>
      <c r="C1021" t="s">
        <v>10969</v>
      </c>
      <c r="F1021" t="s">
        <v>6231</v>
      </c>
      <c r="G1021">
        <v>0</v>
      </c>
      <c r="H1021" t="s">
        <v>30</v>
      </c>
      <c r="I1021" t="s">
        <v>10969</v>
      </c>
      <c r="J1021">
        <v>19683</v>
      </c>
      <c r="K1021">
        <v>0</v>
      </c>
      <c r="L1021" t="s">
        <v>10970</v>
      </c>
      <c r="M1021" t="s">
        <v>10971</v>
      </c>
      <c r="O1021" t="s">
        <v>10972</v>
      </c>
      <c r="P1021" t="s">
        <v>30</v>
      </c>
      <c r="T1021" t="s">
        <v>30</v>
      </c>
    </row>
    <row r="1022" spans="1:23" x14ac:dyDescent="0.25">
      <c r="A1022" t="s">
        <v>10973</v>
      </c>
      <c r="B1022">
        <v>1</v>
      </c>
      <c r="C1022" t="s">
        <v>10974</v>
      </c>
      <c r="D1022" t="s">
        <v>126</v>
      </c>
      <c r="E1022" t="s">
        <v>10975</v>
      </c>
      <c r="F1022" t="s">
        <v>6199</v>
      </c>
      <c r="G1022">
        <v>86</v>
      </c>
      <c r="H1022" t="s">
        <v>6746</v>
      </c>
      <c r="I1022" t="s">
        <v>10974</v>
      </c>
      <c r="J1022">
        <v>20553</v>
      </c>
      <c r="K1022">
        <v>4</v>
      </c>
      <c r="L1022" t="s">
        <v>7075</v>
      </c>
      <c r="M1022" t="s">
        <v>10976</v>
      </c>
      <c r="O1022" t="s">
        <v>10977</v>
      </c>
      <c r="P1022" t="s">
        <v>126</v>
      </c>
      <c r="R1022">
        <v>3126158</v>
      </c>
      <c r="T1022" t="s">
        <v>6355</v>
      </c>
      <c r="W1022">
        <v>31546</v>
      </c>
    </row>
    <row r="1023" spans="1:23" x14ac:dyDescent="0.25">
      <c r="A1023" t="s">
        <v>10978</v>
      </c>
      <c r="B1023">
        <v>1</v>
      </c>
      <c r="C1023" t="s">
        <v>10979</v>
      </c>
      <c r="D1023" t="s">
        <v>102</v>
      </c>
      <c r="F1023" t="s">
        <v>6199</v>
      </c>
      <c r="G1023">
        <v>13</v>
      </c>
      <c r="H1023" t="s">
        <v>6603</v>
      </c>
      <c r="I1023" t="s">
        <v>10979</v>
      </c>
      <c r="J1023">
        <v>24073</v>
      </c>
      <c r="K1023">
        <v>4</v>
      </c>
      <c r="L1023" t="s">
        <v>8745</v>
      </c>
      <c r="M1023" t="s">
        <v>7240</v>
      </c>
      <c r="N1023">
        <v>29</v>
      </c>
      <c r="O1023" t="s">
        <v>10980</v>
      </c>
      <c r="P1023" t="s">
        <v>102</v>
      </c>
      <c r="S1023">
        <v>5</v>
      </c>
      <c r="T1023" t="s">
        <v>6313</v>
      </c>
      <c r="U1023" t="s">
        <v>2229</v>
      </c>
      <c r="V1023" t="s">
        <v>10981</v>
      </c>
    </row>
    <row r="1024" spans="1:23" x14ac:dyDescent="0.25">
      <c r="A1024" t="s">
        <v>10982</v>
      </c>
      <c r="B1024">
        <v>1</v>
      </c>
      <c r="C1024" t="s">
        <v>10983</v>
      </c>
      <c r="D1024" t="s">
        <v>64</v>
      </c>
      <c r="F1024" t="s">
        <v>6199</v>
      </c>
      <c r="H1024" t="s">
        <v>6215</v>
      </c>
      <c r="I1024" t="s">
        <v>10983</v>
      </c>
      <c r="K1024">
        <v>0</v>
      </c>
      <c r="L1024" t="s">
        <v>7223</v>
      </c>
      <c r="M1024" t="s">
        <v>8332</v>
      </c>
      <c r="O1024" t="s">
        <v>10984</v>
      </c>
      <c r="P1024" t="s">
        <v>64</v>
      </c>
      <c r="T1024" t="s">
        <v>6212</v>
      </c>
    </row>
    <row r="1025" spans="1:23" x14ac:dyDescent="0.25">
      <c r="A1025" t="s">
        <v>10985</v>
      </c>
      <c r="B1025">
        <v>1</v>
      </c>
      <c r="C1025" t="s">
        <v>10986</v>
      </c>
      <c r="D1025" t="s">
        <v>126</v>
      </c>
      <c r="F1025" t="s">
        <v>6231</v>
      </c>
      <c r="G1025">
        <v>0</v>
      </c>
      <c r="H1025" t="s">
        <v>10987</v>
      </c>
      <c r="I1025" t="s">
        <v>10986</v>
      </c>
      <c r="J1025">
        <v>15772</v>
      </c>
      <c r="K1025">
        <v>9</v>
      </c>
      <c r="L1025" t="s">
        <v>10988</v>
      </c>
      <c r="M1025" t="s">
        <v>6464</v>
      </c>
      <c r="N1025">
        <v>31</v>
      </c>
      <c r="O1025" t="s">
        <v>10989</v>
      </c>
      <c r="P1025" t="s">
        <v>126</v>
      </c>
      <c r="R1025">
        <v>16095</v>
      </c>
      <c r="T1025" t="s">
        <v>6227</v>
      </c>
      <c r="V1025" t="s">
        <v>10990</v>
      </c>
      <c r="W1025">
        <v>26955</v>
      </c>
    </row>
    <row r="1026" spans="1:23" x14ac:dyDescent="0.25">
      <c r="A1026" t="s">
        <v>10991</v>
      </c>
      <c r="B1026">
        <v>1</v>
      </c>
      <c r="C1026" t="s">
        <v>10992</v>
      </c>
      <c r="D1026" t="s">
        <v>64</v>
      </c>
      <c r="F1026" t="s">
        <v>6199</v>
      </c>
      <c r="H1026" t="s">
        <v>6421</v>
      </c>
      <c r="I1026" t="s">
        <v>10992</v>
      </c>
      <c r="K1026">
        <v>1</v>
      </c>
      <c r="L1026" t="s">
        <v>9121</v>
      </c>
      <c r="M1026" t="s">
        <v>10993</v>
      </c>
      <c r="N1026">
        <v>24</v>
      </c>
      <c r="O1026" t="s">
        <v>10994</v>
      </c>
      <c r="P1026" t="s">
        <v>64</v>
      </c>
      <c r="T1026" t="s">
        <v>6346</v>
      </c>
      <c r="V1026" t="s">
        <v>10995</v>
      </c>
    </row>
    <row r="1027" spans="1:23" x14ac:dyDescent="0.25">
      <c r="A1027" t="s">
        <v>10996</v>
      </c>
      <c r="B1027">
        <v>1</v>
      </c>
      <c r="C1027" t="s">
        <v>10997</v>
      </c>
      <c r="D1027" t="s">
        <v>102</v>
      </c>
      <c r="E1027" t="s">
        <v>10998</v>
      </c>
      <c r="F1027" t="s">
        <v>6199</v>
      </c>
      <c r="G1027">
        <v>80</v>
      </c>
      <c r="H1027" t="s">
        <v>6697</v>
      </c>
      <c r="I1027" t="s">
        <v>10997</v>
      </c>
      <c r="J1027">
        <v>21568</v>
      </c>
      <c r="K1027">
        <v>3</v>
      </c>
      <c r="L1027" t="s">
        <v>10999</v>
      </c>
      <c r="M1027" t="s">
        <v>6316</v>
      </c>
      <c r="N1027">
        <v>25</v>
      </c>
      <c r="O1027" t="s">
        <v>11000</v>
      </c>
      <c r="P1027" t="s">
        <v>102</v>
      </c>
      <c r="R1027">
        <v>3918323</v>
      </c>
      <c r="T1027" t="s">
        <v>6313</v>
      </c>
      <c r="V1027" t="s">
        <v>11001</v>
      </c>
      <c r="W1027">
        <v>32590</v>
      </c>
    </row>
    <row r="1028" spans="1:23" x14ac:dyDescent="0.25">
      <c r="A1028" t="s">
        <v>844</v>
      </c>
      <c r="B1028">
        <v>1</v>
      </c>
      <c r="C1028" t="s">
        <v>11002</v>
      </c>
      <c r="D1028" t="s">
        <v>64</v>
      </c>
      <c r="F1028" t="s">
        <v>6231</v>
      </c>
      <c r="G1028">
        <v>30</v>
      </c>
      <c r="H1028" t="s">
        <v>7139</v>
      </c>
      <c r="I1028" t="s">
        <v>11002</v>
      </c>
      <c r="J1028">
        <v>16994</v>
      </c>
      <c r="K1028">
        <v>7</v>
      </c>
      <c r="L1028" t="s">
        <v>8331</v>
      </c>
      <c r="M1028" t="s">
        <v>11003</v>
      </c>
      <c r="N1028">
        <v>30</v>
      </c>
      <c r="O1028" t="s">
        <v>11004</v>
      </c>
      <c r="P1028" t="s">
        <v>64</v>
      </c>
      <c r="R1028">
        <v>2577288</v>
      </c>
      <c r="T1028" t="s">
        <v>6346</v>
      </c>
      <c r="V1028" t="s">
        <v>11005</v>
      </c>
      <c r="W1028">
        <v>28623</v>
      </c>
    </row>
    <row r="1029" spans="1:23" x14ac:dyDescent="0.25">
      <c r="A1029" t="s">
        <v>11006</v>
      </c>
      <c r="B1029">
        <v>1</v>
      </c>
      <c r="C1029" t="s">
        <v>11007</v>
      </c>
      <c r="D1029" t="s">
        <v>102</v>
      </c>
      <c r="F1029" t="s">
        <v>6199</v>
      </c>
      <c r="G1029">
        <v>80</v>
      </c>
      <c r="H1029" t="s">
        <v>6421</v>
      </c>
      <c r="I1029" t="s">
        <v>11007</v>
      </c>
      <c r="J1029">
        <v>24984</v>
      </c>
      <c r="K1029">
        <v>2</v>
      </c>
      <c r="L1029" t="s">
        <v>8471</v>
      </c>
      <c r="M1029" t="s">
        <v>11008</v>
      </c>
      <c r="N1029">
        <v>25</v>
      </c>
      <c r="O1029" t="s">
        <v>11009</v>
      </c>
      <c r="P1029" t="s">
        <v>102</v>
      </c>
      <c r="S1029">
        <v>8</v>
      </c>
      <c r="T1029" t="s">
        <v>6264</v>
      </c>
      <c r="U1029" t="s">
        <v>2268</v>
      </c>
      <c r="V1029" t="s">
        <v>7048</v>
      </c>
    </row>
    <row r="1030" spans="1:23" x14ac:dyDescent="0.25">
      <c r="A1030" t="s">
        <v>11010</v>
      </c>
      <c r="B1030">
        <v>1</v>
      </c>
      <c r="C1030" t="s">
        <v>11011</v>
      </c>
      <c r="D1030" t="s">
        <v>64</v>
      </c>
      <c r="F1030" t="s">
        <v>6199</v>
      </c>
      <c r="G1030">
        <v>39</v>
      </c>
      <c r="H1030" t="s">
        <v>6336</v>
      </c>
      <c r="I1030" t="s">
        <v>11011</v>
      </c>
      <c r="J1030">
        <v>28463</v>
      </c>
      <c r="K1030">
        <v>0</v>
      </c>
      <c r="L1030" t="s">
        <v>11012</v>
      </c>
      <c r="M1030" t="s">
        <v>6486</v>
      </c>
      <c r="O1030" t="s">
        <v>11013</v>
      </c>
      <c r="P1030" t="s">
        <v>64</v>
      </c>
      <c r="T1030" t="s">
        <v>6313</v>
      </c>
      <c r="U1030" t="s">
        <v>34</v>
      </c>
    </row>
    <row r="1031" spans="1:23" x14ac:dyDescent="0.25">
      <c r="A1031" t="s">
        <v>11014</v>
      </c>
      <c r="B1031">
        <v>1</v>
      </c>
      <c r="C1031" t="s">
        <v>11015</v>
      </c>
      <c r="D1031" t="s">
        <v>102</v>
      </c>
      <c r="F1031" t="s">
        <v>6199</v>
      </c>
      <c r="G1031">
        <v>84</v>
      </c>
      <c r="H1031" t="s">
        <v>5451</v>
      </c>
      <c r="I1031" t="s">
        <v>11015</v>
      </c>
      <c r="K1031">
        <v>2</v>
      </c>
      <c r="L1031" t="s">
        <v>11016</v>
      </c>
      <c r="M1031" t="s">
        <v>11017</v>
      </c>
      <c r="N1031">
        <v>25</v>
      </c>
      <c r="O1031" t="s">
        <v>11018</v>
      </c>
      <c r="P1031" t="s">
        <v>102</v>
      </c>
      <c r="T1031" t="s">
        <v>6264</v>
      </c>
      <c r="V1031" t="s">
        <v>11019</v>
      </c>
    </row>
    <row r="1032" spans="1:23" x14ac:dyDescent="0.25">
      <c r="A1032" t="s">
        <v>880</v>
      </c>
      <c r="B1032">
        <v>1</v>
      </c>
      <c r="C1032" t="s">
        <v>11020</v>
      </c>
      <c r="D1032" t="s">
        <v>6787</v>
      </c>
      <c r="E1032" t="s">
        <v>11021</v>
      </c>
      <c r="F1032" t="s">
        <v>6199</v>
      </c>
      <c r="G1032">
        <v>36</v>
      </c>
      <c r="H1032" t="s">
        <v>7921</v>
      </c>
      <c r="I1032" t="s">
        <v>11020</v>
      </c>
      <c r="J1032">
        <v>19096</v>
      </c>
      <c r="K1032">
        <v>5</v>
      </c>
      <c r="L1032" t="s">
        <v>7691</v>
      </c>
      <c r="M1032" t="s">
        <v>10697</v>
      </c>
      <c r="N1032">
        <v>26</v>
      </c>
      <c r="O1032" t="s">
        <v>11022</v>
      </c>
      <c r="P1032" t="s">
        <v>64</v>
      </c>
      <c r="R1032">
        <v>3045472</v>
      </c>
      <c r="T1032" t="s">
        <v>6313</v>
      </c>
      <c r="V1032" t="s">
        <v>11023</v>
      </c>
      <c r="W1032">
        <v>30318</v>
      </c>
    </row>
    <row r="1033" spans="1:23" x14ac:dyDescent="0.25">
      <c r="A1033" t="s">
        <v>11024</v>
      </c>
      <c r="B1033">
        <v>1</v>
      </c>
      <c r="C1033" t="s">
        <v>11025</v>
      </c>
      <c r="F1033" t="s">
        <v>6231</v>
      </c>
      <c r="G1033">
        <v>0</v>
      </c>
      <c r="H1033" t="s">
        <v>30</v>
      </c>
      <c r="I1033" t="s">
        <v>11025</v>
      </c>
      <c r="J1033">
        <v>21858</v>
      </c>
      <c r="K1033">
        <v>0</v>
      </c>
      <c r="L1033" t="s">
        <v>8489</v>
      </c>
      <c r="M1033" t="s">
        <v>11026</v>
      </c>
      <c r="O1033" t="s">
        <v>11027</v>
      </c>
      <c r="P1033" t="s">
        <v>30</v>
      </c>
      <c r="T1033" t="s">
        <v>30</v>
      </c>
    </row>
    <row r="1034" spans="1:23" x14ac:dyDescent="0.25">
      <c r="A1034" t="s">
        <v>11028</v>
      </c>
      <c r="B1034">
        <v>1</v>
      </c>
      <c r="C1034" t="s">
        <v>11029</v>
      </c>
      <c r="D1034" t="s">
        <v>126</v>
      </c>
      <c r="F1034" t="s">
        <v>6199</v>
      </c>
      <c r="G1034">
        <v>89</v>
      </c>
      <c r="H1034" t="s">
        <v>2866</v>
      </c>
      <c r="I1034" t="s">
        <v>11029</v>
      </c>
      <c r="J1034">
        <v>22347</v>
      </c>
      <c r="K1034">
        <v>2</v>
      </c>
      <c r="L1034" t="s">
        <v>11030</v>
      </c>
      <c r="M1034" t="s">
        <v>11031</v>
      </c>
      <c r="N1034">
        <v>25</v>
      </c>
      <c r="O1034" t="s">
        <v>11032</v>
      </c>
      <c r="P1034" t="s">
        <v>126</v>
      </c>
      <c r="R1034">
        <v>3930035</v>
      </c>
      <c r="T1034" t="s">
        <v>6355</v>
      </c>
      <c r="V1034" t="s">
        <v>11033</v>
      </c>
      <c r="W1034">
        <v>33031</v>
      </c>
    </row>
    <row r="1035" spans="1:23" x14ac:dyDescent="0.25">
      <c r="A1035" t="s">
        <v>11034</v>
      </c>
      <c r="B1035">
        <v>1</v>
      </c>
      <c r="C1035" t="s">
        <v>11035</v>
      </c>
      <c r="D1035" t="s">
        <v>102</v>
      </c>
      <c r="F1035" t="s">
        <v>6925</v>
      </c>
      <c r="G1035">
        <v>2</v>
      </c>
      <c r="H1035" t="s">
        <v>6421</v>
      </c>
      <c r="I1035" t="s">
        <v>11035</v>
      </c>
      <c r="J1035">
        <v>17272</v>
      </c>
      <c r="K1035">
        <v>5</v>
      </c>
      <c r="L1035" t="s">
        <v>6560</v>
      </c>
      <c r="M1035" t="s">
        <v>11036</v>
      </c>
      <c r="N1035">
        <v>28</v>
      </c>
      <c r="O1035" t="s">
        <v>11037</v>
      </c>
      <c r="P1035" t="s">
        <v>102</v>
      </c>
      <c r="R1035">
        <v>2513916</v>
      </c>
      <c r="T1035" t="s">
        <v>6396</v>
      </c>
      <c r="V1035" t="s">
        <v>11038</v>
      </c>
      <c r="W1035">
        <v>29066</v>
      </c>
    </row>
    <row r="1036" spans="1:23" x14ac:dyDescent="0.25">
      <c r="A1036" t="s">
        <v>11039</v>
      </c>
      <c r="B1036">
        <v>1</v>
      </c>
      <c r="C1036" t="s">
        <v>11040</v>
      </c>
      <c r="D1036" t="s">
        <v>102</v>
      </c>
      <c r="E1036" t="s">
        <v>11041</v>
      </c>
      <c r="F1036" t="s">
        <v>6231</v>
      </c>
      <c r="G1036">
        <v>18</v>
      </c>
      <c r="H1036" t="s">
        <v>6724</v>
      </c>
      <c r="I1036" t="s">
        <v>11040</v>
      </c>
      <c r="J1036">
        <v>21636</v>
      </c>
      <c r="K1036">
        <v>5</v>
      </c>
      <c r="L1036" t="s">
        <v>9121</v>
      </c>
      <c r="M1036" t="s">
        <v>11042</v>
      </c>
      <c r="N1036">
        <v>26</v>
      </c>
      <c r="O1036" t="s">
        <v>11043</v>
      </c>
      <c r="P1036" t="s">
        <v>102</v>
      </c>
      <c r="R1036">
        <v>4039244</v>
      </c>
      <c r="T1036" t="s">
        <v>6264</v>
      </c>
      <c r="V1036" t="s">
        <v>11044</v>
      </c>
      <c r="W1036">
        <v>32624</v>
      </c>
    </row>
    <row r="1037" spans="1:23" x14ac:dyDescent="0.25">
      <c r="A1037" t="s">
        <v>11045</v>
      </c>
      <c r="B1037">
        <v>1</v>
      </c>
      <c r="C1037" t="s">
        <v>11046</v>
      </c>
      <c r="D1037" t="s">
        <v>126</v>
      </c>
      <c r="F1037" t="s">
        <v>6199</v>
      </c>
      <c r="H1037" t="s">
        <v>8063</v>
      </c>
      <c r="I1037" t="s">
        <v>11046</v>
      </c>
      <c r="K1037">
        <v>1</v>
      </c>
      <c r="L1037" t="s">
        <v>7405</v>
      </c>
      <c r="M1037" t="s">
        <v>11047</v>
      </c>
      <c r="N1037">
        <v>23</v>
      </c>
      <c r="O1037" t="s">
        <v>11048</v>
      </c>
      <c r="P1037" t="s">
        <v>126</v>
      </c>
      <c r="T1037" t="s">
        <v>6212</v>
      </c>
      <c r="V1037" t="s">
        <v>6923</v>
      </c>
    </row>
    <row r="1038" spans="1:23" x14ac:dyDescent="0.25">
      <c r="A1038" t="s">
        <v>11049</v>
      </c>
      <c r="B1038">
        <v>1</v>
      </c>
      <c r="C1038" t="s">
        <v>11050</v>
      </c>
      <c r="D1038" t="s">
        <v>6610</v>
      </c>
      <c r="E1038" t="s">
        <v>11051</v>
      </c>
      <c r="F1038" t="s">
        <v>6199</v>
      </c>
      <c r="G1038">
        <v>48</v>
      </c>
      <c r="H1038" t="s">
        <v>7228</v>
      </c>
      <c r="I1038" t="s">
        <v>11050</v>
      </c>
      <c r="J1038">
        <v>16925</v>
      </c>
      <c r="K1038">
        <v>11</v>
      </c>
      <c r="L1038" t="s">
        <v>8486</v>
      </c>
      <c r="M1038" t="s">
        <v>11052</v>
      </c>
      <c r="N1038">
        <v>32</v>
      </c>
      <c r="O1038" t="s">
        <v>11053</v>
      </c>
      <c r="P1038" t="s">
        <v>6610</v>
      </c>
      <c r="R1038">
        <v>2977680</v>
      </c>
      <c r="T1038" t="s">
        <v>6355</v>
      </c>
      <c r="U1038" t="s">
        <v>2210</v>
      </c>
      <c r="V1038" t="s">
        <v>11054</v>
      </c>
      <c r="W1038">
        <v>28553</v>
      </c>
    </row>
    <row r="1039" spans="1:23" x14ac:dyDescent="0.25">
      <c r="A1039" t="s">
        <v>11055</v>
      </c>
      <c r="B1039">
        <v>1</v>
      </c>
      <c r="C1039" t="s">
        <v>11056</v>
      </c>
      <c r="D1039" t="s">
        <v>102</v>
      </c>
      <c r="F1039" t="s">
        <v>6199</v>
      </c>
      <c r="G1039">
        <v>12</v>
      </c>
      <c r="H1039" t="s">
        <v>8155</v>
      </c>
      <c r="I1039" t="s">
        <v>11056</v>
      </c>
      <c r="J1039">
        <v>21541</v>
      </c>
      <c r="K1039">
        <v>3</v>
      </c>
      <c r="L1039" t="s">
        <v>6734</v>
      </c>
      <c r="M1039" t="s">
        <v>10183</v>
      </c>
      <c r="O1039" t="s">
        <v>11057</v>
      </c>
      <c r="P1039" t="s">
        <v>102</v>
      </c>
      <c r="R1039">
        <v>4246250</v>
      </c>
      <c r="T1039" t="s">
        <v>6346</v>
      </c>
      <c r="W1039">
        <v>32536</v>
      </c>
    </row>
    <row r="1040" spans="1:23" x14ac:dyDescent="0.25">
      <c r="A1040" t="s">
        <v>487</v>
      </c>
      <c r="B1040">
        <v>1</v>
      </c>
      <c r="C1040" t="s">
        <v>11058</v>
      </c>
      <c r="D1040" t="s">
        <v>102</v>
      </c>
      <c r="E1040" t="s">
        <v>11059</v>
      </c>
      <c r="F1040" t="s">
        <v>6199</v>
      </c>
      <c r="G1040">
        <v>82</v>
      </c>
      <c r="H1040" t="s">
        <v>6260</v>
      </c>
      <c r="I1040" t="s">
        <v>11058</v>
      </c>
      <c r="J1040">
        <v>18197</v>
      </c>
      <c r="K1040">
        <v>9</v>
      </c>
      <c r="L1040" t="s">
        <v>7472</v>
      </c>
      <c r="M1040" t="s">
        <v>11060</v>
      </c>
      <c r="N1040">
        <v>32</v>
      </c>
      <c r="O1040" t="s">
        <v>11061</v>
      </c>
      <c r="P1040" t="s">
        <v>102</v>
      </c>
      <c r="R1040">
        <v>2977800</v>
      </c>
      <c r="T1040" t="s">
        <v>6264</v>
      </c>
      <c r="V1040" t="s">
        <v>11062</v>
      </c>
      <c r="W1040">
        <v>29703</v>
      </c>
    </row>
    <row r="1041" spans="1:23" x14ac:dyDescent="0.25">
      <c r="A1041" t="s">
        <v>11063</v>
      </c>
      <c r="B1041">
        <v>1</v>
      </c>
      <c r="C1041" t="s">
        <v>11064</v>
      </c>
      <c r="D1041" t="s">
        <v>64</v>
      </c>
      <c r="F1041" t="s">
        <v>6231</v>
      </c>
      <c r="G1041">
        <v>21</v>
      </c>
      <c r="H1041" t="s">
        <v>6296</v>
      </c>
      <c r="I1041" t="s">
        <v>11064</v>
      </c>
      <c r="J1041">
        <v>15085</v>
      </c>
      <c r="K1041">
        <v>7</v>
      </c>
      <c r="L1041" t="s">
        <v>10999</v>
      </c>
      <c r="M1041" t="s">
        <v>11065</v>
      </c>
      <c r="N1041">
        <v>28</v>
      </c>
      <c r="O1041" t="s">
        <v>11066</v>
      </c>
      <c r="P1041" t="s">
        <v>64</v>
      </c>
      <c r="R1041">
        <v>16013</v>
      </c>
      <c r="T1041" t="s">
        <v>6324</v>
      </c>
      <c r="V1041" t="s">
        <v>9510</v>
      </c>
      <c r="W1041">
        <v>26774</v>
      </c>
    </row>
    <row r="1042" spans="1:23" x14ac:dyDescent="0.25">
      <c r="A1042" t="s">
        <v>11067</v>
      </c>
      <c r="B1042">
        <v>1</v>
      </c>
      <c r="C1042" t="s">
        <v>11068</v>
      </c>
      <c r="D1042" t="s">
        <v>102</v>
      </c>
      <c r="F1042" t="s">
        <v>6199</v>
      </c>
      <c r="G1042">
        <v>81</v>
      </c>
      <c r="H1042" t="s">
        <v>6383</v>
      </c>
      <c r="I1042" t="s">
        <v>11068</v>
      </c>
      <c r="J1042">
        <v>26672</v>
      </c>
      <c r="K1042">
        <v>1</v>
      </c>
      <c r="L1042" t="s">
        <v>6801</v>
      </c>
      <c r="M1042" t="s">
        <v>11069</v>
      </c>
      <c r="N1042">
        <v>24</v>
      </c>
      <c r="O1042" t="s">
        <v>11070</v>
      </c>
      <c r="P1042" t="s">
        <v>102</v>
      </c>
      <c r="T1042" t="s">
        <v>6454</v>
      </c>
      <c r="U1042" t="s">
        <v>2268</v>
      </c>
      <c r="V1042" t="s">
        <v>11071</v>
      </c>
    </row>
    <row r="1043" spans="1:23" x14ac:dyDescent="0.25">
      <c r="A1043" t="s">
        <v>11072</v>
      </c>
      <c r="B1043">
        <v>1</v>
      </c>
      <c r="C1043" t="s">
        <v>11073</v>
      </c>
      <c r="D1043" t="s">
        <v>126</v>
      </c>
      <c r="F1043" t="s">
        <v>6199</v>
      </c>
      <c r="G1043">
        <v>0</v>
      </c>
      <c r="H1043" t="s">
        <v>6746</v>
      </c>
      <c r="I1043" t="s">
        <v>11073</v>
      </c>
      <c r="K1043">
        <v>1</v>
      </c>
      <c r="L1043" t="s">
        <v>11074</v>
      </c>
      <c r="M1043" t="s">
        <v>11075</v>
      </c>
      <c r="N1043">
        <v>25</v>
      </c>
      <c r="O1043" t="s">
        <v>11076</v>
      </c>
      <c r="P1043" t="s">
        <v>126</v>
      </c>
      <c r="T1043" t="s">
        <v>6355</v>
      </c>
      <c r="V1043" t="s">
        <v>11077</v>
      </c>
    </row>
    <row r="1044" spans="1:23" x14ac:dyDescent="0.25">
      <c r="A1044" t="s">
        <v>11078</v>
      </c>
      <c r="B1044">
        <v>1</v>
      </c>
      <c r="C1044" t="s">
        <v>11079</v>
      </c>
      <c r="D1044" t="s">
        <v>102</v>
      </c>
      <c r="F1044" t="s">
        <v>6199</v>
      </c>
      <c r="G1044">
        <v>87</v>
      </c>
      <c r="H1044" t="s">
        <v>6414</v>
      </c>
      <c r="I1044" t="s">
        <v>11079</v>
      </c>
      <c r="J1044">
        <v>28372</v>
      </c>
      <c r="K1044">
        <v>0</v>
      </c>
      <c r="L1044" t="s">
        <v>7102</v>
      </c>
      <c r="M1044" t="s">
        <v>6626</v>
      </c>
      <c r="N1044">
        <v>24</v>
      </c>
      <c r="O1044" t="s">
        <v>11080</v>
      </c>
      <c r="P1044" t="s">
        <v>102</v>
      </c>
      <c r="T1044" t="s">
        <v>6313</v>
      </c>
      <c r="U1044" t="s">
        <v>2248</v>
      </c>
      <c r="V1044" t="s">
        <v>8617</v>
      </c>
    </row>
    <row r="1045" spans="1:23" x14ac:dyDescent="0.25">
      <c r="A1045" t="s">
        <v>11081</v>
      </c>
      <c r="B1045">
        <v>1</v>
      </c>
      <c r="C1045" t="s">
        <v>11082</v>
      </c>
      <c r="D1045" t="s">
        <v>64</v>
      </c>
      <c r="F1045" t="s">
        <v>6231</v>
      </c>
      <c r="G1045">
        <v>37</v>
      </c>
      <c r="H1045" t="s">
        <v>7391</v>
      </c>
      <c r="I1045" t="s">
        <v>11082</v>
      </c>
      <c r="J1045">
        <v>26088</v>
      </c>
      <c r="K1045">
        <v>1</v>
      </c>
      <c r="L1045" t="s">
        <v>10097</v>
      </c>
      <c r="M1045" t="s">
        <v>6790</v>
      </c>
      <c r="N1045">
        <v>23</v>
      </c>
      <c r="O1045" t="s">
        <v>11083</v>
      </c>
      <c r="P1045" t="s">
        <v>64</v>
      </c>
      <c r="Q1045" t="s">
        <v>6922</v>
      </c>
      <c r="T1045" t="s">
        <v>6346</v>
      </c>
      <c r="V1045" t="s">
        <v>11084</v>
      </c>
    </row>
    <row r="1046" spans="1:23" x14ac:dyDescent="0.25">
      <c r="A1046" t="s">
        <v>11085</v>
      </c>
      <c r="B1046">
        <v>1</v>
      </c>
      <c r="C1046" t="s">
        <v>11086</v>
      </c>
      <c r="D1046" t="s">
        <v>6787</v>
      </c>
      <c r="F1046" t="s">
        <v>6199</v>
      </c>
      <c r="G1046">
        <v>42</v>
      </c>
      <c r="H1046" t="s">
        <v>7008</v>
      </c>
      <c r="I1046" t="s">
        <v>11086</v>
      </c>
      <c r="J1046">
        <v>22215</v>
      </c>
      <c r="K1046">
        <v>2</v>
      </c>
      <c r="L1046" t="s">
        <v>8687</v>
      </c>
      <c r="M1046" t="s">
        <v>11087</v>
      </c>
      <c r="N1046">
        <v>23</v>
      </c>
      <c r="O1046" t="s">
        <v>11088</v>
      </c>
      <c r="P1046" t="s">
        <v>64</v>
      </c>
      <c r="R1046">
        <v>4035523</v>
      </c>
      <c r="T1046" t="s">
        <v>6264</v>
      </c>
      <c r="V1046" t="s">
        <v>11089</v>
      </c>
      <c r="W1046">
        <v>32940</v>
      </c>
    </row>
    <row r="1047" spans="1:23" x14ac:dyDescent="0.25">
      <c r="A1047" t="s">
        <v>197</v>
      </c>
      <c r="B1047">
        <v>1</v>
      </c>
      <c r="C1047" t="s">
        <v>5166</v>
      </c>
      <c r="D1047" t="s">
        <v>64</v>
      </c>
      <c r="E1047" t="s">
        <v>11090</v>
      </c>
      <c r="F1047" t="s">
        <v>6199</v>
      </c>
      <c r="G1047">
        <v>27</v>
      </c>
      <c r="H1047" t="s">
        <v>7921</v>
      </c>
      <c r="I1047" t="s">
        <v>5166</v>
      </c>
      <c r="J1047">
        <v>18957</v>
      </c>
      <c r="K1047">
        <v>8</v>
      </c>
      <c r="L1047" t="s">
        <v>11091</v>
      </c>
      <c r="M1047" t="s">
        <v>11092</v>
      </c>
      <c r="N1047">
        <v>28</v>
      </c>
      <c r="O1047" t="s">
        <v>11093</v>
      </c>
      <c r="P1047" t="s">
        <v>64</v>
      </c>
      <c r="R1047">
        <v>3125116</v>
      </c>
      <c r="T1047" t="s">
        <v>6264</v>
      </c>
      <c r="V1047" t="s">
        <v>11094</v>
      </c>
      <c r="W1047">
        <v>30202</v>
      </c>
    </row>
    <row r="1048" spans="1:23" x14ac:dyDescent="0.25">
      <c r="A1048" t="s">
        <v>11095</v>
      </c>
      <c r="B1048">
        <v>1</v>
      </c>
      <c r="C1048" t="s">
        <v>11096</v>
      </c>
      <c r="D1048" t="s">
        <v>102</v>
      </c>
      <c r="E1048" t="s">
        <v>11097</v>
      </c>
      <c r="F1048" t="s">
        <v>6199</v>
      </c>
      <c r="G1048">
        <v>81</v>
      </c>
      <c r="H1048" t="s">
        <v>6421</v>
      </c>
      <c r="I1048" t="s">
        <v>11096</v>
      </c>
      <c r="J1048">
        <v>21294</v>
      </c>
      <c r="K1048">
        <v>7</v>
      </c>
      <c r="L1048" t="s">
        <v>7472</v>
      </c>
      <c r="M1048" t="s">
        <v>11098</v>
      </c>
      <c r="N1048">
        <v>29</v>
      </c>
      <c r="O1048" t="s">
        <v>11099</v>
      </c>
      <c r="P1048" t="s">
        <v>102</v>
      </c>
      <c r="R1048">
        <v>3919510</v>
      </c>
      <c r="T1048" t="s">
        <v>6264</v>
      </c>
      <c r="V1048" t="s">
        <v>11100</v>
      </c>
      <c r="W1048">
        <v>32124</v>
      </c>
    </row>
    <row r="1049" spans="1:23" x14ac:dyDescent="0.25">
      <c r="A1049" t="s">
        <v>11101</v>
      </c>
      <c r="B1049">
        <v>1</v>
      </c>
      <c r="C1049" t="s">
        <v>11102</v>
      </c>
      <c r="D1049" t="s">
        <v>29</v>
      </c>
      <c r="F1049" t="s">
        <v>6199</v>
      </c>
      <c r="H1049" t="s">
        <v>6776</v>
      </c>
      <c r="I1049" t="s">
        <v>11102</v>
      </c>
      <c r="K1049">
        <v>1</v>
      </c>
      <c r="L1049" t="s">
        <v>11103</v>
      </c>
      <c r="M1049" t="s">
        <v>9195</v>
      </c>
      <c r="N1049">
        <v>24</v>
      </c>
      <c r="O1049" t="s">
        <v>11104</v>
      </c>
      <c r="P1049" t="s">
        <v>29</v>
      </c>
      <c r="T1049" t="s">
        <v>6346</v>
      </c>
      <c r="V1049" t="s">
        <v>11105</v>
      </c>
    </row>
    <row r="1050" spans="1:23" x14ac:dyDescent="0.25">
      <c r="A1050" t="s">
        <v>11106</v>
      </c>
      <c r="B1050">
        <v>1</v>
      </c>
      <c r="C1050" t="s">
        <v>11107</v>
      </c>
      <c r="D1050" t="s">
        <v>126</v>
      </c>
      <c r="F1050" t="s">
        <v>6231</v>
      </c>
      <c r="G1050">
        <v>48</v>
      </c>
      <c r="H1050" t="s">
        <v>6351</v>
      </c>
      <c r="I1050" t="s">
        <v>11107</v>
      </c>
      <c r="J1050">
        <v>15697</v>
      </c>
      <c r="K1050">
        <v>8</v>
      </c>
      <c r="L1050" t="s">
        <v>9765</v>
      </c>
      <c r="M1050" t="s">
        <v>9931</v>
      </c>
      <c r="N1050">
        <v>30</v>
      </c>
      <c r="O1050" t="s">
        <v>11108</v>
      </c>
      <c r="P1050" t="s">
        <v>126</v>
      </c>
      <c r="R1050">
        <v>15647</v>
      </c>
      <c r="T1050" t="s">
        <v>6272</v>
      </c>
      <c r="V1050" t="s">
        <v>11109</v>
      </c>
      <c r="W1050">
        <v>26000</v>
      </c>
    </row>
    <row r="1051" spans="1:23" x14ac:dyDescent="0.25">
      <c r="A1051" t="s">
        <v>919</v>
      </c>
      <c r="B1051">
        <v>1</v>
      </c>
      <c r="C1051" t="s">
        <v>11110</v>
      </c>
      <c r="D1051" t="s">
        <v>64</v>
      </c>
      <c r="E1051" t="s">
        <v>11111</v>
      </c>
      <c r="F1051" t="s">
        <v>6231</v>
      </c>
      <c r="G1051">
        <v>40</v>
      </c>
      <c r="H1051" t="s">
        <v>6837</v>
      </c>
      <c r="I1051" t="s">
        <v>11110</v>
      </c>
      <c r="J1051">
        <v>16345</v>
      </c>
      <c r="K1051">
        <v>6</v>
      </c>
      <c r="L1051" t="s">
        <v>11112</v>
      </c>
      <c r="M1051" t="s">
        <v>11113</v>
      </c>
      <c r="N1051">
        <v>29</v>
      </c>
      <c r="O1051" t="s">
        <v>11114</v>
      </c>
      <c r="P1051" t="s">
        <v>64</v>
      </c>
      <c r="R1051">
        <v>17452</v>
      </c>
      <c r="T1051" t="s">
        <v>6256</v>
      </c>
      <c r="V1051" t="s">
        <v>11115</v>
      </c>
      <c r="W1051">
        <v>28272</v>
      </c>
    </row>
    <row r="1052" spans="1:23" x14ac:dyDescent="0.25">
      <c r="A1052" t="s">
        <v>11116</v>
      </c>
      <c r="B1052">
        <v>1</v>
      </c>
      <c r="C1052" t="s">
        <v>11117</v>
      </c>
      <c r="I1052" t="s">
        <v>11117</v>
      </c>
      <c r="L1052" t="s">
        <v>11118</v>
      </c>
      <c r="M1052" t="s">
        <v>11119</v>
      </c>
      <c r="O1052" t="s">
        <v>11120</v>
      </c>
      <c r="P1052" t="s">
        <v>30</v>
      </c>
    </row>
    <row r="1053" spans="1:23" x14ac:dyDescent="0.25">
      <c r="A1053" t="s">
        <v>11121</v>
      </c>
      <c r="B1053">
        <v>1</v>
      </c>
      <c r="C1053" t="s">
        <v>11122</v>
      </c>
      <c r="D1053" t="s">
        <v>126</v>
      </c>
      <c r="F1053" t="s">
        <v>6199</v>
      </c>
      <c r="G1053">
        <v>85</v>
      </c>
      <c r="H1053" t="s">
        <v>7690</v>
      </c>
      <c r="I1053" t="s">
        <v>11122</v>
      </c>
      <c r="K1053">
        <v>1</v>
      </c>
      <c r="L1053" t="s">
        <v>11123</v>
      </c>
      <c r="M1053" t="s">
        <v>11124</v>
      </c>
      <c r="N1053">
        <v>23</v>
      </c>
      <c r="O1053" t="s">
        <v>11125</v>
      </c>
      <c r="P1053" t="s">
        <v>126</v>
      </c>
      <c r="T1053" t="s">
        <v>6227</v>
      </c>
      <c r="V1053" t="s">
        <v>11126</v>
      </c>
    </row>
    <row r="1054" spans="1:23" x14ac:dyDescent="0.25">
      <c r="A1054" t="s">
        <v>11127</v>
      </c>
      <c r="B1054">
        <v>1</v>
      </c>
      <c r="C1054" t="s">
        <v>11128</v>
      </c>
      <c r="D1054" t="s">
        <v>64</v>
      </c>
      <c r="F1054" t="s">
        <v>6199</v>
      </c>
      <c r="G1054">
        <v>0</v>
      </c>
      <c r="H1054" t="s">
        <v>6232</v>
      </c>
      <c r="I1054" t="s">
        <v>11128</v>
      </c>
      <c r="J1054">
        <v>17253</v>
      </c>
      <c r="K1054">
        <v>7</v>
      </c>
      <c r="L1054" t="s">
        <v>11129</v>
      </c>
      <c r="M1054" t="s">
        <v>6790</v>
      </c>
      <c r="N1054">
        <v>28</v>
      </c>
      <c r="O1054" t="s">
        <v>11130</v>
      </c>
      <c r="P1054" t="s">
        <v>64</v>
      </c>
      <c r="R1054">
        <v>2568174</v>
      </c>
      <c r="T1054" t="s">
        <v>6313</v>
      </c>
      <c r="V1054" t="s">
        <v>11131</v>
      </c>
      <c r="W1054">
        <v>28965</v>
      </c>
    </row>
    <row r="1055" spans="1:23" x14ac:dyDescent="0.25">
      <c r="A1055" t="s">
        <v>11132</v>
      </c>
      <c r="B1055">
        <v>1</v>
      </c>
      <c r="C1055" t="s">
        <v>11133</v>
      </c>
      <c r="F1055" t="s">
        <v>6231</v>
      </c>
      <c r="G1055">
        <v>0</v>
      </c>
      <c r="H1055" t="s">
        <v>30</v>
      </c>
      <c r="I1055" t="s">
        <v>11133</v>
      </c>
      <c r="J1055">
        <v>17917</v>
      </c>
      <c r="K1055">
        <v>0</v>
      </c>
      <c r="L1055" t="s">
        <v>11134</v>
      </c>
      <c r="M1055" t="s">
        <v>11135</v>
      </c>
      <c r="O1055" t="s">
        <v>11136</v>
      </c>
      <c r="P1055" t="s">
        <v>30</v>
      </c>
      <c r="T1055" t="s">
        <v>30</v>
      </c>
    </row>
    <row r="1056" spans="1:23" x14ac:dyDescent="0.25">
      <c r="A1056" t="s">
        <v>11137</v>
      </c>
      <c r="B1056">
        <v>1</v>
      </c>
      <c r="C1056" t="s">
        <v>11138</v>
      </c>
      <c r="D1056" t="s">
        <v>126</v>
      </c>
      <c r="E1056" t="s">
        <v>11139</v>
      </c>
      <c r="F1056" t="s">
        <v>6199</v>
      </c>
      <c r="G1056">
        <v>49</v>
      </c>
      <c r="H1056" t="s">
        <v>6988</v>
      </c>
      <c r="I1056" t="s">
        <v>11138</v>
      </c>
      <c r="J1056">
        <v>19304</v>
      </c>
      <c r="K1056">
        <v>9</v>
      </c>
      <c r="L1056" t="s">
        <v>11140</v>
      </c>
      <c r="M1056" t="s">
        <v>6338</v>
      </c>
      <c r="N1056">
        <v>31</v>
      </c>
      <c r="O1056" t="s">
        <v>11141</v>
      </c>
      <c r="P1056" t="s">
        <v>126</v>
      </c>
      <c r="R1056">
        <v>2971281</v>
      </c>
      <c r="T1056" t="s">
        <v>6355</v>
      </c>
      <c r="V1056" t="s">
        <v>11142</v>
      </c>
      <c r="W1056">
        <v>30627</v>
      </c>
    </row>
    <row r="1057" spans="1:23" x14ac:dyDescent="0.25">
      <c r="A1057" t="s">
        <v>2464</v>
      </c>
      <c r="B1057">
        <v>1</v>
      </c>
      <c r="C1057" t="s">
        <v>2782</v>
      </c>
      <c r="D1057" t="s">
        <v>64</v>
      </c>
      <c r="F1057" t="s">
        <v>6199</v>
      </c>
      <c r="G1057">
        <v>25</v>
      </c>
      <c r="H1057" t="s">
        <v>6260</v>
      </c>
      <c r="I1057" t="s">
        <v>2782</v>
      </c>
      <c r="J1057">
        <v>24312</v>
      </c>
      <c r="K1057">
        <v>3</v>
      </c>
      <c r="L1057" t="s">
        <v>6548</v>
      </c>
      <c r="M1057" t="s">
        <v>11143</v>
      </c>
      <c r="N1057">
        <v>25</v>
      </c>
      <c r="O1057" t="s">
        <v>11144</v>
      </c>
      <c r="P1057" t="s">
        <v>64</v>
      </c>
      <c r="S1057">
        <v>4</v>
      </c>
      <c r="T1057" t="s">
        <v>6346</v>
      </c>
      <c r="U1057" t="s">
        <v>2213</v>
      </c>
      <c r="V1057" t="s">
        <v>11145</v>
      </c>
    </row>
    <row r="1058" spans="1:23" x14ac:dyDescent="0.25">
      <c r="A1058" t="s">
        <v>11146</v>
      </c>
      <c r="B1058">
        <v>1</v>
      </c>
      <c r="C1058" t="s">
        <v>11147</v>
      </c>
      <c r="D1058" t="s">
        <v>64</v>
      </c>
      <c r="F1058" t="s">
        <v>6199</v>
      </c>
      <c r="H1058" t="s">
        <v>6636</v>
      </c>
      <c r="I1058" t="s">
        <v>11147</v>
      </c>
      <c r="K1058">
        <v>1</v>
      </c>
      <c r="L1058" t="s">
        <v>11148</v>
      </c>
      <c r="M1058" t="s">
        <v>11149</v>
      </c>
      <c r="N1058">
        <v>23</v>
      </c>
      <c r="O1058" t="s">
        <v>11150</v>
      </c>
      <c r="P1058" t="s">
        <v>64</v>
      </c>
      <c r="T1058" t="s">
        <v>6313</v>
      </c>
      <c r="V1058" t="s">
        <v>9070</v>
      </c>
    </row>
    <row r="1059" spans="1:23" x14ac:dyDescent="0.25">
      <c r="A1059" t="s">
        <v>11151</v>
      </c>
      <c r="B1059">
        <v>1</v>
      </c>
      <c r="C1059" t="s">
        <v>11152</v>
      </c>
      <c r="F1059" t="s">
        <v>6231</v>
      </c>
      <c r="G1059">
        <v>0</v>
      </c>
      <c r="H1059" t="s">
        <v>30</v>
      </c>
      <c r="I1059" t="s">
        <v>11152</v>
      </c>
      <c r="J1059">
        <v>18844</v>
      </c>
      <c r="K1059">
        <v>0</v>
      </c>
      <c r="L1059" t="s">
        <v>9598</v>
      </c>
      <c r="M1059" t="s">
        <v>11153</v>
      </c>
      <c r="O1059" t="s">
        <v>11154</v>
      </c>
      <c r="P1059" t="s">
        <v>30</v>
      </c>
      <c r="T1059" t="s">
        <v>30</v>
      </c>
    </row>
    <row r="1060" spans="1:23" x14ac:dyDescent="0.25">
      <c r="A1060" t="s">
        <v>11155</v>
      </c>
      <c r="B1060">
        <v>1</v>
      </c>
      <c r="C1060" t="s">
        <v>11156</v>
      </c>
      <c r="D1060" t="s">
        <v>102</v>
      </c>
      <c r="F1060" t="s">
        <v>6199</v>
      </c>
      <c r="G1060">
        <v>0</v>
      </c>
      <c r="H1060" t="s">
        <v>6260</v>
      </c>
      <c r="I1060" t="s">
        <v>11156</v>
      </c>
      <c r="J1060">
        <v>22090</v>
      </c>
      <c r="K1060">
        <v>2</v>
      </c>
      <c r="L1060" t="s">
        <v>9037</v>
      </c>
      <c r="M1060" t="s">
        <v>6338</v>
      </c>
      <c r="N1060">
        <v>24</v>
      </c>
      <c r="O1060" t="s">
        <v>11157</v>
      </c>
      <c r="P1060" t="s">
        <v>102</v>
      </c>
      <c r="R1060">
        <v>3915821</v>
      </c>
      <c r="T1060" t="s">
        <v>6219</v>
      </c>
      <c r="V1060" t="s">
        <v>11158</v>
      </c>
      <c r="W1060">
        <v>33303</v>
      </c>
    </row>
    <row r="1061" spans="1:23" x14ac:dyDescent="0.25">
      <c r="A1061" t="s">
        <v>11159</v>
      </c>
      <c r="B1061">
        <v>1</v>
      </c>
      <c r="C1061" t="s">
        <v>11160</v>
      </c>
      <c r="D1061" t="s">
        <v>64</v>
      </c>
      <c r="E1061" t="s">
        <v>11161</v>
      </c>
      <c r="F1061" t="s">
        <v>6199</v>
      </c>
      <c r="G1061">
        <v>34</v>
      </c>
      <c r="H1061" t="s">
        <v>6215</v>
      </c>
      <c r="I1061" t="s">
        <v>11160</v>
      </c>
      <c r="J1061">
        <v>21286</v>
      </c>
      <c r="K1061">
        <v>3</v>
      </c>
      <c r="L1061" t="s">
        <v>7165</v>
      </c>
      <c r="M1061" t="s">
        <v>7795</v>
      </c>
      <c r="N1061">
        <v>25</v>
      </c>
      <c r="O1061" t="s">
        <v>11162</v>
      </c>
      <c r="P1061" t="s">
        <v>64</v>
      </c>
      <c r="R1061">
        <v>3895788</v>
      </c>
      <c r="T1061" t="s">
        <v>6346</v>
      </c>
      <c r="V1061" t="s">
        <v>11163</v>
      </c>
      <c r="W1061">
        <v>32279</v>
      </c>
    </row>
    <row r="1062" spans="1:23" x14ac:dyDescent="0.25">
      <c r="A1062" t="s">
        <v>205</v>
      </c>
      <c r="B1062">
        <v>1</v>
      </c>
      <c r="C1062" t="s">
        <v>5582</v>
      </c>
      <c r="D1062" t="s">
        <v>64</v>
      </c>
      <c r="E1062" t="s">
        <v>11164</v>
      </c>
      <c r="F1062" t="s">
        <v>6199</v>
      </c>
      <c r="G1062">
        <v>14</v>
      </c>
      <c r="H1062" t="s">
        <v>6629</v>
      </c>
      <c r="I1062" t="s">
        <v>5582</v>
      </c>
      <c r="J1062">
        <v>16855</v>
      </c>
      <c r="K1062">
        <v>8</v>
      </c>
      <c r="L1062" t="s">
        <v>6777</v>
      </c>
      <c r="M1062" t="s">
        <v>6486</v>
      </c>
      <c r="N1062">
        <v>30</v>
      </c>
      <c r="O1062" t="s">
        <v>11165</v>
      </c>
      <c r="P1062" t="s">
        <v>64</v>
      </c>
      <c r="R1062">
        <v>2577134</v>
      </c>
      <c r="T1062" t="s">
        <v>6264</v>
      </c>
      <c r="V1062" t="s">
        <v>11166</v>
      </c>
      <c r="W1062">
        <v>28482</v>
      </c>
    </row>
    <row r="1063" spans="1:23" x14ac:dyDescent="0.25">
      <c r="A1063" t="s">
        <v>2501</v>
      </c>
      <c r="B1063">
        <v>1</v>
      </c>
      <c r="C1063" t="s">
        <v>2807</v>
      </c>
      <c r="D1063" t="s">
        <v>102</v>
      </c>
      <c r="F1063" t="s">
        <v>6199</v>
      </c>
      <c r="G1063">
        <v>18</v>
      </c>
      <c r="H1063" t="s">
        <v>6603</v>
      </c>
      <c r="I1063" t="s">
        <v>2807</v>
      </c>
      <c r="J1063">
        <v>23302</v>
      </c>
      <c r="K1063">
        <v>4</v>
      </c>
      <c r="L1063" t="s">
        <v>11167</v>
      </c>
      <c r="M1063" t="s">
        <v>11168</v>
      </c>
      <c r="N1063">
        <v>29</v>
      </c>
      <c r="O1063" t="s">
        <v>11169</v>
      </c>
      <c r="P1063" t="s">
        <v>102</v>
      </c>
      <c r="S1063">
        <v>7</v>
      </c>
      <c r="T1063" t="s">
        <v>6454</v>
      </c>
      <c r="U1063" t="s">
        <v>2311</v>
      </c>
      <c r="V1063" t="s">
        <v>11170</v>
      </c>
    </row>
    <row r="1064" spans="1:23" x14ac:dyDescent="0.25">
      <c r="A1064" t="s">
        <v>11171</v>
      </c>
      <c r="B1064">
        <v>1</v>
      </c>
      <c r="C1064" t="s">
        <v>11172</v>
      </c>
      <c r="D1064" t="s">
        <v>126</v>
      </c>
      <c r="F1064" t="s">
        <v>6199</v>
      </c>
      <c r="G1064">
        <v>40</v>
      </c>
      <c r="H1064" t="s">
        <v>6223</v>
      </c>
      <c r="I1064" t="s">
        <v>11172</v>
      </c>
      <c r="J1064">
        <v>23621</v>
      </c>
      <c r="K1064">
        <v>4</v>
      </c>
      <c r="L1064" t="s">
        <v>6304</v>
      </c>
      <c r="M1064" t="s">
        <v>11173</v>
      </c>
      <c r="N1064">
        <v>27</v>
      </c>
      <c r="O1064" t="s">
        <v>11174</v>
      </c>
      <c r="P1064" t="s">
        <v>126</v>
      </c>
      <c r="S1064">
        <v>5</v>
      </c>
      <c r="T1064" t="s">
        <v>6355</v>
      </c>
      <c r="U1064" t="s">
        <v>2213</v>
      </c>
      <c r="V1064" t="s">
        <v>8631</v>
      </c>
    </row>
    <row r="1065" spans="1:23" x14ac:dyDescent="0.25">
      <c r="A1065" t="s">
        <v>11175</v>
      </c>
      <c r="B1065">
        <v>1</v>
      </c>
      <c r="C1065" t="s">
        <v>11176</v>
      </c>
      <c r="D1065" t="s">
        <v>102</v>
      </c>
      <c r="F1065" t="s">
        <v>6199</v>
      </c>
      <c r="H1065" t="s">
        <v>7944</v>
      </c>
      <c r="I1065" t="s">
        <v>11176</v>
      </c>
      <c r="K1065">
        <v>1</v>
      </c>
      <c r="L1065" t="s">
        <v>7691</v>
      </c>
      <c r="M1065" t="s">
        <v>11177</v>
      </c>
      <c r="N1065">
        <v>24</v>
      </c>
      <c r="O1065" t="s">
        <v>11178</v>
      </c>
      <c r="P1065" t="s">
        <v>102</v>
      </c>
      <c r="T1065" t="s">
        <v>6313</v>
      </c>
      <c r="V1065" t="s">
        <v>11179</v>
      </c>
    </row>
    <row r="1066" spans="1:23" x14ac:dyDescent="0.25">
      <c r="A1066" t="s">
        <v>11180</v>
      </c>
      <c r="B1066">
        <v>1</v>
      </c>
      <c r="C1066" t="s">
        <v>11181</v>
      </c>
      <c r="D1066" t="s">
        <v>102</v>
      </c>
      <c r="E1066" t="s">
        <v>11182</v>
      </c>
      <c r="F1066" t="s">
        <v>6199</v>
      </c>
      <c r="G1066">
        <v>9</v>
      </c>
      <c r="H1066" t="s">
        <v>8162</v>
      </c>
      <c r="I1066" t="s">
        <v>11181</v>
      </c>
      <c r="J1066">
        <v>20680</v>
      </c>
      <c r="K1066">
        <v>4</v>
      </c>
      <c r="L1066" t="s">
        <v>8946</v>
      </c>
      <c r="M1066" t="s">
        <v>9054</v>
      </c>
      <c r="N1066">
        <v>27</v>
      </c>
      <c r="O1066" t="s">
        <v>11183</v>
      </c>
      <c r="P1066" t="s">
        <v>102</v>
      </c>
      <c r="R1066">
        <v>3052494</v>
      </c>
      <c r="T1066" t="s">
        <v>6313</v>
      </c>
      <c r="V1066" t="s">
        <v>11184</v>
      </c>
      <c r="W1066">
        <v>31772</v>
      </c>
    </row>
    <row r="1067" spans="1:23" x14ac:dyDescent="0.25">
      <c r="A1067" t="s">
        <v>5970</v>
      </c>
      <c r="B1067">
        <v>1</v>
      </c>
      <c r="C1067" t="s">
        <v>5969</v>
      </c>
      <c r="D1067" t="s">
        <v>31</v>
      </c>
      <c r="F1067" t="s">
        <v>6199</v>
      </c>
      <c r="G1067">
        <v>0</v>
      </c>
      <c r="H1067" t="s">
        <v>6383</v>
      </c>
      <c r="I1067" t="s">
        <v>5969</v>
      </c>
      <c r="J1067">
        <v>21429</v>
      </c>
      <c r="K1067">
        <v>3</v>
      </c>
      <c r="L1067" t="s">
        <v>6625</v>
      </c>
      <c r="M1067" t="s">
        <v>11185</v>
      </c>
      <c r="N1067">
        <v>25</v>
      </c>
      <c r="O1067" t="s">
        <v>11186</v>
      </c>
      <c r="P1067" t="s">
        <v>31</v>
      </c>
      <c r="T1067" t="s">
        <v>6346</v>
      </c>
      <c r="V1067" t="s">
        <v>11187</v>
      </c>
    </row>
    <row r="1068" spans="1:23" x14ac:dyDescent="0.25">
      <c r="A1068" t="s">
        <v>11188</v>
      </c>
      <c r="B1068">
        <v>1</v>
      </c>
      <c r="C1068" t="s">
        <v>11189</v>
      </c>
      <c r="D1068" t="s">
        <v>102</v>
      </c>
      <c r="E1068" t="s">
        <v>11190</v>
      </c>
      <c r="F1068" t="s">
        <v>6231</v>
      </c>
      <c r="G1068">
        <v>0</v>
      </c>
      <c r="H1068" t="s">
        <v>6868</v>
      </c>
      <c r="I1068" t="s">
        <v>11189</v>
      </c>
      <c r="J1068">
        <v>20477</v>
      </c>
      <c r="K1068">
        <v>4</v>
      </c>
      <c r="L1068" t="s">
        <v>8320</v>
      </c>
      <c r="M1068" t="s">
        <v>11191</v>
      </c>
      <c r="N1068">
        <v>27</v>
      </c>
      <c r="O1068" t="s">
        <v>11192</v>
      </c>
      <c r="P1068" t="s">
        <v>102</v>
      </c>
      <c r="R1068">
        <v>3040137</v>
      </c>
      <c r="T1068" t="s">
        <v>6227</v>
      </c>
      <c r="V1068" t="s">
        <v>11193</v>
      </c>
      <c r="W1068">
        <v>31462</v>
      </c>
    </row>
    <row r="1069" spans="1:23" x14ac:dyDescent="0.25">
      <c r="A1069" t="s">
        <v>460</v>
      </c>
      <c r="B1069">
        <v>1</v>
      </c>
      <c r="C1069" t="s">
        <v>11194</v>
      </c>
      <c r="D1069" t="s">
        <v>126</v>
      </c>
      <c r="E1069" t="s">
        <v>11195</v>
      </c>
      <c r="F1069" t="s">
        <v>6231</v>
      </c>
      <c r="G1069">
        <v>0</v>
      </c>
      <c r="H1069" t="s">
        <v>6658</v>
      </c>
      <c r="I1069" t="s">
        <v>11194</v>
      </c>
      <c r="J1069">
        <v>19326</v>
      </c>
      <c r="K1069">
        <v>5</v>
      </c>
      <c r="L1069" t="s">
        <v>6982</v>
      </c>
      <c r="M1069" t="s">
        <v>11196</v>
      </c>
      <c r="N1069">
        <v>27</v>
      </c>
      <c r="O1069" t="s">
        <v>11197</v>
      </c>
      <c r="P1069" t="s">
        <v>126</v>
      </c>
      <c r="R1069">
        <v>2968204</v>
      </c>
      <c r="T1069" t="s">
        <v>6227</v>
      </c>
      <c r="V1069" t="s">
        <v>11198</v>
      </c>
      <c r="W1069">
        <v>30559</v>
      </c>
    </row>
    <row r="1070" spans="1:23" x14ac:dyDescent="0.25">
      <c r="A1070" t="s">
        <v>2239</v>
      </c>
      <c r="B1070">
        <v>1</v>
      </c>
      <c r="C1070" t="s">
        <v>2600</v>
      </c>
      <c r="D1070" t="s">
        <v>102</v>
      </c>
      <c r="F1070" t="s">
        <v>6199</v>
      </c>
      <c r="G1070">
        <v>3</v>
      </c>
      <c r="H1070" t="s">
        <v>6697</v>
      </c>
      <c r="I1070" t="s">
        <v>2600</v>
      </c>
      <c r="J1070">
        <v>24180</v>
      </c>
      <c r="K1070">
        <v>3</v>
      </c>
      <c r="L1070" t="s">
        <v>11199</v>
      </c>
      <c r="M1070" t="s">
        <v>9798</v>
      </c>
      <c r="N1070">
        <v>25</v>
      </c>
      <c r="O1070" t="s">
        <v>11200</v>
      </c>
      <c r="P1070" t="s">
        <v>102</v>
      </c>
      <c r="S1070">
        <v>4</v>
      </c>
      <c r="T1070" t="s">
        <v>6454</v>
      </c>
      <c r="U1070" t="s">
        <v>34</v>
      </c>
      <c r="V1070" t="s">
        <v>11201</v>
      </c>
    </row>
    <row r="1071" spans="1:23" x14ac:dyDescent="0.25">
      <c r="A1071" t="s">
        <v>11202</v>
      </c>
      <c r="B1071">
        <v>1</v>
      </c>
      <c r="C1071" t="s">
        <v>11203</v>
      </c>
      <c r="D1071" t="s">
        <v>64</v>
      </c>
      <c r="F1071" t="s">
        <v>6199</v>
      </c>
      <c r="G1071">
        <v>26</v>
      </c>
      <c r="H1071" t="s">
        <v>6405</v>
      </c>
      <c r="I1071" t="s">
        <v>11203</v>
      </c>
      <c r="K1071">
        <v>3</v>
      </c>
      <c r="L1071" t="s">
        <v>11204</v>
      </c>
      <c r="M1071" t="s">
        <v>11205</v>
      </c>
      <c r="N1071">
        <v>25</v>
      </c>
      <c r="O1071" t="s">
        <v>11206</v>
      </c>
      <c r="P1071" t="s">
        <v>64</v>
      </c>
      <c r="T1071" t="s">
        <v>6346</v>
      </c>
      <c r="V1071" t="s">
        <v>8267</v>
      </c>
    </row>
    <row r="1072" spans="1:23" x14ac:dyDescent="0.25">
      <c r="A1072" t="s">
        <v>2216</v>
      </c>
      <c r="B1072">
        <v>1</v>
      </c>
      <c r="C1072" t="s">
        <v>2574</v>
      </c>
      <c r="D1072" t="s">
        <v>102</v>
      </c>
      <c r="F1072" t="s">
        <v>6199</v>
      </c>
      <c r="G1072">
        <v>9</v>
      </c>
      <c r="H1072" t="s">
        <v>6421</v>
      </c>
      <c r="I1072" t="s">
        <v>2574</v>
      </c>
      <c r="J1072">
        <v>23368</v>
      </c>
      <c r="K1072">
        <v>4</v>
      </c>
      <c r="L1072" t="s">
        <v>7800</v>
      </c>
      <c r="M1072" t="s">
        <v>11207</v>
      </c>
      <c r="N1072">
        <v>27</v>
      </c>
      <c r="O1072" t="s">
        <v>11208</v>
      </c>
      <c r="P1072" t="s">
        <v>102</v>
      </c>
      <c r="S1072">
        <v>2</v>
      </c>
      <c r="T1072" t="s">
        <v>6264</v>
      </c>
      <c r="U1072" t="s">
        <v>2217</v>
      </c>
      <c r="V1072" t="s">
        <v>10259</v>
      </c>
    </row>
    <row r="1073" spans="1:23" x14ac:dyDescent="0.25">
      <c r="A1073" t="s">
        <v>11209</v>
      </c>
      <c r="B1073">
        <v>1</v>
      </c>
      <c r="C1073" t="s">
        <v>11210</v>
      </c>
      <c r="D1073" t="s">
        <v>102</v>
      </c>
      <c r="F1073" t="s">
        <v>6231</v>
      </c>
      <c r="G1073">
        <v>85</v>
      </c>
      <c r="H1073" t="s">
        <v>8014</v>
      </c>
      <c r="I1073" t="s">
        <v>11210</v>
      </c>
      <c r="J1073">
        <v>18682</v>
      </c>
      <c r="K1073">
        <v>0</v>
      </c>
      <c r="L1073" t="s">
        <v>11211</v>
      </c>
      <c r="M1073" t="s">
        <v>11212</v>
      </c>
      <c r="N1073">
        <v>24</v>
      </c>
      <c r="O1073" t="s">
        <v>11213</v>
      </c>
      <c r="P1073" t="s">
        <v>102</v>
      </c>
      <c r="R1073">
        <v>3059552</v>
      </c>
      <c r="T1073" t="s">
        <v>6385</v>
      </c>
      <c r="V1073" t="s">
        <v>6582</v>
      </c>
      <c r="W1073">
        <v>29987</v>
      </c>
    </row>
    <row r="1074" spans="1:23" x14ac:dyDescent="0.25">
      <c r="A1074" t="s">
        <v>11214</v>
      </c>
      <c r="B1074">
        <v>1</v>
      </c>
      <c r="C1074" t="s">
        <v>11215</v>
      </c>
      <c r="D1074" t="s">
        <v>126</v>
      </c>
      <c r="E1074" t="s">
        <v>11216</v>
      </c>
      <c r="F1074" t="s">
        <v>6231</v>
      </c>
      <c r="G1074">
        <v>49</v>
      </c>
      <c r="H1074" t="s">
        <v>6672</v>
      </c>
      <c r="I1074" t="s">
        <v>11215</v>
      </c>
      <c r="J1074">
        <v>20275</v>
      </c>
      <c r="K1074">
        <v>4</v>
      </c>
      <c r="L1074" t="s">
        <v>11217</v>
      </c>
      <c r="M1074" t="s">
        <v>11218</v>
      </c>
      <c r="N1074">
        <v>25</v>
      </c>
      <c r="O1074" t="s">
        <v>11219</v>
      </c>
      <c r="P1074" t="s">
        <v>126</v>
      </c>
      <c r="R1074">
        <v>3115251</v>
      </c>
      <c r="T1074" t="s">
        <v>6227</v>
      </c>
      <c r="V1074" t="s">
        <v>11220</v>
      </c>
      <c r="W1074">
        <v>31635</v>
      </c>
    </row>
    <row r="1075" spans="1:23" x14ac:dyDescent="0.25">
      <c r="A1075" t="s">
        <v>352</v>
      </c>
      <c r="B1075">
        <v>1</v>
      </c>
      <c r="C1075" t="s">
        <v>5585</v>
      </c>
      <c r="D1075" t="s">
        <v>64</v>
      </c>
      <c r="E1075" t="s">
        <v>11221</v>
      </c>
      <c r="F1075" t="s">
        <v>6199</v>
      </c>
      <c r="G1075">
        <v>29</v>
      </c>
      <c r="H1075" t="s">
        <v>6553</v>
      </c>
      <c r="I1075" t="s">
        <v>5585</v>
      </c>
      <c r="J1075">
        <v>19824</v>
      </c>
      <c r="K1075">
        <v>4</v>
      </c>
      <c r="L1075" t="s">
        <v>11222</v>
      </c>
      <c r="M1075" t="s">
        <v>11223</v>
      </c>
      <c r="N1075">
        <v>26</v>
      </c>
      <c r="O1075" t="s">
        <v>11224</v>
      </c>
      <c r="P1075" t="s">
        <v>64</v>
      </c>
      <c r="R1075">
        <v>3128774</v>
      </c>
      <c r="T1075" t="s">
        <v>6212</v>
      </c>
      <c r="V1075" t="s">
        <v>11225</v>
      </c>
      <c r="W1075">
        <v>31100</v>
      </c>
    </row>
    <row r="1076" spans="1:23" x14ac:dyDescent="0.25">
      <c r="A1076" t="s">
        <v>87</v>
      </c>
      <c r="B1076">
        <v>1</v>
      </c>
      <c r="C1076" t="s">
        <v>11226</v>
      </c>
      <c r="D1076" t="s">
        <v>29</v>
      </c>
      <c r="E1076" t="s">
        <v>11227</v>
      </c>
      <c r="F1076" t="s">
        <v>6199</v>
      </c>
      <c r="G1076">
        <v>11</v>
      </c>
      <c r="H1076" t="s">
        <v>6629</v>
      </c>
      <c r="I1076" t="s">
        <v>11226</v>
      </c>
      <c r="J1076">
        <v>15694</v>
      </c>
      <c r="K1076">
        <v>14</v>
      </c>
      <c r="L1076" t="s">
        <v>9309</v>
      </c>
      <c r="M1076" t="s">
        <v>11228</v>
      </c>
      <c r="N1076">
        <v>38</v>
      </c>
      <c r="O1076" t="s">
        <v>11229</v>
      </c>
      <c r="P1076" t="s">
        <v>29</v>
      </c>
      <c r="R1076">
        <v>15168</v>
      </c>
      <c r="S1076">
        <v>3</v>
      </c>
      <c r="T1076" t="s">
        <v>6219</v>
      </c>
      <c r="U1076" t="s">
        <v>2229</v>
      </c>
      <c r="V1076" t="s">
        <v>11230</v>
      </c>
      <c r="W1076">
        <v>26483</v>
      </c>
    </row>
    <row r="1077" spans="1:23" x14ac:dyDescent="0.25">
      <c r="A1077" t="s">
        <v>11231</v>
      </c>
      <c r="B1077">
        <v>1</v>
      </c>
      <c r="C1077" t="s">
        <v>11232</v>
      </c>
      <c r="D1077" t="s">
        <v>126</v>
      </c>
      <c r="E1077" t="s">
        <v>11233</v>
      </c>
      <c r="F1077" t="s">
        <v>6199</v>
      </c>
      <c r="G1077">
        <v>0</v>
      </c>
      <c r="H1077" t="s">
        <v>6658</v>
      </c>
      <c r="I1077" t="s">
        <v>11232</v>
      </c>
      <c r="J1077">
        <v>21420</v>
      </c>
      <c r="K1077">
        <v>3</v>
      </c>
      <c r="L1077" t="s">
        <v>6598</v>
      </c>
      <c r="M1077" t="s">
        <v>11234</v>
      </c>
      <c r="N1077">
        <v>25</v>
      </c>
      <c r="O1077" t="s">
        <v>11235</v>
      </c>
      <c r="P1077" t="s">
        <v>126</v>
      </c>
      <c r="R1077">
        <v>3116573</v>
      </c>
      <c r="T1077" t="s">
        <v>6227</v>
      </c>
      <c r="V1077" t="s">
        <v>8729</v>
      </c>
      <c r="W1077">
        <v>32270</v>
      </c>
    </row>
    <row r="1078" spans="1:23" x14ac:dyDescent="0.25">
      <c r="A1078" t="s">
        <v>11236</v>
      </c>
      <c r="B1078">
        <v>1</v>
      </c>
      <c r="C1078" t="s">
        <v>11237</v>
      </c>
      <c r="F1078" t="s">
        <v>6231</v>
      </c>
      <c r="G1078">
        <v>0</v>
      </c>
      <c r="H1078" t="s">
        <v>30</v>
      </c>
      <c r="I1078" t="s">
        <v>11237</v>
      </c>
      <c r="J1078">
        <v>18830</v>
      </c>
      <c r="K1078">
        <v>0</v>
      </c>
      <c r="L1078" t="s">
        <v>11238</v>
      </c>
      <c r="M1078" t="s">
        <v>11239</v>
      </c>
      <c r="O1078" t="s">
        <v>11240</v>
      </c>
      <c r="P1078" t="s">
        <v>30</v>
      </c>
      <c r="T1078" t="s">
        <v>30</v>
      </c>
    </row>
    <row r="1079" spans="1:23" x14ac:dyDescent="0.25">
      <c r="A1079" t="s">
        <v>872</v>
      </c>
      <c r="B1079">
        <v>1</v>
      </c>
      <c r="C1079" t="s">
        <v>11241</v>
      </c>
      <c r="D1079" t="s">
        <v>64</v>
      </c>
      <c r="F1079" t="s">
        <v>6231</v>
      </c>
      <c r="G1079">
        <v>0</v>
      </c>
      <c r="H1079" t="s">
        <v>6296</v>
      </c>
      <c r="I1079" t="s">
        <v>11241</v>
      </c>
      <c r="J1079">
        <v>18530</v>
      </c>
      <c r="K1079">
        <v>6</v>
      </c>
      <c r="L1079" t="s">
        <v>11242</v>
      </c>
      <c r="M1079" t="s">
        <v>8789</v>
      </c>
      <c r="N1079">
        <v>28</v>
      </c>
      <c r="O1079" t="s">
        <v>11243</v>
      </c>
      <c r="P1079" t="s">
        <v>64</v>
      </c>
      <c r="R1079">
        <v>3042945</v>
      </c>
      <c r="T1079" t="s">
        <v>6313</v>
      </c>
      <c r="V1079" t="s">
        <v>9222</v>
      </c>
      <c r="W1079">
        <v>29731</v>
      </c>
    </row>
    <row r="1080" spans="1:23" x14ac:dyDescent="0.25">
      <c r="A1080" t="s">
        <v>11244</v>
      </c>
      <c r="B1080">
        <v>1</v>
      </c>
      <c r="C1080" t="s">
        <v>11245</v>
      </c>
      <c r="D1080" t="s">
        <v>126</v>
      </c>
      <c r="F1080" t="s">
        <v>6231</v>
      </c>
      <c r="G1080">
        <v>86</v>
      </c>
      <c r="H1080" t="s">
        <v>6658</v>
      </c>
      <c r="I1080" t="s">
        <v>11245</v>
      </c>
      <c r="K1080">
        <v>1</v>
      </c>
      <c r="L1080" t="s">
        <v>11246</v>
      </c>
      <c r="M1080" t="s">
        <v>6361</v>
      </c>
      <c r="O1080" t="s">
        <v>11247</v>
      </c>
      <c r="P1080" t="s">
        <v>126</v>
      </c>
      <c r="T1080" t="s">
        <v>6355</v>
      </c>
    </row>
    <row r="1081" spans="1:23" x14ac:dyDescent="0.25">
      <c r="A1081" t="s">
        <v>11248</v>
      </c>
      <c r="B1081">
        <v>1</v>
      </c>
      <c r="C1081" t="s">
        <v>11249</v>
      </c>
      <c r="D1081" t="s">
        <v>126</v>
      </c>
      <c r="E1081" t="s">
        <v>11250</v>
      </c>
      <c r="F1081" t="s">
        <v>6231</v>
      </c>
      <c r="G1081">
        <v>0</v>
      </c>
      <c r="H1081" t="s">
        <v>2866</v>
      </c>
      <c r="I1081" t="s">
        <v>11249</v>
      </c>
      <c r="J1081">
        <v>20196</v>
      </c>
      <c r="K1081">
        <v>4</v>
      </c>
      <c r="L1081" t="s">
        <v>6224</v>
      </c>
      <c r="M1081" t="s">
        <v>11251</v>
      </c>
      <c r="N1081">
        <v>26</v>
      </c>
      <c r="O1081" t="s">
        <v>11252</v>
      </c>
      <c r="P1081" t="s">
        <v>126</v>
      </c>
      <c r="R1081">
        <v>3047488</v>
      </c>
      <c r="T1081" t="s">
        <v>6363</v>
      </c>
      <c r="V1081" t="s">
        <v>11253</v>
      </c>
      <c r="W1081">
        <v>31400</v>
      </c>
    </row>
    <row r="1082" spans="1:23" x14ac:dyDescent="0.25">
      <c r="A1082" t="s">
        <v>11254</v>
      </c>
      <c r="B1082">
        <v>1</v>
      </c>
      <c r="C1082" t="s">
        <v>11255</v>
      </c>
      <c r="F1082" t="s">
        <v>6231</v>
      </c>
      <c r="G1082">
        <v>0</v>
      </c>
      <c r="H1082" t="s">
        <v>30</v>
      </c>
      <c r="I1082" t="s">
        <v>11255</v>
      </c>
      <c r="J1082">
        <v>17889</v>
      </c>
      <c r="K1082">
        <v>0</v>
      </c>
      <c r="L1082" t="s">
        <v>10638</v>
      </c>
      <c r="M1082" t="s">
        <v>11256</v>
      </c>
      <c r="O1082" t="s">
        <v>11257</v>
      </c>
      <c r="P1082" t="s">
        <v>30</v>
      </c>
      <c r="T1082" t="s">
        <v>30</v>
      </c>
    </row>
    <row r="1083" spans="1:23" x14ac:dyDescent="0.25">
      <c r="A1083" t="s">
        <v>11258</v>
      </c>
      <c r="B1083">
        <v>1</v>
      </c>
      <c r="C1083" t="s">
        <v>11259</v>
      </c>
      <c r="D1083" t="s">
        <v>102</v>
      </c>
      <c r="E1083" t="s">
        <v>11260</v>
      </c>
      <c r="F1083" t="s">
        <v>6199</v>
      </c>
      <c r="G1083">
        <v>29</v>
      </c>
      <c r="H1083" t="s">
        <v>7411</v>
      </c>
      <c r="I1083" t="s">
        <v>11259</v>
      </c>
      <c r="J1083">
        <v>21178</v>
      </c>
      <c r="K1083">
        <v>4</v>
      </c>
      <c r="L1083" t="s">
        <v>8151</v>
      </c>
      <c r="M1083" t="s">
        <v>7906</v>
      </c>
      <c r="N1083">
        <v>28</v>
      </c>
      <c r="O1083" t="s">
        <v>11261</v>
      </c>
      <c r="P1083" t="s">
        <v>102</v>
      </c>
      <c r="R1083">
        <v>4069806</v>
      </c>
      <c r="T1083" t="s">
        <v>6212</v>
      </c>
      <c r="V1083" t="s">
        <v>10750</v>
      </c>
      <c r="W1083">
        <v>32547</v>
      </c>
    </row>
    <row r="1084" spans="1:23" x14ac:dyDescent="0.25">
      <c r="A1084" t="s">
        <v>11262</v>
      </c>
      <c r="B1084">
        <v>1</v>
      </c>
      <c r="C1084" t="s">
        <v>11263</v>
      </c>
      <c r="D1084" t="s">
        <v>102</v>
      </c>
      <c r="F1084" t="s">
        <v>6199</v>
      </c>
      <c r="G1084">
        <v>3</v>
      </c>
      <c r="H1084" t="s">
        <v>6776</v>
      </c>
      <c r="I1084" t="s">
        <v>11263</v>
      </c>
      <c r="J1084">
        <v>28642</v>
      </c>
      <c r="K1084">
        <v>0</v>
      </c>
      <c r="L1084" t="s">
        <v>11264</v>
      </c>
      <c r="M1084" t="s">
        <v>11265</v>
      </c>
      <c r="O1084" t="s">
        <v>11266</v>
      </c>
      <c r="P1084" t="s">
        <v>102</v>
      </c>
      <c r="T1084" t="s">
        <v>6219</v>
      </c>
      <c r="U1084" t="s">
        <v>2246</v>
      </c>
    </row>
    <row r="1085" spans="1:23" x14ac:dyDescent="0.25">
      <c r="A1085" t="s">
        <v>701</v>
      </c>
      <c r="B1085">
        <v>1</v>
      </c>
      <c r="C1085" t="s">
        <v>11267</v>
      </c>
      <c r="D1085" t="s">
        <v>102</v>
      </c>
      <c r="F1085" t="s">
        <v>6925</v>
      </c>
      <c r="G1085">
        <v>13</v>
      </c>
      <c r="H1085" t="s">
        <v>6405</v>
      </c>
      <c r="I1085" t="s">
        <v>11267</v>
      </c>
      <c r="J1085">
        <v>16731</v>
      </c>
      <c r="K1085">
        <v>9</v>
      </c>
      <c r="L1085" t="s">
        <v>6665</v>
      </c>
      <c r="M1085" t="s">
        <v>7096</v>
      </c>
      <c r="N1085">
        <v>30</v>
      </c>
      <c r="O1085" t="s">
        <v>11268</v>
      </c>
      <c r="P1085" t="s">
        <v>102</v>
      </c>
      <c r="R1085">
        <v>14285</v>
      </c>
      <c r="T1085" t="s">
        <v>6742</v>
      </c>
      <c r="V1085" t="s">
        <v>11269</v>
      </c>
      <c r="W1085">
        <v>25594</v>
      </c>
    </row>
    <row r="1086" spans="1:23" x14ac:dyDescent="0.25">
      <c r="A1086" t="s">
        <v>11270</v>
      </c>
      <c r="B1086">
        <v>1</v>
      </c>
      <c r="C1086" t="s">
        <v>11271</v>
      </c>
      <c r="D1086" t="s">
        <v>102</v>
      </c>
      <c r="F1086" t="s">
        <v>6231</v>
      </c>
      <c r="G1086">
        <v>89</v>
      </c>
      <c r="H1086" t="s">
        <v>6260</v>
      </c>
      <c r="I1086" t="s">
        <v>11271</v>
      </c>
      <c r="K1086">
        <v>1</v>
      </c>
      <c r="L1086" t="s">
        <v>6926</v>
      </c>
      <c r="M1086" t="s">
        <v>6270</v>
      </c>
      <c r="N1086">
        <v>25</v>
      </c>
      <c r="O1086" t="s">
        <v>11272</v>
      </c>
      <c r="P1086" t="s">
        <v>102</v>
      </c>
      <c r="T1086" t="s">
        <v>6219</v>
      </c>
      <c r="V1086" t="s">
        <v>6300</v>
      </c>
    </row>
    <row r="1087" spans="1:23" x14ac:dyDescent="0.25">
      <c r="A1087" t="s">
        <v>1578</v>
      </c>
      <c r="B1087">
        <v>1</v>
      </c>
      <c r="C1087" t="s">
        <v>1577</v>
      </c>
      <c r="D1087" t="s">
        <v>102</v>
      </c>
      <c r="F1087" t="s">
        <v>6199</v>
      </c>
      <c r="G1087">
        <v>10</v>
      </c>
      <c r="H1087" t="s">
        <v>6296</v>
      </c>
      <c r="I1087" t="s">
        <v>1577</v>
      </c>
      <c r="J1087">
        <v>26044</v>
      </c>
      <c r="K1087">
        <v>1</v>
      </c>
      <c r="L1087" t="s">
        <v>11273</v>
      </c>
      <c r="M1087" t="s">
        <v>11274</v>
      </c>
      <c r="N1087">
        <v>22</v>
      </c>
      <c r="O1087" t="s">
        <v>11275</v>
      </c>
      <c r="P1087" t="s">
        <v>102</v>
      </c>
      <c r="S1087">
        <v>2</v>
      </c>
      <c r="T1087" t="s">
        <v>6264</v>
      </c>
      <c r="U1087" t="s">
        <v>2229</v>
      </c>
      <c r="V1087" t="s">
        <v>11276</v>
      </c>
    </row>
    <row r="1088" spans="1:23" x14ac:dyDescent="0.25">
      <c r="A1088" t="s">
        <v>11277</v>
      </c>
      <c r="B1088">
        <v>1</v>
      </c>
      <c r="C1088" t="s">
        <v>11278</v>
      </c>
      <c r="D1088" t="s">
        <v>64</v>
      </c>
      <c r="F1088" t="s">
        <v>6199</v>
      </c>
      <c r="G1088">
        <v>0</v>
      </c>
      <c r="H1088" t="s">
        <v>6336</v>
      </c>
      <c r="I1088" t="s">
        <v>11278</v>
      </c>
      <c r="J1088">
        <v>22405</v>
      </c>
      <c r="K1088">
        <v>2</v>
      </c>
      <c r="L1088" t="s">
        <v>8103</v>
      </c>
      <c r="M1088" t="s">
        <v>11279</v>
      </c>
      <c r="N1088">
        <v>26</v>
      </c>
      <c r="O1088" t="s">
        <v>11280</v>
      </c>
      <c r="P1088" t="s">
        <v>64</v>
      </c>
      <c r="R1088">
        <v>3915427</v>
      </c>
      <c r="T1088" t="s">
        <v>6313</v>
      </c>
      <c r="V1088" t="s">
        <v>11281</v>
      </c>
      <c r="W1088">
        <v>33281</v>
      </c>
    </row>
    <row r="1089" spans="1:23" x14ac:dyDescent="0.25">
      <c r="A1089" t="s">
        <v>11282</v>
      </c>
      <c r="B1089">
        <v>1</v>
      </c>
      <c r="C1089" t="s">
        <v>11283</v>
      </c>
      <c r="D1089" t="s">
        <v>6610</v>
      </c>
      <c r="E1089" t="s">
        <v>11284</v>
      </c>
      <c r="F1089" t="s">
        <v>6231</v>
      </c>
      <c r="G1089">
        <v>3</v>
      </c>
      <c r="H1089" t="s">
        <v>7391</v>
      </c>
      <c r="I1089" t="s">
        <v>11283</v>
      </c>
      <c r="J1089">
        <v>17450</v>
      </c>
      <c r="K1089">
        <v>7</v>
      </c>
      <c r="L1089" t="s">
        <v>6224</v>
      </c>
      <c r="M1089" t="s">
        <v>11285</v>
      </c>
      <c r="N1089">
        <v>29</v>
      </c>
      <c r="O1089" t="s">
        <v>11286</v>
      </c>
      <c r="P1089" t="s">
        <v>6610</v>
      </c>
      <c r="R1089">
        <v>2516357</v>
      </c>
      <c r="T1089" t="s">
        <v>6219</v>
      </c>
      <c r="V1089" t="s">
        <v>11287</v>
      </c>
      <c r="W1089">
        <v>28905</v>
      </c>
    </row>
    <row r="1090" spans="1:23" x14ac:dyDescent="0.25">
      <c r="A1090" t="s">
        <v>11288</v>
      </c>
      <c r="B1090">
        <v>1</v>
      </c>
      <c r="C1090" t="s">
        <v>11289</v>
      </c>
      <c r="D1090" t="s">
        <v>126</v>
      </c>
      <c r="F1090" t="s">
        <v>6199</v>
      </c>
      <c r="G1090">
        <v>82</v>
      </c>
      <c r="H1090" t="s">
        <v>6585</v>
      </c>
      <c r="I1090" t="s">
        <v>11289</v>
      </c>
      <c r="K1090">
        <v>3</v>
      </c>
      <c r="L1090" t="s">
        <v>7515</v>
      </c>
      <c r="M1090" t="s">
        <v>11290</v>
      </c>
      <c r="N1090">
        <v>26</v>
      </c>
      <c r="O1090" t="s">
        <v>11291</v>
      </c>
      <c r="P1090" t="s">
        <v>126</v>
      </c>
      <c r="T1090" t="s">
        <v>6355</v>
      </c>
      <c r="V1090" t="s">
        <v>11292</v>
      </c>
    </row>
    <row r="1091" spans="1:23" x14ac:dyDescent="0.25">
      <c r="A1091" t="s">
        <v>11293</v>
      </c>
      <c r="B1091">
        <v>1</v>
      </c>
      <c r="C1091" t="s">
        <v>11294</v>
      </c>
      <c r="F1091" t="s">
        <v>6231</v>
      </c>
      <c r="G1091">
        <v>0</v>
      </c>
      <c r="H1091" t="s">
        <v>30</v>
      </c>
      <c r="I1091" t="s">
        <v>11294</v>
      </c>
      <c r="J1091">
        <v>17835</v>
      </c>
      <c r="K1091">
        <v>0</v>
      </c>
      <c r="L1091" t="s">
        <v>6368</v>
      </c>
      <c r="M1091" t="s">
        <v>11295</v>
      </c>
      <c r="O1091" t="s">
        <v>11296</v>
      </c>
      <c r="P1091" t="s">
        <v>30</v>
      </c>
      <c r="T1091" t="s">
        <v>30</v>
      </c>
    </row>
    <row r="1092" spans="1:23" x14ac:dyDescent="0.25">
      <c r="A1092" t="s">
        <v>11297</v>
      </c>
      <c r="B1092">
        <v>1</v>
      </c>
      <c r="C1092" t="s">
        <v>11298</v>
      </c>
      <c r="D1092" t="s">
        <v>6787</v>
      </c>
      <c r="F1092" t="s">
        <v>6199</v>
      </c>
      <c r="G1092">
        <v>59</v>
      </c>
      <c r="H1092" t="s">
        <v>6585</v>
      </c>
      <c r="I1092" t="s">
        <v>11298</v>
      </c>
      <c r="J1092">
        <v>19298</v>
      </c>
      <c r="K1092">
        <v>5</v>
      </c>
      <c r="L1092" t="s">
        <v>7488</v>
      </c>
      <c r="M1092" t="s">
        <v>8746</v>
      </c>
      <c r="N1092">
        <v>28</v>
      </c>
      <c r="O1092" t="s">
        <v>11299</v>
      </c>
      <c r="P1092" t="s">
        <v>64</v>
      </c>
      <c r="R1092">
        <v>4081808</v>
      </c>
      <c r="T1092" t="s">
        <v>6264</v>
      </c>
      <c r="V1092" t="s">
        <v>11300</v>
      </c>
      <c r="W1092">
        <v>30573</v>
      </c>
    </row>
    <row r="1093" spans="1:23" x14ac:dyDescent="0.25">
      <c r="A1093" t="s">
        <v>11301</v>
      </c>
      <c r="B1093">
        <v>1</v>
      </c>
      <c r="C1093" t="s">
        <v>11302</v>
      </c>
      <c r="D1093" t="s">
        <v>126</v>
      </c>
      <c r="E1093" t="s">
        <v>11303</v>
      </c>
      <c r="F1093" t="s">
        <v>6231</v>
      </c>
      <c r="G1093">
        <v>46</v>
      </c>
      <c r="H1093" t="s">
        <v>8993</v>
      </c>
      <c r="I1093" t="s">
        <v>11302</v>
      </c>
      <c r="J1093">
        <v>20264</v>
      </c>
      <c r="K1093">
        <v>5</v>
      </c>
      <c r="L1093" t="s">
        <v>7095</v>
      </c>
      <c r="M1093" t="s">
        <v>11304</v>
      </c>
      <c r="N1093">
        <v>27</v>
      </c>
      <c r="O1093" t="s">
        <v>11305</v>
      </c>
      <c r="P1093" t="s">
        <v>126</v>
      </c>
      <c r="R1093">
        <v>3128439</v>
      </c>
      <c r="T1093" t="s">
        <v>6227</v>
      </c>
      <c r="V1093" t="s">
        <v>11306</v>
      </c>
      <c r="W1093">
        <v>31561</v>
      </c>
    </row>
    <row r="1094" spans="1:23" x14ac:dyDescent="0.25">
      <c r="A1094" t="s">
        <v>1558</v>
      </c>
      <c r="B1094">
        <v>1</v>
      </c>
      <c r="C1094" t="s">
        <v>1557</v>
      </c>
      <c r="D1094" t="s">
        <v>102</v>
      </c>
      <c r="F1094" t="s">
        <v>6199</v>
      </c>
      <c r="G1094">
        <v>13</v>
      </c>
      <c r="H1094" t="s">
        <v>6289</v>
      </c>
      <c r="I1094" t="s">
        <v>1557</v>
      </c>
      <c r="J1094">
        <v>23253</v>
      </c>
      <c r="K1094">
        <v>3</v>
      </c>
      <c r="L1094" t="s">
        <v>11307</v>
      </c>
      <c r="M1094" t="s">
        <v>11308</v>
      </c>
      <c r="N1094">
        <v>25</v>
      </c>
      <c r="O1094" t="s">
        <v>11309</v>
      </c>
      <c r="P1094" t="s">
        <v>102</v>
      </c>
      <c r="S1094">
        <v>4</v>
      </c>
      <c r="T1094" t="s">
        <v>6219</v>
      </c>
      <c r="U1094" t="s">
        <v>2311</v>
      </c>
      <c r="V1094" t="s">
        <v>11310</v>
      </c>
    </row>
    <row r="1095" spans="1:23" x14ac:dyDescent="0.25">
      <c r="A1095" t="s">
        <v>176</v>
      </c>
      <c r="B1095">
        <v>1</v>
      </c>
      <c r="C1095" t="s">
        <v>5531</v>
      </c>
      <c r="D1095" t="s">
        <v>102</v>
      </c>
      <c r="E1095" t="s">
        <v>11311</v>
      </c>
      <c r="F1095" t="s">
        <v>6199</v>
      </c>
      <c r="G1095">
        <v>3</v>
      </c>
      <c r="H1095" t="s">
        <v>6697</v>
      </c>
      <c r="I1095" t="s">
        <v>5531</v>
      </c>
      <c r="J1095">
        <v>14865</v>
      </c>
      <c r="K1095">
        <v>11</v>
      </c>
      <c r="L1095" t="s">
        <v>7645</v>
      </c>
      <c r="M1095" t="s">
        <v>11312</v>
      </c>
      <c r="N1095">
        <v>33</v>
      </c>
      <c r="O1095" t="s">
        <v>11313</v>
      </c>
      <c r="P1095" t="s">
        <v>102</v>
      </c>
      <c r="R1095">
        <v>15839</v>
      </c>
      <c r="T1095" t="s">
        <v>6446</v>
      </c>
      <c r="V1095" t="s">
        <v>11314</v>
      </c>
      <c r="W1095">
        <v>26701</v>
      </c>
    </row>
    <row r="1096" spans="1:23" x14ac:dyDescent="0.25">
      <c r="A1096" t="s">
        <v>11315</v>
      </c>
      <c r="B1096">
        <v>1</v>
      </c>
      <c r="C1096" t="s">
        <v>11316</v>
      </c>
      <c r="D1096" t="s">
        <v>64</v>
      </c>
      <c r="F1096" t="s">
        <v>6199</v>
      </c>
      <c r="G1096">
        <v>0</v>
      </c>
      <c r="H1096" t="s">
        <v>5428</v>
      </c>
      <c r="I1096" t="s">
        <v>11316</v>
      </c>
      <c r="J1096">
        <v>17421</v>
      </c>
      <c r="K1096">
        <v>11</v>
      </c>
      <c r="L1096" t="s">
        <v>11317</v>
      </c>
      <c r="M1096" t="s">
        <v>11318</v>
      </c>
      <c r="N1096">
        <v>34</v>
      </c>
      <c r="O1096" t="s">
        <v>11319</v>
      </c>
      <c r="P1096" t="s">
        <v>64</v>
      </c>
      <c r="T1096" t="s">
        <v>6264</v>
      </c>
      <c r="V1096" t="s">
        <v>11320</v>
      </c>
    </row>
    <row r="1097" spans="1:23" x14ac:dyDescent="0.25">
      <c r="A1097" t="s">
        <v>308</v>
      </c>
      <c r="B1097">
        <v>1</v>
      </c>
      <c r="C1097" t="s">
        <v>6776</v>
      </c>
      <c r="D1097" t="s">
        <v>126</v>
      </c>
      <c r="E1097" t="s">
        <v>11321</v>
      </c>
      <c r="F1097" t="s">
        <v>6925</v>
      </c>
      <c r="G1097">
        <v>0</v>
      </c>
      <c r="H1097" t="s">
        <v>7206</v>
      </c>
      <c r="I1097" t="s">
        <v>6776</v>
      </c>
      <c r="J1097">
        <v>5084</v>
      </c>
      <c r="K1097">
        <v>16</v>
      </c>
      <c r="L1097" t="s">
        <v>11322</v>
      </c>
      <c r="M1097" t="s">
        <v>6598</v>
      </c>
      <c r="N1097">
        <v>37</v>
      </c>
      <c r="O1097" t="s">
        <v>11323</v>
      </c>
      <c r="P1097" t="s">
        <v>126</v>
      </c>
      <c r="R1097">
        <v>9592</v>
      </c>
      <c r="T1097" t="s">
        <v>6204</v>
      </c>
      <c r="V1097" t="s">
        <v>11324</v>
      </c>
      <c r="W1097">
        <v>7755</v>
      </c>
    </row>
    <row r="1098" spans="1:23" x14ac:dyDescent="0.25">
      <c r="A1098" t="s">
        <v>11325</v>
      </c>
      <c r="B1098">
        <v>1</v>
      </c>
      <c r="C1098" t="s">
        <v>11326</v>
      </c>
      <c r="F1098" t="s">
        <v>6231</v>
      </c>
      <c r="G1098">
        <v>0</v>
      </c>
      <c r="H1098" t="s">
        <v>30</v>
      </c>
      <c r="I1098" t="s">
        <v>11326</v>
      </c>
      <c r="J1098">
        <v>19817</v>
      </c>
      <c r="K1098">
        <v>0</v>
      </c>
      <c r="L1098" t="s">
        <v>11327</v>
      </c>
      <c r="M1098" t="s">
        <v>8513</v>
      </c>
      <c r="O1098" t="s">
        <v>11328</v>
      </c>
      <c r="P1098" t="s">
        <v>30</v>
      </c>
      <c r="T1098" t="s">
        <v>30</v>
      </c>
    </row>
    <row r="1099" spans="1:23" x14ac:dyDescent="0.25">
      <c r="A1099" t="s">
        <v>11329</v>
      </c>
      <c r="B1099">
        <v>1</v>
      </c>
      <c r="C1099" t="s">
        <v>11330</v>
      </c>
      <c r="D1099" t="s">
        <v>102</v>
      </c>
      <c r="F1099" t="s">
        <v>6199</v>
      </c>
      <c r="G1099">
        <v>0</v>
      </c>
      <c r="H1099" t="s">
        <v>6260</v>
      </c>
      <c r="I1099" t="s">
        <v>11330</v>
      </c>
      <c r="K1099">
        <v>1</v>
      </c>
      <c r="L1099" t="s">
        <v>11331</v>
      </c>
      <c r="M1099" t="s">
        <v>11332</v>
      </c>
      <c r="O1099" t="s">
        <v>11333</v>
      </c>
      <c r="P1099" t="s">
        <v>102</v>
      </c>
      <c r="T1099" t="s">
        <v>6204</v>
      </c>
    </row>
    <row r="1100" spans="1:23" x14ac:dyDescent="0.25">
      <c r="A1100" t="s">
        <v>11334</v>
      </c>
      <c r="B1100">
        <v>1</v>
      </c>
      <c r="C1100" t="s">
        <v>11335</v>
      </c>
      <c r="D1100" t="s">
        <v>102</v>
      </c>
      <c r="F1100" t="s">
        <v>6231</v>
      </c>
      <c r="G1100">
        <v>19</v>
      </c>
      <c r="H1100" t="s">
        <v>6289</v>
      </c>
      <c r="I1100" t="s">
        <v>11335</v>
      </c>
      <c r="J1100">
        <v>17242</v>
      </c>
      <c r="K1100">
        <v>1</v>
      </c>
      <c r="L1100" t="s">
        <v>11336</v>
      </c>
      <c r="M1100" t="s">
        <v>7070</v>
      </c>
      <c r="N1100">
        <v>26</v>
      </c>
      <c r="O1100" t="s">
        <v>11337</v>
      </c>
      <c r="P1100" t="s">
        <v>102</v>
      </c>
      <c r="R1100">
        <v>2512378</v>
      </c>
      <c r="T1100" t="s">
        <v>6371</v>
      </c>
      <c r="V1100" t="s">
        <v>9324</v>
      </c>
      <c r="W1100">
        <v>29105</v>
      </c>
    </row>
    <row r="1101" spans="1:23" x14ac:dyDescent="0.25">
      <c r="A1101" t="s">
        <v>11338</v>
      </c>
      <c r="B1101">
        <v>1</v>
      </c>
      <c r="C1101" t="s">
        <v>11339</v>
      </c>
      <c r="D1101" t="s">
        <v>102</v>
      </c>
      <c r="F1101" t="s">
        <v>6199</v>
      </c>
      <c r="G1101">
        <v>87</v>
      </c>
      <c r="H1101" t="s">
        <v>6690</v>
      </c>
      <c r="I1101" t="s">
        <v>11339</v>
      </c>
      <c r="J1101">
        <v>25985</v>
      </c>
      <c r="K1101">
        <v>1</v>
      </c>
      <c r="L1101" t="s">
        <v>11340</v>
      </c>
      <c r="M1101" t="s">
        <v>6822</v>
      </c>
      <c r="N1101">
        <v>25</v>
      </c>
      <c r="O1101" t="s">
        <v>11341</v>
      </c>
      <c r="P1101" t="s">
        <v>102</v>
      </c>
      <c r="T1101" t="s">
        <v>6346</v>
      </c>
      <c r="U1101" t="s">
        <v>2278</v>
      </c>
      <c r="V1101" t="s">
        <v>11342</v>
      </c>
    </row>
    <row r="1102" spans="1:23" x14ac:dyDescent="0.25">
      <c r="A1102" t="s">
        <v>2307</v>
      </c>
      <c r="B1102">
        <v>1</v>
      </c>
      <c r="C1102" t="s">
        <v>2675</v>
      </c>
      <c r="D1102" t="s">
        <v>64</v>
      </c>
      <c r="F1102" t="s">
        <v>6199</v>
      </c>
      <c r="G1102">
        <v>24</v>
      </c>
      <c r="H1102" t="s">
        <v>6342</v>
      </c>
      <c r="I1102" t="s">
        <v>2675</v>
      </c>
      <c r="J1102">
        <v>25899</v>
      </c>
      <c r="K1102">
        <v>1</v>
      </c>
      <c r="L1102" t="s">
        <v>11343</v>
      </c>
      <c r="M1102" t="s">
        <v>6796</v>
      </c>
      <c r="N1102">
        <v>23</v>
      </c>
      <c r="O1102" t="s">
        <v>11344</v>
      </c>
      <c r="P1102" t="s">
        <v>64</v>
      </c>
      <c r="S1102">
        <v>4</v>
      </c>
      <c r="T1102" t="s">
        <v>6313</v>
      </c>
      <c r="U1102" t="s">
        <v>62</v>
      </c>
      <c r="V1102" t="s">
        <v>11345</v>
      </c>
    </row>
    <row r="1103" spans="1:23" x14ac:dyDescent="0.25">
      <c r="A1103" t="s">
        <v>348</v>
      </c>
      <c r="B1103">
        <v>1</v>
      </c>
      <c r="C1103" t="s">
        <v>1225</v>
      </c>
      <c r="D1103" t="s">
        <v>29</v>
      </c>
      <c r="E1103" t="s">
        <v>11346</v>
      </c>
      <c r="F1103" t="s">
        <v>6199</v>
      </c>
      <c r="G1103">
        <v>8</v>
      </c>
      <c r="H1103" t="s">
        <v>6336</v>
      </c>
      <c r="I1103" t="s">
        <v>1225</v>
      </c>
      <c r="J1103">
        <v>19781</v>
      </c>
      <c r="K1103">
        <v>8</v>
      </c>
      <c r="L1103" t="s">
        <v>11347</v>
      </c>
      <c r="M1103" t="s">
        <v>8789</v>
      </c>
      <c r="N1103">
        <v>29</v>
      </c>
      <c r="O1103" t="s">
        <v>11348</v>
      </c>
      <c r="P1103" t="s">
        <v>29</v>
      </c>
      <c r="R1103">
        <v>3916387</v>
      </c>
      <c r="S1103">
        <v>1</v>
      </c>
      <c r="T1103" t="s">
        <v>6212</v>
      </c>
      <c r="U1103" t="s">
        <v>2221</v>
      </c>
      <c r="V1103" t="s">
        <v>11349</v>
      </c>
      <c r="W1103">
        <v>31002</v>
      </c>
    </row>
    <row r="1104" spans="1:23" x14ac:dyDescent="0.25">
      <c r="A1104" t="s">
        <v>11350</v>
      </c>
      <c r="B1104">
        <v>1</v>
      </c>
      <c r="C1104" t="s">
        <v>11351</v>
      </c>
      <c r="D1104" t="s">
        <v>31</v>
      </c>
      <c r="F1104" t="s">
        <v>6199</v>
      </c>
      <c r="G1104">
        <v>16</v>
      </c>
      <c r="H1104" t="s">
        <v>6296</v>
      </c>
      <c r="I1104" t="s">
        <v>11351</v>
      </c>
      <c r="J1104">
        <v>24423</v>
      </c>
      <c r="K1104">
        <v>3</v>
      </c>
      <c r="L1104" t="s">
        <v>6754</v>
      </c>
      <c r="M1104" t="s">
        <v>11352</v>
      </c>
      <c r="N1104">
        <v>26</v>
      </c>
      <c r="O1104" t="s">
        <v>11353</v>
      </c>
      <c r="P1104" t="s">
        <v>31</v>
      </c>
      <c r="S1104">
        <v>1</v>
      </c>
      <c r="T1104" t="s">
        <v>6219</v>
      </c>
      <c r="U1104" t="s">
        <v>2208</v>
      </c>
      <c r="V1104" t="s">
        <v>11354</v>
      </c>
    </row>
    <row r="1105" spans="1:23" x14ac:dyDescent="0.25">
      <c r="A1105" t="s">
        <v>11355</v>
      </c>
      <c r="B1105">
        <v>1</v>
      </c>
      <c r="C1105" t="s">
        <v>11356</v>
      </c>
      <c r="D1105" t="s">
        <v>31</v>
      </c>
      <c r="F1105" t="s">
        <v>6199</v>
      </c>
      <c r="H1105" t="s">
        <v>6336</v>
      </c>
      <c r="I1105" t="s">
        <v>11356</v>
      </c>
      <c r="K1105">
        <v>1</v>
      </c>
      <c r="L1105" t="s">
        <v>11357</v>
      </c>
      <c r="M1105" t="s">
        <v>7386</v>
      </c>
      <c r="O1105" t="s">
        <v>11358</v>
      </c>
      <c r="P1105" t="s">
        <v>31</v>
      </c>
      <c r="T1105" t="s">
        <v>6313</v>
      </c>
    </row>
    <row r="1106" spans="1:23" x14ac:dyDescent="0.25">
      <c r="A1106" t="s">
        <v>11359</v>
      </c>
      <c r="B1106">
        <v>1</v>
      </c>
      <c r="C1106" t="s">
        <v>11360</v>
      </c>
      <c r="D1106" t="s">
        <v>102</v>
      </c>
      <c r="F1106" t="s">
        <v>6199</v>
      </c>
      <c r="G1106">
        <v>24</v>
      </c>
      <c r="H1106" t="s">
        <v>8014</v>
      </c>
      <c r="I1106" t="s">
        <v>11360</v>
      </c>
      <c r="J1106">
        <v>25908</v>
      </c>
      <c r="K1106">
        <v>0</v>
      </c>
      <c r="L1106" t="s">
        <v>11361</v>
      </c>
      <c r="M1106" t="s">
        <v>6626</v>
      </c>
      <c r="N1106">
        <v>23</v>
      </c>
      <c r="O1106" t="s">
        <v>11362</v>
      </c>
      <c r="P1106" t="s">
        <v>102</v>
      </c>
      <c r="T1106" t="s">
        <v>6313</v>
      </c>
      <c r="U1106" t="s">
        <v>70</v>
      </c>
      <c r="V1106" t="s">
        <v>11363</v>
      </c>
    </row>
    <row r="1107" spans="1:23" x14ac:dyDescent="0.25">
      <c r="A1107" t="s">
        <v>11364</v>
      </c>
      <c r="B1107">
        <v>1</v>
      </c>
      <c r="C1107" t="s">
        <v>11365</v>
      </c>
      <c r="D1107" t="s">
        <v>29</v>
      </c>
      <c r="F1107" t="s">
        <v>6199</v>
      </c>
      <c r="G1107">
        <v>17</v>
      </c>
      <c r="H1107" t="s">
        <v>6215</v>
      </c>
      <c r="I1107" t="s">
        <v>11365</v>
      </c>
      <c r="J1107">
        <v>28136</v>
      </c>
      <c r="K1107">
        <v>0</v>
      </c>
      <c r="L1107" t="s">
        <v>11366</v>
      </c>
      <c r="M1107" t="s">
        <v>11367</v>
      </c>
      <c r="N1107">
        <v>25</v>
      </c>
      <c r="O1107" t="s">
        <v>11368</v>
      </c>
      <c r="P1107" t="s">
        <v>29</v>
      </c>
      <c r="T1107" t="s">
        <v>6204</v>
      </c>
      <c r="U1107" t="s">
        <v>2322</v>
      </c>
      <c r="V1107" t="s">
        <v>11310</v>
      </c>
    </row>
    <row r="1108" spans="1:23" x14ac:dyDescent="0.25">
      <c r="A1108" t="s">
        <v>2126</v>
      </c>
      <c r="B1108">
        <v>1</v>
      </c>
      <c r="C1108" t="s">
        <v>5002</v>
      </c>
      <c r="D1108" t="s">
        <v>64</v>
      </c>
      <c r="F1108" t="s">
        <v>6199</v>
      </c>
      <c r="G1108">
        <v>30</v>
      </c>
      <c r="H1108" t="s">
        <v>6611</v>
      </c>
      <c r="I1108" t="s">
        <v>5002</v>
      </c>
      <c r="J1108">
        <v>24365</v>
      </c>
      <c r="K1108">
        <v>3</v>
      </c>
      <c r="L1108" t="s">
        <v>11369</v>
      </c>
      <c r="M1108" t="s">
        <v>11370</v>
      </c>
      <c r="N1108">
        <v>25</v>
      </c>
      <c r="O1108" t="s">
        <v>11371</v>
      </c>
      <c r="P1108" t="s">
        <v>64</v>
      </c>
      <c r="T1108" t="s">
        <v>6264</v>
      </c>
      <c r="V1108" t="s">
        <v>11372</v>
      </c>
    </row>
    <row r="1109" spans="1:23" x14ac:dyDescent="0.25">
      <c r="A1109" t="s">
        <v>11373</v>
      </c>
      <c r="B1109">
        <v>1</v>
      </c>
      <c r="C1109" t="s">
        <v>11374</v>
      </c>
      <c r="D1109" t="s">
        <v>102</v>
      </c>
      <c r="F1109" t="s">
        <v>6199</v>
      </c>
      <c r="G1109">
        <v>82</v>
      </c>
      <c r="H1109" t="s">
        <v>6289</v>
      </c>
      <c r="I1109" t="s">
        <v>11374</v>
      </c>
      <c r="K1109">
        <v>1</v>
      </c>
      <c r="L1109" t="s">
        <v>11375</v>
      </c>
      <c r="M1109" t="s">
        <v>8773</v>
      </c>
      <c r="N1109">
        <v>23</v>
      </c>
      <c r="O1109" t="s">
        <v>11376</v>
      </c>
      <c r="P1109" t="s">
        <v>102</v>
      </c>
      <c r="T1109" t="s">
        <v>6355</v>
      </c>
      <c r="V1109" t="s">
        <v>11377</v>
      </c>
    </row>
    <row r="1110" spans="1:23" x14ac:dyDescent="0.25">
      <c r="A1110" t="s">
        <v>11378</v>
      </c>
      <c r="B1110">
        <v>1</v>
      </c>
      <c r="C1110" t="s">
        <v>11379</v>
      </c>
      <c r="D1110" t="s">
        <v>6610</v>
      </c>
      <c r="E1110" t="s">
        <v>11380</v>
      </c>
      <c r="F1110" t="s">
        <v>6199</v>
      </c>
      <c r="G1110">
        <v>0</v>
      </c>
      <c r="H1110" t="s">
        <v>7411</v>
      </c>
      <c r="I1110" t="s">
        <v>11379</v>
      </c>
      <c r="J1110">
        <v>19818</v>
      </c>
      <c r="K1110">
        <v>5</v>
      </c>
      <c r="L1110" t="s">
        <v>11381</v>
      </c>
      <c r="M1110" t="s">
        <v>11382</v>
      </c>
      <c r="N1110">
        <v>28</v>
      </c>
      <c r="O1110" t="s">
        <v>11383</v>
      </c>
      <c r="P1110" t="s">
        <v>6610</v>
      </c>
      <c r="R1110">
        <v>3050015</v>
      </c>
      <c r="T1110" t="s">
        <v>6219</v>
      </c>
      <c r="V1110" t="s">
        <v>11384</v>
      </c>
      <c r="W1110">
        <v>30967</v>
      </c>
    </row>
    <row r="1111" spans="1:23" x14ac:dyDescent="0.25">
      <c r="A1111" t="s">
        <v>1484</v>
      </c>
      <c r="B1111">
        <v>1</v>
      </c>
      <c r="C1111" t="s">
        <v>1483</v>
      </c>
      <c r="D1111" t="s">
        <v>126</v>
      </c>
      <c r="F1111" t="s">
        <v>6199</v>
      </c>
      <c r="G1111">
        <v>87</v>
      </c>
      <c r="H1111" t="s">
        <v>6672</v>
      </c>
      <c r="I1111" t="s">
        <v>1483</v>
      </c>
      <c r="J1111">
        <v>26757</v>
      </c>
      <c r="K1111">
        <v>0</v>
      </c>
      <c r="L1111" t="s">
        <v>8921</v>
      </c>
      <c r="M1111" t="s">
        <v>11385</v>
      </c>
      <c r="N1111">
        <v>23</v>
      </c>
      <c r="O1111" t="s">
        <v>11386</v>
      </c>
      <c r="P1111" t="s">
        <v>126</v>
      </c>
      <c r="S1111">
        <v>2</v>
      </c>
      <c r="T1111" t="s">
        <v>6204</v>
      </c>
      <c r="U1111" t="s">
        <v>2311</v>
      </c>
      <c r="V1111" t="s">
        <v>11387</v>
      </c>
    </row>
    <row r="1112" spans="1:23" x14ac:dyDescent="0.25">
      <c r="A1112" t="s">
        <v>1469</v>
      </c>
      <c r="B1112">
        <v>1</v>
      </c>
      <c r="C1112" t="s">
        <v>1468</v>
      </c>
      <c r="D1112" t="s">
        <v>102</v>
      </c>
      <c r="F1112" t="s">
        <v>6199</v>
      </c>
      <c r="G1112">
        <v>11</v>
      </c>
      <c r="H1112" t="s">
        <v>7128</v>
      </c>
      <c r="I1112" t="s">
        <v>1468</v>
      </c>
      <c r="J1112">
        <v>25098</v>
      </c>
      <c r="K1112">
        <v>2</v>
      </c>
      <c r="L1112" t="s">
        <v>7800</v>
      </c>
      <c r="M1112" t="s">
        <v>11388</v>
      </c>
      <c r="N1112">
        <v>24</v>
      </c>
      <c r="O1112" t="s">
        <v>11389</v>
      </c>
      <c r="P1112" t="s">
        <v>102</v>
      </c>
      <c r="Q1112" t="s">
        <v>6922</v>
      </c>
      <c r="S1112">
        <v>3</v>
      </c>
      <c r="T1112" t="s">
        <v>6219</v>
      </c>
      <c r="U1112" t="s">
        <v>94</v>
      </c>
      <c r="V1112" t="s">
        <v>11390</v>
      </c>
    </row>
    <row r="1113" spans="1:23" x14ac:dyDescent="0.25">
      <c r="A1113" t="s">
        <v>11391</v>
      </c>
      <c r="B1113">
        <v>1</v>
      </c>
      <c r="C1113" t="s">
        <v>11392</v>
      </c>
      <c r="D1113" t="s">
        <v>126</v>
      </c>
      <c r="F1113" t="s">
        <v>6199</v>
      </c>
      <c r="G1113">
        <v>48</v>
      </c>
      <c r="H1113" t="s">
        <v>6781</v>
      </c>
      <c r="I1113" t="s">
        <v>11392</v>
      </c>
      <c r="J1113">
        <v>28062</v>
      </c>
      <c r="K1113">
        <v>0</v>
      </c>
      <c r="L1113" t="s">
        <v>9210</v>
      </c>
      <c r="M1113" t="s">
        <v>11393</v>
      </c>
      <c r="N1113">
        <v>22</v>
      </c>
      <c r="O1113" t="s">
        <v>11394</v>
      </c>
      <c r="P1113" t="s">
        <v>126</v>
      </c>
      <c r="Q1113" t="s">
        <v>6922</v>
      </c>
      <c r="T1113" t="s">
        <v>6204</v>
      </c>
      <c r="U1113" t="s">
        <v>28</v>
      </c>
      <c r="V1113" t="s">
        <v>8811</v>
      </c>
    </row>
    <row r="1114" spans="1:23" x14ac:dyDescent="0.25">
      <c r="A1114" t="s">
        <v>5962</v>
      </c>
      <c r="B1114">
        <v>1</v>
      </c>
      <c r="C1114" t="s">
        <v>5961</v>
      </c>
      <c r="D1114" t="s">
        <v>31</v>
      </c>
      <c r="F1114" t="s">
        <v>6199</v>
      </c>
      <c r="G1114">
        <v>0</v>
      </c>
      <c r="H1114" t="s">
        <v>6232</v>
      </c>
      <c r="I1114" t="s">
        <v>5961</v>
      </c>
      <c r="J1114">
        <v>22425</v>
      </c>
      <c r="K1114">
        <v>2</v>
      </c>
      <c r="L1114" t="s">
        <v>6210</v>
      </c>
      <c r="M1114" t="s">
        <v>11395</v>
      </c>
      <c r="N1114">
        <v>24</v>
      </c>
      <c r="O1114" t="s">
        <v>11396</v>
      </c>
      <c r="P1114" t="s">
        <v>31</v>
      </c>
      <c r="R1114">
        <v>4035098</v>
      </c>
      <c r="T1114" t="s">
        <v>6212</v>
      </c>
      <c r="V1114" t="s">
        <v>11397</v>
      </c>
      <c r="W1114">
        <v>33343</v>
      </c>
    </row>
    <row r="1115" spans="1:23" x14ac:dyDescent="0.25">
      <c r="A1115" t="s">
        <v>581</v>
      </c>
      <c r="B1115">
        <v>1</v>
      </c>
      <c r="C1115" t="s">
        <v>5580</v>
      </c>
      <c r="D1115" t="s">
        <v>31</v>
      </c>
      <c r="E1115" t="s">
        <v>11398</v>
      </c>
      <c r="F1115" t="s">
        <v>6199</v>
      </c>
      <c r="G1115">
        <v>9</v>
      </c>
      <c r="H1115" t="s">
        <v>6421</v>
      </c>
      <c r="I1115" t="s">
        <v>5580</v>
      </c>
      <c r="J1115">
        <v>1410</v>
      </c>
      <c r="K1115">
        <v>18</v>
      </c>
      <c r="L1115" t="s">
        <v>7051</v>
      </c>
      <c r="M1115" t="s">
        <v>11399</v>
      </c>
      <c r="N1115">
        <v>40</v>
      </c>
      <c r="O1115" t="s">
        <v>11400</v>
      </c>
      <c r="P1115" t="s">
        <v>31</v>
      </c>
      <c r="R1115">
        <v>9354</v>
      </c>
      <c r="T1115" t="s">
        <v>6264</v>
      </c>
      <c r="V1115" t="s">
        <v>11401</v>
      </c>
      <c r="W1115">
        <v>7520</v>
      </c>
    </row>
    <row r="1116" spans="1:23" x14ac:dyDescent="0.25">
      <c r="A1116" t="s">
        <v>33</v>
      </c>
      <c r="B1116">
        <v>1</v>
      </c>
      <c r="C1116" t="s">
        <v>5257</v>
      </c>
      <c r="D1116" t="s">
        <v>29</v>
      </c>
      <c r="E1116" t="s">
        <v>11402</v>
      </c>
      <c r="F1116" t="s">
        <v>6199</v>
      </c>
      <c r="G1116">
        <v>12</v>
      </c>
      <c r="H1116" t="s">
        <v>6215</v>
      </c>
      <c r="I1116" t="s">
        <v>5257</v>
      </c>
      <c r="J1116">
        <v>4314</v>
      </c>
      <c r="K1116">
        <v>23</v>
      </c>
      <c r="L1116" t="s">
        <v>11327</v>
      </c>
      <c r="M1116" t="s">
        <v>9941</v>
      </c>
      <c r="N1116">
        <v>45</v>
      </c>
      <c r="O1116" t="s">
        <v>11403</v>
      </c>
      <c r="P1116" t="s">
        <v>29</v>
      </c>
      <c r="R1116">
        <v>2330</v>
      </c>
      <c r="T1116" t="s">
        <v>6227</v>
      </c>
      <c r="V1116" t="s">
        <v>11404</v>
      </c>
      <c r="W1116">
        <v>5228</v>
      </c>
    </row>
    <row r="1117" spans="1:23" x14ac:dyDescent="0.25">
      <c r="A1117" t="s">
        <v>879</v>
      </c>
      <c r="B1117">
        <v>1</v>
      </c>
      <c r="C1117" t="s">
        <v>2721</v>
      </c>
      <c r="D1117" t="s">
        <v>64</v>
      </c>
      <c r="E1117" t="s">
        <v>11405</v>
      </c>
      <c r="F1117" t="s">
        <v>6199</v>
      </c>
      <c r="G1117">
        <v>26</v>
      </c>
      <c r="H1117" t="s">
        <v>6336</v>
      </c>
      <c r="I1117" t="s">
        <v>2721</v>
      </c>
      <c r="J1117">
        <v>19065</v>
      </c>
      <c r="K1117">
        <v>9</v>
      </c>
      <c r="L1117" t="s">
        <v>6013</v>
      </c>
      <c r="M1117" t="s">
        <v>11406</v>
      </c>
      <c r="N1117">
        <v>30</v>
      </c>
      <c r="O1117" t="s">
        <v>11407</v>
      </c>
      <c r="P1117" t="s">
        <v>64</v>
      </c>
      <c r="R1117">
        <v>3127586</v>
      </c>
      <c r="S1117">
        <v>3</v>
      </c>
      <c r="T1117" t="s">
        <v>6446</v>
      </c>
      <c r="U1117" t="s">
        <v>2208</v>
      </c>
      <c r="V1117" t="s">
        <v>11408</v>
      </c>
      <c r="W1117">
        <v>30275</v>
      </c>
    </row>
    <row r="1118" spans="1:23" x14ac:dyDescent="0.25">
      <c r="A1118" t="s">
        <v>11409</v>
      </c>
      <c r="B1118">
        <v>1</v>
      </c>
      <c r="C1118" t="s">
        <v>11410</v>
      </c>
      <c r="F1118" t="s">
        <v>6231</v>
      </c>
      <c r="G1118">
        <v>0</v>
      </c>
      <c r="H1118" t="s">
        <v>30</v>
      </c>
      <c r="I1118" t="s">
        <v>11410</v>
      </c>
      <c r="J1118">
        <v>18834</v>
      </c>
      <c r="K1118">
        <v>0</v>
      </c>
      <c r="L1118" t="s">
        <v>11411</v>
      </c>
      <c r="M1118" t="s">
        <v>11412</v>
      </c>
      <c r="O1118" t="s">
        <v>11413</v>
      </c>
      <c r="P1118" t="s">
        <v>30</v>
      </c>
      <c r="T1118" t="s">
        <v>30</v>
      </c>
    </row>
    <row r="1119" spans="1:23" x14ac:dyDescent="0.25">
      <c r="A1119" t="s">
        <v>11414</v>
      </c>
      <c r="B1119">
        <v>1</v>
      </c>
      <c r="C1119" t="s">
        <v>11415</v>
      </c>
      <c r="D1119" t="s">
        <v>102</v>
      </c>
      <c r="F1119" t="s">
        <v>6199</v>
      </c>
      <c r="G1119">
        <v>81</v>
      </c>
      <c r="H1119" t="s">
        <v>6629</v>
      </c>
      <c r="I1119" t="s">
        <v>11415</v>
      </c>
      <c r="J1119">
        <v>26683</v>
      </c>
      <c r="K1119">
        <v>1</v>
      </c>
      <c r="L1119" t="s">
        <v>11416</v>
      </c>
      <c r="M1119" t="s">
        <v>7609</v>
      </c>
      <c r="N1119">
        <v>24</v>
      </c>
      <c r="O1119" t="s">
        <v>11417</v>
      </c>
      <c r="P1119" t="s">
        <v>102</v>
      </c>
      <c r="T1119" t="s">
        <v>6227</v>
      </c>
      <c r="U1119" t="s">
        <v>70</v>
      </c>
      <c r="V1119" t="s">
        <v>11418</v>
      </c>
    </row>
    <row r="1120" spans="1:23" x14ac:dyDescent="0.25">
      <c r="A1120" t="s">
        <v>11419</v>
      </c>
      <c r="B1120">
        <v>1</v>
      </c>
      <c r="C1120" t="s">
        <v>11420</v>
      </c>
      <c r="D1120" t="s">
        <v>6610</v>
      </c>
      <c r="E1120" t="s">
        <v>11421</v>
      </c>
      <c r="F1120" t="s">
        <v>6199</v>
      </c>
      <c r="G1120">
        <v>16</v>
      </c>
      <c r="H1120" t="s">
        <v>6276</v>
      </c>
      <c r="I1120" t="s">
        <v>11420</v>
      </c>
      <c r="J1120">
        <v>21017</v>
      </c>
      <c r="K1120">
        <v>7</v>
      </c>
      <c r="L1120" t="s">
        <v>6754</v>
      </c>
      <c r="M1120" t="s">
        <v>8076</v>
      </c>
      <c r="N1120">
        <v>29</v>
      </c>
      <c r="O1120" t="s">
        <v>11422</v>
      </c>
      <c r="P1120" t="s">
        <v>6610</v>
      </c>
      <c r="R1120">
        <v>3931395</v>
      </c>
      <c r="T1120" t="s">
        <v>6212</v>
      </c>
      <c r="U1120" t="s">
        <v>2244</v>
      </c>
      <c r="V1120" t="s">
        <v>11423</v>
      </c>
      <c r="W1120">
        <v>31995</v>
      </c>
    </row>
    <row r="1121" spans="1:23" x14ac:dyDescent="0.25">
      <c r="A1121" t="s">
        <v>11424</v>
      </c>
      <c r="B1121">
        <v>1</v>
      </c>
      <c r="C1121" t="s">
        <v>11425</v>
      </c>
      <c r="D1121" t="s">
        <v>64</v>
      </c>
      <c r="F1121" t="s">
        <v>6199</v>
      </c>
      <c r="H1121" t="s">
        <v>6232</v>
      </c>
      <c r="I1121" t="s">
        <v>11425</v>
      </c>
      <c r="K1121">
        <v>1</v>
      </c>
      <c r="L1121" t="s">
        <v>11426</v>
      </c>
      <c r="M1121" t="s">
        <v>11427</v>
      </c>
      <c r="O1121" t="s">
        <v>11428</v>
      </c>
      <c r="P1121" t="s">
        <v>64</v>
      </c>
      <c r="T1121" t="s">
        <v>6313</v>
      </c>
    </row>
    <row r="1122" spans="1:23" x14ac:dyDescent="0.25">
      <c r="A1122" t="s">
        <v>2167</v>
      </c>
      <c r="B1122">
        <v>1</v>
      </c>
      <c r="C1122" t="s">
        <v>11429</v>
      </c>
      <c r="D1122" t="s">
        <v>29</v>
      </c>
      <c r="F1122" t="s">
        <v>6199</v>
      </c>
      <c r="G1122">
        <v>4</v>
      </c>
      <c r="H1122" t="s">
        <v>6276</v>
      </c>
      <c r="I1122" t="s">
        <v>11429</v>
      </c>
      <c r="J1122">
        <v>24476</v>
      </c>
      <c r="K1122">
        <v>3</v>
      </c>
      <c r="L1122" t="s">
        <v>6019</v>
      </c>
      <c r="M1122" t="s">
        <v>11265</v>
      </c>
      <c r="N1122">
        <v>28</v>
      </c>
      <c r="O1122" t="s">
        <v>11430</v>
      </c>
      <c r="P1122" t="s">
        <v>29</v>
      </c>
      <c r="S1122">
        <v>4</v>
      </c>
      <c r="T1122" t="s">
        <v>6212</v>
      </c>
      <c r="U1122" t="s">
        <v>2231</v>
      </c>
      <c r="V1122" t="s">
        <v>11431</v>
      </c>
    </row>
    <row r="1123" spans="1:23" x14ac:dyDescent="0.25">
      <c r="A1123" t="s">
        <v>11432</v>
      </c>
      <c r="B1123">
        <v>1</v>
      </c>
      <c r="C1123" t="s">
        <v>11433</v>
      </c>
      <c r="D1123" t="s">
        <v>6610</v>
      </c>
      <c r="F1123" t="s">
        <v>6231</v>
      </c>
      <c r="G1123">
        <v>3</v>
      </c>
      <c r="H1123" t="s">
        <v>6739</v>
      </c>
      <c r="I1123" t="s">
        <v>11433</v>
      </c>
      <c r="J1123">
        <v>14341</v>
      </c>
      <c r="K1123">
        <v>8</v>
      </c>
      <c r="L1123" t="s">
        <v>6795</v>
      </c>
      <c r="M1123" t="s">
        <v>11434</v>
      </c>
      <c r="N1123">
        <v>31</v>
      </c>
      <c r="O1123" t="s">
        <v>11435</v>
      </c>
      <c r="P1123" t="s">
        <v>6610</v>
      </c>
      <c r="R1123">
        <v>15051</v>
      </c>
      <c r="T1123" t="s">
        <v>6249</v>
      </c>
      <c r="V1123" t="s">
        <v>11436</v>
      </c>
      <c r="W1123">
        <v>25917</v>
      </c>
    </row>
    <row r="1124" spans="1:23" x14ac:dyDescent="0.25">
      <c r="A1124" t="s">
        <v>11437</v>
      </c>
      <c r="B1124">
        <v>1</v>
      </c>
      <c r="C1124" t="s">
        <v>11438</v>
      </c>
      <c r="D1124" t="s">
        <v>102</v>
      </c>
      <c r="F1124" t="s">
        <v>6231</v>
      </c>
      <c r="G1124">
        <v>83</v>
      </c>
      <c r="H1124" t="s">
        <v>6421</v>
      </c>
      <c r="I1124" t="s">
        <v>11438</v>
      </c>
      <c r="J1124">
        <v>16712</v>
      </c>
      <c r="K1124">
        <v>1</v>
      </c>
      <c r="L1124" t="s">
        <v>11439</v>
      </c>
      <c r="M1124" t="s">
        <v>6361</v>
      </c>
      <c r="N1124">
        <v>29</v>
      </c>
      <c r="O1124" t="s">
        <v>11440</v>
      </c>
      <c r="P1124" t="s">
        <v>102</v>
      </c>
      <c r="R1124">
        <v>16683</v>
      </c>
      <c r="T1124" t="s">
        <v>6385</v>
      </c>
      <c r="V1124" t="s">
        <v>11441</v>
      </c>
      <c r="W1124">
        <v>27502</v>
      </c>
    </row>
    <row r="1125" spans="1:23" x14ac:dyDescent="0.25">
      <c r="A1125" t="s">
        <v>501</v>
      </c>
      <c r="B1125">
        <v>1</v>
      </c>
      <c r="C1125" t="s">
        <v>11442</v>
      </c>
      <c r="D1125" t="s">
        <v>102</v>
      </c>
      <c r="E1125" t="s">
        <v>11443</v>
      </c>
      <c r="F1125" t="s">
        <v>6231</v>
      </c>
      <c r="G1125">
        <v>80</v>
      </c>
      <c r="H1125" t="s">
        <v>6697</v>
      </c>
      <c r="I1125" t="s">
        <v>11442</v>
      </c>
      <c r="J1125">
        <v>14973</v>
      </c>
      <c r="K1125">
        <v>9</v>
      </c>
      <c r="L1125" t="s">
        <v>11444</v>
      </c>
      <c r="M1125" t="s">
        <v>11445</v>
      </c>
      <c r="N1125">
        <v>30</v>
      </c>
      <c r="O1125" t="s">
        <v>11446</v>
      </c>
      <c r="P1125" t="s">
        <v>102</v>
      </c>
      <c r="R1125">
        <v>15873</v>
      </c>
      <c r="T1125" t="s">
        <v>6346</v>
      </c>
      <c r="V1125" t="s">
        <v>11447</v>
      </c>
      <c r="W1125">
        <v>26702</v>
      </c>
    </row>
    <row r="1126" spans="1:23" x14ac:dyDescent="0.25">
      <c r="A1126" t="s">
        <v>11448</v>
      </c>
      <c r="B1126">
        <v>1</v>
      </c>
      <c r="C1126" t="s">
        <v>11449</v>
      </c>
      <c r="D1126" t="s">
        <v>102</v>
      </c>
      <c r="F1126" t="s">
        <v>6199</v>
      </c>
      <c r="G1126">
        <v>83</v>
      </c>
      <c r="H1126" t="s">
        <v>6336</v>
      </c>
      <c r="I1126" t="s">
        <v>11449</v>
      </c>
      <c r="J1126">
        <v>18328</v>
      </c>
      <c r="K1126">
        <v>6</v>
      </c>
      <c r="L1126" t="s">
        <v>11450</v>
      </c>
      <c r="M1126" t="s">
        <v>11451</v>
      </c>
      <c r="N1126">
        <v>28</v>
      </c>
      <c r="O1126" t="s">
        <v>11452</v>
      </c>
      <c r="P1126" t="s">
        <v>102</v>
      </c>
      <c r="R1126">
        <v>2979681</v>
      </c>
      <c r="T1126" t="s">
        <v>6212</v>
      </c>
      <c r="V1126" t="s">
        <v>11453</v>
      </c>
      <c r="W1126">
        <v>29496</v>
      </c>
    </row>
    <row r="1127" spans="1:23" x14ac:dyDescent="0.25">
      <c r="A1127" t="s">
        <v>11454</v>
      </c>
      <c r="B1127">
        <v>1</v>
      </c>
      <c r="C1127" t="s">
        <v>11455</v>
      </c>
      <c r="D1127" t="s">
        <v>126</v>
      </c>
      <c r="F1127" t="s">
        <v>6231</v>
      </c>
      <c r="G1127">
        <v>84</v>
      </c>
      <c r="H1127" t="s">
        <v>8501</v>
      </c>
      <c r="I1127" t="s">
        <v>11455</v>
      </c>
      <c r="J1127">
        <v>22270</v>
      </c>
      <c r="K1127">
        <v>2</v>
      </c>
      <c r="L1127" t="s">
        <v>8141</v>
      </c>
      <c r="M1127" t="s">
        <v>11456</v>
      </c>
      <c r="N1127">
        <v>23</v>
      </c>
      <c r="O1127" t="s">
        <v>11457</v>
      </c>
      <c r="P1127" t="s">
        <v>126</v>
      </c>
      <c r="R1127">
        <v>4366655</v>
      </c>
      <c r="T1127" t="s">
        <v>6355</v>
      </c>
      <c r="V1127" t="s">
        <v>11458</v>
      </c>
      <c r="W1127">
        <v>33164</v>
      </c>
    </row>
    <row r="1128" spans="1:23" x14ac:dyDescent="0.25">
      <c r="A1128" t="s">
        <v>11459</v>
      </c>
      <c r="B1128">
        <v>1</v>
      </c>
      <c r="C1128" t="s">
        <v>11460</v>
      </c>
      <c r="F1128" t="s">
        <v>6231</v>
      </c>
      <c r="G1128">
        <v>0</v>
      </c>
      <c r="H1128" t="s">
        <v>30</v>
      </c>
      <c r="I1128" t="s">
        <v>11460</v>
      </c>
      <c r="J1128">
        <v>21859</v>
      </c>
      <c r="K1128">
        <v>0</v>
      </c>
      <c r="L1128" t="s">
        <v>11461</v>
      </c>
      <c r="M1128" t="s">
        <v>11462</v>
      </c>
      <c r="O1128" t="s">
        <v>11463</v>
      </c>
      <c r="P1128" t="s">
        <v>30</v>
      </c>
      <c r="T1128" t="s">
        <v>30</v>
      </c>
    </row>
    <row r="1129" spans="1:23" x14ac:dyDescent="0.25">
      <c r="A1129" t="s">
        <v>11464</v>
      </c>
      <c r="B1129">
        <v>1</v>
      </c>
      <c r="C1129" t="s">
        <v>11465</v>
      </c>
      <c r="D1129" t="s">
        <v>6610</v>
      </c>
      <c r="F1129" t="s">
        <v>6199</v>
      </c>
      <c r="G1129">
        <v>14</v>
      </c>
      <c r="H1129" t="s">
        <v>6776</v>
      </c>
      <c r="I1129" t="s">
        <v>11465</v>
      </c>
      <c r="J1129">
        <v>23281</v>
      </c>
      <c r="K1129">
        <v>4</v>
      </c>
      <c r="L1129" t="s">
        <v>6224</v>
      </c>
      <c r="M1129" t="s">
        <v>11466</v>
      </c>
      <c r="N1129">
        <v>26</v>
      </c>
      <c r="O1129" t="s">
        <v>11467</v>
      </c>
      <c r="P1129" t="s">
        <v>6610</v>
      </c>
      <c r="T1129" t="s">
        <v>6219</v>
      </c>
      <c r="U1129" t="s">
        <v>62</v>
      </c>
      <c r="V1129" t="s">
        <v>11468</v>
      </c>
    </row>
    <row r="1130" spans="1:23" x14ac:dyDescent="0.25">
      <c r="A1130" t="s">
        <v>122</v>
      </c>
      <c r="B1130">
        <v>1</v>
      </c>
      <c r="C1130" t="s">
        <v>1202</v>
      </c>
      <c r="D1130" t="s">
        <v>102</v>
      </c>
      <c r="E1130" t="s">
        <v>11469</v>
      </c>
      <c r="F1130" t="s">
        <v>6199</v>
      </c>
      <c r="G1130">
        <v>17</v>
      </c>
      <c r="H1130" t="s">
        <v>6315</v>
      </c>
      <c r="I1130" t="s">
        <v>1202</v>
      </c>
      <c r="J1130">
        <v>16470</v>
      </c>
      <c r="K1130">
        <v>12</v>
      </c>
      <c r="L1130" t="s">
        <v>11470</v>
      </c>
      <c r="M1130" t="s">
        <v>10362</v>
      </c>
      <c r="N1130">
        <v>33</v>
      </c>
      <c r="O1130" t="s">
        <v>11471</v>
      </c>
      <c r="P1130" t="s">
        <v>102</v>
      </c>
      <c r="R1130">
        <v>16800</v>
      </c>
      <c r="S1130">
        <v>2</v>
      </c>
      <c r="T1130" t="s">
        <v>6219</v>
      </c>
      <c r="U1130" t="s">
        <v>72</v>
      </c>
      <c r="V1130" t="s">
        <v>11472</v>
      </c>
      <c r="W1130">
        <v>27581</v>
      </c>
    </row>
    <row r="1131" spans="1:23" x14ac:dyDescent="0.25">
      <c r="A1131" t="s">
        <v>27</v>
      </c>
      <c r="B1131">
        <v>1</v>
      </c>
      <c r="C1131" t="s">
        <v>2629</v>
      </c>
      <c r="D1131" t="s">
        <v>29</v>
      </c>
      <c r="E1131" t="s">
        <v>11473</v>
      </c>
      <c r="F1131" t="s">
        <v>6199</v>
      </c>
      <c r="G1131">
        <v>8</v>
      </c>
      <c r="H1131" t="s">
        <v>5428</v>
      </c>
      <c r="I1131" t="s">
        <v>2629</v>
      </c>
      <c r="J1131">
        <v>2593</v>
      </c>
      <c r="K1131">
        <v>21</v>
      </c>
      <c r="L1131" t="s">
        <v>6310</v>
      </c>
      <c r="M1131" t="s">
        <v>10016</v>
      </c>
      <c r="N1131">
        <v>42</v>
      </c>
      <c r="O1131" t="s">
        <v>11474</v>
      </c>
      <c r="P1131" t="s">
        <v>29</v>
      </c>
      <c r="R1131">
        <v>8439</v>
      </c>
      <c r="S1131">
        <v>1</v>
      </c>
      <c r="T1131" t="s">
        <v>6212</v>
      </c>
      <c r="U1131" t="s">
        <v>2236</v>
      </c>
      <c r="V1131" t="s">
        <v>11475</v>
      </c>
      <c r="W1131">
        <v>7200</v>
      </c>
    </row>
    <row r="1132" spans="1:23" x14ac:dyDescent="0.25">
      <c r="A1132" t="s">
        <v>1663</v>
      </c>
      <c r="B1132">
        <v>1</v>
      </c>
      <c r="C1132" t="s">
        <v>2567</v>
      </c>
      <c r="D1132" t="s">
        <v>102</v>
      </c>
      <c r="E1132" t="s">
        <v>11476</v>
      </c>
      <c r="F1132" t="s">
        <v>6199</v>
      </c>
      <c r="G1132">
        <v>19</v>
      </c>
      <c r="H1132" t="s">
        <v>6232</v>
      </c>
      <c r="I1132" t="s">
        <v>2567</v>
      </c>
      <c r="J1132">
        <v>20932</v>
      </c>
      <c r="K1132">
        <v>7</v>
      </c>
      <c r="L1132" t="s">
        <v>11477</v>
      </c>
      <c r="M1132" t="s">
        <v>10463</v>
      </c>
      <c r="N1132">
        <v>30</v>
      </c>
      <c r="O1132" t="s">
        <v>11478</v>
      </c>
      <c r="P1132" t="s">
        <v>102</v>
      </c>
      <c r="R1132">
        <v>3126486</v>
      </c>
      <c r="S1132">
        <v>2</v>
      </c>
      <c r="T1132" t="s">
        <v>6264</v>
      </c>
      <c r="U1132" t="s">
        <v>68</v>
      </c>
      <c r="V1132" t="s">
        <v>11479</v>
      </c>
      <c r="W1132">
        <v>31868</v>
      </c>
    </row>
    <row r="1133" spans="1:23" x14ac:dyDescent="0.25">
      <c r="A1133" t="s">
        <v>11480</v>
      </c>
      <c r="B1133">
        <v>1</v>
      </c>
      <c r="C1133" t="s">
        <v>11481</v>
      </c>
      <c r="D1133" t="s">
        <v>64</v>
      </c>
      <c r="F1133" t="s">
        <v>6199</v>
      </c>
      <c r="G1133">
        <v>36</v>
      </c>
      <c r="H1133" t="s">
        <v>6200</v>
      </c>
      <c r="I1133" t="s">
        <v>11481</v>
      </c>
      <c r="K1133">
        <v>3</v>
      </c>
      <c r="L1133" t="s">
        <v>8850</v>
      </c>
      <c r="M1133" t="s">
        <v>11482</v>
      </c>
      <c r="N1133">
        <v>26</v>
      </c>
      <c r="O1133" t="s">
        <v>11483</v>
      </c>
      <c r="P1133" t="s">
        <v>64</v>
      </c>
      <c r="T1133" t="s">
        <v>6346</v>
      </c>
      <c r="V1133" t="s">
        <v>11484</v>
      </c>
    </row>
    <row r="1134" spans="1:23" x14ac:dyDescent="0.25">
      <c r="A1134" t="s">
        <v>11485</v>
      </c>
      <c r="B1134">
        <v>1</v>
      </c>
      <c r="C1134" t="s">
        <v>11486</v>
      </c>
      <c r="D1134" t="s">
        <v>102</v>
      </c>
      <c r="E1134" t="s">
        <v>11487</v>
      </c>
      <c r="F1134" t="s">
        <v>6199</v>
      </c>
      <c r="G1134">
        <v>9</v>
      </c>
      <c r="H1134" t="s">
        <v>7860</v>
      </c>
      <c r="I1134" t="s">
        <v>11486</v>
      </c>
      <c r="J1134">
        <v>21492</v>
      </c>
      <c r="K1134">
        <v>3</v>
      </c>
      <c r="L1134" t="s">
        <v>9560</v>
      </c>
      <c r="M1134" t="s">
        <v>7833</v>
      </c>
      <c r="N1134">
        <v>24</v>
      </c>
      <c r="O1134" t="s">
        <v>11488</v>
      </c>
      <c r="P1134" t="s">
        <v>102</v>
      </c>
      <c r="R1134">
        <v>4260393</v>
      </c>
      <c r="T1134" t="s">
        <v>6313</v>
      </c>
      <c r="V1134" t="s">
        <v>11489</v>
      </c>
      <c r="W1134">
        <v>32330</v>
      </c>
    </row>
    <row r="1135" spans="1:23" x14ac:dyDescent="0.25">
      <c r="A1135" t="s">
        <v>330</v>
      </c>
      <c r="B1135">
        <v>1</v>
      </c>
      <c r="C1135" t="s">
        <v>11490</v>
      </c>
      <c r="D1135" t="s">
        <v>64</v>
      </c>
      <c r="E1135" t="s">
        <v>11491</v>
      </c>
      <c r="F1135" t="s">
        <v>6199</v>
      </c>
      <c r="G1135">
        <v>32</v>
      </c>
      <c r="H1135" t="s">
        <v>6336</v>
      </c>
      <c r="I1135" t="s">
        <v>11490</v>
      </c>
      <c r="J1135">
        <v>18885</v>
      </c>
      <c r="K1135">
        <v>5</v>
      </c>
      <c r="L1135" t="s">
        <v>6906</v>
      </c>
      <c r="M1135" t="s">
        <v>6361</v>
      </c>
      <c r="N1135">
        <v>28</v>
      </c>
      <c r="O1135" t="s">
        <v>11492</v>
      </c>
      <c r="P1135" t="s">
        <v>64</v>
      </c>
      <c r="R1135">
        <v>3912576</v>
      </c>
      <c r="T1135" t="s">
        <v>6346</v>
      </c>
      <c r="V1135" t="s">
        <v>11493</v>
      </c>
      <c r="W1135">
        <v>30234</v>
      </c>
    </row>
    <row r="1136" spans="1:23" x14ac:dyDescent="0.25">
      <c r="A1136" t="s">
        <v>11494</v>
      </c>
      <c r="B1136">
        <v>1</v>
      </c>
      <c r="C1136" t="s">
        <v>11495</v>
      </c>
      <c r="D1136" t="s">
        <v>29</v>
      </c>
      <c r="F1136" t="s">
        <v>6199</v>
      </c>
      <c r="H1136" t="s">
        <v>6232</v>
      </c>
      <c r="I1136" t="s">
        <v>11495</v>
      </c>
      <c r="K1136">
        <v>1</v>
      </c>
      <c r="L1136" t="s">
        <v>6433</v>
      </c>
      <c r="M1136" t="s">
        <v>11496</v>
      </c>
      <c r="N1136">
        <v>25</v>
      </c>
      <c r="O1136" t="s">
        <v>11497</v>
      </c>
      <c r="P1136" t="s">
        <v>29</v>
      </c>
      <c r="T1136" t="s">
        <v>6219</v>
      </c>
      <c r="V1136" t="s">
        <v>11498</v>
      </c>
    </row>
    <row r="1137" spans="1:23" x14ac:dyDescent="0.25">
      <c r="A1137" t="s">
        <v>11499</v>
      </c>
      <c r="B1137">
        <v>1</v>
      </c>
      <c r="C1137" t="s">
        <v>11500</v>
      </c>
      <c r="D1137" t="s">
        <v>126</v>
      </c>
      <c r="F1137" t="s">
        <v>6199</v>
      </c>
      <c r="G1137">
        <v>83</v>
      </c>
      <c r="H1137" t="s">
        <v>6405</v>
      </c>
      <c r="I1137" t="s">
        <v>11500</v>
      </c>
      <c r="J1137">
        <v>25107</v>
      </c>
      <c r="K1137">
        <v>1</v>
      </c>
      <c r="L1137" t="s">
        <v>11501</v>
      </c>
      <c r="M1137" t="s">
        <v>11502</v>
      </c>
      <c r="N1137">
        <v>23</v>
      </c>
      <c r="O1137" t="s">
        <v>11503</v>
      </c>
      <c r="P1137" t="s">
        <v>126</v>
      </c>
      <c r="T1137" t="s">
        <v>6355</v>
      </c>
      <c r="U1137" t="s">
        <v>2209</v>
      </c>
      <c r="V1137" t="s">
        <v>9070</v>
      </c>
    </row>
    <row r="1138" spans="1:23" x14ac:dyDescent="0.25">
      <c r="A1138" t="s">
        <v>11504</v>
      </c>
      <c r="B1138">
        <v>1</v>
      </c>
      <c r="C1138" t="s">
        <v>11505</v>
      </c>
      <c r="D1138" t="s">
        <v>102</v>
      </c>
      <c r="E1138" t="s">
        <v>11506</v>
      </c>
      <c r="F1138" t="s">
        <v>6199</v>
      </c>
      <c r="G1138">
        <v>8</v>
      </c>
      <c r="H1138" t="s">
        <v>6629</v>
      </c>
      <c r="I1138" t="s">
        <v>11505</v>
      </c>
      <c r="J1138">
        <v>19280</v>
      </c>
      <c r="K1138">
        <v>6</v>
      </c>
      <c r="L1138" t="s">
        <v>10655</v>
      </c>
      <c r="M1138" t="s">
        <v>7656</v>
      </c>
      <c r="N1138">
        <v>29</v>
      </c>
      <c r="O1138" t="s">
        <v>11507</v>
      </c>
      <c r="P1138" t="s">
        <v>102</v>
      </c>
      <c r="R1138">
        <v>3115443</v>
      </c>
      <c r="T1138" t="s">
        <v>6227</v>
      </c>
      <c r="V1138" t="s">
        <v>7658</v>
      </c>
      <c r="W1138">
        <v>30660</v>
      </c>
    </row>
    <row r="1139" spans="1:23" x14ac:dyDescent="0.25">
      <c r="A1139" t="s">
        <v>1450</v>
      </c>
      <c r="B1139">
        <v>1</v>
      </c>
      <c r="C1139" t="s">
        <v>1449</v>
      </c>
      <c r="D1139" t="s">
        <v>126</v>
      </c>
      <c r="F1139" t="s">
        <v>6199</v>
      </c>
      <c r="G1139">
        <v>85</v>
      </c>
      <c r="H1139" t="s">
        <v>6395</v>
      </c>
      <c r="I1139" t="s">
        <v>1449</v>
      </c>
      <c r="J1139">
        <v>24223</v>
      </c>
      <c r="K1139">
        <v>3</v>
      </c>
      <c r="L1139" t="s">
        <v>11508</v>
      </c>
      <c r="M1139" t="s">
        <v>11509</v>
      </c>
      <c r="N1139">
        <v>25</v>
      </c>
      <c r="O1139" t="s">
        <v>11510</v>
      </c>
      <c r="P1139" t="s">
        <v>126</v>
      </c>
      <c r="S1139">
        <v>1</v>
      </c>
      <c r="T1139" t="s">
        <v>6227</v>
      </c>
      <c r="U1139" t="s">
        <v>2322</v>
      </c>
      <c r="V1139" t="s">
        <v>11511</v>
      </c>
    </row>
    <row r="1140" spans="1:23" x14ac:dyDescent="0.25">
      <c r="A1140" t="s">
        <v>11512</v>
      </c>
      <c r="B1140">
        <v>1</v>
      </c>
      <c r="C1140" t="s">
        <v>11513</v>
      </c>
      <c r="F1140" t="s">
        <v>6231</v>
      </c>
      <c r="G1140">
        <v>0</v>
      </c>
      <c r="H1140" t="s">
        <v>30</v>
      </c>
      <c r="I1140" t="s">
        <v>11513</v>
      </c>
      <c r="J1140">
        <v>21702</v>
      </c>
      <c r="K1140">
        <v>0</v>
      </c>
      <c r="L1140" t="s">
        <v>7405</v>
      </c>
      <c r="M1140" t="s">
        <v>7880</v>
      </c>
      <c r="O1140" t="s">
        <v>11514</v>
      </c>
      <c r="P1140" t="s">
        <v>30</v>
      </c>
      <c r="T1140" t="s">
        <v>30</v>
      </c>
    </row>
    <row r="1141" spans="1:23" x14ac:dyDescent="0.25">
      <c r="A1141" t="s">
        <v>1533</v>
      </c>
      <c r="B1141">
        <v>1</v>
      </c>
      <c r="C1141" t="s">
        <v>1532</v>
      </c>
      <c r="D1141" t="s">
        <v>29</v>
      </c>
      <c r="F1141" t="s">
        <v>6199</v>
      </c>
      <c r="G1141">
        <v>6</v>
      </c>
      <c r="H1141" t="s">
        <v>6860</v>
      </c>
      <c r="I1141" t="s">
        <v>1532</v>
      </c>
      <c r="J1141">
        <v>23187</v>
      </c>
      <c r="K1141">
        <v>1</v>
      </c>
      <c r="L1141" t="s">
        <v>6246</v>
      </c>
      <c r="M1141" t="s">
        <v>11515</v>
      </c>
      <c r="N1141">
        <v>26</v>
      </c>
      <c r="O1141" t="s">
        <v>11516</v>
      </c>
      <c r="P1141" t="s">
        <v>29</v>
      </c>
      <c r="S1141">
        <v>1</v>
      </c>
      <c r="T1141" t="s">
        <v>6355</v>
      </c>
      <c r="U1141" t="s">
        <v>54</v>
      </c>
      <c r="V1141" t="s">
        <v>11517</v>
      </c>
    </row>
    <row r="1142" spans="1:23" x14ac:dyDescent="0.25">
      <c r="A1142" t="s">
        <v>11518</v>
      </c>
      <c r="B1142">
        <v>1</v>
      </c>
      <c r="C1142" t="s">
        <v>11519</v>
      </c>
      <c r="D1142" t="s">
        <v>31</v>
      </c>
      <c r="F1142" t="s">
        <v>6199</v>
      </c>
      <c r="G1142">
        <v>6</v>
      </c>
      <c r="H1142" t="s">
        <v>7860</v>
      </c>
      <c r="I1142" t="s">
        <v>11519</v>
      </c>
      <c r="K1142">
        <v>1</v>
      </c>
      <c r="L1142" t="s">
        <v>7330</v>
      </c>
      <c r="M1142" t="s">
        <v>11520</v>
      </c>
      <c r="N1142">
        <v>25</v>
      </c>
      <c r="O1142" t="s">
        <v>11521</v>
      </c>
      <c r="P1142" t="s">
        <v>31</v>
      </c>
      <c r="T1142" t="s">
        <v>6332</v>
      </c>
      <c r="V1142" t="s">
        <v>11522</v>
      </c>
    </row>
    <row r="1143" spans="1:23" x14ac:dyDescent="0.25">
      <c r="A1143" t="s">
        <v>11523</v>
      </c>
      <c r="B1143">
        <v>1</v>
      </c>
      <c r="C1143" t="s">
        <v>11524</v>
      </c>
      <c r="D1143" t="s">
        <v>6787</v>
      </c>
      <c r="F1143" t="s">
        <v>6199</v>
      </c>
      <c r="G1143">
        <v>0</v>
      </c>
      <c r="H1143" t="s">
        <v>6658</v>
      </c>
      <c r="I1143" t="s">
        <v>11524</v>
      </c>
      <c r="J1143">
        <v>20415</v>
      </c>
      <c r="K1143">
        <v>4</v>
      </c>
      <c r="L1143" t="s">
        <v>6304</v>
      </c>
      <c r="M1143" t="s">
        <v>11525</v>
      </c>
      <c r="O1143" t="s">
        <v>11526</v>
      </c>
      <c r="P1143" t="s">
        <v>64</v>
      </c>
      <c r="R1143">
        <v>3064131</v>
      </c>
      <c r="T1143" t="s">
        <v>6212</v>
      </c>
      <c r="W1143">
        <v>31483</v>
      </c>
    </row>
    <row r="1144" spans="1:23" x14ac:dyDescent="0.25">
      <c r="A1144" t="s">
        <v>11527</v>
      </c>
      <c r="B1144">
        <v>1</v>
      </c>
      <c r="C1144" t="s">
        <v>11528</v>
      </c>
      <c r="D1144" t="s">
        <v>102</v>
      </c>
      <c r="F1144" t="s">
        <v>6231</v>
      </c>
      <c r="G1144">
        <v>43</v>
      </c>
      <c r="H1144" t="s">
        <v>6697</v>
      </c>
      <c r="I1144" t="s">
        <v>11528</v>
      </c>
      <c r="K1144">
        <v>2</v>
      </c>
      <c r="L1144" t="s">
        <v>11529</v>
      </c>
      <c r="M1144" t="s">
        <v>11530</v>
      </c>
      <c r="N1144">
        <v>24</v>
      </c>
      <c r="O1144" t="s">
        <v>11531</v>
      </c>
      <c r="P1144" t="s">
        <v>102</v>
      </c>
      <c r="T1144" t="s">
        <v>6219</v>
      </c>
      <c r="V1144" t="s">
        <v>10113</v>
      </c>
    </row>
    <row r="1145" spans="1:23" x14ac:dyDescent="0.25">
      <c r="A1145" t="s">
        <v>11532</v>
      </c>
      <c r="B1145">
        <v>1</v>
      </c>
      <c r="C1145" t="s">
        <v>11533</v>
      </c>
      <c r="D1145" t="s">
        <v>126</v>
      </c>
      <c r="F1145" t="s">
        <v>6231</v>
      </c>
      <c r="G1145">
        <v>83</v>
      </c>
      <c r="H1145" t="s">
        <v>6956</v>
      </c>
      <c r="I1145" t="s">
        <v>11533</v>
      </c>
      <c r="J1145">
        <v>16406</v>
      </c>
      <c r="K1145">
        <v>1</v>
      </c>
      <c r="L1145" t="s">
        <v>11534</v>
      </c>
      <c r="M1145" t="s">
        <v>11535</v>
      </c>
      <c r="N1145">
        <v>26</v>
      </c>
      <c r="O1145" t="s">
        <v>11536</v>
      </c>
      <c r="P1145" t="s">
        <v>126</v>
      </c>
      <c r="R1145">
        <v>16827</v>
      </c>
      <c r="T1145" t="s">
        <v>6742</v>
      </c>
      <c r="V1145" t="s">
        <v>11537</v>
      </c>
    </row>
    <row r="1146" spans="1:23" x14ac:dyDescent="0.25">
      <c r="A1146" t="s">
        <v>95</v>
      </c>
      <c r="B1146">
        <v>1</v>
      </c>
      <c r="C1146" t="s">
        <v>2859</v>
      </c>
      <c r="D1146" t="s">
        <v>29</v>
      </c>
      <c r="E1146" t="s">
        <v>11538</v>
      </c>
      <c r="F1146" t="s">
        <v>6199</v>
      </c>
      <c r="G1146">
        <v>6</v>
      </c>
      <c r="H1146" t="s">
        <v>7391</v>
      </c>
      <c r="I1146" t="s">
        <v>2859</v>
      </c>
      <c r="J1146">
        <v>12831</v>
      </c>
      <c r="K1146">
        <v>15</v>
      </c>
      <c r="L1146" t="s">
        <v>11539</v>
      </c>
      <c r="M1146" t="s">
        <v>6269</v>
      </c>
      <c r="N1146">
        <v>37</v>
      </c>
      <c r="O1146" t="s">
        <v>11540</v>
      </c>
      <c r="P1146" t="s">
        <v>29</v>
      </c>
      <c r="R1146">
        <v>14163</v>
      </c>
      <c r="S1146">
        <v>2</v>
      </c>
      <c r="T1146" t="s">
        <v>6219</v>
      </c>
      <c r="U1146" t="s">
        <v>28</v>
      </c>
      <c r="V1146" t="s">
        <v>11541</v>
      </c>
      <c r="W1146">
        <v>24967</v>
      </c>
    </row>
    <row r="1147" spans="1:23" x14ac:dyDescent="0.25">
      <c r="A1147" t="s">
        <v>11542</v>
      </c>
      <c r="B1147">
        <v>1</v>
      </c>
      <c r="C1147" t="s">
        <v>11543</v>
      </c>
      <c r="D1147" t="s">
        <v>31</v>
      </c>
      <c r="E1147" t="s">
        <v>11544</v>
      </c>
      <c r="F1147" t="s">
        <v>6199</v>
      </c>
      <c r="G1147">
        <v>4</v>
      </c>
      <c r="H1147" t="s">
        <v>6421</v>
      </c>
      <c r="I1147" t="s">
        <v>11543</v>
      </c>
      <c r="J1147">
        <v>21542</v>
      </c>
      <c r="K1147">
        <v>7</v>
      </c>
      <c r="L1147" t="s">
        <v>9765</v>
      </c>
      <c r="M1147" t="s">
        <v>6642</v>
      </c>
      <c r="N1147">
        <v>30</v>
      </c>
      <c r="O1147" t="s">
        <v>11545</v>
      </c>
      <c r="P1147" t="s">
        <v>31</v>
      </c>
      <c r="R1147">
        <v>3150744</v>
      </c>
      <c r="S1147">
        <v>1</v>
      </c>
      <c r="T1147" t="s">
        <v>6264</v>
      </c>
      <c r="U1147" t="s">
        <v>94</v>
      </c>
      <c r="V1147" t="s">
        <v>11546</v>
      </c>
      <c r="W1147">
        <v>32417</v>
      </c>
    </row>
    <row r="1148" spans="1:23" x14ac:dyDescent="0.25">
      <c r="A1148" t="s">
        <v>11547</v>
      </c>
      <c r="B1148">
        <v>1</v>
      </c>
      <c r="C1148" t="s">
        <v>11548</v>
      </c>
      <c r="D1148" t="s">
        <v>102</v>
      </c>
      <c r="F1148" t="s">
        <v>6199</v>
      </c>
      <c r="H1148" t="s">
        <v>6260</v>
      </c>
      <c r="I1148" t="s">
        <v>11548</v>
      </c>
      <c r="K1148">
        <v>0</v>
      </c>
      <c r="L1148" t="s">
        <v>9121</v>
      </c>
      <c r="M1148" t="s">
        <v>10650</v>
      </c>
      <c r="O1148" t="s">
        <v>11549</v>
      </c>
      <c r="P1148" t="s">
        <v>102</v>
      </c>
      <c r="T1148" t="s">
        <v>6204</v>
      </c>
    </row>
    <row r="1149" spans="1:23" x14ac:dyDescent="0.25">
      <c r="A1149" t="s">
        <v>11550</v>
      </c>
      <c r="B1149">
        <v>2</v>
      </c>
      <c r="C1149" t="s">
        <v>11551</v>
      </c>
      <c r="D1149" t="s">
        <v>64</v>
      </c>
      <c r="F1149" t="s">
        <v>6199</v>
      </c>
      <c r="G1149">
        <v>0</v>
      </c>
      <c r="H1149" t="s">
        <v>7189</v>
      </c>
      <c r="I1149" t="s">
        <v>11551</v>
      </c>
      <c r="J1149">
        <v>21329</v>
      </c>
      <c r="K1149">
        <v>6</v>
      </c>
      <c r="L1149" t="s">
        <v>6224</v>
      </c>
      <c r="M1149" t="s">
        <v>11552</v>
      </c>
      <c r="N1149">
        <v>27</v>
      </c>
      <c r="O1149" t="s">
        <v>11553</v>
      </c>
      <c r="P1149" t="s">
        <v>64</v>
      </c>
      <c r="R1149">
        <v>3919544</v>
      </c>
      <c r="T1149" t="s">
        <v>6313</v>
      </c>
      <c r="V1149" t="s">
        <v>11554</v>
      </c>
    </row>
    <row r="1150" spans="1:23" x14ac:dyDescent="0.25">
      <c r="A1150" t="s">
        <v>11550</v>
      </c>
      <c r="B1150">
        <v>2</v>
      </c>
      <c r="C1150" t="s">
        <v>11555</v>
      </c>
      <c r="D1150" t="s">
        <v>64</v>
      </c>
      <c r="E1150" t="s">
        <v>11556</v>
      </c>
      <c r="F1150" t="s">
        <v>6199</v>
      </c>
      <c r="G1150">
        <v>37</v>
      </c>
      <c r="H1150" t="s">
        <v>7189</v>
      </c>
      <c r="I1150" t="s">
        <v>11555</v>
      </c>
      <c r="J1150">
        <v>21293</v>
      </c>
      <c r="K1150">
        <v>3</v>
      </c>
      <c r="L1150" t="s">
        <v>6224</v>
      </c>
      <c r="M1150" t="s">
        <v>11552</v>
      </c>
      <c r="N1150">
        <v>25</v>
      </c>
      <c r="O1150" t="s">
        <v>11553</v>
      </c>
      <c r="P1150" t="s">
        <v>64</v>
      </c>
      <c r="R1150">
        <v>3919544</v>
      </c>
      <c r="T1150" t="s">
        <v>6313</v>
      </c>
      <c r="V1150" t="s">
        <v>11554</v>
      </c>
      <c r="W1150">
        <v>32129</v>
      </c>
    </row>
    <row r="1151" spans="1:23" x14ac:dyDescent="0.25">
      <c r="A1151" t="s">
        <v>284</v>
      </c>
      <c r="B1151">
        <v>1</v>
      </c>
      <c r="C1151" t="s">
        <v>5566</v>
      </c>
      <c r="D1151" t="s">
        <v>102</v>
      </c>
      <c r="E1151" t="s">
        <v>11557</v>
      </c>
      <c r="F1151" t="s">
        <v>6199</v>
      </c>
      <c r="G1151">
        <v>27</v>
      </c>
      <c r="H1151" t="s">
        <v>6260</v>
      </c>
      <c r="I1151" t="s">
        <v>5566</v>
      </c>
      <c r="J1151">
        <v>17290</v>
      </c>
      <c r="K1151">
        <v>8</v>
      </c>
      <c r="L1151" t="s">
        <v>6010</v>
      </c>
      <c r="M1151" t="s">
        <v>11558</v>
      </c>
      <c r="N1151">
        <v>30</v>
      </c>
      <c r="O1151" t="s">
        <v>11559</v>
      </c>
      <c r="P1151" t="s">
        <v>102</v>
      </c>
      <c r="R1151">
        <v>2576491</v>
      </c>
      <c r="T1151" t="s">
        <v>6212</v>
      </c>
      <c r="V1151" t="s">
        <v>11560</v>
      </c>
      <c r="W1151">
        <v>29070</v>
      </c>
    </row>
    <row r="1152" spans="1:23" x14ac:dyDescent="0.25">
      <c r="A1152" t="s">
        <v>11561</v>
      </c>
      <c r="B1152">
        <v>1</v>
      </c>
      <c r="C1152" t="s">
        <v>11562</v>
      </c>
      <c r="D1152" t="s">
        <v>102</v>
      </c>
      <c r="F1152" t="s">
        <v>6199</v>
      </c>
      <c r="G1152">
        <v>83</v>
      </c>
      <c r="H1152" t="s">
        <v>6629</v>
      </c>
      <c r="I1152" t="s">
        <v>11562</v>
      </c>
      <c r="J1152">
        <v>28278</v>
      </c>
      <c r="K1152">
        <v>0</v>
      </c>
      <c r="L1152" t="s">
        <v>7839</v>
      </c>
      <c r="M1152" t="s">
        <v>11563</v>
      </c>
      <c r="O1152" t="s">
        <v>11564</v>
      </c>
      <c r="P1152" t="s">
        <v>102</v>
      </c>
      <c r="T1152" t="s">
        <v>6355</v>
      </c>
    </row>
    <row r="1153" spans="1:23" x14ac:dyDescent="0.25">
      <c r="A1153" t="s">
        <v>11565</v>
      </c>
      <c r="B1153">
        <v>1</v>
      </c>
      <c r="C1153" t="s">
        <v>11566</v>
      </c>
      <c r="D1153" t="s">
        <v>102</v>
      </c>
      <c r="F1153" t="s">
        <v>6199</v>
      </c>
      <c r="G1153">
        <v>86</v>
      </c>
      <c r="H1153" t="s">
        <v>6215</v>
      </c>
      <c r="I1153" t="s">
        <v>11566</v>
      </c>
      <c r="J1153">
        <v>21959</v>
      </c>
      <c r="K1153">
        <v>3</v>
      </c>
      <c r="L1153" t="s">
        <v>11567</v>
      </c>
      <c r="M1153" t="s">
        <v>11568</v>
      </c>
      <c r="N1153">
        <v>25</v>
      </c>
      <c r="O1153" t="s">
        <v>11569</v>
      </c>
      <c r="P1153" t="s">
        <v>102</v>
      </c>
      <c r="R1153">
        <v>4054085</v>
      </c>
      <c r="T1153" t="s">
        <v>6227</v>
      </c>
      <c r="V1153" t="s">
        <v>11570</v>
      </c>
      <c r="W1153">
        <v>32882</v>
      </c>
    </row>
    <row r="1154" spans="1:23" x14ac:dyDescent="0.25">
      <c r="A1154" t="s">
        <v>11571</v>
      </c>
      <c r="B1154">
        <v>1</v>
      </c>
      <c r="C1154" t="s">
        <v>11572</v>
      </c>
      <c r="D1154" t="s">
        <v>102</v>
      </c>
      <c r="E1154" t="s">
        <v>11573</v>
      </c>
      <c r="F1154" t="s">
        <v>6231</v>
      </c>
      <c r="G1154">
        <v>18</v>
      </c>
      <c r="H1154" t="s">
        <v>6629</v>
      </c>
      <c r="I1154" t="s">
        <v>11572</v>
      </c>
      <c r="J1154">
        <v>21055</v>
      </c>
      <c r="K1154">
        <v>3</v>
      </c>
      <c r="L1154" t="s">
        <v>11574</v>
      </c>
      <c r="M1154" t="s">
        <v>9372</v>
      </c>
      <c r="N1154">
        <v>25</v>
      </c>
      <c r="O1154" t="s">
        <v>11575</v>
      </c>
      <c r="P1154" t="s">
        <v>102</v>
      </c>
      <c r="R1154">
        <v>3119471</v>
      </c>
      <c r="T1154" t="s">
        <v>6227</v>
      </c>
      <c r="V1154" t="s">
        <v>6675</v>
      </c>
      <c r="W1154">
        <v>32211</v>
      </c>
    </row>
    <row r="1155" spans="1:23" x14ac:dyDescent="0.25">
      <c r="A1155" t="s">
        <v>11576</v>
      </c>
      <c r="B1155">
        <v>1</v>
      </c>
      <c r="C1155" t="s">
        <v>11577</v>
      </c>
      <c r="D1155" t="s">
        <v>102</v>
      </c>
      <c r="F1155" t="s">
        <v>6199</v>
      </c>
      <c r="G1155">
        <v>0</v>
      </c>
      <c r="H1155" t="s">
        <v>6724</v>
      </c>
      <c r="I1155" t="s">
        <v>11577</v>
      </c>
      <c r="J1155">
        <v>17255</v>
      </c>
      <c r="K1155">
        <v>10</v>
      </c>
      <c r="L1155" t="s">
        <v>6678</v>
      </c>
      <c r="M1155" t="s">
        <v>11578</v>
      </c>
      <c r="N1155">
        <v>32</v>
      </c>
      <c r="O1155" t="s">
        <v>11579</v>
      </c>
      <c r="P1155" t="s">
        <v>102</v>
      </c>
      <c r="R1155">
        <v>2575916</v>
      </c>
      <c r="T1155" t="s">
        <v>6264</v>
      </c>
      <c r="V1155" t="s">
        <v>7231</v>
      </c>
      <c r="W1155">
        <v>29107</v>
      </c>
    </row>
    <row r="1156" spans="1:23" x14ac:dyDescent="0.25">
      <c r="A1156" t="s">
        <v>11580</v>
      </c>
      <c r="B1156">
        <v>1</v>
      </c>
      <c r="C1156" t="s">
        <v>11581</v>
      </c>
      <c r="F1156" t="s">
        <v>6231</v>
      </c>
      <c r="G1156">
        <v>0</v>
      </c>
      <c r="H1156" t="s">
        <v>30</v>
      </c>
      <c r="I1156" t="s">
        <v>11581</v>
      </c>
      <c r="J1156">
        <v>18806</v>
      </c>
      <c r="K1156">
        <v>0</v>
      </c>
      <c r="L1156" t="s">
        <v>10638</v>
      </c>
      <c r="M1156" t="s">
        <v>11582</v>
      </c>
      <c r="O1156" t="s">
        <v>11583</v>
      </c>
      <c r="P1156" t="s">
        <v>30</v>
      </c>
      <c r="T1156" t="s">
        <v>30</v>
      </c>
    </row>
    <row r="1157" spans="1:23" x14ac:dyDescent="0.25">
      <c r="A1157" t="s">
        <v>278</v>
      </c>
      <c r="B1157">
        <v>1</v>
      </c>
      <c r="C1157" t="s">
        <v>1396</v>
      </c>
      <c r="D1157" t="s">
        <v>29</v>
      </c>
      <c r="E1157" t="s">
        <v>11584</v>
      </c>
      <c r="F1157" t="s">
        <v>6199</v>
      </c>
      <c r="G1157">
        <v>6</v>
      </c>
      <c r="H1157" t="s">
        <v>6232</v>
      </c>
      <c r="I1157" t="s">
        <v>1396</v>
      </c>
      <c r="J1157">
        <v>19790</v>
      </c>
      <c r="K1157">
        <v>8</v>
      </c>
      <c r="L1157" t="s">
        <v>10239</v>
      </c>
      <c r="M1157" t="s">
        <v>11585</v>
      </c>
      <c r="N1157">
        <v>31</v>
      </c>
      <c r="O1157" t="s">
        <v>11586</v>
      </c>
      <c r="P1157" t="s">
        <v>29</v>
      </c>
      <c r="R1157">
        <v>3052587</v>
      </c>
      <c r="S1157">
        <v>1</v>
      </c>
      <c r="T1157" t="s">
        <v>6219</v>
      </c>
      <c r="U1157" t="s">
        <v>94</v>
      </c>
      <c r="V1157" t="s">
        <v>11587</v>
      </c>
      <c r="W1157">
        <v>30971</v>
      </c>
    </row>
    <row r="1158" spans="1:23" x14ac:dyDescent="0.25">
      <c r="A1158" t="s">
        <v>331</v>
      </c>
      <c r="B1158">
        <v>1</v>
      </c>
      <c r="C1158" t="s">
        <v>2621</v>
      </c>
      <c r="D1158" t="s">
        <v>64</v>
      </c>
      <c r="E1158" t="s">
        <v>11588</v>
      </c>
      <c r="F1158" t="s">
        <v>6199</v>
      </c>
      <c r="G1158">
        <v>6</v>
      </c>
      <c r="H1158" t="s">
        <v>8040</v>
      </c>
      <c r="I1158" t="s">
        <v>2621</v>
      </c>
      <c r="J1158">
        <v>18983</v>
      </c>
      <c r="K1158">
        <v>9</v>
      </c>
      <c r="L1158" t="s">
        <v>6778</v>
      </c>
      <c r="M1158" t="s">
        <v>8425</v>
      </c>
      <c r="N1158">
        <v>31</v>
      </c>
      <c r="O1158" t="s">
        <v>11589</v>
      </c>
      <c r="P1158" t="s">
        <v>64</v>
      </c>
      <c r="Q1158" t="s">
        <v>6922</v>
      </c>
      <c r="R1158">
        <v>3045147</v>
      </c>
      <c r="S1158">
        <v>3</v>
      </c>
      <c r="T1158" t="s">
        <v>6219</v>
      </c>
      <c r="U1158" t="s">
        <v>2251</v>
      </c>
      <c r="V1158" t="s">
        <v>11590</v>
      </c>
      <c r="W1158">
        <v>30218</v>
      </c>
    </row>
    <row r="1159" spans="1:23" x14ac:dyDescent="0.25">
      <c r="A1159" t="s">
        <v>11591</v>
      </c>
      <c r="B1159">
        <v>1</v>
      </c>
      <c r="C1159" t="s">
        <v>11592</v>
      </c>
      <c r="D1159" t="s">
        <v>6610</v>
      </c>
      <c r="F1159" t="s">
        <v>6199</v>
      </c>
      <c r="G1159">
        <v>39</v>
      </c>
      <c r="H1159" t="s">
        <v>7232</v>
      </c>
      <c r="I1159" t="s">
        <v>11592</v>
      </c>
      <c r="J1159">
        <v>25384</v>
      </c>
      <c r="K1159">
        <v>2</v>
      </c>
      <c r="L1159" t="s">
        <v>7541</v>
      </c>
      <c r="M1159" t="s">
        <v>11593</v>
      </c>
      <c r="N1159">
        <v>29</v>
      </c>
      <c r="O1159" t="s">
        <v>11594</v>
      </c>
      <c r="P1159" t="s">
        <v>6610</v>
      </c>
      <c r="T1159" t="s">
        <v>6264</v>
      </c>
      <c r="U1159" t="s">
        <v>2244</v>
      </c>
      <c r="V1159" t="s">
        <v>11595</v>
      </c>
    </row>
    <row r="1160" spans="1:23" x14ac:dyDescent="0.25">
      <c r="A1160" t="s">
        <v>11596</v>
      </c>
      <c r="B1160">
        <v>1</v>
      </c>
      <c r="C1160" t="s">
        <v>11597</v>
      </c>
      <c r="D1160" t="s">
        <v>29</v>
      </c>
      <c r="F1160" t="s">
        <v>6199</v>
      </c>
      <c r="H1160" t="s">
        <v>6383</v>
      </c>
      <c r="I1160" t="s">
        <v>11597</v>
      </c>
      <c r="K1160">
        <v>1</v>
      </c>
      <c r="L1160" t="s">
        <v>6625</v>
      </c>
      <c r="M1160" t="s">
        <v>11598</v>
      </c>
      <c r="O1160" t="s">
        <v>11599</v>
      </c>
      <c r="P1160" t="s">
        <v>29</v>
      </c>
      <c r="T1160" t="s">
        <v>6346</v>
      </c>
    </row>
    <row r="1161" spans="1:23" x14ac:dyDescent="0.25">
      <c r="A1161" t="s">
        <v>11600</v>
      </c>
      <c r="B1161">
        <v>1</v>
      </c>
      <c r="C1161" t="s">
        <v>11601</v>
      </c>
      <c r="D1161" t="s">
        <v>102</v>
      </c>
      <c r="E1161" t="s">
        <v>11602</v>
      </c>
      <c r="F1161" t="s">
        <v>6199</v>
      </c>
      <c r="G1161">
        <v>8</v>
      </c>
      <c r="H1161" t="s">
        <v>6697</v>
      </c>
      <c r="I1161" t="s">
        <v>11601</v>
      </c>
      <c r="J1161">
        <v>20452</v>
      </c>
      <c r="K1161">
        <v>4</v>
      </c>
      <c r="L1161" t="s">
        <v>11361</v>
      </c>
      <c r="M1161" t="s">
        <v>9676</v>
      </c>
      <c r="N1161">
        <v>27</v>
      </c>
      <c r="O1161" t="s">
        <v>11603</v>
      </c>
      <c r="P1161" t="s">
        <v>102</v>
      </c>
      <c r="R1161">
        <v>3125315</v>
      </c>
      <c r="T1161" t="s">
        <v>6219</v>
      </c>
      <c r="V1161" t="s">
        <v>11604</v>
      </c>
      <c r="W1161">
        <v>31557</v>
      </c>
    </row>
    <row r="1162" spans="1:23" x14ac:dyDescent="0.25">
      <c r="A1162" t="s">
        <v>11605</v>
      </c>
      <c r="B1162">
        <v>1</v>
      </c>
      <c r="C1162" t="s">
        <v>11606</v>
      </c>
      <c r="D1162" t="s">
        <v>126</v>
      </c>
      <c r="F1162" t="s">
        <v>6199</v>
      </c>
      <c r="G1162">
        <v>82</v>
      </c>
      <c r="H1162" t="s">
        <v>7139</v>
      </c>
      <c r="I1162" t="s">
        <v>11606</v>
      </c>
      <c r="J1162">
        <v>28059</v>
      </c>
      <c r="K1162">
        <v>0</v>
      </c>
      <c r="L1162" t="s">
        <v>7559</v>
      </c>
      <c r="M1162" t="s">
        <v>11607</v>
      </c>
      <c r="O1162" t="s">
        <v>11608</v>
      </c>
      <c r="P1162" t="s">
        <v>126</v>
      </c>
      <c r="Q1162" t="s">
        <v>6922</v>
      </c>
      <c r="T1162" t="s">
        <v>6227</v>
      </c>
    </row>
    <row r="1163" spans="1:23" x14ac:dyDescent="0.25">
      <c r="A1163" t="s">
        <v>11609</v>
      </c>
      <c r="B1163">
        <v>1</v>
      </c>
      <c r="C1163" t="s">
        <v>11610</v>
      </c>
      <c r="D1163" t="s">
        <v>29</v>
      </c>
      <c r="F1163" t="s">
        <v>6199</v>
      </c>
      <c r="G1163">
        <v>14</v>
      </c>
      <c r="H1163" t="s">
        <v>6392</v>
      </c>
      <c r="I1163" t="s">
        <v>11610</v>
      </c>
      <c r="K1163">
        <v>2</v>
      </c>
      <c r="L1163" t="s">
        <v>6567</v>
      </c>
      <c r="M1163" t="s">
        <v>11611</v>
      </c>
      <c r="N1163">
        <v>25</v>
      </c>
      <c r="O1163" t="s">
        <v>11612</v>
      </c>
      <c r="P1163" t="s">
        <v>29</v>
      </c>
      <c r="T1163" t="s">
        <v>6212</v>
      </c>
      <c r="V1163" t="s">
        <v>11613</v>
      </c>
    </row>
    <row r="1164" spans="1:23" x14ac:dyDescent="0.25">
      <c r="A1164" t="s">
        <v>11614</v>
      </c>
      <c r="B1164">
        <v>1</v>
      </c>
      <c r="C1164" t="s">
        <v>11615</v>
      </c>
      <c r="D1164" t="s">
        <v>64</v>
      </c>
      <c r="F1164" t="s">
        <v>6199</v>
      </c>
      <c r="G1164">
        <v>37</v>
      </c>
      <c r="H1164" t="s">
        <v>6351</v>
      </c>
      <c r="I1164" t="s">
        <v>11615</v>
      </c>
      <c r="J1164">
        <v>18430</v>
      </c>
      <c r="K1164">
        <v>6</v>
      </c>
      <c r="L1164" t="s">
        <v>11616</v>
      </c>
      <c r="M1164" t="s">
        <v>11617</v>
      </c>
      <c r="N1164">
        <v>29</v>
      </c>
      <c r="O1164" t="s">
        <v>11618</v>
      </c>
      <c r="P1164" t="s">
        <v>64</v>
      </c>
      <c r="R1164">
        <v>2510605</v>
      </c>
      <c r="T1164" t="s">
        <v>6264</v>
      </c>
      <c r="V1164" t="s">
        <v>11619</v>
      </c>
      <c r="W1164">
        <v>29810</v>
      </c>
    </row>
    <row r="1165" spans="1:23" x14ac:dyDescent="0.25">
      <c r="A1165" t="s">
        <v>2289</v>
      </c>
      <c r="B1165">
        <v>1</v>
      </c>
      <c r="C1165" t="s">
        <v>2661</v>
      </c>
      <c r="D1165" t="s">
        <v>126</v>
      </c>
      <c r="F1165" t="s">
        <v>6199</v>
      </c>
      <c r="G1165">
        <v>89</v>
      </c>
      <c r="H1165" t="s">
        <v>6208</v>
      </c>
      <c r="I1165" t="s">
        <v>2661</v>
      </c>
      <c r="J1165">
        <v>22521</v>
      </c>
      <c r="K1165">
        <v>4</v>
      </c>
      <c r="L1165" t="s">
        <v>6013</v>
      </c>
      <c r="M1165" t="s">
        <v>11620</v>
      </c>
      <c r="N1165">
        <v>25</v>
      </c>
      <c r="O1165" t="s">
        <v>11621</v>
      </c>
      <c r="P1165" t="s">
        <v>126</v>
      </c>
      <c r="S1165">
        <v>3</v>
      </c>
      <c r="T1165" t="s">
        <v>6355</v>
      </c>
      <c r="U1165" t="s">
        <v>159</v>
      </c>
      <c r="V1165" t="s">
        <v>11622</v>
      </c>
    </row>
    <row r="1166" spans="1:23" x14ac:dyDescent="0.25">
      <c r="A1166" t="s">
        <v>11623</v>
      </c>
      <c r="B1166">
        <v>1</v>
      </c>
      <c r="C1166" t="s">
        <v>11624</v>
      </c>
      <c r="D1166" t="s">
        <v>126</v>
      </c>
      <c r="F1166" t="s">
        <v>6199</v>
      </c>
      <c r="G1166">
        <v>46</v>
      </c>
      <c r="H1166" t="s">
        <v>2866</v>
      </c>
      <c r="I1166" t="s">
        <v>11624</v>
      </c>
      <c r="J1166">
        <v>25320</v>
      </c>
      <c r="K1166">
        <v>2</v>
      </c>
      <c r="L1166" t="s">
        <v>9474</v>
      </c>
      <c r="M1166" t="s">
        <v>11625</v>
      </c>
      <c r="N1166">
        <v>26</v>
      </c>
      <c r="O1166" t="s">
        <v>11626</v>
      </c>
      <c r="P1166" t="s">
        <v>126</v>
      </c>
      <c r="S1166">
        <v>5</v>
      </c>
      <c r="T1166" t="s">
        <v>7484</v>
      </c>
      <c r="U1166" t="s">
        <v>62</v>
      </c>
      <c r="V1166" t="s">
        <v>11627</v>
      </c>
    </row>
    <row r="1167" spans="1:23" x14ac:dyDescent="0.25">
      <c r="A1167" t="s">
        <v>11628</v>
      </c>
      <c r="B1167">
        <v>1</v>
      </c>
      <c r="C1167" t="s">
        <v>11629</v>
      </c>
      <c r="D1167" t="s">
        <v>64</v>
      </c>
      <c r="F1167" t="s">
        <v>6231</v>
      </c>
      <c r="G1167">
        <v>34</v>
      </c>
      <c r="H1167" t="s">
        <v>6471</v>
      </c>
      <c r="I1167" t="s">
        <v>11629</v>
      </c>
      <c r="J1167">
        <v>16965</v>
      </c>
      <c r="K1167">
        <v>5</v>
      </c>
      <c r="L1167" t="s">
        <v>6018</v>
      </c>
      <c r="M1167" t="s">
        <v>7364</v>
      </c>
      <c r="N1167">
        <v>28</v>
      </c>
      <c r="O1167" t="s">
        <v>11630</v>
      </c>
      <c r="P1167" t="s">
        <v>64</v>
      </c>
      <c r="R1167">
        <v>2577419</v>
      </c>
      <c r="T1167" t="s">
        <v>6256</v>
      </c>
      <c r="V1167" t="s">
        <v>11631</v>
      </c>
      <c r="W1167">
        <v>28593</v>
      </c>
    </row>
    <row r="1168" spans="1:23" x14ac:dyDescent="0.25">
      <c r="A1168" t="s">
        <v>11632</v>
      </c>
      <c r="B1168">
        <v>1</v>
      </c>
      <c r="C1168" t="s">
        <v>11633</v>
      </c>
      <c r="F1168" t="s">
        <v>6231</v>
      </c>
      <c r="G1168">
        <v>0</v>
      </c>
      <c r="H1168" t="s">
        <v>30</v>
      </c>
      <c r="I1168" t="s">
        <v>11633</v>
      </c>
      <c r="J1168">
        <v>20714</v>
      </c>
      <c r="K1168">
        <v>0</v>
      </c>
      <c r="L1168" t="s">
        <v>11634</v>
      </c>
      <c r="M1168" t="s">
        <v>11635</v>
      </c>
      <c r="O1168" t="s">
        <v>11636</v>
      </c>
      <c r="P1168" t="s">
        <v>30</v>
      </c>
      <c r="Q1168" t="s">
        <v>6411</v>
      </c>
      <c r="T1168" t="s">
        <v>30</v>
      </c>
    </row>
    <row r="1169" spans="1:23" x14ac:dyDescent="0.25">
      <c r="A1169" t="s">
        <v>857</v>
      </c>
      <c r="B1169">
        <v>1</v>
      </c>
      <c r="C1169" t="s">
        <v>11637</v>
      </c>
      <c r="D1169" t="s">
        <v>64</v>
      </c>
      <c r="E1169" t="s">
        <v>11638</v>
      </c>
      <c r="F1169" t="s">
        <v>6199</v>
      </c>
      <c r="G1169">
        <v>33</v>
      </c>
      <c r="H1169" t="s">
        <v>5428</v>
      </c>
      <c r="I1169" t="s">
        <v>11637</v>
      </c>
      <c r="J1169">
        <v>19599</v>
      </c>
      <c r="K1169">
        <v>5</v>
      </c>
      <c r="L1169" t="s">
        <v>7416</v>
      </c>
      <c r="M1169" t="s">
        <v>11639</v>
      </c>
      <c r="N1169">
        <v>27</v>
      </c>
      <c r="O1169" t="s">
        <v>11640</v>
      </c>
      <c r="P1169" t="s">
        <v>64</v>
      </c>
      <c r="R1169">
        <v>2970090</v>
      </c>
      <c r="T1169" t="s">
        <v>6212</v>
      </c>
      <c r="V1169" t="s">
        <v>11641</v>
      </c>
      <c r="W1169">
        <v>30850</v>
      </c>
    </row>
    <row r="1170" spans="1:23" x14ac:dyDescent="0.25">
      <c r="A1170" t="s">
        <v>11642</v>
      </c>
      <c r="B1170">
        <v>1</v>
      </c>
      <c r="C1170" t="s">
        <v>11643</v>
      </c>
      <c r="D1170" t="s">
        <v>29</v>
      </c>
      <c r="F1170" t="s">
        <v>6199</v>
      </c>
      <c r="G1170">
        <v>15</v>
      </c>
      <c r="H1170" t="s">
        <v>6636</v>
      </c>
      <c r="I1170" t="s">
        <v>11643</v>
      </c>
      <c r="J1170">
        <v>23236</v>
      </c>
      <c r="K1170">
        <v>2</v>
      </c>
      <c r="L1170" t="s">
        <v>11644</v>
      </c>
      <c r="M1170" t="s">
        <v>6655</v>
      </c>
      <c r="N1170">
        <v>25</v>
      </c>
      <c r="O1170" t="s">
        <v>11645</v>
      </c>
      <c r="P1170" t="s">
        <v>29</v>
      </c>
      <c r="T1170" t="s">
        <v>6212</v>
      </c>
      <c r="V1170" t="s">
        <v>11646</v>
      </c>
    </row>
    <row r="1171" spans="1:23" x14ac:dyDescent="0.25">
      <c r="A1171" t="s">
        <v>1535</v>
      </c>
      <c r="B1171">
        <v>1</v>
      </c>
      <c r="C1171" t="s">
        <v>1534</v>
      </c>
      <c r="D1171" t="s">
        <v>126</v>
      </c>
      <c r="F1171" t="s">
        <v>6199</v>
      </c>
      <c r="G1171">
        <v>84</v>
      </c>
      <c r="H1171" t="s">
        <v>9379</v>
      </c>
      <c r="I1171" t="s">
        <v>1534</v>
      </c>
      <c r="J1171">
        <v>25874</v>
      </c>
      <c r="K1171">
        <v>1</v>
      </c>
      <c r="L1171" t="s">
        <v>6246</v>
      </c>
      <c r="M1171" t="s">
        <v>11647</v>
      </c>
      <c r="N1171">
        <v>24</v>
      </c>
      <c r="O1171" t="s">
        <v>11648</v>
      </c>
      <c r="P1171" t="s">
        <v>126</v>
      </c>
      <c r="S1171">
        <v>1</v>
      </c>
      <c r="T1171" t="s">
        <v>6363</v>
      </c>
      <c r="U1171" t="s">
        <v>2246</v>
      </c>
      <c r="V1171" t="s">
        <v>11649</v>
      </c>
    </row>
    <row r="1172" spans="1:23" x14ac:dyDescent="0.25">
      <c r="A1172" t="s">
        <v>11650</v>
      </c>
      <c r="B1172">
        <v>1</v>
      </c>
      <c r="C1172" t="s">
        <v>11651</v>
      </c>
      <c r="D1172" t="s">
        <v>126</v>
      </c>
      <c r="F1172" t="s">
        <v>6199</v>
      </c>
      <c r="G1172">
        <v>0</v>
      </c>
      <c r="H1172" t="s">
        <v>7206</v>
      </c>
      <c r="I1172" t="s">
        <v>11651</v>
      </c>
      <c r="K1172">
        <v>1</v>
      </c>
      <c r="L1172" t="s">
        <v>9713</v>
      </c>
      <c r="M1172" t="s">
        <v>7795</v>
      </c>
      <c r="O1172" t="s">
        <v>11652</v>
      </c>
      <c r="P1172" t="s">
        <v>126</v>
      </c>
      <c r="T1172" t="s">
        <v>6212</v>
      </c>
    </row>
    <row r="1173" spans="1:23" x14ac:dyDescent="0.25">
      <c r="A1173" t="s">
        <v>11653</v>
      </c>
      <c r="B1173">
        <v>1</v>
      </c>
      <c r="C1173" t="s">
        <v>11654</v>
      </c>
      <c r="D1173" t="s">
        <v>31</v>
      </c>
      <c r="F1173" t="s">
        <v>6199</v>
      </c>
      <c r="G1173">
        <v>25</v>
      </c>
      <c r="H1173" t="s">
        <v>6776</v>
      </c>
      <c r="I1173" t="s">
        <v>11654</v>
      </c>
      <c r="J1173">
        <v>24575</v>
      </c>
      <c r="K1173">
        <v>4</v>
      </c>
      <c r="L1173" t="s">
        <v>9016</v>
      </c>
      <c r="M1173" t="s">
        <v>11655</v>
      </c>
      <c r="N1173">
        <v>27</v>
      </c>
      <c r="O1173" t="s">
        <v>11656</v>
      </c>
      <c r="P1173" t="s">
        <v>31</v>
      </c>
      <c r="S1173">
        <v>1</v>
      </c>
      <c r="T1173" t="s">
        <v>6264</v>
      </c>
      <c r="U1173" t="s">
        <v>2268</v>
      </c>
      <c r="V1173" t="s">
        <v>11657</v>
      </c>
    </row>
    <row r="1174" spans="1:23" x14ac:dyDescent="0.25">
      <c r="A1174" t="s">
        <v>11658</v>
      </c>
      <c r="B1174">
        <v>1</v>
      </c>
      <c r="C1174" t="s">
        <v>11659</v>
      </c>
      <c r="D1174" t="s">
        <v>102</v>
      </c>
      <c r="F1174" t="s">
        <v>6231</v>
      </c>
      <c r="G1174">
        <v>19</v>
      </c>
      <c r="H1174" t="s">
        <v>5451</v>
      </c>
      <c r="I1174" t="s">
        <v>11659</v>
      </c>
      <c r="J1174">
        <v>17305</v>
      </c>
      <c r="K1174">
        <v>1</v>
      </c>
      <c r="L1174" t="s">
        <v>6725</v>
      </c>
      <c r="M1174" t="s">
        <v>8989</v>
      </c>
      <c r="N1174">
        <v>27</v>
      </c>
      <c r="O1174" t="s">
        <v>11660</v>
      </c>
      <c r="P1174" t="s">
        <v>102</v>
      </c>
      <c r="R1174">
        <v>16563</v>
      </c>
      <c r="T1174" t="s">
        <v>6249</v>
      </c>
      <c r="V1174" t="s">
        <v>11661</v>
      </c>
      <c r="W1174">
        <v>27300</v>
      </c>
    </row>
    <row r="1175" spans="1:23" x14ac:dyDescent="0.25">
      <c r="A1175" t="s">
        <v>11662</v>
      </c>
      <c r="B1175">
        <v>1</v>
      </c>
      <c r="C1175" t="s">
        <v>11663</v>
      </c>
      <c r="D1175" t="s">
        <v>29</v>
      </c>
      <c r="F1175" t="s">
        <v>6199</v>
      </c>
      <c r="G1175">
        <v>16</v>
      </c>
      <c r="H1175" t="s">
        <v>7139</v>
      </c>
      <c r="I1175" t="s">
        <v>11663</v>
      </c>
      <c r="J1175">
        <v>28143</v>
      </c>
      <c r="K1175">
        <v>0</v>
      </c>
      <c r="L1175" t="s">
        <v>7223</v>
      </c>
      <c r="M1175" t="s">
        <v>11664</v>
      </c>
      <c r="N1175">
        <v>24</v>
      </c>
      <c r="O1175" t="s">
        <v>11665</v>
      </c>
      <c r="P1175" t="s">
        <v>29</v>
      </c>
      <c r="T1175" t="s">
        <v>6212</v>
      </c>
      <c r="U1175" t="s">
        <v>2210</v>
      </c>
      <c r="V1175" t="s">
        <v>11666</v>
      </c>
    </row>
    <row r="1176" spans="1:23" x14ac:dyDescent="0.25">
      <c r="A1176" t="s">
        <v>11667</v>
      </c>
      <c r="B1176">
        <v>1</v>
      </c>
      <c r="C1176" t="s">
        <v>11668</v>
      </c>
      <c r="D1176" t="s">
        <v>102</v>
      </c>
      <c r="F1176" t="s">
        <v>6199</v>
      </c>
      <c r="G1176">
        <v>81</v>
      </c>
      <c r="H1176" t="s">
        <v>6414</v>
      </c>
      <c r="I1176" t="s">
        <v>11668</v>
      </c>
      <c r="J1176">
        <v>26873</v>
      </c>
      <c r="K1176">
        <v>3</v>
      </c>
      <c r="L1176" t="s">
        <v>11669</v>
      </c>
      <c r="M1176" t="s">
        <v>11670</v>
      </c>
      <c r="N1176">
        <v>26</v>
      </c>
      <c r="O1176" t="s">
        <v>11671</v>
      </c>
      <c r="P1176" t="s">
        <v>102</v>
      </c>
      <c r="T1176" t="s">
        <v>6346</v>
      </c>
      <c r="U1176" t="s">
        <v>2231</v>
      </c>
      <c r="V1176" t="s">
        <v>11672</v>
      </c>
    </row>
    <row r="1177" spans="1:23" x14ac:dyDescent="0.25">
      <c r="A1177" t="s">
        <v>881</v>
      </c>
      <c r="B1177">
        <v>1</v>
      </c>
      <c r="C1177" t="s">
        <v>11673</v>
      </c>
      <c r="D1177" t="s">
        <v>64</v>
      </c>
      <c r="E1177" t="s">
        <v>11674</v>
      </c>
      <c r="F1177" t="s">
        <v>6231</v>
      </c>
      <c r="G1177">
        <v>30</v>
      </c>
      <c r="H1177" t="s">
        <v>6336</v>
      </c>
      <c r="I1177" t="s">
        <v>11673</v>
      </c>
      <c r="J1177">
        <v>19078</v>
      </c>
      <c r="K1177">
        <v>5</v>
      </c>
      <c r="L1177" t="s">
        <v>7541</v>
      </c>
      <c r="M1177" t="s">
        <v>11675</v>
      </c>
      <c r="N1177">
        <v>27</v>
      </c>
      <c r="O1177" t="s">
        <v>11676</v>
      </c>
      <c r="P1177" t="s">
        <v>64</v>
      </c>
      <c r="R1177">
        <v>3051711</v>
      </c>
      <c r="T1177" t="s">
        <v>6446</v>
      </c>
      <c r="V1177" t="s">
        <v>11677</v>
      </c>
      <c r="W1177">
        <v>30365</v>
      </c>
    </row>
    <row r="1178" spans="1:23" x14ac:dyDescent="0.25">
      <c r="A1178" t="s">
        <v>11678</v>
      </c>
      <c r="B1178">
        <v>1</v>
      </c>
      <c r="C1178" t="s">
        <v>11679</v>
      </c>
      <c r="D1178" t="s">
        <v>31</v>
      </c>
      <c r="F1178" t="s">
        <v>6199</v>
      </c>
      <c r="G1178">
        <v>0</v>
      </c>
      <c r="H1178" t="s">
        <v>7944</v>
      </c>
      <c r="I1178" t="s">
        <v>11679</v>
      </c>
      <c r="K1178">
        <v>2</v>
      </c>
      <c r="L1178" t="s">
        <v>6304</v>
      </c>
      <c r="M1178" t="s">
        <v>11680</v>
      </c>
      <c r="N1178">
        <v>23</v>
      </c>
      <c r="O1178" t="s">
        <v>11681</v>
      </c>
      <c r="P1178" t="s">
        <v>31</v>
      </c>
      <c r="T1178" t="s">
        <v>6446</v>
      </c>
      <c r="V1178" t="s">
        <v>11682</v>
      </c>
    </row>
    <row r="1179" spans="1:23" x14ac:dyDescent="0.25">
      <c r="A1179" t="s">
        <v>928</v>
      </c>
      <c r="B1179">
        <v>1</v>
      </c>
      <c r="C1179" t="s">
        <v>11683</v>
      </c>
      <c r="D1179" t="s">
        <v>64</v>
      </c>
      <c r="F1179" t="s">
        <v>6231</v>
      </c>
      <c r="G1179">
        <v>26</v>
      </c>
      <c r="H1179" t="s">
        <v>6232</v>
      </c>
      <c r="I1179" t="s">
        <v>11683</v>
      </c>
      <c r="J1179">
        <v>16008</v>
      </c>
      <c r="K1179">
        <v>6</v>
      </c>
      <c r="L1179" t="s">
        <v>11684</v>
      </c>
      <c r="M1179" t="s">
        <v>11685</v>
      </c>
      <c r="N1179">
        <v>28</v>
      </c>
      <c r="O1179" t="s">
        <v>11686</v>
      </c>
      <c r="P1179" t="s">
        <v>64</v>
      </c>
      <c r="R1179">
        <v>17331</v>
      </c>
      <c r="T1179" t="s">
        <v>6324</v>
      </c>
      <c r="V1179" t="s">
        <v>11687</v>
      </c>
      <c r="W1179">
        <v>28169</v>
      </c>
    </row>
    <row r="1180" spans="1:23" x14ac:dyDescent="0.25">
      <c r="A1180" t="s">
        <v>559</v>
      </c>
      <c r="B1180">
        <v>1</v>
      </c>
      <c r="C1180" t="s">
        <v>5438</v>
      </c>
      <c r="D1180" t="s">
        <v>31</v>
      </c>
      <c r="E1180" t="s">
        <v>11688</v>
      </c>
      <c r="F1180" t="s">
        <v>6199</v>
      </c>
      <c r="G1180">
        <v>21</v>
      </c>
      <c r="H1180" t="s">
        <v>6276</v>
      </c>
      <c r="I1180" t="s">
        <v>5438</v>
      </c>
      <c r="J1180">
        <v>1694</v>
      </c>
      <c r="K1180">
        <v>17</v>
      </c>
      <c r="L1180" t="s">
        <v>9474</v>
      </c>
      <c r="M1180" t="s">
        <v>11689</v>
      </c>
      <c r="N1180">
        <v>39</v>
      </c>
      <c r="O1180" t="s">
        <v>11690</v>
      </c>
      <c r="P1180" t="s">
        <v>31</v>
      </c>
      <c r="R1180">
        <v>10636</v>
      </c>
      <c r="T1180" t="s">
        <v>6219</v>
      </c>
      <c r="V1180" t="s">
        <v>11691</v>
      </c>
      <c r="W1180">
        <v>8447</v>
      </c>
    </row>
    <row r="1181" spans="1:23" x14ac:dyDescent="0.25">
      <c r="A1181" t="s">
        <v>11692</v>
      </c>
      <c r="B1181">
        <v>1</v>
      </c>
      <c r="C1181" t="s">
        <v>11693</v>
      </c>
      <c r="D1181" t="s">
        <v>126</v>
      </c>
      <c r="F1181" t="s">
        <v>6199</v>
      </c>
      <c r="G1181">
        <v>89</v>
      </c>
      <c r="H1181" t="s">
        <v>6629</v>
      </c>
      <c r="I1181" t="s">
        <v>11693</v>
      </c>
      <c r="J1181">
        <v>21728</v>
      </c>
      <c r="K1181">
        <v>6</v>
      </c>
      <c r="L1181" t="s">
        <v>9847</v>
      </c>
      <c r="M1181" t="s">
        <v>11694</v>
      </c>
      <c r="N1181">
        <v>28</v>
      </c>
      <c r="O1181" t="s">
        <v>11695</v>
      </c>
      <c r="P1181" t="s">
        <v>126</v>
      </c>
      <c r="R1181">
        <v>3917849</v>
      </c>
      <c r="S1181">
        <v>4</v>
      </c>
      <c r="T1181" t="s">
        <v>6355</v>
      </c>
      <c r="U1181" t="s">
        <v>2208</v>
      </c>
      <c r="V1181" t="s">
        <v>11696</v>
      </c>
      <c r="W1181">
        <v>33329</v>
      </c>
    </row>
    <row r="1182" spans="1:23" x14ac:dyDescent="0.25">
      <c r="A1182" t="s">
        <v>569</v>
      </c>
      <c r="B1182">
        <v>1</v>
      </c>
      <c r="C1182" t="s">
        <v>11697</v>
      </c>
      <c r="D1182" t="s">
        <v>31</v>
      </c>
      <c r="E1182" t="s">
        <v>11698</v>
      </c>
      <c r="F1182" t="s">
        <v>6925</v>
      </c>
      <c r="G1182">
        <v>0</v>
      </c>
      <c r="H1182" t="s">
        <v>6296</v>
      </c>
      <c r="I1182" t="s">
        <v>11697</v>
      </c>
      <c r="J1182">
        <v>12594</v>
      </c>
      <c r="K1182">
        <v>14</v>
      </c>
      <c r="L1182" t="s">
        <v>7075</v>
      </c>
      <c r="M1182" t="s">
        <v>11699</v>
      </c>
      <c r="N1182">
        <v>36</v>
      </c>
      <c r="O1182" t="s">
        <v>11700</v>
      </c>
      <c r="P1182" t="s">
        <v>31</v>
      </c>
      <c r="R1182">
        <v>11923</v>
      </c>
      <c r="T1182" t="s">
        <v>6227</v>
      </c>
      <c r="V1182" t="s">
        <v>11701</v>
      </c>
      <c r="W1182">
        <v>9066</v>
      </c>
    </row>
    <row r="1183" spans="1:23" x14ac:dyDescent="0.25">
      <c r="A1183" t="s">
        <v>11702</v>
      </c>
      <c r="B1183">
        <v>1</v>
      </c>
      <c r="C1183" t="s">
        <v>11703</v>
      </c>
      <c r="D1183" t="s">
        <v>102</v>
      </c>
      <c r="F1183" t="s">
        <v>6231</v>
      </c>
      <c r="G1183">
        <v>11</v>
      </c>
      <c r="H1183" t="s">
        <v>6776</v>
      </c>
      <c r="I1183" t="s">
        <v>11703</v>
      </c>
      <c r="J1183">
        <v>13800</v>
      </c>
      <c r="K1183">
        <v>11</v>
      </c>
      <c r="L1183" t="s">
        <v>9121</v>
      </c>
      <c r="M1183" t="s">
        <v>11704</v>
      </c>
      <c r="N1183">
        <v>34</v>
      </c>
      <c r="O1183" t="s">
        <v>11705</v>
      </c>
      <c r="P1183" t="s">
        <v>11706</v>
      </c>
      <c r="R1183">
        <v>12524</v>
      </c>
      <c r="T1183" t="s">
        <v>6417</v>
      </c>
      <c r="V1183" t="s">
        <v>10109</v>
      </c>
      <c r="W1183">
        <v>25694</v>
      </c>
    </row>
    <row r="1184" spans="1:23" x14ac:dyDescent="0.25">
      <c r="A1184" t="s">
        <v>11707</v>
      </c>
      <c r="B1184">
        <v>1</v>
      </c>
      <c r="C1184" t="s">
        <v>11708</v>
      </c>
      <c r="D1184" t="s">
        <v>126</v>
      </c>
      <c r="F1184" t="s">
        <v>6199</v>
      </c>
      <c r="H1184" t="s">
        <v>7081</v>
      </c>
      <c r="I1184" t="s">
        <v>11708</v>
      </c>
      <c r="K1184">
        <v>1</v>
      </c>
      <c r="L1184" t="s">
        <v>11709</v>
      </c>
      <c r="M1184" t="s">
        <v>11710</v>
      </c>
      <c r="N1184">
        <v>25</v>
      </c>
      <c r="O1184" t="s">
        <v>11711</v>
      </c>
      <c r="P1184" t="s">
        <v>126</v>
      </c>
      <c r="T1184" t="s">
        <v>6212</v>
      </c>
      <c r="V1184" t="s">
        <v>11712</v>
      </c>
    </row>
    <row r="1185" spans="1:23" x14ac:dyDescent="0.25">
      <c r="A1185" t="s">
        <v>11713</v>
      </c>
      <c r="B1185">
        <v>1</v>
      </c>
      <c r="C1185" t="s">
        <v>11714</v>
      </c>
      <c r="D1185" t="s">
        <v>102</v>
      </c>
      <c r="E1185" t="s">
        <v>11715</v>
      </c>
      <c r="F1185" t="s">
        <v>6199</v>
      </c>
      <c r="G1185">
        <v>87</v>
      </c>
      <c r="H1185" t="s">
        <v>6405</v>
      </c>
      <c r="I1185" t="s">
        <v>11714</v>
      </c>
      <c r="J1185">
        <v>20756</v>
      </c>
      <c r="K1185">
        <v>3</v>
      </c>
      <c r="L1185" t="s">
        <v>11716</v>
      </c>
      <c r="M1185" t="s">
        <v>7149</v>
      </c>
      <c r="N1185">
        <v>25</v>
      </c>
      <c r="O1185" t="s">
        <v>11717</v>
      </c>
      <c r="P1185" t="s">
        <v>102</v>
      </c>
      <c r="R1185">
        <v>3843603</v>
      </c>
      <c r="T1185" t="s">
        <v>6355</v>
      </c>
      <c r="V1185" t="s">
        <v>11718</v>
      </c>
      <c r="W1185">
        <v>32338</v>
      </c>
    </row>
    <row r="1186" spans="1:23" x14ac:dyDescent="0.25">
      <c r="A1186" t="s">
        <v>11719</v>
      </c>
      <c r="B1186">
        <v>1</v>
      </c>
      <c r="C1186" t="s">
        <v>11720</v>
      </c>
      <c r="D1186" t="s">
        <v>29</v>
      </c>
      <c r="F1186" t="s">
        <v>6199</v>
      </c>
      <c r="G1186">
        <v>0</v>
      </c>
      <c r="H1186" t="s">
        <v>6232</v>
      </c>
      <c r="I1186" t="s">
        <v>11720</v>
      </c>
      <c r="J1186">
        <v>21824</v>
      </c>
      <c r="K1186">
        <v>2</v>
      </c>
      <c r="L1186" t="s">
        <v>11721</v>
      </c>
      <c r="M1186" t="s">
        <v>11563</v>
      </c>
      <c r="N1186">
        <v>24</v>
      </c>
      <c r="O1186" t="s">
        <v>11722</v>
      </c>
      <c r="P1186" t="s">
        <v>29</v>
      </c>
      <c r="T1186" t="s">
        <v>6212</v>
      </c>
      <c r="V1186" t="s">
        <v>11723</v>
      </c>
      <c r="W1186">
        <v>33246</v>
      </c>
    </row>
    <row r="1187" spans="1:23" x14ac:dyDescent="0.25">
      <c r="A1187" t="s">
        <v>11724</v>
      </c>
      <c r="B1187">
        <v>1</v>
      </c>
      <c r="C1187" t="s">
        <v>11725</v>
      </c>
      <c r="D1187" t="s">
        <v>102</v>
      </c>
      <c r="F1187" t="s">
        <v>6199</v>
      </c>
      <c r="G1187">
        <v>16</v>
      </c>
      <c r="H1187" t="s">
        <v>6410</v>
      </c>
      <c r="I1187" t="s">
        <v>11725</v>
      </c>
      <c r="J1187">
        <v>15491</v>
      </c>
      <c r="K1187">
        <v>9</v>
      </c>
      <c r="L1187" t="s">
        <v>11726</v>
      </c>
      <c r="M1187" t="s">
        <v>11727</v>
      </c>
      <c r="N1187">
        <v>31</v>
      </c>
      <c r="O1187" t="s">
        <v>11728</v>
      </c>
      <c r="P1187" t="s">
        <v>102</v>
      </c>
      <c r="R1187">
        <v>16502</v>
      </c>
      <c r="T1187" t="s">
        <v>6346</v>
      </c>
      <c r="V1187" t="s">
        <v>11729</v>
      </c>
      <c r="W1187">
        <v>27319</v>
      </c>
    </row>
    <row r="1188" spans="1:23" x14ac:dyDescent="0.25">
      <c r="A1188" t="s">
        <v>180</v>
      </c>
      <c r="B1188">
        <v>1</v>
      </c>
      <c r="C1188" t="s">
        <v>11730</v>
      </c>
      <c r="D1188" t="s">
        <v>102</v>
      </c>
      <c r="E1188" t="s">
        <v>11731</v>
      </c>
      <c r="F1188" t="s">
        <v>6199</v>
      </c>
      <c r="G1188">
        <v>18</v>
      </c>
      <c r="H1188" t="s">
        <v>7128</v>
      </c>
      <c r="I1188" t="s">
        <v>11730</v>
      </c>
      <c r="J1188">
        <v>13227</v>
      </c>
      <c r="K1188">
        <v>13</v>
      </c>
      <c r="L1188" t="s">
        <v>6659</v>
      </c>
      <c r="M1188" t="s">
        <v>11732</v>
      </c>
      <c r="N1188">
        <v>33</v>
      </c>
      <c r="O1188" t="s">
        <v>11733</v>
      </c>
      <c r="P1188" t="s">
        <v>102</v>
      </c>
      <c r="R1188">
        <v>14053</v>
      </c>
      <c r="T1188" t="s">
        <v>6313</v>
      </c>
      <c r="V1188" t="s">
        <v>11734</v>
      </c>
      <c r="W1188">
        <v>24851</v>
      </c>
    </row>
    <row r="1189" spans="1:23" x14ac:dyDescent="0.25">
      <c r="A1189" t="s">
        <v>182</v>
      </c>
      <c r="B1189">
        <v>1</v>
      </c>
      <c r="C1189" t="s">
        <v>11735</v>
      </c>
      <c r="D1189" t="s">
        <v>102</v>
      </c>
      <c r="E1189" t="s">
        <v>11736</v>
      </c>
      <c r="F1189" t="s">
        <v>6925</v>
      </c>
      <c r="G1189">
        <v>0</v>
      </c>
      <c r="H1189" t="s">
        <v>7391</v>
      </c>
      <c r="I1189" t="s">
        <v>11735</v>
      </c>
      <c r="J1189">
        <v>13788</v>
      </c>
      <c r="K1189">
        <v>10</v>
      </c>
      <c r="L1189" t="s">
        <v>11737</v>
      </c>
      <c r="M1189" t="s">
        <v>7096</v>
      </c>
      <c r="N1189">
        <v>32</v>
      </c>
      <c r="O1189" t="s">
        <v>11738</v>
      </c>
      <c r="P1189" t="s">
        <v>102</v>
      </c>
      <c r="R1189">
        <v>15102</v>
      </c>
      <c r="T1189" t="s">
        <v>6264</v>
      </c>
      <c r="V1189" t="s">
        <v>11739</v>
      </c>
      <c r="W1189">
        <v>25937</v>
      </c>
    </row>
    <row r="1190" spans="1:23" x14ac:dyDescent="0.25">
      <c r="A1190" t="s">
        <v>11740</v>
      </c>
      <c r="B1190">
        <v>1</v>
      </c>
      <c r="C1190" t="s">
        <v>5241</v>
      </c>
      <c r="D1190" t="s">
        <v>64</v>
      </c>
      <c r="E1190" t="s">
        <v>11741</v>
      </c>
      <c r="F1190" t="s">
        <v>6199</v>
      </c>
      <c r="G1190">
        <v>19</v>
      </c>
      <c r="H1190" t="s">
        <v>6410</v>
      </c>
      <c r="I1190" t="s">
        <v>5241</v>
      </c>
      <c r="J1190">
        <v>19912</v>
      </c>
      <c r="K1190">
        <v>8</v>
      </c>
      <c r="L1190" t="s">
        <v>11742</v>
      </c>
      <c r="M1190" t="s">
        <v>11743</v>
      </c>
      <c r="N1190">
        <v>29</v>
      </c>
      <c r="O1190" t="s">
        <v>11744</v>
      </c>
      <c r="P1190" t="s">
        <v>64</v>
      </c>
      <c r="R1190">
        <v>3916430</v>
      </c>
      <c r="T1190" t="s">
        <v>6454</v>
      </c>
      <c r="V1190" t="s">
        <v>11033</v>
      </c>
      <c r="W1190">
        <v>31074</v>
      </c>
    </row>
    <row r="1191" spans="1:23" x14ac:dyDescent="0.25">
      <c r="A1191" t="s">
        <v>11745</v>
      </c>
      <c r="B1191">
        <v>1</v>
      </c>
      <c r="C1191" t="s">
        <v>11746</v>
      </c>
      <c r="D1191" t="s">
        <v>102</v>
      </c>
      <c r="E1191" t="s">
        <v>11747</v>
      </c>
      <c r="F1191" t="s">
        <v>6199</v>
      </c>
      <c r="G1191">
        <v>81</v>
      </c>
      <c r="H1191" t="s">
        <v>6383</v>
      </c>
      <c r="I1191" t="s">
        <v>11746</v>
      </c>
      <c r="J1191">
        <v>19320</v>
      </c>
      <c r="K1191">
        <v>5</v>
      </c>
      <c r="L1191" t="s">
        <v>11748</v>
      </c>
      <c r="M1191" t="s">
        <v>11749</v>
      </c>
      <c r="N1191">
        <v>26</v>
      </c>
      <c r="O1191" t="s">
        <v>11750</v>
      </c>
      <c r="P1191" t="s">
        <v>102</v>
      </c>
      <c r="R1191">
        <v>3128348</v>
      </c>
      <c r="T1191" t="s">
        <v>6264</v>
      </c>
      <c r="V1191" t="s">
        <v>8769</v>
      </c>
      <c r="W1191">
        <v>30553</v>
      </c>
    </row>
    <row r="1192" spans="1:23" x14ac:dyDescent="0.25">
      <c r="A1192" t="s">
        <v>1343</v>
      </c>
      <c r="B1192">
        <v>1</v>
      </c>
      <c r="C1192" t="s">
        <v>1342</v>
      </c>
      <c r="D1192" t="s">
        <v>126</v>
      </c>
      <c r="F1192" t="s">
        <v>6199</v>
      </c>
      <c r="G1192">
        <v>16</v>
      </c>
      <c r="H1192" t="s">
        <v>6849</v>
      </c>
      <c r="I1192" t="s">
        <v>1342</v>
      </c>
      <c r="J1192">
        <v>26755</v>
      </c>
      <c r="K1192">
        <v>0</v>
      </c>
      <c r="L1192" t="s">
        <v>11751</v>
      </c>
      <c r="M1192" t="s">
        <v>11752</v>
      </c>
      <c r="N1192">
        <v>21</v>
      </c>
      <c r="O1192" t="s">
        <v>11753</v>
      </c>
      <c r="P1192" t="s">
        <v>126</v>
      </c>
      <c r="Q1192" t="s">
        <v>6922</v>
      </c>
      <c r="S1192">
        <v>1</v>
      </c>
      <c r="T1192" t="s">
        <v>6204</v>
      </c>
      <c r="U1192" t="s">
        <v>159</v>
      </c>
      <c r="V1192" t="s">
        <v>11754</v>
      </c>
    </row>
    <row r="1193" spans="1:23" x14ac:dyDescent="0.25">
      <c r="A1193" t="s">
        <v>11755</v>
      </c>
      <c r="B1193">
        <v>1</v>
      </c>
      <c r="C1193" t="s">
        <v>11756</v>
      </c>
      <c r="D1193" t="s">
        <v>102</v>
      </c>
      <c r="F1193" t="s">
        <v>6199</v>
      </c>
      <c r="H1193" t="s">
        <v>7189</v>
      </c>
      <c r="I1193" t="s">
        <v>11756</v>
      </c>
      <c r="K1193">
        <v>1</v>
      </c>
      <c r="L1193" t="s">
        <v>7129</v>
      </c>
      <c r="M1193" t="s">
        <v>11757</v>
      </c>
      <c r="N1193">
        <v>25</v>
      </c>
      <c r="O1193" t="s">
        <v>11758</v>
      </c>
      <c r="P1193" t="s">
        <v>102</v>
      </c>
      <c r="T1193" t="s">
        <v>6264</v>
      </c>
      <c r="V1193" t="s">
        <v>11627</v>
      </c>
    </row>
    <row r="1194" spans="1:23" x14ac:dyDescent="0.25">
      <c r="A1194" t="s">
        <v>11759</v>
      </c>
      <c r="B1194">
        <v>1</v>
      </c>
      <c r="C1194" t="s">
        <v>11760</v>
      </c>
      <c r="D1194" t="s">
        <v>126</v>
      </c>
      <c r="F1194" t="s">
        <v>6199</v>
      </c>
      <c r="G1194">
        <v>40</v>
      </c>
      <c r="H1194" t="s">
        <v>6585</v>
      </c>
      <c r="I1194" t="s">
        <v>11760</v>
      </c>
      <c r="J1194">
        <v>21790</v>
      </c>
      <c r="K1194">
        <v>2</v>
      </c>
      <c r="L1194" t="s">
        <v>8946</v>
      </c>
      <c r="M1194" t="s">
        <v>7495</v>
      </c>
      <c r="N1194">
        <v>25</v>
      </c>
      <c r="O1194" t="s">
        <v>11761</v>
      </c>
      <c r="P1194" t="s">
        <v>126</v>
      </c>
      <c r="T1194" t="s">
        <v>6355</v>
      </c>
      <c r="V1194" t="s">
        <v>11762</v>
      </c>
      <c r="W1194">
        <v>32988</v>
      </c>
    </row>
    <row r="1195" spans="1:23" x14ac:dyDescent="0.25">
      <c r="A1195" t="s">
        <v>1333</v>
      </c>
      <c r="B1195">
        <v>1</v>
      </c>
      <c r="C1195" t="s">
        <v>1332</v>
      </c>
      <c r="D1195" t="s">
        <v>64</v>
      </c>
      <c r="F1195" t="s">
        <v>6199</v>
      </c>
      <c r="G1195">
        <v>44</v>
      </c>
      <c r="H1195" t="s">
        <v>6336</v>
      </c>
      <c r="I1195" t="s">
        <v>1332</v>
      </c>
      <c r="J1195">
        <v>24194</v>
      </c>
      <c r="K1195">
        <v>3</v>
      </c>
      <c r="L1195" t="s">
        <v>6019</v>
      </c>
      <c r="M1195" t="s">
        <v>6210</v>
      </c>
      <c r="N1195">
        <v>24</v>
      </c>
      <c r="O1195" t="s">
        <v>11763</v>
      </c>
      <c r="P1195" t="s">
        <v>64</v>
      </c>
      <c r="S1195">
        <v>3</v>
      </c>
      <c r="T1195" t="s">
        <v>6313</v>
      </c>
      <c r="U1195" t="s">
        <v>94</v>
      </c>
      <c r="V1195" t="s">
        <v>11764</v>
      </c>
    </row>
    <row r="1196" spans="1:23" x14ac:dyDescent="0.25">
      <c r="A1196" t="s">
        <v>1926</v>
      </c>
      <c r="B1196">
        <v>1</v>
      </c>
      <c r="C1196" t="s">
        <v>5142</v>
      </c>
      <c r="D1196" t="s">
        <v>64</v>
      </c>
      <c r="F1196" t="s">
        <v>6199</v>
      </c>
      <c r="G1196">
        <v>35</v>
      </c>
      <c r="H1196" t="s">
        <v>7189</v>
      </c>
      <c r="I1196" t="s">
        <v>5142</v>
      </c>
      <c r="J1196">
        <v>22553</v>
      </c>
      <c r="K1196">
        <v>5</v>
      </c>
      <c r="L1196" t="s">
        <v>6433</v>
      </c>
      <c r="M1196" t="s">
        <v>8528</v>
      </c>
      <c r="N1196">
        <v>27</v>
      </c>
      <c r="O1196" t="s">
        <v>11765</v>
      </c>
      <c r="P1196" t="s">
        <v>64</v>
      </c>
      <c r="S1196">
        <v>4</v>
      </c>
      <c r="T1196" t="s">
        <v>6454</v>
      </c>
      <c r="U1196" t="s">
        <v>2241</v>
      </c>
      <c r="V1196" t="s">
        <v>10811</v>
      </c>
    </row>
    <row r="1197" spans="1:23" x14ac:dyDescent="0.25">
      <c r="A1197" t="s">
        <v>1462</v>
      </c>
      <c r="B1197">
        <v>1</v>
      </c>
      <c r="C1197" t="s">
        <v>1461</v>
      </c>
      <c r="D1197" t="s">
        <v>102</v>
      </c>
      <c r="F1197" t="s">
        <v>6199</v>
      </c>
      <c r="G1197">
        <v>9</v>
      </c>
      <c r="H1197" t="s">
        <v>6232</v>
      </c>
      <c r="I1197" t="s">
        <v>1461</v>
      </c>
      <c r="J1197">
        <v>23395</v>
      </c>
      <c r="K1197">
        <v>4</v>
      </c>
      <c r="L1197" t="s">
        <v>6586</v>
      </c>
      <c r="M1197" t="s">
        <v>10939</v>
      </c>
      <c r="N1197">
        <v>27</v>
      </c>
      <c r="O1197" t="s">
        <v>11766</v>
      </c>
      <c r="P1197" t="s">
        <v>102</v>
      </c>
      <c r="S1197">
        <v>1</v>
      </c>
      <c r="T1197" t="s">
        <v>6227</v>
      </c>
      <c r="U1197" t="s">
        <v>28</v>
      </c>
      <c r="V1197" t="s">
        <v>11767</v>
      </c>
    </row>
    <row r="1198" spans="1:23" x14ac:dyDescent="0.25">
      <c r="A1198" t="s">
        <v>2084</v>
      </c>
      <c r="B1198">
        <v>1</v>
      </c>
      <c r="C1198" t="s">
        <v>5144</v>
      </c>
      <c r="D1198" t="s">
        <v>64</v>
      </c>
      <c r="F1198" t="s">
        <v>6199</v>
      </c>
      <c r="G1198">
        <v>44</v>
      </c>
      <c r="H1198" t="s">
        <v>6636</v>
      </c>
      <c r="I1198" t="s">
        <v>5144</v>
      </c>
      <c r="K1198">
        <v>3</v>
      </c>
      <c r="L1198" t="s">
        <v>11768</v>
      </c>
      <c r="M1198" t="s">
        <v>11769</v>
      </c>
      <c r="N1198">
        <v>24</v>
      </c>
      <c r="O1198" t="s">
        <v>11770</v>
      </c>
      <c r="P1198" t="s">
        <v>64</v>
      </c>
      <c r="T1198" t="s">
        <v>6264</v>
      </c>
      <c r="V1198" t="s">
        <v>11771</v>
      </c>
    </row>
    <row r="1199" spans="1:23" x14ac:dyDescent="0.25">
      <c r="A1199" t="s">
        <v>11772</v>
      </c>
      <c r="B1199">
        <v>1</v>
      </c>
      <c r="C1199" t="s">
        <v>11773</v>
      </c>
      <c r="D1199" t="s">
        <v>102</v>
      </c>
      <c r="E1199" t="s">
        <v>11774</v>
      </c>
      <c r="F1199" t="s">
        <v>6199</v>
      </c>
      <c r="G1199">
        <v>2</v>
      </c>
      <c r="H1199" t="s">
        <v>6232</v>
      </c>
      <c r="I1199" t="s">
        <v>11773</v>
      </c>
      <c r="J1199">
        <v>18462</v>
      </c>
      <c r="K1199">
        <v>6</v>
      </c>
      <c r="L1199" t="s">
        <v>11775</v>
      </c>
      <c r="M1199" t="s">
        <v>6655</v>
      </c>
      <c r="N1199">
        <v>27</v>
      </c>
      <c r="O1199" t="s">
        <v>11776</v>
      </c>
      <c r="P1199" t="s">
        <v>102</v>
      </c>
      <c r="R1199">
        <v>2973663</v>
      </c>
      <c r="T1199" t="s">
        <v>6212</v>
      </c>
      <c r="V1199" t="s">
        <v>8953</v>
      </c>
      <c r="W1199">
        <v>29648</v>
      </c>
    </row>
    <row r="1200" spans="1:23" x14ac:dyDescent="0.25">
      <c r="A1200" t="s">
        <v>11777</v>
      </c>
      <c r="B1200">
        <v>1</v>
      </c>
      <c r="C1200" t="s">
        <v>11778</v>
      </c>
      <c r="D1200" t="s">
        <v>102</v>
      </c>
      <c r="E1200" t="s">
        <v>11779</v>
      </c>
      <c r="F1200" t="s">
        <v>6231</v>
      </c>
      <c r="G1200">
        <v>16</v>
      </c>
      <c r="H1200" t="s">
        <v>6336</v>
      </c>
      <c r="I1200" t="s">
        <v>11778</v>
      </c>
      <c r="J1200">
        <v>20695</v>
      </c>
      <c r="K1200">
        <v>4</v>
      </c>
      <c r="L1200" t="s">
        <v>7763</v>
      </c>
      <c r="M1200" t="s">
        <v>11780</v>
      </c>
      <c r="N1200">
        <v>27</v>
      </c>
      <c r="O1200" t="s">
        <v>11781</v>
      </c>
      <c r="P1200" t="s">
        <v>102</v>
      </c>
      <c r="Q1200" t="s">
        <v>6411</v>
      </c>
      <c r="R1200">
        <v>3052098</v>
      </c>
      <c r="T1200" t="s">
        <v>6204</v>
      </c>
      <c r="V1200" t="s">
        <v>11782</v>
      </c>
      <c r="W1200">
        <v>900375</v>
      </c>
    </row>
    <row r="1201" spans="1:23" x14ac:dyDescent="0.25">
      <c r="A1201" t="s">
        <v>11783</v>
      </c>
      <c r="B1201">
        <v>1</v>
      </c>
      <c r="C1201" t="s">
        <v>11784</v>
      </c>
      <c r="D1201" t="s">
        <v>29</v>
      </c>
      <c r="F1201" t="s">
        <v>6925</v>
      </c>
      <c r="G1201">
        <v>0</v>
      </c>
      <c r="H1201" t="s">
        <v>6860</v>
      </c>
      <c r="I1201" t="s">
        <v>11784</v>
      </c>
      <c r="J1201">
        <v>18220</v>
      </c>
      <c r="K1201">
        <v>6</v>
      </c>
      <c r="L1201" t="s">
        <v>7450</v>
      </c>
      <c r="M1201" t="s">
        <v>11785</v>
      </c>
      <c r="N1201">
        <v>29</v>
      </c>
      <c r="O1201" t="s">
        <v>11786</v>
      </c>
      <c r="P1201" t="s">
        <v>29</v>
      </c>
      <c r="R1201">
        <v>2576446</v>
      </c>
      <c r="T1201" t="s">
        <v>6355</v>
      </c>
      <c r="V1201" t="s">
        <v>11787</v>
      </c>
      <c r="W1201">
        <v>29545</v>
      </c>
    </row>
    <row r="1202" spans="1:23" x14ac:dyDescent="0.25">
      <c r="A1202" t="s">
        <v>11788</v>
      </c>
      <c r="B1202">
        <v>1</v>
      </c>
      <c r="C1202" t="s">
        <v>11789</v>
      </c>
      <c r="D1202" t="s">
        <v>102</v>
      </c>
      <c r="F1202" t="s">
        <v>6231</v>
      </c>
      <c r="G1202">
        <v>81</v>
      </c>
      <c r="H1202" t="s">
        <v>6260</v>
      </c>
      <c r="I1202" t="s">
        <v>11789</v>
      </c>
      <c r="J1202">
        <v>17169</v>
      </c>
      <c r="K1202">
        <v>1</v>
      </c>
      <c r="L1202" t="s">
        <v>6770</v>
      </c>
      <c r="M1202" t="s">
        <v>11790</v>
      </c>
      <c r="N1202">
        <v>27</v>
      </c>
      <c r="O1202" t="s">
        <v>11791</v>
      </c>
      <c r="P1202" t="s">
        <v>102</v>
      </c>
      <c r="R1202">
        <v>2470379</v>
      </c>
      <c r="T1202" t="s">
        <v>6417</v>
      </c>
      <c r="V1202" t="s">
        <v>11792</v>
      </c>
      <c r="W1202">
        <v>29161</v>
      </c>
    </row>
    <row r="1203" spans="1:23" x14ac:dyDescent="0.25">
      <c r="A1203" t="s">
        <v>11793</v>
      </c>
      <c r="B1203">
        <v>1</v>
      </c>
      <c r="C1203" t="s">
        <v>11794</v>
      </c>
      <c r="D1203" t="s">
        <v>102</v>
      </c>
      <c r="E1203" t="s">
        <v>11795</v>
      </c>
      <c r="F1203" t="s">
        <v>6199</v>
      </c>
      <c r="G1203">
        <v>87</v>
      </c>
      <c r="H1203" t="s">
        <v>6739</v>
      </c>
      <c r="I1203" t="s">
        <v>11794</v>
      </c>
      <c r="J1203">
        <v>20529</v>
      </c>
      <c r="K1203">
        <v>6</v>
      </c>
      <c r="L1203" t="s">
        <v>11796</v>
      </c>
      <c r="M1203" t="s">
        <v>6587</v>
      </c>
      <c r="N1203">
        <v>28</v>
      </c>
      <c r="O1203" t="s">
        <v>11797</v>
      </c>
      <c r="P1203" t="s">
        <v>102</v>
      </c>
      <c r="R1203">
        <v>3115314</v>
      </c>
      <c r="T1203" t="s">
        <v>6355</v>
      </c>
      <c r="V1203" t="s">
        <v>11798</v>
      </c>
      <c r="W1203">
        <v>31405</v>
      </c>
    </row>
    <row r="1204" spans="1:23" x14ac:dyDescent="0.25">
      <c r="A1204" t="s">
        <v>5383</v>
      </c>
      <c r="B1204">
        <v>1</v>
      </c>
      <c r="C1204" t="s">
        <v>5384</v>
      </c>
      <c r="D1204" t="s">
        <v>64</v>
      </c>
      <c r="F1204" t="s">
        <v>6199</v>
      </c>
      <c r="G1204">
        <v>43</v>
      </c>
      <c r="H1204" t="s">
        <v>6276</v>
      </c>
      <c r="I1204" t="s">
        <v>5384</v>
      </c>
      <c r="J1204">
        <v>22555</v>
      </c>
      <c r="K1204">
        <v>5</v>
      </c>
      <c r="L1204" t="s">
        <v>11799</v>
      </c>
      <c r="M1204" t="s">
        <v>11800</v>
      </c>
      <c r="N1204">
        <v>26</v>
      </c>
      <c r="O1204" t="s">
        <v>11801</v>
      </c>
      <c r="P1204" t="s">
        <v>64</v>
      </c>
      <c r="T1204" t="s">
        <v>6313</v>
      </c>
      <c r="V1204" t="s">
        <v>11802</v>
      </c>
    </row>
    <row r="1205" spans="1:23" x14ac:dyDescent="0.25">
      <c r="A1205" t="s">
        <v>163</v>
      </c>
      <c r="B1205">
        <v>1</v>
      </c>
      <c r="C1205" t="s">
        <v>5536</v>
      </c>
      <c r="D1205" t="s">
        <v>126</v>
      </c>
      <c r="E1205" t="s">
        <v>11803</v>
      </c>
      <c r="F1205" t="s">
        <v>6199</v>
      </c>
      <c r="G1205">
        <v>13</v>
      </c>
      <c r="H1205" t="s">
        <v>7921</v>
      </c>
      <c r="I1205" t="s">
        <v>5536</v>
      </c>
      <c r="J1205">
        <v>16802</v>
      </c>
      <c r="K1205">
        <v>7</v>
      </c>
      <c r="L1205" t="s">
        <v>7462</v>
      </c>
      <c r="M1205" t="s">
        <v>11804</v>
      </c>
      <c r="N1205">
        <v>28</v>
      </c>
      <c r="O1205" t="s">
        <v>11805</v>
      </c>
      <c r="P1205" t="s">
        <v>126</v>
      </c>
      <c r="R1205">
        <v>2977609</v>
      </c>
      <c r="T1205" t="s">
        <v>6227</v>
      </c>
      <c r="V1205" t="s">
        <v>11806</v>
      </c>
      <c r="W1205">
        <v>28429</v>
      </c>
    </row>
    <row r="1206" spans="1:23" x14ac:dyDescent="0.25">
      <c r="A1206" t="s">
        <v>11807</v>
      </c>
      <c r="B1206">
        <v>1</v>
      </c>
      <c r="C1206" t="s">
        <v>11808</v>
      </c>
      <c r="D1206" t="s">
        <v>102</v>
      </c>
      <c r="F1206" t="s">
        <v>6199</v>
      </c>
      <c r="G1206">
        <v>3</v>
      </c>
      <c r="H1206" t="s">
        <v>6296</v>
      </c>
      <c r="I1206" t="s">
        <v>11808</v>
      </c>
      <c r="J1206">
        <v>17171</v>
      </c>
      <c r="K1206">
        <v>10</v>
      </c>
      <c r="L1206" t="s">
        <v>11809</v>
      </c>
      <c r="M1206" t="s">
        <v>11810</v>
      </c>
      <c r="N1206">
        <v>32</v>
      </c>
      <c r="O1206" t="s">
        <v>11811</v>
      </c>
      <c r="P1206" t="s">
        <v>102</v>
      </c>
      <c r="R1206">
        <v>2514461</v>
      </c>
      <c r="T1206" t="s">
        <v>6219</v>
      </c>
      <c r="V1206" t="s">
        <v>11812</v>
      </c>
      <c r="W1206">
        <v>28746</v>
      </c>
    </row>
    <row r="1207" spans="1:23" x14ac:dyDescent="0.25">
      <c r="A1207" t="s">
        <v>11813</v>
      </c>
      <c r="B1207">
        <v>1</v>
      </c>
      <c r="C1207" t="s">
        <v>11814</v>
      </c>
      <c r="D1207" t="s">
        <v>64</v>
      </c>
      <c r="F1207" t="s">
        <v>6199</v>
      </c>
      <c r="G1207">
        <v>38</v>
      </c>
      <c r="H1207" t="s">
        <v>6367</v>
      </c>
      <c r="I1207" t="s">
        <v>11814</v>
      </c>
      <c r="J1207">
        <v>26289</v>
      </c>
      <c r="K1207">
        <v>1</v>
      </c>
      <c r="L1207" t="s">
        <v>10623</v>
      </c>
      <c r="M1207" t="s">
        <v>8528</v>
      </c>
      <c r="N1207">
        <v>24</v>
      </c>
      <c r="O1207" t="s">
        <v>11815</v>
      </c>
      <c r="P1207" t="s">
        <v>64</v>
      </c>
      <c r="S1207">
        <v>4</v>
      </c>
      <c r="T1207" t="s">
        <v>6313</v>
      </c>
      <c r="U1207" t="s">
        <v>2244</v>
      </c>
      <c r="V1207" t="s">
        <v>11816</v>
      </c>
    </row>
    <row r="1208" spans="1:23" x14ac:dyDescent="0.25">
      <c r="A1208" t="s">
        <v>11817</v>
      </c>
      <c r="B1208">
        <v>1</v>
      </c>
      <c r="C1208" t="s">
        <v>11818</v>
      </c>
      <c r="D1208" t="s">
        <v>126</v>
      </c>
      <c r="F1208" t="s">
        <v>6231</v>
      </c>
      <c r="G1208">
        <v>80</v>
      </c>
      <c r="H1208" t="s">
        <v>6208</v>
      </c>
      <c r="I1208" t="s">
        <v>11818</v>
      </c>
      <c r="J1208">
        <v>1614</v>
      </c>
      <c r="K1208">
        <v>10</v>
      </c>
      <c r="L1208" t="s">
        <v>11819</v>
      </c>
      <c r="M1208" t="s">
        <v>11820</v>
      </c>
      <c r="N1208">
        <v>37</v>
      </c>
      <c r="O1208" t="s">
        <v>11821</v>
      </c>
      <c r="P1208" t="s">
        <v>126</v>
      </c>
      <c r="T1208" t="s">
        <v>6396</v>
      </c>
      <c r="V1208" t="s">
        <v>11822</v>
      </c>
    </row>
    <row r="1209" spans="1:23" x14ac:dyDescent="0.25">
      <c r="A1209" t="s">
        <v>692</v>
      </c>
      <c r="B1209">
        <v>1</v>
      </c>
      <c r="C1209" t="s">
        <v>11823</v>
      </c>
      <c r="D1209" t="s">
        <v>102</v>
      </c>
      <c r="F1209" t="s">
        <v>6199</v>
      </c>
      <c r="G1209">
        <v>80</v>
      </c>
      <c r="H1209" t="s">
        <v>6776</v>
      </c>
      <c r="I1209" t="s">
        <v>11823</v>
      </c>
      <c r="J1209">
        <v>18271</v>
      </c>
      <c r="K1209">
        <v>6</v>
      </c>
      <c r="L1209" t="s">
        <v>11824</v>
      </c>
      <c r="M1209" t="s">
        <v>6361</v>
      </c>
      <c r="N1209">
        <v>29</v>
      </c>
      <c r="O1209" t="s">
        <v>11825</v>
      </c>
      <c r="P1209" t="s">
        <v>102</v>
      </c>
      <c r="R1209">
        <v>2578446</v>
      </c>
      <c r="T1209" t="s">
        <v>6212</v>
      </c>
      <c r="V1209" t="s">
        <v>11826</v>
      </c>
      <c r="W1209">
        <v>29533</v>
      </c>
    </row>
    <row r="1210" spans="1:23" x14ac:dyDescent="0.25">
      <c r="A1210" t="s">
        <v>11827</v>
      </c>
      <c r="B1210">
        <v>1</v>
      </c>
      <c r="C1210" t="s">
        <v>11828</v>
      </c>
      <c r="D1210" t="s">
        <v>102</v>
      </c>
      <c r="E1210" t="s">
        <v>11829</v>
      </c>
      <c r="F1210" t="s">
        <v>6199</v>
      </c>
      <c r="G1210">
        <v>83</v>
      </c>
      <c r="H1210" t="s">
        <v>6392</v>
      </c>
      <c r="I1210" t="s">
        <v>11828</v>
      </c>
      <c r="J1210">
        <v>20182</v>
      </c>
      <c r="K1210">
        <v>4</v>
      </c>
      <c r="L1210" t="s">
        <v>7330</v>
      </c>
      <c r="M1210" t="s">
        <v>6704</v>
      </c>
      <c r="N1210">
        <v>25</v>
      </c>
      <c r="O1210" t="s">
        <v>11830</v>
      </c>
      <c r="P1210" t="s">
        <v>102</v>
      </c>
      <c r="R1210">
        <v>3122167</v>
      </c>
      <c r="T1210" t="s">
        <v>6212</v>
      </c>
      <c r="U1210" t="s">
        <v>2241</v>
      </c>
      <c r="V1210" t="s">
        <v>11831</v>
      </c>
      <c r="W1210">
        <v>31464</v>
      </c>
    </row>
    <row r="1211" spans="1:23" x14ac:dyDescent="0.25">
      <c r="A1211" t="s">
        <v>157</v>
      </c>
      <c r="B1211">
        <v>1</v>
      </c>
      <c r="C1211" t="s">
        <v>5432</v>
      </c>
      <c r="D1211" t="s">
        <v>102</v>
      </c>
      <c r="E1211" t="s">
        <v>11832</v>
      </c>
      <c r="F1211" t="s">
        <v>6199</v>
      </c>
      <c r="G1211">
        <v>0</v>
      </c>
      <c r="H1211" t="s">
        <v>6724</v>
      </c>
      <c r="I1211" t="s">
        <v>5432</v>
      </c>
      <c r="J1211">
        <v>11611</v>
      </c>
      <c r="K1211">
        <v>12</v>
      </c>
      <c r="L1211" t="s">
        <v>7375</v>
      </c>
      <c r="M1211" t="s">
        <v>10556</v>
      </c>
      <c r="N1211">
        <v>33</v>
      </c>
      <c r="O1211" t="s">
        <v>11833</v>
      </c>
      <c r="P1211" t="s">
        <v>102</v>
      </c>
      <c r="R1211">
        <v>13217</v>
      </c>
      <c r="T1211" t="s">
        <v>6313</v>
      </c>
      <c r="V1211" t="s">
        <v>11834</v>
      </c>
      <c r="W1211">
        <v>24035</v>
      </c>
    </row>
    <row r="1212" spans="1:23" x14ac:dyDescent="0.25">
      <c r="A1212" t="s">
        <v>571</v>
      </c>
      <c r="B1212">
        <v>1</v>
      </c>
      <c r="C1212" t="s">
        <v>8526</v>
      </c>
      <c r="D1212" t="s">
        <v>31</v>
      </c>
      <c r="E1212" t="s">
        <v>11835</v>
      </c>
      <c r="F1212" t="s">
        <v>6925</v>
      </c>
      <c r="G1212">
        <v>40</v>
      </c>
      <c r="H1212" t="s">
        <v>6776</v>
      </c>
      <c r="I1212" t="s">
        <v>8526</v>
      </c>
      <c r="J1212">
        <v>5714</v>
      </c>
      <c r="K1212">
        <v>24</v>
      </c>
      <c r="L1212" t="s">
        <v>11836</v>
      </c>
      <c r="M1212" t="s">
        <v>9367</v>
      </c>
      <c r="N1212">
        <v>46</v>
      </c>
      <c r="O1212" t="s">
        <v>11837</v>
      </c>
      <c r="P1212" t="s">
        <v>31</v>
      </c>
      <c r="R1212">
        <v>1440</v>
      </c>
      <c r="T1212" t="s">
        <v>6346</v>
      </c>
      <c r="V1212" t="s">
        <v>11838</v>
      </c>
      <c r="W1212">
        <v>4269</v>
      </c>
    </row>
    <row r="1213" spans="1:23" x14ac:dyDescent="0.25">
      <c r="A1213" t="s">
        <v>2139</v>
      </c>
      <c r="B1213">
        <v>1</v>
      </c>
      <c r="C1213" t="s">
        <v>2830</v>
      </c>
      <c r="D1213" t="s">
        <v>29</v>
      </c>
      <c r="F1213" t="s">
        <v>6199</v>
      </c>
      <c r="G1213">
        <v>8</v>
      </c>
      <c r="H1213" t="s">
        <v>8526</v>
      </c>
      <c r="I1213" t="s">
        <v>2830</v>
      </c>
      <c r="J1213">
        <v>23270</v>
      </c>
      <c r="K1213">
        <v>3</v>
      </c>
      <c r="L1213" t="s">
        <v>6948</v>
      </c>
      <c r="M1213" t="s">
        <v>11839</v>
      </c>
      <c r="N1213">
        <v>27</v>
      </c>
      <c r="O1213" t="s">
        <v>11840</v>
      </c>
      <c r="P1213" t="s">
        <v>29</v>
      </c>
      <c r="S1213">
        <v>2</v>
      </c>
      <c r="T1213" t="s">
        <v>6227</v>
      </c>
      <c r="U1213" t="s">
        <v>2241</v>
      </c>
      <c r="V1213" t="s">
        <v>11841</v>
      </c>
    </row>
    <row r="1214" spans="1:23" x14ac:dyDescent="0.25">
      <c r="A1214" t="s">
        <v>11842</v>
      </c>
      <c r="B1214">
        <v>1</v>
      </c>
      <c r="C1214" t="s">
        <v>11843</v>
      </c>
      <c r="F1214" t="s">
        <v>6231</v>
      </c>
      <c r="G1214">
        <v>0</v>
      </c>
      <c r="H1214" t="s">
        <v>30</v>
      </c>
      <c r="I1214" t="s">
        <v>11843</v>
      </c>
      <c r="J1214">
        <v>18802</v>
      </c>
      <c r="K1214">
        <v>0</v>
      </c>
      <c r="L1214" t="s">
        <v>11844</v>
      </c>
      <c r="M1214" t="s">
        <v>10888</v>
      </c>
      <c r="O1214" t="s">
        <v>11845</v>
      </c>
      <c r="P1214" t="s">
        <v>30</v>
      </c>
      <c r="T1214" t="s">
        <v>30</v>
      </c>
    </row>
    <row r="1215" spans="1:23" x14ac:dyDescent="0.25">
      <c r="A1215" t="s">
        <v>11846</v>
      </c>
      <c r="B1215">
        <v>1</v>
      </c>
      <c r="C1215" t="s">
        <v>11847</v>
      </c>
      <c r="D1215" t="s">
        <v>102</v>
      </c>
      <c r="F1215" t="s">
        <v>6199</v>
      </c>
      <c r="H1215" t="s">
        <v>6690</v>
      </c>
      <c r="I1215" t="s">
        <v>11847</v>
      </c>
      <c r="K1215">
        <v>0</v>
      </c>
      <c r="L1215" t="s">
        <v>11848</v>
      </c>
      <c r="M1215" t="s">
        <v>11849</v>
      </c>
      <c r="O1215" t="s">
        <v>11850</v>
      </c>
      <c r="P1215" t="s">
        <v>102</v>
      </c>
      <c r="T1215" t="s">
        <v>6313</v>
      </c>
    </row>
    <row r="1216" spans="1:23" x14ac:dyDescent="0.25">
      <c r="A1216" t="s">
        <v>890</v>
      </c>
      <c r="B1216">
        <v>1</v>
      </c>
      <c r="C1216" t="s">
        <v>11851</v>
      </c>
      <c r="D1216" t="s">
        <v>64</v>
      </c>
      <c r="F1216" t="s">
        <v>6231</v>
      </c>
      <c r="G1216">
        <v>33</v>
      </c>
      <c r="H1216" t="s">
        <v>8014</v>
      </c>
      <c r="I1216" t="s">
        <v>11851</v>
      </c>
      <c r="J1216">
        <v>11220</v>
      </c>
      <c r="K1216">
        <v>10</v>
      </c>
      <c r="L1216" t="s">
        <v>11852</v>
      </c>
      <c r="M1216" t="s">
        <v>11853</v>
      </c>
      <c r="N1216">
        <v>32</v>
      </c>
      <c r="O1216" t="s">
        <v>11854</v>
      </c>
      <c r="P1216" t="s">
        <v>64</v>
      </c>
      <c r="R1216">
        <v>13207</v>
      </c>
      <c r="T1216" t="s">
        <v>6256</v>
      </c>
      <c r="V1216" t="s">
        <v>11855</v>
      </c>
      <c r="W1216">
        <v>24011</v>
      </c>
    </row>
    <row r="1217" spans="1:23" x14ac:dyDescent="0.25">
      <c r="A1217" t="s">
        <v>11856</v>
      </c>
      <c r="B1217">
        <v>1</v>
      </c>
      <c r="C1217" t="s">
        <v>11857</v>
      </c>
      <c r="D1217" t="s">
        <v>102</v>
      </c>
      <c r="E1217" t="s">
        <v>11858</v>
      </c>
      <c r="F1217" t="s">
        <v>6199</v>
      </c>
      <c r="G1217">
        <v>0</v>
      </c>
      <c r="H1217" t="s">
        <v>7128</v>
      </c>
      <c r="I1217" t="s">
        <v>11857</v>
      </c>
      <c r="J1217">
        <v>21451</v>
      </c>
      <c r="K1217">
        <v>3</v>
      </c>
      <c r="L1217" t="s">
        <v>11859</v>
      </c>
      <c r="M1217" t="s">
        <v>6790</v>
      </c>
      <c r="N1217">
        <v>26</v>
      </c>
      <c r="O1217" t="s">
        <v>11860</v>
      </c>
      <c r="P1217" t="s">
        <v>102</v>
      </c>
      <c r="R1217">
        <v>3126095</v>
      </c>
      <c r="T1217" t="s">
        <v>6264</v>
      </c>
      <c r="V1217" t="s">
        <v>11861</v>
      </c>
      <c r="W1217">
        <v>32200</v>
      </c>
    </row>
    <row r="1218" spans="1:23" x14ac:dyDescent="0.25">
      <c r="A1218" t="s">
        <v>1290</v>
      </c>
      <c r="B1218">
        <v>1</v>
      </c>
      <c r="C1218" t="s">
        <v>1289</v>
      </c>
      <c r="D1218" t="s">
        <v>102</v>
      </c>
      <c r="F1218" t="s">
        <v>6199</v>
      </c>
      <c r="G1218">
        <v>9</v>
      </c>
      <c r="H1218" t="s">
        <v>6296</v>
      </c>
      <c r="I1218" t="s">
        <v>1289</v>
      </c>
      <c r="J1218">
        <v>25925</v>
      </c>
      <c r="K1218">
        <v>1</v>
      </c>
      <c r="L1218" t="s">
        <v>11862</v>
      </c>
      <c r="M1218" t="s">
        <v>8746</v>
      </c>
      <c r="N1218">
        <v>24</v>
      </c>
      <c r="O1218" t="s">
        <v>11863</v>
      </c>
      <c r="P1218" t="s">
        <v>102</v>
      </c>
      <c r="S1218">
        <v>3</v>
      </c>
      <c r="T1218" t="s">
        <v>6204</v>
      </c>
      <c r="U1218" t="s">
        <v>70</v>
      </c>
      <c r="V1218" t="s">
        <v>11864</v>
      </c>
    </row>
    <row r="1219" spans="1:23" x14ac:dyDescent="0.25">
      <c r="A1219" t="s">
        <v>778</v>
      </c>
      <c r="B1219">
        <v>1</v>
      </c>
      <c r="C1219" t="s">
        <v>11865</v>
      </c>
      <c r="D1219" t="s">
        <v>102</v>
      </c>
      <c r="F1219" t="s">
        <v>6925</v>
      </c>
      <c r="G1219">
        <v>11</v>
      </c>
      <c r="H1219" t="s">
        <v>6739</v>
      </c>
      <c r="I1219" t="s">
        <v>11865</v>
      </c>
      <c r="J1219">
        <v>13394</v>
      </c>
      <c r="K1219">
        <v>9</v>
      </c>
      <c r="L1219" t="s">
        <v>6012</v>
      </c>
      <c r="M1219" t="s">
        <v>11866</v>
      </c>
      <c r="N1219">
        <v>32</v>
      </c>
      <c r="O1219" t="s">
        <v>11867</v>
      </c>
      <c r="P1219" t="s">
        <v>102</v>
      </c>
      <c r="R1219">
        <v>14106</v>
      </c>
      <c r="T1219" t="s">
        <v>6249</v>
      </c>
      <c r="V1219" t="s">
        <v>11855</v>
      </c>
      <c r="W1219">
        <v>24899</v>
      </c>
    </row>
    <row r="1220" spans="1:23" x14ac:dyDescent="0.25">
      <c r="A1220" t="s">
        <v>704</v>
      </c>
      <c r="B1220">
        <v>1</v>
      </c>
      <c r="C1220" t="s">
        <v>11868</v>
      </c>
      <c r="D1220" t="s">
        <v>102</v>
      </c>
      <c r="E1220" t="s">
        <v>11869</v>
      </c>
      <c r="F1220" t="s">
        <v>6231</v>
      </c>
      <c r="G1220">
        <v>15</v>
      </c>
      <c r="H1220" t="s">
        <v>6260</v>
      </c>
      <c r="I1220" t="s">
        <v>11868</v>
      </c>
      <c r="J1220">
        <v>16944</v>
      </c>
      <c r="K1220">
        <v>7</v>
      </c>
      <c r="L1220" t="s">
        <v>11870</v>
      </c>
      <c r="M1220" t="s">
        <v>6990</v>
      </c>
      <c r="N1220">
        <v>30</v>
      </c>
      <c r="O1220" t="s">
        <v>11871</v>
      </c>
      <c r="P1220" t="s">
        <v>102</v>
      </c>
      <c r="R1220">
        <v>2516957</v>
      </c>
      <c r="T1220" t="s">
        <v>6313</v>
      </c>
      <c r="V1220" t="s">
        <v>11872</v>
      </c>
      <c r="W1220">
        <v>28572</v>
      </c>
    </row>
    <row r="1221" spans="1:23" x14ac:dyDescent="0.25">
      <c r="A1221" t="s">
        <v>11873</v>
      </c>
      <c r="B1221">
        <v>1</v>
      </c>
      <c r="C1221" t="s">
        <v>11874</v>
      </c>
      <c r="D1221" t="s">
        <v>6610</v>
      </c>
      <c r="F1221" t="s">
        <v>6199</v>
      </c>
      <c r="G1221">
        <v>7</v>
      </c>
      <c r="H1221" t="s">
        <v>6296</v>
      </c>
      <c r="I1221" t="s">
        <v>11874</v>
      </c>
      <c r="J1221">
        <v>18213</v>
      </c>
      <c r="K1221">
        <v>6</v>
      </c>
      <c r="L1221" t="s">
        <v>6948</v>
      </c>
      <c r="M1221" t="s">
        <v>11875</v>
      </c>
      <c r="N1221">
        <v>29</v>
      </c>
      <c r="O1221" t="s">
        <v>11876</v>
      </c>
      <c r="P1221" t="s">
        <v>6610</v>
      </c>
      <c r="R1221">
        <v>2576728</v>
      </c>
      <c r="T1221" t="s">
        <v>6227</v>
      </c>
      <c r="V1221" t="s">
        <v>11877</v>
      </c>
      <c r="W1221">
        <v>29490</v>
      </c>
    </row>
    <row r="1222" spans="1:23" x14ac:dyDescent="0.25">
      <c r="A1222" t="s">
        <v>11878</v>
      </c>
      <c r="B1222">
        <v>1</v>
      </c>
      <c r="C1222" t="s">
        <v>11879</v>
      </c>
      <c r="D1222" t="s">
        <v>102</v>
      </c>
      <c r="E1222" t="s">
        <v>11880</v>
      </c>
      <c r="F1222" t="s">
        <v>6199</v>
      </c>
      <c r="G1222">
        <v>0</v>
      </c>
      <c r="H1222" t="s">
        <v>6276</v>
      </c>
      <c r="I1222" t="s">
        <v>11879</v>
      </c>
      <c r="J1222">
        <v>21318</v>
      </c>
      <c r="K1222">
        <v>3</v>
      </c>
      <c r="L1222" t="s">
        <v>6277</v>
      </c>
      <c r="M1222" t="s">
        <v>6202</v>
      </c>
      <c r="N1222">
        <v>26</v>
      </c>
      <c r="O1222" t="s">
        <v>11881</v>
      </c>
      <c r="P1222" t="s">
        <v>102</v>
      </c>
      <c r="R1222">
        <v>3124369</v>
      </c>
      <c r="T1222" t="s">
        <v>6264</v>
      </c>
      <c r="V1222" t="s">
        <v>11882</v>
      </c>
      <c r="W1222">
        <v>32159</v>
      </c>
    </row>
    <row r="1223" spans="1:23" x14ac:dyDescent="0.25">
      <c r="A1223" t="s">
        <v>11883</v>
      </c>
      <c r="B1223">
        <v>1</v>
      </c>
      <c r="C1223" t="s">
        <v>11884</v>
      </c>
      <c r="D1223" t="s">
        <v>102</v>
      </c>
      <c r="E1223" t="s">
        <v>11885</v>
      </c>
      <c r="F1223" t="s">
        <v>6231</v>
      </c>
      <c r="G1223">
        <v>17</v>
      </c>
      <c r="H1223" t="s">
        <v>6697</v>
      </c>
      <c r="I1223" t="s">
        <v>11884</v>
      </c>
      <c r="J1223">
        <v>19504</v>
      </c>
      <c r="K1223">
        <v>5</v>
      </c>
      <c r="L1223" t="s">
        <v>8057</v>
      </c>
      <c r="M1223" t="s">
        <v>6771</v>
      </c>
      <c r="N1223">
        <v>28</v>
      </c>
      <c r="O1223" t="s">
        <v>11886</v>
      </c>
      <c r="P1223" t="s">
        <v>102</v>
      </c>
      <c r="R1223">
        <v>2988624</v>
      </c>
      <c r="T1223" t="s">
        <v>6446</v>
      </c>
      <c r="V1223" t="s">
        <v>6681</v>
      </c>
      <c r="W1223">
        <v>30808</v>
      </c>
    </row>
    <row r="1224" spans="1:23" x14ac:dyDescent="0.25">
      <c r="A1224" t="s">
        <v>678</v>
      </c>
      <c r="B1224">
        <v>1</v>
      </c>
      <c r="C1224" t="s">
        <v>11887</v>
      </c>
      <c r="D1224" t="s">
        <v>102</v>
      </c>
      <c r="E1224" t="s">
        <v>11888</v>
      </c>
      <c r="F1224" t="s">
        <v>6231</v>
      </c>
      <c r="G1224">
        <v>14</v>
      </c>
      <c r="H1224" t="s">
        <v>6421</v>
      </c>
      <c r="I1224" t="s">
        <v>11887</v>
      </c>
      <c r="J1224">
        <v>18145</v>
      </c>
      <c r="K1224">
        <v>6</v>
      </c>
      <c r="L1224" t="s">
        <v>10628</v>
      </c>
      <c r="M1224" t="s">
        <v>11889</v>
      </c>
      <c r="N1224">
        <v>27</v>
      </c>
      <c r="O1224" t="s">
        <v>11890</v>
      </c>
      <c r="P1224" t="s">
        <v>102</v>
      </c>
      <c r="R1224">
        <v>3040026</v>
      </c>
      <c r="T1224" t="s">
        <v>6346</v>
      </c>
      <c r="V1224" t="s">
        <v>11891</v>
      </c>
      <c r="W1224">
        <v>29463</v>
      </c>
    </row>
    <row r="1225" spans="1:23" x14ac:dyDescent="0.25">
      <c r="A1225" t="s">
        <v>11892</v>
      </c>
      <c r="B1225">
        <v>1</v>
      </c>
      <c r="C1225" t="s">
        <v>11893</v>
      </c>
      <c r="D1225" t="s">
        <v>64</v>
      </c>
      <c r="F1225" t="s">
        <v>6199</v>
      </c>
      <c r="G1225">
        <v>0</v>
      </c>
      <c r="H1225" t="s">
        <v>6629</v>
      </c>
      <c r="I1225" t="s">
        <v>11893</v>
      </c>
      <c r="K1225">
        <v>1</v>
      </c>
      <c r="L1225" t="s">
        <v>10959</v>
      </c>
      <c r="M1225" t="s">
        <v>11894</v>
      </c>
      <c r="N1225">
        <v>24</v>
      </c>
      <c r="O1225" t="s">
        <v>11895</v>
      </c>
      <c r="P1225" t="s">
        <v>64</v>
      </c>
      <c r="T1225" t="s">
        <v>6346</v>
      </c>
      <c r="V1225" t="s">
        <v>11896</v>
      </c>
    </row>
    <row r="1226" spans="1:23" x14ac:dyDescent="0.25">
      <c r="A1226" t="s">
        <v>1001</v>
      </c>
      <c r="B1226">
        <v>1</v>
      </c>
      <c r="C1226" t="s">
        <v>11897</v>
      </c>
      <c r="D1226" t="s">
        <v>29</v>
      </c>
      <c r="E1226" t="s">
        <v>11898</v>
      </c>
      <c r="F1226" t="s">
        <v>6231</v>
      </c>
      <c r="G1226">
        <v>0</v>
      </c>
      <c r="H1226" t="s">
        <v>6232</v>
      </c>
      <c r="I1226" t="s">
        <v>11897</v>
      </c>
      <c r="J1226">
        <v>15293</v>
      </c>
      <c r="K1226">
        <v>9</v>
      </c>
      <c r="L1226" t="s">
        <v>6246</v>
      </c>
      <c r="M1226" t="s">
        <v>7667</v>
      </c>
      <c r="N1226">
        <v>30</v>
      </c>
      <c r="O1226" t="s">
        <v>11899</v>
      </c>
      <c r="P1226" t="s">
        <v>29</v>
      </c>
      <c r="R1226">
        <v>16252</v>
      </c>
      <c r="T1226" t="s">
        <v>6363</v>
      </c>
      <c r="V1226" t="s">
        <v>11900</v>
      </c>
      <c r="W1226">
        <v>27170</v>
      </c>
    </row>
    <row r="1227" spans="1:23" x14ac:dyDescent="0.25">
      <c r="A1227" t="s">
        <v>11901</v>
      </c>
      <c r="B1227">
        <v>1</v>
      </c>
      <c r="C1227" t="s">
        <v>11902</v>
      </c>
      <c r="D1227" t="s">
        <v>102</v>
      </c>
      <c r="F1227" t="s">
        <v>6199</v>
      </c>
      <c r="G1227">
        <v>12</v>
      </c>
      <c r="H1227" t="s">
        <v>11903</v>
      </c>
      <c r="I1227" t="s">
        <v>11902</v>
      </c>
      <c r="J1227">
        <v>22276</v>
      </c>
      <c r="K1227">
        <v>2</v>
      </c>
      <c r="L1227" t="s">
        <v>11904</v>
      </c>
      <c r="M1227" t="s">
        <v>8746</v>
      </c>
      <c r="N1227">
        <v>24</v>
      </c>
      <c r="O1227" t="s">
        <v>11905</v>
      </c>
      <c r="P1227" t="s">
        <v>102</v>
      </c>
      <c r="R1227">
        <v>4374496</v>
      </c>
      <c r="T1227" t="s">
        <v>6454</v>
      </c>
      <c r="V1227" t="s">
        <v>6418</v>
      </c>
      <c r="W1227">
        <v>33215</v>
      </c>
    </row>
    <row r="1228" spans="1:23" x14ac:dyDescent="0.25">
      <c r="A1228" t="s">
        <v>1414</v>
      </c>
      <c r="B1228">
        <v>1</v>
      </c>
      <c r="C1228" t="s">
        <v>1413</v>
      </c>
      <c r="D1228" t="s">
        <v>102</v>
      </c>
      <c r="E1228" t="s">
        <v>11906</v>
      </c>
      <c r="F1228" t="s">
        <v>6199</v>
      </c>
      <c r="G1228">
        <v>3</v>
      </c>
      <c r="H1228" t="s">
        <v>6776</v>
      </c>
      <c r="I1228" t="s">
        <v>1413</v>
      </c>
      <c r="J1228">
        <v>20876</v>
      </c>
      <c r="K1228">
        <v>7</v>
      </c>
      <c r="L1228" t="s">
        <v>11907</v>
      </c>
      <c r="M1228" t="s">
        <v>11670</v>
      </c>
      <c r="N1228">
        <v>29</v>
      </c>
      <c r="O1228" t="s">
        <v>11908</v>
      </c>
      <c r="P1228" t="s">
        <v>102</v>
      </c>
      <c r="R1228">
        <v>3916433</v>
      </c>
      <c r="S1228">
        <v>3</v>
      </c>
      <c r="T1228" t="s">
        <v>6212</v>
      </c>
      <c r="U1228" t="s">
        <v>2322</v>
      </c>
      <c r="V1228" t="s">
        <v>11909</v>
      </c>
      <c r="W1228">
        <v>32231</v>
      </c>
    </row>
    <row r="1229" spans="1:23" x14ac:dyDescent="0.25">
      <c r="A1229" t="s">
        <v>11910</v>
      </c>
      <c r="B1229">
        <v>1</v>
      </c>
      <c r="C1229" t="s">
        <v>11911</v>
      </c>
      <c r="D1229" t="s">
        <v>102</v>
      </c>
      <c r="F1229" t="s">
        <v>6199</v>
      </c>
      <c r="G1229">
        <v>67</v>
      </c>
      <c r="H1229" t="s">
        <v>6697</v>
      </c>
      <c r="I1229" t="s">
        <v>11911</v>
      </c>
      <c r="K1229">
        <v>1</v>
      </c>
      <c r="L1229" t="s">
        <v>10038</v>
      </c>
      <c r="M1229" t="s">
        <v>10965</v>
      </c>
      <c r="N1229">
        <v>24</v>
      </c>
      <c r="O1229" t="s">
        <v>11912</v>
      </c>
      <c r="P1229" t="s">
        <v>102</v>
      </c>
      <c r="T1229" t="s">
        <v>6313</v>
      </c>
      <c r="V1229" t="s">
        <v>11913</v>
      </c>
    </row>
    <row r="1230" spans="1:23" x14ac:dyDescent="0.25">
      <c r="A1230" t="s">
        <v>11914</v>
      </c>
      <c r="B1230">
        <v>1</v>
      </c>
      <c r="C1230" t="s">
        <v>11915</v>
      </c>
      <c r="D1230" t="s">
        <v>102</v>
      </c>
      <c r="F1230" t="s">
        <v>6199</v>
      </c>
      <c r="H1230" t="s">
        <v>6837</v>
      </c>
      <c r="I1230" t="s">
        <v>11915</v>
      </c>
      <c r="J1230">
        <v>26279</v>
      </c>
      <c r="K1230">
        <v>1</v>
      </c>
      <c r="L1230" t="s">
        <v>6352</v>
      </c>
      <c r="M1230" t="s">
        <v>11916</v>
      </c>
      <c r="N1230">
        <v>24</v>
      </c>
      <c r="O1230" t="s">
        <v>11917</v>
      </c>
      <c r="P1230" t="s">
        <v>102</v>
      </c>
      <c r="T1230" t="s">
        <v>6264</v>
      </c>
      <c r="V1230" t="s">
        <v>11918</v>
      </c>
    </row>
    <row r="1231" spans="1:23" x14ac:dyDescent="0.25">
      <c r="A1231" t="s">
        <v>11919</v>
      </c>
      <c r="B1231">
        <v>1</v>
      </c>
      <c r="C1231" t="s">
        <v>11920</v>
      </c>
      <c r="D1231" t="s">
        <v>102</v>
      </c>
      <c r="F1231" t="s">
        <v>6199</v>
      </c>
      <c r="G1231">
        <v>2</v>
      </c>
      <c r="H1231" t="s">
        <v>6421</v>
      </c>
      <c r="I1231" t="s">
        <v>11920</v>
      </c>
      <c r="J1231">
        <v>17045</v>
      </c>
      <c r="K1231">
        <v>7</v>
      </c>
      <c r="L1231" t="s">
        <v>10244</v>
      </c>
      <c r="M1231" t="s">
        <v>6598</v>
      </c>
      <c r="N1231">
        <v>29</v>
      </c>
      <c r="O1231" t="s">
        <v>11921</v>
      </c>
      <c r="P1231" t="s">
        <v>102</v>
      </c>
      <c r="R1231">
        <v>2574420</v>
      </c>
      <c r="T1231" t="s">
        <v>6212</v>
      </c>
      <c r="V1231" t="s">
        <v>11922</v>
      </c>
      <c r="W1231">
        <v>28678</v>
      </c>
    </row>
    <row r="1232" spans="1:23" x14ac:dyDescent="0.25">
      <c r="A1232" t="s">
        <v>11923</v>
      </c>
      <c r="B1232">
        <v>1</v>
      </c>
      <c r="C1232" t="s">
        <v>11924</v>
      </c>
      <c r="D1232" t="s">
        <v>102</v>
      </c>
      <c r="F1232" t="s">
        <v>6199</v>
      </c>
      <c r="H1232" t="s">
        <v>7128</v>
      </c>
      <c r="I1232" t="s">
        <v>11924</v>
      </c>
      <c r="K1232">
        <v>1</v>
      </c>
      <c r="L1232" t="s">
        <v>11925</v>
      </c>
      <c r="M1232" t="s">
        <v>11926</v>
      </c>
      <c r="N1232">
        <v>24</v>
      </c>
      <c r="O1232" t="s">
        <v>11927</v>
      </c>
      <c r="P1232" t="s">
        <v>102</v>
      </c>
      <c r="T1232" t="s">
        <v>6346</v>
      </c>
      <c r="V1232" t="s">
        <v>11928</v>
      </c>
    </row>
    <row r="1233" spans="1:23" x14ac:dyDescent="0.25">
      <c r="A1233" t="s">
        <v>11929</v>
      </c>
      <c r="B1233">
        <v>1</v>
      </c>
      <c r="C1233" t="s">
        <v>11930</v>
      </c>
      <c r="D1233" t="s">
        <v>102</v>
      </c>
      <c r="F1233" t="s">
        <v>6199</v>
      </c>
      <c r="G1233">
        <v>6</v>
      </c>
      <c r="H1233" t="s">
        <v>6289</v>
      </c>
      <c r="I1233" t="s">
        <v>11930</v>
      </c>
      <c r="K1233">
        <v>1</v>
      </c>
      <c r="L1233" t="s">
        <v>11931</v>
      </c>
      <c r="M1233" t="s">
        <v>11932</v>
      </c>
      <c r="N1233">
        <v>23</v>
      </c>
      <c r="O1233" t="s">
        <v>11933</v>
      </c>
      <c r="P1233" t="s">
        <v>102</v>
      </c>
      <c r="T1233" t="s">
        <v>6204</v>
      </c>
      <c r="V1233" t="s">
        <v>11934</v>
      </c>
    </row>
    <row r="1234" spans="1:23" x14ac:dyDescent="0.25">
      <c r="A1234" t="s">
        <v>11935</v>
      </c>
      <c r="B1234">
        <v>1</v>
      </c>
      <c r="C1234" t="s">
        <v>11936</v>
      </c>
      <c r="D1234" t="s">
        <v>6610</v>
      </c>
      <c r="F1234" t="s">
        <v>6199</v>
      </c>
      <c r="G1234">
        <v>3</v>
      </c>
      <c r="H1234" t="s">
        <v>7690</v>
      </c>
      <c r="I1234" t="s">
        <v>11936</v>
      </c>
      <c r="J1234">
        <v>19199</v>
      </c>
      <c r="K1234">
        <v>5</v>
      </c>
      <c r="L1234" t="s">
        <v>8331</v>
      </c>
      <c r="M1234" t="s">
        <v>10145</v>
      </c>
      <c r="N1234">
        <v>27</v>
      </c>
      <c r="O1234" t="s">
        <v>11937</v>
      </c>
      <c r="P1234" t="s">
        <v>6610</v>
      </c>
      <c r="R1234">
        <v>3045226</v>
      </c>
      <c r="T1234" t="s">
        <v>6227</v>
      </c>
      <c r="V1234" t="s">
        <v>11938</v>
      </c>
      <c r="W1234">
        <v>30520</v>
      </c>
    </row>
    <row r="1235" spans="1:23" x14ac:dyDescent="0.25">
      <c r="A1235" t="s">
        <v>11939</v>
      </c>
      <c r="B1235">
        <v>1</v>
      </c>
      <c r="C1235" t="s">
        <v>11940</v>
      </c>
      <c r="D1235" t="s">
        <v>102</v>
      </c>
      <c r="F1235" t="s">
        <v>6199</v>
      </c>
      <c r="G1235">
        <v>19</v>
      </c>
      <c r="H1235" t="s">
        <v>6383</v>
      </c>
      <c r="I1235" t="s">
        <v>11940</v>
      </c>
      <c r="J1235">
        <v>26348</v>
      </c>
      <c r="K1235">
        <v>1</v>
      </c>
      <c r="L1235" t="s">
        <v>11941</v>
      </c>
      <c r="M1235" t="s">
        <v>7046</v>
      </c>
      <c r="N1235">
        <v>24</v>
      </c>
      <c r="O1235" t="s">
        <v>11942</v>
      </c>
      <c r="P1235" t="s">
        <v>102</v>
      </c>
      <c r="T1235" t="s">
        <v>6212</v>
      </c>
      <c r="U1235" t="s">
        <v>2209</v>
      </c>
      <c r="V1235" t="s">
        <v>8078</v>
      </c>
    </row>
    <row r="1236" spans="1:23" x14ac:dyDescent="0.25">
      <c r="A1236" t="s">
        <v>11943</v>
      </c>
      <c r="B1236">
        <v>1</v>
      </c>
      <c r="C1236" t="s">
        <v>11944</v>
      </c>
      <c r="D1236" t="s">
        <v>102</v>
      </c>
      <c r="F1236" t="s">
        <v>6199</v>
      </c>
      <c r="G1236">
        <v>0</v>
      </c>
      <c r="H1236" t="s">
        <v>6296</v>
      </c>
      <c r="I1236" t="s">
        <v>11944</v>
      </c>
      <c r="J1236">
        <v>17258</v>
      </c>
      <c r="K1236">
        <v>10</v>
      </c>
      <c r="L1236" t="s">
        <v>11945</v>
      </c>
      <c r="M1236" t="s">
        <v>6648</v>
      </c>
      <c r="N1236">
        <v>32</v>
      </c>
      <c r="O1236" t="s">
        <v>11946</v>
      </c>
      <c r="P1236" t="s">
        <v>102</v>
      </c>
      <c r="R1236">
        <v>2577080</v>
      </c>
      <c r="T1236" t="s">
        <v>6204</v>
      </c>
      <c r="V1236" t="s">
        <v>11947</v>
      </c>
      <c r="W1236">
        <v>28910</v>
      </c>
    </row>
    <row r="1237" spans="1:23" x14ac:dyDescent="0.25">
      <c r="A1237" t="s">
        <v>11948</v>
      </c>
      <c r="B1237">
        <v>1</v>
      </c>
      <c r="C1237" t="s">
        <v>11949</v>
      </c>
      <c r="D1237" t="s">
        <v>29</v>
      </c>
      <c r="F1237" t="s">
        <v>6199</v>
      </c>
      <c r="G1237">
        <v>0</v>
      </c>
      <c r="H1237" t="s">
        <v>7139</v>
      </c>
      <c r="I1237" t="s">
        <v>11949</v>
      </c>
      <c r="K1237">
        <v>1</v>
      </c>
      <c r="L1237" t="s">
        <v>11246</v>
      </c>
      <c r="M1237" t="s">
        <v>7295</v>
      </c>
      <c r="N1237">
        <v>23</v>
      </c>
      <c r="O1237" t="s">
        <v>11950</v>
      </c>
      <c r="P1237" t="s">
        <v>29</v>
      </c>
      <c r="T1237" t="s">
        <v>6204</v>
      </c>
      <c r="V1237" t="s">
        <v>11951</v>
      </c>
    </row>
    <row r="1238" spans="1:23" x14ac:dyDescent="0.25">
      <c r="A1238" t="s">
        <v>11952</v>
      </c>
      <c r="B1238">
        <v>1</v>
      </c>
      <c r="C1238" t="s">
        <v>11953</v>
      </c>
      <c r="F1238" t="s">
        <v>6231</v>
      </c>
      <c r="G1238">
        <v>0</v>
      </c>
      <c r="H1238" t="s">
        <v>30</v>
      </c>
      <c r="I1238" t="s">
        <v>11953</v>
      </c>
      <c r="J1238">
        <v>17908</v>
      </c>
      <c r="K1238">
        <v>0</v>
      </c>
      <c r="L1238" t="s">
        <v>8080</v>
      </c>
      <c r="M1238" t="s">
        <v>7785</v>
      </c>
      <c r="O1238" t="s">
        <v>11954</v>
      </c>
      <c r="P1238" t="s">
        <v>30</v>
      </c>
      <c r="T1238" t="s">
        <v>30</v>
      </c>
    </row>
    <row r="1239" spans="1:23" x14ac:dyDescent="0.25">
      <c r="A1239" t="s">
        <v>2372</v>
      </c>
      <c r="B1239">
        <v>1</v>
      </c>
      <c r="C1239" t="s">
        <v>2725</v>
      </c>
      <c r="D1239" t="s">
        <v>64</v>
      </c>
      <c r="F1239" t="s">
        <v>6199</v>
      </c>
      <c r="G1239">
        <v>31</v>
      </c>
      <c r="H1239" t="s">
        <v>6471</v>
      </c>
      <c r="I1239" t="s">
        <v>2725</v>
      </c>
      <c r="J1239">
        <v>25063</v>
      </c>
      <c r="K1239">
        <v>2</v>
      </c>
      <c r="L1239" t="s">
        <v>7619</v>
      </c>
      <c r="M1239" t="s">
        <v>11955</v>
      </c>
      <c r="N1239">
        <v>26</v>
      </c>
      <c r="O1239" t="s">
        <v>11956</v>
      </c>
      <c r="P1239" t="s">
        <v>64</v>
      </c>
      <c r="Q1239" t="s">
        <v>8232</v>
      </c>
      <c r="S1239">
        <v>5</v>
      </c>
      <c r="T1239" t="s">
        <v>6264</v>
      </c>
      <c r="U1239" t="s">
        <v>68</v>
      </c>
      <c r="V1239" t="s">
        <v>11957</v>
      </c>
    </row>
    <row r="1240" spans="1:23" x14ac:dyDescent="0.25">
      <c r="A1240" t="s">
        <v>11958</v>
      </c>
      <c r="B1240">
        <v>1</v>
      </c>
      <c r="C1240" t="s">
        <v>11959</v>
      </c>
      <c r="D1240" t="s">
        <v>102</v>
      </c>
      <c r="F1240" t="s">
        <v>6199</v>
      </c>
      <c r="G1240">
        <v>0</v>
      </c>
      <c r="H1240" t="s">
        <v>6421</v>
      </c>
      <c r="I1240" t="s">
        <v>11959</v>
      </c>
      <c r="K1240">
        <v>1</v>
      </c>
      <c r="L1240" t="s">
        <v>11960</v>
      </c>
      <c r="M1240" t="s">
        <v>11961</v>
      </c>
      <c r="N1240">
        <v>24</v>
      </c>
      <c r="O1240" t="s">
        <v>11962</v>
      </c>
      <c r="P1240" t="s">
        <v>102</v>
      </c>
      <c r="T1240" t="s">
        <v>6212</v>
      </c>
      <c r="V1240" t="s">
        <v>7653</v>
      </c>
    </row>
    <row r="1241" spans="1:23" x14ac:dyDescent="0.25">
      <c r="A1241" t="s">
        <v>272</v>
      </c>
      <c r="B1241">
        <v>1</v>
      </c>
      <c r="C1241" t="s">
        <v>11963</v>
      </c>
      <c r="D1241" t="s">
        <v>102</v>
      </c>
      <c r="E1241" t="s">
        <v>11964</v>
      </c>
      <c r="F1241" t="s">
        <v>6199</v>
      </c>
      <c r="G1241">
        <v>15</v>
      </c>
      <c r="H1241" t="s">
        <v>9820</v>
      </c>
      <c r="I1241" t="s">
        <v>11963</v>
      </c>
      <c r="J1241">
        <v>16919</v>
      </c>
      <c r="K1241">
        <v>7</v>
      </c>
      <c r="L1241" t="s">
        <v>9082</v>
      </c>
      <c r="M1241" t="s">
        <v>6740</v>
      </c>
      <c r="N1241">
        <v>30</v>
      </c>
      <c r="O1241" t="s">
        <v>11965</v>
      </c>
      <c r="P1241" t="s">
        <v>102</v>
      </c>
      <c r="R1241">
        <v>2515759</v>
      </c>
      <c r="T1241" t="s">
        <v>6313</v>
      </c>
      <c r="V1241" t="s">
        <v>11966</v>
      </c>
      <c r="W1241">
        <v>28547</v>
      </c>
    </row>
    <row r="1242" spans="1:23" x14ac:dyDescent="0.25">
      <c r="A1242" t="s">
        <v>11967</v>
      </c>
      <c r="B1242">
        <v>1</v>
      </c>
      <c r="C1242" t="s">
        <v>11968</v>
      </c>
      <c r="D1242" t="s">
        <v>102</v>
      </c>
      <c r="F1242" t="s">
        <v>6231</v>
      </c>
      <c r="G1242">
        <v>88</v>
      </c>
      <c r="H1242" t="s">
        <v>6421</v>
      </c>
      <c r="I1242" t="s">
        <v>11968</v>
      </c>
      <c r="J1242">
        <v>12944</v>
      </c>
      <c r="K1242">
        <v>3</v>
      </c>
      <c r="L1242" t="s">
        <v>6811</v>
      </c>
      <c r="M1242" t="s">
        <v>11969</v>
      </c>
      <c r="N1242">
        <v>28</v>
      </c>
      <c r="O1242" t="s">
        <v>11970</v>
      </c>
      <c r="P1242" t="s">
        <v>102</v>
      </c>
      <c r="R1242">
        <v>14590</v>
      </c>
      <c r="T1242" t="s">
        <v>6371</v>
      </c>
      <c r="V1242" t="s">
        <v>11971</v>
      </c>
      <c r="W1242">
        <v>25526</v>
      </c>
    </row>
    <row r="1243" spans="1:23" x14ac:dyDescent="0.25">
      <c r="A1243" t="s">
        <v>11972</v>
      </c>
      <c r="B1243">
        <v>1</v>
      </c>
      <c r="C1243" t="s">
        <v>11973</v>
      </c>
      <c r="D1243" t="s">
        <v>31</v>
      </c>
      <c r="F1243" t="s">
        <v>6199</v>
      </c>
      <c r="G1243">
        <v>99</v>
      </c>
      <c r="H1243" t="s">
        <v>6336</v>
      </c>
      <c r="I1243" t="s">
        <v>11973</v>
      </c>
      <c r="J1243">
        <v>25678</v>
      </c>
      <c r="K1243">
        <v>1</v>
      </c>
      <c r="L1243" t="s">
        <v>11974</v>
      </c>
      <c r="M1243" t="s">
        <v>11975</v>
      </c>
      <c r="N1243">
        <v>25</v>
      </c>
      <c r="O1243" t="s">
        <v>11976</v>
      </c>
      <c r="P1243" t="s">
        <v>31</v>
      </c>
      <c r="T1243" t="s">
        <v>6212</v>
      </c>
      <c r="V1243" t="s">
        <v>11977</v>
      </c>
    </row>
    <row r="1244" spans="1:23" x14ac:dyDescent="0.25">
      <c r="A1244" t="s">
        <v>11978</v>
      </c>
      <c r="B1244">
        <v>1</v>
      </c>
      <c r="C1244" t="s">
        <v>11979</v>
      </c>
      <c r="D1244" t="s">
        <v>102</v>
      </c>
      <c r="F1244" t="s">
        <v>6199</v>
      </c>
      <c r="G1244">
        <v>8</v>
      </c>
      <c r="H1244" t="s">
        <v>6776</v>
      </c>
      <c r="I1244" t="s">
        <v>11979</v>
      </c>
      <c r="J1244">
        <v>28575</v>
      </c>
      <c r="K1244">
        <v>0</v>
      </c>
      <c r="L1244" t="s">
        <v>7457</v>
      </c>
      <c r="M1244" t="s">
        <v>11563</v>
      </c>
      <c r="O1244" t="s">
        <v>11980</v>
      </c>
      <c r="P1244" t="s">
        <v>102</v>
      </c>
      <c r="T1244" t="s">
        <v>6212</v>
      </c>
      <c r="U1244" t="s">
        <v>94</v>
      </c>
    </row>
    <row r="1245" spans="1:23" x14ac:dyDescent="0.25">
      <c r="A1245" t="s">
        <v>11981</v>
      </c>
      <c r="B1245">
        <v>1</v>
      </c>
      <c r="C1245" t="s">
        <v>11982</v>
      </c>
      <c r="D1245" t="s">
        <v>102</v>
      </c>
      <c r="F1245" t="s">
        <v>6231</v>
      </c>
      <c r="G1245">
        <v>9</v>
      </c>
      <c r="H1245" t="s">
        <v>11983</v>
      </c>
      <c r="I1245" t="s">
        <v>11982</v>
      </c>
      <c r="J1245">
        <v>18688</v>
      </c>
      <c r="K1245">
        <v>0</v>
      </c>
      <c r="L1245" t="s">
        <v>6906</v>
      </c>
      <c r="M1245" t="s">
        <v>11984</v>
      </c>
      <c r="N1245">
        <v>24</v>
      </c>
      <c r="O1245" t="s">
        <v>11985</v>
      </c>
      <c r="P1245" t="s">
        <v>102</v>
      </c>
      <c r="R1245">
        <v>2973604</v>
      </c>
      <c r="T1245" t="s">
        <v>6417</v>
      </c>
      <c r="V1245" t="s">
        <v>11986</v>
      </c>
      <c r="W1245">
        <v>29998</v>
      </c>
    </row>
    <row r="1246" spans="1:23" x14ac:dyDescent="0.25">
      <c r="A1246" t="s">
        <v>11987</v>
      </c>
      <c r="B1246">
        <v>1</v>
      </c>
      <c r="C1246" t="s">
        <v>11988</v>
      </c>
      <c r="D1246" t="s">
        <v>126</v>
      </c>
      <c r="F1246" t="s">
        <v>6231</v>
      </c>
      <c r="G1246">
        <v>87</v>
      </c>
      <c r="H1246" t="s">
        <v>6303</v>
      </c>
      <c r="I1246" t="s">
        <v>11988</v>
      </c>
      <c r="J1246">
        <v>22341</v>
      </c>
      <c r="K1246">
        <v>2</v>
      </c>
      <c r="L1246" t="s">
        <v>6360</v>
      </c>
      <c r="M1246" t="s">
        <v>11989</v>
      </c>
      <c r="N1246">
        <v>25</v>
      </c>
      <c r="O1246" t="s">
        <v>11990</v>
      </c>
      <c r="P1246" t="s">
        <v>5874</v>
      </c>
      <c r="R1246">
        <v>3886832</v>
      </c>
      <c r="T1246" t="s">
        <v>6355</v>
      </c>
      <c r="V1246" t="s">
        <v>11991</v>
      </c>
      <c r="W1246">
        <v>33245</v>
      </c>
    </row>
    <row r="1247" spans="1:23" x14ac:dyDescent="0.25">
      <c r="A1247" t="s">
        <v>6004</v>
      </c>
      <c r="B1247">
        <v>1</v>
      </c>
      <c r="C1247" t="s">
        <v>6003</v>
      </c>
      <c r="D1247" t="s">
        <v>64</v>
      </c>
      <c r="E1247" t="s">
        <v>11992</v>
      </c>
      <c r="F1247" t="s">
        <v>6231</v>
      </c>
      <c r="G1247">
        <v>35</v>
      </c>
      <c r="H1247" t="s">
        <v>7921</v>
      </c>
      <c r="I1247" t="s">
        <v>6003</v>
      </c>
      <c r="J1247">
        <v>21177</v>
      </c>
      <c r="K1247">
        <v>3</v>
      </c>
      <c r="L1247" t="s">
        <v>6013</v>
      </c>
      <c r="M1247" t="s">
        <v>11993</v>
      </c>
      <c r="N1247">
        <v>25</v>
      </c>
      <c r="O1247" t="s">
        <v>11994</v>
      </c>
      <c r="P1247" t="s">
        <v>64</v>
      </c>
      <c r="R1247">
        <v>3914534</v>
      </c>
      <c r="T1247" t="s">
        <v>6264</v>
      </c>
      <c r="V1247" t="s">
        <v>11995</v>
      </c>
      <c r="W1247">
        <v>32541</v>
      </c>
    </row>
    <row r="1248" spans="1:23" x14ac:dyDescent="0.25">
      <c r="A1248" t="s">
        <v>11996</v>
      </c>
      <c r="B1248">
        <v>1</v>
      </c>
      <c r="C1248" t="s">
        <v>11997</v>
      </c>
      <c r="D1248" t="s">
        <v>29</v>
      </c>
      <c r="E1248" t="s">
        <v>11998</v>
      </c>
      <c r="F1248" t="s">
        <v>6199</v>
      </c>
      <c r="G1248">
        <v>5</v>
      </c>
      <c r="H1248" t="s">
        <v>8993</v>
      </c>
      <c r="I1248" t="s">
        <v>11997</v>
      </c>
      <c r="J1248">
        <v>21167</v>
      </c>
      <c r="K1248">
        <v>3</v>
      </c>
      <c r="L1248" t="s">
        <v>11999</v>
      </c>
      <c r="M1248" t="s">
        <v>12000</v>
      </c>
      <c r="N1248">
        <v>27</v>
      </c>
      <c r="O1248" t="s">
        <v>12001</v>
      </c>
      <c r="P1248" t="s">
        <v>29</v>
      </c>
      <c r="R1248">
        <v>3115966</v>
      </c>
      <c r="T1248" t="s">
        <v>6363</v>
      </c>
      <c r="V1248" t="s">
        <v>12002</v>
      </c>
      <c r="W1248">
        <v>32327</v>
      </c>
    </row>
    <row r="1249" spans="1:23" x14ac:dyDescent="0.25">
      <c r="A1249" t="s">
        <v>12003</v>
      </c>
      <c r="B1249">
        <v>1</v>
      </c>
      <c r="C1249" t="s">
        <v>12004</v>
      </c>
      <c r="D1249" t="s">
        <v>102</v>
      </c>
      <c r="E1249" t="s">
        <v>12005</v>
      </c>
      <c r="F1249" t="s">
        <v>6199</v>
      </c>
      <c r="G1249">
        <v>0</v>
      </c>
      <c r="H1249" t="s">
        <v>6215</v>
      </c>
      <c r="I1249" t="s">
        <v>12004</v>
      </c>
      <c r="J1249">
        <v>18666</v>
      </c>
      <c r="K1249">
        <v>6</v>
      </c>
      <c r="L1249" t="s">
        <v>12006</v>
      </c>
      <c r="M1249" t="s">
        <v>6361</v>
      </c>
      <c r="N1249">
        <v>28</v>
      </c>
      <c r="O1249" t="s">
        <v>12007</v>
      </c>
      <c r="P1249" t="s">
        <v>102</v>
      </c>
      <c r="R1249">
        <v>3115315</v>
      </c>
      <c r="T1249" t="s">
        <v>6204</v>
      </c>
      <c r="V1249" t="s">
        <v>12008</v>
      </c>
      <c r="W1249">
        <v>29973</v>
      </c>
    </row>
    <row r="1250" spans="1:23" x14ac:dyDescent="0.25">
      <c r="A1250" t="s">
        <v>12009</v>
      </c>
      <c r="B1250">
        <v>1</v>
      </c>
      <c r="C1250" t="s">
        <v>12010</v>
      </c>
      <c r="D1250" t="s">
        <v>102</v>
      </c>
      <c r="E1250" t="s">
        <v>12011</v>
      </c>
      <c r="F1250" t="s">
        <v>6199</v>
      </c>
      <c r="G1250">
        <v>10</v>
      </c>
      <c r="H1250" t="s">
        <v>6421</v>
      </c>
      <c r="I1250" t="s">
        <v>12010</v>
      </c>
      <c r="J1250">
        <v>21397</v>
      </c>
      <c r="K1250">
        <v>3</v>
      </c>
      <c r="L1250" t="s">
        <v>12012</v>
      </c>
      <c r="M1250" t="s">
        <v>12013</v>
      </c>
      <c r="N1250">
        <v>26</v>
      </c>
      <c r="O1250" t="s">
        <v>12014</v>
      </c>
      <c r="P1250" t="s">
        <v>102</v>
      </c>
      <c r="R1250">
        <v>3116559</v>
      </c>
      <c r="T1250" t="s">
        <v>6264</v>
      </c>
      <c r="V1250" t="s">
        <v>12015</v>
      </c>
      <c r="W1250">
        <v>32176</v>
      </c>
    </row>
    <row r="1251" spans="1:23" x14ac:dyDescent="0.25">
      <c r="A1251" t="s">
        <v>1241</v>
      </c>
      <c r="B1251">
        <v>1</v>
      </c>
      <c r="C1251" t="s">
        <v>1240</v>
      </c>
      <c r="D1251" t="s">
        <v>29</v>
      </c>
      <c r="F1251" t="s">
        <v>6199</v>
      </c>
      <c r="G1251">
        <v>19</v>
      </c>
      <c r="H1251" t="s">
        <v>8040</v>
      </c>
      <c r="I1251" t="s">
        <v>1240</v>
      </c>
      <c r="J1251">
        <v>24994</v>
      </c>
      <c r="K1251">
        <v>0</v>
      </c>
      <c r="L1251" t="s">
        <v>11246</v>
      </c>
      <c r="M1251" t="s">
        <v>6983</v>
      </c>
      <c r="N1251">
        <v>23</v>
      </c>
      <c r="O1251" t="s">
        <v>12016</v>
      </c>
      <c r="P1251" t="s">
        <v>29</v>
      </c>
      <c r="S1251">
        <v>2</v>
      </c>
      <c r="T1251" t="s">
        <v>6227</v>
      </c>
      <c r="U1251" t="s">
        <v>2251</v>
      </c>
      <c r="V1251" t="s">
        <v>12017</v>
      </c>
    </row>
    <row r="1252" spans="1:23" x14ac:dyDescent="0.25">
      <c r="A1252" t="s">
        <v>314</v>
      </c>
      <c r="B1252">
        <v>1</v>
      </c>
      <c r="C1252" t="s">
        <v>12018</v>
      </c>
      <c r="D1252" t="s">
        <v>102</v>
      </c>
      <c r="E1252" t="s">
        <v>12019</v>
      </c>
      <c r="F1252" t="s">
        <v>6231</v>
      </c>
      <c r="G1252">
        <v>10</v>
      </c>
      <c r="H1252" t="s">
        <v>6690</v>
      </c>
      <c r="I1252" t="s">
        <v>12018</v>
      </c>
      <c r="J1252">
        <v>12794</v>
      </c>
      <c r="K1252">
        <v>11</v>
      </c>
      <c r="L1252" t="s">
        <v>6013</v>
      </c>
      <c r="M1252" t="s">
        <v>12020</v>
      </c>
      <c r="N1252">
        <v>33</v>
      </c>
      <c r="O1252" t="s">
        <v>12021</v>
      </c>
      <c r="P1252" t="s">
        <v>102</v>
      </c>
      <c r="R1252">
        <v>14151</v>
      </c>
      <c r="T1252" t="s">
        <v>6446</v>
      </c>
      <c r="V1252" t="s">
        <v>12022</v>
      </c>
      <c r="W1252">
        <v>24940</v>
      </c>
    </row>
    <row r="1253" spans="1:23" x14ac:dyDescent="0.25">
      <c r="A1253" t="s">
        <v>12023</v>
      </c>
      <c r="B1253">
        <v>1</v>
      </c>
      <c r="C1253" t="s">
        <v>12024</v>
      </c>
      <c r="D1253" t="s">
        <v>102</v>
      </c>
      <c r="F1253" t="s">
        <v>6199</v>
      </c>
      <c r="G1253">
        <v>13</v>
      </c>
      <c r="H1253" t="s">
        <v>6260</v>
      </c>
      <c r="I1253" t="s">
        <v>12024</v>
      </c>
      <c r="K1253">
        <v>2</v>
      </c>
      <c r="L1253" t="s">
        <v>9134</v>
      </c>
      <c r="M1253" t="s">
        <v>12025</v>
      </c>
      <c r="N1253">
        <v>26</v>
      </c>
      <c r="O1253" t="s">
        <v>12026</v>
      </c>
      <c r="P1253" t="s">
        <v>102</v>
      </c>
      <c r="T1253" t="s">
        <v>6264</v>
      </c>
      <c r="V1253" t="s">
        <v>9197</v>
      </c>
    </row>
    <row r="1254" spans="1:23" x14ac:dyDescent="0.25">
      <c r="A1254" t="s">
        <v>12027</v>
      </c>
      <c r="B1254">
        <v>1</v>
      </c>
      <c r="C1254" t="s">
        <v>12028</v>
      </c>
      <c r="D1254" t="s">
        <v>126</v>
      </c>
      <c r="F1254" t="s">
        <v>6199</v>
      </c>
      <c r="G1254">
        <v>0</v>
      </c>
      <c r="H1254" t="s">
        <v>6200</v>
      </c>
      <c r="I1254" t="s">
        <v>12028</v>
      </c>
      <c r="K1254">
        <v>2</v>
      </c>
      <c r="L1254" t="s">
        <v>8141</v>
      </c>
      <c r="M1254" t="s">
        <v>12029</v>
      </c>
      <c r="N1254">
        <v>24</v>
      </c>
      <c r="O1254" t="s">
        <v>12030</v>
      </c>
      <c r="P1254" t="s">
        <v>126</v>
      </c>
      <c r="T1254" t="s">
        <v>6355</v>
      </c>
      <c r="V1254" t="s">
        <v>12031</v>
      </c>
    </row>
    <row r="1255" spans="1:23" x14ac:dyDescent="0.25">
      <c r="A1255" t="s">
        <v>12032</v>
      </c>
      <c r="B1255">
        <v>1</v>
      </c>
      <c r="C1255" t="s">
        <v>12033</v>
      </c>
      <c r="D1255" t="s">
        <v>102</v>
      </c>
      <c r="F1255" t="s">
        <v>6199</v>
      </c>
      <c r="G1255">
        <v>82</v>
      </c>
      <c r="H1255" t="s">
        <v>6383</v>
      </c>
      <c r="I1255" t="s">
        <v>12033</v>
      </c>
      <c r="K1255">
        <v>1</v>
      </c>
      <c r="L1255" t="s">
        <v>12034</v>
      </c>
      <c r="M1255" t="s">
        <v>12035</v>
      </c>
      <c r="N1255">
        <v>23</v>
      </c>
      <c r="O1255" t="s">
        <v>12036</v>
      </c>
      <c r="P1255" t="s">
        <v>102</v>
      </c>
      <c r="T1255" t="s">
        <v>6446</v>
      </c>
      <c r="V1255" t="s">
        <v>7595</v>
      </c>
    </row>
    <row r="1256" spans="1:23" x14ac:dyDescent="0.25">
      <c r="A1256" t="s">
        <v>12037</v>
      </c>
      <c r="B1256">
        <v>1</v>
      </c>
      <c r="C1256" t="s">
        <v>12038</v>
      </c>
      <c r="D1256" t="s">
        <v>102</v>
      </c>
      <c r="F1256" t="s">
        <v>6199</v>
      </c>
      <c r="G1256">
        <v>0</v>
      </c>
      <c r="H1256" t="s">
        <v>6296</v>
      </c>
      <c r="I1256" t="s">
        <v>12038</v>
      </c>
      <c r="J1256">
        <v>18373</v>
      </c>
      <c r="K1256">
        <v>9</v>
      </c>
      <c r="L1256" t="s">
        <v>7392</v>
      </c>
      <c r="M1256" t="s">
        <v>7129</v>
      </c>
      <c r="N1256">
        <v>31</v>
      </c>
      <c r="O1256" t="s">
        <v>12039</v>
      </c>
      <c r="P1256" t="s">
        <v>102</v>
      </c>
      <c r="T1256" t="s">
        <v>6204</v>
      </c>
      <c r="V1256" t="s">
        <v>12040</v>
      </c>
      <c r="W1256">
        <v>29579</v>
      </c>
    </row>
    <row r="1257" spans="1:23" x14ac:dyDescent="0.25">
      <c r="A1257" t="s">
        <v>607</v>
      </c>
      <c r="B1257">
        <v>1</v>
      </c>
      <c r="C1257" t="s">
        <v>12041</v>
      </c>
      <c r="D1257" t="s">
        <v>126</v>
      </c>
      <c r="E1257" t="s">
        <v>12042</v>
      </c>
      <c r="F1257" t="s">
        <v>6199</v>
      </c>
      <c r="G1257">
        <v>87</v>
      </c>
      <c r="H1257" t="s">
        <v>6223</v>
      </c>
      <c r="I1257" t="s">
        <v>12041</v>
      </c>
      <c r="J1257">
        <v>16816</v>
      </c>
      <c r="K1257">
        <v>8</v>
      </c>
      <c r="L1257" t="s">
        <v>12043</v>
      </c>
      <c r="M1257" t="s">
        <v>6361</v>
      </c>
      <c r="N1257">
        <v>28</v>
      </c>
      <c r="O1257" t="s">
        <v>12044</v>
      </c>
      <c r="P1257" t="s">
        <v>126</v>
      </c>
      <c r="R1257">
        <v>2970726</v>
      </c>
      <c r="T1257" t="s">
        <v>6227</v>
      </c>
      <c r="V1257" t="s">
        <v>12045</v>
      </c>
      <c r="W1257">
        <v>28443</v>
      </c>
    </row>
    <row r="1258" spans="1:23" x14ac:dyDescent="0.25">
      <c r="A1258" t="s">
        <v>115</v>
      </c>
      <c r="B1258">
        <v>1</v>
      </c>
      <c r="C1258" t="s">
        <v>5238</v>
      </c>
      <c r="D1258" t="s">
        <v>102</v>
      </c>
      <c r="E1258" t="s">
        <v>12046</v>
      </c>
      <c r="F1258" t="s">
        <v>6199</v>
      </c>
      <c r="G1258">
        <v>18</v>
      </c>
      <c r="H1258" t="s">
        <v>6868</v>
      </c>
      <c r="I1258" t="s">
        <v>5238</v>
      </c>
      <c r="J1258">
        <v>12845</v>
      </c>
      <c r="K1258">
        <v>12</v>
      </c>
      <c r="L1258" t="s">
        <v>6277</v>
      </c>
      <c r="M1258" t="s">
        <v>7258</v>
      </c>
      <c r="N1258">
        <v>34</v>
      </c>
      <c r="O1258" t="s">
        <v>12047</v>
      </c>
      <c r="P1258" t="s">
        <v>102</v>
      </c>
      <c r="R1258">
        <v>13983</v>
      </c>
      <c r="T1258" t="s">
        <v>6227</v>
      </c>
      <c r="V1258" t="s">
        <v>12048</v>
      </c>
      <c r="W1258">
        <v>24791</v>
      </c>
    </row>
    <row r="1259" spans="1:23" x14ac:dyDescent="0.25">
      <c r="A1259" t="s">
        <v>12049</v>
      </c>
      <c r="B1259">
        <v>1</v>
      </c>
      <c r="C1259" t="s">
        <v>12050</v>
      </c>
      <c r="D1259" t="s">
        <v>31</v>
      </c>
      <c r="F1259" t="s">
        <v>6199</v>
      </c>
      <c r="G1259">
        <v>35</v>
      </c>
      <c r="H1259" t="s">
        <v>6697</v>
      </c>
      <c r="I1259" t="s">
        <v>12050</v>
      </c>
      <c r="J1259">
        <v>24079</v>
      </c>
      <c r="K1259">
        <v>4</v>
      </c>
      <c r="L1259" t="s">
        <v>12051</v>
      </c>
      <c r="M1259" t="s">
        <v>12052</v>
      </c>
      <c r="N1259">
        <v>26</v>
      </c>
      <c r="O1259" t="s">
        <v>12053</v>
      </c>
      <c r="P1259" t="s">
        <v>31</v>
      </c>
      <c r="T1259" t="s">
        <v>6212</v>
      </c>
      <c r="V1259" t="s">
        <v>6650</v>
      </c>
    </row>
    <row r="1260" spans="1:23" x14ac:dyDescent="0.25">
      <c r="A1260" t="s">
        <v>12054</v>
      </c>
      <c r="B1260">
        <v>1</v>
      </c>
      <c r="C1260" t="s">
        <v>12055</v>
      </c>
      <c r="D1260" t="s">
        <v>126</v>
      </c>
      <c r="F1260" t="s">
        <v>6199</v>
      </c>
      <c r="G1260">
        <v>43</v>
      </c>
      <c r="H1260" t="s">
        <v>7069</v>
      </c>
      <c r="I1260" t="s">
        <v>12055</v>
      </c>
      <c r="K1260">
        <v>1</v>
      </c>
      <c r="L1260" t="s">
        <v>7159</v>
      </c>
      <c r="M1260" t="s">
        <v>12056</v>
      </c>
      <c r="N1260">
        <v>25</v>
      </c>
      <c r="O1260" t="s">
        <v>12057</v>
      </c>
      <c r="P1260" t="s">
        <v>126</v>
      </c>
      <c r="T1260" t="s">
        <v>6355</v>
      </c>
      <c r="V1260" t="s">
        <v>12058</v>
      </c>
    </row>
    <row r="1261" spans="1:23" x14ac:dyDescent="0.25">
      <c r="A1261" t="s">
        <v>12059</v>
      </c>
      <c r="B1261">
        <v>1</v>
      </c>
      <c r="C1261" t="s">
        <v>12060</v>
      </c>
      <c r="D1261" t="s">
        <v>102</v>
      </c>
      <c r="F1261" t="s">
        <v>6199</v>
      </c>
      <c r="H1261" t="s">
        <v>6416</v>
      </c>
      <c r="I1261" t="s">
        <v>12060</v>
      </c>
      <c r="K1261">
        <v>1</v>
      </c>
      <c r="L1261" t="s">
        <v>12061</v>
      </c>
      <c r="M1261" t="s">
        <v>6885</v>
      </c>
      <c r="N1261">
        <v>25</v>
      </c>
      <c r="O1261" t="s">
        <v>12062</v>
      </c>
      <c r="P1261" t="s">
        <v>102</v>
      </c>
      <c r="T1261" t="s">
        <v>6264</v>
      </c>
      <c r="V1261" t="s">
        <v>12063</v>
      </c>
    </row>
    <row r="1262" spans="1:23" x14ac:dyDescent="0.25">
      <c r="A1262" t="s">
        <v>12064</v>
      </c>
      <c r="B1262">
        <v>1</v>
      </c>
      <c r="C1262" t="s">
        <v>12065</v>
      </c>
      <c r="D1262" t="s">
        <v>126</v>
      </c>
      <c r="F1262" t="s">
        <v>6199</v>
      </c>
      <c r="G1262">
        <v>86</v>
      </c>
      <c r="H1262" t="s">
        <v>6753</v>
      </c>
      <c r="I1262" t="s">
        <v>12065</v>
      </c>
      <c r="J1262">
        <v>26113</v>
      </c>
      <c r="K1262">
        <v>1</v>
      </c>
      <c r="L1262" t="s">
        <v>8533</v>
      </c>
      <c r="M1262" t="s">
        <v>12066</v>
      </c>
      <c r="N1262">
        <v>23</v>
      </c>
      <c r="O1262" t="s">
        <v>12067</v>
      </c>
      <c r="P1262" t="s">
        <v>126</v>
      </c>
      <c r="Q1262" t="s">
        <v>6922</v>
      </c>
      <c r="S1262">
        <v>4</v>
      </c>
      <c r="T1262" t="s">
        <v>6355</v>
      </c>
      <c r="U1262" t="s">
        <v>2209</v>
      </c>
      <c r="V1262" t="s">
        <v>12068</v>
      </c>
    </row>
    <row r="1263" spans="1:23" x14ac:dyDescent="0.25">
      <c r="A1263" t="s">
        <v>12069</v>
      </c>
      <c r="B1263">
        <v>1</v>
      </c>
      <c r="C1263" t="s">
        <v>12070</v>
      </c>
      <c r="D1263" t="s">
        <v>102</v>
      </c>
      <c r="F1263" t="s">
        <v>6199</v>
      </c>
      <c r="G1263">
        <v>85</v>
      </c>
      <c r="H1263" t="s">
        <v>6421</v>
      </c>
      <c r="I1263" t="s">
        <v>12070</v>
      </c>
      <c r="K1263">
        <v>2</v>
      </c>
      <c r="L1263" t="s">
        <v>7207</v>
      </c>
      <c r="M1263" t="s">
        <v>12071</v>
      </c>
      <c r="N1263">
        <v>27</v>
      </c>
      <c r="O1263" t="s">
        <v>12072</v>
      </c>
      <c r="P1263" t="s">
        <v>102</v>
      </c>
      <c r="T1263" t="s">
        <v>6313</v>
      </c>
      <c r="V1263" t="s">
        <v>12073</v>
      </c>
    </row>
    <row r="1264" spans="1:23" x14ac:dyDescent="0.25">
      <c r="A1264" t="s">
        <v>12074</v>
      </c>
      <c r="B1264">
        <v>1</v>
      </c>
      <c r="C1264" t="s">
        <v>12075</v>
      </c>
      <c r="D1264" t="s">
        <v>64</v>
      </c>
      <c r="F1264" t="s">
        <v>6199</v>
      </c>
      <c r="H1264" t="s">
        <v>6336</v>
      </c>
      <c r="I1264" t="s">
        <v>12075</v>
      </c>
      <c r="K1264">
        <v>0</v>
      </c>
      <c r="L1264" t="s">
        <v>11709</v>
      </c>
      <c r="M1264" t="s">
        <v>12076</v>
      </c>
      <c r="O1264" t="s">
        <v>12077</v>
      </c>
      <c r="P1264" t="s">
        <v>64</v>
      </c>
      <c r="T1264" t="s">
        <v>6219</v>
      </c>
    </row>
    <row r="1265" spans="1:23" x14ac:dyDescent="0.25">
      <c r="A1265" t="s">
        <v>12078</v>
      </c>
      <c r="B1265">
        <v>1</v>
      </c>
      <c r="C1265" t="s">
        <v>12079</v>
      </c>
      <c r="D1265" t="s">
        <v>102</v>
      </c>
      <c r="E1265" t="s">
        <v>12080</v>
      </c>
      <c r="F1265" t="s">
        <v>6199</v>
      </c>
      <c r="G1265">
        <v>80</v>
      </c>
      <c r="H1265" t="s">
        <v>6697</v>
      </c>
      <c r="I1265" t="s">
        <v>12079</v>
      </c>
      <c r="J1265">
        <v>20775</v>
      </c>
      <c r="K1265">
        <v>3</v>
      </c>
      <c r="L1265" t="s">
        <v>9560</v>
      </c>
      <c r="M1265" t="s">
        <v>9890</v>
      </c>
      <c r="N1265">
        <v>25</v>
      </c>
      <c r="O1265" t="s">
        <v>12081</v>
      </c>
      <c r="P1265" t="s">
        <v>102</v>
      </c>
      <c r="R1265">
        <v>3915174</v>
      </c>
      <c r="T1265" t="s">
        <v>6346</v>
      </c>
      <c r="V1265" t="s">
        <v>9584</v>
      </c>
      <c r="W1265">
        <v>32069</v>
      </c>
    </row>
    <row r="1266" spans="1:23" x14ac:dyDescent="0.25">
      <c r="A1266" t="s">
        <v>332</v>
      </c>
      <c r="B1266">
        <v>1</v>
      </c>
      <c r="C1266" t="s">
        <v>2592</v>
      </c>
      <c r="D1266" t="s">
        <v>126</v>
      </c>
      <c r="E1266" t="s">
        <v>12082</v>
      </c>
      <c r="F1266" t="s">
        <v>6199</v>
      </c>
      <c r="G1266">
        <v>89</v>
      </c>
      <c r="H1266" t="s">
        <v>6395</v>
      </c>
      <c r="I1266" t="s">
        <v>2592</v>
      </c>
      <c r="J1266">
        <v>18032</v>
      </c>
      <c r="K1266">
        <v>10</v>
      </c>
      <c r="L1266" t="s">
        <v>6246</v>
      </c>
      <c r="M1266" t="s">
        <v>12083</v>
      </c>
      <c r="N1266">
        <v>33</v>
      </c>
      <c r="O1266" t="s">
        <v>12084</v>
      </c>
      <c r="P1266" t="s">
        <v>126</v>
      </c>
      <c r="R1266">
        <v>2573401</v>
      </c>
      <c r="S1266">
        <v>3</v>
      </c>
      <c r="T1266" t="s">
        <v>6363</v>
      </c>
      <c r="U1266" t="s">
        <v>72</v>
      </c>
      <c r="V1266" t="s">
        <v>12085</v>
      </c>
      <c r="W1266">
        <v>29344</v>
      </c>
    </row>
    <row r="1267" spans="1:23" x14ac:dyDescent="0.25">
      <c r="A1267" t="s">
        <v>12086</v>
      </c>
      <c r="B1267">
        <v>1</v>
      </c>
      <c r="C1267" t="s">
        <v>12087</v>
      </c>
      <c r="D1267" t="s">
        <v>102</v>
      </c>
      <c r="F1267" t="s">
        <v>6199</v>
      </c>
      <c r="G1267">
        <v>84</v>
      </c>
      <c r="H1267" t="s">
        <v>8014</v>
      </c>
      <c r="I1267" t="s">
        <v>12087</v>
      </c>
      <c r="K1267">
        <v>1</v>
      </c>
      <c r="L1267" t="s">
        <v>12088</v>
      </c>
      <c r="M1267" t="s">
        <v>12089</v>
      </c>
      <c r="N1267">
        <v>22</v>
      </c>
      <c r="O1267" t="s">
        <v>12090</v>
      </c>
      <c r="P1267" t="s">
        <v>102</v>
      </c>
      <c r="T1267" t="s">
        <v>6313</v>
      </c>
      <c r="V1267" t="s">
        <v>12091</v>
      </c>
    </row>
    <row r="1268" spans="1:23" x14ac:dyDescent="0.25">
      <c r="A1268" t="s">
        <v>12092</v>
      </c>
      <c r="B1268">
        <v>1</v>
      </c>
      <c r="C1268" t="s">
        <v>12093</v>
      </c>
      <c r="D1268" t="s">
        <v>102</v>
      </c>
      <c r="F1268" t="s">
        <v>6199</v>
      </c>
      <c r="G1268">
        <v>0</v>
      </c>
      <c r="H1268" t="s">
        <v>6336</v>
      </c>
      <c r="I1268" t="s">
        <v>12093</v>
      </c>
      <c r="J1268">
        <v>17374</v>
      </c>
      <c r="K1268">
        <v>3</v>
      </c>
      <c r="L1268" t="s">
        <v>6217</v>
      </c>
      <c r="M1268" t="s">
        <v>12094</v>
      </c>
      <c r="O1268" t="s">
        <v>12095</v>
      </c>
      <c r="P1268" t="s">
        <v>102</v>
      </c>
      <c r="T1268" t="s">
        <v>6363</v>
      </c>
    </row>
    <row r="1269" spans="1:23" x14ac:dyDescent="0.25">
      <c r="A1269" t="s">
        <v>12096</v>
      </c>
      <c r="B1269">
        <v>1</v>
      </c>
      <c r="C1269" t="s">
        <v>12097</v>
      </c>
      <c r="D1269" t="s">
        <v>31</v>
      </c>
      <c r="F1269" t="s">
        <v>6199</v>
      </c>
      <c r="G1269">
        <v>0</v>
      </c>
      <c r="H1269" t="s">
        <v>7189</v>
      </c>
      <c r="I1269" t="s">
        <v>12097</v>
      </c>
      <c r="K1269">
        <v>1</v>
      </c>
      <c r="L1269" t="s">
        <v>6850</v>
      </c>
      <c r="M1269" t="s">
        <v>12098</v>
      </c>
      <c r="O1269" t="s">
        <v>12099</v>
      </c>
      <c r="P1269" t="s">
        <v>31</v>
      </c>
      <c r="T1269" t="s">
        <v>6204</v>
      </c>
    </row>
    <row r="1270" spans="1:23" x14ac:dyDescent="0.25">
      <c r="A1270" t="s">
        <v>191</v>
      </c>
      <c r="B1270">
        <v>2</v>
      </c>
      <c r="C1270" t="s">
        <v>5532</v>
      </c>
      <c r="D1270" t="s">
        <v>64</v>
      </c>
      <c r="E1270" t="s">
        <v>12100</v>
      </c>
      <c r="F1270" t="s">
        <v>6199</v>
      </c>
      <c r="G1270">
        <v>0</v>
      </c>
      <c r="H1270" t="s">
        <v>6252</v>
      </c>
      <c r="I1270" t="s">
        <v>5532</v>
      </c>
      <c r="J1270">
        <v>15102</v>
      </c>
      <c r="K1270">
        <v>9</v>
      </c>
      <c r="L1270" t="s">
        <v>6665</v>
      </c>
      <c r="M1270" t="s">
        <v>6270</v>
      </c>
      <c r="N1270">
        <v>31</v>
      </c>
      <c r="O1270" t="s">
        <v>12101</v>
      </c>
      <c r="P1270" t="s">
        <v>64</v>
      </c>
      <c r="R1270">
        <v>15966</v>
      </c>
      <c r="T1270" t="s">
        <v>6454</v>
      </c>
      <c r="V1270" t="s">
        <v>12102</v>
      </c>
      <c r="W1270">
        <v>26777</v>
      </c>
    </row>
    <row r="1271" spans="1:23" x14ac:dyDescent="0.25">
      <c r="A1271" t="s">
        <v>191</v>
      </c>
      <c r="B1271">
        <v>2</v>
      </c>
      <c r="C1271" t="s">
        <v>12103</v>
      </c>
      <c r="D1271" t="s">
        <v>102</v>
      </c>
      <c r="E1271" t="s">
        <v>12104</v>
      </c>
      <c r="F1271" t="s">
        <v>6231</v>
      </c>
      <c r="G1271">
        <v>0</v>
      </c>
      <c r="H1271" t="s">
        <v>6416</v>
      </c>
      <c r="I1271" t="s">
        <v>12103</v>
      </c>
      <c r="J1271">
        <v>19627</v>
      </c>
      <c r="K1271">
        <v>5</v>
      </c>
      <c r="L1271" t="s">
        <v>6665</v>
      </c>
      <c r="M1271" t="s">
        <v>6270</v>
      </c>
      <c r="N1271">
        <v>27</v>
      </c>
      <c r="O1271" t="s">
        <v>12101</v>
      </c>
      <c r="P1271" t="s">
        <v>102</v>
      </c>
      <c r="Q1271" t="s">
        <v>6922</v>
      </c>
      <c r="R1271">
        <v>3054970</v>
      </c>
      <c r="T1271" t="s">
        <v>6264</v>
      </c>
      <c r="V1271" t="s">
        <v>6406</v>
      </c>
      <c r="W1271">
        <v>30861</v>
      </c>
    </row>
    <row r="1272" spans="1:23" x14ac:dyDescent="0.25">
      <c r="A1272" t="s">
        <v>568</v>
      </c>
      <c r="B1272">
        <v>1</v>
      </c>
      <c r="C1272" t="s">
        <v>12105</v>
      </c>
      <c r="D1272" t="s">
        <v>31</v>
      </c>
      <c r="E1272" t="s">
        <v>12106</v>
      </c>
      <c r="F1272" t="s">
        <v>6199</v>
      </c>
      <c r="G1272">
        <v>46</v>
      </c>
      <c r="H1272" t="s">
        <v>6837</v>
      </c>
      <c r="I1272" t="s">
        <v>12105</v>
      </c>
      <c r="J1272">
        <v>13961</v>
      </c>
      <c r="K1272">
        <v>12</v>
      </c>
      <c r="L1272" t="s">
        <v>12107</v>
      </c>
      <c r="M1272" t="s">
        <v>10743</v>
      </c>
      <c r="N1272">
        <v>34</v>
      </c>
      <c r="O1272" t="s">
        <v>12108</v>
      </c>
      <c r="P1272" t="s">
        <v>31</v>
      </c>
      <c r="R1272">
        <v>15091</v>
      </c>
      <c r="T1272" t="s">
        <v>6446</v>
      </c>
      <c r="V1272" t="s">
        <v>12109</v>
      </c>
      <c r="W1272">
        <v>25871</v>
      </c>
    </row>
    <row r="1273" spans="1:23" x14ac:dyDescent="0.25">
      <c r="A1273" t="s">
        <v>12110</v>
      </c>
      <c r="B1273">
        <v>1</v>
      </c>
      <c r="C1273" t="s">
        <v>12111</v>
      </c>
      <c r="D1273" t="s">
        <v>102</v>
      </c>
      <c r="F1273" t="s">
        <v>6199</v>
      </c>
      <c r="G1273">
        <v>14</v>
      </c>
      <c r="H1273" t="s">
        <v>7944</v>
      </c>
      <c r="I1273" t="s">
        <v>12111</v>
      </c>
      <c r="J1273">
        <v>26343</v>
      </c>
      <c r="K1273">
        <v>1</v>
      </c>
      <c r="L1273" t="s">
        <v>7095</v>
      </c>
      <c r="M1273" t="s">
        <v>7906</v>
      </c>
      <c r="N1273">
        <v>24</v>
      </c>
      <c r="O1273" t="s">
        <v>12112</v>
      </c>
      <c r="P1273" t="s">
        <v>102</v>
      </c>
      <c r="T1273" t="s">
        <v>6264</v>
      </c>
      <c r="U1273" t="s">
        <v>2231</v>
      </c>
      <c r="V1273" t="s">
        <v>12113</v>
      </c>
    </row>
    <row r="1274" spans="1:23" x14ac:dyDescent="0.25">
      <c r="A1274" t="s">
        <v>12114</v>
      </c>
      <c r="B1274">
        <v>1</v>
      </c>
      <c r="C1274" t="s">
        <v>12115</v>
      </c>
      <c r="F1274" t="s">
        <v>6231</v>
      </c>
      <c r="G1274">
        <v>0</v>
      </c>
      <c r="H1274" t="s">
        <v>30</v>
      </c>
      <c r="I1274" t="s">
        <v>12115</v>
      </c>
      <c r="J1274">
        <v>19714</v>
      </c>
      <c r="K1274">
        <v>0</v>
      </c>
      <c r="L1274" t="s">
        <v>7405</v>
      </c>
      <c r="M1274" t="s">
        <v>12116</v>
      </c>
      <c r="O1274" t="s">
        <v>12117</v>
      </c>
      <c r="P1274" t="s">
        <v>30</v>
      </c>
      <c r="T1274" t="s">
        <v>30</v>
      </c>
    </row>
    <row r="1275" spans="1:23" x14ac:dyDescent="0.25">
      <c r="A1275" t="s">
        <v>12118</v>
      </c>
      <c r="B1275">
        <v>1</v>
      </c>
      <c r="C1275" t="s">
        <v>6264</v>
      </c>
      <c r="D1275" t="s">
        <v>102</v>
      </c>
      <c r="F1275" t="s">
        <v>6231</v>
      </c>
      <c r="G1275">
        <v>87</v>
      </c>
      <c r="H1275" t="s">
        <v>6239</v>
      </c>
      <c r="I1275" t="s">
        <v>6264</v>
      </c>
      <c r="J1275">
        <v>2065</v>
      </c>
      <c r="K1275">
        <v>11</v>
      </c>
      <c r="L1275" t="s">
        <v>6014</v>
      </c>
      <c r="M1275" t="s">
        <v>12119</v>
      </c>
      <c r="N1275">
        <v>36</v>
      </c>
      <c r="O1275" t="s">
        <v>12120</v>
      </c>
      <c r="P1275" t="s">
        <v>102</v>
      </c>
      <c r="T1275" t="s">
        <v>6757</v>
      </c>
      <c r="V1275" t="s">
        <v>12121</v>
      </c>
    </row>
    <row r="1276" spans="1:23" x14ac:dyDescent="0.25">
      <c r="A1276" t="s">
        <v>12122</v>
      </c>
      <c r="B1276">
        <v>1</v>
      </c>
      <c r="C1276" t="s">
        <v>12123</v>
      </c>
      <c r="D1276" t="s">
        <v>102</v>
      </c>
      <c r="F1276" t="s">
        <v>6199</v>
      </c>
      <c r="G1276">
        <v>82</v>
      </c>
      <c r="H1276" t="s">
        <v>6296</v>
      </c>
      <c r="I1276" t="s">
        <v>12123</v>
      </c>
      <c r="J1276">
        <v>22435</v>
      </c>
      <c r="K1276">
        <v>2</v>
      </c>
      <c r="L1276" t="s">
        <v>6433</v>
      </c>
      <c r="M1276" t="s">
        <v>12124</v>
      </c>
      <c r="N1276">
        <v>24</v>
      </c>
      <c r="O1276" t="s">
        <v>12125</v>
      </c>
      <c r="P1276" t="s">
        <v>102</v>
      </c>
      <c r="R1276">
        <v>4043814</v>
      </c>
      <c r="T1276" t="s">
        <v>6219</v>
      </c>
      <c r="V1276" t="s">
        <v>12126</v>
      </c>
      <c r="W1276">
        <v>33013</v>
      </c>
    </row>
    <row r="1277" spans="1:23" x14ac:dyDescent="0.25">
      <c r="A1277" t="s">
        <v>12127</v>
      </c>
      <c r="B1277">
        <v>1</v>
      </c>
      <c r="C1277" t="s">
        <v>12128</v>
      </c>
      <c r="D1277" t="s">
        <v>102</v>
      </c>
      <c r="F1277" t="s">
        <v>6199</v>
      </c>
      <c r="G1277">
        <v>89</v>
      </c>
      <c r="H1277" t="s">
        <v>6252</v>
      </c>
      <c r="I1277" t="s">
        <v>12128</v>
      </c>
      <c r="J1277">
        <v>22176</v>
      </c>
      <c r="K1277">
        <v>3</v>
      </c>
      <c r="L1277" t="s">
        <v>10378</v>
      </c>
      <c r="M1277" t="s">
        <v>7258</v>
      </c>
      <c r="N1277">
        <v>25</v>
      </c>
      <c r="O1277" t="s">
        <v>12129</v>
      </c>
      <c r="P1277" t="s">
        <v>102</v>
      </c>
      <c r="R1277">
        <v>4366710</v>
      </c>
      <c r="T1277" t="s">
        <v>6264</v>
      </c>
      <c r="V1277" t="s">
        <v>12130</v>
      </c>
      <c r="W1277">
        <v>33057</v>
      </c>
    </row>
    <row r="1278" spans="1:23" x14ac:dyDescent="0.25">
      <c r="A1278" t="s">
        <v>12131</v>
      </c>
      <c r="B1278">
        <v>1</v>
      </c>
      <c r="C1278" t="s">
        <v>12132</v>
      </c>
      <c r="D1278" t="s">
        <v>64</v>
      </c>
      <c r="F1278" t="s">
        <v>6199</v>
      </c>
      <c r="H1278" t="s">
        <v>6414</v>
      </c>
      <c r="I1278" t="s">
        <v>12132</v>
      </c>
      <c r="K1278">
        <v>1</v>
      </c>
      <c r="L1278" t="s">
        <v>9936</v>
      </c>
      <c r="M1278" t="s">
        <v>7547</v>
      </c>
      <c r="N1278">
        <v>23</v>
      </c>
      <c r="O1278" t="s">
        <v>12133</v>
      </c>
      <c r="P1278" t="s">
        <v>64</v>
      </c>
      <c r="T1278" t="s">
        <v>6454</v>
      </c>
      <c r="V1278" t="s">
        <v>12134</v>
      </c>
    </row>
    <row r="1279" spans="1:23" x14ac:dyDescent="0.25">
      <c r="A1279" t="s">
        <v>711</v>
      </c>
      <c r="B1279">
        <v>1</v>
      </c>
      <c r="C1279" t="s">
        <v>12135</v>
      </c>
      <c r="D1279" t="s">
        <v>102</v>
      </c>
      <c r="E1279" t="s">
        <v>12136</v>
      </c>
      <c r="F1279" t="s">
        <v>6199</v>
      </c>
      <c r="G1279">
        <v>0</v>
      </c>
      <c r="H1279" t="s">
        <v>6776</v>
      </c>
      <c r="I1279" t="s">
        <v>12135</v>
      </c>
      <c r="J1279">
        <v>16798</v>
      </c>
      <c r="K1279">
        <v>7</v>
      </c>
      <c r="L1279" t="s">
        <v>7462</v>
      </c>
      <c r="M1279" t="s">
        <v>6796</v>
      </c>
      <c r="N1279">
        <v>29</v>
      </c>
      <c r="O1279" t="s">
        <v>12137</v>
      </c>
      <c r="P1279" t="s">
        <v>102</v>
      </c>
      <c r="R1279">
        <v>2576395</v>
      </c>
      <c r="T1279" t="s">
        <v>6219</v>
      </c>
      <c r="V1279" t="s">
        <v>12138</v>
      </c>
      <c r="W1279">
        <v>28425</v>
      </c>
    </row>
    <row r="1280" spans="1:23" x14ac:dyDescent="0.25">
      <c r="A1280" t="s">
        <v>215</v>
      </c>
      <c r="B1280">
        <v>1</v>
      </c>
      <c r="C1280" t="s">
        <v>12139</v>
      </c>
      <c r="D1280" t="s">
        <v>64</v>
      </c>
      <c r="E1280" t="s">
        <v>12140</v>
      </c>
      <c r="F1280" t="s">
        <v>6199</v>
      </c>
      <c r="G1280">
        <v>38</v>
      </c>
      <c r="H1280" t="s">
        <v>6405</v>
      </c>
      <c r="I1280" t="s">
        <v>12139</v>
      </c>
      <c r="J1280">
        <v>17969</v>
      </c>
      <c r="K1280">
        <v>6</v>
      </c>
      <c r="L1280" t="s">
        <v>7696</v>
      </c>
      <c r="M1280" t="s">
        <v>8058</v>
      </c>
      <c r="N1280">
        <v>27</v>
      </c>
      <c r="O1280" t="s">
        <v>12141</v>
      </c>
      <c r="P1280" t="s">
        <v>64</v>
      </c>
      <c r="R1280">
        <v>2971888</v>
      </c>
      <c r="T1280" t="s">
        <v>6313</v>
      </c>
      <c r="V1280" t="s">
        <v>12142</v>
      </c>
      <c r="W1280">
        <v>29368</v>
      </c>
    </row>
    <row r="1281" spans="1:23" x14ac:dyDescent="0.25">
      <c r="A1281" t="s">
        <v>202</v>
      </c>
      <c r="B1281">
        <v>1</v>
      </c>
      <c r="C1281" t="s">
        <v>5183</v>
      </c>
      <c r="D1281" t="s">
        <v>64</v>
      </c>
      <c r="E1281" t="s">
        <v>12143</v>
      </c>
      <c r="F1281" t="s">
        <v>6199</v>
      </c>
      <c r="G1281">
        <v>21</v>
      </c>
      <c r="H1281" t="s">
        <v>6807</v>
      </c>
      <c r="I1281" t="s">
        <v>5183</v>
      </c>
      <c r="J1281">
        <v>19798</v>
      </c>
      <c r="K1281">
        <v>8</v>
      </c>
      <c r="L1281" t="s">
        <v>6304</v>
      </c>
      <c r="M1281" t="s">
        <v>12144</v>
      </c>
      <c r="N1281">
        <v>30</v>
      </c>
      <c r="O1281" t="s">
        <v>12145</v>
      </c>
      <c r="P1281" t="s">
        <v>64</v>
      </c>
      <c r="R1281">
        <v>3128720</v>
      </c>
      <c r="T1281" t="s">
        <v>6346</v>
      </c>
      <c r="V1281" t="s">
        <v>12146</v>
      </c>
      <c r="W1281">
        <v>31005</v>
      </c>
    </row>
    <row r="1282" spans="1:23" x14ac:dyDescent="0.25">
      <c r="A1282" t="s">
        <v>12147</v>
      </c>
      <c r="B1282">
        <v>2</v>
      </c>
      <c r="C1282" t="s">
        <v>12148</v>
      </c>
      <c r="D1282" t="s">
        <v>102</v>
      </c>
      <c r="F1282" t="s">
        <v>6231</v>
      </c>
      <c r="G1282">
        <v>0</v>
      </c>
      <c r="H1282" t="s">
        <v>8014</v>
      </c>
      <c r="I1282" t="s">
        <v>12148</v>
      </c>
      <c r="J1282">
        <v>19141</v>
      </c>
      <c r="K1282">
        <v>5</v>
      </c>
      <c r="L1282" t="s">
        <v>8156</v>
      </c>
      <c r="M1282" t="s">
        <v>6598</v>
      </c>
      <c r="N1282">
        <v>26</v>
      </c>
      <c r="O1282" t="s">
        <v>12149</v>
      </c>
      <c r="P1282" t="s">
        <v>102</v>
      </c>
      <c r="R1282">
        <v>2979174</v>
      </c>
      <c r="T1282" t="s">
        <v>6264</v>
      </c>
      <c r="V1282" t="s">
        <v>12150</v>
      </c>
      <c r="W1282">
        <v>30451</v>
      </c>
    </row>
    <row r="1283" spans="1:23" x14ac:dyDescent="0.25">
      <c r="A1283" t="s">
        <v>12147</v>
      </c>
      <c r="B1283">
        <v>2</v>
      </c>
      <c r="C1283" t="s">
        <v>12151</v>
      </c>
      <c r="D1283" t="s">
        <v>102</v>
      </c>
      <c r="E1283" t="s">
        <v>12152</v>
      </c>
      <c r="F1283" t="s">
        <v>6231</v>
      </c>
      <c r="G1283">
        <v>0</v>
      </c>
      <c r="H1283" t="s">
        <v>8014</v>
      </c>
      <c r="I1283" t="s">
        <v>12151</v>
      </c>
      <c r="J1283">
        <v>19582</v>
      </c>
      <c r="K1283">
        <v>5</v>
      </c>
      <c r="L1283" t="s">
        <v>8156</v>
      </c>
      <c r="M1283" t="s">
        <v>6598</v>
      </c>
      <c r="N1283">
        <v>26</v>
      </c>
      <c r="O1283" t="s">
        <v>12149</v>
      </c>
      <c r="P1283" t="s">
        <v>102</v>
      </c>
      <c r="R1283">
        <v>3043134</v>
      </c>
      <c r="T1283" t="s">
        <v>6264</v>
      </c>
      <c r="V1283" t="s">
        <v>12150</v>
      </c>
      <c r="W1283">
        <v>30827</v>
      </c>
    </row>
    <row r="1284" spans="1:23" x14ac:dyDescent="0.25">
      <c r="A1284" t="s">
        <v>373</v>
      </c>
      <c r="B1284">
        <v>1</v>
      </c>
      <c r="C1284" t="s">
        <v>5227</v>
      </c>
      <c r="D1284" t="s">
        <v>64</v>
      </c>
      <c r="E1284" t="s">
        <v>12153</v>
      </c>
      <c r="F1284" t="s">
        <v>6199</v>
      </c>
      <c r="G1284">
        <v>84</v>
      </c>
      <c r="H1284" t="s">
        <v>6629</v>
      </c>
      <c r="I1284" t="s">
        <v>5227</v>
      </c>
      <c r="J1284">
        <v>15150</v>
      </c>
      <c r="K1284">
        <v>12</v>
      </c>
      <c r="L1284" t="s">
        <v>12154</v>
      </c>
      <c r="M1284" t="s">
        <v>11563</v>
      </c>
      <c r="N1284">
        <v>34</v>
      </c>
      <c r="O1284" t="s">
        <v>12155</v>
      </c>
      <c r="P1284" t="s">
        <v>64</v>
      </c>
      <c r="R1284">
        <v>15807</v>
      </c>
      <c r="T1284" t="s">
        <v>6212</v>
      </c>
      <c r="V1284" t="s">
        <v>12156</v>
      </c>
      <c r="W1284">
        <v>26652</v>
      </c>
    </row>
    <row r="1285" spans="1:23" x14ac:dyDescent="0.25">
      <c r="A1285" t="s">
        <v>12157</v>
      </c>
      <c r="B1285">
        <v>1</v>
      </c>
      <c r="C1285" t="s">
        <v>12158</v>
      </c>
      <c r="D1285" t="s">
        <v>29</v>
      </c>
      <c r="F1285" t="s">
        <v>6231</v>
      </c>
      <c r="G1285">
        <v>8</v>
      </c>
      <c r="H1285" t="s">
        <v>6215</v>
      </c>
      <c r="I1285" t="s">
        <v>12158</v>
      </c>
      <c r="J1285">
        <v>9672</v>
      </c>
      <c r="K1285">
        <v>0</v>
      </c>
      <c r="L1285" t="s">
        <v>6014</v>
      </c>
      <c r="M1285" t="s">
        <v>12159</v>
      </c>
      <c r="N1285">
        <v>34</v>
      </c>
      <c r="O1285" t="s">
        <v>12160</v>
      </c>
      <c r="P1285" t="s">
        <v>29</v>
      </c>
      <c r="T1285" t="s">
        <v>6742</v>
      </c>
      <c r="V1285" t="s">
        <v>12161</v>
      </c>
    </row>
    <row r="1286" spans="1:23" x14ac:dyDescent="0.25">
      <c r="A1286" t="s">
        <v>1124</v>
      </c>
      <c r="B1286">
        <v>1</v>
      </c>
      <c r="C1286" t="s">
        <v>1123</v>
      </c>
      <c r="D1286" t="s">
        <v>102</v>
      </c>
      <c r="F1286" t="s">
        <v>6231</v>
      </c>
      <c r="G1286">
        <v>1</v>
      </c>
      <c r="H1286" t="s">
        <v>7232</v>
      </c>
      <c r="I1286" t="s">
        <v>1123</v>
      </c>
      <c r="J1286">
        <v>24982</v>
      </c>
      <c r="K1286">
        <v>2</v>
      </c>
      <c r="L1286" t="s">
        <v>6283</v>
      </c>
      <c r="M1286" t="s">
        <v>12162</v>
      </c>
      <c r="N1286">
        <v>25</v>
      </c>
      <c r="O1286" t="s">
        <v>12163</v>
      </c>
      <c r="P1286" t="s">
        <v>102</v>
      </c>
      <c r="Q1286" t="s">
        <v>7628</v>
      </c>
      <c r="S1286">
        <v>3</v>
      </c>
      <c r="T1286" t="s">
        <v>6219</v>
      </c>
      <c r="U1286" t="s">
        <v>68</v>
      </c>
      <c r="V1286" t="s">
        <v>12164</v>
      </c>
    </row>
    <row r="1287" spans="1:23" x14ac:dyDescent="0.25">
      <c r="A1287" t="s">
        <v>1564</v>
      </c>
      <c r="B1287">
        <v>1</v>
      </c>
      <c r="C1287" t="s">
        <v>1563</v>
      </c>
      <c r="D1287" t="s">
        <v>102</v>
      </c>
      <c r="F1287" t="s">
        <v>6199</v>
      </c>
      <c r="G1287">
        <v>2</v>
      </c>
      <c r="H1287" t="s">
        <v>6336</v>
      </c>
      <c r="I1287" t="s">
        <v>1563</v>
      </c>
      <c r="J1287">
        <v>26092</v>
      </c>
      <c r="K1287">
        <v>1</v>
      </c>
      <c r="L1287" t="s">
        <v>12165</v>
      </c>
      <c r="M1287" t="s">
        <v>12166</v>
      </c>
      <c r="N1287">
        <v>23</v>
      </c>
      <c r="O1287" t="s">
        <v>12167</v>
      </c>
      <c r="P1287" t="s">
        <v>102</v>
      </c>
      <c r="S1287">
        <v>1</v>
      </c>
      <c r="T1287" t="s">
        <v>6219</v>
      </c>
      <c r="U1287" t="s">
        <v>94</v>
      </c>
      <c r="V1287" t="s">
        <v>12168</v>
      </c>
    </row>
    <row r="1288" spans="1:23" x14ac:dyDescent="0.25">
      <c r="A1288" t="s">
        <v>2137</v>
      </c>
      <c r="B1288">
        <v>1</v>
      </c>
      <c r="C1288" t="s">
        <v>5419</v>
      </c>
      <c r="D1288" t="s">
        <v>29</v>
      </c>
      <c r="F1288" t="s">
        <v>6199</v>
      </c>
      <c r="G1288">
        <v>16</v>
      </c>
      <c r="H1288" t="s">
        <v>6781</v>
      </c>
      <c r="I1288" t="s">
        <v>5419</v>
      </c>
      <c r="J1288">
        <v>22494</v>
      </c>
      <c r="K1288">
        <v>5</v>
      </c>
      <c r="L1288" t="s">
        <v>6854</v>
      </c>
      <c r="M1288" t="s">
        <v>12169</v>
      </c>
      <c r="N1288">
        <v>27</v>
      </c>
      <c r="O1288" t="s">
        <v>12170</v>
      </c>
      <c r="P1288" t="s">
        <v>29</v>
      </c>
      <c r="T1288" t="s">
        <v>6355</v>
      </c>
      <c r="V1288" t="s">
        <v>12171</v>
      </c>
    </row>
    <row r="1289" spans="1:23" x14ac:dyDescent="0.25">
      <c r="A1289" t="s">
        <v>12172</v>
      </c>
      <c r="B1289">
        <v>1</v>
      </c>
      <c r="C1289" t="s">
        <v>12173</v>
      </c>
      <c r="D1289" t="s">
        <v>64</v>
      </c>
      <c r="F1289" t="s">
        <v>6199</v>
      </c>
      <c r="G1289">
        <v>0</v>
      </c>
      <c r="H1289" t="s">
        <v>6724</v>
      </c>
      <c r="I1289" t="s">
        <v>12173</v>
      </c>
      <c r="K1289">
        <v>1</v>
      </c>
      <c r="L1289" t="s">
        <v>7176</v>
      </c>
      <c r="M1289" t="s">
        <v>12174</v>
      </c>
      <c r="N1289">
        <v>22</v>
      </c>
      <c r="O1289" t="s">
        <v>12175</v>
      </c>
      <c r="P1289" t="s">
        <v>64</v>
      </c>
      <c r="T1289" t="s">
        <v>6313</v>
      </c>
      <c r="V1289" t="s">
        <v>12176</v>
      </c>
    </row>
    <row r="1290" spans="1:23" x14ac:dyDescent="0.25">
      <c r="A1290" t="s">
        <v>12177</v>
      </c>
      <c r="B1290">
        <v>1</v>
      </c>
      <c r="C1290" t="s">
        <v>12178</v>
      </c>
      <c r="D1290" t="s">
        <v>126</v>
      </c>
      <c r="F1290" t="s">
        <v>6199</v>
      </c>
      <c r="G1290">
        <v>81</v>
      </c>
      <c r="H1290" t="s">
        <v>6208</v>
      </c>
      <c r="I1290" t="s">
        <v>12178</v>
      </c>
      <c r="J1290">
        <v>26954</v>
      </c>
      <c r="K1290">
        <v>0</v>
      </c>
      <c r="L1290" t="s">
        <v>9366</v>
      </c>
      <c r="M1290" t="s">
        <v>12179</v>
      </c>
      <c r="O1290" t="s">
        <v>12180</v>
      </c>
      <c r="P1290" t="s">
        <v>126</v>
      </c>
      <c r="T1290" t="s">
        <v>6227</v>
      </c>
      <c r="U1290" t="s">
        <v>2236</v>
      </c>
    </row>
    <row r="1291" spans="1:23" x14ac:dyDescent="0.25">
      <c r="A1291" t="s">
        <v>12181</v>
      </c>
      <c r="B1291">
        <v>1</v>
      </c>
      <c r="C1291" t="s">
        <v>12182</v>
      </c>
      <c r="D1291" t="s">
        <v>31</v>
      </c>
      <c r="F1291" t="s">
        <v>6199</v>
      </c>
      <c r="H1291" t="s">
        <v>6215</v>
      </c>
      <c r="I1291" t="s">
        <v>12182</v>
      </c>
      <c r="K1291">
        <v>1</v>
      </c>
      <c r="L1291" t="s">
        <v>6368</v>
      </c>
      <c r="M1291" t="s">
        <v>12183</v>
      </c>
      <c r="O1291" t="s">
        <v>12184</v>
      </c>
      <c r="P1291" t="s">
        <v>31</v>
      </c>
      <c r="T1291" t="s">
        <v>6212</v>
      </c>
    </row>
    <row r="1292" spans="1:23" x14ac:dyDescent="0.25">
      <c r="A1292" t="s">
        <v>12185</v>
      </c>
      <c r="B1292">
        <v>1</v>
      </c>
      <c r="C1292" t="s">
        <v>12186</v>
      </c>
      <c r="F1292" t="s">
        <v>6231</v>
      </c>
      <c r="G1292">
        <v>0</v>
      </c>
      <c r="H1292" t="s">
        <v>30</v>
      </c>
      <c r="I1292" t="s">
        <v>12186</v>
      </c>
      <c r="J1292">
        <v>21834</v>
      </c>
      <c r="K1292">
        <v>0</v>
      </c>
      <c r="L1292" t="s">
        <v>7392</v>
      </c>
      <c r="M1292" t="s">
        <v>6938</v>
      </c>
      <c r="O1292" t="s">
        <v>12187</v>
      </c>
      <c r="P1292" t="s">
        <v>30</v>
      </c>
      <c r="T1292" t="s">
        <v>30</v>
      </c>
    </row>
    <row r="1293" spans="1:23" x14ac:dyDescent="0.25">
      <c r="A1293" t="s">
        <v>12188</v>
      </c>
      <c r="B1293">
        <v>1</v>
      </c>
      <c r="C1293" t="s">
        <v>12189</v>
      </c>
      <c r="D1293" t="s">
        <v>64</v>
      </c>
      <c r="F1293" t="s">
        <v>6199</v>
      </c>
      <c r="G1293">
        <v>0</v>
      </c>
      <c r="H1293" t="s">
        <v>6611</v>
      </c>
      <c r="I1293" t="s">
        <v>12189</v>
      </c>
      <c r="J1293">
        <v>22414</v>
      </c>
      <c r="K1293">
        <v>2</v>
      </c>
      <c r="L1293" t="s">
        <v>7102</v>
      </c>
      <c r="M1293" t="s">
        <v>12190</v>
      </c>
      <c r="N1293">
        <v>25</v>
      </c>
      <c r="O1293" t="s">
        <v>12191</v>
      </c>
      <c r="P1293" t="s">
        <v>64</v>
      </c>
      <c r="R1293">
        <v>3931401</v>
      </c>
      <c r="T1293" t="s">
        <v>6219</v>
      </c>
      <c r="V1293" t="s">
        <v>12192</v>
      </c>
      <c r="W1293">
        <v>33345</v>
      </c>
    </row>
    <row r="1294" spans="1:23" x14ac:dyDescent="0.25">
      <c r="A1294" t="s">
        <v>12193</v>
      </c>
      <c r="B1294">
        <v>1</v>
      </c>
      <c r="C1294" t="s">
        <v>12194</v>
      </c>
      <c r="D1294" t="s">
        <v>31</v>
      </c>
      <c r="F1294" t="s">
        <v>6199</v>
      </c>
      <c r="G1294">
        <v>16</v>
      </c>
      <c r="H1294" t="s">
        <v>6260</v>
      </c>
      <c r="I1294" t="s">
        <v>12194</v>
      </c>
      <c r="K1294">
        <v>1</v>
      </c>
      <c r="L1294" t="s">
        <v>8489</v>
      </c>
      <c r="M1294" t="s">
        <v>12195</v>
      </c>
      <c r="N1294">
        <v>24</v>
      </c>
      <c r="O1294" t="s">
        <v>12196</v>
      </c>
      <c r="P1294" t="s">
        <v>31</v>
      </c>
      <c r="T1294" t="s">
        <v>6264</v>
      </c>
      <c r="V1294" t="s">
        <v>12197</v>
      </c>
    </row>
    <row r="1295" spans="1:23" x14ac:dyDescent="0.25">
      <c r="A1295" t="s">
        <v>517</v>
      </c>
      <c r="B1295">
        <v>1</v>
      </c>
      <c r="C1295" t="s">
        <v>12198</v>
      </c>
      <c r="D1295" t="s">
        <v>126</v>
      </c>
      <c r="E1295" t="s">
        <v>12199</v>
      </c>
      <c r="F1295" t="s">
        <v>6231</v>
      </c>
      <c r="G1295">
        <v>88</v>
      </c>
      <c r="H1295" t="s">
        <v>6351</v>
      </c>
      <c r="I1295" t="s">
        <v>12198</v>
      </c>
      <c r="J1295">
        <v>16111</v>
      </c>
      <c r="K1295">
        <v>8</v>
      </c>
      <c r="L1295" t="s">
        <v>6368</v>
      </c>
      <c r="M1295" t="s">
        <v>12200</v>
      </c>
      <c r="N1295">
        <v>30</v>
      </c>
      <c r="O1295" t="s">
        <v>12201</v>
      </c>
      <c r="P1295" t="s">
        <v>126</v>
      </c>
      <c r="R1295">
        <v>17169</v>
      </c>
      <c r="T1295" t="s">
        <v>6227</v>
      </c>
      <c r="V1295" t="s">
        <v>12202</v>
      </c>
      <c r="W1295">
        <v>28021</v>
      </c>
    </row>
    <row r="1296" spans="1:23" x14ac:dyDescent="0.25">
      <c r="A1296" t="s">
        <v>12203</v>
      </c>
      <c r="B1296">
        <v>1</v>
      </c>
      <c r="C1296" t="s">
        <v>12204</v>
      </c>
      <c r="D1296" t="s">
        <v>64</v>
      </c>
      <c r="F1296" t="s">
        <v>6199</v>
      </c>
      <c r="H1296" t="s">
        <v>6260</v>
      </c>
      <c r="I1296" t="s">
        <v>12204</v>
      </c>
      <c r="K1296">
        <v>1</v>
      </c>
      <c r="L1296" t="s">
        <v>7335</v>
      </c>
      <c r="M1296" t="s">
        <v>12205</v>
      </c>
      <c r="O1296" t="s">
        <v>12206</v>
      </c>
      <c r="P1296" t="s">
        <v>64</v>
      </c>
      <c r="T1296" t="s">
        <v>6446</v>
      </c>
    </row>
    <row r="1297" spans="1:23" x14ac:dyDescent="0.25">
      <c r="A1297" t="s">
        <v>12207</v>
      </c>
      <c r="B1297">
        <v>1</v>
      </c>
      <c r="C1297" t="s">
        <v>12208</v>
      </c>
      <c r="D1297" t="s">
        <v>29</v>
      </c>
      <c r="E1297" t="s">
        <v>12209</v>
      </c>
      <c r="F1297" t="s">
        <v>6199</v>
      </c>
      <c r="G1297">
        <v>0</v>
      </c>
      <c r="H1297" t="s">
        <v>8501</v>
      </c>
      <c r="I1297" t="s">
        <v>12208</v>
      </c>
      <c r="J1297">
        <v>21220</v>
      </c>
      <c r="K1297">
        <v>3</v>
      </c>
      <c r="L1297" t="s">
        <v>6548</v>
      </c>
      <c r="M1297" t="s">
        <v>12210</v>
      </c>
      <c r="N1297">
        <v>25</v>
      </c>
      <c r="O1297" t="s">
        <v>12211</v>
      </c>
      <c r="P1297" t="s">
        <v>29</v>
      </c>
      <c r="R1297">
        <v>3921586</v>
      </c>
      <c r="T1297" t="s">
        <v>7484</v>
      </c>
      <c r="V1297" t="s">
        <v>12212</v>
      </c>
      <c r="W1297">
        <v>32464</v>
      </c>
    </row>
    <row r="1298" spans="1:23" x14ac:dyDescent="0.25">
      <c r="A1298" t="s">
        <v>1525</v>
      </c>
      <c r="B1298">
        <v>1</v>
      </c>
      <c r="C1298" t="s">
        <v>1524</v>
      </c>
      <c r="D1298" t="s">
        <v>102</v>
      </c>
      <c r="F1298" t="s">
        <v>6199</v>
      </c>
      <c r="G1298">
        <v>12</v>
      </c>
      <c r="H1298" t="s">
        <v>7690</v>
      </c>
      <c r="I1298" t="s">
        <v>1524</v>
      </c>
      <c r="J1298">
        <v>21756</v>
      </c>
      <c r="K1298">
        <v>5</v>
      </c>
      <c r="L1298" t="s">
        <v>9537</v>
      </c>
      <c r="M1298" t="s">
        <v>12213</v>
      </c>
      <c r="N1298">
        <v>27</v>
      </c>
      <c r="O1298" t="s">
        <v>12214</v>
      </c>
      <c r="P1298" t="s">
        <v>102</v>
      </c>
      <c r="S1298">
        <v>1</v>
      </c>
      <c r="T1298" t="s">
        <v>6227</v>
      </c>
      <c r="U1298" t="s">
        <v>2219</v>
      </c>
      <c r="V1298" t="s">
        <v>12215</v>
      </c>
    </row>
    <row r="1299" spans="1:23" x14ac:dyDescent="0.25">
      <c r="A1299" t="s">
        <v>12216</v>
      </c>
      <c r="B1299">
        <v>1</v>
      </c>
      <c r="C1299" t="s">
        <v>12217</v>
      </c>
      <c r="D1299" t="s">
        <v>6610</v>
      </c>
      <c r="F1299" t="s">
        <v>6199</v>
      </c>
      <c r="G1299">
        <v>36</v>
      </c>
      <c r="H1299" t="s">
        <v>6232</v>
      </c>
      <c r="I1299" t="s">
        <v>12217</v>
      </c>
      <c r="J1299">
        <v>28110</v>
      </c>
      <c r="K1299">
        <v>0</v>
      </c>
      <c r="L1299" t="s">
        <v>8489</v>
      </c>
      <c r="M1299" t="s">
        <v>12218</v>
      </c>
      <c r="O1299" t="s">
        <v>12219</v>
      </c>
      <c r="P1299" t="s">
        <v>6610</v>
      </c>
      <c r="T1299" t="s">
        <v>6219</v>
      </c>
      <c r="U1299" t="s">
        <v>2219</v>
      </c>
    </row>
    <row r="1300" spans="1:23" x14ac:dyDescent="0.25">
      <c r="A1300" t="s">
        <v>12220</v>
      </c>
      <c r="B1300">
        <v>1</v>
      </c>
      <c r="C1300" t="s">
        <v>12221</v>
      </c>
      <c r="D1300" t="s">
        <v>102</v>
      </c>
      <c r="F1300" t="s">
        <v>6199</v>
      </c>
      <c r="G1300">
        <v>83</v>
      </c>
      <c r="H1300" t="s">
        <v>6724</v>
      </c>
      <c r="I1300" t="s">
        <v>12221</v>
      </c>
      <c r="J1300">
        <v>26806</v>
      </c>
      <c r="K1300">
        <v>0</v>
      </c>
      <c r="L1300" t="s">
        <v>7392</v>
      </c>
      <c r="M1300" t="s">
        <v>6796</v>
      </c>
      <c r="N1300">
        <v>24</v>
      </c>
      <c r="O1300" t="s">
        <v>12222</v>
      </c>
      <c r="P1300" t="s">
        <v>102</v>
      </c>
      <c r="S1300">
        <v>8</v>
      </c>
      <c r="T1300" t="s">
        <v>6212</v>
      </c>
      <c r="U1300" t="s">
        <v>2228</v>
      </c>
      <c r="V1300" t="s">
        <v>12223</v>
      </c>
    </row>
    <row r="1301" spans="1:23" x14ac:dyDescent="0.25">
      <c r="A1301" t="s">
        <v>12224</v>
      </c>
      <c r="B1301">
        <v>1</v>
      </c>
      <c r="C1301" t="s">
        <v>12225</v>
      </c>
      <c r="D1301" t="s">
        <v>102</v>
      </c>
      <c r="F1301" t="s">
        <v>6231</v>
      </c>
      <c r="G1301">
        <v>9</v>
      </c>
      <c r="H1301" t="s">
        <v>6296</v>
      </c>
      <c r="I1301" t="s">
        <v>12225</v>
      </c>
      <c r="J1301">
        <v>17049</v>
      </c>
      <c r="K1301">
        <v>1</v>
      </c>
      <c r="L1301" t="s">
        <v>6869</v>
      </c>
      <c r="M1301" t="s">
        <v>7640</v>
      </c>
      <c r="N1301">
        <v>27</v>
      </c>
      <c r="O1301" t="s">
        <v>12226</v>
      </c>
      <c r="P1301" t="s">
        <v>102</v>
      </c>
      <c r="R1301">
        <v>2516901</v>
      </c>
      <c r="T1301" t="s">
        <v>6249</v>
      </c>
      <c r="V1301" t="s">
        <v>12227</v>
      </c>
      <c r="W1301">
        <v>28710</v>
      </c>
    </row>
    <row r="1302" spans="1:23" x14ac:dyDescent="0.25">
      <c r="A1302" t="s">
        <v>12228</v>
      </c>
      <c r="B1302">
        <v>1</v>
      </c>
      <c r="C1302" t="s">
        <v>12229</v>
      </c>
      <c r="F1302" t="s">
        <v>6231</v>
      </c>
      <c r="G1302">
        <v>0</v>
      </c>
      <c r="H1302" t="s">
        <v>30</v>
      </c>
      <c r="I1302" t="s">
        <v>12229</v>
      </c>
      <c r="J1302">
        <v>17934</v>
      </c>
      <c r="K1302">
        <v>0</v>
      </c>
      <c r="L1302" t="s">
        <v>12230</v>
      </c>
      <c r="M1302" t="s">
        <v>12231</v>
      </c>
      <c r="O1302" t="s">
        <v>12232</v>
      </c>
      <c r="P1302" t="s">
        <v>30</v>
      </c>
      <c r="T1302" t="s">
        <v>30</v>
      </c>
    </row>
    <row r="1303" spans="1:23" x14ac:dyDescent="0.25">
      <c r="A1303" t="s">
        <v>2101</v>
      </c>
      <c r="B1303">
        <v>1</v>
      </c>
      <c r="C1303" t="s">
        <v>12233</v>
      </c>
      <c r="D1303" t="s">
        <v>64</v>
      </c>
      <c r="E1303" t="s">
        <v>12234</v>
      </c>
      <c r="F1303" t="s">
        <v>6199</v>
      </c>
      <c r="G1303">
        <v>49</v>
      </c>
      <c r="H1303" t="s">
        <v>6611</v>
      </c>
      <c r="I1303" t="s">
        <v>12233</v>
      </c>
      <c r="J1303">
        <v>21564</v>
      </c>
      <c r="K1303">
        <v>7</v>
      </c>
      <c r="L1303" t="s">
        <v>7183</v>
      </c>
      <c r="M1303" t="s">
        <v>7946</v>
      </c>
      <c r="N1303">
        <v>29</v>
      </c>
      <c r="O1303" t="s">
        <v>12235</v>
      </c>
      <c r="P1303" t="s">
        <v>64</v>
      </c>
      <c r="Q1303" t="s">
        <v>6922</v>
      </c>
      <c r="R1303">
        <v>4421446</v>
      </c>
      <c r="T1303" t="s">
        <v>6346</v>
      </c>
      <c r="V1303" t="s">
        <v>12236</v>
      </c>
      <c r="W1303">
        <v>32596</v>
      </c>
    </row>
    <row r="1304" spans="1:23" x14ac:dyDescent="0.25">
      <c r="A1304" t="s">
        <v>12237</v>
      </c>
      <c r="B1304">
        <v>1</v>
      </c>
      <c r="C1304" t="s">
        <v>12238</v>
      </c>
      <c r="D1304" t="s">
        <v>102</v>
      </c>
      <c r="F1304" t="s">
        <v>6231</v>
      </c>
      <c r="G1304">
        <v>17</v>
      </c>
      <c r="H1304" t="s">
        <v>6421</v>
      </c>
      <c r="I1304" t="s">
        <v>12238</v>
      </c>
      <c r="J1304">
        <v>13069</v>
      </c>
      <c r="K1304">
        <v>9</v>
      </c>
      <c r="L1304" t="s">
        <v>12239</v>
      </c>
      <c r="M1304" t="s">
        <v>7906</v>
      </c>
      <c r="N1304">
        <v>31</v>
      </c>
      <c r="O1304" t="s">
        <v>12240</v>
      </c>
      <c r="P1304" t="s">
        <v>102</v>
      </c>
      <c r="R1304">
        <v>14153</v>
      </c>
      <c r="T1304" t="s">
        <v>6324</v>
      </c>
      <c r="V1304" t="s">
        <v>12241</v>
      </c>
      <c r="W1304">
        <v>24935</v>
      </c>
    </row>
    <row r="1305" spans="1:23" x14ac:dyDescent="0.25">
      <c r="A1305" t="s">
        <v>12242</v>
      </c>
      <c r="B1305">
        <v>1</v>
      </c>
      <c r="C1305" t="s">
        <v>12243</v>
      </c>
      <c r="D1305" t="s">
        <v>126</v>
      </c>
      <c r="F1305" t="s">
        <v>6199</v>
      </c>
      <c r="G1305">
        <v>80</v>
      </c>
      <c r="H1305" t="s">
        <v>7069</v>
      </c>
      <c r="I1305" t="s">
        <v>12243</v>
      </c>
      <c r="K1305">
        <v>1</v>
      </c>
      <c r="L1305" t="s">
        <v>6612</v>
      </c>
      <c r="M1305" t="s">
        <v>7571</v>
      </c>
      <c r="N1305">
        <v>24</v>
      </c>
      <c r="O1305" t="s">
        <v>12244</v>
      </c>
      <c r="P1305" t="s">
        <v>126</v>
      </c>
      <c r="T1305" t="s">
        <v>6212</v>
      </c>
      <c r="V1305" t="s">
        <v>12245</v>
      </c>
    </row>
    <row r="1306" spans="1:23" x14ac:dyDescent="0.25">
      <c r="A1306" t="s">
        <v>1249</v>
      </c>
      <c r="B1306">
        <v>1</v>
      </c>
      <c r="C1306" t="s">
        <v>1248</v>
      </c>
      <c r="D1306" t="s">
        <v>29</v>
      </c>
      <c r="F1306" t="s">
        <v>6199</v>
      </c>
      <c r="G1306">
        <v>9</v>
      </c>
      <c r="H1306" t="s">
        <v>6315</v>
      </c>
      <c r="I1306" t="s">
        <v>1248</v>
      </c>
      <c r="J1306">
        <v>23132</v>
      </c>
      <c r="K1306">
        <v>3</v>
      </c>
      <c r="L1306" t="s">
        <v>6360</v>
      </c>
      <c r="M1306" t="s">
        <v>8315</v>
      </c>
      <c r="N1306">
        <v>25</v>
      </c>
      <c r="O1306" t="s">
        <v>12246</v>
      </c>
      <c r="P1306" t="s">
        <v>29</v>
      </c>
      <c r="S1306">
        <v>1</v>
      </c>
      <c r="T1306" t="s">
        <v>6313</v>
      </c>
      <c r="U1306" t="s">
        <v>2224</v>
      </c>
      <c r="V1306" t="s">
        <v>12247</v>
      </c>
    </row>
    <row r="1307" spans="1:23" x14ac:dyDescent="0.25">
      <c r="A1307" t="s">
        <v>1128</v>
      </c>
      <c r="B1307">
        <v>1</v>
      </c>
      <c r="C1307" t="s">
        <v>1127</v>
      </c>
      <c r="D1307" t="s">
        <v>126</v>
      </c>
      <c r="F1307" t="s">
        <v>6199</v>
      </c>
      <c r="G1307">
        <v>18</v>
      </c>
      <c r="H1307" t="s">
        <v>6223</v>
      </c>
      <c r="I1307" t="s">
        <v>1127</v>
      </c>
      <c r="J1307">
        <v>25970</v>
      </c>
      <c r="K1307">
        <v>1</v>
      </c>
      <c r="L1307" t="s">
        <v>12248</v>
      </c>
      <c r="M1307" t="s">
        <v>7149</v>
      </c>
      <c r="N1307">
        <v>23</v>
      </c>
      <c r="O1307" t="s">
        <v>12249</v>
      </c>
      <c r="P1307" t="s">
        <v>126</v>
      </c>
      <c r="S1307">
        <v>1</v>
      </c>
      <c r="T1307" t="s">
        <v>6355</v>
      </c>
      <c r="U1307" t="s">
        <v>72</v>
      </c>
      <c r="V1307" t="s">
        <v>12250</v>
      </c>
    </row>
    <row r="1308" spans="1:23" x14ac:dyDescent="0.25">
      <c r="A1308" t="s">
        <v>12251</v>
      </c>
      <c r="B1308">
        <v>1</v>
      </c>
      <c r="C1308" t="s">
        <v>12252</v>
      </c>
      <c r="D1308" t="s">
        <v>102</v>
      </c>
      <c r="F1308" t="s">
        <v>6199</v>
      </c>
      <c r="G1308">
        <v>0</v>
      </c>
      <c r="H1308" t="s">
        <v>7232</v>
      </c>
      <c r="I1308" t="s">
        <v>12252</v>
      </c>
      <c r="K1308">
        <v>1</v>
      </c>
      <c r="L1308" t="s">
        <v>7899</v>
      </c>
      <c r="M1308" t="s">
        <v>12253</v>
      </c>
      <c r="O1308" t="s">
        <v>12254</v>
      </c>
      <c r="P1308" t="s">
        <v>102</v>
      </c>
      <c r="T1308" t="s">
        <v>6346</v>
      </c>
    </row>
    <row r="1309" spans="1:23" x14ac:dyDescent="0.25">
      <c r="A1309" t="s">
        <v>12255</v>
      </c>
      <c r="B1309">
        <v>1</v>
      </c>
      <c r="C1309" t="s">
        <v>12256</v>
      </c>
      <c r="D1309" t="s">
        <v>102</v>
      </c>
      <c r="F1309" t="s">
        <v>6199</v>
      </c>
      <c r="G1309">
        <v>85</v>
      </c>
      <c r="H1309" t="s">
        <v>7128</v>
      </c>
      <c r="I1309" t="s">
        <v>12256</v>
      </c>
      <c r="J1309">
        <v>22627</v>
      </c>
      <c r="K1309">
        <v>3</v>
      </c>
      <c r="L1309" t="s">
        <v>9966</v>
      </c>
      <c r="M1309" t="s">
        <v>6217</v>
      </c>
      <c r="N1309">
        <v>26</v>
      </c>
      <c r="O1309" t="s">
        <v>12257</v>
      </c>
      <c r="P1309" t="s">
        <v>102</v>
      </c>
      <c r="S1309">
        <v>9</v>
      </c>
      <c r="T1309" t="s">
        <v>6264</v>
      </c>
      <c r="U1309" t="s">
        <v>54</v>
      </c>
      <c r="V1309" t="s">
        <v>12258</v>
      </c>
    </row>
    <row r="1310" spans="1:23" x14ac:dyDescent="0.25">
      <c r="A1310" t="s">
        <v>12259</v>
      </c>
      <c r="B1310">
        <v>1</v>
      </c>
      <c r="C1310" t="s">
        <v>12260</v>
      </c>
      <c r="D1310" t="s">
        <v>6610</v>
      </c>
      <c r="E1310" t="s">
        <v>12261</v>
      </c>
      <c r="F1310" t="s">
        <v>6199</v>
      </c>
      <c r="G1310">
        <v>16</v>
      </c>
      <c r="H1310" t="s">
        <v>6837</v>
      </c>
      <c r="I1310" t="s">
        <v>12260</v>
      </c>
      <c r="J1310">
        <v>19977</v>
      </c>
      <c r="K1310">
        <v>8</v>
      </c>
      <c r="L1310" t="s">
        <v>12262</v>
      </c>
      <c r="M1310" t="s">
        <v>6704</v>
      </c>
      <c r="N1310">
        <v>30</v>
      </c>
      <c r="O1310" t="s">
        <v>12263</v>
      </c>
      <c r="P1310" t="s">
        <v>6610</v>
      </c>
      <c r="R1310">
        <v>3126368</v>
      </c>
      <c r="T1310" t="s">
        <v>6355</v>
      </c>
      <c r="U1310" t="s">
        <v>70</v>
      </c>
      <c r="V1310" t="s">
        <v>12264</v>
      </c>
      <c r="W1310">
        <v>31142</v>
      </c>
    </row>
    <row r="1311" spans="1:23" x14ac:dyDescent="0.25">
      <c r="A1311" t="s">
        <v>591</v>
      </c>
      <c r="B1311">
        <v>1</v>
      </c>
      <c r="C1311" t="s">
        <v>12265</v>
      </c>
      <c r="D1311" t="s">
        <v>31</v>
      </c>
      <c r="E1311" t="s">
        <v>12266</v>
      </c>
      <c r="F1311" t="s">
        <v>6231</v>
      </c>
      <c r="G1311">
        <v>2</v>
      </c>
      <c r="H1311" t="s">
        <v>6421</v>
      </c>
      <c r="I1311" t="s">
        <v>12265</v>
      </c>
      <c r="J1311">
        <v>11735</v>
      </c>
      <c r="K1311">
        <v>17</v>
      </c>
      <c r="L1311" t="s">
        <v>7405</v>
      </c>
      <c r="M1311" t="s">
        <v>12267</v>
      </c>
      <c r="N1311">
        <v>39</v>
      </c>
      <c r="O1311" t="s">
        <v>12268</v>
      </c>
      <c r="P1311" t="s">
        <v>31</v>
      </c>
      <c r="R1311">
        <v>8461</v>
      </c>
      <c r="T1311" t="s">
        <v>6313</v>
      </c>
      <c r="V1311" t="s">
        <v>12269</v>
      </c>
      <c r="W1311">
        <v>7223</v>
      </c>
    </row>
    <row r="1312" spans="1:23" x14ac:dyDescent="0.25">
      <c r="A1312" t="s">
        <v>916</v>
      </c>
      <c r="B1312">
        <v>1</v>
      </c>
      <c r="C1312" t="s">
        <v>12270</v>
      </c>
      <c r="D1312" t="s">
        <v>64</v>
      </c>
      <c r="E1312" t="s">
        <v>12271</v>
      </c>
      <c r="F1312" t="s">
        <v>6231</v>
      </c>
      <c r="G1312">
        <v>34</v>
      </c>
      <c r="H1312" t="s">
        <v>6215</v>
      </c>
      <c r="I1312" t="s">
        <v>12270</v>
      </c>
      <c r="J1312">
        <v>16099</v>
      </c>
      <c r="K1312">
        <v>6</v>
      </c>
      <c r="L1312" t="s">
        <v>12272</v>
      </c>
      <c r="M1312" t="s">
        <v>12273</v>
      </c>
      <c r="N1312">
        <v>28</v>
      </c>
      <c r="O1312" t="s">
        <v>12274</v>
      </c>
      <c r="P1312" t="s">
        <v>64</v>
      </c>
      <c r="R1312">
        <v>16950</v>
      </c>
      <c r="T1312" t="s">
        <v>6324</v>
      </c>
      <c r="V1312" t="s">
        <v>12275</v>
      </c>
      <c r="W1312">
        <v>27666</v>
      </c>
    </row>
    <row r="1313" spans="1:23" x14ac:dyDescent="0.25">
      <c r="A1313" t="s">
        <v>12276</v>
      </c>
      <c r="B1313">
        <v>1</v>
      </c>
      <c r="C1313" t="s">
        <v>12277</v>
      </c>
      <c r="D1313" t="s">
        <v>102</v>
      </c>
      <c r="E1313" t="s">
        <v>12278</v>
      </c>
      <c r="F1313" t="s">
        <v>6199</v>
      </c>
      <c r="G1313">
        <v>15</v>
      </c>
      <c r="H1313" t="s">
        <v>6566</v>
      </c>
      <c r="I1313" t="s">
        <v>12277</v>
      </c>
      <c r="J1313">
        <v>21096</v>
      </c>
      <c r="K1313">
        <v>3</v>
      </c>
      <c r="L1313" t="s">
        <v>7556</v>
      </c>
      <c r="M1313" t="s">
        <v>12279</v>
      </c>
      <c r="N1313">
        <v>26</v>
      </c>
      <c r="O1313" t="s">
        <v>12280</v>
      </c>
      <c r="P1313" t="s">
        <v>102</v>
      </c>
      <c r="R1313">
        <v>4420843</v>
      </c>
      <c r="T1313" t="s">
        <v>6346</v>
      </c>
      <c r="V1313" t="s">
        <v>12281</v>
      </c>
      <c r="W1313">
        <v>31821</v>
      </c>
    </row>
    <row r="1314" spans="1:23" x14ac:dyDescent="0.25">
      <c r="A1314" t="s">
        <v>783</v>
      </c>
      <c r="B1314">
        <v>1</v>
      </c>
      <c r="C1314" t="s">
        <v>12282</v>
      </c>
      <c r="D1314" t="s">
        <v>102</v>
      </c>
      <c r="F1314" t="s">
        <v>6231</v>
      </c>
      <c r="G1314">
        <v>17</v>
      </c>
      <c r="H1314" t="s">
        <v>6421</v>
      </c>
      <c r="I1314" t="s">
        <v>12282</v>
      </c>
      <c r="J1314">
        <v>7082</v>
      </c>
      <c r="K1314">
        <v>14</v>
      </c>
      <c r="L1314" t="s">
        <v>7462</v>
      </c>
      <c r="M1314" t="s">
        <v>12283</v>
      </c>
      <c r="N1314">
        <v>37</v>
      </c>
      <c r="O1314" t="s">
        <v>12284</v>
      </c>
      <c r="P1314" t="s">
        <v>102</v>
      </c>
      <c r="R1314">
        <v>9643</v>
      </c>
      <c r="T1314" t="s">
        <v>6385</v>
      </c>
      <c r="V1314" t="s">
        <v>12285</v>
      </c>
      <c r="W1314">
        <v>7806</v>
      </c>
    </row>
    <row r="1315" spans="1:23" x14ac:dyDescent="0.25">
      <c r="A1315" t="s">
        <v>192</v>
      </c>
      <c r="B1315">
        <v>1</v>
      </c>
      <c r="C1315" t="s">
        <v>5374</v>
      </c>
      <c r="D1315" t="s">
        <v>102</v>
      </c>
      <c r="E1315" t="s">
        <v>12286</v>
      </c>
      <c r="F1315" t="s">
        <v>6199</v>
      </c>
      <c r="G1315">
        <v>19</v>
      </c>
      <c r="H1315" t="s">
        <v>7411</v>
      </c>
      <c r="I1315" t="s">
        <v>5374</v>
      </c>
      <c r="J1315">
        <v>18977</v>
      </c>
      <c r="K1315">
        <v>6</v>
      </c>
      <c r="L1315" t="s">
        <v>8331</v>
      </c>
      <c r="M1315" t="s">
        <v>12287</v>
      </c>
      <c r="N1315">
        <v>29</v>
      </c>
      <c r="O1315" t="s">
        <v>12288</v>
      </c>
      <c r="P1315" t="s">
        <v>102</v>
      </c>
      <c r="R1315">
        <v>2974858</v>
      </c>
      <c r="T1315" t="s">
        <v>6227</v>
      </c>
      <c r="V1315" t="s">
        <v>12289</v>
      </c>
      <c r="W1315">
        <v>30209</v>
      </c>
    </row>
    <row r="1316" spans="1:23" x14ac:dyDescent="0.25">
      <c r="A1316" t="s">
        <v>2254</v>
      </c>
      <c r="B1316">
        <v>1</v>
      </c>
      <c r="C1316" t="s">
        <v>2624</v>
      </c>
      <c r="D1316" t="s">
        <v>126</v>
      </c>
      <c r="E1316" t="s">
        <v>12290</v>
      </c>
      <c r="F1316" t="s">
        <v>6199</v>
      </c>
      <c r="G1316">
        <v>84</v>
      </c>
      <c r="H1316" t="s">
        <v>12291</v>
      </c>
      <c r="I1316" t="s">
        <v>2624</v>
      </c>
      <c r="J1316">
        <v>20899</v>
      </c>
      <c r="K1316">
        <v>7</v>
      </c>
      <c r="L1316" t="s">
        <v>6018</v>
      </c>
      <c r="M1316" t="s">
        <v>11113</v>
      </c>
      <c r="N1316">
        <v>29</v>
      </c>
      <c r="O1316" t="s">
        <v>12292</v>
      </c>
      <c r="P1316" t="s">
        <v>126</v>
      </c>
      <c r="R1316">
        <v>3921690</v>
      </c>
      <c r="S1316">
        <v>2</v>
      </c>
      <c r="T1316" t="s">
        <v>6355</v>
      </c>
      <c r="U1316" t="s">
        <v>2209</v>
      </c>
      <c r="V1316" t="s">
        <v>9805</v>
      </c>
      <c r="W1316">
        <v>31901</v>
      </c>
    </row>
    <row r="1317" spans="1:23" x14ac:dyDescent="0.25">
      <c r="A1317" t="s">
        <v>12293</v>
      </c>
      <c r="B1317">
        <v>1</v>
      </c>
      <c r="C1317" t="s">
        <v>12294</v>
      </c>
      <c r="D1317" t="s">
        <v>102</v>
      </c>
      <c r="F1317" t="s">
        <v>6231</v>
      </c>
      <c r="G1317">
        <v>39</v>
      </c>
      <c r="H1317" t="s">
        <v>6260</v>
      </c>
      <c r="I1317" t="s">
        <v>12294</v>
      </c>
      <c r="K1317">
        <v>1</v>
      </c>
      <c r="L1317" t="s">
        <v>12295</v>
      </c>
      <c r="M1317" t="s">
        <v>6598</v>
      </c>
      <c r="N1317">
        <v>25</v>
      </c>
      <c r="O1317" t="s">
        <v>12296</v>
      </c>
      <c r="P1317" t="s">
        <v>102</v>
      </c>
      <c r="T1317" t="s">
        <v>6212</v>
      </c>
      <c r="V1317" t="s">
        <v>12297</v>
      </c>
    </row>
    <row r="1318" spans="1:23" x14ac:dyDescent="0.25">
      <c r="A1318" t="s">
        <v>5217</v>
      </c>
      <c r="B1318">
        <v>1</v>
      </c>
      <c r="C1318" t="s">
        <v>5218</v>
      </c>
      <c r="D1318" t="s">
        <v>102</v>
      </c>
      <c r="F1318" t="s">
        <v>6199</v>
      </c>
      <c r="G1318">
        <v>11</v>
      </c>
      <c r="H1318" t="s">
        <v>6232</v>
      </c>
      <c r="I1318" t="s">
        <v>5218</v>
      </c>
      <c r="J1318">
        <v>21736</v>
      </c>
      <c r="K1318">
        <v>3</v>
      </c>
      <c r="L1318" t="s">
        <v>6926</v>
      </c>
      <c r="M1318" t="s">
        <v>8215</v>
      </c>
      <c r="N1318">
        <v>24</v>
      </c>
      <c r="O1318" t="s">
        <v>12298</v>
      </c>
      <c r="P1318" t="s">
        <v>102</v>
      </c>
      <c r="R1318">
        <v>4038818</v>
      </c>
      <c r="T1318" t="s">
        <v>6204</v>
      </c>
      <c r="V1318" t="s">
        <v>12299</v>
      </c>
      <c r="W1318">
        <v>32751</v>
      </c>
    </row>
    <row r="1319" spans="1:23" x14ac:dyDescent="0.25">
      <c r="A1319" t="s">
        <v>1172</v>
      </c>
      <c r="B1319">
        <v>1</v>
      </c>
      <c r="C1319" t="s">
        <v>1171</v>
      </c>
      <c r="D1319" t="s">
        <v>64</v>
      </c>
      <c r="F1319" t="s">
        <v>6199</v>
      </c>
      <c r="G1319">
        <v>27</v>
      </c>
      <c r="H1319" t="s">
        <v>6462</v>
      </c>
      <c r="I1319" t="s">
        <v>1171</v>
      </c>
      <c r="J1319">
        <v>23364</v>
      </c>
      <c r="K1319">
        <v>4</v>
      </c>
      <c r="L1319" t="s">
        <v>7095</v>
      </c>
      <c r="M1319" t="s">
        <v>9474</v>
      </c>
      <c r="N1319">
        <v>27</v>
      </c>
      <c r="O1319" t="s">
        <v>12300</v>
      </c>
      <c r="P1319" t="s">
        <v>64</v>
      </c>
      <c r="S1319">
        <v>2</v>
      </c>
      <c r="T1319" t="s">
        <v>6346</v>
      </c>
      <c r="U1319" t="s">
        <v>2209</v>
      </c>
      <c r="V1319" t="s">
        <v>12301</v>
      </c>
    </row>
    <row r="1320" spans="1:23" x14ac:dyDescent="0.25">
      <c r="A1320" t="s">
        <v>12302</v>
      </c>
      <c r="B1320">
        <v>1</v>
      </c>
      <c r="C1320" t="s">
        <v>12303</v>
      </c>
      <c r="D1320" t="s">
        <v>102</v>
      </c>
      <c r="F1320" t="s">
        <v>6199</v>
      </c>
      <c r="G1320">
        <v>39</v>
      </c>
      <c r="H1320" t="s">
        <v>6336</v>
      </c>
      <c r="I1320" t="s">
        <v>12303</v>
      </c>
      <c r="J1320">
        <v>26338</v>
      </c>
      <c r="K1320">
        <v>1</v>
      </c>
      <c r="L1320" t="s">
        <v>12304</v>
      </c>
      <c r="M1320" t="s">
        <v>12305</v>
      </c>
      <c r="N1320">
        <v>23</v>
      </c>
      <c r="O1320" t="s">
        <v>12306</v>
      </c>
      <c r="P1320" t="s">
        <v>102</v>
      </c>
      <c r="T1320" t="s">
        <v>6212</v>
      </c>
      <c r="U1320" t="s">
        <v>159</v>
      </c>
      <c r="V1320" t="s">
        <v>12307</v>
      </c>
    </row>
    <row r="1321" spans="1:23" x14ac:dyDescent="0.25">
      <c r="A1321" t="s">
        <v>12308</v>
      </c>
      <c r="B1321">
        <v>1</v>
      </c>
      <c r="C1321" t="s">
        <v>12309</v>
      </c>
      <c r="D1321" t="s">
        <v>64</v>
      </c>
      <c r="F1321" t="s">
        <v>6199</v>
      </c>
      <c r="G1321">
        <v>38</v>
      </c>
      <c r="H1321" t="s">
        <v>6776</v>
      </c>
      <c r="I1321" t="s">
        <v>12309</v>
      </c>
      <c r="K1321">
        <v>2</v>
      </c>
      <c r="L1321" t="s">
        <v>6012</v>
      </c>
      <c r="M1321" t="s">
        <v>6217</v>
      </c>
      <c r="N1321">
        <v>25</v>
      </c>
      <c r="O1321" t="s">
        <v>12310</v>
      </c>
      <c r="P1321" t="s">
        <v>64</v>
      </c>
      <c r="T1321" t="s">
        <v>6264</v>
      </c>
      <c r="V1321" t="s">
        <v>8194</v>
      </c>
    </row>
    <row r="1322" spans="1:23" x14ac:dyDescent="0.25">
      <c r="A1322" t="s">
        <v>12311</v>
      </c>
      <c r="B1322">
        <v>1</v>
      </c>
      <c r="C1322" t="s">
        <v>12312</v>
      </c>
      <c r="D1322" t="s">
        <v>6610</v>
      </c>
      <c r="F1322" t="s">
        <v>6199</v>
      </c>
      <c r="G1322">
        <v>8</v>
      </c>
      <c r="H1322" t="s">
        <v>7921</v>
      </c>
      <c r="I1322" t="s">
        <v>12312</v>
      </c>
      <c r="J1322">
        <v>25118</v>
      </c>
      <c r="K1322">
        <v>2</v>
      </c>
      <c r="L1322" t="s">
        <v>6368</v>
      </c>
      <c r="M1322" t="s">
        <v>12313</v>
      </c>
      <c r="N1322">
        <v>27</v>
      </c>
      <c r="O1322" t="s">
        <v>12314</v>
      </c>
      <c r="P1322" t="s">
        <v>6610</v>
      </c>
      <c r="T1322" t="s">
        <v>6227</v>
      </c>
      <c r="U1322" t="s">
        <v>2231</v>
      </c>
      <c r="V1322" t="s">
        <v>12315</v>
      </c>
    </row>
    <row r="1323" spans="1:23" x14ac:dyDescent="0.25">
      <c r="A1323" t="s">
        <v>12316</v>
      </c>
      <c r="B1323">
        <v>1</v>
      </c>
      <c r="C1323" t="s">
        <v>12317</v>
      </c>
      <c r="D1323" t="s">
        <v>102</v>
      </c>
      <c r="F1323" t="s">
        <v>6231</v>
      </c>
      <c r="G1323">
        <v>8</v>
      </c>
      <c r="H1323" t="s">
        <v>6410</v>
      </c>
      <c r="I1323" t="s">
        <v>12317</v>
      </c>
      <c r="J1323">
        <v>18784</v>
      </c>
      <c r="K1323">
        <v>0</v>
      </c>
      <c r="L1323" t="s">
        <v>7570</v>
      </c>
      <c r="M1323" t="s">
        <v>12318</v>
      </c>
      <c r="N1323">
        <v>26</v>
      </c>
      <c r="O1323" t="s">
        <v>12319</v>
      </c>
      <c r="P1323" t="s">
        <v>102</v>
      </c>
      <c r="T1323" t="s">
        <v>6249</v>
      </c>
      <c r="V1323" t="s">
        <v>12320</v>
      </c>
      <c r="W1323">
        <v>30079</v>
      </c>
    </row>
    <row r="1324" spans="1:23" x14ac:dyDescent="0.25">
      <c r="A1324" t="s">
        <v>968</v>
      </c>
      <c r="B1324">
        <v>1</v>
      </c>
      <c r="C1324" t="s">
        <v>12321</v>
      </c>
      <c r="D1324" t="s">
        <v>29</v>
      </c>
      <c r="E1324" t="s">
        <v>12322</v>
      </c>
      <c r="F1324" t="s">
        <v>6199</v>
      </c>
      <c r="G1324">
        <v>15</v>
      </c>
      <c r="H1324" t="s">
        <v>7189</v>
      </c>
      <c r="I1324" t="s">
        <v>12321</v>
      </c>
      <c r="J1324">
        <v>20055</v>
      </c>
      <c r="K1324">
        <v>8</v>
      </c>
      <c r="L1324" t="s">
        <v>12323</v>
      </c>
      <c r="M1324" t="s">
        <v>12324</v>
      </c>
      <c r="N1324">
        <v>30</v>
      </c>
      <c r="O1324" t="s">
        <v>12325</v>
      </c>
      <c r="P1324" t="s">
        <v>29</v>
      </c>
      <c r="R1324">
        <v>3042749</v>
      </c>
      <c r="T1324" t="s">
        <v>6212</v>
      </c>
      <c r="V1324" t="s">
        <v>12326</v>
      </c>
      <c r="W1324">
        <v>31219</v>
      </c>
    </row>
    <row r="1325" spans="1:23" x14ac:dyDescent="0.25">
      <c r="A1325" t="s">
        <v>12327</v>
      </c>
      <c r="B1325">
        <v>1</v>
      </c>
      <c r="C1325" t="s">
        <v>12328</v>
      </c>
      <c r="D1325" t="s">
        <v>64</v>
      </c>
      <c r="F1325" t="s">
        <v>6199</v>
      </c>
      <c r="G1325">
        <v>31</v>
      </c>
      <c r="H1325" t="s">
        <v>6776</v>
      </c>
      <c r="I1325" t="s">
        <v>12328</v>
      </c>
      <c r="J1325">
        <v>28248</v>
      </c>
      <c r="K1325">
        <v>0</v>
      </c>
      <c r="L1325" t="s">
        <v>12329</v>
      </c>
      <c r="M1325" t="s">
        <v>12330</v>
      </c>
      <c r="O1325" t="s">
        <v>12331</v>
      </c>
      <c r="P1325" t="s">
        <v>64</v>
      </c>
      <c r="T1325" t="s">
        <v>6346</v>
      </c>
      <c r="U1325" t="s">
        <v>70</v>
      </c>
    </row>
    <row r="1326" spans="1:23" x14ac:dyDescent="0.25">
      <c r="A1326" t="s">
        <v>12332</v>
      </c>
      <c r="B1326">
        <v>1</v>
      </c>
      <c r="C1326" t="s">
        <v>12333</v>
      </c>
      <c r="D1326" t="s">
        <v>102</v>
      </c>
      <c r="F1326" t="s">
        <v>6199</v>
      </c>
      <c r="G1326">
        <v>83</v>
      </c>
      <c r="H1326" t="s">
        <v>6776</v>
      </c>
      <c r="I1326" t="s">
        <v>12333</v>
      </c>
      <c r="K1326">
        <v>2</v>
      </c>
      <c r="L1326" t="s">
        <v>6224</v>
      </c>
      <c r="M1326" t="s">
        <v>12334</v>
      </c>
      <c r="N1326">
        <v>26</v>
      </c>
      <c r="O1326" t="s">
        <v>12335</v>
      </c>
      <c r="P1326" t="s">
        <v>102</v>
      </c>
      <c r="T1326" t="s">
        <v>6227</v>
      </c>
      <c r="V1326" t="s">
        <v>12336</v>
      </c>
    </row>
    <row r="1327" spans="1:23" x14ac:dyDescent="0.25">
      <c r="A1327" t="s">
        <v>2258</v>
      </c>
      <c r="B1327">
        <v>1</v>
      </c>
      <c r="C1327" t="s">
        <v>2630</v>
      </c>
      <c r="D1327" t="s">
        <v>102</v>
      </c>
      <c r="F1327" t="s">
        <v>6199</v>
      </c>
      <c r="G1327">
        <v>11</v>
      </c>
      <c r="H1327" t="s">
        <v>6260</v>
      </c>
      <c r="I1327" t="s">
        <v>2630</v>
      </c>
      <c r="J1327">
        <v>24987</v>
      </c>
      <c r="K1327">
        <v>2</v>
      </c>
      <c r="L1327" t="s">
        <v>6801</v>
      </c>
      <c r="M1327" t="s">
        <v>12337</v>
      </c>
      <c r="N1327">
        <v>25</v>
      </c>
      <c r="O1327" t="s">
        <v>12338</v>
      </c>
      <c r="P1327" t="s">
        <v>102</v>
      </c>
      <c r="S1327">
        <v>6</v>
      </c>
      <c r="T1327" t="s">
        <v>6212</v>
      </c>
      <c r="U1327" t="s">
        <v>2208</v>
      </c>
      <c r="V1327" t="s">
        <v>12339</v>
      </c>
    </row>
    <row r="1328" spans="1:23" x14ac:dyDescent="0.25">
      <c r="A1328" t="s">
        <v>12340</v>
      </c>
      <c r="B1328">
        <v>1</v>
      </c>
      <c r="C1328" t="s">
        <v>12341</v>
      </c>
      <c r="D1328" t="s">
        <v>31</v>
      </c>
      <c r="F1328" t="s">
        <v>6199</v>
      </c>
      <c r="G1328">
        <v>40</v>
      </c>
      <c r="H1328" t="s">
        <v>6336</v>
      </c>
      <c r="I1328" t="s">
        <v>12341</v>
      </c>
      <c r="K1328">
        <v>1</v>
      </c>
      <c r="L1328" t="s">
        <v>7416</v>
      </c>
      <c r="M1328" t="s">
        <v>12342</v>
      </c>
      <c r="N1328">
        <v>23</v>
      </c>
      <c r="O1328" t="s">
        <v>12343</v>
      </c>
      <c r="P1328" t="s">
        <v>31</v>
      </c>
      <c r="T1328" t="s">
        <v>6227</v>
      </c>
      <c r="V1328" t="s">
        <v>8820</v>
      </c>
    </row>
    <row r="1329" spans="1:23" x14ac:dyDescent="0.25">
      <c r="A1329" t="s">
        <v>12344</v>
      </c>
      <c r="B1329">
        <v>1</v>
      </c>
      <c r="C1329" t="s">
        <v>12345</v>
      </c>
      <c r="D1329" t="s">
        <v>102</v>
      </c>
      <c r="F1329" t="s">
        <v>6199</v>
      </c>
      <c r="G1329">
        <v>84</v>
      </c>
      <c r="H1329" t="s">
        <v>6252</v>
      </c>
      <c r="I1329" t="s">
        <v>12345</v>
      </c>
      <c r="J1329">
        <v>22236</v>
      </c>
      <c r="K1329">
        <v>2</v>
      </c>
      <c r="L1329" t="s">
        <v>12346</v>
      </c>
      <c r="M1329" t="s">
        <v>12347</v>
      </c>
      <c r="N1329">
        <v>24</v>
      </c>
      <c r="O1329" t="s">
        <v>12348</v>
      </c>
      <c r="P1329" t="s">
        <v>102</v>
      </c>
      <c r="R1329">
        <v>4046668</v>
      </c>
      <c r="T1329" t="s">
        <v>6313</v>
      </c>
      <c r="V1329" t="s">
        <v>9182</v>
      </c>
      <c r="W1329">
        <v>32945</v>
      </c>
    </row>
    <row r="1330" spans="1:23" x14ac:dyDescent="0.25">
      <c r="A1330" t="s">
        <v>12349</v>
      </c>
      <c r="B1330">
        <v>1</v>
      </c>
      <c r="C1330" t="s">
        <v>12350</v>
      </c>
      <c r="D1330" t="s">
        <v>29</v>
      </c>
      <c r="F1330" t="s">
        <v>6199</v>
      </c>
      <c r="G1330">
        <v>0</v>
      </c>
      <c r="H1330" t="s">
        <v>6383</v>
      </c>
      <c r="I1330" t="s">
        <v>12350</v>
      </c>
      <c r="K1330">
        <v>1</v>
      </c>
      <c r="L1330" t="s">
        <v>12351</v>
      </c>
      <c r="M1330" t="s">
        <v>6968</v>
      </c>
      <c r="O1330" t="s">
        <v>12352</v>
      </c>
      <c r="P1330" t="s">
        <v>29</v>
      </c>
      <c r="T1330" t="s">
        <v>6346</v>
      </c>
    </row>
    <row r="1331" spans="1:23" x14ac:dyDescent="0.25">
      <c r="A1331" t="s">
        <v>12353</v>
      </c>
      <c r="B1331">
        <v>1</v>
      </c>
      <c r="C1331" t="s">
        <v>12354</v>
      </c>
      <c r="D1331" t="s">
        <v>126</v>
      </c>
      <c r="F1331" t="s">
        <v>6231</v>
      </c>
      <c r="G1331">
        <v>83</v>
      </c>
      <c r="H1331" t="s">
        <v>6462</v>
      </c>
      <c r="I1331" t="s">
        <v>12354</v>
      </c>
      <c r="J1331">
        <v>852</v>
      </c>
      <c r="K1331">
        <v>12</v>
      </c>
      <c r="L1331" t="s">
        <v>6548</v>
      </c>
      <c r="M1331" t="s">
        <v>12355</v>
      </c>
      <c r="N1331">
        <v>35</v>
      </c>
      <c r="O1331" t="s">
        <v>12356</v>
      </c>
      <c r="P1331" t="s">
        <v>126</v>
      </c>
      <c r="R1331">
        <v>11373</v>
      </c>
      <c r="T1331" t="s">
        <v>6757</v>
      </c>
      <c r="V1331" t="s">
        <v>12357</v>
      </c>
      <c r="W1331">
        <v>8916</v>
      </c>
    </row>
    <row r="1332" spans="1:23" x14ac:dyDescent="0.25">
      <c r="A1332" t="s">
        <v>12358</v>
      </c>
      <c r="B1332">
        <v>1</v>
      </c>
      <c r="C1332" t="s">
        <v>12359</v>
      </c>
      <c r="D1332" t="s">
        <v>102</v>
      </c>
      <c r="E1332" t="s">
        <v>12360</v>
      </c>
      <c r="F1332" t="s">
        <v>6231</v>
      </c>
      <c r="G1332">
        <v>15</v>
      </c>
      <c r="H1332" t="s">
        <v>8162</v>
      </c>
      <c r="I1332" t="s">
        <v>12359</v>
      </c>
      <c r="J1332">
        <v>20970</v>
      </c>
      <c r="K1332">
        <v>3</v>
      </c>
      <c r="L1332" t="s">
        <v>6625</v>
      </c>
      <c r="M1332" t="s">
        <v>12361</v>
      </c>
      <c r="N1332">
        <v>28</v>
      </c>
      <c r="O1332" t="s">
        <v>12362</v>
      </c>
      <c r="P1332" t="s">
        <v>102</v>
      </c>
      <c r="R1332">
        <v>3933064</v>
      </c>
      <c r="T1332" t="s">
        <v>6446</v>
      </c>
      <c r="V1332" t="s">
        <v>12363</v>
      </c>
      <c r="W1332">
        <v>32068</v>
      </c>
    </row>
    <row r="1333" spans="1:23" x14ac:dyDescent="0.25">
      <c r="A1333" t="s">
        <v>12364</v>
      </c>
      <c r="B1333">
        <v>1</v>
      </c>
      <c r="C1333" t="s">
        <v>12365</v>
      </c>
      <c r="D1333" t="s">
        <v>64</v>
      </c>
      <c r="F1333" t="s">
        <v>6199</v>
      </c>
      <c r="G1333">
        <v>30</v>
      </c>
      <c r="H1333" t="s">
        <v>6690</v>
      </c>
      <c r="I1333" t="s">
        <v>12365</v>
      </c>
      <c r="J1333">
        <v>21855</v>
      </c>
      <c r="K1333">
        <v>2</v>
      </c>
      <c r="L1333" t="s">
        <v>7248</v>
      </c>
      <c r="M1333" t="s">
        <v>12366</v>
      </c>
      <c r="N1333">
        <v>24</v>
      </c>
      <c r="O1333" t="s">
        <v>12367</v>
      </c>
      <c r="P1333" t="s">
        <v>64</v>
      </c>
      <c r="T1333" t="s">
        <v>6454</v>
      </c>
      <c r="V1333" t="s">
        <v>12368</v>
      </c>
      <c r="W1333">
        <v>32915</v>
      </c>
    </row>
    <row r="1334" spans="1:23" x14ac:dyDescent="0.25">
      <c r="A1334" t="s">
        <v>584</v>
      </c>
      <c r="B1334">
        <v>1</v>
      </c>
      <c r="C1334" t="s">
        <v>5465</v>
      </c>
      <c r="D1334" t="s">
        <v>31</v>
      </c>
      <c r="E1334" t="s">
        <v>12369</v>
      </c>
      <c r="F1334" t="s">
        <v>6199</v>
      </c>
      <c r="G1334">
        <v>4</v>
      </c>
      <c r="H1334" t="s">
        <v>5257</v>
      </c>
      <c r="I1334" t="s">
        <v>5465</v>
      </c>
      <c r="J1334">
        <v>19041</v>
      </c>
      <c r="K1334">
        <v>9</v>
      </c>
      <c r="L1334" t="s">
        <v>6754</v>
      </c>
      <c r="M1334" t="s">
        <v>12370</v>
      </c>
      <c r="N1334">
        <v>31</v>
      </c>
      <c r="O1334" t="s">
        <v>12371</v>
      </c>
      <c r="P1334" t="s">
        <v>31</v>
      </c>
      <c r="R1334">
        <v>3050478</v>
      </c>
      <c r="S1334">
        <v>1</v>
      </c>
      <c r="T1334" t="s">
        <v>6446</v>
      </c>
      <c r="U1334" t="s">
        <v>2311</v>
      </c>
      <c r="V1334" t="s">
        <v>12372</v>
      </c>
      <c r="W1334">
        <v>30266</v>
      </c>
    </row>
    <row r="1335" spans="1:23" x14ac:dyDescent="0.25">
      <c r="A1335" t="s">
        <v>12373</v>
      </c>
      <c r="B1335">
        <v>1</v>
      </c>
      <c r="C1335" t="s">
        <v>12374</v>
      </c>
      <c r="D1335" t="s">
        <v>102</v>
      </c>
      <c r="F1335" t="s">
        <v>6199</v>
      </c>
      <c r="G1335">
        <v>0</v>
      </c>
      <c r="H1335" t="s">
        <v>6421</v>
      </c>
      <c r="I1335" t="s">
        <v>12374</v>
      </c>
      <c r="J1335">
        <v>17103</v>
      </c>
      <c r="K1335">
        <v>10</v>
      </c>
      <c r="L1335" t="s">
        <v>11322</v>
      </c>
      <c r="M1335" t="s">
        <v>6790</v>
      </c>
      <c r="N1335">
        <v>32</v>
      </c>
      <c r="O1335" t="s">
        <v>12375</v>
      </c>
      <c r="P1335" t="s">
        <v>102</v>
      </c>
      <c r="R1335">
        <v>3078581</v>
      </c>
      <c r="T1335" t="s">
        <v>6219</v>
      </c>
      <c r="V1335" t="s">
        <v>12376</v>
      </c>
      <c r="W1335">
        <v>28880</v>
      </c>
    </row>
    <row r="1336" spans="1:23" x14ac:dyDescent="0.25">
      <c r="A1336" t="s">
        <v>2225</v>
      </c>
      <c r="B1336">
        <v>1</v>
      </c>
      <c r="C1336" t="s">
        <v>2586</v>
      </c>
      <c r="D1336" t="s">
        <v>102</v>
      </c>
      <c r="F1336" t="s">
        <v>6199</v>
      </c>
      <c r="G1336">
        <v>7</v>
      </c>
      <c r="H1336" t="s">
        <v>6336</v>
      </c>
      <c r="I1336" t="s">
        <v>2586</v>
      </c>
      <c r="J1336">
        <v>26862</v>
      </c>
      <c r="K1336">
        <v>0</v>
      </c>
      <c r="L1336" t="s">
        <v>7330</v>
      </c>
      <c r="M1336" t="s">
        <v>9798</v>
      </c>
      <c r="N1336">
        <v>22</v>
      </c>
      <c r="O1336" t="s">
        <v>12377</v>
      </c>
      <c r="P1336" t="s">
        <v>102</v>
      </c>
      <c r="S1336">
        <v>3</v>
      </c>
      <c r="T1336" t="s">
        <v>6227</v>
      </c>
      <c r="U1336" t="s">
        <v>2210</v>
      </c>
      <c r="V1336" t="s">
        <v>12378</v>
      </c>
    </row>
    <row r="1337" spans="1:23" x14ac:dyDescent="0.25">
      <c r="A1337" t="s">
        <v>12379</v>
      </c>
      <c r="B1337">
        <v>1</v>
      </c>
      <c r="C1337" t="s">
        <v>12380</v>
      </c>
      <c r="D1337" t="s">
        <v>126</v>
      </c>
      <c r="E1337" t="s">
        <v>12381</v>
      </c>
      <c r="F1337" t="s">
        <v>6199</v>
      </c>
      <c r="G1337">
        <v>88</v>
      </c>
      <c r="H1337" t="s">
        <v>7228</v>
      </c>
      <c r="I1337" t="s">
        <v>12380</v>
      </c>
      <c r="J1337">
        <v>21198</v>
      </c>
      <c r="K1337">
        <v>3</v>
      </c>
      <c r="L1337" t="s">
        <v>8654</v>
      </c>
      <c r="M1337" t="s">
        <v>9028</v>
      </c>
      <c r="N1337">
        <v>25</v>
      </c>
      <c r="O1337" t="s">
        <v>12382</v>
      </c>
      <c r="P1337" t="s">
        <v>126</v>
      </c>
      <c r="R1337">
        <v>3134013</v>
      </c>
      <c r="T1337" t="s">
        <v>6363</v>
      </c>
      <c r="V1337" t="s">
        <v>11187</v>
      </c>
      <c r="W1337">
        <v>32173</v>
      </c>
    </row>
    <row r="1338" spans="1:23" x14ac:dyDescent="0.25">
      <c r="A1338" t="s">
        <v>1230</v>
      </c>
      <c r="B1338">
        <v>1</v>
      </c>
      <c r="C1338" t="s">
        <v>1229</v>
      </c>
      <c r="D1338" t="s">
        <v>64</v>
      </c>
      <c r="F1338" t="s">
        <v>6199</v>
      </c>
      <c r="G1338">
        <v>13</v>
      </c>
      <c r="H1338" t="s">
        <v>6239</v>
      </c>
      <c r="I1338" t="s">
        <v>1229</v>
      </c>
      <c r="J1338">
        <v>21952</v>
      </c>
      <c r="K1338">
        <v>6</v>
      </c>
      <c r="L1338" t="s">
        <v>12383</v>
      </c>
      <c r="M1338" t="s">
        <v>12384</v>
      </c>
      <c r="N1338">
        <v>28</v>
      </c>
      <c r="O1338" t="s">
        <v>12385</v>
      </c>
      <c r="P1338" t="s">
        <v>64</v>
      </c>
      <c r="R1338">
        <v>4038815</v>
      </c>
      <c r="S1338">
        <v>1</v>
      </c>
      <c r="T1338" t="s">
        <v>6346</v>
      </c>
      <c r="U1338" t="s">
        <v>2236</v>
      </c>
      <c r="V1338" t="s">
        <v>12386</v>
      </c>
      <c r="W1338">
        <v>33100</v>
      </c>
    </row>
    <row r="1339" spans="1:23" x14ac:dyDescent="0.25">
      <c r="A1339" t="s">
        <v>12387</v>
      </c>
      <c r="B1339">
        <v>1</v>
      </c>
      <c r="C1339" t="s">
        <v>12388</v>
      </c>
      <c r="D1339" t="s">
        <v>102</v>
      </c>
      <c r="F1339" t="s">
        <v>6199</v>
      </c>
      <c r="G1339">
        <v>13</v>
      </c>
      <c r="H1339" t="s">
        <v>6336</v>
      </c>
      <c r="I1339" t="s">
        <v>12388</v>
      </c>
      <c r="K1339">
        <v>1</v>
      </c>
      <c r="L1339" t="s">
        <v>9727</v>
      </c>
      <c r="M1339" t="s">
        <v>12389</v>
      </c>
      <c r="O1339" t="s">
        <v>12390</v>
      </c>
      <c r="P1339" t="s">
        <v>102</v>
      </c>
      <c r="T1339" t="s">
        <v>6227</v>
      </c>
    </row>
    <row r="1340" spans="1:23" x14ac:dyDescent="0.25">
      <c r="A1340" t="s">
        <v>12391</v>
      </c>
      <c r="B1340">
        <v>1</v>
      </c>
      <c r="C1340" t="s">
        <v>12392</v>
      </c>
      <c r="D1340" t="s">
        <v>102</v>
      </c>
      <c r="F1340" t="s">
        <v>6231</v>
      </c>
      <c r="G1340">
        <v>15</v>
      </c>
      <c r="H1340" t="s">
        <v>8155</v>
      </c>
      <c r="I1340" t="s">
        <v>12392</v>
      </c>
      <c r="J1340">
        <v>18714</v>
      </c>
      <c r="K1340">
        <v>0</v>
      </c>
      <c r="L1340" t="s">
        <v>12393</v>
      </c>
      <c r="M1340" t="s">
        <v>10888</v>
      </c>
      <c r="N1340">
        <v>24</v>
      </c>
      <c r="O1340" t="s">
        <v>12394</v>
      </c>
      <c r="P1340" t="s">
        <v>102</v>
      </c>
      <c r="R1340">
        <v>2988610</v>
      </c>
      <c r="T1340" t="s">
        <v>6371</v>
      </c>
      <c r="V1340" t="s">
        <v>12395</v>
      </c>
      <c r="W1340">
        <v>30022</v>
      </c>
    </row>
    <row r="1341" spans="1:23" x14ac:dyDescent="0.25">
      <c r="A1341" t="s">
        <v>2485</v>
      </c>
      <c r="B1341">
        <v>1</v>
      </c>
      <c r="C1341" t="s">
        <v>2796</v>
      </c>
      <c r="D1341" t="s">
        <v>102</v>
      </c>
      <c r="F1341" t="s">
        <v>6199</v>
      </c>
      <c r="G1341">
        <v>15</v>
      </c>
      <c r="H1341" t="s">
        <v>6252</v>
      </c>
      <c r="I1341" t="s">
        <v>2796</v>
      </c>
      <c r="J1341">
        <v>25409</v>
      </c>
      <c r="K1341">
        <v>2</v>
      </c>
      <c r="L1341" t="s">
        <v>9474</v>
      </c>
      <c r="M1341" t="s">
        <v>12396</v>
      </c>
      <c r="N1341">
        <v>25</v>
      </c>
      <c r="O1341" t="s">
        <v>12397</v>
      </c>
      <c r="P1341" t="s">
        <v>102</v>
      </c>
      <c r="Q1341" t="s">
        <v>8232</v>
      </c>
      <c r="S1341">
        <v>7</v>
      </c>
      <c r="T1341" t="s">
        <v>6346</v>
      </c>
      <c r="U1341" t="s">
        <v>54</v>
      </c>
      <c r="V1341" t="s">
        <v>12398</v>
      </c>
    </row>
    <row r="1342" spans="1:23" x14ac:dyDescent="0.25">
      <c r="A1342" t="s">
        <v>12399</v>
      </c>
      <c r="B1342">
        <v>1</v>
      </c>
      <c r="C1342" t="s">
        <v>12400</v>
      </c>
      <c r="D1342" t="s">
        <v>64</v>
      </c>
      <c r="F1342" t="s">
        <v>6199</v>
      </c>
      <c r="G1342">
        <v>36</v>
      </c>
      <c r="H1342" t="s">
        <v>6392</v>
      </c>
      <c r="I1342" t="s">
        <v>12400</v>
      </c>
      <c r="J1342">
        <v>26813</v>
      </c>
      <c r="K1342">
        <v>0</v>
      </c>
      <c r="L1342" t="s">
        <v>11941</v>
      </c>
      <c r="M1342" t="s">
        <v>11388</v>
      </c>
      <c r="N1342">
        <v>24</v>
      </c>
      <c r="O1342" t="s">
        <v>12401</v>
      </c>
      <c r="P1342" t="s">
        <v>64</v>
      </c>
      <c r="T1342" t="s">
        <v>6313</v>
      </c>
      <c r="U1342" t="s">
        <v>2221</v>
      </c>
      <c r="V1342" t="s">
        <v>7440</v>
      </c>
    </row>
    <row r="1343" spans="1:23" x14ac:dyDescent="0.25">
      <c r="A1343" t="s">
        <v>12402</v>
      </c>
      <c r="B1343">
        <v>1</v>
      </c>
      <c r="C1343" t="s">
        <v>6462</v>
      </c>
      <c r="D1343" t="s">
        <v>102</v>
      </c>
      <c r="F1343" t="s">
        <v>6231</v>
      </c>
      <c r="G1343">
        <v>17</v>
      </c>
      <c r="H1343" t="s">
        <v>6232</v>
      </c>
      <c r="I1343" t="s">
        <v>6462</v>
      </c>
      <c r="J1343">
        <v>5741</v>
      </c>
      <c r="K1343">
        <v>8</v>
      </c>
      <c r="L1343" t="s">
        <v>7898</v>
      </c>
      <c r="M1343" t="s">
        <v>12403</v>
      </c>
      <c r="N1343">
        <v>32</v>
      </c>
      <c r="O1343" t="s">
        <v>12404</v>
      </c>
      <c r="P1343" t="s">
        <v>102</v>
      </c>
      <c r="R1343">
        <v>10471</v>
      </c>
      <c r="T1343" t="s">
        <v>6249</v>
      </c>
      <c r="V1343" t="s">
        <v>12405</v>
      </c>
    </row>
    <row r="1344" spans="1:23" x14ac:dyDescent="0.25">
      <c r="A1344" t="s">
        <v>12406</v>
      </c>
      <c r="B1344">
        <v>1</v>
      </c>
      <c r="C1344" t="s">
        <v>12407</v>
      </c>
      <c r="D1344" t="s">
        <v>102</v>
      </c>
      <c r="F1344" t="s">
        <v>6231</v>
      </c>
      <c r="G1344">
        <v>2</v>
      </c>
      <c r="H1344" t="s">
        <v>7081</v>
      </c>
      <c r="I1344" t="s">
        <v>12407</v>
      </c>
      <c r="J1344">
        <v>22229</v>
      </c>
      <c r="K1344">
        <v>2</v>
      </c>
      <c r="L1344" t="s">
        <v>12408</v>
      </c>
      <c r="M1344" t="s">
        <v>12409</v>
      </c>
      <c r="N1344">
        <v>25</v>
      </c>
      <c r="O1344" t="s">
        <v>12410</v>
      </c>
      <c r="P1344" t="s">
        <v>102</v>
      </c>
      <c r="R1344">
        <v>3935018</v>
      </c>
      <c r="T1344" t="s">
        <v>6355</v>
      </c>
      <c r="V1344" t="s">
        <v>12411</v>
      </c>
      <c r="W1344">
        <v>33182</v>
      </c>
    </row>
    <row r="1345" spans="1:23" x14ac:dyDescent="0.25">
      <c r="A1345" t="s">
        <v>12412</v>
      </c>
      <c r="B1345">
        <v>1</v>
      </c>
      <c r="C1345" t="s">
        <v>12413</v>
      </c>
      <c r="D1345" t="s">
        <v>102</v>
      </c>
      <c r="E1345" t="s">
        <v>12414</v>
      </c>
      <c r="F1345" t="s">
        <v>6199</v>
      </c>
      <c r="G1345">
        <v>15</v>
      </c>
      <c r="H1345" t="s">
        <v>6260</v>
      </c>
      <c r="I1345" t="s">
        <v>12413</v>
      </c>
      <c r="J1345">
        <v>20295</v>
      </c>
      <c r="K1345">
        <v>5</v>
      </c>
      <c r="L1345" t="s">
        <v>12415</v>
      </c>
      <c r="M1345" t="s">
        <v>6796</v>
      </c>
      <c r="N1345">
        <v>27</v>
      </c>
      <c r="O1345" t="s">
        <v>12416</v>
      </c>
      <c r="P1345" t="s">
        <v>102</v>
      </c>
      <c r="R1345">
        <v>3155188</v>
      </c>
      <c r="T1345" t="s">
        <v>6204</v>
      </c>
      <c r="V1345" t="s">
        <v>12417</v>
      </c>
      <c r="W1345">
        <v>31588</v>
      </c>
    </row>
    <row r="1346" spans="1:23" x14ac:dyDescent="0.25">
      <c r="A1346" t="s">
        <v>12418</v>
      </c>
      <c r="B1346">
        <v>1</v>
      </c>
      <c r="C1346" t="s">
        <v>12419</v>
      </c>
      <c r="D1346" t="s">
        <v>102</v>
      </c>
      <c r="F1346" t="s">
        <v>6199</v>
      </c>
      <c r="G1346">
        <v>3</v>
      </c>
      <c r="H1346" t="s">
        <v>6260</v>
      </c>
      <c r="I1346" t="s">
        <v>12419</v>
      </c>
      <c r="J1346">
        <v>15581</v>
      </c>
      <c r="K1346">
        <v>9</v>
      </c>
      <c r="L1346" t="s">
        <v>10426</v>
      </c>
      <c r="M1346" t="s">
        <v>10697</v>
      </c>
      <c r="N1346">
        <v>30</v>
      </c>
      <c r="O1346" t="s">
        <v>12420</v>
      </c>
      <c r="P1346" t="s">
        <v>102</v>
      </c>
      <c r="T1346" t="s">
        <v>6227</v>
      </c>
      <c r="V1346" t="s">
        <v>12421</v>
      </c>
      <c r="W1346">
        <v>27338</v>
      </c>
    </row>
    <row r="1347" spans="1:23" x14ac:dyDescent="0.25">
      <c r="A1347" t="s">
        <v>2266</v>
      </c>
      <c r="B1347">
        <v>1</v>
      </c>
      <c r="C1347" t="s">
        <v>2642</v>
      </c>
      <c r="D1347" t="s">
        <v>102</v>
      </c>
      <c r="F1347" t="s">
        <v>6199</v>
      </c>
      <c r="G1347">
        <v>14</v>
      </c>
      <c r="H1347" t="s">
        <v>7128</v>
      </c>
      <c r="I1347" t="s">
        <v>2642</v>
      </c>
      <c r="J1347">
        <v>25039</v>
      </c>
      <c r="K1347">
        <v>2</v>
      </c>
      <c r="L1347" t="s">
        <v>12422</v>
      </c>
      <c r="M1347" t="s">
        <v>6885</v>
      </c>
      <c r="N1347">
        <v>25</v>
      </c>
      <c r="O1347" t="s">
        <v>12423</v>
      </c>
      <c r="P1347" t="s">
        <v>102</v>
      </c>
      <c r="S1347">
        <v>4</v>
      </c>
      <c r="T1347" t="s">
        <v>6264</v>
      </c>
      <c r="U1347" t="s">
        <v>2236</v>
      </c>
      <c r="V1347" t="s">
        <v>6717</v>
      </c>
    </row>
    <row r="1348" spans="1:23" x14ac:dyDescent="0.25">
      <c r="A1348" t="s">
        <v>2158</v>
      </c>
      <c r="B1348">
        <v>1</v>
      </c>
      <c r="C1348" t="s">
        <v>2832</v>
      </c>
      <c r="D1348" t="s">
        <v>29</v>
      </c>
      <c r="F1348" t="s">
        <v>6199</v>
      </c>
      <c r="G1348">
        <v>5</v>
      </c>
      <c r="H1348" t="s">
        <v>6315</v>
      </c>
      <c r="I1348" t="s">
        <v>2832</v>
      </c>
      <c r="J1348">
        <v>21810</v>
      </c>
      <c r="K1348">
        <v>6</v>
      </c>
      <c r="L1348" t="s">
        <v>6246</v>
      </c>
      <c r="M1348" t="s">
        <v>12424</v>
      </c>
      <c r="N1348">
        <v>28</v>
      </c>
      <c r="O1348" t="s">
        <v>12425</v>
      </c>
      <c r="P1348" t="s">
        <v>29</v>
      </c>
      <c r="R1348">
        <v>4035671</v>
      </c>
      <c r="S1348">
        <v>2</v>
      </c>
      <c r="T1348" t="s">
        <v>6219</v>
      </c>
      <c r="U1348" t="s">
        <v>2221</v>
      </c>
      <c r="V1348" t="s">
        <v>12426</v>
      </c>
      <c r="W1348">
        <v>32993</v>
      </c>
    </row>
    <row r="1349" spans="1:23" x14ac:dyDescent="0.25">
      <c r="A1349" t="s">
        <v>12427</v>
      </c>
      <c r="B1349">
        <v>1</v>
      </c>
      <c r="C1349" t="s">
        <v>12428</v>
      </c>
      <c r="D1349" t="s">
        <v>102</v>
      </c>
      <c r="F1349" t="s">
        <v>6231</v>
      </c>
      <c r="G1349">
        <v>80</v>
      </c>
      <c r="H1349" t="s">
        <v>6232</v>
      </c>
      <c r="I1349" t="s">
        <v>12428</v>
      </c>
      <c r="J1349">
        <v>12513</v>
      </c>
      <c r="K1349">
        <v>8</v>
      </c>
      <c r="L1349" t="s">
        <v>8866</v>
      </c>
      <c r="M1349" t="s">
        <v>12429</v>
      </c>
      <c r="N1349">
        <v>32</v>
      </c>
      <c r="O1349" t="s">
        <v>12430</v>
      </c>
      <c r="P1349" t="s">
        <v>102</v>
      </c>
      <c r="R1349">
        <v>9668</v>
      </c>
      <c r="T1349" t="s">
        <v>6249</v>
      </c>
      <c r="V1349" t="s">
        <v>12431</v>
      </c>
    </row>
    <row r="1350" spans="1:23" x14ac:dyDescent="0.25">
      <c r="A1350" t="s">
        <v>12432</v>
      </c>
      <c r="B1350">
        <v>1</v>
      </c>
      <c r="C1350" t="s">
        <v>12433</v>
      </c>
      <c r="D1350" t="s">
        <v>126</v>
      </c>
      <c r="F1350" t="s">
        <v>6199</v>
      </c>
      <c r="G1350">
        <v>84</v>
      </c>
      <c r="H1350" t="s">
        <v>6208</v>
      </c>
      <c r="I1350" t="s">
        <v>12433</v>
      </c>
      <c r="J1350">
        <v>26333</v>
      </c>
      <c r="K1350">
        <v>1</v>
      </c>
      <c r="L1350" t="s">
        <v>7330</v>
      </c>
      <c r="M1350" t="s">
        <v>12434</v>
      </c>
      <c r="N1350">
        <v>24</v>
      </c>
      <c r="O1350" t="s">
        <v>12435</v>
      </c>
      <c r="P1350" t="s">
        <v>126</v>
      </c>
      <c r="Q1350" t="s">
        <v>6922</v>
      </c>
      <c r="S1350">
        <v>7</v>
      </c>
      <c r="T1350" t="s">
        <v>7484</v>
      </c>
      <c r="U1350" t="s">
        <v>2248</v>
      </c>
      <c r="V1350" t="s">
        <v>10962</v>
      </c>
    </row>
    <row r="1351" spans="1:23" x14ac:dyDescent="0.25">
      <c r="A1351" t="s">
        <v>12436</v>
      </c>
      <c r="B1351">
        <v>1</v>
      </c>
      <c r="C1351" t="s">
        <v>12437</v>
      </c>
      <c r="D1351" t="s">
        <v>6610</v>
      </c>
      <c r="F1351" t="s">
        <v>6199</v>
      </c>
      <c r="G1351">
        <v>30</v>
      </c>
      <c r="H1351" t="s">
        <v>6215</v>
      </c>
      <c r="I1351" t="s">
        <v>12437</v>
      </c>
      <c r="J1351">
        <v>25651</v>
      </c>
      <c r="K1351">
        <v>2</v>
      </c>
      <c r="L1351" t="s">
        <v>12438</v>
      </c>
      <c r="M1351" t="s">
        <v>12439</v>
      </c>
      <c r="N1351">
        <v>26</v>
      </c>
      <c r="O1351" t="s">
        <v>12440</v>
      </c>
      <c r="P1351" t="s">
        <v>6610</v>
      </c>
      <c r="T1351" t="s">
        <v>6204</v>
      </c>
      <c r="U1351" t="s">
        <v>2268</v>
      </c>
      <c r="V1351" t="s">
        <v>12441</v>
      </c>
    </row>
    <row r="1352" spans="1:23" x14ac:dyDescent="0.25">
      <c r="A1352" t="s">
        <v>934</v>
      </c>
      <c r="B1352">
        <v>1</v>
      </c>
      <c r="C1352" t="s">
        <v>12442</v>
      </c>
      <c r="D1352" t="s">
        <v>64</v>
      </c>
      <c r="E1352" t="s">
        <v>12443</v>
      </c>
      <c r="F1352" t="s">
        <v>6231</v>
      </c>
      <c r="G1352">
        <v>43</v>
      </c>
      <c r="H1352" t="s">
        <v>6807</v>
      </c>
      <c r="I1352" t="s">
        <v>12442</v>
      </c>
      <c r="J1352">
        <v>15045</v>
      </c>
      <c r="K1352">
        <v>7</v>
      </c>
      <c r="L1352" t="s">
        <v>12444</v>
      </c>
      <c r="M1352" t="s">
        <v>6598</v>
      </c>
      <c r="N1352">
        <v>28</v>
      </c>
      <c r="O1352" t="s">
        <v>12445</v>
      </c>
      <c r="P1352" t="s">
        <v>64</v>
      </c>
      <c r="R1352">
        <v>15832</v>
      </c>
      <c r="T1352" t="s">
        <v>7359</v>
      </c>
      <c r="V1352" t="s">
        <v>12446</v>
      </c>
      <c r="W1352">
        <v>26719</v>
      </c>
    </row>
    <row r="1353" spans="1:23" x14ac:dyDescent="0.25">
      <c r="A1353" t="s">
        <v>12447</v>
      </c>
      <c r="B1353">
        <v>1</v>
      </c>
      <c r="C1353" t="s">
        <v>12448</v>
      </c>
      <c r="D1353" t="s">
        <v>64</v>
      </c>
      <c r="F1353" t="s">
        <v>6199</v>
      </c>
      <c r="H1353" t="s">
        <v>7944</v>
      </c>
      <c r="I1353" t="s">
        <v>12448</v>
      </c>
      <c r="K1353">
        <v>1</v>
      </c>
      <c r="L1353" t="s">
        <v>12449</v>
      </c>
      <c r="M1353" t="s">
        <v>12450</v>
      </c>
      <c r="O1353" t="s">
        <v>12451</v>
      </c>
      <c r="P1353" t="s">
        <v>64</v>
      </c>
      <c r="T1353" t="s">
        <v>6454</v>
      </c>
    </row>
    <row r="1354" spans="1:23" x14ac:dyDescent="0.25">
      <c r="A1354" t="s">
        <v>12452</v>
      </c>
      <c r="B1354">
        <v>1</v>
      </c>
      <c r="C1354" t="s">
        <v>12453</v>
      </c>
      <c r="D1354" t="s">
        <v>102</v>
      </c>
      <c r="F1354" t="s">
        <v>6199</v>
      </c>
      <c r="G1354">
        <v>19</v>
      </c>
      <c r="H1354" t="s">
        <v>6367</v>
      </c>
      <c r="I1354" t="s">
        <v>12453</v>
      </c>
      <c r="J1354">
        <v>17104</v>
      </c>
      <c r="K1354">
        <v>10</v>
      </c>
      <c r="L1354" t="s">
        <v>12454</v>
      </c>
      <c r="M1354" t="s">
        <v>12455</v>
      </c>
      <c r="N1354">
        <v>33</v>
      </c>
      <c r="O1354" t="s">
        <v>12456</v>
      </c>
      <c r="P1354" t="s">
        <v>102</v>
      </c>
      <c r="R1354">
        <v>2512506</v>
      </c>
      <c r="T1354" t="s">
        <v>6264</v>
      </c>
      <c r="V1354" t="s">
        <v>12457</v>
      </c>
    </row>
    <row r="1355" spans="1:23" x14ac:dyDescent="0.25">
      <c r="A1355" t="s">
        <v>1207</v>
      </c>
      <c r="B1355">
        <v>1</v>
      </c>
      <c r="C1355" t="s">
        <v>1206</v>
      </c>
      <c r="D1355" t="s">
        <v>102</v>
      </c>
      <c r="F1355" t="s">
        <v>6199</v>
      </c>
      <c r="G1355">
        <v>3</v>
      </c>
      <c r="H1355" t="s">
        <v>6776</v>
      </c>
      <c r="I1355" t="s">
        <v>1206</v>
      </c>
      <c r="J1355">
        <v>23153</v>
      </c>
      <c r="K1355">
        <v>4</v>
      </c>
      <c r="L1355" t="s">
        <v>6933</v>
      </c>
      <c r="M1355" t="s">
        <v>12458</v>
      </c>
      <c r="N1355">
        <v>25</v>
      </c>
      <c r="O1355" t="s">
        <v>12459</v>
      </c>
      <c r="P1355" t="s">
        <v>102</v>
      </c>
      <c r="S1355">
        <v>2</v>
      </c>
      <c r="T1355" t="s">
        <v>6204</v>
      </c>
      <c r="U1355" t="s">
        <v>2228</v>
      </c>
      <c r="V1355" t="s">
        <v>12460</v>
      </c>
    </row>
    <row r="1356" spans="1:23" x14ac:dyDescent="0.25">
      <c r="A1356" t="s">
        <v>1650</v>
      </c>
      <c r="B1356">
        <v>1</v>
      </c>
      <c r="C1356" t="s">
        <v>5155</v>
      </c>
      <c r="D1356" t="s">
        <v>64</v>
      </c>
      <c r="E1356" t="s">
        <v>12461</v>
      </c>
      <c r="F1356" t="s">
        <v>6199</v>
      </c>
      <c r="G1356">
        <v>8</v>
      </c>
      <c r="H1356" t="s">
        <v>6629</v>
      </c>
      <c r="I1356" t="s">
        <v>5155</v>
      </c>
      <c r="J1356">
        <v>20868</v>
      </c>
      <c r="K1356">
        <v>7</v>
      </c>
      <c r="L1356" t="s">
        <v>7240</v>
      </c>
      <c r="M1356" t="s">
        <v>12462</v>
      </c>
      <c r="N1356">
        <v>27</v>
      </c>
      <c r="O1356" t="s">
        <v>12463</v>
      </c>
      <c r="P1356" t="s">
        <v>64</v>
      </c>
      <c r="R1356">
        <v>4048244</v>
      </c>
      <c r="T1356" t="s">
        <v>6346</v>
      </c>
      <c r="V1356" t="s">
        <v>12464</v>
      </c>
      <c r="W1356">
        <v>31934</v>
      </c>
    </row>
    <row r="1357" spans="1:23" x14ac:dyDescent="0.25">
      <c r="A1357" t="s">
        <v>12465</v>
      </c>
      <c r="B1357">
        <v>1</v>
      </c>
      <c r="C1357" t="s">
        <v>12466</v>
      </c>
      <c r="D1357" t="s">
        <v>29</v>
      </c>
      <c r="F1357" t="s">
        <v>6199</v>
      </c>
      <c r="H1357" t="s">
        <v>6776</v>
      </c>
      <c r="I1357" t="s">
        <v>12466</v>
      </c>
      <c r="K1357">
        <v>1</v>
      </c>
      <c r="L1357" t="s">
        <v>12467</v>
      </c>
      <c r="M1357" t="s">
        <v>12468</v>
      </c>
      <c r="O1357" t="s">
        <v>12469</v>
      </c>
      <c r="P1357" t="s">
        <v>29</v>
      </c>
      <c r="T1357" t="s">
        <v>6219</v>
      </c>
    </row>
    <row r="1358" spans="1:23" x14ac:dyDescent="0.25">
      <c r="A1358" t="s">
        <v>429</v>
      </c>
      <c r="B1358">
        <v>1</v>
      </c>
      <c r="C1358" t="s">
        <v>12470</v>
      </c>
      <c r="D1358" t="s">
        <v>102</v>
      </c>
      <c r="E1358" t="s">
        <v>12471</v>
      </c>
      <c r="F1358" t="s">
        <v>6231</v>
      </c>
      <c r="G1358">
        <v>19</v>
      </c>
      <c r="H1358" t="s">
        <v>6296</v>
      </c>
      <c r="I1358" t="s">
        <v>12470</v>
      </c>
      <c r="J1358">
        <v>13264</v>
      </c>
      <c r="K1358">
        <v>11</v>
      </c>
      <c r="L1358" t="s">
        <v>9016</v>
      </c>
      <c r="M1358" t="s">
        <v>8534</v>
      </c>
      <c r="N1358">
        <v>33</v>
      </c>
      <c r="O1358" t="s">
        <v>12472</v>
      </c>
      <c r="P1358" t="s">
        <v>102</v>
      </c>
      <c r="R1358">
        <v>14403</v>
      </c>
      <c r="T1358" t="s">
        <v>6227</v>
      </c>
      <c r="V1358" t="s">
        <v>8248</v>
      </c>
      <c r="W1358">
        <v>25234</v>
      </c>
    </row>
    <row r="1359" spans="1:23" x14ac:dyDescent="0.25">
      <c r="A1359" t="s">
        <v>12473</v>
      </c>
      <c r="B1359">
        <v>1</v>
      </c>
      <c r="C1359" t="s">
        <v>12474</v>
      </c>
      <c r="D1359" t="s">
        <v>6610</v>
      </c>
      <c r="E1359" t="s">
        <v>12475</v>
      </c>
      <c r="F1359" t="s">
        <v>6199</v>
      </c>
      <c r="G1359">
        <v>0</v>
      </c>
      <c r="H1359" t="s">
        <v>6336</v>
      </c>
      <c r="I1359" t="s">
        <v>12474</v>
      </c>
      <c r="J1359">
        <v>13119</v>
      </c>
      <c r="K1359">
        <v>11</v>
      </c>
      <c r="L1359" t="s">
        <v>6665</v>
      </c>
      <c r="M1359" t="s">
        <v>6655</v>
      </c>
      <c r="N1359">
        <v>32</v>
      </c>
      <c r="O1359" t="s">
        <v>12476</v>
      </c>
      <c r="P1359" t="s">
        <v>6610</v>
      </c>
      <c r="R1359">
        <v>14723</v>
      </c>
      <c r="T1359" t="s">
        <v>6264</v>
      </c>
      <c r="V1359" t="s">
        <v>12477</v>
      </c>
      <c r="W1359">
        <v>25431</v>
      </c>
    </row>
    <row r="1360" spans="1:23" x14ac:dyDescent="0.25">
      <c r="A1360" t="s">
        <v>12478</v>
      </c>
      <c r="B1360">
        <v>1</v>
      </c>
      <c r="C1360" t="s">
        <v>12479</v>
      </c>
      <c r="F1360" t="s">
        <v>6231</v>
      </c>
      <c r="G1360">
        <v>0</v>
      </c>
      <c r="H1360" t="s">
        <v>30</v>
      </c>
      <c r="I1360" t="s">
        <v>12479</v>
      </c>
      <c r="J1360">
        <v>17796</v>
      </c>
      <c r="K1360">
        <v>0</v>
      </c>
      <c r="L1360" t="s">
        <v>6019</v>
      </c>
      <c r="M1360" t="s">
        <v>12480</v>
      </c>
      <c r="O1360" t="s">
        <v>12481</v>
      </c>
      <c r="P1360" t="s">
        <v>30</v>
      </c>
      <c r="T1360" t="s">
        <v>30</v>
      </c>
    </row>
    <row r="1361" spans="1:23" x14ac:dyDescent="0.25">
      <c r="A1361" t="s">
        <v>12482</v>
      </c>
      <c r="B1361">
        <v>1</v>
      </c>
      <c r="C1361" t="s">
        <v>12483</v>
      </c>
      <c r="D1361" t="s">
        <v>126</v>
      </c>
      <c r="E1361" t="s">
        <v>12484</v>
      </c>
      <c r="F1361" t="s">
        <v>6199</v>
      </c>
      <c r="G1361">
        <v>84</v>
      </c>
      <c r="H1361" t="s">
        <v>8063</v>
      </c>
      <c r="I1361" t="s">
        <v>12483</v>
      </c>
      <c r="J1361">
        <v>21369</v>
      </c>
      <c r="K1361">
        <v>3</v>
      </c>
      <c r="L1361" t="s">
        <v>6869</v>
      </c>
      <c r="M1361" t="s">
        <v>12485</v>
      </c>
      <c r="N1361">
        <v>26</v>
      </c>
      <c r="O1361" t="s">
        <v>12486</v>
      </c>
      <c r="P1361" t="s">
        <v>126</v>
      </c>
      <c r="R1361">
        <v>3125402</v>
      </c>
      <c r="T1361" t="s">
        <v>6227</v>
      </c>
      <c r="V1361" t="s">
        <v>7868</v>
      </c>
      <c r="W1361">
        <v>32191</v>
      </c>
    </row>
    <row r="1362" spans="1:23" x14ac:dyDescent="0.25">
      <c r="A1362" t="s">
        <v>588</v>
      </c>
      <c r="B1362">
        <v>1</v>
      </c>
      <c r="C1362" t="s">
        <v>12487</v>
      </c>
      <c r="D1362" t="s">
        <v>31</v>
      </c>
      <c r="E1362" t="s">
        <v>12488</v>
      </c>
      <c r="F1362" t="s">
        <v>6199</v>
      </c>
      <c r="G1362">
        <v>18</v>
      </c>
      <c r="H1362" t="s">
        <v>7944</v>
      </c>
      <c r="I1362" t="s">
        <v>12487</v>
      </c>
      <c r="J1362">
        <v>18735</v>
      </c>
      <c r="K1362">
        <v>7</v>
      </c>
      <c r="L1362" t="s">
        <v>7691</v>
      </c>
      <c r="M1362" t="s">
        <v>12489</v>
      </c>
      <c r="N1362">
        <v>30</v>
      </c>
      <c r="O1362" t="s">
        <v>12490</v>
      </c>
      <c r="P1362" t="s">
        <v>31</v>
      </c>
      <c r="R1362">
        <v>2582139</v>
      </c>
      <c r="T1362" t="s">
        <v>6219</v>
      </c>
      <c r="V1362" t="s">
        <v>12491</v>
      </c>
      <c r="W1362">
        <v>30038</v>
      </c>
    </row>
    <row r="1363" spans="1:23" x14ac:dyDescent="0.25">
      <c r="A1363" t="s">
        <v>12492</v>
      </c>
      <c r="B1363">
        <v>1</v>
      </c>
      <c r="C1363" t="s">
        <v>12493</v>
      </c>
      <c r="D1363" t="s">
        <v>102</v>
      </c>
      <c r="F1363" t="s">
        <v>6231</v>
      </c>
      <c r="G1363">
        <v>83</v>
      </c>
      <c r="H1363" t="s">
        <v>6289</v>
      </c>
      <c r="I1363" t="s">
        <v>12493</v>
      </c>
      <c r="J1363">
        <v>17417</v>
      </c>
      <c r="K1363">
        <v>1</v>
      </c>
      <c r="L1363" t="s">
        <v>12494</v>
      </c>
      <c r="M1363" t="s">
        <v>7609</v>
      </c>
      <c r="N1363">
        <v>27</v>
      </c>
      <c r="O1363" t="s">
        <v>12495</v>
      </c>
      <c r="P1363" t="s">
        <v>102</v>
      </c>
      <c r="R1363">
        <v>2509475</v>
      </c>
      <c r="T1363" t="s">
        <v>6249</v>
      </c>
      <c r="V1363" t="s">
        <v>12496</v>
      </c>
      <c r="W1363">
        <v>28795</v>
      </c>
    </row>
    <row r="1364" spans="1:23" x14ac:dyDescent="0.25">
      <c r="A1364" t="s">
        <v>2112</v>
      </c>
      <c r="B1364">
        <v>1</v>
      </c>
      <c r="C1364" t="s">
        <v>5221</v>
      </c>
      <c r="D1364" t="s">
        <v>64</v>
      </c>
      <c r="F1364" t="s">
        <v>6199</v>
      </c>
      <c r="G1364">
        <v>32</v>
      </c>
      <c r="H1364" t="s">
        <v>7690</v>
      </c>
      <c r="I1364" t="s">
        <v>5221</v>
      </c>
      <c r="K1364">
        <v>2</v>
      </c>
      <c r="L1364" t="s">
        <v>12497</v>
      </c>
      <c r="M1364" t="s">
        <v>8425</v>
      </c>
      <c r="N1364">
        <v>24</v>
      </c>
      <c r="O1364" t="s">
        <v>12498</v>
      </c>
      <c r="P1364" t="s">
        <v>64</v>
      </c>
      <c r="T1364" t="s">
        <v>6313</v>
      </c>
      <c r="V1364" t="s">
        <v>12499</v>
      </c>
    </row>
    <row r="1365" spans="1:23" x14ac:dyDescent="0.25">
      <c r="A1365" t="s">
        <v>12500</v>
      </c>
      <c r="B1365">
        <v>1</v>
      </c>
      <c r="C1365" t="s">
        <v>12501</v>
      </c>
      <c r="D1365" t="s">
        <v>64</v>
      </c>
      <c r="F1365" t="s">
        <v>6199</v>
      </c>
      <c r="H1365" t="s">
        <v>6276</v>
      </c>
      <c r="I1365" t="s">
        <v>12501</v>
      </c>
      <c r="K1365">
        <v>1</v>
      </c>
      <c r="L1365" t="s">
        <v>6913</v>
      </c>
      <c r="M1365" t="s">
        <v>12213</v>
      </c>
      <c r="N1365">
        <v>24</v>
      </c>
      <c r="O1365" t="s">
        <v>12502</v>
      </c>
      <c r="P1365" t="s">
        <v>64</v>
      </c>
      <c r="T1365" t="s">
        <v>6264</v>
      </c>
      <c r="V1365" t="s">
        <v>12499</v>
      </c>
    </row>
    <row r="1366" spans="1:23" x14ac:dyDescent="0.25">
      <c r="A1366" t="s">
        <v>468</v>
      </c>
      <c r="B1366">
        <v>1</v>
      </c>
      <c r="C1366" t="s">
        <v>12503</v>
      </c>
      <c r="D1366" t="s">
        <v>102</v>
      </c>
      <c r="E1366" t="s">
        <v>12504</v>
      </c>
      <c r="F1366" t="s">
        <v>6231</v>
      </c>
      <c r="G1366">
        <v>13</v>
      </c>
      <c r="H1366" t="s">
        <v>7411</v>
      </c>
      <c r="I1366" t="s">
        <v>12503</v>
      </c>
      <c r="J1366">
        <v>19959</v>
      </c>
      <c r="K1366">
        <v>4</v>
      </c>
      <c r="L1366" t="s">
        <v>7095</v>
      </c>
      <c r="M1366" t="s">
        <v>12505</v>
      </c>
      <c r="N1366">
        <v>25</v>
      </c>
      <c r="O1366" t="s">
        <v>12506</v>
      </c>
      <c r="P1366" t="s">
        <v>102</v>
      </c>
      <c r="R1366">
        <v>3134302</v>
      </c>
      <c r="T1366" t="s">
        <v>6219</v>
      </c>
      <c r="V1366" t="s">
        <v>12507</v>
      </c>
      <c r="W1366">
        <v>31132</v>
      </c>
    </row>
    <row r="1367" spans="1:23" x14ac:dyDescent="0.25">
      <c r="A1367" t="s">
        <v>12508</v>
      </c>
      <c r="B1367">
        <v>1</v>
      </c>
      <c r="C1367" t="s">
        <v>12509</v>
      </c>
      <c r="D1367" t="s">
        <v>102</v>
      </c>
      <c r="F1367" t="s">
        <v>6199</v>
      </c>
      <c r="G1367">
        <v>14</v>
      </c>
      <c r="H1367" t="s">
        <v>6697</v>
      </c>
      <c r="I1367" t="s">
        <v>12509</v>
      </c>
      <c r="K1367">
        <v>1</v>
      </c>
      <c r="L1367" t="s">
        <v>12510</v>
      </c>
      <c r="M1367" t="s">
        <v>12511</v>
      </c>
      <c r="N1367">
        <v>23</v>
      </c>
      <c r="O1367" t="s">
        <v>12512</v>
      </c>
      <c r="P1367" t="s">
        <v>102</v>
      </c>
      <c r="T1367" t="s">
        <v>6264</v>
      </c>
      <c r="V1367" t="s">
        <v>8072</v>
      </c>
    </row>
    <row r="1368" spans="1:23" x14ac:dyDescent="0.25">
      <c r="A1368" t="s">
        <v>5571</v>
      </c>
      <c r="B1368">
        <v>1</v>
      </c>
      <c r="C1368" t="s">
        <v>5572</v>
      </c>
      <c r="D1368" t="s">
        <v>102</v>
      </c>
      <c r="E1368" t="s">
        <v>12513</v>
      </c>
      <c r="F1368" t="s">
        <v>6199</v>
      </c>
      <c r="G1368">
        <v>81</v>
      </c>
      <c r="H1368" t="s">
        <v>7189</v>
      </c>
      <c r="I1368" t="s">
        <v>5572</v>
      </c>
      <c r="J1368">
        <v>20835</v>
      </c>
      <c r="K1368">
        <v>4</v>
      </c>
      <c r="L1368" t="s">
        <v>12514</v>
      </c>
      <c r="M1368" t="s">
        <v>6790</v>
      </c>
      <c r="N1368">
        <v>26</v>
      </c>
      <c r="O1368" t="s">
        <v>12515</v>
      </c>
      <c r="P1368" t="s">
        <v>102</v>
      </c>
      <c r="R1368">
        <v>3124537</v>
      </c>
      <c r="T1368" t="s">
        <v>6219</v>
      </c>
      <c r="V1368" t="s">
        <v>12192</v>
      </c>
      <c r="W1368">
        <v>32006</v>
      </c>
    </row>
    <row r="1369" spans="1:23" x14ac:dyDescent="0.25">
      <c r="A1369" t="s">
        <v>1707</v>
      </c>
      <c r="B1369">
        <v>1</v>
      </c>
      <c r="C1369" t="s">
        <v>2601</v>
      </c>
      <c r="D1369" t="s">
        <v>102</v>
      </c>
      <c r="F1369" t="s">
        <v>6199</v>
      </c>
      <c r="G1369">
        <v>13</v>
      </c>
      <c r="H1369" t="s">
        <v>6215</v>
      </c>
      <c r="I1369" t="s">
        <v>2601</v>
      </c>
      <c r="J1369">
        <v>23119</v>
      </c>
      <c r="K1369">
        <v>4</v>
      </c>
      <c r="L1369" t="s">
        <v>12516</v>
      </c>
      <c r="M1369" t="s">
        <v>12517</v>
      </c>
      <c r="N1369">
        <v>26</v>
      </c>
      <c r="O1369" t="s">
        <v>12518</v>
      </c>
      <c r="P1369" t="s">
        <v>102</v>
      </c>
      <c r="S1369">
        <v>7</v>
      </c>
      <c r="T1369" t="s">
        <v>6212</v>
      </c>
      <c r="U1369" t="s">
        <v>2208</v>
      </c>
      <c r="V1369" t="s">
        <v>12519</v>
      </c>
    </row>
    <row r="1370" spans="1:23" x14ac:dyDescent="0.25">
      <c r="A1370" t="s">
        <v>2238</v>
      </c>
      <c r="B1370">
        <v>1</v>
      </c>
      <c r="C1370" t="s">
        <v>2599</v>
      </c>
      <c r="D1370" t="s">
        <v>126</v>
      </c>
      <c r="F1370" t="s">
        <v>6199</v>
      </c>
      <c r="G1370">
        <v>82</v>
      </c>
      <c r="H1370" t="s">
        <v>6208</v>
      </c>
      <c r="I1370" t="s">
        <v>2599</v>
      </c>
      <c r="J1370">
        <v>22662</v>
      </c>
      <c r="K1370">
        <v>5</v>
      </c>
      <c r="L1370" t="s">
        <v>6352</v>
      </c>
      <c r="M1370" t="s">
        <v>12520</v>
      </c>
      <c r="N1370">
        <v>26</v>
      </c>
      <c r="O1370" t="s">
        <v>12521</v>
      </c>
      <c r="P1370" t="s">
        <v>126</v>
      </c>
      <c r="S1370">
        <v>2</v>
      </c>
      <c r="T1370" t="s">
        <v>6227</v>
      </c>
      <c r="U1370" t="s">
        <v>2224</v>
      </c>
      <c r="V1370" t="s">
        <v>10788</v>
      </c>
    </row>
    <row r="1371" spans="1:23" x14ac:dyDescent="0.25">
      <c r="A1371" t="s">
        <v>12522</v>
      </c>
      <c r="B1371">
        <v>1</v>
      </c>
      <c r="C1371" t="s">
        <v>12523</v>
      </c>
      <c r="D1371" t="s">
        <v>102</v>
      </c>
      <c r="F1371" t="s">
        <v>6199</v>
      </c>
      <c r="G1371">
        <v>0</v>
      </c>
      <c r="H1371" t="s">
        <v>6739</v>
      </c>
      <c r="I1371" t="s">
        <v>12523</v>
      </c>
      <c r="K1371">
        <v>1</v>
      </c>
      <c r="L1371" t="s">
        <v>12524</v>
      </c>
      <c r="M1371" t="s">
        <v>6778</v>
      </c>
      <c r="N1371">
        <v>23</v>
      </c>
      <c r="O1371" t="s">
        <v>12525</v>
      </c>
      <c r="P1371" t="s">
        <v>102</v>
      </c>
      <c r="T1371" t="s">
        <v>6212</v>
      </c>
      <c r="V1371" t="s">
        <v>10217</v>
      </c>
    </row>
    <row r="1372" spans="1:23" x14ac:dyDescent="0.25">
      <c r="A1372" t="s">
        <v>12526</v>
      </c>
      <c r="B1372">
        <v>1</v>
      </c>
      <c r="C1372" t="s">
        <v>12527</v>
      </c>
      <c r="D1372" t="s">
        <v>29</v>
      </c>
      <c r="F1372" t="s">
        <v>6199</v>
      </c>
      <c r="G1372">
        <v>5</v>
      </c>
      <c r="H1372" t="s">
        <v>6315</v>
      </c>
      <c r="I1372" t="s">
        <v>12527</v>
      </c>
      <c r="J1372">
        <v>22399</v>
      </c>
      <c r="K1372">
        <v>2</v>
      </c>
      <c r="L1372" t="s">
        <v>12528</v>
      </c>
      <c r="M1372" t="s">
        <v>12529</v>
      </c>
      <c r="N1372">
        <v>24</v>
      </c>
      <c r="O1372" t="s">
        <v>12530</v>
      </c>
      <c r="P1372" t="s">
        <v>29</v>
      </c>
      <c r="T1372" t="s">
        <v>6212</v>
      </c>
      <c r="V1372" t="s">
        <v>12531</v>
      </c>
      <c r="W1372">
        <v>33202</v>
      </c>
    </row>
    <row r="1373" spans="1:23" x14ac:dyDescent="0.25">
      <c r="A1373" t="s">
        <v>5466</v>
      </c>
      <c r="B1373">
        <v>1</v>
      </c>
      <c r="C1373" t="s">
        <v>5467</v>
      </c>
      <c r="D1373" t="s">
        <v>64</v>
      </c>
      <c r="E1373" t="s">
        <v>12532</v>
      </c>
      <c r="F1373" t="s">
        <v>6199</v>
      </c>
      <c r="G1373">
        <v>34</v>
      </c>
      <c r="H1373" t="s">
        <v>6276</v>
      </c>
      <c r="I1373" t="s">
        <v>5467</v>
      </c>
      <c r="J1373">
        <v>20984</v>
      </c>
      <c r="K1373">
        <v>3</v>
      </c>
      <c r="L1373" t="s">
        <v>11852</v>
      </c>
      <c r="M1373" t="s">
        <v>6361</v>
      </c>
      <c r="N1373">
        <v>25</v>
      </c>
      <c r="O1373" t="s">
        <v>12533</v>
      </c>
      <c r="P1373" t="s">
        <v>64</v>
      </c>
      <c r="R1373">
        <v>3932449</v>
      </c>
      <c r="T1373" t="s">
        <v>6346</v>
      </c>
      <c r="V1373" t="s">
        <v>12534</v>
      </c>
      <c r="W1373">
        <v>32026</v>
      </c>
    </row>
    <row r="1374" spans="1:23" x14ac:dyDescent="0.25">
      <c r="A1374" t="s">
        <v>12535</v>
      </c>
      <c r="B1374">
        <v>1</v>
      </c>
      <c r="C1374" t="s">
        <v>12536</v>
      </c>
      <c r="D1374" t="s">
        <v>102</v>
      </c>
      <c r="F1374" t="s">
        <v>6199</v>
      </c>
      <c r="H1374" t="s">
        <v>6260</v>
      </c>
      <c r="I1374" t="s">
        <v>12536</v>
      </c>
      <c r="K1374">
        <v>1</v>
      </c>
      <c r="L1374" t="s">
        <v>6612</v>
      </c>
      <c r="M1374" t="s">
        <v>8789</v>
      </c>
      <c r="N1374">
        <v>23</v>
      </c>
      <c r="O1374" t="s">
        <v>12537</v>
      </c>
      <c r="P1374" t="s">
        <v>102</v>
      </c>
      <c r="T1374" t="s">
        <v>6264</v>
      </c>
      <c r="V1374" t="s">
        <v>12538</v>
      </c>
    </row>
    <row r="1375" spans="1:23" x14ac:dyDescent="0.25">
      <c r="A1375" t="s">
        <v>1190</v>
      </c>
      <c r="B1375">
        <v>1</v>
      </c>
      <c r="C1375" t="s">
        <v>1189</v>
      </c>
      <c r="D1375" t="s">
        <v>126</v>
      </c>
      <c r="F1375" t="s">
        <v>6199</v>
      </c>
      <c r="G1375">
        <v>85</v>
      </c>
      <c r="H1375" t="s">
        <v>10372</v>
      </c>
      <c r="I1375" t="s">
        <v>1189</v>
      </c>
      <c r="J1375">
        <v>24118</v>
      </c>
      <c r="K1375">
        <v>3</v>
      </c>
      <c r="L1375" t="s">
        <v>6210</v>
      </c>
      <c r="M1375" t="s">
        <v>12539</v>
      </c>
      <c r="N1375">
        <v>25</v>
      </c>
      <c r="O1375" t="s">
        <v>12540</v>
      </c>
      <c r="P1375" t="s">
        <v>126</v>
      </c>
      <c r="Q1375" t="s">
        <v>6922</v>
      </c>
      <c r="S1375">
        <v>1</v>
      </c>
      <c r="T1375" t="s">
        <v>6355</v>
      </c>
      <c r="U1375" t="s">
        <v>28</v>
      </c>
      <c r="V1375" t="s">
        <v>12541</v>
      </c>
    </row>
    <row r="1376" spans="1:23" x14ac:dyDescent="0.25">
      <c r="A1376" t="s">
        <v>12542</v>
      </c>
      <c r="B1376">
        <v>1</v>
      </c>
      <c r="C1376" t="s">
        <v>12543</v>
      </c>
      <c r="D1376" t="s">
        <v>29</v>
      </c>
      <c r="F1376" t="s">
        <v>6199</v>
      </c>
      <c r="G1376">
        <v>14</v>
      </c>
      <c r="H1376" t="s">
        <v>6776</v>
      </c>
      <c r="I1376" t="s">
        <v>12543</v>
      </c>
      <c r="J1376">
        <v>23249</v>
      </c>
      <c r="K1376">
        <v>3</v>
      </c>
      <c r="L1376" t="s">
        <v>6754</v>
      </c>
      <c r="M1376" t="s">
        <v>12544</v>
      </c>
      <c r="N1376">
        <v>27</v>
      </c>
      <c r="O1376" t="s">
        <v>12545</v>
      </c>
      <c r="P1376" t="s">
        <v>29</v>
      </c>
      <c r="T1376" t="s">
        <v>6219</v>
      </c>
      <c r="V1376" t="s">
        <v>12546</v>
      </c>
    </row>
    <row r="1377" spans="1:23" x14ac:dyDescent="0.25">
      <c r="A1377" t="s">
        <v>2235</v>
      </c>
      <c r="B1377">
        <v>1</v>
      </c>
      <c r="C1377" t="s">
        <v>2595</v>
      </c>
      <c r="D1377" t="s">
        <v>126</v>
      </c>
      <c r="F1377" t="s">
        <v>6199</v>
      </c>
      <c r="G1377">
        <v>84</v>
      </c>
      <c r="H1377" t="s">
        <v>12291</v>
      </c>
      <c r="I1377" t="s">
        <v>2595</v>
      </c>
      <c r="J1377">
        <v>23142</v>
      </c>
      <c r="K1377">
        <v>2</v>
      </c>
      <c r="L1377" t="s">
        <v>7190</v>
      </c>
      <c r="M1377" t="s">
        <v>6790</v>
      </c>
      <c r="N1377">
        <v>25</v>
      </c>
      <c r="O1377" t="s">
        <v>12547</v>
      </c>
      <c r="P1377" t="s">
        <v>126</v>
      </c>
      <c r="S1377">
        <v>2</v>
      </c>
      <c r="T1377" t="s">
        <v>6363</v>
      </c>
      <c r="U1377" t="s">
        <v>92</v>
      </c>
      <c r="V1377" t="s">
        <v>12548</v>
      </c>
    </row>
    <row r="1378" spans="1:23" x14ac:dyDescent="0.25">
      <c r="A1378" t="s">
        <v>12549</v>
      </c>
      <c r="B1378">
        <v>1</v>
      </c>
      <c r="C1378" t="s">
        <v>12550</v>
      </c>
      <c r="D1378" t="s">
        <v>64</v>
      </c>
      <c r="F1378" t="s">
        <v>6199</v>
      </c>
      <c r="G1378">
        <v>29</v>
      </c>
      <c r="H1378" t="s">
        <v>6342</v>
      </c>
      <c r="I1378" t="s">
        <v>12550</v>
      </c>
      <c r="K1378">
        <v>2</v>
      </c>
      <c r="L1378" t="s">
        <v>12551</v>
      </c>
      <c r="M1378" t="s">
        <v>7795</v>
      </c>
      <c r="N1378">
        <v>24</v>
      </c>
      <c r="O1378" t="s">
        <v>12552</v>
      </c>
      <c r="P1378" t="s">
        <v>64</v>
      </c>
      <c r="T1378" t="s">
        <v>6313</v>
      </c>
      <c r="V1378" t="s">
        <v>12553</v>
      </c>
    </row>
    <row r="1379" spans="1:23" x14ac:dyDescent="0.25">
      <c r="A1379" t="s">
        <v>303</v>
      </c>
      <c r="B1379">
        <v>1</v>
      </c>
      <c r="C1379" t="s">
        <v>12554</v>
      </c>
      <c r="D1379" t="s">
        <v>64</v>
      </c>
      <c r="E1379" t="s">
        <v>12555</v>
      </c>
      <c r="F1379" t="s">
        <v>6199</v>
      </c>
      <c r="G1379">
        <v>42</v>
      </c>
      <c r="H1379" t="s">
        <v>6336</v>
      </c>
      <c r="I1379" t="s">
        <v>12554</v>
      </c>
      <c r="J1379">
        <v>19957</v>
      </c>
      <c r="K1379">
        <v>7</v>
      </c>
      <c r="L1379" t="s">
        <v>6625</v>
      </c>
      <c r="M1379" t="s">
        <v>7129</v>
      </c>
      <c r="N1379">
        <v>28</v>
      </c>
      <c r="O1379" t="s">
        <v>12556</v>
      </c>
      <c r="P1379" t="s">
        <v>64</v>
      </c>
      <c r="R1379">
        <v>3915381</v>
      </c>
      <c r="T1379" t="s">
        <v>6313</v>
      </c>
      <c r="V1379" t="s">
        <v>12557</v>
      </c>
      <c r="W1379">
        <v>31145</v>
      </c>
    </row>
    <row r="1380" spans="1:23" x14ac:dyDescent="0.25">
      <c r="A1380" t="s">
        <v>12558</v>
      </c>
      <c r="B1380">
        <v>1</v>
      </c>
      <c r="C1380" t="s">
        <v>12559</v>
      </c>
      <c r="D1380" t="s">
        <v>102</v>
      </c>
      <c r="F1380" t="s">
        <v>6231</v>
      </c>
      <c r="G1380">
        <v>0</v>
      </c>
      <c r="H1380" t="s">
        <v>12560</v>
      </c>
      <c r="I1380" t="s">
        <v>12559</v>
      </c>
      <c r="J1380">
        <v>21074</v>
      </c>
      <c r="K1380">
        <v>0</v>
      </c>
      <c r="L1380" t="s">
        <v>12561</v>
      </c>
      <c r="M1380" t="s">
        <v>12562</v>
      </c>
      <c r="O1380" t="s">
        <v>12563</v>
      </c>
      <c r="P1380" t="s">
        <v>102</v>
      </c>
      <c r="T1380" t="s">
        <v>6324</v>
      </c>
    </row>
    <row r="1381" spans="1:23" x14ac:dyDescent="0.25">
      <c r="A1381" t="s">
        <v>1398</v>
      </c>
      <c r="B1381">
        <v>1</v>
      </c>
      <c r="C1381" t="s">
        <v>1397</v>
      </c>
      <c r="D1381" t="s">
        <v>64</v>
      </c>
      <c r="F1381" t="s">
        <v>6199</v>
      </c>
      <c r="G1381">
        <v>0</v>
      </c>
      <c r="H1381" t="s">
        <v>7921</v>
      </c>
      <c r="I1381" t="s">
        <v>1397</v>
      </c>
      <c r="J1381">
        <v>24934</v>
      </c>
      <c r="K1381">
        <v>2</v>
      </c>
      <c r="L1381" t="s">
        <v>12564</v>
      </c>
      <c r="M1381" t="s">
        <v>10145</v>
      </c>
      <c r="N1381">
        <v>22</v>
      </c>
      <c r="O1381" t="s">
        <v>12565</v>
      </c>
      <c r="P1381" t="s">
        <v>64</v>
      </c>
      <c r="S1381">
        <v>2</v>
      </c>
      <c r="T1381" t="s">
        <v>6219</v>
      </c>
      <c r="U1381" t="s">
        <v>159</v>
      </c>
      <c r="V1381" t="s">
        <v>12566</v>
      </c>
    </row>
    <row r="1382" spans="1:23" x14ac:dyDescent="0.25">
      <c r="A1382" t="s">
        <v>12567</v>
      </c>
      <c r="B1382">
        <v>1</v>
      </c>
      <c r="C1382" t="s">
        <v>12568</v>
      </c>
      <c r="D1382" t="s">
        <v>64</v>
      </c>
      <c r="F1382" t="s">
        <v>6199</v>
      </c>
      <c r="H1382" t="s">
        <v>7921</v>
      </c>
      <c r="I1382" t="s">
        <v>12568</v>
      </c>
      <c r="J1382">
        <v>18329</v>
      </c>
      <c r="K1382">
        <v>9</v>
      </c>
      <c r="L1382" t="s">
        <v>6586</v>
      </c>
      <c r="M1382" t="s">
        <v>9697</v>
      </c>
      <c r="N1382">
        <v>31</v>
      </c>
      <c r="O1382" t="s">
        <v>12569</v>
      </c>
      <c r="P1382" t="s">
        <v>64</v>
      </c>
      <c r="T1382" t="s">
        <v>6264</v>
      </c>
      <c r="V1382" t="s">
        <v>12570</v>
      </c>
      <c r="W1382">
        <v>29492</v>
      </c>
    </row>
    <row r="1383" spans="1:23" x14ac:dyDescent="0.25">
      <c r="A1383" t="s">
        <v>12571</v>
      </c>
      <c r="B1383">
        <v>1</v>
      </c>
      <c r="C1383" t="s">
        <v>12572</v>
      </c>
      <c r="D1383" t="s">
        <v>102</v>
      </c>
      <c r="F1383" t="s">
        <v>6199</v>
      </c>
      <c r="G1383">
        <v>0</v>
      </c>
      <c r="H1383" t="s">
        <v>5451</v>
      </c>
      <c r="I1383" t="s">
        <v>12572</v>
      </c>
      <c r="K1383">
        <v>1</v>
      </c>
      <c r="L1383" t="s">
        <v>9936</v>
      </c>
      <c r="M1383" t="s">
        <v>10888</v>
      </c>
      <c r="O1383" t="s">
        <v>12573</v>
      </c>
      <c r="P1383" t="s">
        <v>102</v>
      </c>
      <c r="T1383" t="s">
        <v>6219</v>
      </c>
    </row>
    <row r="1384" spans="1:23" x14ac:dyDescent="0.25">
      <c r="A1384" t="s">
        <v>12574</v>
      </c>
      <c r="B1384">
        <v>1</v>
      </c>
      <c r="C1384" t="s">
        <v>12575</v>
      </c>
      <c r="D1384" t="s">
        <v>29</v>
      </c>
      <c r="E1384" t="s">
        <v>12576</v>
      </c>
      <c r="F1384" t="s">
        <v>6199</v>
      </c>
      <c r="G1384">
        <v>3</v>
      </c>
      <c r="H1384" t="s">
        <v>6471</v>
      </c>
      <c r="I1384" t="s">
        <v>12575</v>
      </c>
      <c r="J1384">
        <v>21316</v>
      </c>
      <c r="K1384">
        <v>3</v>
      </c>
      <c r="L1384" t="s">
        <v>6620</v>
      </c>
      <c r="M1384" t="s">
        <v>7076</v>
      </c>
      <c r="N1384">
        <v>26</v>
      </c>
      <c r="O1384" t="s">
        <v>12577</v>
      </c>
      <c r="P1384" t="s">
        <v>29</v>
      </c>
      <c r="R1384">
        <v>4040826</v>
      </c>
      <c r="T1384" t="s">
        <v>6227</v>
      </c>
      <c r="V1384" t="s">
        <v>12578</v>
      </c>
      <c r="W1384">
        <v>32152</v>
      </c>
    </row>
    <row r="1385" spans="1:23" x14ac:dyDescent="0.25">
      <c r="A1385" t="s">
        <v>12579</v>
      </c>
      <c r="B1385">
        <v>1</v>
      </c>
      <c r="C1385" t="s">
        <v>12580</v>
      </c>
      <c r="D1385" t="s">
        <v>102</v>
      </c>
      <c r="F1385" t="s">
        <v>6199</v>
      </c>
      <c r="G1385">
        <v>18</v>
      </c>
      <c r="H1385" t="s">
        <v>7768</v>
      </c>
      <c r="I1385" t="s">
        <v>12580</v>
      </c>
      <c r="J1385">
        <v>26939</v>
      </c>
      <c r="K1385">
        <v>0</v>
      </c>
      <c r="L1385" t="s">
        <v>7095</v>
      </c>
      <c r="M1385" t="s">
        <v>12581</v>
      </c>
      <c r="N1385">
        <v>22</v>
      </c>
      <c r="O1385" t="s">
        <v>12582</v>
      </c>
      <c r="P1385" t="s">
        <v>102</v>
      </c>
      <c r="T1385" t="s">
        <v>6219</v>
      </c>
      <c r="U1385" t="s">
        <v>2228</v>
      </c>
      <c r="V1385" t="s">
        <v>12583</v>
      </c>
    </row>
    <row r="1386" spans="1:23" x14ac:dyDescent="0.25">
      <c r="A1386" t="s">
        <v>1828</v>
      </c>
      <c r="B1386">
        <v>1</v>
      </c>
      <c r="C1386" t="s">
        <v>2726</v>
      </c>
      <c r="D1386" t="s">
        <v>102</v>
      </c>
      <c r="F1386" t="s">
        <v>6199</v>
      </c>
      <c r="G1386">
        <v>19</v>
      </c>
      <c r="H1386" t="s">
        <v>11903</v>
      </c>
      <c r="I1386" t="s">
        <v>2726</v>
      </c>
      <c r="J1386">
        <v>22592</v>
      </c>
      <c r="K1386">
        <v>5</v>
      </c>
      <c r="L1386" t="s">
        <v>6913</v>
      </c>
      <c r="M1386" t="s">
        <v>7906</v>
      </c>
      <c r="N1386">
        <v>26</v>
      </c>
      <c r="O1386" t="s">
        <v>12584</v>
      </c>
      <c r="P1386" t="s">
        <v>102</v>
      </c>
      <c r="S1386">
        <v>5</v>
      </c>
      <c r="T1386" t="s">
        <v>6313</v>
      </c>
      <c r="U1386" t="s">
        <v>2311</v>
      </c>
      <c r="V1386" t="s">
        <v>10306</v>
      </c>
    </row>
    <row r="1387" spans="1:23" x14ac:dyDescent="0.25">
      <c r="A1387" t="s">
        <v>2305</v>
      </c>
      <c r="B1387">
        <v>1</v>
      </c>
      <c r="C1387" t="s">
        <v>2674</v>
      </c>
      <c r="D1387" t="s">
        <v>126</v>
      </c>
      <c r="F1387" t="s">
        <v>6199</v>
      </c>
      <c r="G1387">
        <v>84</v>
      </c>
      <c r="H1387" t="s">
        <v>6956</v>
      </c>
      <c r="I1387" t="s">
        <v>2674</v>
      </c>
      <c r="J1387">
        <v>23720</v>
      </c>
      <c r="K1387">
        <v>4</v>
      </c>
      <c r="L1387" t="s">
        <v>12585</v>
      </c>
      <c r="M1387" t="s">
        <v>12586</v>
      </c>
      <c r="N1387">
        <v>26</v>
      </c>
      <c r="O1387" t="s">
        <v>12587</v>
      </c>
      <c r="P1387" t="s">
        <v>126</v>
      </c>
      <c r="S1387">
        <v>3</v>
      </c>
      <c r="T1387" t="s">
        <v>6355</v>
      </c>
      <c r="U1387" t="s">
        <v>54</v>
      </c>
      <c r="V1387" t="s">
        <v>12588</v>
      </c>
    </row>
    <row r="1388" spans="1:23" x14ac:dyDescent="0.25">
      <c r="A1388" t="s">
        <v>1165</v>
      </c>
      <c r="B1388">
        <v>1</v>
      </c>
      <c r="C1388" t="s">
        <v>1164</v>
      </c>
      <c r="D1388" t="s">
        <v>102</v>
      </c>
      <c r="F1388" t="s">
        <v>6199</v>
      </c>
      <c r="G1388">
        <v>5</v>
      </c>
      <c r="H1388" t="s">
        <v>6976</v>
      </c>
      <c r="I1388" t="s">
        <v>1164</v>
      </c>
      <c r="J1388">
        <v>23122</v>
      </c>
      <c r="K1388">
        <v>4</v>
      </c>
      <c r="L1388" t="s">
        <v>10959</v>
      </c>
      <c r="M1388" t="s">
        <v>6885</v>
      </c>
      <c r="N1388">
        <v>26</v>
      </c>
      <c r="O1388" t="s">
        <v>12589</v>
      </c>
      <c r="P1388" t="s">
        <v>102</v>
      </c>
      <c r="S1388">
        <v>1</v>
      </c>
      <c r="T1388" t="s">
        <v>6264</v>
      </c>
      <c r="U1388" t="s">
        <v>159</v>
      </c>
      <c r="V1388" t="s">
        <v>12590</v>
      </c>
    </row>
    <row r="1389" spans="1:23" x14ac:dyDescent="0.25">
      <c r="A1389" t="s">
        <v>12591</v>
      </c>
      <c r="B1389">
        <v>1</v>
      </c>
      <c r="C1389" t="s">
        <v>12592</v>
      </c>
      <c r="D1389" t="s">
        <v>102</v>
      </c>
      <c r="E1389" t="s">
        <v>12593</v>
      </c>
      <c r="F1389" t="s">
        <v>6231</v>
      </c>
      <c r="G1389">
        <v>3</v>
      </c>
      <c r="H1389" t="s">
        <v>6276</v>
      </c>
      <c r="I1389" t="s">
        <v>12592</v>
      </c>
      <c r="J1389">
        <v>20298</v>
      </c>
      <c r="K1389">
        <v>4</v>
      </c>
      <c r="L1389" t="s">
        <v>9399</v>
      </c>
      <c r="M1389" t="s">
        <v>9486</v>
      </c>
      <c r="N1389">
        <v>26</v>
      </c>
      <c r="O1389" t="s">
        <v>12594</v>
      </c>
      <c r="P1389" t="s">
        <v>102</v>
      </c>
      <c r="R1389">
        <v>3123992</v>
      </c>
      <c r="T1389" t="s">
        <v>6212</v>
      </c>
      <c r="V1389" t="s">
        <v>12595</v>
      </c>
      <c r="W1389">
        <v>31369</v>
      </c>
    </row>
    <row r="1390" spans="1:23" x14ac:dyDescent="0.25">
      <c r="A1390" t="s">
        <v>12596</v>
      </c>
      <c r="B1390">
        <v>1</v>
      </c>
      <c r="C1390" t="s">
        <v>12597</v>
      </c>
      <c r="D1390" t="s">
        <v>126</v>
      </c>
      <c r="E1390" t="s">
        <v>12598</v>
      </c>
      <c r="F1390" t="s">
        <v>6199</v>
      </c>
      <c r="G1390">
        <v>80</v>
      </c>
      <c r="H1390" t="s">
        <v>6753</v>
      </c>
      <c r="I1390" t="s">
        <v>12597</v>
      </c>
      <c r="J1390">
        <v>20823</v>
      </c>
      <c r="K1390">
        <v>7</v>
      </c>
      <c r="L1390" t="s">
        <v>12599</v>
      </c>
      <c r="M1390" t="s">
        <v>8789</v>
      </c>
      <c r="N1390">
        <v>28</v>
      </c>
      <c r="O1390" t="s">
        <v>12600</v>
      </c>
      <c r="P1390" t="s">
        <v>126</v>
      </c>
      <c r="Q1390" t="s">
        <v>6922</v>
      </c>
      <c r="R1390">
        <v>3916564</v>
      </c>
      <c r="T1390" t="s">
        <v>7484</v>
      </c>
      <c r="V1390" t="s">
        <v>8928</v>
      </c>
      <c r="W1390">
        <v>32415</v>
      </c>
    </row>
    <row r="1391" spans="1:23" x14ac:dyDescent="0.25">
      <c r="A1391" t="s">
        <v>12601</v>
      </c>
      <c r="B1391">
        <v>1</v>
      </c>
      <c r="C1391" t="s">
        <v>12602</v>
      </c>
      <c r="D1391" t="s">
        <v>102</v>
      </c>
      <c r="F1391" t="s">
        <v>6199</v>
      </c>
      <c r="G1391">
        <v>81</v>
      </c>
      <c r="H1391" t="s">
        <v>6342</v>
      </c>
      <c r="I1391" t="s">
        <v>12602</v>
      </c>
      <c r="K1391">
        <v>1</v>
      </c>
      <c r="L1391" t="s">
        <v>6620</v>
      </c>
      <c r="M1391" t="s">
        <v>12603</v>
      </c>
      <c r="N1391">
        <v>25</v>
      </c>
      <c r="O1391" t="s">
        <v>12604</v>
      </c>
      <c r="P1391" t="s">
        <v>102</v>
      </c>
      <c r="T1391" t="s">
        <v>6264</v>
      </c>
      <c r="V1391" t="s">
        <v>12605</v>
      </c>
    </row>
    <row r="1392" spans="1:23" x14ac:dyDescent="0.25">
      <c r="A1392" t="s">
        <v>2093</v>
      </c>
      <c r="B1392">
        <v>1</v>
      </c>
      <c r="C1392" t="s">
        <v>12606</v>
      </c>
      <c r="D1392" t="s">
        <v>64</v>
      </c>
      <c r="E1392" t="s">
        <v>12607</v>
      </c>
      <c r="F1392" t="s">
        <v>6199</v>
      </c>
      <c r="G1392">
        <v>16</v>
      </c>
      <c r="H1392" t="s">
        <v>6289</v>
      </c>
      <c r="I1392" t="s">
        <v>12606</v>
      </c>
      <c r="J1392">
        <v>20159</v>
      </c>
      <c r="K1392">
        <v>7</v>
      </c>
      <c r="L1392" t="s">
        <v>7405</v>
      </c>
      <c r="M1392" t="s">
        <v>8286</v>
      </c>
      <c r="N1392">
        <v>30</v>
      </c>
      <c r="O1392" t="s">
        <v>12608</v>
      </c>
      <c r="P1392" t="s">
        <v>64</v>
      </c>
      <c r="R1392">
        <v>3139033</v>
      </c>
      <c r="T1392" t="s">
        <v>6313</v>
      </c>
      <c r="V1392" t="s">
        <v>12609</v>
      </c>
      <c r="W1392">
        <v>31228</v>
      </c>
    </row>
    <row r="1393" spans="1:23" x14ac:dyDescent="0.25">
      <c r="A1393" t="s">
        <v>242</v>
      </c>
      <c r="B1393">
        <v>1</v>
      </c>
      <c r="C1393" t="s">
        <v>5248</v>
      </c>
      <c r="D1393" t="s">
        <v>64</v>
      </c>
      <c r="E1393" t="s">
        <v>12610</v>
      </c>
      <c r="F1393" t="s">
        <v>6199</v>
      </c>
      <c r="G1393">
        <v>30</v>
      </c>
      <c r="H1393" t="s">
        <v>6776</v>
      </c>
      <c r="I1393" t="s">
        <v>5248</v>
      </c>
      <c r="J1393">
        <v>19562</v>
      </c>
      <c r="K1393">
        <v>9</v>
      </c>
      <c r="L1393" t="s">
        <v>6869</v>
      </c>
      <c r="M1393" t="s">
        <v>12611</v>
      </c>
      <c r="N1393">
        <v>30</v>
      </c>
      <c r="O1393" t="s">
        <v>12612</v>
      </c>
      <c r="P1393" t="s">
        <v>64</v>
      </c>
      <c r="R1393">
        <v>3068267</v>
      </c>
      <c r="T1393" t="s">
        <v>6313</v>
      </c>
      <c r="V1393" t="s">
        <v>12613</v>
      </c>
      <c r="W1393">
        <v>30423</v>
      </c>
    </row>
    <row r="1394" spans="1:23" x14ac:dyDescent="0.25">
      <c r="A1394" t="s">
        <v>12614</v>
      </c>
      <c r="B1394">
        <v>1</v>
      </c>
      <c r="C1394" t="s">
        <v>12615</v>
      </c>
      <c r="D1394" t="s">
        <v>102</v>
      </c>
      <c r="F1394" t="s">
        <v>6231</v>
      </c>
      <c r="G1394">
        <v>83</v>
      </c>
      <c r="H1394" t="s">
        <v>6383</v>
      </c>
      <c r="I1394" t="s">
        <v>12615</v>
      </c>
      <c r="J1394">
        <v>22282</v>
      </c>
      <c r="K1394">
        <v>2</v>
      </c>
      <c r="L1394" t="s">
        <v>12616</v>
      </c>
      <c r="M1394" t="s">
        <v>6626</v>
      </c>
      <c r="N1394">
        <v>25</v>
      </c>
      <c r="O1394" t="s">
        <v>12617</v>
      </c>
      <c r="P1394" t="s">
        <v>102</v>
      </c>
      <c r="R1394">
        <v>3939146</v>
      </c>
      <c r="T1394" t="s">
        <v>6446</v>
      </c>
      <c r="V1394" t="s">
        <v>10439</v>
      </c>
      <c r="W1394">
        <v>33140</v>
      </c>
    </row>
    <row r="1395" spans="1:23" x14ac:dyDescent="0.25">
      <c r="A1395" t="s">
        <v>12618</v>
      </c>
      <c r="B1395">
        <v>1</v>
      </c>
      <c r="C1395" t="s">
        <v>12619</v>
      </c>
      <c r="D1395" t="s">
        <v>126</v>
      </c>
      <c r="F1395" t="s">
        <v>6231</v>
      </c>
      <c r="G1395">
        <v>85</v>
      </c>
      <c r="H1395" t="s">
        <v>12620</v>
      </c>
      <c r="I1395" t="s">
        <v>12619</v>
      </c>
      <c r="J1395">
        <v>16576</v>
      </c>
      <c r="K1395">
        <v>6</v>
      </c>
      <c r="L1395" t="s">
        <v>12621</v>
      </c>
      <c r="M1395" t="s">
        <v>12622</v>
      </c>
      <c r="N1395">
        <v>28</v>
      </c>
      <c r="O1395" t="s">
        <v>12623</v>
      </c>
      <c r="P1395" t="s">
        <v>126</v>
      </c>
      <c r="R1395">
        <v>17181</v>
      </c>
      <c r="T1395" t="s">
        <v>6742</v>
      </c>
      <c r="V1395" t="s">
        <v>12624</v>
      </c>
      <c r="W1395">
        <v>27927</v>
      </c>
    </row>
    <row r="1396" spans="1:23" x14ac:dyDescent="0.25">
      <c r="A1396" t="s">
        <v>1574</v>
      </c>
      <c r="B1396">
        <v>1</v>
      </c>
      <c r="C1396" t="s">
        <v>1573</v>
      </c>
      <c r="D1396" t="s">
        <v>64</v>
      </c>
      <c r="F1396" t="s">
        <v>6199</v>
      </c>
      <c r="G1396">
        <v>34</v>
      </c>
      <c r="H1396" t="s">
        <v>7944</v>
      </c>
      <c r="I1396" t="s">
        <v>1573</v>
      </c>
      <c r="J1396">
        <v>24214</v>
      </c>
      <c r="K1396">
        <v>3</v>
      </c>
      <c r="L1396" t="s">
        <v>12625</v>
      </c>
      <c r="M1396" t="s">
        <v>8773</v>
      </c>
      <c r="N1396">
        <v>24</v>
      </c>
      <c r="O1396" t="s">
        <v>12626</v>
      </c>
      <c r="P1396" t="s">
        <v>64</v>
      </c>
      <c r="S1396">
        <v>2</v>
      </c>
      <c r="T1396" t="s">
        <v>6454</v>
      </c>
      <c r="U1396" t="s">
        <v>70</v>
      </c>
      <c r="V1396" t="s">
        <v>6721</v>
      </c>
    </row>
    <row r="1397" spans="1:23" x14ac:dyDescent="0.25">
      <c r="A1397" t="s">
        <v>12627</v>
      </c>
      <c r="B1397">
        <v>1</v>
      </c>
      <c r="C1397" t="s">
        <v>12628</v>
      </c>
      <c r="D1397" t="s">
        <v>64</v>
      </c>
      <c r="F1397" t="s">
        <v>6231</v>
      </c>
      <c r="G1397">
        <v>31</v>
      </c>
      <c r="H1397" t="s">
        <v>6276</v>
      </c>
      <c r="I1397" t="s">
        <v>12628</v>
      </c>
      <c r="J1397">
        <v>13852</v>
      </c>
      <c r="K1397">
        <v>8</v>
      </c>
      <c r="L1397" t="s">
        <v>12629</v>
      </c>
      <c r="M1397" t="s">
        <v>12630</v>
      </c>
      <c r="N1397">
        <v>32</v>
      </c>
      <c r="O1397" t="s">
        <v>12631</v>
      </c>
      <c r="P1397" t="s">
        <v>64</v>
      </c>
      <c r="R1397">
        <v>15501</v>
      </c>
      <c r="T1397" t="s">
        <v>6256</v>
      </c>
      <c r="V1397" t="s">
        <v>12632</v>
      </c>
      <c r="W1397">
        <v>26455</v>
      </c>
    </row>
    <row r="1398" spans="1:23" x14ac:dyDescent="0.25">
      <c r="A1398" t="s">
        <v>200</v>
      </c>
      <c r="B1398">
        <v>1</v>
      </c>
      <c r="C1398" t="s">
        <v>5251</v>
      </c>
      <c r="D1398" t="s">
        <v>126</v>
      </c>
      <c r="E1398" t="s">
        <v>12633</v>
      </c>
      <c r="F1398" t="s">
        <v>6199</v>
      </c>
      <c r="G1398">
        <v>8</v>
      </c>
      <c r="H1398" t="s">
        <v>6359</v>
      </c>
      <c r="I1398" t="s">
        <v>5251</v>
      </c>
      <c r="J1398">
        <v>13275</v>
      </c>
      <c r="K1398">
        <v>12</v>
      </c>
      <c r="L1398" t="s">
        <v>6854</v>
      </c>
      <c r="M1398" t="s">
        <v>12634</v>
      </c>
      <c r="N1398">
        <v>33</v>
      </c>
      <c r="O1398" t="s">
        <v>12635</v>
      </c>
      <c r="P1398" t="s">
        <v>126</v>
      </c>
      <c r="R1398">
        <v>14054</v>
      </c>
      <c r="T1398" t="s">
        <v>6363</v>
      </c>
      <c r="V1398" t="s">
        <v>12636</v>
      </c>
      <c r="W1398">
        <v>24830</v>
      </c>
    </row>
    <row r="1399" spans="1:23" x14ac:dyDescent="0.25">
      <c r="A1399" t="s">
        <v>1140</v>
      </c>
      <c r="B1399">
        <v>1</v>
      </c>
      <c r="C1399" t="s">
        <v>1139</v>
      </c>
      <c r="D1399" t="s">
        <v>102</v>
      </c>
      <c r="F1399" t="s">
        <v>6199</v>
      </c>
      <c r="G1399">
        <v>18</v>
      </c>
      <c r="H1399" t="s">
        <v>6629</v>
      </c>
      <c r="I1399" t="s">
        <v>1139</v>
      </c>
      <c r="J1399">
        <v>26745</v>
      </c>
      <c r="K1399">
        <v>0</v>
      </c>
      <c r="L1399" t="s">
        <v>6665</v>
      </c>
      <c r="M1399" t="s">
        <v>6217</v>
      </c>
      <c r="N1399">
        <v>22</v>
      </c>
      <c r="O1399" t="s">
        <v>12637</v>
      </c>
      <c r="P1399" t="s">
        <v>102</v>
      </c>
      <c r="Q1399" t="s">
        <v>8232</v>
      </c>
      <c r="S1399">
        <v>5</v>
      </c>
      <c r="T1399" t="s">
        <v>6212</v>
      </c>
      <c r="U1399" t="s">
        <v>2210</v>
      </c>
      <c r="V1399" t="s">
        <v>12638</v>
      </c>
    </row>
    <row r="1400" spans="1:23" x14ac:dyDescent="0.25">
      <c r="A1400" t="s">
        <v>12639</v>
      </c>
      <c r="B1400">
        <v>1</v>
      </c>
      <c r="C1400" t="s">
        <v>12640</v>
      </c>
      <c r="D1400" t="s">
        <v>102</v>
      </c>
      <c r="F1400" t="s">
        <v>6199</v>
      </c>
      <c r="G1400">
        <v>19</v>
      </c>
      <c r="H1400" t="s">
        <v>6232</v>
      </c>
      <c r="I1400" t="s">
        <v>12640</v>
      </c>
      <c r="J1400">
        <v>22488</v>
      </c>
      <c r="K1400">
        <v>5</v>
      </c>
      <c r="L1400" t="s">
        <v>6665</v>
      </c>
      <c r="M1400" t="s">
        <v>12641</v>
      </c>
      <c r="N1400">
        <v>28</v>
      </c>
      <c r="O1400" t="s">
        <v>12642</v>
      </c>
      <c r="P1400" t="s">
        <v>102</v>
      </c>
      <c r="S1400">
        <v>5</v>
      </c>
      <c r="T1400" t="s">
        <v>6212</v>
      </c>
      <c r="U1400" t="s">
        <v>2244</v>
      </c>
      <c r="V1400" t="s">
        <v>12643</v>
      </c>
    </row>
    <row r="1401" spans="1:23" x14ac:dyDescent="0.25">
      <c r="A1401" t="s">
        <v>12644</v>
      </c>
      <c r="B1401">
        <v>1</v>
      </c>
      <c r="C1401" t="s">
        <v>12645</v>
      </c>
      <c r="D1401" t="s">
        <v>102</v>
      </c>
      <c r="E1401" t="s">
        <v>12646</v>
      </c>
      <c r="F1401" t="s">
        <v>6231</v>
      </c>
      <c r="G1401">
        <v>19</v>
      </c>
      <c r="H1401" t="s">
        <v>6383</v>
      </c>
      <c r="I1401" t="s">
        <v>12645</v>
      </c>
      <c r="J1401">
        <v>20793</v>
      </c>
      <c r="K1401">
        <v>4</v>
      </c>
      <c r="L1401" t="s">
        <v>12647</v>
      </c>
      <c r="M1401" t="s">
        <v>12648</v>
      </c>
      <c r="N1401">
        <v>27</v>
      </c>
      <c r="O1401" t="s">
        <v>12649</v>
      </c>
      <c r="P1401" t="s">
        <v>102</v>
      </c>
      <c r="R1401">
        <v>3917546</v>
      </c>
      <c r="T1401" t="s">
        <v>6454</v>
      </c>
      <c r="V1401" t="s">
        <v>12650</v>
      </c>
      <c r="W1401">
        <v>32293</v>
      </c>
    </row>
    <row r="1402" spans="1:23" x14ac:dyDescent="0.25">
      <c r="A1402" t="s">
        <v>12651</v>
      </c>
      <c r="B1402">
        <v>1</v>
      </c>
      <c r="C1402" t="s">
        <v>12652</v>
      </c>
      <c r="D1402" t="s">
        <v>102</v>
      </c>
      <c r="F1402" t="s">
        <v>6199</v>
      </c>
      <c r="G1402">
        <v>18</v>
      </c>
      <c r="H1402" t="s">
        <v>6724</v>
      </c>
      <c r="I1402" t="s">
        <v>12652</v>
      </c>
      <c r="J1402">
        <v>22340</v>
      </c>
      <c r="K1402">
        <v>2</v>
      </c>
      <c r="L1402" t="s">
        <v>6224</v>
      </c>
      <c r="M1402" t="s">
        <v>6982</v>
      </c>
      <c r="N1402">
        <v>25</v>
      </c>
      <c r="O1402" t="s">
        <v>12653</v>
      </c>
      <c r="P1402" t="s">
        <v>102</v>
      </c>
      <c r="R1402">
        <v>4041703</v>
      </c>
      <c r="T1402" t="s">
        <v>6313</v>
      </c>
      <c r="V1402" t="s">
        <v>12654</v>
      </c>
      <c r="W1402">
        <v>33236</v>
      </c>
    </row>
    <row r="1403" spans="1:23" x14ac:dyDescent="0.25">
      <c r="A1403" t="s">
        <v>1531</v>
      </c>
      <c r="B1403">
        <v>1</v>
      </c>
      <c r="C1403" t="s">
        <v>1530</v>
      </c>
      <c r="D1403" t="s">
        <v>64</v>
      </c>
      <c r="F1403" t="s">
        <v>6199</v>
      </c>
      <c r="G1403">
        <v>25</v>
      </c>
      <c r="H1403" t="s">
        <v>6629</v>
      </c>
      <c r="I1403" t="s">
        <v>1530</v>
      </c>
      <c r="J1403">
        <v>25949</v>
      </c>
      <c r="K1403">
        <v>1</v>
      </c>
      <c r="L1403" t="s">
        <v>12655</v>
      </c>
      <c r="M1403" t="s">
        <v>8179</v>
      </c>
      <c r="N1403">
        <v>24</v>
      </c>
      <c r="O1403" t="s">
        <v>12656</v>
      </c>
      <c r="P1403" t="s">
        <v>64</v>
      </c>
      <c r="S1403">
        <v>3</v>
      </c>
      <c r="T1403" t="s">
        <v>6446</v>
      </c>
      <c r="U1403" t="s">
        <v>2231</v>
      </c>
      <c r="V1403" t="s">
        <v>12657</v>
      </c>
    </row>
    <row r="1404" spans="1:23" x14ac:dyDescent="0.25">
      <c r="A1404" t="s">
        <v>12658</v>
      </c>
      <c r="B1404">
        <v>1</v>
      </c>
      <c r="C1404" t="s">
        <v>12659</v>
      </c>
      <c r="D1404" t="s">
        <v>102</v>
      </c>
      <c r="F1404" t="s">
        <v>6231</v>
      </c>
      <c r="G1404">
        <v>0</v>
      </c>
      <c r="H1404" t="s">
        <v>30</v>
      </c>
      <c r="I1404" t="s">
        <v>12659</v>
      </c>
      <c r="J1404">
        <v>21171</v>
      </c>
      <c r="K1404">
        <v>0</v>
      </c>
      <c r="L1404" t="s">
        <v>12660</v>
      </c>
      <c r="M1404" t="s">
        <v>12661</v>
      </c>
      <c r="O1404" t="s">
        <v>12662</v>
      </c>
      <c r="P1404" t="s">
        <v>102</v>
      </c>
      <c r="R1404">
        <v>4048681</v>
      </c>
      <c r="T1404" t="s">
        <v>30</v>
      </c>
    </row>
    <row r="1405" spans="1:23" x14ac:dyDescent="0.25">
      <c r="A1405" t="s">
        <v>12663</v>
      </c>
      <c r="B1405">
        <v>1</v>
      </c>
      <c r="C1405" t="s">
        <v>12664</v>
      </c>
      <c r="D1405" t="s">
        <v>102</v>
      </c>
      <c r="F1405" t="s">
        <v>6231</v>
      </c>
      <c r="G1405">
        <v>86</v>
      </c>
      <c r="H1405" t="s">
        <v>6629</v>
      </c>
      <c r="I1405" t="s">
        <v>12664</v>
      </c>
      <c r="J1405">
        <v>14471</v>
      </c>
      <c r="K1405">
        <v>10</v>
      </c>
      <c r="L1405" t="s">
        <v>12665</v>
      </c>
      <c r="M1405" t="s">
        <v>8443</v>
      </c>
      <c r="N1405">
        <v>32</v>
      </c>
      <c r="O1405" t="s">
        <v>12666</v>
      </c>
      <c r="P1405" t="s">
        <v>102</v>
      </c>
      <c r="R1405">
        <v>15536</v>
      </c>
      <c r="T1405" t="s">
        <v>6227</v>
      </c>
      <c r="V1405" t="s">
        <v>12667</v>
      </c>
      <c r="W1405">
        <v>26135</v>
      </c>
    </row>
    <row r="1406" spans="1:23" x14ac:dyDescent="0.25">
      <c r="A1406" t="s">
        <v>12668</v>
      </c>
      <c r="B1406">
        <v>1</v>
      </c>
      <c r="C1406" t="s">
        <v>12669</v>
      </c>
      <c r="D1406" t="s">
        <v>102</v>
      </c>
      <c r="F1406" t="s">
        <v>6199</v>
      </c>
      <c r="G1406">
        <v>82</v>
      </c>
      <c r="H1406" t="s">
        <v>6739</v>
      </c>
      <c r="I1406" t="s">
        <v>12669</v>
      </c>
      <c r="J1406">
        <v>22417</v>
      </c>
      <c r="K1406">
        <v>6</v>
      </c>
      <c r="L1406" t="s">
        <v>12670</v>
      </c>
      <c r="M1406" t="s">
        <v>12671</v>
      </c>
      <c r="N1406">
        <v>29</v>
      </c>
      <c r="O1406" t="s">
        <v>12672</v>
      </c>
      <c r="P1406" t="s">
        <v>102</v>
      </c>
      <c r="R1406">
        <v>3910176</v>
      </c>
      <c r="T1406" t="s">
        <v>6219</v>
      </c>
      <c r="V1406" t="s">
        <v>10981</v>
      </c>
      <c r="W1406">
        <v>33349</v>
      </c>
    </row>
    <row r="1407" spans="1:23" x14ac:dyDescent="0.25">
      <c r="A1407" t="s">
        <v>2321</v>
      </c>
      <c r="B1407">
        <v>1</v>
      </c>
      <c r="C1407" t="s">
        <v>2689</v>
      </c>
      <c r="D1407" t="s">
        <v>126</v>
      </c>
      <c r="F1407" t="s">
        <v>6199</v>
      </c>
      <c r="G1407">
        <v>87</v>
      </c>
      <c r="H1407" t="s">
        <v>6200</v>
      </c>
      <c r="I1407" t="s">
        <v>2689</v>
      </c>
      <c r="J1407">
        <v>26943</v>
      </c>
      <c r="K1407">
        <v>0</v>
      </c>
      <c r="L1407" t="s">
        <v>12673</v>
      </c>
      <c r="M1407" t="s">
        <v>12674</v>
      </c>
      <c r="N1407">
        <v>24</v>
      </c>
      <c r="O1407" t="s">
        <v>12675</v>
      </c>
      <c r="P1407" t="s">
        <v>126</v>
      </c>
      <c r="S1407">
        <v>2</v>
      </c>
      <c r="T1407" t="s">
        <v>6355</v>
      </c>
      <c r="U1407" t="s">
        <v>2322</v>
      </c>
      <c r="V1407" t="s">
        <v>12676</v>
      </c>
    </row>
    <row r="1408" spans="1:23" x14ac:dyDescent="0.25">
      <c r="A1408" t="s">
        <v>885</v>
      </c>
      <c r="B1408">
        <v>1</v>
      </c>
      <c r="C1408" t="s">
        <v>12677</v>
      </c>
      <c r="D1408" t="s">
        <v>64</v>
      </c>
      <c r="F1408" t="s">
        <v>6231</v>
      </c>
      <c r="G1408">
        <v>44</v>
      </c>
      <c r="H1408" t="s">
        <v>6553</v>
      </c>
      <c r="I1408" t="s">
        <v>12677</v>
      </c>
      <c r="J1408">
        <v>12323</v>
      </c>
      <c r="K1408">
        <v>10</v>
      </c>
      <c r="L1408" t="s">
        <v>12678</v>
      </c>
      <c r="M1408" t="s">
        <v>6217</v>
      </c>
      <c r="N1408">
        <v>34</v>
      </c>
      <c r="O1408" t="s">
        <v>12679</v>
      </c>
      <c r="P1408" t="s">
        <v>64</v>
      </c>
      <c r="R1408">
        <v>13536</v>
      </c>
      <c r="T1408" t="s">
        <v>6385</v>
      </c>
      <c r="V1408" t="s">
        <v>12680</v>
      </c>
      <c r="W1408">
        <v>24262</v>
      </c>
    </row>
    <row r="1409" spans="1:23" x14ac:dyDescent="0.25">
      <c r="A1409" t="s">
        <v>700</v>
      </c>
      <c r="B1409">
        <v>1</v>
      </c>
      <c r="C1409" t="s">
        <v>12681</v>
      </c>
      <c r="D1409" t="s">
        <v>102</v>
      </c>
      <c r="E1409" t="s">
        <v>12682</v>
      </c>
      <c r="F1409" t="s">
        <v>6231</v>
      </c>
      <c r="G1409">
        <v>15</v>
      </c>
      <c r="H1409" t="s">
        <v>6807</v>
      </c>
      <c r="I1409" t="s">
        <v>12681</v>
      </c>
      <c r="J1409">
        <v>16893</v>
      </c>
      <c r="K1409">
        <v>7</v>
      </c>
      <c r="L1409" t="s">
        <v>11217</v>
      </c>
      <c r="M1409" t="s">
        <v>12683</v>
      </c>
      <c r="N1409">
        <v>30</v>
      </c>
      <c r="O1409" t="s">
        <v>12684</v>
      </c>
      <c r="P1409" t="s">
        <v>102</v>
      </c>
      <c r="R1409">
        <v>3055912</v>
      </c>
      <c r="T1409" t="s">
        <v>6212</v>
      </c>
      <c r="V1409" t="s">
        <v>12685</v>
      </c>
      <c r="W1409">
        <v>28520</v>
      </c>
    </row>
    <row r="1410" spans="1:23" x14ac:dyDescent="0.25">
      <c r="A1410" t="s">
        <v>12686</v>
      </c>
      <c r="B1410">
        <v>1</v>
      </c>
      <c r="C1410" t="s">
        <v>12687</v>
      </c>
      <c r="D1410" t="s">
        <v>102</v>
      </c>
      <c r="F1410" t="s">
        <v>6199</v>
      </c>
      <c r="G1410">
        <v>0</v>
      </c>
      <c r="H1410" t="s">
        <v>6636</v>
      </c>
      <c r="I1410" t="s">
        <v>12687</v>
      </c>
      <c r="K1410">
        <v>1</v>
      </c>
      <c r="L1410" t="s">
        <v>10367</v>
      </c>
      <c r="M1410" t="s">
        <v>6361</v>
      </c>
      <c r="O1410" t="s">
        <v>12688</v>
      </c>
      <c r="P1410" t="s">
        <v>102</v>
      </c>
      <c r="T1410" t="s">
        <v>6355</v>
      </c>
    </row>
    <row r="1411" spans="1:23" x14ac:dyDescent="0.25">
      <c r="A1411" t="s">
        <v>12689</v>
      </c>
      <c r="B1411">
        <v>1</v>
      </c>
      <c r="C1411" t="s">
        <v>12690</v>
      </c>
      <c r="D1411" t="s">
        <v>29</v>
      </c>
      <c r="F1411" t="s">
        <v>6231</v>
      </c>
      <c r="G1411">
        <v>0</v>
      </c>
      <c r="H1411" t="s">
        <v>30</v>
      </c>
      <c r="I1411" t="s">
        <v>12690</v>
      </c>
      <c r="J1411">
        <v>21462</v>
      </c>
      <c r="K1411">
        <v>0</v>
      </c>
      <c r="L1411" t="s">
        <v>6269</v>
      </c>
      <c r="M1411" t="s">
        <v>12691</v>
      </c>
      <c r="O1411" t="s">
        <v>12692</v>
      </c>
      <c r="P1411" t="s">
        <v>29</v>
      </c>
      <c r="R1411">
        <v>3122424</v>
      </c>
      <c r="T1411" t="s">
        <v>30</v>
      </c>
    </row>
    <row r="1412" spans="1:23" x14ac:dyDescent="0.25">
      <c r="A1412" t="s">
        <v>562</v>
      </c>
      <c r="B1412">
        <v>1</v>
      </c>
      <c r="C1412" t="s">
        <v>12693</v>
      </c>
      <c r="D1412" t="s">
        <v>31</v>
      </c>
      <c r="E1412" t="s">
        <v>12694</v>
      </c>
      <c r="F1412" t="s">
        <v>6199</v>
      </c>
      <c r="G1412">
        <v>45</v>
      </c>
      <c r="H1412" t="s">
        <v>6367</v>
      </c>
      <c r="I1412" t="s">
        <v>12693</v>
      </c>
      <c r="J1412">
        <v>19079</v>
      </c>
      <c r="K1412">
        <v>9</v>
      </c>
      <c r="L1412" t="s">
        <v>12695</v>
      </c>
      <c r="M1412" t="s">
        <v>12696</v>
      </c>
      <c r="N1412">
        <v>31</v>
      </c>
      <c r="O1412" t="s">
        <v>12697</v>
      </c>
      <c r="P1412" t="s">
        <v>31</v>
      </c>
      <c r="R1412">
        <v>3043234</v>
      </c>
      <c r="S1412">
        <v>1</v>
      </c>
      <c r="T1412" t="s">
        <v>6264</v>
      </c>
      <c r="U1412" t="s">
        <v>2210</v>
      </c>
      <c r="V1412" t="s">
        <v>12698</v>
      </c>
      <c r="W1412">
        <v>30337</v>
      </c>
    </row>
    <row r="1413" spans="1:23" x14ac:dyDescent="0.25">
      <c r="A1413" t="s">
        <v>12699</v>
      </c>
      <c r="B1413">
        <v>1</v>
      </c>
      <c r="C1413" t="s">
        <v>12700</v>
      </c>
      <c r="D1413" t="s">
        <v>31</v>
      </c>
      <c r="F1413" t="s">
        <v>6199</v>
      </c>
      <c r="G1413">
        <v>15</v>
      </c>
      <c r="H1413" t="s">
        <v>6416</v>
      </c>
      <c r="I1413" t="s">
        <v>12700</v>
      </c>
      <c r="K1413">
        <v>1</v>
      </c>
      <c r="L1413" t="s">
        <v>10690</v>
      </c>
      <c r="M1413" t="s">
        <v>12701</v>
      </c>
      <c r="N1413">
        <v>25</v>
      </c>
      <c r="O1413" t="s">
        <v>12702</v>
      </c>
      <c r="P1413" t="s">
        <v>31</v>
      </c>
      <c r="T1413" t="s">
        <v>6454</v>
      </c>
      <c r="V1413" t="s">
        <v>12703</v>
      </c>
    </row>
    <row r="1414" spans="1:23" x14ac:dyDescent="0.25">
      <c r="A1414" t="s">
        <v>12704</v>
      </c>
      <c r="B1414">
        <v>1</v>
      </c>
      <c r="C1414" t="s">
        <v>12705</v>
      </c>
      <c r="D1414" t="s">
        <v>6787</v>
      </c>
      <c r="F1414" t="s">
        <v>6199</v>
      </c>
      <c r="G1414">
        <v>47</v>
      </c>
      <c r="H1414" t="s">
        <v>7228</v>
      </c>
      <c r="I1414" t="s">
        <v>12705</v>
      </c>
      <c r="J1414">
        <v>26691</v>
      </c>
      <c r="K1414">
        <v>1</v>
      </c>
      <c r="L1414" t="s">
        <v>12051</v>
      </c>
      <c r="M1414" t="s">
        <v>6704</v>
      </c>
      <c r="N1414">
        <v>22</v>
      </c>
      <c r="O1414" t="s">
        <v>12706</v>
      </c>
      <c r="P1414" t="s">
        <v>64</v>
      </c>
      <c r="T1414" t="s">
        <v>6204</v>
      </c>
      <c r="U1414" t="s">
        <v>2221</v>
      </c>
      <c r="V1414" t="s">
        <v>12707</v>
      </c>
    </row>
    <row r="1415" spans="1:23" x14ac:dyDescent="0.25">
      <c r="A1415" t="s">
        <v>2099</v>
      </c>
      <c r="B1415">
        <v>1</v>
      </c>
      <c r="C1415" t="s">
        <v>2731</v>
      </c>
      <c r="D1415" t="s">
        <v>64</v>
      </c>
      <c r="F1415" t="s">
        <v>6199</v>
      </c>
      <c r="G1415">
        <v>28</v>
      </c>
      <c r="H1415" t="s">
        <v>6724</v>
      </c>
      <c r="I1415" t="s">
        <v>2731</v>
      </c>
      <c r="J1415">
        <v>23231</v>
      </c>
      <c r="K1415">
        <v>4</v>
      </c>
      <c r="L1415" t="s">
        <v>6246</v>
      </c>
      <c r="M1415" t="s">
        <v>12708</v>
      </c>
      <c r="N1415">
        <v>26</v>
      </c>
      <c r="O1415" t="s">
        <v>12709</v>
      </c>
      <c r="P1415" t="s">
        <v>64</v>
      </c>
      <c r="S1415">
        <v>4</v>
      </c>
      <c r="T1415" t="s">
        <v>6454</v>
      </c>
      <c r="U1415" t="s">
        <v>2248</v>
      </c>
      <c r="V1415" t="s">
        <v>12710</v>
      </c>
    </row>
    <row r="1416" spans="1:23" x14ac:dyDescent="0.25">
      <c r="A1416" t="s">
        <v>12711</v>
      </c>
      <c r="B1416">
        <v>1</v>
      </c>
      <c r="C1416" t="s">
        <v>12712</v>
      </c>
      <c r="D1416" t="s">
        <v>102</v>
      </c>
      <c r="F1416" t="s">
        <v>6199</v>
      </c>
      <c r="G1416">
        <v>84</v>
      </c>
      <c r="H1416" t="s">
        <v>6296</v>
      </c>
      <c r="I1416" t="s">
        <v>12712</v>
      </c>
      <c r="J1416">
        <v>16064</v>
      </c>
      <c r="K1416">
        <v>8</v>
      </c>
      <c r="L1416" t="s">
        <v>12713</v>
      </c>
      <c r="M1416" t="s">
        <v>8240</v>
      </c>
      <c r="N1416">
        <v>30</v>
      </c>
      <c r="O1416" t="s">
        <v>12714</v>
      </c>
      <c r="P1416" t="s">
        <v>102</v>
      </c>
      <c r="R1416">
        <v>16811</v>
      </c>
      <c r="T1416" t="s">
        <v>6264</v>
      </c>
      <c r="V1416" t="s">
        <v>10401</v>
      </c>
      <c r="W1416">
        <v>27643</v>
      </c>
    </row>
    <row r="1417" spans="1:23" x14ac:dyDescent="0.25">
      <c r="A1417" t="s">
        <v>822</v>
      </c>
      <c r="B1417">
        <v>2</v>
      </c>
      <c r="C1417" t="s">
        <v>12715</v>
      </c>
      <c r="D1417" t="s">
        <v>102</v>
      </c>
      <c r="E1417" t="s">
        <v>12716</v>
      </c>
      <c r="F1417" t="s">
        <v>6199</v>
      </c>
      <c r="G1417">
        <v>0</v>
      </c>
      <c r="H1417" t="s">
        <v>5451</v>
      </c>
      <c r="I1417" t="s">
        <v>12715</v>
      </c>
      <c r="J1417">
        <v>15268</v>
      </c>
      <c r="K1417">
        <v>10</v>
      </c>
      <c r="L1417" t="s">
        <v>6304</v>
      </c>
      <c r="M1417" t="s">
        <v>6361</v>
      </c>
      <c r="N1417">
        <v>32</v>
      </c>
      <c r="O1417" t="s">
        <v>12717</v>
      </c>
      <c r="P1417" t="s">
        <v>102</v>
      </c>
      <c r="R1417">
        <v>16345</v>
      </c>
      <c r="T1417" t="s">
        <v>6313</v>
      </c>
      <c r="U1417" t="s">
        <v>2248</v>
      </c>
      <c r="V1417" t="s">
        <v>12718</v>
      </c>
      <c r="W1417">
        <v>27201</v>
      </c>
    </row>
    <row r="1418" spans="1:23" x14ac:dyDescent="0.25">
      <c r="A1418" t="s">
        <v>822</v>
      </c>
      <c r="B1418">
        <v>2</v>
      </c>
      <c r="C1418" t="s">
        <v>12719</v>
      </c>
      <c r="D1418" t="s">
        <v>102</v>
      </c>
      <c r="F1418" t="s">
        <v>6199</v>
      </c>
      <c r="G1418">
        <v>86</v>
      </c>
      <c r="H1418" t="s">
        <v>6629</v>
      </c>
      <c r="I1418" t="s">
        <v>12719</v>
      </c>
      <c r="K1418">
        <v>1</v>
      </c>
      <c r="L1418" t="s">
        <v>6304</v>
      </c>
      <c r="M1418" t="s">
        <v>6361</v>
      </c>
      <c r="O1418" t="s">
        <v>12717</v>
      </c>
      <c r="P1418" t="s">
        <v>102</v>
      </c>
      <c r="T1418" t="s">
        <v>6227</v>
      </c>
    </row>
    <row r="1419" spans="1:23" x14ac:dyDescent="0.25">
      <c r="A1419" t="s">
        <v>12720</v>
      </c>
      <c r="B1419">
        <v>1</v>
      </c>
      <c r="C1419" t="s">
        <v>12721</v>
      </c>
      <c r="D1419" t="s">
        <v>102</v>
      </c>
      <c r="E1419" t="s">
        <v>12722</v>
      </c>
      <c r="F1419" t="s">
        <v>6231</v>
      </c>
      <c r="G1419">
        <v>16</v>
      </c>
      <c r="H1419" t="s">
        <v>6421</v>
      </c>
      <c r="I1419" t="s">
        <v>12721</v>
      </c>
      <c r="J1419">
        <v>18633</v>
      </c>
      <c r="K1419">
        <v>6</v>
      </c>
      <c r="L1419" t="s">
        <v>9121</v>
      </c>
      <c r="M1419" t="s">
        <v>6210</v>
      </c>
      <c r="N1419">
        <v>29</v>
      </c>
      <c r="O1419" t="s">
        <v>12723</v>
      </c>
      <c r="P1419" t="s">
        <v>102</v>
      </c>
      <c r="R1419">
        <v>4012737</v>
      </c>
      <c r="T1419" t="s">
        <v>6313</v>
      </c>
      <c r="V1419" t="s">
        <v>12724</v>
      </c>
      <c r="W1419">
        <v>29904</v>
      </c>
    </row>
    <row r="1420" spans="1:23" x14ac:dyDescent="0.25">
      <c r="A1420" t="s">
        <v>12725</v>
      </c>
      <c r="B1420">
        <v>1</v>
      </c>
      <c r="C1420" t="s">
        <v>12726</v>
      </c>
      <c r="D1420" t="s">
        <v>6610</v>
      </c>
      <c r="F1420" t="s">
        <v>6199</v>
      </c>
      <c r="G1420">
        <v>47</v>
      </c>
      <c r="H1420" t="s">
        <v>7849</v>
      </c>
      <c r="I1420" t="s">
        <v>12726</v>
      </c>
      <c r="J1420">
        <v>28111</v>
      </c>
      <c r="K1420">
        <v>0</v>
      </c>
      <c r="L1420" t="s">
        <v>6290</v>
      </c>
      <c r="M1420" t="s">
        <v>12727</v>
      </c>
      <c r="N1420">
        <v>26</v>
      </c>
      <c r="O1420" t="s">
        <v>12728</v>
      </c>
      <c r="P1420" t="s">
        <v>6610</v>
      </c>
      <c r="T1420" t="s">
        <v>6219</v>
      </c>
      <c r="U1420" t="s">
        <v>2209</v>
      </c>
      <c r="V1420" t="s">
        <v>9949</v>
      </c>
    </row>
    <row r="1421" spans="1:23" x14ac:dyDescent="0.25">
      <c r="A1421" t="s">
        <v>12729</v>
      </c>
      <c r="B1421">
        <v>1</v>
      </c>
      <c r="C1421" t="s">
        <v>12730</v>
      </c>
      <c r="D1421" t="s">
        <v>102</v>
      </c>
      <c r="F1421" t="s">
        <v>6199</v>
      </c>
      <c r="G1421">
        <v>0</v>
      </c>
      <c r="H1421" t="s">
        <v>6416</v>
      </c>
      <c r="I1421" t="s">
        <v>12730</v>
      </c>
      <c r="K1421">
        <v>1</v>
      </c>
      <c r="L1421" t="s">
        <v>6240</v>
      </c>
      <c r="M1421" t="s">
        <v>7386</v>
      </c>
      <c r="O1421" t="s">
        <v>12731</v>
      </c>
      <c r="P1421" t="s">
        <v>102</v>
      </c>
      <c r="T1421" t="s">
        <v>6446</v>
      </c>
    </row>
    <row r="1422" spans="1:23" x14ac:dyDescent="0.25">
      <c r="A1422" t="s">
        <v>1550</v>
      </c>
      <c r="B1422">
        <v>1</v>
      </c>
      <c r="C1422" t="s">
        <v>1549</v>
      </c>
      <c r="D1422" t="s">
        <v>64</v>
      </c>
      <c r="F1422" t="s">
        <v>6199</v>
      </c>
      <c r="G1422">
        <v>24</v>
      </c>
      <c r="H1422" t="s">
        <v>6367</v>
      </c>
      <c r="I1422" t="s">
        <v>1549</v>
      </c>
      <c r="J1422">
        <v>24116</v>
      </c>
      <c r="K1422">
        <v>2</v>
      </c>
      <c r="L1422" t="s">
        <v>7633</v>
      </c>
      <c r="M1422" t="s">
        <v>12732</v>
      </c>
      <c r="N1422">
        <v>25</v>
      </c>
      <c r="O1422" t="s">
        <v>12733</v>
      </c>
      <c r="P1422" t="s">
        <v>64</v>
      </c>
      <c r="S1422">
        <v>2</v>
      </c>
      <c r="T1422" t="s">
        <v>6454</v>
      </c>
      <c r="U1422" t="s">
        <v>72</v>
      </c>
      <c r="V1422" t="s">
        <v>12734</v>
      </c>
    </row>
    <row r="1423" spans="1:23" x14ac:dyDescent="0.25">
      <c r="A1423" t="s">
        <v>12735</v>
      </c>
      <c r="B1423">
        <v>1</v>
      </c>
      <c r="C1423" t="s">
        <v>12736</v>
      </c>
      <c r="D1423" t="s">
        <v>29</v>
      </c>
      <c r="F1423" t="s">
        <v>6231</v>
      </c>
      <c r="G1423">
        <v>9</v>
      </c>
      <c r="H1423" t="s">
        <v>6471</v>
      </c>
      <c r="I1423" t="s">
        <v>12736</v>
      </c>
      <c r="J1423">
        <v>15381</v>
      </c>
      <c r="K1423">
        <v>2</v>
      </c>
      <c r="L1423" t="s">
        <v>6811</v>
      </c>
      <c r="M1423" t="s">
        <v>12737</v>
      </c>
      <c r="N1423">
        <v>26</v>
      </c>
      <c r="O1423" t="s">
        <v>12738</v>
      </c>
      <c r="P1423" t="s">
        <v>29</v>
      </c>
      <c r="R1423">
        <v>16237</v>
      </c>
      <c r="T1423" t="s">
        <v>6757</v>
      </c>
      <c r="V1423" t="s">
        <v>12421</v>
      </c>
      <c r="W1423">
        <v>27019</v>
      </c>
    </row>
    <row r="1424" spans="1:23" x14ac:dyDescent="0.25">
      <c r="A1424" t="s">
        <v>12739</v>
      </c>
      <c r="B1424">
        <v>1</v>
      </c>
      <c r="C1424" t="s">
        <v>12740</v>
      </c>
      <c r="F1424" t="s">
        <v>6231</v>
      </c>
      <c r="G1424">
        <v>0</v>
      </c>
      <c r="H1424" t="s">
        <v>30</v>
      </c>
      <c r="I1424" t="s">
        <v>12740</v>
      </c>
      <c r="J1424">
        <v>18837</v>
      </c>
      <c r="K1424">
        <v>0</v>
      </c>
      <c r="L1424" t="s">
        <v>6906</v>
      </c>
      <c r="M1424" t="s">
        <v>12741</v>
      </c>
      <c r="O1424" t="s">
        <v>12742</v>
      </c>
      <c r="P1424" t="s">
        <v>30</v>
      </c>
      <c r="T1424" t="s">
        <v>30</v>
      </c>
    </row>
    <row r="1425" spans="1:23" x14ac:dyDescent="0.25">
      <c r="A1425" t="s">
        <v>12743</v>
      </c>
      <c r="B1425">
        <v>1</v>
      </c>
      <c r="C1425" t="s">
        <v>12744</v>
      </c>
      <c r="D1425" t="s">
        <v>102</v>
      </c>
      <c r="F1425" t="s">
        <v>6199</v>
      </c>
      <c r="G1425">
        <v>86</v>
      </c>
      <c r="H1425" t="s">
        <v>6232</v>
      </c>
      <c r="I1425" t="s">
        <v>12744</v>
      </c>
      <c r="J1425">
        <v>24755</v>
      </c>
      <c r="K1425">
        <v>3</v>
      </c>
      <c r="L1425" t="s">
        <v>6913</v>
      </c>
      <c r="M1425" t="s">
        <v>8861</v>
      </c>
      <c r="N1425">
        <v>27</v>
      </c>
      <c r="O1425" t="s">
        <v>12745</v>
      </c>
      <c r="P1425" t="s">
        <v>102</v>
      </c>
      <c r="S1425">
        <v>9</v>
      </c>
      <c r="T1425" t="s">
        <v>6227</v>
      </c>
      <c r="U1425" t="s">
        <v>2224</v>
      </c>
      <c r="V1425" t="s">
        <v>12746</v>
      </c>
    </row>
    <row r="1426" spans="1:23" x14ac:dyDescent="0.25">
      <c r="A1426" t="s">
        <v>12747</v>
      </c>
      <c r="B1426">
        <v>1</v>
      </c>
      <c r="C1426" t="s">
        <v>12748</v>
      </c>
      <c r="D1426" t="s">
        <v>126</v>
      </c>
      <c r="E1426" t="s">
        <v>12749</v>
      </c>
      <c r="F1426" t="s">
        <v>6199</v>
      </c>
      <c r="G1426">
        <v>48</v>
      </c>
      <c r="H1426" t="s">
        <v>6208</v>
      </c>
      <c r="I1426" t="s">
        <v>12748</v>
      </c>
      <c r="J1426">
        <v>21297</v>
      </c>
      <c r="K1426">
        <v>3</v>
      </c>
      <c r="L1426" t="s">
        <v>12750</v>
      </c>
      <c r="M1426" t="s">
        <v>6338</v>
      </c>
      <c r="N1426">
        <v>26</v>
      </c>
      <c r="O1426" t="s">
        <v>12751</v>
      </c>
      <c r="P1426" t="s">
        <v>126</v>
      </c>
      <c r="R1426">
        <v>3122421</v>
      </c>
      <c r="T1426" t="s">
        <v>6204</v>
      </c>
      <c r="V1426" t="s">
        <v>11225</v>
      </c>
      <c r="W1426">
        <v>32128</v>
      </c>
    </row>
    <row r="1427" spans="1:23" x14ac:dyDescent="0.25">
      <c r="A1427" t="s">
        <v>12752</v>
      </c>
      <c r="B1427">
        <v>1</v>
      </c>
      <c r="C1427" t="s">
        <v>12753</v>
      </c>
      <c r="D1427" t="s">
        <v>102</v>
      </c>
      <c r="F1427" t="s">
        <v>6199</v>
      </c>
      <c r="G1427">
        <v>43</v>
      </c>
      <c r="H1427" t="s">
        <v>6260</v>
      </c>
      <c r="I1427" t="s">
        <v>12753</v>
      </c>
      <c r="J1427">
        <v>22327</v>
      </c>
      <c r="K1427">
        <v>3</v>
      </c>
      <c r="L1427" t="s">
        <v>9082</v>
      </c>
      <c r="M1427" t="s">
        <v>12754</v>
      </c>
      <c r="N1427">
        <v>26</v>
      </c>
      <c r="O1427" t="s">
        <v>12755</v>
      </c>
      <c r="P1427" t="s">
        <v>102</v>
      </c>
      <c r="R1427">
        <v>3910287</v>
      </c>
      <c r="T1427" t="s">
        <v>6219</v>
      </c>
      <c r="V1427" t="s">
        <v>12756</v>
      </c>
      <c r="W1427">
        <v>33254</v>
      </c>
    </row>
    <row r="1428" spans="1:23" x14ac:dyDescent="0.25">
      <c r="A1428" t="s">
        <v>2252</v>
      </c>
      <c r="B1428">
        <v>1</v>
      </c>
      <c r="C1428" t="s">
        <v>2622</v>
      </c>
      <c r="D1428" t="s">
        <v>126</v>
      </c>
      <c r="F1428" t="s">
        <v>6199</v>
      </c>
      <c r="G1428">
        <v>82</v>
      </c>
      <c r="H1428" t="s">
        <v>6351</v>
      </c>
      <c r="I1428" t="s">
        <v>2622</v>
      </c>
      <c r="J1428">
        <v>23485</v>
      </c>
      <c r="K1428">
        <v>4</v>
      </c>
      <c r="L1428" t="s">
        <v>6612</v>
      </c>
      <c r="M1428" t="s">
        <v>12757</v>
      </c>
      <c r="N1428">
        <v>25</v>
      </c>
      <c r="O1428" t="s">
        <v>12758</v>
      </c>
      <c r="P1428" t="s">
        <v>126</v>
      </c>
      <c r="S1428">
        <v>2</v>
      </c>
      <c r="T1428" t="s">
        <v>6363</v>
      </c>
      <c r="U1428" t="s">
        <v>2241</v>
      </c>
      <c r="V1428" t="s">
        <v>12759</v>
      </c>
    </row>
    <row r="1429" spans="1:23" x14ac:dyDescent="0.25">
      <c r="A1429" t="s">
        <v>12760</v>
      </c>
      <c r="B1429">
        <v>1</v>
      </c>
      <c r="C1429" t="s">
        <v>12761</v>
      </c>
      <c r="D1429" t="s">
        <v>64</v>
      </c>
      <c r="F1429" t="s">
        <v>6199</v>
      </c>
      <c r="G1429">
        <v>34</v>
      </c>
      <c r="H1429" t="s">
        <v>6276</v>
      </c>
      <c r="I1429" t="s">
        <v>12761</v>
      </c>
      <c r="J1429">
        <v>28505</v>
      </c>
      <c r="K1429">
        <v>0</v>
      </c>
      <c r="L1429" t="s">
        <v>6913</v>
      </c>
      <c r="M1429" t="s">
        <v>12762</v>
      </c>
      <c r="N1429">
        <v>23</v>
      </c>
      <c r="O1429" t="s">
        <v>12763</v>
      </c>
      <c r="P1429" t="s">
        <v>64</v>
      </c>
      <c r="T1429" t="s">
        <v>6264</v>
      </c>
      <c r="U1429" t="s">
        <v>2221</v>
      </c>
      <c r="V1429" t="s">
        <v>12764</v>
      </c>
    </row>
    <row r="1430" spans="1:23" x14ac:dyDescent="0.25">
      <c r="A1430" t="s">
        <v>12765</v>
      </c>
      <c r="B1430">
        <v>1</v>
      </c>
      <c r="C1430" t="s">
        <v>12766</v>
      </c>
      <c r="D1430" t="s">
        <v>126</v>
      </c>
      <c r="F1430" t="s">
        <v>6231</v>
      </c>
      <c r="G1430">
        <v>45</v>
      </c>
      <c r="H1430" t="s">
        <v>6351</v>
      </c>
      <c r="I1430" t="s">
        <v>12766</v>
      </c>
      <c r="J1430">
        <v>26475</v>
      </c>
      <c r="K1430">
        <v>1</v>
      </c>
      <c r="L1430" t="s">
        <v>6360</v>
      </c>
      <c r="M1430" t="s">
        <v>7294</v>
      </c>
      <c r="N1430">
        <v>25</v>
      </c>
      <c r="O1430" t="s">
        <v>12767</v>
      </c>
      <c r="P1430" t="s">
        <v>126</v>
      </c>
      <c r="Q1430" t="s">
        <v>6922</v>
      </c>
      <c r="T1430" t="s">
        <v>6355</v>
      </c>
      <c r="V1430" t="s">
        <v>12768</v>
      </c>
    </row>
    <row r="1431" spans="1:23" x14ac:dyDescent="0.25">
      <c r="A1431" t="s">
        <v>12769</v>
      </c>
      <c r="B1431">
        <v>1</v>
      </c>
      <c r="C1431" t="s">
        <v>12770</v>
      </c>
      <c r="D1431" t="s">
        <v>102</v>
      </c>
      <c r="E1431" t="s">
        <v>12771</v>
      </c>
      <c r="F1431" t="s">
        <v>6199</v>
      </c>
      <c r="G1431">
        <v>5</v>
      </c>
      <c r="H1431" t="s">
        <v>6215</v>
      </c>
      <c r="I1431" t="s">
        <v>12770</v>
      </c>
      <c r="J1431">
        <v>20816</v>
      </c>
      <c r="K1431">
        <v>7</v>
      </c>
      <c r="L1431" t="s">
        <v>12772</v>
      </c>
      <c r="M1431" t="s">
        <v>12773</v>
      </c>
      <c r="N1431">
        <v>28</v>
      </c>
      <c r="O1431" t="s">
        <v>12774</v>
      </c>
      <c r="P1431" t="s">
        <v>102</v>
      </c>
      <c r="R1431">
        <v>4039057</v>
      </c>
      <c r="S1431">
        <v>6</v>
      </c>
      <c r="T1431" t="s">
        <v>6227</v>
      </c>
      <c r="U1431" t="s">
        <v>2248</v>
      </c>
      <c r="V1431" t="s">
        <v>12775</v>
      </c>
      <c r="W1431">
        <v>32494</v>
      </c>
    </row>
    <row r="1432" spans="1:23" x14ac:dyDescent="0.25">
      <c r="A1432" t="s">
        <v>12776</v>
      </c>
      <c r="B1432">
        <v>1</v>
      </c>
      <c r="C1432" t="s">
        <v>12777</v>
      </c>
      <c r="D1432" t="s">
        <v>102</v>
      </c>
      <c r="F1432" t="s">
        <v>6199</v>
      </c>
      <c r="G1432">
        <v>0</v>
      </c>
      <c r="H1432" t="s">
        <v>8162</v>
      </c>
      <c r="I1432" t="s">
        <v>12777</v>
      </c>
      <c r="K1432">
        <v>1</v>
      </c>
      <c r="L1432" t="s">
        <v>12778</v>
      </c>
      <c r="M1432" t="s">
        <v>8746</v>
      </c>
      <c r="O1432" t="s">
        <v>12779</v>
      </c>
      <c r="P1432" t="s">
        <v>102</v>
      </c>
      <c r="T1432" t="s">
        <v>6454</v>
      </c>
    </row>
    <row r="1433" spans="1:23" x14ac:dyDescent="0.25">
      <c r="A1433" t="s">
        <v>12780</v>
      </c>
      <c r="B1433">
        <v>1</v>
      </c>
      <c r="C1433" t="s">
        <v>12781</v>
      </c>
      <c r="D1433" t="s">
        <v>102</v>
      </c>
      <c r="F1433" t="s">
        <v>6199</v>
      </c>
      <c r="G1433">
        <v>31</v>
      </c>
      <c r="H1433" t="s">
        <v>6421</v>
      </c>
      <c r="I1433" t="s">
        <v>12781</v>
      </c>
      <c r="J1433">
        <v>28242</v>
      </c>
      <c r="K1433">
        <v>0</v>
      </c>
      <c r="L1433" t="s">
        <v>9121</v>
      </c>
      <c r="M1433" t="s">
        <v>7016</v>
      </c>
      <c r="N1433">
        <v>22</v>
      </c>
      <c r="O1433" t="s">
        <v>12782</v>
      </c>
      <c r="P1433" t="s">
        <v>102</v>
      </c>
      <c r="T1433" t="s">
        <v>6219</v>
      </c>
      <c r="U1433" t="s">
        <v>2209</v>
      </c>
      <c r="V1433" t="s">
        <v>6661</v>
      </c>
    </row>
    <row r="1434" spans="1:23" x14ac:dyDescent="0.25">
      <c r="A1434" t="s">
        <v>12783</v>
      </c>
      <c r="B1434">
        <v>1</v>
      </c>
      <c r="C1434" t="s">
        <v>12784</v>
      </c>
      <c r="D1434" t="s">
        <v>102</v>
      </c>
      <c r="E1434" t="s">
        <v>12785</v>
      </c>
      <c r="F1434" t="s">
        <v>6231</v>
      </c>
      <c r="G1434">
        <v>88</v>
      </c>
      <c r="H1434" t="s">
        <v>6296</v>
      </c>
      <c r="I1434" t="s">
        <v>12784</v>
      </c>
      <c r="J1434">
        <v>20462</v>
      </c>
      <c r="K1434">
        <v>4</v>
      </c>
      <c r="L1434" t="s">
        <v>7800</v>
      </c>
      <c r="M1434" t="s">
        <v>12786</v>
      </c>
      <c r="N1434">
        <v>26</v>
      </c>
      <c r="O1434" t="s">
        <v>12787</v>
      </c>
      <c r="P1434" t="s">
        <v>102</v>
      </c>
      <c r="R1434">
        <v>4329491</v>
      </c>
      <c r="T1434" t="s">
        <v>6204</v>
      </c>
      <c r="V1434" t="s">
        <v>12788</v>
      </c>
      <c r="W1434">
        <v>31322</v>
      </c>
    </row>
    <row r="1435" spans="1:23" x14ac:dyDescent="0.25">
      <c r="A1435" t="s">
        <v>12789</v>
      </c>
      <c r="B1435">
        <v>1</v>
      </c>
      <c r="C1435" t="s">
        <v>12790</v>
      </c>
      <c r="D1435" t="s">
        <v>31</v>
      </c>
      <c r="F1435" t="s">
        <v>6231</v>
      </c>
      <c r="G1435">
        <v>4</v>
      </c>
      <c r="H1435" t="s">
        <v>6837</v>
      </c>
      <c r="I1435" t="s">
        <v>12790</v>
      </c>
      <c r="J1435">
        <v>12088</v>
      </c>
      <c r="K1435">
        <v>13</v>
      </c>
      <c r="L1435" t="s">
        <v>8761</v>
      </c>
      <c r="M1435" t="s">
        <v>12791</v>
      </c>
      <c r="N1435">
        <v>41</v>
      </c>
      <c r="O1435" t="s">
        <v>12792</v>
      </c>
      <c r="P1435" t="s">
        <v>31</v>
      </c>
      <c r="T1435" t="s">
        <v>7359</v>
      </c>
      <c r="V1435" t="s">
        <v>12793</v>
      </c>
    </row>
    <row r="1436" spans="1:23" x14ac:dyDescent="0.25">
      <c r="A1436" t="s">
        <v>12794</v>
      </c>
      <c r="B1436">
        <v>1</v>
      </c>
      <c r="C1436" t="s">
        <v>12795</v>
      </c>
      <c r="D1436" t="s">
        <v>64</v>
      </c>
      <c r="F1436" t="s">
        <v>6231</v>
      </c>
      <c r="G1436">
        <v>42</v>
      </c>
      <c r="H1436" t="s">
        <v>6315</v>
      </c>
      <c r="I1436" t="s">
        <v>12795</v>
      </c>
      <c r="J1436">
        <v>19175</v>
      </c>
      <c r="K1436">
        <v>5</v>
      </c>
      <c r="L1436" t="s">
        <v>8081</v>
      </c>
      <c r="M1436" t="s">
        <v>12796</v>
      </c>
      <c r="N1436">
        <v>27</v>
      </c>
      <c r="O1436" t="s">
        <v>12797</v>
      </c>
      <c r="P1436" t="s">
        <v>64</v>
      </c>
      <c r="R1436">
        <v>2969103</v>
      </c>
      <c r="T1436" t="s">
        <v>6346</v>
      </c>
      <c r="V1436" t="s">
        <v>12798</v>
      </c>
      <c r="W1436">
        <v>30522</v>
      </c>
    </row>
    <row r="1437" spans="1:23" x14ac:dyDescent="0.25">
      <c r="A1437" t="s">
        <v>1518</v>
      </c>
      <c r="B1437">
        <v>1</v>
      </c>
      <c r="C1437" t="s">
        <v>1517</v>
      </c>
      <c r="D1437" t="s">
        <v>64</v>
      </c>
      <c r="F1437" t="s">
        <v>6199</v>
      </c>
      <c r="G1437">
        <v>20</v>
      </c>
      <c r="H1437" t="s">
        <v>8955</v>
      </c>
      <c r="I1437" t="s">
        <v>1517</v>
      </c>
      <c r="J1437">
        <v>26040</v>
      </c>
      <c r="K1437">
        <v>1</v>
      </c>
      <c r="L1437" t="s">
        <v>12799</v>
      </c>
      <c r="M1437" t="s">
        <v>6790</v>
      </c>
      <c r="N1437">
        <v>22</v>
      </c>
      <c r="O1437" t="s">
        <v>12800</v>
      </c>
      <c r="P1437" t="s">
        <v>64</v>
      </c>
      <c r="S1437">
        <v>4</v>
      </c>
      <c r="T1437" t="s">
        <v>6219</v>
      </c>
      <c r="U1437" t="s">
        <v>2236</v>
      </c>
      <c r="V1437" t="s">
        <v>12801</v>
      </c>
    </row>
    <row r="1438" spans="1:23" x14ac:dyDescent="0.25">
      <c r="A1438" t="s">
        <v>12802</v>
      </c>
      <c r="B1438">
        <v>1</v>
      </c>
      <c r="C1438" t="s">
        <v>12803</v>
      </c>
      <c r="D1438" t="s">
        <v>102</v>
      </c>
      <c r="E1438" t="s">
        <v>12804</v>
      </c>
      <c r="F1438" t="s">
        <v>6231</v>
      </c>
      <c r="G1438">
        <v>82</v>
      </c>
      <c r="H1438" t="s">
        <v>6336</v>
      </c>
      <c r="I1438" t="s">
        <v>12803</v>
      </c>
      <c r="J1438">
        <v>14883</v>
      </c>
      <c r="K1438">
        <v>9</v>
      </c>
      <c r="L1438" t="s">
        <v>6018</v>
      </c>
      <c r="M1438" t="s">
        <v>12805</v>
      </c>
      <c r="N1438">
        <v>30</v>
      </c>
      <c r="O1438" t="s">
        <v>12806</v>
      </c>
      <c r="P1438" t="s">
        <v>102</v>
      </c>
      <c r="R1438">
        <v>15998</v>
      </c>
      <c r="T1438" t="s">
        <v>6346</v>
      </c>
      <c r="V1438" t="s">
        <v>12807</v>
      </c>
      <c r="W1438">
        <v>26725</v>
      </c>
    </row>
    <row r="1439" spans="1:23" x14ac:dyDescent="0.25">
      <c r="A1439" t="s">
        <v>12808</v>
      </c>
      <c r="B1439">
        <v>1</v>
      </c>
      <c r="C1439" t="s">
        <v>12809</v>
      </c>
      <c r="D1439" t="s">
        <v>126</v>
      </c>
      <c r="F1439" t="s">
        <v>6199</v>
      </c>
      <c r="G1439">
        <v>82</v>
      </c>
      <c r="H1439" t="s">
        <v>6658</v>
      </c>
      <c r="I1439" t="s">
        <v>12809</v>
      </c>
      <c r="J1439">
        <v>25621</v>
      </c>
      <c r="K1439">
        <v>2</v>
      </c>
      <c r="L1439" t="s">
        <v>12810</v>
      </c>
      <c r="M1439" t="s">
        <v>12811</v>
      </c>
      <c r="N1439">
        <v>25</v>
      </c>
      <c r="O1439" t="s">
        <v>12812</v>
      </c>
      <c r="P1439" t="s">
        <v>126</v>
      </c>
      <c r="S1439">
        <v>7</v>
      </c>
      <c r="T1439" t="s">
        <v>6227</v>
      </c>
      <c r="U1439" t="s">
        <v>54</v>
      </c>
      <c r="V1439" t="s">
        <v>12813</v>
      </c>
    </row>
    <row r="1440" spans="1:23" x14ac:dyDescent="0.25">
      <c r="A1440" t="s">
        <v>12814</v>
      </c>
      <c r="B1440">
        <v>1</v>
      </c>
      <c r="C1440" t="s">
        <v>12815</v>
      </c>
      <c r="D1440" t="s">
        <v>102</v>
      </c>
      <c r="F1440" t="s">
        <v>6199</v>
      </c>
      <c r="G1440">
        <v>83</v>
      </c>
      <c r="H1440" t="s">
        <v>6776</v>
      </c>
      <c r="I1440" t="s">
        <v>12815</v>
      </c>
      <c r="K1440">
        <v>1</v>
      </c>
      <c r="L1440" t="s">
        <v>12816</v>
      </c>
      <c r="M1440" t="s">
        <v>12817</v>
      </c>
      <c r="N1440">
        <v>25</v>
      </c>
      <c r="O1440" t="s">
        <v>12818</v>
      </c>
      <c r="P1440" t="s">
        <v>102</v>
      </c>
      <c r="T1440" t="s">
        <v>6204</v>
      </c>
      <c r="V1440" t="s">
        <v>7756</v>
      </c>
    </row>
    <row r="1441" spans="1:23" x14ac:dyDescent="0.25">
      <c r="A1441" t="s">
        <v>12819</v>
      </c>
      <c r="B1441">
        <v>1</v>
      </c>
      <c r="C1441" t="s">
        <v>12820</v>
      </c>
      <c r="D1441" t="s">
        <v>126</v>
      </c>
      <c r="F1441" t="s">
        <v>6231</v>
      </c>
      <c r="G1441">
        <v>46</v>
      </c>
      <c r="H1441" t="s">
        <v>6947</v>
      </c>
      <c r="I1441" t="s">
        <v>12820</v>
      </c>
      <c r="J1441">
        <v>22113</v>
      </c>
      <c r="K1441">
        <v>2</v>
      </c>
      <c r="L1441" t="s">
        <v>8921</v>
      </c>
      <c r="M1441" t="s">
        <v>9135</v>
      </c>
      <c r="N1441">
        <v>24</v>
      </c>
      <c r="O1441" t="s">
        <v>12821</v>
      </c>
      <c r="P1441" t="s">
        <v>126</v>
      </c>
      <c r="R1441">
        <v>3915400</v>
      </c>
      <c r="T1441" t="s">
        <v>6227</v>
      </c>
      <c r="V1441" t="s">
        <v>12822</v>
      </c>
      <c r="W1441">
        <v>33007</v>
      </c>
    </row>
    <row r="1442" spans="1:23" x14ac:dyDescent="0.25">
      <c r="A1442" t="s">
        <v>12823</v>
      </c>
      <c r="B1442">
        <v>1</v>
      </c>
      <c r="C1442" t="s">
        <v>12824</v>
      </c>
      <c r="D1442" t="s">
        <v>102</v>
      </c>
      <c r="E1442" t="s">
        <v>12825</v>
      </c>
      <c r="F1442" t="s">
        <v>6199</v>
      </c>
      <c r="G1442">
        <v>0</v>
      </c>
      <c r="H1442" t="s">
        <v>7128</v>
      </c>
      <c r="I1442" t="s">
        <v>12824</v>
      </c>
      <c r="J1442">
        <v>20890</v>
      </c>
      <c r="K1442">
        <v>3</v>
      </c>
      <c r="L1442" t="s">
        <v>12826</v>
      </c>
      <c r="M1442" t="s">
        <v>12827</v>
      </c>
      <c r="N1442">
        <v>24</v>
      </c>
      <c r="O1442" t="s">
        <v>12828</v>
      </c>
      <c r="P1442" t="s">
        <v>102</v>
      </c>
      <c r="R1442">
        <v>3921571</v>
      </c>
      <c r="T1442" t="s">
        <v>6346</v>
      </c>
      <c r="V1442" t="s">
        <v>12829</v>
      </c>
      <c r="W1442">
        <v>32636</v>
      </c>
    </row>
    <row r="1443" spans="1:23" x14ac:dyDescent="0.25">
      <c r="A1443" t="s">
        <v>747</v>
      </c>
      <c r="B1443">
        <v>1</v>
      </c>
      <c r="C1443" t="s">
        <v>12830</v>
      </c>
      <c r="D1443" t="s">
        <v>102</v>
      </c>
      <c r="E1443" t="s">
        <v>12831</v>
      </c>
      <c r="F1443" t="s">
        <v>6199</v>
      </c>
      <c r="G1443">
        <v>80</v>
      </c>
      <c r="H1443" t="s">
        <v>6421</v>
      </c>
      <c r="I1443" t="s">
        <v>12830</v>
      </c>
      <c r="J1443">
        <v>18241</v>
      </c>
      <c r="K1443">
        <v>6</v>
      </c>
      <c r="L1443" t="s">
        <v>6321</v>
      </c>
      <c r="M1443" t="s">
        <v>12832</v>
      </c>
      <c r="N1443">
        <v>31</v>
      </c>
      <c r="O1443" t="s">
        <v>12833</v>
      </c>
      <c r="P1443" t="s">
        <v>102</v>
      </c>
      <c r="R1443">
        <v>3056906</v>
      </c>
      <c r="T1443" t="s">
        <v>6204</v>
      </c>
      <c r="V1443" t="s">
        <v>11734</v>
      </c>
      <c r="W1443">
        <v>29958</v>
      </c>
    </row>
    <row r="1444" spans="1:23" x14ac:dyDescent="0.25">
      <c r="A1444" t="s">
        <v>12834</v>
      </c>
      <c r="B1444">
        <v>1</v>
      </c>
      <c r="C1444" t="s">
        <v>7239</v>
      </c>
      <c r="D1444" t="s">
        <v>102</v>
      </c>
      <c r="F1444" t="s">
        <v>6925</v>
      </c>
      <c r="G1444">
        <v>0</v>
      </c>
      <c r="H1444" t="s">
        <v>7128</v>
      </c>
      <c r="I1444" t="s">
        <v>7239</v>
      </c>
      <c r="J1444">
        <v>4291</v>
      </c>
      <c r="K1444">
        <v>17</v>
      </c>
      <c r="L1444" t="s">
        <v>6018</v>
      </c>
      <c r="M1444" t="s">
        <v>12835</v>
      </c>
      <c r="N1444">
        <v>38</v>
      </c>
      <c r="O1444" t="s">
        <v>12836</v>
      </c>
      <c r="P1444" t="s">
        <v>102</v>
      </c>
      <c r="T1444" t="s">
        <v>6219</v>
      </c>
      <c r="V1444" t="s">
        <v>12837</v>
      </c>
      <c r="W1444">
        <v>7448</v>
      </c>
    </row>
    <row r="1445" spans="1:23" x14ac:dyDescent="0.25">
      <c r="A1445" t="s">
        <v>12838</v>
      </c>
      <c r="B1445">
        <v>1</v>
      </c>
      <c r="C1445" t="s">
        <v>12839</v>
      </c>
      <c r="D1445" t="s">
        <v>6787</v>
      </c>
      <c r="F1445" t="s">
        <v>6199</v>
      </c>
      <c r="G1445">
        <v>47</v>
      </c>
      <c r="H1445" t="s">
        <v>6208</v>
      </c>
      <c r="I1445" t="s">
        <v>12839</v>
      </c>
      <c r="J1445">
        <v>22346</v>
      </c>
      <c r="K1445">
        <v>3</v>
      </c>
      <c r="L1445" t="s">
        <v>6754</v>
      </c>
      <c r="M1445" t="s">
        <v>12840</v>
      </c>
      <c r="N1445">
        <v>26</v>
      </c>
      <c r="O1445" t="s">
        <v>12841</v>
      </c>
      <c r="P1445" t="s">
        <v>64</v>
      </c>
      <c r="R1445">
        <v>3895835</v>
      </c>
      <c r="T1445" t="s">
        <v>6212</v>
      </c>
      <c r="V1445" t="s">
        <v>8341</v>
      </c>
      <c r="W1445">
        <v>33021</v>
      </c>
    </row>
    <row r="1446" spans="1:23" x14ac:dyDescent="0.25">
      <c r="A1446" t="s">
        <v>12842</v>
      </c>
      <c r="B1446">
        <v>1</v>
      </c>
      <c r="C1446" t="s">
        <v>12843</v>
      </c>
      <c r="D1446" t="s">
        <v>102</v>
      </c>
      <c r="E1446" t="s">
        <v>12844</v>
      </c>
      <c r="F1446" t="s">
        <v>6231</v>
      </c>
      <c r="G1446">
        <v>13</v>
      </c>
      <c r="H1446" t="s">
        <v>8162</v>
      </c>
      <c r="I1446" t="s">
        <v>12843</v>
      </c>
      <c r="J1446">
        <v>16899</v>
      </c>
      <c r="K1446">
        <v>7</v>
      </c>
      <c r="L1446" t="s">
        <v>12845</v>
      </c>
      <c r="M1446" t="s">
        <v>10960</v>
      </c>
      <c r="N1446">
        <v>29</v>
      </c>
      <c r="O1446" t="s">
        <v>12846</v>
      </c>
      <c r="P1446" t="s">
        <v>102</v>
      </c>
      <c r="R1446">
        <v>2576785</v>
      </c>
      <c r="T1446" t="s">
        <v>6346</v>
      </c>
      <c r="V1446" t="s">
        <v>12847</v>
      </c>
      <c r="W1446">
        <v>900026</v>
      </c>
    </row>
    <row r="1447" spans="1:23" x14ac:dyDescent="0.25">
      <c r="A1447" t="s">
        <v>1537</v>
      </c>
      <c r="B1447">
        <v>1</v>
      </c>
      <c r="C1447" t="s">
        <v>1536</v>
      </c>
      <c r="D1447" t="s">
        <v>64</v>
      </c>
      <c r="F1447" t="s">
        <v>6199</v>
      </c>
      <c r="G1447">
        <v>4</v>
      </c>
      <c r="H1447" t="s">
        <v>6837</v>
      </c>
      <c r="I1447" t="s">
        <v>1536</v>
      </c>
      <c r="J1447">
        <v>25942</v>
      </c>
      <c r="K1447">
        <v>1</v>
      </c>
      <c r="L1447" t="s">
        <v>8099</v>
      </c>
      <c r="M1447" t="s">
        <v>8704</v>
      </c>
      <c r="N1447">
        <v>25</v>
      </c>
      <c r="O1447" t="s">
        <v>12848</v>
      </c>
      <c r="P1447" t="s">
        <v>64</v>
      </c>
      <c r="S1447">
        <v>2</v>
      </c>
      <c r="T1447" t="s">
        <v>6313</v>
      </c>
      <c r="U1447" t="s">
        <v>2219</v>
      </c>
      <c r="V1447" t="s">
        <v>12849</v>
      </c>
    </row>
    <row r="1448" spans="1:23" x14ac:dyDescent="0.25">
      <c r="A1448" t="s">
        <v>12850</v>
      </c>
      <c r="B1448">
        <v>1</v>
      </c>
      <c r="C1448" t="s">
        <v>12851</v>
      </c>
      <c r="F1448" t="s">
        <v>6231</v>
      </c>
      <c r="G1448">
        <v>0</v>
      </c>
      <c r="H1448" t="s">
        <v>30</v>
      </c>
      <c r="I1448" t="s">
        <v>12851</v>
      </c>
      <c r="J1448">
        <v>21857</v>
      </c>
      <c r="K1448">
        <v>0</v>
      </c>
      <c r="L1448" t="s">
        <v>6572</v>
      </c>
      <c r="M1448" t="s">
        <v>12852</v>
      </c>
      <c r="O1448" t="s">
        <v>12853</v>
      </c>
      <c r="P1448" t="s">
        <v>30</v>
      </c>
      <c r="T1448" t="s">
        <v>30</v>
      </c>
    </row>
    <row r="1449" spans="1:23" x14ac:dyDescent="0.25">
      <c r="A1449" t="s">
        <v>775</v>
      </c>
      <c r="B1449">
        <v>1</v>
      </c>
      <c r="C1449" t="s">
        <v>12854</v>
      </c>
      <c r="D1449" t="s">
        <v>102</v>
      </c>
      <c r="F1449" t="s">
        <v>6231</v>
      </c>
      <c r="G1449">
        <v>17</v>
      </c>
      <c r="H1449" t="s">
        <v>6405</v>
      </c>
      <c r="I1449" t="s">
        <v>12854</v>
      </c>
      <c r="J1449">
        <v>11501</v>
      </c>
      <c r="K1449">
        <v>12</v>
      </c>
      <c r="L1449" t="s">
        <v>12855</v>
      </c>
      <c r="M1449" t="s">
        <v>12856</v>
      </c>
      <c r="N1449">
        <v>33</v>
      </c>
      <c r="O1449" t="s">
        <v>12857</v>
      </c>
      <c r="P1449" t="s">
        <v>102</v>
      </c>
      <c r="R1449">
        <v>13218</v>
      </c>
      <c r="T1449" t="s">
        <v>6212</v>
      </c>
      <c r="V1449" t="s">
        <v>12858</v>
      </c>
      <c r="W1449">
        <v>24014</v>
      </c>
    </row>
    <row r="1450" spans="1:23" x14ac:dyDescent="0.25">
      <c r="A1450" t="s">
        <v>12859</v>
      </c>
      <c r="B1450">
        <v>1</v>
      </c>
      <c r="C1450" t="s">
        <v>12860</v>
      </c>
      <c r="D1450" t="s">
        <v>126</v>
      </c>
      <c r="E1450" t="s">
        <v>12861</v>
      </c>
      <c r="F1450" t="s">
        <v>6199</v>
      </c>
      <c r="G1450">
        <v>43</v>
      </c>
      <c r="H1450" t="s">
        <v>7683</v>
      </c>
      <c r="I1450" t="s">
        <v>12860</v>
      </c>
      <c r="J1450">
        <v>19424</v>
      </c>
      <c r="K1450">
        <v>5</v>
      </c>
      <c r="L1450" t="s">
        <v>12862</v>
      </c>
      <c r="M1450" t="s">
        <v>12863</v>
      </c>
      <c r="N1450">
        <v>26</v>
      </c>
      <c r="O1450" t="s">
        <v>12864</v>
      </c>
      <c r="P1450" t="s">
        <v>126</v>
      </c>
      <c r="R1450">
        <v>3040071</v>
      </c>
      <c r="T1450" t="s">
        <v>6355</v>
      </c>
      <c r="V1450" t="s">
        <v>12865</v>
      </c>
      <c r="W1450">
        <v>30603</v>
      </c>
    </row>
    <row r="1451" spans="1:23" x14ac:dyDescent="0.25">
      <c r="A1451" t="s">
        <v>12866</v>
      </c>
      <c r="B1451">
        <v>1</v>
      </c>
      <c r="C1451" t="s">
        <v>12867</v>
      </c>
      <c r="D1451" t="s">
        <v>102</v>
      </c>
      <c r="E1451" t="s">
        <v>12868</v>
      </c>
      <c r="F1451" t="s">
        <v>6199</v>
      </c>
      <c r="G1451">
        <v>0</v>
      </c>
      <c r="H1451" t="s">
        <v>6416</v>
      </c>
      <c r="I1451" t="s">
        <v>12867</v>
      </c>
      <c r="J1451">
        <v>20451</v>
      </c>
      <c r="K1451">
        <v>4</v>
      </c>
      <c r="L1451" t="s">
        <v>10959</v>
      </c>
      <c r="M1451" t="s">
        <v>6790</v>
      </c>
      <c r="N1451">
        <v>26</v>
      </c>
      <c r="O1451" t="s">
        <v>12869</v>
      </c>
      <c r="P1451" t="s">
        <v>102</v>
      </c>
      <c r="R1451">
        <v>3126329</v>
      </c>
      <c r="T1451" t="s">
        <v>6346</v>
      </c>
      <c r="V1451" t="s">
        <v>12870</v>
      </c>
      <c r="W1451">
        <v>31659</v>
      </c>
    </row>
    <row r="1452" spans="1:23" x14ac:dyDescent="0.25">
      <c r="A1452" t="s">
        <v>12871</v>
      </c>
      <c r="B1452">
        <v>1</v>
      </c>
      <c r="C1452" t="s">
        <v>12872</v>
      </c>
      <c r="D1452" t="s">
        <v>64</v>
      </c>
      <c r="F1452" t="s">
        <v>6199</v>
      </c>
      <c r="G1452">
        <v>43</v>
      </c>
      <c r="H1452" t="s">
        <v>6629</v>
      </c>
      <c r="I1452" t="s">
        <v>12872</v>
      </c>
      <c r="J1452">
        <v>16485</v>
      </c>
      <c r="K1452">
        <v>8</v>
      </c>
      <c r="L1452" t="s">
        <v>12873</v>
      </c>
      <c r="M1452" t="s">
        <v>6957</v>
      </c>
      <c r="N1452">
        <v>29</v>
      </c>
      <c r="O1452" t="s">
        <v>12874</v>
      </c>
      <c r="P1452" t="s">
        <v>64</v>
      </c>
      <c r="R1452">
        <v>17221</v>
      </c>
      <c r="T1452" t="s">
        <v>6346</v>
      </c>
      <c r="V1452" t="s">
        <v>12875</v>
      </c>
      <c r="W1452">
        <v>28084</v>
      </c>
    </row>
    <row r="1453" spans="1:23" x14ac:dyDescent="0.25">
      <c r="A1453" t="s">
        <v>5804</v>
      </c>
      <c r="B1453">
        <v>1</v>
      </c>
      <c r="C1453" t="s">
        <v>12876</v>
      </c>
      <c r="D1453" t="s">
        <v>64</v>
      </c>
      <c r="E1453" t="s">
        <v>12877</v>
      </c>
      <c r="F1453" t="s">
        <v>6231</v>
      </c>
      <c r="G1453">
        <v>35</v>
      </c>
      <c r="H1453" t="s">
        <v>7341</v>
      </c>
      <c r="I1453" t="s">
        <v>12876</v>
      </c>
      <c r="J1453">
        <v>20327</v>
      </c>
      <c r="K1453">
        <v>4</v>
      </c>
      <c r="L1453" t="s">
        <v>12878</v>
      </c>
      <c r="M1453" t="s">
        <v>6452</v>
      </c>
      <c r="N1453">
        <v>26</v>
      </c>
      <c r="O1453" t="s">
        <v>12879</v>
      </c>
      <c r="P1453" t="s">
        <v>64</v>
      </c>
      <c r="R1453">
        <v>3121583</v>
      </c>
      <c r="T1453" t="s">
        <v>6346</v>
      </c>
      <c r="V1453" t="s">
        <v>12880</v>
      </c>
      <c r="W1453">
        <v>31241</v>
      </c>
    </row>
    <row r="1454" spans="1:23" x14ac:dyDescent="0.25">
      <c r="A1454" t="s">
        <v>12881</v>
      </c>
      <c r="B1454">
        <v>1</v>
      </c>
      <c r="C1454" t="s">
        <v>12882</v>
      </c>
      <c r="D1454" t="s">
        <v>126</v>
      </c>
      <c r="E1454" t="s">
        <v>12883</v>
      </c>
      <c r="F1454" t="s">
        <v>6199</v>
      </c>
      <c r="G1454">
        <v>46</v>
      </c>
      <c r="H1454" t="s">
        <v>6200</v>
      </c>
      <c r="I1454" t="s">
        <v>12882</v>
      </c>
      <c r="J1454">
        <v>20659</v>
      </c>
      <c r="K1454">
        <v>4</v>
      </c>
      <c r="L1454" t="s">
        <v>10959</v>
      </c>
      <c r="M1454" t="s">
        <v>12581</v>
      </c>
      <c r="N1454">
        <v>26</v>
      </c>
      <c r="O1454" t="s">
        <v>12884</v>
      </c>
      <c r="P1454" t="s">
        <v>126</v>
      </c>
      <c r="R1454">
        <v>3074230</v>
      </c>
      <c r="T1454" t="s">
        <v>6227</v>
      </c>
      <c r="V1454" t="s">
        <v>12885</v>
      </c>
      <c r="W1454">
        <v>31746</v>
      </c>
    </row>
    <row r="1455" spans="1:23" x14ac:dyDescent="0.25">
      <c r="A1455" t="s">
        <v>434</v>
      </c>
      <c r="B1455">
        <v>1</v>
      </c>
      <c r="C1455" t="s">
        <v>12886</v>
      </c>
      <c r="D1455" t="s">
        <v>102</v>
      </c>
      <c r="E1455" t="s">
        <v>12887</v>
      </c>
      <c r="F1455" t="s">
        <v>6231</v>
      </c>
      <c r="G1455">
        <v>18</v>
      </c>
      <c r="H1455" t="s">
        <v>6315</v>
      </c>
      <c r="I1455" t="s">
        <v>12886</v>
      </c>
      <c r="J1455">
        <v>18965</v>
      </c>
      <c r="K1455">
        <v>5</v>
      </c>
      <c r="L1455" t="s">
        <v>12888</v>
      </c>
      <c r="M1455" t="s">
        <v>7547</v>
      </c>
      <c r="N1455">
        <v>28</v>
      </c>
      <c r="O1455" t="s">
        <v>12889</v>
      </c>
      <c r="P1455" t="s">
        <v>102</v>
      </c>
      <c r="R1455">
        <v>3054860</v>
      </c>
      <c r="T1455" t="s">
        <v>6346</v>
      </c>
      <c r="V1455" t="s">
        <v>12890</v>
      </c>
      <c r="W1455">
        <v>30192</v>
      </c>
    </row>
    <row r="1456" spans="1:23" x14ac:dyDescent="0.25">
      <c r="A1456" t="s">
        <v>12891</v>
      </c>
      <c r="B1456">
        <v>1</v>
      </c>
      <c r="C1456" t="s">
        <v>12892</v>
      </c>
      <c r="D1456" t="s">
        <v>64</v>
      </c>
      <c r="F1456" t="s">
        <v>6199</v>
      </c>
      <c r="G1456">
        <v>5</v>
      </c>
      <c r="H1456" t="s">
        <v>6739</v>
      </c>
      <c r="I1456" t="s">
        <v>12892</v>
      </c>
      <c r="J1456">
        <v>25049</v>
      </c>
      <c r="K1456">
        <v>2</v>
      </c>
      <c r="L1456" t="s">
        <v>10655</v>
      </c>
      <c r="M1456" t="s">
        <v>12893</v>
      </c>
      <c r="N1456">
        <v>26</v>
      </c>
      <c r="O1456" t="s">
        <v>12894</v>
      </c>
      <c r="P1456" t="s">
        <v>64</v>
      </c>
      <c r="S1456">
        <v>7</v>
      </c>
      <c r="T1456" t="s">
        <v>6446</v>
      </c>
      <c r="U1456" t="s">
        <v>2248</v>
      </c>
      <c r="V1456" t="s">
        <v>12895</v>
      </c>
    </row>
    <row r="1457" spans="1:23" x14ac:dyDescent="0.25">
      <c r="A1457" t="s">
        <v>12896</v>
      </c>
      <c r="B1457">
        <v>1</v>
      </c>
      <c r="C1457" t="s">
        <v>12897</v>
      </c>
      <c r="D1457" t="s">
        <v>102</v>
      </c>
      <c r="E1457" t="s">
        <v>12898</v>
      </c>
      <c r="F1457" t="s">
        <v>6231</v>
      </c>
      <c r="G1457">
        <v>0</v>
      </c>
      <c r="H1457" t="s">
        <v>6239</v>
      </c>
      <c r="I1457" t="s">
        <v>12897</v>
      </c>
      <c r="J1457">
        <v>21464</v>
      </c>
      <c r="K1457">
        <v>3</v>
      </c>
      <c r="L1457" t="s">
        <v>6452</v>
      </c>
      <c r="M1457" t="s">
        <v>12899</v>
      </c>
      <c r="N1457">
        <v>25</v>
      </c>
      <c r="O1457" t="s">
        <v>12900</v>
      </c>
      <c r="P1457" t="s">
        <v>102</v>
      </c>
      <c r="R1457">
        <v>3909300</v>
      </c>
      <c r="T1457" t="s">
        <v>6227</v>
      </c>
      <c r="U1457" t="s">
        <v>2229</v>
      </c>
      <c r="V1457" t="s">
        <v>12901</v>
      </c>
      <c r="W1457">
        <v>32256</v>
      </c>
    </row>
    <row r="1458" spans="1:23" x14ac:dyDescent="0.25">
      <c r="A1458" t="s">
        <v>12902</v>
      </c>
      <c r="B1458">
        <v>1</v>
      </c>
      <c r="C1458" t="s">
        <v>12903</v>
      </c>
      <c r="F1458" t="s">
        <v>6231</v>
      </c>
      <c r="G1458">
        <v>0</v>
      </c>
      <c r="H1458" t="s">
        <v>30</v>
      </c>
      <c r="I1458" t="s">
        <v>12903</v>
      </c>
      <c r="J1458">
        <v>17861</v>
      </c>
      <c r="L1458" t="s">
        <v>11534</v>
      </c>
      <c r="M1458" t="s">
        <v>12904</v>
      </c>
      <c r="O1458" t="s">
        <v>12905</v>
      </c>
      <c r="P1458" t="s">
        <v>30</v>
      </c>
      <c r="T1458" t="s">
        <v>30</v>
      </c>
    </row>
    <row r="1459" spans="1:23" x14ac:dyDescent="0.25">
      <c r="A1459" t="s">
        <v>148</v>
      </c>
      <c r="B1459">
        <v>1</v>
      </c>
      <c r="C1459" t="s">
        <v>2797</v>
      </c>
      <c r="D1459" t="s">
        <v>102</v>
      </c>
      <c r="E1459" t="s">
        <v>12906</v>
      </c>
      <c r="F1459" t="s">
        <v>6199</v>
      </c>
      <c r="G1459">
        <v>8</v>
      </c>
      <c r="H1459" t="s">
        <v>6232</v>
      </c>
      <c r="I1459" t="s">
        <v>2797</v>
      </c>
      <c r="J1459">
        <v>18883</v>
      </c>
      <c r="K1459">
        <v>9</v>
      </c>
      <c r="L1459" t="s">
        <v>12907</v>
      </c>
      <c r="M1459" t="s">
        <v>12908</v>
      </c>
      <c r="N1459">
        <v>29</v>
      </c>
      <c r="O1459" t="s">
        <v>12909</v>
      </c>
      <c r="P1459" t="s">
        <v>102</v>
      </c>
      <c r="Q1459" t="s">
        <v>6922</v>
      </c>
      <c r="R1459">
        <v>3120348</v>
      </c>
      <c r="S1459">
        <v>8</v>
      </c>
      <c r="T1459" t="s">
        <v>6219</v>
      </c>
      <c r="U1459" t="s">
        <v>92</v>
      </c>
      <c r="V1459" t="s">
        <v>12910</v>
      </c>
      <c r="W1459">
        <v>30175</v>
      </c>
    </row>
    <row r="1460" spans="1:23" x14ac:dyDescent="0.25">
      <c r="A1460" t="s">
        <v>12911</v>
      </c>
      <c r="B1460">
        <v>1</v>
      </c>
      <c r="C1460" t="s">
        <v>12912</v>
      </c>
      <c r="F1460" t="s">
        <v>6231</v>
      </c>
      <c r="G1460">
        <v>0</v>
      </c>
      <c r="H1460" t="s">
        <v>30</v>
      </c>
      <c r="I1460" t="s">
        <v>12912</v>
      </c>
      <c r="J1460">
        <v>17832</v>
      </c>
      <c r="K1460">
        <v>0</v>
      </c>
      <c r="L1460" t="s">
        <v>11129</v>
      </c>
      <c r="M1460" t="s">
        <v>8486</v>
      </c>
      <c r="O1460" t="s">
        <v>12913</v>
      </c>
      <c r="P1460" t="s">
        <v>30</v>
      </c>
      <c r="T1460" t="s">
        <v>30</v>
      </c>
    </row>
    <row r="1461" spans="1:23" x14ac:dyDescent="0.25">
      <c r="A1461" t="s">
        <v>12914</v>
      </c>
      <c r="B1461">
        <v>1</v>
      </c>
      <c r="C1461" t="s">
        <v>12915</v>
      </c>
      <c r="D1461" t="s">
        <v>29</v>
      </c>
      <c r="F1461" t="s">
        <v>6199</v>
      </c>
      <c r="G1461">
        <v>11</v>
      </c>
      <c r="H1461" t="s">
        <v>6629</v>
      </c>
      <c r="I1461" t="s">
        <v>12915</v>
      </c>
      <c r="J1461">
        <v>23477</v>
      </c>
      <c r="K1461">
        <v>4</v>
      </c>
      <c r="L1461" t="s">
        <v>12916</v>
      </c>
      <c r="M1461" t="s">
        <v>6270</v>
      </c>
      <c r="N1461">
        <v>29</v>
      </c>
      <c r="O1461" t="s">
        <v>12917</v>
      </c>
      <c r="P1461" t="s">
        <v>29</v>
      </c>
      <c r="S1461">
        <v>3</v>
      </c>
      <c r="T1461" t="s">
        <v>6212</v>
      </c>
      <c r="U1461" t="s">
        <v>2221</v>
      </c>
      <c r="V1461" t="s">
        <v>12918</v>
      </c>
    </row>
    <row r="1462" spans="1:23" x14ac:dyDescent="0.25">
      <c r="A1462" t="s">
        <v>12919</v>
      </c>
      <c r="B1462">
        <v>1</v>
      </c>
      <c r="C1462" t="s">
        <v>12920</v>
      </c>
      <c r="D1462" t="s">
        <v>64</v>
      </c>
      <c r="F1462" t="s">
        <v>6199</v>
      </c>
      <c r="G1462">
        <v>32</v>
      </c>
      <c r="H1462" t="s">
        <v>7921</v>
      </c>
      <c r="I1462" t="s">
        <v>12920</v>
      </c>
      <c r="J1462">
        <v>21826</v>
      </c>
      <c r="K1462">
        <v>2</v>
      </c>
      <c r="L1462" t="s">
        <v>7283</v>
      </c>
      <c r="M1462" t="s">
        <v>12921</v>
      </c>
      <c r="N1462">
        <v>25</v>
      </c>
      <c r="O1462" t="s">
        <v>12922</v>
      </c>
      <c r="P1462" t="s">
        <v>64</v>
      </c>
      <c r="R1462">
        <v>4040640</v>
      </c>
      <c r="T1462" t="s">
        <v>6264</v>
      </c>
      <c r="V1462" t="s">
        <v>12923</v>
      </c>
      <c r="W1462">
        <v>32975</v>
      </c>
    </row>
    <row r="1463" spans="1:23" x14ac:dyDescent="0.25">
      <c r="A1463" t="s">
        <v>2484</v>
      </c>
      <c r="B1463">
        <v>1</v>
      </c>
      <c r="C1463" t="s">
        <v>2795</v>
      </c>
      <c r="D1463" t="s">
        <v>64</v>
      </c>
      <c r="F1463" t="s">
        <v>6199</v>
      </c>
      <c r="G1463">
        <v>44</v>
      </c>
      <c r="H1463" t="s">
        <v>6215</v>
      </c>
      <c r="I1463" t="s">
        <v>2795</v>
      </c>
      <c r="J1463">
        <v>25452</v>
      </c>
      <c r="K1463">
        <v>2</v>
      </c>
      <c r="L1463" t="s">
        <v>12924</v>
      </c>
      <c r="M1463" t="s">
        <v>8179</v>
      </c>
      <c r="N1463">
        <v>26</v>
      </c>
      <c r="O1463" t="s">
        <v>12925</v>
      </c>
      <c r="P1463" t="s">
        <v>64</v>
      </c>
      <c r="S1463">
        <v>4</v>
      </c>
      <c r="T1463" t="s">
        <v>6346</v>
      </c>
      <c r="U1463" t="s">
        <v>2219</v>
      </c>
      <c r="V1463" t="s">
        <v>7254</v>
      </c>
    </row>
    <row r="1464" spans="1:23" x14ac:dyDescent="0.25">
      <c r="A1464" t="s">
        <v>12926</v>
      </c>
      <c r="B1464">
        <v>1</v>
      </c>
      <c r="C1464" t="s">
        <v>12927</v>
      </c>
      <c r="D1464" t="s">
        <v>126</v>
      </c>
      <c r="F1464" t="s">
        <v>6199</v>
      </c>
      <c r="G1464">
        <v>80</v>
      </c>
      <c r="H1464" t="s">
        <v>6200</v>
      </c>
      <c r="I1464" t="s">
        <v>12927</v>
      </c>
      <c r="J1464">
        <v>28640</v>
      </c>
      <c r="K1464">
        <v>0</v>
      </c>
      <c r="L1464" t="s">
        <v>9713</v>
      </c>
      <c r="M1464" t="s">
        <v>9719</v>
      </c>
      <c r="O1464" t="s">
        <v>12928</v>
      </c>
      <c r="P1464" t="s">
        <v>126</v>
      </c>
      <c r="T1464" t="s">
        <v>6204</v>
      </c>
      <c r="U1464" t="s">
        <v>34</v>
      </c>
    </row>
    <row r="1465" spans="1:23" x14ac:dyDescent="0.25">
      <c r="A1465" t="s">
        <v>12929</v>
      </c>
      <c r="B1465">
        <v>1</v>
      </c>
      <c r="C1465" t="s">
        <v>12930</v>
      </c>
      <c r="D1465" t="s">
        <v>29</v>
      </c>
      <c r="F1465" t="s">
        <v>6199</v>
      </c>
      <c r="G1465">
        <v>4</v>
      </c>
      <c r="H1465" t="s">
        <v>6232</v>
      </c>
      <c r="I1465" t="s">
        <v>12930</v>
      </c>
      <c r="K1465">
        <v>1</v>
      </c>
      <c r="L1465" t="s">
        <v>7861</v>
      </c>
      <c r="M1465" t="s">
        <v>6621</v>
      </c>
      <c r="N1465">
        <v>24</v>
      </c>
      <c r="O1465" t="s">
        <v>12931</v>
      </c>
      <c r="P1465" t="s">
        <v>29</v>
      </c>
      <c r="T1465" t="s">
        <v>6212</v>
      </c>
      <c r="V1465" t="s">
        <v>12932</v>
      </c>
    </row>
    <row r="1466" spans="1:23" x14ac:dyDescent="0.25">
      <c r="A1466" t="s">
        <v>669</v>
      </c>
      <c r="B1466">
        <v>1</v>
      </c>
      <c r="C1466" t="s">
        <v>12933</v>
      </c>
      <c r="D1466" t="s">
        <v>126</v>
      </c>
      <c r="F1466" t="s">
        <v>6231</v>
      </c>
      <c r="G1466">
        <v>85</v>
      </c>
      <c r="H1466" t="s">
        <v>8140</v>
      </c>
      <c r="I1466" t="s">
        <v>12933</v>
      </c>
      <c r="J1466">
        <v>14593</v>
      </c>
      <c r="K1466">
        <v>10</v>
      </c>
      <c r="L1466" t="s">
        <v>9636</v>
      </c>
      <c r="M1466" t="s">
        <v>6655</v>
      </c>
      <c r="N1466">
        <v>34</v>
      </c>
      <c r="O1466" t="s">
        <v>12934</v>
      </c>
      <c r="P1466" t="s">
        <v>126</v>
      </c>
      <c r="R1466">
        <v>15383</v>
      </c>
      <c r="T1466" t="s">
        <v>6204</v>
      </c>
      <c r="V1466" t="s">
        <v>12935</v>
      </c>
      <c r="W1466">
        <v>26203</v>
      </c>
    </row>
    <row r="1467" spans="1:23" x14ac:dyDescent="0.25">
      <c r="A1467" t="s">
        <v>744</v>
      </c>
      <c r="B1467">
        <v>1</v>
      </c>
      <c r="C1467" t="s">
        <v>5255</v>
      </c>
      <c r="D1467" t="s">
        <v>102</v>
      </c>
      <c r="E1467" t="s">
        <v>12936</v>
      </c>
      <c r="F1467" t="s">
        <v>6199</v>
      </c>
      <c r="G1467">
        <v>14</v>
      </c>
      <c r="H1467" t="s">
        <v>5451</v>
      </c>
      <c r="I1467" t="s">
        <v>5255</v>
      </c>
      <c r="J1467">
        <v>20006</v>
      </c>
      <c r="K1467">
        <v>7</v>
      </c>
      <c r="L1467" t="s">
        <v>10561</v>
      </c>
      <c r="M1467" t="s">
        <v>12937</v>
      </c>
      <c r="N1467">
        <v>29</v>
      </c>
      <c r="O1467" t="s">
        <v>12938</v>
      </c>
      <c r="P1467" t="s">
        <v>102</v>
      </c>
      <c r="R1467">
        <v>3115378</v>
      </c>
      <c r="T1467" t="s">
        <v>6264</v>
      </c>
      <c r="V1467" t="s">
        <v>12939</v>
      </c>
      <c r="W1467">
        <v>31164</v>
      </c>
    </row>
    <row r="1468" spans="1:23" x14ac:dyDescent="0.25">
      <c r="A1468" t="s">
        <v>12940</v>
      </c>
      <c r="B1468">
        <v>1</v>
      </c>
      <c r="C1468" t="s">
        <v>12941</v>
      </c>
      <c r="D1468" t="s">
        <v>102</v>
      </c>
      <c r="E1468" t="s">
        <v>12942</v>
      </c>
      <c r="F1468" t="s">
        <v>6199</v>
      </c>
      <c r="G1468">
        <v>0</v>
      </c>
      <c r="H1468" t="s">
        <v>6260</v>
      </c>
      <c r="I1468" t="s">
        <v>12941</v>
      </c>
      <c r="J1468">
        <v>21254</v>
      </c>
      <c r="K1468">
        <v>3</v>
      </c>
      <c r="L1468" t="s">
        <v>6433</v>
      </c>
      <c r="M1468" t="s">
        <v>6715</v>
      </c>
      <c r="N1468">
        <v>25</v>
      </c>
      <c r="O1468" t="s">
        <v>12943</v>
      </c>
      <c r="P1468" t="s">
        <v>102</v>
      </c>
      <c r="R1468">
        <v>3915296</v>
      </c>
      <c r="T1468" t="s">
        <v>6346</v>
      </c>
      <c r="V1468" t="s">
        <v>10364</v>
      </c>
      <c r="W1468">
        <v>32101</v>
      </c>
    </row>
    <row r="1469" spans="1:23" x14ac:dyDescent="0.25">
      <c r="A1469" t="s">
        <v>136</v>
      </c>
      <c r="B1469">
        <v>1</v>
      </c>
      <c r="C1469" t="s">
        <v>1295</v>
      </c>
      <c r="D1469" t="s">
        <v>102</v>
      </c>
      <c r="E1469" t="s">
        <v>12944</v>
      </c>
      <c r="F1469" t="s">
        <v>6199</v>
      </c>
      <c r="G1469">
        <v>10</v>
      </c>
      <c r="H1469" t="s">
        <v>7944</v>
      </c>
      <c r="I1469" t="s">
        <v>1295</v>
      </c>
      <c r="J1469">
        <v>18082</v>
      </c>
      <c r="K1469">
        <v>10</v>
      </c>
      <c r="L1469" t="s">
        <v>12945</v>
      </c>
      <c r="M1469" t="s">
        <v>7640</v>
      </c>
      <c r="N1469">
        <v>31</v>
      </c>
      <c r="O1469" t="s">
        <v>12946</v>
      </c>
      <c r="P1469" t="s">
        <v>102</v>
      </c>
      <c r="Q1469" t="s">
        <v>6922</v>
      </c>
      <c r="R1469">
        <v>3116406</v>
      </c>
      <c r="T1469" t="s">
        <v>6313</v>
      </c>
      <c r="V1469" t="s">
        <v>12947</v>
      </c>
      <c r="W1469">
        <v>29399</v>
      </c>
    </row>
    <row r="1470" spans="1:23" x14ac:dyDescent="0.25">
      <c r="A1470" t="s">
        <v>12948</v>
      </c>
      <c r="B1470">
        <v>1</v>
      </c>
      <c r="C1470" t="s">
        <v>12949</v>
      </c>
      <c r="D1470" t="s">
        <v>102</v>
      </c>
      <c r="F1470" t="s">
        <v>6199</v>
      </c>
      <c r="G1470">
        <v>13</v>
      </c>
      <c r="H1470" t="s">
        <v>6776</v>
      </c>
      <c r="I1470" t="s">
        <v>12949</v>
      </c>
      <c r="J1470">
        <v>22892</v>
      </c>
      <c r="K1470">
        <v>5</v>
      </c>
      <c r="L1470" t="s">
        <v>12950</v>
      </c>
      <c r="M1470" t="s">
        <v>6655</v>
      </c>
      <c r="N1470">
        <v>28</v>
      </c>
      <c r="O1470" t="s">
        <v>12951</v>
      </c>
      <c r="P1470" t="s">
        <v>102</v>
      </c>
      <c r="S1470">
        <v>6</v>
      </c>
      <c r="T1470" t="s">
        <v>6219</v>
      </c>
      <c r="U1470" t="s">
        <v>2322</v>
      </c>
      <c r="V1470" t="s">
        <v>12952</v>
      </c>
    </row>
    <row r="1471" spans="1:23" x14ac:dyDescent="0.25">
      <c r="A1471" t="s">
        <v>904</v>
      </c>
      <c r="B1471">
        <v>1</v>
      </c>
      <c r="C1471" t="s">
        <v>12953</v>
      </c>
      <c r="D1471" t="s">
        <v>6787</v>
      </c>
      <c r="F1471" t="s">
        <v>6231</v>
      </c>
      <c r="G1471">
        <v>29</v>
      </c>
      <c r="H1471" t="s">
        <v>6208</v>
      </c>
      <c r="I1471" t="s">
        <v>12953</v>
      </c>
      <c r="J1471">
        <v>1589</v>
      </c>
      <c r="K1471">
        <v>15</v>
      </c>
      <c r="L1471" t="s">
        <v>6625</v>
      </c>
      <c r="M1471" t="s">
        <v>12954</v>
      </c>
      <c r="N1471">
        <v>38</v>
      </c>
      <c r="O1471" t="s">
        <v>12955</v>
      </c>
      <c r="P1471" t="s">
        <v>64</v>
      </c>
      <c r="R1471">
        <v>9530</v>
      </c>
      <c r="T1471" t="s">
        <v>6324</v>
      </c>
      <c r="V1471" t="s">
        <v>12956</v>
      </c>
      <c r="W1471">
        <v>7695</v>
      </c>
    </row>
    <row r="1472" spans="1:23" x14ac:dyDescent="0.25">
      <c r="A1472" t="s">
        <v>333</v>
      </c>
      <c r="B1472">
        <v>1</v>
      </c>
      <c r="C1472" t="s">
        <v>5445</v>
      </c>
      <c r="D1472" t="s">
        <v>126</v>
      </c>
      <c r="E1472" t="s">
        <v>12957</v>
      </c>
      <c r="F1472" t="s">
        <v>6199</v>
      </c>
      <c r="G1472">
        <v>89</v>
      </c>
      <c r="H1472" t="s">
        <v>2866</v>
      </c>
      <c r="I1472" t="s">
        <v>5445</v>
      </c>
      <c r="J1472">
        <v>19457</v>
      </c>
      <c r="K1472">
        <v>5</v>
      </c>
      <c r="L1472" t="s">
        <v>7633</v>
      </c>
      <c r="M1472" t="s">
        <v>12958</v>
      </c>
      <c r="N1472">
        <v>27</v>
      </c>
      <c r="O1472" t="s">
        <v>12959</v>
      </c>
      <c r="P1472" t="s">
        <v>126</v>
      </c>
      <c r="R1472">
        <v>2991767</v>
      </c>
      <c r="T1472" t="s">
        <v>6355</v>
      </c>
      <c r="V1472" t="s">
        <v>12960</v>
      </c>
      <c r="W1472">
        <v>30784</v>
      </c>
    </row>
    <row r="1473" spans="1:23" x14ac:dyDescent="0.25">
      <c r="A1473" t="s">
        <v>12961</v>
      </c>
      <c r="B1473">
        <v>1</v>
      </c>
      <c r="C1473" t="s">
        <v>12962</v>
      </c>
      <c r="D1473" t="s">
        <v>102</v>
      </c>
      <c r="F1473" t="s">
        <v>6199</v>
      </c>
      <c r="G1473">
        <v>80</v>
      </c>
      <c r="H1473" t="s">
        <v>6239</v>
      </c>
      <c r="I1473" t="s">
        <v>12962</v>
      </c>
      <c r="J1473">
        <v>26097</v>
      </c>
      <c r="K1473">
        <v>1</v>
      </c>
      <c r="L1473" t="s">
        <v>7832</v>
      </c>
      <c r="M1473" t="s">
        <v>12963</v>
      </c>
      <c r="N1473">
        <v>25</v>
      </c>
      <c r="O1473" t="s">
        <v>12964</v>
      </c>
      <c r="P1473" t="s">
        <v>102</v>
      </c>
      <c r="S1473">
        <v>7</v>
      </c>
      <c r="T1473" t="s">
        <v>6227</v>
      </c>
      <c r="U1473" t="s">
        <v>28</v>
      </c>
      <c r="V1473" t="s">
        <v>12965</v>
      </c>
    </row>
    <row r="1474" spans="1:23" x14ac:dyDescent="0.25">
      <c r="A1474" t="s">
        <v>877</v>
      </c>
      <c r="B1474">
        <v>1</v>
      </c>
      <c r="C1474" t="s">
        <v>12966</v>
      </c>
      <c r="D1474" t="s">
        <v>6787</v>
      </c>
      <c r="E1474" t="s">
        <v>12967</v>
      </c>
      <c r="F1474" t="s">
        <v>6199</v>
      </c>
      <c r="G1474">
        <v>40</v>
      </c>
      <c r="H1474" t="s">
        <v>6351</v>
      </c>
      <c r="I1474" t="s">
        <v>12966</v>
      </c>
      <c r="J1474">
        <v>19072</v>
      </c>
      <c r="K1474">
        <v>7</v>
      </c>
      <c r="L1474" t="s">
        <v>7472</v>
      </c>
      <c r="M1474" t="s">
        <v>12968</v>
      </c>
      <c r="N1474">
        <v>29</v>
      </c>
      <c r="O1474" t="s">
        <v>12969</v>
      </c>
      <c r="P1474" t="s">
        <v>64</v>
      </c>
      <c r="R1474">
        <v>4212884</v>
      </c>
      <c r="T1474" t="s">
        <v>6219</v>
      </c>
      <c r="V1474" t="s">
        <v>9590</v>
      </c>
      <c r="W1474">
        <v>30305</v>
      </c>
    </row>
    <row r="1475" spans="1:23" x14ac:dyDescent="0.25">
      <c r="A1475" t="s">
        <v>12970</v>
      </c>
      <c r="B1475">
        <v>1</v>
      </c>
      <c r="C1475" t="s">
        <v>12971</v>
      </c>
      <c r="D1475" t="s">
        <v>102</v>
      </c>
      <c r="F1475" t="s">
        <v>6199</v>
      </c>
      <c r="H1475" t="s">
        <v>6421</v>
      </c>
      <c r="I1475" t="s">
        <v>12971</v>
      </c>
      <c r="K1475">
        <v>1</v>
      </c>
      <c r="L1475" t="s">
        <v>8157</v>
      </c>
      <c r="M1475" t="s">
        <v>12972</v>
      </c>
      <c r="N1475">
        <v>24</v>
      </c>
      <c r="O1475" t="s">
        <v>12973</v>
      </c>
      <c r="P1475" t="s">
        <v>102</v>
      </c>
      <c r="T1475" t="s">
        <v>6219</v>
      </c>
      <c r="V1475" t="s">
        <v>12974</v>
      </c>
    </row>
    <row r="1476" spans="1:23" x14ac:dyDescent="0.25">
      <c r="A1476" t="s">
        <v>12975</v>
      </c>
      <c r="B1476">
        <v>1</v>
      </c>
      <c r="C1476" t="s">
        <v>12976</v>
      </c>
      <c r="D1476" t="s">
        <v>29</v>
      </c>
      <c r="F1476" t="s">
        <v>6199</v>
      </c>
      <c r="G1476">
        <v>16</v>
      </c>
      <c r="H1476" t="s">
        <v>6276</v>
      </c>
      <c r="I1476" t="s">
        <v>12976</v>
      </c>
      <c r="J1476">
        <v>28047</v>
      </c>
      <c r="K1476">
        <v>0</v>
      </c>
      <c r="L1476" t="s">
        <v>12977</v>
      </c>
      <c r="M1476" t="s">
        <v>6648</v>
      </c>
      <c r="N1476">
        <v>25</v>
      </c>
      <c r="O1476" t="s">
        <v>12978</v>
      </c>
      <c r="P1476" t="s">
        <v>29</v>
      </c>
      <c r="T1476" t="s">
        <v>6212</v>
      </c>
      <c r="U1476" t="s">
        <v>2224</v>
      </c>
      <c r="V1476" t="s">
        <v>12979</v>
      </c>
    </row>
    <row r="1477" spans="1:23" x14ac:dyDescent="0.25">
      <c r="A1477" t="s">
        <v>2187</v>
      </c>
      <c r="B1477">
        <v>1</v>
      </c>
      <c r="C1477" t="s">
        <v>12980</v>
      </c>
      <c r="D1477" t="s">
        <v>29</v>
      </c>
      <c r="E1477" t="s">
        <v>12981</v>
      </c>
      <c r="F1477" t="s">
        <v>6199</v>
      </c>
      <c r="G1477">
        <v>4</v>
      </c>
      <c r="H1477" t="s">
        <v>8955</v>
      </c>
      <c r="I1477" t="s">
        <v>12980</v>
      </c>
      <c r="J1477">
        <v>20953</v>
      </c>
      <c r="K1477">
        <v>7</v>
      </c>
      <c r="L1477" t="s">
        <v>7456</v>
      </c>
      <c r="M1477" t="s">
        <v>12982</v>
      </c>
      <c r="N1477">
        <v>30</v>
      </c>
      <c r="O1477" t="s">
        <v>12983</v>
      </c>
      <c r="P1477" t="s">
        <v>29</v>
      </c>
      <c r="R1477">
        <v>3120590</v>
      </c>
      <c r="S1477">
        <v>4</v>
      </c>
      <c r="T1477" t="s">
        <v>6219</v>
      </c>
      <c r="U1477" t="s">
        <v>2246</v>
      </c>
      <c r="V1477" t="s">
        <v>12984</v>
      </c>
      <c r="W1477">
        <v>31998</v>
      </c>
    </row>
    <row r="1478" spans="1:23" x14ac:dyDescent="0.25">
      <c r="A1478" t="s">
        <v>12985</v>
      </c>
      <c r="B1478">
        <v>1</v>
      </c>
      <c r="C1478" t="s">
        <v>12986</v>
      </c>
      <c r="D1478" t="s">
        <v>102</v>
      </c>
      <c r="F1478" t="s">
        <v>6199</v>
      </c>
      <c r="G1478">
        <v>16</v>
      </c>
      <c r="H1478" t="s">
        <v>6776</v>
      </c>
      <c r="I1478" t="s">
        <v>12986</v>
      </c>
      <c r="K1478">
        <v>1</v>
      </c>
      <c r="L1478" t="s">
        <v>6678</v>
      </c>
      <c r="M1478" t="s">
        <v>6262</v>
      </c>
      <c r="N1478">
        <v>25</v>
      </c>
      <c r="O1478" t="s">
        <v>12987</v>
      </c>
      <c r="P1478" t="s">
        <v>102</v>
      </c>
      <c r="T1478" t="s">
        <v>6227</v>
      </c>
      <c r="V1478" t="s">
        <v>9775</v>
      </c>
    </row>
    <row r="1479" spans="1:23" x14ac:dyDescent="0.25">
      <c r="A1479" t="s">
        <v>12988</v>
      </c>
      <c r="B1479">
        <v>1</v>
      </c>
      <c r="C1479" t="s">
        <v>12989</v>
      </c>
      <c r="D1479" t="s">
        <v>102</v>
      </c>
      <c r="E1479" t="s">
        <v>12990</v>
      </c>
      <c r="F1479" t="s">
        <v>6199</v>
      </c>
      <c r="G1479">
        <v>14</v>
      </c>
      <c r="H1479" t="s">
        <v>6724</v>
      </c>
      <c r="I1479" t="s">
        <v>12989</v>
      </c>
      <c r="J1479">
        <v>21252</v>
      </c>
      <c r="K1479">
        <v>3</v>
      </c>
      <c r="L1479" t="s">
        <v>12991</v>
      </c>
      <c r="M1479" t="s">
        <v>6637</v>
      </c>
      <c r="N1479">
        <v>24</v>
      </c>
      <c r="O1479" t="s">
        <v>12992</v>
      </c>
      <c r="P1479" t="s">
        <v>102</v>
      </c>
      <c r="R1479">
        <v>4250570</v>
      </c>
      <c r="T1479" t="s">
        <v>6212</v>
      </c>
      <c r="V1479" t="s">
        <v>12993</v>
      </c>
      <c r="W1479">
        <v>32093</v>
      </c>
    </row>
    <row r="1480" spans="1:23" x14ac:dyDescent="0.25">
      <c r="A1480" t="s">
        <v>344</v>
      </c>
      <c r="B1480">
        <v>1</v>
      </c>
      <c r="C1480" t="s">
        <v>12994</v>
      </c>
      <c r="D1480" t="s">
        <v>126</v>
      </c>
      <c r="E1480" t="s">
        <v>12995</v>
      </c>
      <c r="F1480" t="s">
        <v>6231</v>
      </c>
      <c r="G1480">
        <v>81</v>
      </c>
      <c r="H1480" t="s">
        <v>6359</v>
      </c>
      <c r="I1480" t="s">
        <v>12994</v>
      </c>
      <c r="J1480">
        <v>18999</v>
      </c>
      <c r="K1480">
        <v>5</v>
      </c>
      <c r="L1480" t="s">
        <v>7095</v>
      </c>
      <c r="M1480" t="s">
        <v>12996</v>
      </c>
      <c r="N1480">
        <v>26</v>
      </c>
      <c r="O1480" t="s">
        <v>12997</v>
      </c>
      <c r="P1480" t="s">
        <v>126</v>
      </c>
      <c r="R1480">
        <v>3045118</v>
      </c>
      <c r="T1480" t="s">
        <v>6355</v>
      </c>
      <c r="V1480" t="s">
        <v>12998</v>
      </c>
      <c r="W1480">
        <v>30263</v>
      </c>
    </row>
    <row r="1481" spans="1:23" x14ac:dyDescent="0.25">
      <c r="A1481" t="s">
        <v>12999</v>
      </c>
      <c r="B1481">
        <v>1</v>
      </c>
      <c r="C1481" t="s">
        <v>13000</v>
      </c>
      <c r="D1481" t="s">
        <v>102</v>
      </c>
      <c r="F1481" t="s">
        <v>6199</v>
      </c>
      <c r="G1481">
        <v>28</v>
      </c>
      <c r="H1481" t="s">
        <v>6629</v>
      </c>
      <c r="I1481" t="s">
        <v>13000</v>
      </c>
      <c r="K1481">
        <v>1</v>
      </c>
      <c r="L1481" t="s">
        <v>13001</v>
      </c>
      <c r="M1481" t="s">
        <v>6790</v>
      </c>
      <c r="N1481">
        <v>24</v>
      </c>
      <c r="O1481" t="s">
        <v>13002</v>
      </c>
      <c r="P1481" t="s">
        <v>102</v>
      </c>
      <c r="T1481" t="s">
        <v>6355</v>
      </c>
      <c r="V1481" t="s">
        <v>13003</v>
      </c>
    </row>
    <row r="1482" spans="1:23" x14ac:dyDescent="0.25">
      <c r="A1482" t="s">
        <v>1930</v>
      </c>
      <c r="B1482">
        <v>1</v>
      </c>
      <c r="C1482" t="s">
        <v>13004</v>
      </c>
      <c r="D1482" t="s">
        <v>126</v>
      </c>
      <c r="F1482" t="s">
        <v>6199</v>
      </c>
      <c r="G1482">
        <v>88</v>
      </c>
      <c r="H1482" t="s">
        <v>6208</v>
      </c>
      <c r="I1482" t="s">
        <v>13004</v>
      </c>
      <c r="K1482">
        <v>3</v>
      </c>
      <c r="L1482" t="s">
        <v>13005</v>
      </c>
      <c r="M1482" t="s">
        <v>13006</v>
      </c>
      <c r="N1482">
        <v>25</v>
      </c>
      <c r="O1482" t="s">
        <v>13007</v>
      </c>
      <c r="P1482" t="s">
        <v>126</v>
      </c>
      <c r="T1482" t="s">
        <v>6227</v>
      </c>
      <c r="V1482" t="s">
        <v>13008</v>
      </c>
    </row>
    <row r="1483" spans="1:23" x14ac:dyDescent="0.25">
      <c r="A1483" t="s">
        <v>13009</v>
      </c>
      <c r="B1483">
        <v>1</v>
      </c>
      <c r="C1483" t="s">
        <v>13010</v>
      </c>
      <c r="D1483" t="s">
        <v>64</v>
      </c>
      <c r="E1483" t="s">
        <v>13011</v>
      </c>
      <c r="F1483" t="s">
        <v>6199</v>
      </c>
      <c r="G1483">
        <v>1</v>
      </c>
      <c r="H1483" t="s">
        <v>6647</v>
      </c>
      <c r="I1483" t="s">
        <v>13010</v>
      </c>
      <c r="J1483">
        <v>21571</v>
      </c>
      <c r="K1483">
        <v>3</v>
      </c>
      <c r="L1483" t="s">
        <v>6277</v>
      </c>
      <c r="M1483" t="s">
        <v>13012</v>
      </c>
      <c r="N1483">
        <v>26</v>
      </c>
      <c r="O1483" t="s">
        <v>13013</v>
      </c>
      <c r="P1483" t="s">
        <v>64</v>
      </c>
      <c r="R1483">
        <v>3126072</v>
      </c>
      <c r="T1483" t="s">
        <v>6446</v>
      </c>
      <c r="V1483" t="s">
        <v>13014</v>
      </c>
      <c r="W1483">
        <v>32597</v>
      </c>
    </row>
    <row r="1484" spans="1:23" x14ac:dyDescent="0.25">
      <c r="A1484" t="s">
        <v>134</v>
      </c>
      <c r="B1484">
        <v>1</v>
      </c>
      <c r="C1484" t="s">
        <v>1521</v>
      </c>
      <c r="D1484" t="s">
        <v>102</v>
      </c>
      <c r="E1484" t="s">
        <v>13015</v>
      </c>
      <c r="F1484" t="s">
        <v>6199</v>
      </c>
      <c r="G1484">
        <v>5</v>
      </c>
      <c r="H1484" t="s">
        <v>6553</v>
      </c>
      <c r="I1484" t="s">
        <v>1521</v>
      </c>
      <c r="J1484">
        <v>16597</v>
      </c>
      <c r="K1484">
        <v>12</v>
      </c>
      <c r="L1484" t="s">
        <v>7405</v>
      </c>
      <c r="M1484" t="s">
        <v>8240</v>
      </c>
      <c r="N1484">
        <v>32</v>
      </c>
      <c r="O1484" t="s">
        <v>13016</v>
      </c>
      <c r="P1484" t="s">
        <v>102</v>
      </c>
      <c r="Q1484" t="s">
        <v>6922</v>
      </c>
      <c r="R1484">
        <v>16737</v>
      </c>
      <c r="S1484">
        <v>1</v>
      </c>
      <c r="T1484" t="s">
        <v>6355</v>
      </c>
      <c r="U1484" t="s">
        <v>68</v>
      </c>
      <c r="V1484" t="s">
        <v>13017</v>
      </c>
      <c r="W1484">
        <v>27535</v>
      </c>
    </row>
    <row r="1485" spans="1:23" x14ac:dyDescent="0.25">
      <c r="A1485" t="s">
        <v>1944</v>
      </c>
      <c r="B1485">
        <v>1</v>
      </c>
      <c r="C1485" t="s">
        <v>2637</v>
      </c>
      <c r="D1485" t="s">
        <v>102</v>
      </c>
      <c r="F1485" t="s">
        <v>6199</v>
      </c>
      <c r="G1485">
        <v>4</v>
      </c>
      <c r="H1485" t="s">
        <v>12560</v>
      </c>
      <c r="I1485" t="s">
        <v>2637</v>
      </c>
      <c r="J1485">
        <v>22602</v>
      </c>
      <c r="K1485">
        <v>5</v>
      </c>
      <c r="L1485" t="s">
        <v>13018</v>
      </c>
      <c r="M1485" t="s">
        <v>13019</v>
      </c>
      <c r="N1485">
        <v>26</v>
      </c>
      <c r="O1485" t="s">
        <v>13020</v>
      </c>
      <c r="P1485" t="s">
        <v>102</v>
      </c>
      <c r="S1485">
        <v>6</v>
      </c>
      <c r="T1485" t="s">
        <v>6446</v>
      </c>
      <c r="U1485" t="s">
        <v>2210</v>
      </c>
      <c r="V1485" t="s">
        <v>13021</v>
      </c>
    </row>
    <row r="1486" spans="1:23" x14ac:dyDescent="0.25">
      <c r="A1486" t="s">
        <v>13022</v>
      </c>
      <c r="B1486">
        <v>1</v>
      </c>
      <c r="C1486" t="s">
        <v>13023</v>
      </c>
      <c r="D1486" t="s">
        <v>64</v>
      </c>
      <c r="F1486" t="s">
        <v>6199</v>
      </c>
      <c r="G1486">
        <v>0</v>
      </c>
      <c r="H1486" t="s">
        <v>6690</v>
      </c>
      <c r="I1486" t="s">
        <v>13023</v>
      </c>
      <c r="J1486">
        <v>21846</v>
      </c>
      <c r="K1486">
        <v>2</v>
      </c>
      <c r="L1486" t="s">
        <v>13024</v>
      </c>
      <c r="M1486" t="s">
        <v>13025</v>
      </c>
      <c r="N1486">
        <v>25</v>
      </c>
      <c r="O1486" t="s">
        <v>13026</v>
      </c>
      <c r="P1486" t="s">
        <v>64</v>
      </c>
      <c r="R1486">
        <v>3916721</v>
      </c>
      <c r="T1486" t="s">
        <v>6446</v>
      </c>
      <c r="V1486" t="s">
        <v>8341</v>
      </c>
      <c r="W1486">
        <v>32926</v>
      </c>
    </row>
    <row r="1487" spans="1:23" x14ac:dyDescent="0.25">
      <c r="A1487" t="s">
        <v>13027</v>
      </c>
      <c r="B1487">
        <v>1</v>
      </c>
      <c r="C1487" t="s">
        <v>13028</v>
      </c>
      <c r="D1487" t="s">
        <v>102</v>
      </c>
      <c r="F1487" t="s">
        <v>6199</v>
      </c>
      <c r="G1487">
        <v>0</v>
      </c>
      <c r="H1487" t="s">
        <v>6471</v>
      </c>
      <c r="I1487" t="s">
        <v>13028</v>
      </c>
      <c r="J1487">
        <v>17142</v>
      </c>
      <c r="K1487">
        <v>10</v>
      </c>
      <c r="L1487" t="s">
        <v>7412</v>
      </c>
      <c r="M1487" t="s">
        <v>9455</v>
      </c>
      <c r="N1487">
        <v>32</v>
      </c>
      <c r="O1487" t="s">
        <v>13029</v>
      </c>
      <c r="P1487" t="s">
        <v>102</v>
      </c>
      <c r="R1487">
        <v>3059606</v>
      </c>
      <c r="T1487" t="s">
        <v>6212</v>
      </c>
      <c r="V1487" t="s">
        <v>13030</v>
      </c>
      <c r="W1487">
        <v>29035</v>
      </c>
    </row>
    <row r="1488" spans="1:23" x14ac:dyDescent="0.25">
      <c r="A1488" t="s">
        <v>13031</v>
      </c>
      <c r="B1488">
        <v>1</v>
      </c>
      <c r="C1488" t="s">
        <v>13032</v>
      </c>
      <c r="D1488" t="s">
        <v>102</v>
      </c>
      <c r="F1488" t="s">
        <v>6199</v>
      </c>
      <c r="G1488">
        <v>2</v>
      </c>
      <c r="H1488" t="s">
        <v>6421</v>
      </c>
      <c r="I1488" t="s">
        <v>13032</v>
      </c>
      <c r="K1488">
        <v>1</v>
      </c>
      <c r="L1488" t="s">
        <v>6246</v>
      </c>
      <c r="M1488" t="s">
        <v>10362</v>
      </c>
      <c r="N1488">
        <v>25</v>
      </c>
      <c r="O1488" t="s">
        <v>13033</v>
      </c>
      <c r="P1488" t="s">
        <v>102</v>
      </c>
      <c r="T1488" t="s">
        <v>6264</v>
      </c>
      <c r="V1488" t="s">
        <v>13034</v>
      </c>
    </row>
    <row r="1489" spans="1:23" x14ac:dyDescent="0.25">
      <c r="A1489" t="s">
        <v>722</v>
      </c>
      <c r="B1489">
        <v>1</v>
      </c>
      <c r="C1489" t="s">
        <v>13035</v>
      </c>
      <c r="D1489" t="s">
        <v>102</v>
      </c>
      <c r="F1489" t="s">
        <v>6231</v>
      </c>
      <c r="G1489">
        <v>19</v>
      </c>
      <c r="H1489" t="s">
        <v>6724</v>
      </c>
      <c r="I1489" t="s">
        <v>13035</v>
      </c>
      <c r="J1489">
        <v>18234</v>
      </c>
      <c r="K1489">
        <v>6</v>
      </c>
      <c r="L1489" t="s">
        <v>7412</v>
      </c>
      <c r="M1489" t="s">
        <v>13036</v>
      </c>
      <c r="N1489">
        <v>29</v>
      </c>
      <c r="O1489" t="s">
        <v>13037</v>
      </c>
      <c r="P1489" t="s">
        <v>102</v>
      </c>
      <c r="R1489">
        <v>2975817</v>
      </c>
      <c r="T1489" t="s">
        <v>6212</v>
      </c>
      <c r="V1489" t="s">
        <v>7338</v>
      </c>
      <c r="W1489">
        <v>29730</v>
      </c>
    </row>
    <row r="1490" spans="1:23" x14ac:dyDescent="0.25">
      <c r="A1490" t="s">
        <v>13038</v>
      </c>
      <c r="B1490">
        <v>1</v>
      </c>
      <c r="C1490" t="s">
        <v>13039</v>
      </c>
      <c r="D1490" t="s">
        <v>126</v>
      </c>
      <c r="F1490" t="s">
        <v>6199</v>
      </c>
      <c r="G1490">
        <v>0</v>
      </c>
      <c r="H1490" t="s">
        <v>7921</v>
      </c>
      <c r="I1490" t="s">
        <v>13039</v>
      </c>
      <c r="J1490">
        <v>22151</v>
      </c>
      <c r="K1490">
        <v>2</v>
      </c>
      <c r="L1490" t="s">
        <v>6352</v>
      </c>
      <c r="M1490" t="s">
        <v>7184</v>
      </c>
      <c r="N1490">
        <v>25</v>
      </c>
      <c r="O1490" t="s">
        <v>13040</v>
      </c>
      <c r="P1490" t="s">
        <v>29</v>
      </c>
      <c r="R1490">
        <v>3791110</v>
      </c>
      <c r="T1490" t="s">
        <v>6355</v>
      </c>
      <c r="U1490" t="s">
        <v>92</v>
      </c>
      <c r="V1490" t="s">
        <v>10880</v>
      </c>
      <c r="W1490">
        <v>32910</v>
      </c>
    </row>
    <row r="1491" spans="1:23" x14ac:dyDescent="0.25">
      <c r="A1491" t="s">
        <v>927</v>
      </c>
      <c r="B1491">
        <v>1</v>
      </c>
      <c r="C1491" t="s">
        <v>13041</v>
      </c>
      <c r="D1491" t="s">
        <v>6787</v>
      </c>
      <c r="E1491" t="s">
        <v>13042</v>
      </c>
      <c r="F1491" t="s">
        <v>6231</v>
      </c>
      <c r="G1491">
        <v>46</v>
      </c>
      <c r="H1491" t="s">
        <v>6658</v>
      </c>
      <c r="I1491" t="s">
        <v>13041</v>
      </c>
      <c r="J1491">
        <v>15191</v>
      </c>
      <c r="K1491">
        <v>7</v>
      </c>
      <c r="L1491" t="s">
        <v>6869</v>
      </c>
      <c r="M1491" t="s">
        <v>6790</v>
      </c>
      <c r="N1491">
        <v>31</v>
      </c>
      <c r="O1491" t="s">
        <v>13043</v>
      </c>
      <c r="P1491" t="s">
        <v>64</v>
      </c>
      <c r="R1491">
        <v>15765</v>
      </c>
      <c r="T1491" t="s">
        <v>6249</v>
      </c>
      <c r="V1491" t="s">
        <v>13044</v>
      </c>
      <c r="W1491">
        <v>26601</v>
      </c>
    </row>
    <row r="1492" spans="1:23" x14ac:dyDescent="0.25">
      <c r="A1492" t="s">
        <v>13045</v>
      </c>
      <c r="B1492">
        <v>1</v>
      </c>
      <c r="C1492" t="s">
        <v>13046</v>
      </c>
      <c r="D1492" t="s">
        <v>126</v>
      </c>
      <c r="F1492" t="s">
        <v>6199</v>
      </c>
      <c r="G1492">
        <v>0</v>
      </c>
      <c r="H1492" t="s">
        <v>6208</v>
      </c>
      <c r="I1492" t="s">
        <v>13046</v>
      </c>
      <c r="K1492">
        <v>1</v>
      </c>
      <c r="L1492" t="s">
        <v>13047</v>
      </c>
      <c r="M1492" t="s">
        <v>13048</v>
      </c>
      <c r="O1492" t="s">
        <v>13049</v>
      </c>
      <c r="P1492" t="s">
        <v>126</v>
      </c>
      <c r="T1492" t="s">
        <v>6204</v>
      </c>
    </row>
    <row r="1493" spans="1:23" x14ac:dyDescent="0.25">
      <c r="A1493" t="s">
        <v>13050</v>
      </c>
      <c r="B1493">
        <v>1</v>
      </c>
      <c r="C1493" t="s">
        <v>13051</v>
      </c>
      <c r="F1493" t="s">
        <v>6231</v>
      </c>
      <c r="G1493">
        <v>0</v>
      </c>
      <c r="H1493" t="s">
        <v>30</v>
      </c>
      <c r="I1493" t="s">
        <v>13051</v>
      </c>
      <c r="J1493">
        <v>17815</v>
      </c>
      <c r="K1493">
        <v>0</v>
      </c>
      <c r="L1493" t="s">
        <v>9429</v>
      </c>
      <c r="M1493" t="s">
        <v>6368</v>
      </c>
      <c r="O1493" t="s">
        <v>13052</v>
      </c>
      <c r="P1493" t="s">
        <v>30</v>
      </c>
      <c r="T1493" t="s">
        <v>30</v>
      </c>
    </row>
    <row r="1494" spans="1:23" x14ac:dyDescent="0.25">
      <c r="A1494" t="s">
        <v>13053</v>
      </c>
      <c r="B1494">
        <v>1</v>
      </c>
      <c r="C1494" t="s">
        <v>13054</v>
      </c>
      <c r="D1494" t="s">
        <v>6610</v>
      </c>
      <c r="F1494" t="s">
        <v>6231</v>
      </c>
      <c r="G1494">
        <v>1</v>
      </c>
      <c r="H1494" t="s">
        <v>6471</v>
      </c>
      <c r="I1494" t="s">
        <v>13054</v>
      </c>
      <c r="J1494">
        <v>17423</v>
      </c>
      <c r="K1494">
        <v>1</v>
      </c>
      <c r="L1494" t="s">
        <v>11327</v>
      </c>
      <c r="M1494" t="s">
        <v>13055</v>
      </c>
      <c r="N1494">
        <v>28</v>
      </c>
      <c r="O1494" t="s">
        <v>13056</v>
      </c>
      <c r="P1494" t="s">
        <v>6610</v>
      </c>
      <c r="R1494">
        <v>2515576</v>
      </c>
      <c r="T1494" t="s">
        <v>6757</v>
      </c>
      <c r="V1494" t="s">
        <v>7549</v>
      </c>
      <c r="W1494">
        <v>28353</v>
      </c>
    </row>
    <row r="1495" spans="1:23" x14ac:dyDescent="0.25">
      <c r="A1495" t="s">
        <v>1478</v>
      </c>
      <c r="B1495">
        <v>1</v>
      </c>
      <c r="C1495" t="s">
        <v>1477</v>
      </c>
      <c r="D1495" t="s">
        <v>64</v>
      </c>
      <c r="F1495" t="s">
        <v>6199</v>
      </c>
      <c r="G1495">
        <v>22</v>
      </c>
      <c r="H1495" t="s">
        <v>6215</v>
      </c>
      <c r="I1495" t="s">
        <v>1477</v>
      </c>
      <c r="J1495">
        <v>23250</v>
      </c>
      <c r="K1495">
        <v>4</v>
      </c>
      <c r="L1495" t="s">
        <v>6246</v>
      </c>
      <c r="M1495" t="s">
        <v>13057</v>
      </c>
      <c r="N1495">
        <v>26</v>
      </c>
      <c r="O1495" t="s">
        <v>13058</v>
      </c>
      <c r="P1495" t="s">
        <v>64</v>
      </c>
      <c r="S1495">
        <v>2</v>
      </c>
      <c r="T1495" t="s">
        <v>6313</v>
      </c>
      <c r="U1495" t="s">
        <v>2251</v>
      </c>
      <c r="V1495" t="s">
        <v>11802</v>
      </c>
    </row>
    <row r="1496" spans="1:23" x14ac:dyDescent="0.25">
      <c r="A1496" t="s">
        <v>13059</v>
      </c>
      <c r="B1496">
        <v>1</v>
      </c>
      <c r="C1496" t="s">
        <v>13060</v>
      </c>
      <c r="D1496" t="s">
        <v>102</v>
      </c>
      <c r="F1496" t="s">
        <v>6231</v>
      </c>
      <c r="G1496">
        <v>0</v>
      </c>
      <c r="H1496" t="s">
        <v>6289</v>
      </c>
      <c r="I1496" t="s">
        <v>13060</v>
      </c>
      <c r="J1496">
        <v>20670</v>
      </c>
      <c r="K1496">
        <v>4</v>
      </c>
      <c r="L1496" t="s">
        <v>6018</v>
      </c>
      <c r="M1496" t="s">
        <v>6796</v>
      </c>
      <c r="N1496">
        <v>27</v>
      </c>
      <c r="O1496" t="s">
        <v>13061</v>
      </c>
      <c r="P1496" t="s">
        <v>102</v>
      </c>
      <c r="R1496">
        <v>3044726</v>
      </c>
      <c r="T1496" t="s">
        <v>6219</v>
      </c>
      <c r="V1496" t="s">
        <v>13062</v>
      </c>
      <c r="W1496">
        <v>31760</v>
      </c>
    </row>
    <row r="1497" spans="1:23" x14ac:dyDescent="0.25">
      <c r="A1497" t="s">
        <v>13063</v>
      </c>
      <c r="B1497">
        <v>1</v>
      </c>
      <c r="C1497" t="s">
        <v>13064</v>
      </c>
      <c r="D1497" t="s">
        <v>126</v>
      </c>
      <c r="F1497" t="s">
        <v>6231</v>
      </c>
      <c r="G1497">
        <v>87</v>
      </c>
      <c r="H1497" t="s">
        <v>9379</v>
      </c>
      <c r="I1497" t="s">
        <v>13064</v>
      </c>
      <c r="J1497">
        <v>16145</v>
      </c>
      <c r="K1497">
        <v>1</v>
      </c>
      <c r="L1497" t="s">
        <v>9429</v>
      </c>
      <c r="M1497" t="s">
        <v>13065</v>
      </c>
      <c r="N1497">
        <v>27</v>
      </c>
      <c r="O1497" t="s">
        <v>13066</v>
      </c>
      <c r="P1497" t="s">
        <v>126</v>
      </c>
      <c r="R1497">
        <v>16855</v>
      </c>
      <c r="T1497" t="s">
        <v>6396</v>
      </c>
      <c r="V1497" t="s">
        <v>13067</v>
      </c>
      <c r="W1497">
        <v>27758</v>
      </c>
    </row>
    <row r="1498" spans="1:23" x14ac:dyDescent="0.25">
      <c r="A1498" t="s">
        <v>2360</v>
      </c>
      <c r="B1498">
        <v>1</v>
      </c>
      <c r="C1498" t="s">
        <v>2716</v>
      </c>
      <c r="D1498" t="s">
        <v>102</v>
      </c>
      <c r="F1498" t="s">
        <v>6199</v>
      </c>
      <c r="G1498">
        <v>15</v>
      </c>
      <c r="H1498" t="s">
        <v>9340</v>
      </c>
      <c r="I1498" t="s">
        <v>2716</v>
      </c>
      <c r="J1498">
        <v>25982</v>
      </c>
      <c r="K1498">
        <v>1</v>
      </c>
      <c r="L1498" t="s">
        <v>9109</v>
      </c>
      <c r="M1498" t="s">
        <v>10487</v>
      </c>
      <c r="N1498">
        <v>23</v>
      </c>
      <c r="O1498" t="s">
        <v>13068</v>
      </c>
      <c r="P1498" t="s">
        <v>102</v>
      </c>
      <c r="S1498">
        <v>7</v>
      </c>
      <c r="T1498" t="s">
        <v>6454</v>
      </c>
      <c r="U1498" t="s">
        <v>2224</v>
      </c>
      <c r="V1498" t="s">
        <v>13069</v>
      </c>
    </row>
    <row r="1499" spans="1:23" x14ac:dyDescent="0.25">
      <c r="A1499" t="s">
        <v>13070</v>
      </c>
      <c r="B1499">
        <v>1</v>
      </c>
      <c r="C1499" t="s">
        <v>5356</v>
      </c>
      <c r="D1499" t="s">
        <v>102</v>
      </c>
      <c r="E1499" t="s">
        <v>13071</v>
      </c>
      <c r="F1499" t="s">
        <v>6199</v>
      </c>
      <c r="G1499">
        <v>3</v>
      </c>
      <c r="H1499" t="s">
        <v>5451</v>
      </c>
      <c r="I1499" t="s">
        <v>5356</v>
      </c>
      <c r="J1499">
        <v>17916</v>
      </c>
      <c r="K1499">
        <v>6</v>
      </c>
      <c r="L1499" t="s">
        <v>13072</v>
      </c>
      <c r="M1499" t="s">
        <v>13073</v>
      </c>
      <c r="N1499">
        <v>27</v>
      </c>
      <c r="O1499" t="s">
        <v>13074</v>
      </c>
      <c r="P1499" t="s">
        <v>102</v>
      </c>
      <c r="R1499">
        <v>3052876</v>
      </c>
      <c r="T1499" t="s">
        <v>6219</v>
      </c>
      <c r="V1499" t="s">
        <v>13075</v>
      </c>
      <c r="W1499">
        <v>29255</v>
      </c>
    </row>
    <row r="1500" spans="1:23" x14ac:dyDescent="0.25">
      <c r="A1500" t="s">
        <v>1393</v>
      </c>
      <c r="B1500">
        <v>1</v>
      </c>
      <c r="C1500" t="s">
        <v>1392</v>
      </c>
      <c r="D1500" t="s">
        <v>126</v>
      </c>
      <c r="F1500" t="s">
        <v>6199</v>
      </c>
      <c r="G1500">
        <v>46</v>
      </c>
      <c r="H1500" t="s">
        <v>6658</v>
      </c>
      <c r="I1500" t="s">
        <v>1392</v>
      </c>
      <c r="J1500">
        <v>28066</v>
      </c>
      <c r="K1500">
        <v>0</v>
      </c>
      <c r="L1500" t="s">
        <v>6433</v>
      </c>
      <c r="M1500" t="s">
        <v>13076</v>
      </c>
      <c r="N1500">
        <v>24</v>
      </c>
      <c r="O1500" t="s">
        <v>13077</v>
      </c>
      <c r="P1500" t="s">
        <v>126</v>
      </c>
      <c r="S1500">
        <v>2</v>
      </c>
      <c r="T1500" t="s">
        <v>6227</v>
      </c>
      <c r="U1500" t="s">
        <v>2228</v>
      </c>
      <c r="V1500" t="s">
        <v>13078</v>
      </c>
    </row>
    <row r="1501" spans="1:23" x14ac:dyDescent="0.25">
      <c r="A1501" t="s">
        <v>13079</v>
      </c>
      <c r="B1501">
        <v>1</v>
      </c>
      <c r="C1501" t="s">
        <v>13080</v>
      </c>
      <c r="D1501" t="s">
        <v>64</v>
      </c>
      <c r="F1501" t="s">
        <v>6199</v>
      </c>
      <c r="G1501">
        <v>36</v>
      </c>
      <c r="H1501" t="s">
        <v>6405</v>
      </c>
      <c r="I1501" t="s">
        <v>13080</v>
      </c>
      <c r="J1501">
        <v>23586</v>
      </c>
      <c r="K1501">
        <v>4</v>
      </c>
      <c r="L1501" t="s">
        <v>8807</v>
      </c>
      <c r="M1501" t="s">
        <v>13081</v>
      </c>
      <c r="N1501">
        <v>25</v>
      </c>
      <c r="O1501" t="s">
        <v>13082</v>
      </c>
      <c r="P1501" t="s">
        <v>64</v>
      </c>
      <c r="S1501">
        <v>6</v>
      </c>
      <c r="T1501" t="s">
        <v>6346</v>
      </c>
      <c r="U1501" t="s">
        <v>2241</v>
      </c>
      <c r="V1501" t="s">
        <v>13083</v>
      </c>
    </row>
    <row r="1502" spans="1:23" x14ac:dyDescent="0.25">
      <c r="A1502" t="s">
        <v>13084</v>
      </c>
      <c r="B1502">
        <v>1</v>
      </c>
      <c r="C1502" t="s">
        <v>13085</v>
      </c>
      <c r="D1502" t="s">
        <v>126</v>
      </c>
      <c r="E1502" t="s">
        <v>13086</v>
      </c>
      <c r="F1502" t="s">
        <v>6231</v>
      </c>
      <c r="G1502">
        <v>83</v>
      </c>
      <c r="H1502" t="s">
        <v>7849</v>
      </c>
      <c r="I1502" t="s">
        <v>13085</v>
      </c>
      <c r="J1502">
        <v>20370</v>
      </c>
      <c r="K1502">
        <v>4</v>
      </c>
      <c r="L1502" t="s">
        <v>13087</v>
      </c>
      <c r="M1502" t="s">
        <v>13088</v>
      </c>
      <c r="N1502">
        <v>25</v>
      </c>
      <c r="O1502" t="s">
        <v>13089</v>
      </c>
      <c r="P1502" t="s">
        <v>126</v>
      </c>
      <c r="Q1502" t="s">
        <v>6922</v>
      </c>
      <c r="R1502">
        <v>3129455</v>
      </c>
      <c r="T1502" t="s">
        <v>6212</v>
      </c>
      <c r="U1502" t="s">
        <v>2241</v>
      </c>
      <c r="V1502" t="s">
        <v>13090</v>
      </c>
      <c r="W1502">
        <v>31255</v>
      </c>
    </row>
    <row r="1503" spans="1:23" x14ac:dyDescent="0.25">
      <c r="A1503" t="s">
        <v>13091</v>
      </c>
      <c r="B1503">
        <v>1</v>
      </c>
      <c r="C1503" t="s">
        <v>13092</v>
      </c>
      <c r="D1503" t="s">
        <v>126</v>
      </c>
      <c r="F1503" t="s">
        <v>6231</v>
      </c>
      <c r="G1503">
        <v>86</v>
      </c>
      <c r="H1503" t="s">
        <v>6746</v>
      </c>
      <c r="I1503" t="s">
        <v>13092</v>
      </c>
      <c r="J1503">
        <v>15962</v>
      </c>
      <c r="K1503">
        <v>8</v>
      </c>
      <c r="L1503" t="s">
        <v>7633</v>
      </c>
      <c r="M1503" t="s">
        <v>13093</v>
      </c>
      <c r="N1503">
        <v>30</v>
      </c>
      <c r="O1503" t="s">
        <v>13094</v>
      </c>
      <c r="P1503" t="s">
        <v>126</v>
      </c>
      <c r="R1503">
        <v>16964</v>
      </c>
      <c r="T1503" t="s">
        <v>6227</v>
      </c>
      <c r="V1503" t="s">
        <v>13095</v>
      </c>
      <c r="W1503">
        <v>27786</v>
      </c>
    </row>
    <row r="1504" spans="1:23" x14ac:dyDescent="0.25">
      <c r="A1504" t="s">
        <v>13096</v>
      </c>
      <c r="B1504">
        <v>1</v>
      </c>
      <c r="C1504" t="s">
        <v>13097</v>
      </c>
      <c r="D1504" t="s">
        <v>126</v>
      </c>
      <c r="F1504" t="s">
        <v>6199</v>
      </c>
      <c r="G1504">
        <v>47</v>
      </c>
      <c r="H1504" t="s">
        <v>6208</v>
      </c>
      <c r="I1504" t="s">
        <v>13097</v>
      </c>
      <c r="J1504">
        <v>26772</v>
      </c>
      <c r="K1504">
        <v>1</v>
      </c>
      <c r="L1504" t="s">
        <v>13098</v>
      </c>
      <c r="M1504" t="s">
        <v>13099</v>
      </c>
      <c r="N1504">
        <v>23</v>
      </c>
      <c r="O1504" t="s">
        <v>13100</v>
      </c>
      <c r="P1504" t="s">
        <v>126</v>
      </c>
      <c r="S1504">
        <v>5</v>
      </c>
      <c r="T1504" t="s">
        <v>6212</v>
      </c>
      <c r="U1504" t="s">
        <v>2219</v>
      </c>
      <c r="V1504" t="s">
        <v>13101</v>
      </c>
    </row>
    <row r="1505" spans="1:23" x14ac:dyDescent="0.25">
      <c r="A1505" t="s">
        <v>13102</v>
      </c>
      <c r="B1505">
        <v>1</v>
      </c>
      <c r="C1505" t="s">
        <v>13103</v>
      </c>
      <c r="D1505" t="s">
        <v>126</v>
      </c>
      <c r="F1505" t="s">
        <v>6199</v>
      </c>
      <c r="G1505">
        <v>86</v>
      </c>
      <c r="H1505" t="s">
        <v>7206</v>
      </c>
      <c r="I1505" t="s">
        <v>13103</v>
      </c>
      <c r="J1505">
        <v>23415</v>
      </c>
      <c r="K1505">
        <v>4</v>
      </c>
      <c r="L1505" t="s">
        <v>13104</v>
      </c>
      <c r="M1505" t="s">
        <v>13105</v>
      </c>
      <c r="N1505">
        <v>29</v>
      </c>
      <c r="O1505" t="s">
        <v>13106</v>
      </c>
      <c r="P1505" t="s">
        <v>126</v>
      </c>
      <c r="S1505">
        <v>4</v>
      </c>
      <c r="T1505" t="s">
        <v>6227</v>
      </c>
      <c r="U1505" t="s">
        <v>2229</v>
      </c>
      <c r="V1505" t="s">
        <v>13107</v>
      </c>
    </row>
    <row r="1506" spans="1:23" x14ac:dyDescent="0.25">
      <c r="A1506" t="s">
        <v>13108</v>
      </c>
      <c r="B1506">
        <v>1</v>
      </c>
      <c r="C1506" t="s">
        <v>13109</v>
      </c>
      <c r="D1506" t="s">
        <v>102</v>
      </c>
      <c r="F1506" t="s">
        <v>6199</v>
      </c>
      <c r="G1506">
        <v>41</v>
      </c>
      <c r="H1506" t="s">
        <v>6690</v>
      </c>
      <c r="I1506" t="s">
        <v>13109</v>
      </c>
      <c r="K1506">
        <v>1</v>
      </c>
      <c r="L1506" t="s">
        <v>13110</v>
      </c>
      <c r="M1506" t="s">
        <v>13111</v>
      </c>
      <c r="N1506">
        <v>24</v>
      </c>
      <c r="O1506" t="s">
        <v>13112</v>
      </c>
      <c r="P1506" t="s">
        <v>102</v>
      </c>
      <c r="T1506" t="s">
        <v>6264</v>
      </c>
      <c r="V1506" t="s">
        <v>13113</v>
      </c>
    </row>
    <row r="1507" spans="1:23" x14ac:dyDescent="0.25">
      <c r="A1507" t="s">
        <v>13114</v>
      </c>
      <c r="B1507">
        <v>1</v>
      </c>
      <c r="C1507" t="s">
        <v>13115</v>
      </c>
      <c r="D1507" t="s">
        <v>102</v>
      </c>
      <c r="F1507" t="s">
        <v>6199</v>
      </c>
      <c r="G1507">
        <v>0</v>
      </c>
      <c r="H1507" t="s">
        <v>6739</v>
      </c>
      <c r="I1507" t="s">
        <v>13115</v>
      </c>
      <c r="J1507">
        <v>17596</v>
      </c>
      <c r="K1507">
        <v>0</v>
      </c>
      <c r="L1507" t="s">
        <v>7095</v>
      </c>
      <c r="M1507" t="s">
        <v>8746</v>
      </c>
      <c r="N1507">
        <v>34</v>
      </c>
      <c r="O1507" t="s">
        <v>13116</v>
      </c>
      <c r="P1507" t="s">
        <v>102</v>
      </c>
      <c r="T1507" t="s">
        <v>6264</v>
      </c>
      <c r="V1507" t="s">
        <v>13117</v>
      </c>
      <c r="W1507">
        <v>28275</v>
      </c>
    </row>
    <row r="1508" spans="1:23" x14ac:dyDescent="0.25">
      <c r="A1508" t="s">
        <v>1122</v>
      </c>
      <c r="B1508">
        <v>1</v>
      </c>
      <c r="C1508" t="s">
        <v>1121</v>
      </c>
      <c r="D1508" t="s">
        <v>64</v>
      </c>
      <c r="F1508" t="s">
        <v>6199</v>
      </c>
      <c r="G1508">
        <v>12</v>
      </c>
      <c r="H1508" t="s">
        <v>6336</v>
      </c>
      <c r="I1508" t="s">
        <v>1121</v>
      </c>
      <c r="J1508">
        <v>25944</v>
      </c>
      <c r="K1508">
        <v>1</v>
      </c>
      <c r="L1508" t="s">
        <v>9210</v>
      </c>
      <c r="M1508" t="s">
        <v>8989</v>
      </c>
      <c r="N1508">
        <v>25</v>
      </c>
      <c r="O1508" t="s">
        <v>13118</v>
      </c>
      <c r="P1508" t="s">
        <v>64</v>
      </c>
      <c r="S1508">
        <v>2</v>
      </c>
      <c r="T1508" t="s">
        <v>6454</v>
      </c>
      <c r="U1508" t="s">
        <v>2248</v>
      </c>
      <c r="V1508" t="s">
        <v>6551</v>
      </c>
    </row>
    <row r="1509" spans="1:23" x14ac:dyDescent="0.25">
      <c r="A1509" t="s">
        <v>992</v>
      </c>
      <c r="B1509">
        <v>1</v>
      </c>
      <c r="C1509" t="s">
        <v>13119</v>
      </c>
      <c r="D1509" t="s">
        <v>29</v>
      </c>
      <c r="E1509" t="s">
        <v>13120</v>
      </c>
      <c r="F1509" t="s">
        <v>6925</v>
      </c>
      <c r="G1509">
        <v>0</v>
      </c>
      <c r="H1509" t="s">
        <v>8993</v>
      </c>
      <c r="I1509" t="s">
        <v>13119</v>
      </c>
      <c r="J1509">
        <v>8415</v>
      </c>
      <c r="K1509">
        <v>13</v>
      </c>
      <c r="L1509" t="s">
        <v>7223</v>
      </c>
      <c r="M1509" t="s">
        <v>13121</v>
      </c>
      <c r="N1509">
        <v>35</v>
      </c>
      <c r="O1509" t="s">
        <v>13122</v>
      </c>
      <c r="P1509" t="s">
        <v>29</v>
      </c>
      <c r="R1509">
        <v>12482</v>
      </c>
      <c r="T1509" t="s">
        <v>6212</v>
      </c>
      <c r="V1509" t="s">
        <v>13123</v>
      </c>
      <c r="W1509">
        <v>9269</v>
      </c>
    </row>
    <row r="1510" spans="1:23" x14ac:dyDescent="0.25">
      <c r="A1510" t="s">
        <v>13124</v>
      </c>
      <c r="B1510">
        <v>1</v>
      </c>
      <c r="C1510" t="s">
        <v>13125</v>
      </c>
      <c r="D1510" t="s">
        <v>102</v>
      </c>
      <c r="E1510" t="s">
        <v>13126</v>
      </c>
      <c r="F1510" t="s">
        <v>6199</v>
      </c>
      <c r="G1510">
        <v>15</v>
      </c>
      <c r="H1510" t="s">
        <v>7128</v>
      </c>
      <c r="I1510" t="s">
        <v>13125</v>
      </c>
      <c r="J1510">
        <v>19177</v>
      </c>
      <c r="K1510">
        <v>5</v>
      </c>
      <c r="L1510" t="s">
        <v>7416</v>
      </c>
      <c r="M1510" t="s">
        <v>13127</v>
      </c>
      <c r="N1510">
        <v>27</v>
      </c>
      <c r="O1510" t="s">
        <v>13128</v>
      </c>
      <c r="P1510" t="s">
        <v>102</v>
      </c>
      <c r="R1510">
        <v>2971233</v>
      </c>
      <c r="T1510" t="s">
        <v>6204</v>
      </c>
      <c r="V1510" t="s">
        <v>13129</v>
      </c>
      <c r="W1510">
        <v>30524</v>
      </c>
    </row>
    <row r="1511" spans="1:23" x14ac:dyDescent="0.25">
      <c r="A1511" t="s">
        <v>13130</v>
      </c>
      <c r="B1511">
        <v>1</v>
      </c>
      <c r="C1511" t="s">
        <v>13131</v>
      </c>
      <c r="D1511" t="s">
        <v>31</v>
      </c>
      <c r="F1511" t="s">
        <v>6199</v>
      </c>
      <c r="G1511">
        <v>19</v>
      </c>
      <c r="H1511" t="s">
        <v>6697</v>
      </c>
      <c r="I1511" t="s">
        <v>13131</v>
      </c>
      <c r="K1511">
        <v>1</v>
      </c>
      <c r="L1511" t="s">
        <v>7472</v>
      </c>
      <c r="M1511" t="s">
        <v>13132</v>
      </c>
      <c r="N1511">
        <v>24</v>
      </c>
      <c r="O1511" t="s">
        <v>13133</v>
      </c>
      <c r="P1511" t="s">
        <v>31</v>
      </c>
      <c r="T1511" t="s">
        <v>6346</v>
      </c>
      <c r="V1511" t="s">
        <v>13134</v>
      </c>
    </row>
    <row r="1512" spans="1:23" x14ac:dyDescent="0.25">
      <c r="A1512" t="s">
        <v>648</v>
      </c>
      <c r="B1512">
        <v>1</v>
      </c>
      <c r="C1512" t="s">
        <v>13135</v>
      </c>
      <c r="D1512" t="s">
        <v>126</v>
      </c>
      <c r="F1512" t="s">
        <v>6231</v>
      </c>
      <c r="G1512">
        <v>85</v>
      </c>
      <c r="H1512" t="s">
        <v>6208</v>
      </c>
      <c r="I1512" t="s">
        <v>13135</v>
      </c>
      <c r="J1512">
        <v>8428</v>
      </c>
      <c r="K1512">
        <v>11</v>
      </c>
      <c r="L1512" t="s">
        <v>9765</v>
      </c>
      <c r="M1512" t="s">
        <v>13136</v>
      </c>
      <c r="N1512">
        <v>33</v>
      </c>
      <c r="O1512" t="s">
        <v>13137</v>
      </c>
      <c r="P1512" t="s">
        <v>126</v>
      </c>
      <c r="R1512">
        <v>12536</v>
      </c>
      <c r="T1512" t="s">
        <v>6272</v>
      </c>
      <c r="V1512" t="s">
        <v>13138</v>
      </c>
      <c r="W1512">
        <v>9362</v>
      </c>
    </row>
    <row r="1513" spans="1:23" x14ac:dyDescent="0.25">
      <c r="A1513" t="s">
        <v>13139</v>
      </c>
      <c r="B1513">
        <v>1</v>
      </c>
      <c r="C1513" t="s">
        <v>13140</v>
      </c>
      <c r="D1513" t="s">
        <v>6610</v>
      </c>
      <c r="E1513" t="s">
        <v>13141</v>
      </c>
      <c r="F1513" t="s">
        <v>6199</v>
      </c>
      <c r="G1513">
        <v>18</v>
      </c>
      <c r="H1513" t="s">
        <v>6336</v>
      </c>
      <c r="I1513" t="s">
        <v>13140</v>
      </c>
      <c r="J1513">
        <v>17118</v>
      </c>
      <c r="K1513">
        <v>7</v>
      </c>
      <c r="L1513" t="s">
        <v>6777</v>
      </c>
      <c r="M1513" t="s">
        <v>13142</v>
      </c>
      <c r="N1513">
        <v>29</v>
      </c>
      <c r="O1513" t="s">
        <v>13143</v>
      </c>
      <c r="P1513" t="s">
        <v>13144</v>
      </c>
      <c r="R1513">
        <v>2582324</v>
      </c>
      <c r="T1513" t="s">
        <v>6212</v>
      </c>
      <c r="V1513" t="s">
        <v>13145</v>
      </c>
      <c r="W1513">
        <v>28861</v>
      </c>
    </row>
    <row r="1514" spans="1:23" x14ac:dyDescent="0.25">
      <c r="A1514" t="s">
        <v>520</v>
      </c>
      <c r="B1514">
        <v>1</v>
      </c>
      <c r="C1514" t="s">
        <v>13146</v>
      </c>
      <c r="D1514" t="s">
        <v>126</v>
      </c>
      <c r="E1514" t="s">
        <v>13147</v>
      </c>
      <c r="F1514" t="s">
        <v>6199</v>
      </c>
      <c r="G1514">
        <v>35</v>
      </c>
      <c r="H1514" t="s">
        <v>6395</v>
      </c>
      <c r="I1514" t="s">
        <v>13146</v>
      </c>
      <c r="J1514">
        <v>13370</v>
      </c>
      <c r="K1514">
        <v>11</v>
      </c>
      <c r="L1514" t="s">
        <v>6801</v>
      </c>
      <c r="M1514" t="s">
        <v>13148</v>
      </c>
      <c r="N1514">
        <v>33</v>
      </c>
      <c r="O1514" t="s">
        <v>13149</v>
      </c>
      <c r="P1514" t="s">
        <v>126</v>
      </c>
      <c r="R1514">
        <v>14099</v>
      </c>
      <c r="T1514" t="s">
        <v>6355</v>
      </c>
      <c r="V1514" t="s">
        <v>13150</v>
      </c>
      <c r="W1514">
        <v>24891</v>
      </c>
    </row>
    <row r="1515" spans="1:23" x14ac:dyDescent="0.25">
      <c r="A1515" t="s">
        <v>13151</v>
      </c>
      <c r="B1515">
        <v>1</v>
      </c>
      <c r="C1515" t="s">
        <v>13152</v>
      </c>
      <c r="D1515" t="s">
        <v>102</v>
      </c>
      <c r="F1515" t="s">
        <v>6231</v>
      </c>
      <c r="G1515">
        <v>84</v>
      </c>
      <c r="H1515" t="s">
        <v>6410</v>
      </c>
      <c r="I1515" t="s">
        <v>13152</v>
      </c>
      <c r="J1515">
        <v>22244</v>
      </c>
      <c r="K1515">
        <v>3</v>
      </c>
      <c r="L1515" t="s">
        <v>13153</v>
      </c>
      <c r="M1515" t="s">
        <v>8486</v>
      </c>
      <c r="N1515">
        <v>26</v>
      </c>
      <c r="O1515" t="s">
        <v>13154</v>
      </c>
      <c r="P1515" t="s">
        <v>102</v>
      </c>
      <c r="R1515">
        <v>3917569</v>
      </c>
      <c r="T1515" t="s">
        <v>6264</v>
      </c>
      <c r="V1515" t="s">
        <v>13155</v>
      </c>
      <c r="W1515">
        <v>33302</v>
      </c>
    </row>
    <row r="1516" spans="1:23" x14ac:dyDescent="0.25">
      <c r="A1516" t="s">
        <v>697</v>
      </c>
      <c r="B1516">
        <v>1</v>
      </c>
      <c r="C1516" t="s">
        <v>13156</v>
      </c>
      <c r="D1516" t="s">
        <v>102</v>
      </c>
      <c r="F1516" t="s">
        <v>6199</v>
      </c>
      <c r="G1516">
        <v>11</v>
      </c>
      <c r="H1516" t="s">
        <v>6260</v>
      </c>
      <c r="I1516" t="s">
        <v>13156</v>
      </c>
      <c r="J1516">
        <v>18159</v>
      </c>
      <c r="K1516">
        <v>6</v>
      </c>
      <c r="L1516" t="s">
        <v>8331</v>
      </c>
      <c r="M1516" t="s">
        <v>13157</v>
      </c>
      <c r="N1516">
        <v>27</v>
      </c>
      <c r="O1516" t="s">
        <v>13158</v>
      </c>
      <c r="P1516" t="s">
        <v>102</v>
      </c>
      <c r="R1516">
        <v>2978201</v>
      </c>
      <c r="T1516" t="s">
        <v>6204</v>
      </c>
      <c r="V1516" t="s">
        <v>13159</v>
      </c>
      <c r="W1516">
        <v>29477</v>
      </c>
    </row>
    <row r="1517" spans="1:23" x14ac:dyDescent="0.25">
      <c r="A1517" t="s">
        <v>13160</v>
      </c>
      <c r="B1517">
        <v>1</v>
      </c>
      <c r="C1517" t="s">
        <v>13161</v>
      </c>
      <c r="D1517" t="s">
        <v>102</v>
      </c>
      <c r="F1517" t="s">
        <v>6199</v>
      </c>
      <c r="G1517">
        <v>0</v>
      </c>
      <c r="H1517" t="s">
        <v>6697</v>
      </c>
      <c r="I1517" t="s">
        <v>13161</v>
      </c>
      <c r="J1517">
        <v>20387</v>
      </c>
      <c r="K1517">
        <v>4</v>
      </c>
      <c r="L1517" t="s">
        <v>13162</v>
      </c>
      <c r="M1517" t="s">
        <v>10955</v>
      </c>
      <c r="N1517">
        <v>25</v>
      </c>
      <c r="O1517" t="s">
        <v>13163</v>
      </c>
      <c r="P1517" t="s">
        <v>102</v>
      </c>
      <c r="R1517">
        <v>3139946</v>
      </c>
      <c r="T1517" t="s">
        <v>6264</v>
      </c>
      <c r="V1517" t="s">
        <v>13164</v>
      </c>
      <c r="W1517">
        <v>31401</v>
      </c>
    </row>
    <row r="1518" spans="1:23" x14ac:dyDescent="0.25">
      <c r="A1518" t="s">
        <v>13165</v>
      </c>
      <c r="B1518">
        <v>1</v>
      </c>
      <c r="C1518" t="s">
        <v>13166</v>
      </c>
      <c r="F1518" t="s">
        <v>6231</v>
      </c>
      <c r="G1518">
        <v>0</v>
      </c>
      <c r="H1518" t="s">
        <v>30</v>
      </c>
      <c r="I1518" t="s">
        <v>13166</v>
      </c>
      <c r="J1518">
        <v>19767</v>
      </c>
      <c r="K1518">
        <v>0</v>
      </c>
      <c r="L1518" t="s">
        <v>7457</v>
      </c>
      <c r="M1518" t="s">
        <v>13167</v>
      </c>
      <c r="O1518" t="s">
        <v>13168</v>
      </c>
      <c r="P1518" t="s">
        <v>30</v>
      </c>
      <c r="T1518" t="s">
        <v>30</v>
      </c>
    </row>
    <row r="1519" spans="1:23" x14ac:dyDescent="0.25">
      <c r="A1519" t="s">
        <v>13169</v>
      </c>
      <c r="B1519">
        <v>1</v>
      </c>
      <c r="C1519" t="s">
        <v>13170</v>
      </c>
      <c r="D1519" t="s">
        <v>64</v>
      </c>
      <c r="E1519" t="s">
        <v>13171</v>
      </c>
      <c r="F1519" t="s">
        <v>6199</v>
      </c>
      <c r="G1519">
        <v>34</v>
      </c>
      <c r="H1519" t="s">
        <v>6837</v>
      </c>
      <c r="I1519" t="s">
        <v>13170</v>
      </c>
      <c r="J1519">
        <v>19391</v>
      </c>
      <c r="K1519">
        <v>5</v>
      </c>
      <c r="L1519" t="s">
        <v>9450</v>
      </c>
      <c r="M1519" t="s">
        <v>13172</v>
      </c>
      <c r="N1519">
        <v>25</v>
      </c>
      <c r="O1519" t="s">
        <v>13173</v>
      </c>
      <c r="P1519" t="s">
        <v>64</v>
      </c>
      <c r="R1519">
        <v>3128267</v>
      </c>
      <c r="T1519" t="s">
        <v>6313</v>
      </c>
      <c r="V1519" t="s">
        <v>8885</v>
      </c>
      <c r="W1519">
        <v>30703</v>
      </c>
    </row>
    <row r="1520" spans="1:23" x14ac:dyDescent="0.25">
      <c r="A1520" t="s">
        <v>13174</v>
      </c>
      <c r="B1520">
        <v>1</v>
      </c>
      <c r="C1520" t="s">
        <v>13175</v>
      </c>
      <c r="D1520" t="s">
        <v>64</v>
      </c>
      <c r="E1520" t="s">
        <v>13176</v>
      </c>
      <c r="F1520" t="s">
        <v>6231</v>
      </c>
      <c r="G1520">
        <v>0</v>
      </c>
      <c r="H1520" t="s">
        <v>7921</v>
      </c>
      <c r="I1520" t="s">
        <v>13175</v>
      </c>
      <c r="J1520">
        <v>20294</v>
      </c>
      <c r="K1520">
        <v>4</v>
      </c>
      <c r="L1520" t="s">
        <v>13177</v>
      </c>
      <c r="M1520" t="s">
        <v>13178</v>
      </c>
      <c r="N1520">
        <v>27</v>
      </c>
      <c r="O1520" t="s">
        <v>13179</v>
      </c>
      <c r="P1520" t="s">
        <v>64</v>
      </c>
      <c r="R1520">
        <v>3052163</v>
      </c>
      <c r="T1520" t="s">
        <v>6346</v>
      </c>
      <c r="V1520" t="s">
        <v>13180</v>
      </c>
      <c r="W1520">
        <v>31575</v>
      </c>
    </row>
    <row r="1521" spans="1:23" x14ac:dyDescent="0.25">
      <c r="A1521" t="s">
        <v>421</v>
      </c>
      <c r="B1521">
        <v>1</v>
      </c>
      <c r="C1521" t="s">
        <v>13181</v>
      </c>
      <c r="D1521" t="s">
        <v>102</v>
      </c>
      <c r="E1521" t="s">
        <v>13182</v>
      </c>
      <c r="F1521" t="s">
        <v>6199</v>
      </c>
      <c r="G1521">
        <v>0</v>
      </c>
      <c r="H1521" t="s">
        <v>6260</v>
      </c>
      <c r="I1521" t="s">
        <v>13181</v>
      </c>
      <c r="J1521">
        <v>14850</v>
      </c>
      <c r="K1521">
        <v>9</v>
      </c>
      <c r="L1521" t="s">
        <v>10561</v>
      </c>
      <c r="M1521" t="s">
        <v>13183</v>
      </c>
      <c r="N1521">
        <v>31</v>
      </c>
      <c r="O1521" t="s">
        <v>13184</v>
      </c>
      <c r="P1521" t="s">
        <v>102</v>
      </c>
      <c r="R1521">
        <v>16227</v>
      </c>
      <c r="T1521" t="s">
        <v>6219</v>
      </c>
      <c r="V1521" t="s">
        <v>13185</v>
      </c>
      <c r="W1521">
        <v>27055</v>
      </c>
    </row>
    <row r="1522" spans="1:23" x14ac:dyDescent="0.25">
      <c r="A1522" t="s">
        <v>943</v>
      </c>
      <c r="B1522">
        <v>1</v>
      </c>
      <c r="C1522" t="s">
        <v>13186</v>
      </c>
      <c r="D1522" t="s">
        <v>64</v>
      </c>
      <c r="F1522" t="s">
        <v>6231</v>
      </c>
      <c r="G1522">
        <v>37</v>
      </c>
      <c r="H1522" t="s">
        <v>6232</v>
      </c>
      <c r="I1522" t="s">
        <v>13186</v>
      </c>
      <c r="J1522">
        <v>15497</v>
      </c>
      <c r="K1522">
        <v>7</v>
      </c>
      <c r="L1522" t="s">
        <v>6933</v>
      </c>
      <c r="M1522" t="s">
        <v>13187</v>
      </c>
      <c r="N1522">
        <v>29</v>
      </c>
      <c r="O1522" t="s">
        <v>13188</v>
      </c>
      <c r="P1522" t="s">
        <v>64</v>
      </c>
      <c r="R1522">
        <v>16488</v>
      </c>
      <c r="T1522" t="s">
        <v>6385</v>
      </c>
      <c r="V1522" t="s">
        <v>10536</v>
      </c>
      <c r="W1522">
        <v>27312</v>
      </c>
    </row>
    <row r="1523" spans="1:23" x14ac:dyDescent="0.25">
      <c r="A1523" t="s">
        <v>996</v>
      </c>
      <c r="B1523">
        <v>1</v>
      </c>
      <c r="C1523" t="s">
        <v>13189</v>
      </c>
      <c r="D1523" t="s">
        <v>29</v>
      </c>
      <c r="E1523" t="s">
        <v>13190</v>
      </c>
      <c r="F1523" t="s">
        <v>6199</v>
      </c>
      <c r="G1523">
        <v>3</v>
      </c>
      <c r="H1523" t="s">
        <v>6860</v>
      </c>
      <c r="I1523" t="s">
        <v>13189</v>
      </c>
      <c r="J1523">
        <v>16430</v>
      </c>
      <c r="K1523">
        <v>8</v>
      </c>
      <c r="L1523" t="s">
        <v>6678</v>
      </c>
      <c r="M1523" t="s">
        <v>13191</v>
      </c>
      <c r="N1523">
        <v>31</v>
      </c>
      <c r="O1523" t="s">
        <v>13192</v>
      </c>
      <c r="P1523" t="s">
        <v>29</v>
      </c>
      <c r="R1523">
        <v>16821</v>
      </c>
      <c r="T1523" t="s">
        <v>6219</v>
      </c>
      <c r="V1523" t="s">
        <v>13193</v>
      </c>
      <c r="W1523">
        <v>27711</v>
      </c>
    </row>
    <row r="1524" spans="1:23" x14ac:dyDescent="0.25">
      <c r="A1524" t="s">
        <v>5501</v>
      </c>
      <c r="B1524">
        <v>1</v>
      </c>
      <c r="C1524" t="s">
        <v>5502</v>
      </c>
      <c r="D1524" t="s">
        <v>64</v>
      </c>
      <c r="F1524" t="s">
        <v>6199</v>
      </c>
      <c r="G1524">
        <v>31</v>
      </c>
      <c r="H1524" t="s">
        <v>6260</v>
      </c>
      <c r="I1524" t="s">
        <v>5502</v>
      </c>
      <c r="J1524">
        <v>21764</v>
      </c>
      <c r="K1524">
        <v>3</v>
      </c>
      <c r="L1524" t="s">
        <v>8151</v>
      </c>
      <c r="M1524" t="s">
        <v>12424</v>
      </c>
      <c r="N1524">
        <v>25</v>
      </c>
      <c r="O1524" t="s">
        <v>13194</v>
      </c>
      <c r="P1524" t="s">
        <v>64</v>
      </c>
      <c r="R1524">
        <v>4040790</v>
      </c>
      <c r="T1524" t="s">
        <v>6446</v>
      </c>
      <c r="V1524" t="s">
        <v>13195</v>
      </c>
      <c r="W1524">
        <v>32842</v>
      </c>
    </row>
    <row r="1525" spans="1:23" x14ac:dyDescent="0.25">
      <c r="A1525" t="s">
        <v>13196</v>
      </c>
      <c r="B1525">
        <v>1</v>
      </c>
      <c r="C1525" t="s">
        <v>13197</v>
      </c>
      <c r="D1525" t="s">
        <v>64</v>
      </c>
      <c r="F1525" t="s">
        <v>6199</v>
      </c>
      <c r="H1525" t="s">
        <v>6232</v>
      </c>
      <c r="I1525" t="s">
        <v>13197</v>
      </c>
      <c r="K1525">
        <v>1</v>
      </c>
      <c r="L1525" t="s">
        <v>8141</v>
      </c>
      <c r="M1525" t="s">
        <v>13198</v>
      </c>
      <c r="N1525">
        <v>24</v>
      </c>
      <c r="O1525" t="s">
        <v>13199</v>
      </c>
      <c r="P1525" t="s">
        <v>64</v>
      </c>
      <c r="T1525" t="s">
        <v>6264</v>
      </c>
      <c r="V1525" t="s">
        <v>13200</v>
      </c>
    </row>
    <row r="1526" spans="1:23" x14ac:dyDescent="0.25">
      <c r="A1526" t="s">
        <v>5974</v>
      </c>
      <c r="B1526">
        <v>1</v>
      </c>
      <c r="C1526" t="s">
        <v>5973</v>
      </c>
      <c r="D1526" t="s">
        <v>31</v>
      </c>
      <c r="F1526" t="s">
        <v>6231</v>
      </c>
      <c r="G1526">
        <v>5</v>
      </c>
      <c r="H1526" t="s">
        <v>6462</v>
      </c>
      <c r="I1526" t="s">
        <v>5973</v>
      </c>
      <c r="J1526">
        <v>22134</v>
      </c>
      <c r="K1526">
        <v>2</v>
      </c>
      <c r="L1526" t="s">
        <v>7570</v>
      </c>
      <c r="M1526" t="s">
        <v>13201</v>
      </c>
      <c r="N1526">
        <v>25</v>
      </c>
      <c r="O1526" t="s">
        <v>13202</v>
      </c>
      <c r="P1526" t="s">
        <v>31</v>
      </c>
      <c r="R1526">
        <v>3913295</v>
      </c>
      <c r="T1526" t="s">
        <v>6204</v>
      </c>
      <c r="V1526" t="s">
        <v>13203</v>
      </c>
      <c r="W1526">
        <v>32829</v>
      </c>
    </row>
    <row r="1527" spans="1:23" x14ac:dyDescent="0.25">
      <c r="A1527" t="s">
        <v>13204</v>
      </c>
      <c r="B1527">
        <v>1</v>
      </c>
      <c r="C1527" t="s">
        <v>13205</v>
      </c>
      <c r="D1527" t="s">
        <v>64</v>
      </c>
      <c r="F1527" t="s">
        <v>6231</v>
      </c>
      <c r="G1527">
        <v>32</v>
      </c>
      <c r="H1527" t="s">
        <v>6410</v>
      </c>
      <c r="I1527" t="s">
        <v>13205</v>
      </c>
      <c r="J1527">
        <v>18699</v>
      </c>
      <c r="K1527">
        <v>0</v>
      </c>
      <c r="L1527" t="s">
        <v>13206</v>
      </c>
      <c r="M1527" t="s">
        <v>8315</v>
      </c>
      <c r="N1527">
        <v>25</v>
      </c>
      <c r="O1527" t="s">
        <v>13207</v>
      </c>
      <c r="P1527" t="s">
        <v>64</v>
      </c>
      <c r="T1527" t="s">
        <v>7359</v>
      </c>
      <c r="V1527" t="s">
        <v>13208</v>
      </c>
      <c r="W1527">
        <v>30005</v>
      </c>
    </row>
    <row r="1528" spans="1:23" x14ac:dyDescent="0.25">
      <c r="A1528" t="s">
        <v>116</v>
      </c>
      <c r="B1528">
        <v>1</v>
      </c>
      <c r="C1528" t="s">
        <v>5158</v>
      </c>
      <c r="D1528" t="s">
        <v>64</v>
      </c>
      <c r="E1528" t="s">
        <v>13209</v>
      </c>
      <c r="F1528" t="s">
        <v>6199</v>
      </c>
      <c r="G1528">
        <v>1</v>
      </c>
      <c r="H1528" t="s">
        <v>6647</v>
      </c>
      <c r="I1528" t="s">
        <v>5158</v>
      </c>
      <c r="J1528">
        <v>16510</v>
      </c>
      <c r="K1528">
        <v>10</v>
      </c>
      <c r="L1528" t="s">
        <v>13210</v>
      </c>
      <c r="M1528" t="s">
        <v>13211</v>
      </c>
      <c r="N1528">
        <v>32</v>
      </c>
      <c r="O1528" t="s">
        <v>13212</v>
      </c>
      <c r="P1528" t="s">
        <v>64</v>
      </c>
      <c r="R1528">
        <v>16782</v>
      </c>
      <c r="T1528" t="s">
        <v>6446</v>
      </c>
      <c r="V1528" t="s">
        <v>13213</v>
      </c>
      <c r="W1528">
        <v>27624</v>
      </c>
    </row>
    <row r="1529" spans="1:23" x14ac:dyDescent="0.25">
      <c r="A1529" t="s">
        <v>2148</v>
      </c>
      <c r="B1529">
        <v>1</v>
      </c>
      <c r="C1529" t="s">
        <v>13214</v>
      </c>
      <c r="D1529" t="s">
        <v>29</v>
      </c>
      <c r="F1529" t="s">
        <v>6199</v>
      </c>
      <c r="G1529">
        <v>11</v>
      </c>
      <c r="H1529" t="s">
        <v>6629</v>
      </c>
      <c r="I1529" t="s">
        <v>13214</v>
      </c>
      <c r="J1529">
        <v>23267</v>
      </c>
      <c r="K1529">
        <v>4</v>
      </c>
      <c r="L1529" t="s">
        <v>8076</v>
      </c>
      <c r="M1529" t="s">
        <v>13215</v>
      </c>
      <c r="N1529">
        <v>27</v>
      </c>
      <c r="O1529" t="s">
        <v>13216</v>
      </c>
      <c r="P1529" t="s">
        <v>29</v>
      </c>
      <c r="S1529">
        <v>4</v>
      </c>
      <c r="T1529" t="s">
        <v>6219</v>
      </c>
      <c r="U1529" t="s">
        <v>159</v>
      </c>
      <c r="V1529" t="s">
        <v>8625</v>
      </c>
    </row>
    <row r="1530" spans="1:23" x14ac:dyDescent="0.25">
      <c r="A1530" t="s">
        <v>13217</v>
      </c>
      <c r="B1530">
        <v>1</v>
      </c>
      <c r="C1530" t="s">
        <v>13218</v>
      </c>
      <c r="F1530" t="s">
        <v>6231</v>
      </c>
      <c r="G1530">
        <v>0</v>
      </c>
      <c r="H1530" t="s">
        <v>30</v>
      </c>
      <c r="I1530" t="s">
        <v>13218</v>
      </c>
      <c r="J1530">
        <v>19774</v>
      </c>
      <c r="K1530">
        <v>0</v>
      </c>
      <c r="L1530" t="s">
        <v>10927</v>
      </c>
      <c r="M1530" t="s">
        <v>6862</v>
      </c>
      <c r="O1530" t="s">
        <v>13219</v>
      </c>
      <c r="P1530" t="s">
        <v>30</v>
      </c>
      <c r="T1530" t="s">
        <v>30</v>
      </c>
    </row>
    <row r="1531" spans="1:23" x14ac:dyDescent="0.25">
      <c r="A1531" t="s">
        <v>5223</v>
      </c>
      <c r="B1531">
        <v>1</v>
      </c>
      <c r="C1531" t="s">
        <v>5224</v>
      </c>
      <c r="D1531" t="s">
        <v>102</v>
      </c>
      <c r="F1531" t="s">
        <v>6199</v>
      </c>
      <c r="G1531">
        <v>33</v>
      </c>
      <c r="H1531" t="s">
        <v>6315</v>
      </c>
      <c r="I1531" t="s">
        <v>5224</v>
      </c>
      <c r="J1531">
        <v>23481</v>
      </c>
      <c r="K1531">
        <v>4</v>
      </c>
      <c r="L1531" t="s">
        <v>13220</v>
      </c>
      <c r="M1531" t="s">
        <v>6655</v>
      </c>
      <c r="N1531">
        <v>29</v>
      </c>
      <c r="O1531" t="s">
        <v>13221</v>
      </c>
      <c r="P1531" t="s">
        <v>64</v>
      </c>
      <c r="S1531">
        <v>6</v>
      </c>
      <c r="T1531" t="s">
        <v>6264</v>
      </c>
      <c r="U1531" t="s">
        <v>2278</v>
      </c>
      <c r="V1531" t="s">
        <v>13222</v>
      </c>
    </row>
    <row r="1532" spans="1:23" x14ac:dyDescent="0.25">
      <c r="A1532" t="s">
        <v>220</v>
      </c>
      <c r="B1532">
        <v>1</v>
      </c>
      <c r="C1532" t="s">
        <v>13223</v>
      </c>
      <c r="D1532" t="s">
        <v>102</v>
      </c>
      <c r="E1532" t="s">
        <v>13224</v>
      </c>
      <c r="F1532" t="s">
        <v>6231</v>
      </c>
      <c r="G1532">
        <v>83</v>
      </c>
      <c r="H1532" t="s">
        <v>6296</v>
      </c>
      <c r="I1532" t="s">
        <v>13223</v>
      </c>
      <c r="J1532">
        <v>15088</v>
      </c>
      <c r="K1532">
        <v>9</v>
      </c>
      <c r="L1532" t="s">
        <v>12248</v>
      </c>
      <c r="M1532" t="s">
        <v>6361</v>
      </c>
      <c r="N1532">
        <v>32</v>
      </c>
      <c r="O1532" t="s">
        <v>13225</v>
      </c>
      <c r="P1532" t="s">
        <v>102</v>
      </c>
      <c r="R1532">
        <v>15878</v>
      </c>
      <c r="T1532" t="s">
        <v>6212</v>
      </c>
      <c r="V1532" t="s">
        <v>13226</v>
      </c>
      <c r="W1532">
        <v>26697</v>
      </c>
    </row>
    <row r="1533" spans="1:23" x14ac:dyDescent="0.25">
      <c r="A1533" t="s">
        <v>13227</v>
      </c>
      <c r="B1533">
        <v>1</v>
      </c>
      <c r="C1533" t="s">
        <v>13228</v>
      </c>
      <c r="D1533" t="s">
        <v>31</v>
      </c>
      <c r="F1533" t="s">
        <v>6199</v>
      </c>
      <c r="G1533">
        <v>9</v>
      </c>
      <c r="H1533" t="s">
        <v>6336</v>
      </c>
      <c r="I1533" t="s">
        <v>13228</v>
      </c>
      <c r="J1533">
        <v>22122</v>
      </c>
      <c r="K1533">
        <v>2</v>
      </c>
      <c r="L1533" t="s">
        <v>13229</v>
      </c>
      <c r="M1533" t="s">
        <v>13230</v>
      </c>
      <c r="N1533">
        <v>32</v>
      </c>
      <c r="O1533" t="s">
        <v>13231</v>
      </c>
      <c r="P1533" t="s">
        <v>31</v>
      </c>
      <c r="R1533">
        <v>4682912</v>
      </c>
      <c r="T1533" t="s">
        <v>6346</v>
      </c>
      <c r="V1533" t="s">
        <v>13232</v>
      </c>
      <c r="W1533">
        <v>32668</v>
      </c>
    </row>
    <row r="1534" spans="1:23" x14ac:dyDescent="0.25">
      <c r="A1534" t="s">
        <v>13233</v>
      </c>
      <c r="B1534">
        <v>1</v>
      </c>
      <c r="C1534" t="s">
        <v>13234</v>
      </c>
      <c r="D1534" t="s">
        <v>102</v>
      </c>
      <c r="F1534" t="s">
        <v>6231</v>
      </c>
      <c r="G1534">
        <v>18</v>
      </c>
      <c r="H1534" t="s">
        <v>6342</v>
      </c>
      <c r="I1534" t="s">
        <v>13234</v>
      </c>
      <c r="J1534">
        <v>17168</v>
      </c>
      <c r="K1534">
        <v>1</v>
      </c>
      <c r="L1534" t="s">
        <v>13235</v>
      </c>
      <c r="M1534" t="s">
        <v>13236</v>
      </c>
      <c r="N1534">
        <v>26</v>
      </c>
      <c r="O1534" t="s">
        <v>13237</v>
      </c>
      <c r="P1534" t="s">
        <v>102</v>
      </c>
      <c r="R1534">
        <v>2513009</v>
      </c>
      <c r="T1534" t="s">
        <v>6371</v>
      </c>
      <c r="V1534" t="s">
        <v>13238</v>
      </c>
      <c r="W1534">
        <v>28696</v>
      </c>
    </row>
    <row r="1535" spans="1:23" x14ac:dyDescent="0.25">
      <c r="A1535" t="s">
        <v>13239</v>
      </c>
      <c r="B1535">
        <v>1</v>
      </c>
      <c r="C1535" t="s">
        <v>13240</v>
      </c>
      <c r="D1535" t="s">
        <v>64</v>
      </c>
      <c r="F1535" t="s">
        <v>6199</v>
      </c>
      <c r="G1535">
        <v>35</v>
      </c>
      <c r="H1535" t="s">
        <v>6296</v>
      </c>
      <c r="I1535" t="s">
        <v>13240</v>
      </c>
      <c r="J1535">
        <v>21953</v>
      </c>
      <c r="K1535">
        <v>2</v>
      </c>
      <c r="L1535" t="s">
        <v>6734</v>
      </c>
      <c r="M1535" t="s">
        <v>13241</v>
      </c>
      <c r="N1535">
        <v>23</v>
      </c>
      <c r="O1535" t="s">
        <v>13242</v>
      </c>
      <c r="P1535" t="s">
        <v>64</v>
      </c>
      <c r="T1535" t="s">
        <v>6264</v>
      </c>
      <c r="V1535" t="s">
        <v>13243</v>
      </c>
      <c r="W1535">
        <v>33307</v>
      </c>
    </row>
    <row r="1536" spans="1:23" x14ac:dyDescent="0.25">
      <c r="A1536" t="s">
        <v>247</v>
      </c>
      <c r="B1536">
        <v>2</v>
      </c>
      <c r="C1536" t="s">
        <v>8993</v>
      </c>
      <c r="D1536" t="s">
        <v>64</v>
      </c>
      <c r="E1536" t="s">
        <v>13244</v>
      </c>
      <c r="F1536" t="s">
        <v>6199</v>
      </c>
      <c r="G1536">
        <v>0</v>
      </c>
      <c r="H1536" t="s">
        <v>6276</v>
      </c>
      <c r="I1536" t="s">
        <v>8993</v>
      </c>
      <c r="J1536">
        <v>5820</v>
      </c>
      <c r="K1536">
        <v>17</v>
      </c>
      <c r="L1536" t="s">
        <v>13245</v>
      </c>
      <c r="M1536" t="s">
        <v>13246</v>
      </c>
      <c r="N1536">
        <v>38</v>
      </c>
      <c r="O1536" t="s">
        <v>13247</v>
      </c>
      <c r="P1536" t="s">
        <v>64</v>
      </c>
      <c r="R1536">
        <v>8479</v>
      </c>
      <c r="T1536" t="s">
        <v>6446</v>
      </c>
      <c r="V1536" t="s">
        <v>13248</v>
      </c>
      <c r="W1536">
        <v>7241</v>
      </c>
    </row>
    <row r="1537" spans="1:23" x14ac:dyDescent="0.25">
      <c r="A1537" t="s">
        <v>247</v>
      </c>
      <c r="B1537">
        <v>2</v>
      </c>
      <c r="C1537" t="s">
        <v>2646</v>
      </c>
      <c r="D1537" t="s">
        <v>64</v>
      </c>
      <c r="F1537" t="s">
        <v>6199</v>
      </c>
      <c r="G1537">
        <v>20</v>
      </c>
      <c r="H1537" t="s">
        <v>7189</v>
      </c>
      <c r="I1537" t="s">
        <v>2646</v>
      </c>
      <c r="J1537">
        <v>25100</v>
      </c>
      <c r="K1537">
        <v>2</v>
      </c>
      <c r="L1537" t="s">
        <v>13245</v>
      </c>
      <c r="M1537" t="s">
        <v>13246</v>
      </c>
      <c r="N1537">
        <v>24</v>
      </c>
      <c r="O1537" t="s">
        <v>13247</v>
      </c>
      <c r="P1537" t="s">
        <v>64</v>
      </c>
      <c r="S1537">
        <v>3</v>
      </c>
      <c r="T1537" t="s">
        <v>6454</v>
      </c>
      <c r="U1537" t="s">
        <v>2233</v>
      </c>
      <c r="V1537" t="s">
        <v>13249</v>
      </c>
    </row>
    <row r="1538" spans="1:23" x14ac:dyDescent="0.25">
      <c r="A1538" t="s">
        <v>13250</v>
      </c>
      <c r="B1538">
        <v>1</v>
      </c>
      <c r="C1538" t="s">
        <v>13251</v>
      </c>
      <c r="D1538" t="s">
        <v>102</v>
      </c>
      <c r="F1538" t="s">
        <v>6199</v>
      </c>
      <c r="G1538">
        <v>0</v>
      </c>
      <c r="H1538" t="s">
        <v>6260</v>
      </c>
      <c r="I1538" t="s">
        <v>13251</v>
      </c>
      <c r="J1538">
        <v>20688</v>
      </c>
      <c r="K1538">
        <v>4</v>
      </c>
      <c r="L1538" t="s">
        <v>9121</v>
      </c>
      <c r="M1538" t="s">
        <v>10177</v>
      </c>
      <c r="N1538">
        <v>29</v>
      </c>
      <c r="O1538" t="s">
        <v>13252</v>
      </c>
      <c r="P1538" t="s">
        <v>102</v>
      </c>
      <c r="R1538">
        <v>4370294</v>
      </c>
      <c r="T1538" t="s">
        <v>6313</v>
      </c>
      <c r="V1538" t="s">
        <v>13253</v>
      </c>
      <c r="W1538">
        <v>31782</v>
      </c>
    </row>
    <row r="1539" spans="1:23" x14ac:dyDescent="0.25">
      <c r="A1539" t="s">
        <v>13254</v>
      </c>
      <c r="B1539">
        <v>1</v>
      </c>
      <c r="C1539" t="s">
        <v>13255</v>
      </c>
      <c r="D1539" t="s">
        <v>6787</v>
      </c>
      <c r="E1539" t="s">
        <v>13256</v>
      </c>
      <c r="F1539" t="s">
        <v>6199</v>
      </c>
      <c r="G1539">
        <v>48</v>
      </c>
      <c r="H1539" t="s">
        <v>8040</v>
      </c>
      <c r="I1539" t="s">
        <v>13255</v>
      </c>
      <c r="J1539">
        <v>21310</v>
      </c>
      <c r="K1539">
        <v>6</v>
      </c>
      <c r="L1539" t="s">
        <v>13257</v>
      </c>
      <c r="M1539" t="s">
        <v>13258</v>
      </c>
      <c r="N1539">
        <v>28</v>
      </c>
      <c r="O1539" t="s">
        <v>13259</v>
      </c>
      <c r="P1539" t="s">
        <v>64</v>
      </c>
      <c r="R1539">
        <v>3122154</v>
      </c>
      <c r="T1539" t="s">
        <v>6264</v>
      </c>
      <c r="V1539" t="s">
        <v>13260</v>
      </c>
      <c r="W1539">
        <v>32140</v>
      </c>
    </row>
    <row r="1540" spans="1:23" x14ac:dyDescent="0.25">
      <c r="A1540" t="s">
        <v>5534</v>
      </c>
      <c r="B1540">
        <v>1</v>
      </c>
      <c r="C1540" t="s">
        <v>5535</v>
      </c>
      <c r="D1540" t="s">
        <v>64</v>
      </c>
      <c r="F1540" t="s">
        <v>6231</v>
      </c>
      <c r="G1540">
        <v>27</v>
      </c>
      <c r="H1540" t="s">
        <v>6276</v>
      </c>
      <c r="I1540" t="s">
        <v>5535</v>
      </c>
      <c r="J1540">
        <v>20976</v>
      </c>
      <c r="K1540">
        <v>3</v>
      </c>
      <c r="L1540" t="s">
        <v>7405</v>
      </c>
      <c r="M1540" t="s">
        <v>13261</v>
      </c>
      <c r="N1540">
        <v>24</v>
      </c>
      <c r="O1540" t="s">
        <v>13262</v>
      </c>
      <c r="P1540" t="s">
        <v>64</v>
      </c>
      <c r="R1540">
        <v>3915536</v>
      </c>
      <c r="T1540" t="s">
        <v>6313</v>
      </c>
      <c r="V1540" t="s">
        <v>13263</v>
      </c>
      <c r="W1540">
        <v>32050</v>
      </c>
    </row>
    <row r="1541" spans="1:23" x14ac:dyDescent="0.25">
      <c r="A1541" t="s">
        <v>13264</v>
      </c>
      <c r="B1541">
        <v>1</v>
      </c>
      <c r="C1541" t="s">
        <v>13265</v>
      </c>
      <c r="D1541" t="s">
        <v>64</v>
      </c>
      <c r="F1541" t="s">
        <v>6199</v>
      </c>
      <c r="G1541">
        <v>0</v>
      </c>
      <c r="H1541" t="s">
        <v>6849</v>
      </c>
      <c r="I1541" t="s">
        <v>13265</v>
      </c>
      <c r="J1541">
        <v>17288</v>
      </c>
      <c r="K1541">
        <v>10</v>
      </c>
      <c r="L1541" t="s">
        <v>9636</v>
      </c>
      <c r="M1541" t="s">
        <v>6338</v>
      </c>
      <c r="N1541">
        <v>33</v>
      </c>
      <c r="O1541" t="s">
        <v>13266</v>
      </c>
      <c r="P1541" t="s">
        <v>64</v>
      </c>
      <c r="R1541">
        <v>2511055</v>
      </c>
      <c r="T1541" t="s">
        <v>6212</v>
      </c>
      <c r="V1541" t="s">
        <v>11900</v>
      </c>
      <c r="W1541">
        <v>28781</v>
      </c>
    </row>
    <row r="1542" spans="1:23" x14ac:dyDescent="0.25">
      <c r="A1542" t="s">
        <v>13267</v>
      </c>
      <c r="B1542">
        <v>1</v>
      </c>
      <c r="C1542" t="s">
        <v>13268</v>
      </c>
      <c r="D1542" t="s">
        <v>102</v>
      </c>
      <c r="F1542" t="s">
        <v>6199</v>
      </c>
      <c r="G1542">
        <v>83</v>
      </c>
      <c r="H1542" t="s">
        <v>6410</v>
      </c>
      <c r="I1542" t="s">
        <v>13268</v>
      </c>
      <c r="K1542">
        <v>1</v>
      </c>
      <c r="L1542" t="s">
        <v>7171</v>
      </c>
      <c r="M1542" t="s">
        <v>7508</v>
      </c>
      <c r="O1542" t="s">
        <v>13269</v>
      </c>
      <c r="P1542" t="s">
        <v>102</v>
      </c>
      <c r="T1542" t="s">
        <v>6212</v>
      </c>
    </row>
    <row r="1543" spans="1:23" x14ac:dyDescent="0.25">
      <c r="A1543" t="s">
        <v>13270</v>
      </c>
      <c r="B1543">
        <v>1</v>
      </c>
      <c r="C1543" t="s">
        <v>13271</v>
      </c>
      <c r="D1543" t="s">
        <v>102</v>
      </c>
      <c r="F1543" t="s">
        <v>6199</v>
      </c>
      <c r="G1543">
        <v>83</v>
      </c>
      <c r="H1543" t="s">
        <v>6260</v>
      </c>
      <c r="I1543" t="s">
        <v>13271</v>
      </c>
      <c r="K1543">
        <v>1</v>
      </c>
      <c r="L1543" t="s">
        <v>8946</v>
      </c>
      <c r="M1543" t="s">
        <v>13272</v>
      </c>
      <c r="N1543">
        <v>25</v>
      </c>
      <c r="O1543" t="s">
        <v>13273</v>
      </c>
      <c r="P1543" t="s">
        <v>102</v>
      </c>
      <c r="T1543" t="s">
        <v>6219</v>
      </c>
      <c r="V1543" t="s">
        <v>13274</v>
      </c>
    </row>
    <row r="1544" spans="1:23" x14ac:dyDescent="0.25">
      <c r="A1544" t="s">
        <v>13275</v>
      </c>
      <c r="B1544">
        <v>1</v>
      </c>
      <c r="C1544" t="s">
        <v>13276</v>
      </c>
      <c r="D1544" t="s">
        <v>64</v>
      </c>
      <c r="F1544" t="s">
        <v>6199</v>
      </c>
      <c r="G1544">
        <v>42</v>
      </c>
      <c r="H1544" t="s">
        <v>6629</v>
      </c>
      <c r="I1544" t="s">
        <v>13276</v>
      </c>
      <c r="K1544">
        <v>3</v>
      </c>
      <c r="L1544" t="s">
        <v>8687</v>
      </c>
      <c r="M1544" t="s">
        <v>6338</v>
      </c>
      <c r="N1544">
        <v>25</v>
      </c>
      <c r="O1544" t="s">
        <v>13277</v>
      </c>
      <c r="P1544" t="s">
        <v>64</v>
      </c>
      <c r="T1544" t="s">
        <v>6264</v>
      </c>
      <c r="V1544" t="s">
        <v>12299</v>
      </c>
    </row>
    <row r="1545" spans="1:23" x14ac:dyDescent="0.25">
      <c r="A1545" t="s">
        <v>13278</v>
      </c>
      <c r="B1545">
        <v>1</v>
      </c>
      <c r="C1545" t="s">
        <v>13279</v>
      </c>
      <c r="D1545" t="s">
        <v>102</v>
      </c>
      <c r="F1545" t="s">
        <v>6231</v>
      </c>
      <c r="G1545">
        <v>84</v>
      </c>
      <c r="H1545" t="s">
        <v>6690</v>
      </c>
      <c r="I1545" t="s">
        <v>13279</v>
      </c>
      <c r="J1545">
        <v>8694</v>
      </c>
      <c r="K1545">
        <v>11</v>
      </c>
      <c r="L1545" t="s">
        <v>6240</v>
      </c>
      <c r="M1545" t="s">
        <v>12013</v>
      </c>
      <c r="N1545">
        <v>36</v>
      </c>
      <c r="O1545" t="s">
        <v>13280</v>
      </c>
      <c r="P1545" t="s">
        <v>102</v>
      </c>
      <c r="R1545">
        <v>4582</v>
      </c>
      <c r="T1545" t="s">
        <v>6324</v>
      </c>
      <c r="V1545" t="s">
        <v>13281</v>
      </c>
    </row>
    <row r="1546" spans="1:23" x14ac:dyDescent="0.25">
      <c r="A1546" t="s">
        <v>2356</v>
      </c>
      <c r="B1546">
        <v>1</v>
      </c>
      <c r="C1546" t="s">
        <v>2714</v>
      </c>
      <c r="D1546" t="s">
        <v>126</v>
      </c>
      <c r="F1546" t="s">
        <v>6199</v>
      </c>
      <c r="G1546">
        <v>84</v>
      </c>
      <c r="H1546" t="s">
        <v>6585</v>
      </c>
      <c r="I1546" t="s">
        <v>2714</v>
      </c>
      <c r="J1546">
        <v>22509</v>
      </c>
      <c r="K1546">
        <v>5</v>
      </c>
      <c r="L1546" t="s">
        <v>7122</v>
      </c>
      <c r="M1546" t="s">
        <v>13142</v>
      </c>
      <c r="N1546">
        <v>27</v>
      </c>
      <c r="O1546" t="s">
        <v>13282</v>
      </c>
      <c r="P1546" t="s">
        <v>126</v>
      </c>
      <c r="S1546">
        <v>3</v>
      </c>
      <c r="T1546" t="s">
        <v>6355</v>
      </c>
      <c r="U1546" t="s">
        <v>2322</v>
      </c>
      <c r="V1546" t="s">
        <v>8323</v>
      </c>
    </row>
    <row r="1547" spans="1:23" x14ac:dyDescent="0.25">
      <c r="A1547" t="s">
        <v>637</v>
      </c>
      <c r="B1547">
        <v>1</v>
      </c>
      <c r="C1547" t="s">
        <v>13283</v>
      </c>
      <c r="D1547" t="s">
        <v>126</v>
      </c>
      <c r="E1547" t="s">
        <v>13284</v>
      </c>
      <c r="F1547" t="s">
        <v>6231</v>
      </c>
      <c r="G1547">
        <v>89</v>
      </c>
      <c r="H1547" t="s">
        <v>6658</v>
      </c>
      <c r="I1547" t="s">
        <v>13283</v>
      </c>
      <c r="J1547">
        <v>14122</v>
      </c>
      <c r="K1547">
        <v>8</v>
      </c>
      <c r="L1547" t="s">
        <v>13285</v>
      </c>
      <c r="M1547" t="s">
        <v>7258</v>
      </c>
      <c r="N1547">
        <v>30</v>
      </c>
      <c r="O1547" t="s">
        <v>13286</v>
      </c>
      <c r="P1547" t="s">
        <v>126</v>
      </c>
      <c r="R1547">
        <v>14904</v>
      </c>
      <c r="T1547" t="s">
        <v>6272</v>
      </c>
      <c r="V1547" t="s">
        <v>13287</v>
      </c>
      <c r="W1547">
        <v>25820</v>
      </c>
    </row>
    <row r="1548" spans="1:23" x14ac:dyDescent="0.25">
      <c r="A1548" t="s">
        <v>2247</v>
      </c>
      <c r="B1548">
        <v>1</v>
      </c>
      <c r="C1548" t="s">
        <v>2612</v>
      </c>
      <c r="D1548" t="s">
        <v>102</v>
      </c>
      <c r="F1548" t="s">
        <v>6199</v>
      </c>
      <c r="G1548">
        <v>83</v>
      </c>
      <c r="H1548" t="s">
        <v>7690</v>
      </c>
      <c r="I1548" t="s">
        <v>2612</v>
      </c>
      <c r="J1548">
        <v>26105</v>
      </c>
      <c r="K1548">
        <v>1</v>
      </c>
      <c r="L1548" t="s">
        <v>13288</v>
      </c>
      <c r="M1548" t="s">
        <v>6361</v>
      </c>
      <c r="N1548">
        <v>24</v>
      </c>
      <c r="O1548" t="s">
        <v>13289</v>
      </c>
      <c r="P1548" t="s">
        <v>102</v>
      </c>
      <c r="S1548">
        <v>4</v>
      </c>
      <c r="T1548" t="s">
        <v>6227</v>
      </c>
      <c r="U1548" t="s">
        <v>28</v>
      </c>
      <c r="V1548" t="s">
        <v>13290</v>
      </c>
    </row>
    <row r="1549" spans="1:23" x14ac:dyDescent="0.25">
      <c r="A1549" t="s">
        <v>13291</v>
      </c>
      <c r="B1549">
        <v>1</v>
      </c>
      <c r="C1549" t="s">
        <v>13292</v>
      </c>
      <c r="D1549" t="s">
        <v>29</v>
      </c>
      <c r="F1549" t="s">
        <v>6199</v>
      </c>
      <c r="H1549" t="s">
        <v>6807</v>
      </c>
      <c r="I1549" t="s">
        <v>13292</v>
      </c>
      <c r="K1549">
        <v>1</v>
      </c>
      <c r="L1549" t="s">
        <v>6269</v>
      </c>
      <c r="M1549" t="s">
        <v>13293</v>
      </c>
      <c r="N1549">
        <v>23</v>
      </c>
      <c r="O1549" t="s">
        <v>13294</v>
      </c>
      <c r="P1549" t="s">
        <v>29</v>
      </c>
      <c r="T1549" t="s">
        <v>6355</v>
      </c>
      <c r="V1549" t="s">
        <v>13295</v>
      </c>
    </row>
    <row r="1550" spans="1:23" x14ac:dyDescent="0.25">
      <c r="A1550" t="s">
        <v>13296</v>
      </c>
      <c r="B1550">
        <v>1</v>
      </c>
      <c r="C1550" t="s">
        <v>6706</v>
      </c>
      <c r="D1550" t="s">
        <v>64</v>
      </c>
      <c r="F1550" t="s">
        <v>6231</v>
      </c>
      <c r="G1550">
        <v>43</v>
      </c>
      <c r="H1550" t="s">
        <v>6276</v>
      </c>
      <c r="I1550" t="s">
        <v>6706</v>
      </c>
      <c r="J1550">
        <v>1891</v>
      </c>
      <c r="K1550">
        <v>6</v>
      </c>
      <c r="L1550" t="s">
        <v>13297</v>
      </c>
      <c r="M1550" t="s">
        <v>13298</v>
      </c>
      <c r="N1550">
        <v>32</v>
      </c>
      <c r="O1550" t="s">
        <v>13299</v>
      </c>
      <c r="P1550" t="s">
        <v>64</v>
      </c>
      <c r="T1550" t="s">
        <v>7359</v>
      </c>
      <c r="V1550" t="s">
        <v>13300</v>
      </c>
    </row>
    <row r="1551" spans="1:23" x14ac:dyDescent="0.25">
      <c r="A1551" t="s">
        <v>13301</v>
      </c>
      <c r="B1551">
        <v>1</v>
      </c>
      <c r="C1551" t="s">
        <v>13302</v>
      </c>
      <c r="D1551" t="s">
        <v>126</v>
      </c>
      <c r="F1551" t="s">
        <v>6199</v>
      </c>
      <c r="G1551">
        <v>60</v>
      </c>
      <c r="H1551" t="s">
        <v>6351</v>
      </c>
      <c r="I1551" t="s">
        <v>13302</v>
      </c>
      <c r="K1551">
        <v>1</v>
      </c>
      <c r="L1551" t="s">
        <v>7154</v>
      </c>
      <c r="M1551" t="s">
        <v>8789</v>
      </c>
      <c r="O1551" t="s">
        <v>13303</v>
      </c>
      <c r="P1551" t="s">
        <v>126</v>
      </c>
      <c r="T1551" t="s">
        <v>6355</v>
      </c>
      <c r="U1551" t="s">
        <v>2210</v>
      </c>
    </row>
    <row r="1552" spans="1:23" x14ac:dyDescent="0.25">
      <c r="A1552" t="s">
        <v>13304</v>
      </c>
      <c r="B1552">
        <v>1</v>
      </c>
      <c r="C1552" t="s">
        <v>13305</v>
      </c>
      <c r="F1552" t="s">
        <v>6231</v>
      </c>
      <c r="G1552">
        <v>0</v>
      </c>
      <c r="H1552" t="s">
        <v>30</v>
      </c>
      <c r="I1552" t="s">
        <v>13305</v>
      </c>
      <c r="J1552">
        <v>19772</v>
      </c>
      <c r="K1552">
        <v>0</v>
      </c>
      <c r="L1552" t="s">
        <v>7405</v>
      </c>
      <c r="M1552" t="s">
        <v>13306</v>
      </c>
      <c r="O1552" t="s">
        <v>13307</v>
      </c>
      <c r="P1552" t="s">
        <v>30</v>
      </c>
      <c r="T1552" t="s">
        <v>30</v>
      </c>
    </row>
    <row r="1553" spans="1:23" x14ac:dyDescent="0.25">
      <c r="A1553" t="s">
        <v>779</v>
      </c>
      <c r="B1553">
        <v>1</v>
      </c>
      <c r="C1553" t="s">
        <v>13308</v>
      </c>
      <c r="D1553" t="s">
        <v>102</v>
      </c>
      <c r="E1553" t="s">
        <v>13309</v>
      </c>
      <c r="F1553" t="s">
        <v>6231</v>
      </c>
      <c r="G1553">
        <v>8</v>
      </c>
      <c r="H1553" t="s">
        <v>6252</v>
      </c>
      <c r="I1553" t="s">
        <v>13308</v>
      </c>
      <c r="J1553">
        <v>13171</v>
      </c>
      <c r="K1553">
        <v>11</v>
      </c>
      <c r="L1553" t="s">
        <v>13310</v>
      </c>
      <c r="M1553" t="s">
        <v>7364</v>
      </c>
      <c r="N1553">
        <v>33</v>
      </c>
      <c r="O1553" t="s">
        <v>13311</v>
      </c>
      <c r="P1553" t="s">
        <v>102</v>
      </c>
      <c r="R1553">
        <v>14164</v>
      </c>
      <c r="T1553" t="s">
        <v>6313</v>
      </c>
      <c r="V1553" t="s">
        <v>13312</v>
      </c>
      <c r="W1553">
        <v>24965</v>
      </c>
    </row>
    <row r="1554" spans="1:23" x14ac:dyDescent="0.25">
      <c r="A1554" t="s">
        <v>13313</v>
      </c>
      <c r="B1554">
        <v>1</v>
      </c>
      <c r="C1554" t="s">
        <v>13314</v>
      </c>
      <c r="D1554" t="s">
        <v>102</v>
      </c>
      <c r="F1554" t="s">
        <v>6231</v>
      </c>
      <c r="G1554">
        <v>16</v>
      </c>
      <c r="H1554" t="s">
        <v>7341</v>
      </c>
      <c r="I1554" t="s">
        <v>13314</v>
      </c>
      <c r="J1554">
        <v>14984</v>
      </c>
      <c r="K1554">
        <v>3</v>
      </c>
      <c r="L1554" t="s">
        <v>13315</v>
      </c>
      <c r="M1554" t="s">
        <v>13316</v>
      </c>
      <c r="N1554">
        <v>26</v>
      </c>
      <c r="O1554" t="s">
        <v>13317</v>
      </c>
      <c r="P1554" t="s">
        <v>102</v>
      </c>
      <c r="R1554">
        <v>16003</v>
      </c>
      <c r="T1554" t="s">
        <v>7359</v>
      </c>
      <c r="V1554" t="s">
        <v>13318</v>
      </c>
      <c r="W1554">
        <v>26818</v>
      </c>
    </row>
    <row r="1555" spans="1:23" x14ac:dyDescent="0.25">
      <c r="A1555" t="s">
        <v>13319</v>
      </c>
      <c r="B1555">
        <v>1</v>
      </c>
      <c r="C1555" t="s">
        <v>13320</v>
      </c>
      <c r="D1555" t="s">
        <v>31</v>
      </c>
      <c r="F1555" t="s">
        <v>6199</v>
      </c>
      <c r="G1555">
        <v>0</v>
      </c>
      <c r="H1555" t="s">
        <v>7391</v>
      </c>
      <c r="I1555" t="s">
        <v>13320</v>
      </c>
      <c r="K1555">
        <v>1</v>
      </c>
      <c r="L1555" t="s">
        <v>10457</v>
      </c>
      <c r="M1555" t="s">
        <v>13321</v>
      </c>
      <c r="O1555" t="s">
        <v>13322</v>
      </c>
      <c r="P1555" t="s">
        <v>31</v>
      </c>
      <c r="T1555" t="s">
        <v>6346</v>
      </c>
    </row>
    <row r="1556" spans="1:23" x14ac:dyDescent="0.25">
      <c r="A1556" t="s">
        <v>13323</v>
      </c>
      <c r="B1556">
        <v>1</v>
      </c>
      <c r="C1556" t="s">
        <v>13324</v>
      </c>
      <c r="D1556" t="s">
        <v>29</v>
      </c>
      <c r="E1556" t="s">
        <v>13325</v>
      </c>
      <c r="F1556" t="s">
        <v>6199</v>
      </c>
      <c r="G1556">
        <v>14</v>
      </c>
      <c r="H1556" t="s">
        <v>6239</v>
      </c>
      <c r="I1556" t="s">
        <v>13324</v>
      </c>
      <c r="J1556">
        <v>20089</v>
      </c>
      <c r="K1556">
        <v>4</v>
      </c>
      <c r="L1556" t="s">
        <v>13326</v>
      </c>
      <c r="M1556" t="s">
        <v>13327</v>
      </c>
      <c r="N1556">
        <v>27</v>
      </c>
      <c r="O1556" t="s">
        <v>13328</v>
      </c>
      <c r="P1556" t="s">
        <v>29</v>
      </c>
      <c r="R1556">
        <v>3040535</v>
      </c>
      <c r="T1556" t="s">
        <v>6204</v>
      </c>
      <c r="V1556" t="s">
        <v>13329</v>
      </c>
      <c r="W1556">
        <v>31336</v>
      </c>
    </row>
    <row r="1557" spans="1:23" x14ac:dyDescent="0.25">
      <c r="A1557" t="s">
        <v>424</v>
      </c>
      <c r="B1557">
        <v>1</v>
      </c>
      <c r="C1557" t="s">
        <v>13330</v>
      </c>
      <c r="D1557" t="s">
        <v>64</v>
      </c>
      <c r="E1557" t="s">
        <v>13331</v>
      </c>
      <c r="F1557" t="s">
        <v>6231</v>
      </c>
      <c r="G1557">
        <v>38</v>
      </c>
      <c r="H1557" t="s">
        <v>6260</v>
      </c>
      <c r="I1557" t="s">
        <v>13330</v>
      </c>
      <c r="J1557">
        <v>15185</v>
      </c>
      <c r="K1557">
        <v>9</v>
      </c>
      <c r="L1557" t="s">
        <v>13332</v>
      </c>
      <c r="M1557" t="s">
        <v>13333</v>
      </c>
      <c r="N1557">
        <v>33</v>
      </c>
      <c r="O1557" t="s">
        <v>13334</v>
      </c>
      <c r="P1557" t="s">
        <v>64</v>
      </c>
      <c r="R1557">
        <v>15921</v>
      </c>
      <c r="T1557" t="s">
        <v>6446</v>
      </c>
      <c r="V1557" t="s">
        <v>13335</v>
      </c>
      <c r="W1557">
        <v>26805</v>
      </c>
    </row>
    <row r="1558" spans="1:23" x14ac:dyDescent="0.25">
      <c r="A1558" t="s">
        <v>13336</v>
      </c>
      <c r="B1558">
        <v>1</v>
      </c>
      <c r="C1558" t="s">
        <v>13337</v>
      </c>
      <c r="D1558" t="s">
        <v>64</v>
      </c>
      <c r="F1558" t="s">
        <v>6199</v>
      </c>
      <c r="G1558">
        <v>49</v>
      </c>
      <c r="H1558" t="s">
        <v>7391</v>
      </c>
      <c r="I1558" t="s">
        <v>13337</v>
      </c>
      <c r="J1558">
        <v>24706</v>
      </c>
      <c r="K1558">
        <v>3</v>
      </c>
      <c r="L1558" t="s">
        <v>13338</v>
      </c>
      <c r="M1558" t="s">
        <v>7833</v>
      </c>
      <c r="N1558">
        <v>27</v>
      </c>
      <c r="O1558" t="s">
        <v>13339</v>
      </c>
      <c r="P1558" t="s">
        <v>64</v>
      </c>
      <c r="T1558" t="s">
        <v>6446</v>
      </c>
      <c r="V1558" t="s">
        <v>13340</v>
      </c>
    </row>
    <row r="1559" spans="1:23" x14ac:dyDescent="0.25">
      <c r="A1559" t="s">
        <v>13341</v>
      </c>
      <c r="B1559">
        <v>1</v>
      </c>
      <c r="C1559" t="s">
        <v>13342</v>
      </c>
      <c r="D1559" t="s">
        <v>126</v>
      </c>
      <c r="F1559" t="s">
        <v>6199</v>
      </c>
      <c r="G1559">
        <v>87</v>
      </c>
      <c r="H1559" t="s">
        <v>7008</v>
      </c>
      <c r="I1559" t="s">
        <v>13342</v>
      </c>
      <c r="J1559">
        <v>28526</v>
      </c>
      <c r="K1559">
        <v>0</v>
      </c>
      <c r="L1559" t="s">
        <v>6240</v>
      </c>
      <c r="M1559" t="s">
        <v>11412</v>
      </c>
      <c r="O1559" t="s">
        <v>13343</v>
      </c>
      <c r="P1559" t="s">
        <v>126</v>
      </c>
      <c r="T1559" t="s">
        <v>7484</v>
      </c>
    </row>
    <row r="1560" spans="1:23" x14ac:dyDescent="0.25">
      <c r="A1560" t="s">
        <v>2363</v>
      </c>
      <c r="B1560">
        <v>1</v>
      </c>
      <c r="C1560" t="s">
        <v>2718</v>
      </c>
      <c r="D1560" t="s">
        <v>64</v>
      </c>
      <c r="F1560" t="s">
        <v>6199</v>
      </c>
      <c r="G1560">
        <v>29</v>
      </c>
      <c r="H1560" t="s">
        <v>6410</v>
      </c>
      <c r="I1560" t="s">
        <v>2718</v>
      </c>
      <c r="J1560">
        <v>26961</v>
      </c>
      <c r="K1560">
        <v>0</v>
      </c>
      <c r="L1560" t="s">
        <v>8921</v>
      </c>
      <c r="M1560" t="s">
        <v>13344</v>
      </c>
      <c r="N1560">
        <v>23</v>
      </c>
      <c r="O1560" t="s">
        <v>13345</v>
      </c>
      <c r="P1560" t="s">
        <v>64</v>
      </c>
      <c r="S1560">
        <v>3</v>
      </c>
      <c r="T1560" t="s">
        <v>6264</v>
      </c>
      <c r="U1560" t="s">
        <v>2236</v>
      </c>
      <c r="V1560" t="s">
        <v>13346</v>
      </c>
    </row>
    <row r="1561" spans="1:23" x14ac:dyDescent="0.25">
      <c r="A1561" t="s">
        <v>13347</v>
      </c>
      <c r="B1561">
        <v>1</v>
      </c>
      <c r="C1561" t="s">
        <v>13348</v>
      </c>
      <c r="D1561" t="s">
        <v>102</v>
      </c>
      <c r="F1561" t="s">
        <v>6231</v>
      </c>
      <c r="G1561">
        <v>0</v>
      </c>
      <c r="H1561" t="s">
        <v>6336</v>
      </c>
      <c r="I1561" t="s">
        <v>13348</v>
      </c>
      <c r="J1561">
        <v>20678</v>
      </c>
      <c r="K1561">
        <v>4</v>
      </c>
      <c r="L1561" t="s">
        <v>6310</v>
      </c>
      <c r="M1561" t="s">
        <v>13349</v>
      </c>
      <c r="N1561">
        <v>26</v>
      </c>
      <c r="O1561" t="s">
        <v>13350</v>
      </c>
      <c r="P1561" t="s">
        <v>102</v>
      </c>
      <c r="R1561">
        <v>3056458</v>
      </c>
      <c r="T1561" t="s">
        <v>6204</v>
      </c>
      <c r="V1561" t="s">
        <v>13351</v>
      </c>
      <c r="W1561">
        <v>31768</v>
      </c>
    </row>
    <row r="1562" spans="1:23" x14ac:dyDescent="0.25">
      <c r="A1562" t="s">
        <v>326</v>
      </c>
      <c r="B1562">
        <v>1</v>
      </c>
      <c r="C1562" t="s">
        <v>13352</v>
      </c>
      <c r="D1562" t="s">
        <v>126</v>
      </c>
      <c r="E1562" t="s">
        <v>13353</v>
      </c>
      <c r="F1562" t="s">
        <v>6231</v>
      </c>
      <c r="G1562">
        <v>89</v>
      </c>
      <c r="H1562" t="s">
        <v>7228</v>
      </c>
      <c r="I1562" t="s">
        <v>13352</v>
      </c>
      <c r="J1562">
        <v>19010</v>
      </c>
      <c r="K1562">
        <v>5</v>
      </c>
      <c r="L1562" t="s">
        <v>6433</v>
      </c>
      <c r="M1562" t="s">
        <v>8876</v>
      </c>
      <c r="N1562">
        <v>27</v>
      </c>
      <c r="O1562" t="s">
        <v>13354</v>
      </c>
      <c r="P1562" t="s">
        <v>126</v>
      </c>
      <c r="R1562">
        <v>3059945</v>
      </c>
      <c r="T1562" t="s">
        <v>6355</v>
      </c>
      <c r="V1562" t="s">
        <v>13355</v>
      </c>
      <c r="W1562">
        <v>30240</v>
      </c>
    </row>
    <row r="1563" spans="1:23" x14ac:dyDescent="0.25">
      <c r="A1563" t="s">
        <v>13356</v>
      </c>
      <c r="B1563">
        <v>1</v>
      </c>
      <c r="C1563" t="s">
        <v>13357</v>
      </c>
      <c r="D1563" t="s">
        <v>102</v>
      </c>
      <c r="E1563" t="s">
        <v>13358</v>
      </c>
      <c r="F1563" t="s">
        <v>6199</v>
      </c>
      <c r="G1563">
        <v>83</v>
      </c>
      <c r="H1563" t="s">
        <v>6296</v>
      </c>
      <c r="I1563" t="s">
        <v>13357</v>
      </c>
      <c r="J1563">
        <v>20830</v>
      </c>
      <c r="K1563">
        <v>3</v>
      </c>
      <c r="L1563" t="s">
        <v>7392</v>
      </c>
      <c r="M1563" t="s">
        <v>6790</v>
      </c>
      <c r="N1563">
        <v>26</v>
      </c>
      <c r="O1563" t="s">
        <v>13359</v>
      </c>
      <c r="P1563" t="s">
        <v>102</v>
      </c>
      <c r="R1563">
        <v>4049301</v>
      </c>
      <c r="T1563" t="s">
        <v>6212</v>
      </c>
      <c r="V1563" t="s">
        <v>13360</v>
      </c>
      <c r="W1563">
        <v>32482</v>
      </c>
    </row>
    <row r="1564" spans="1:23" x14ac:dyDescent="0.25">
      <c r="A1564" t="s">
        <v>13361</v>
      </c>
      <c r="B1564">
        <v>1</v>
      </c>
      <c r="C1564" t="s">
        <v>13362</v>
      </c>
      <c r="D1564" t="s">
        <v>64</v>
      </c>
      <c r="E1564" t="s">
        <v>13363</v>
      </c>
      <c r="F1564" t="s">
        <v>6231</v>
      </c>
      <c r="G1564">
        <v>35</v>
      </c>
      <c r="H1564" t="s">
        <v>8993</v>
      </c>
      <c r="I1564" t="s">
        <v>13362</v>
      </c>
      <c r="J1564">
        <v>20106</v>
      </c>
      <c r="K1564">
        <v>4</v>
      </c>
      <c r="L1564" t="s">
        <v>6368</v>
      </c>
      <c r="M1564" t="s">
        <v>13364</v>
      </c>
      <c r="N1564">
        <v>26</v>
      </c>
      <c r="O1564" t="s">
        <v>13365</v>
      </c>
      <c r="P1564" t="s">
        <v>64</v>
      </c>
      <c r="R1564">
        <v>3127335</v>
      </c>
      <c r="T1564" t="s">
        <v>6212</v>
      </c>
      <c r="V1564" t="s">
        <v>12146</v>
      </c>
      <c r="W1564">
        <v>31662</v>
      </c>
    </row>
    <row r="1565" spans="1:23" x14ac:dyDescent="0.25">
      <c r="A1565" t="s">
        <v>13366</v>
      </c>
      <c r="B1565">
        <v>2</v>
      </c>
      <c r="C1565" t="s">
        <v>13367</v>
      </c>
      <c r="D1565" t="s">
        <v>102</v>
      </c>
      <c r="F1565" t="s">
        <v>6231</v>
      </c>
      <c r="G1565">
        <v>3</v>
      </c>
      <c r="H1565" t="s">
        <v>6566</v>
      </c>
      <c r="I1565" t="s">
        <v>13367</v>
      </c>
      <c r="J1565">
        <v>20187</v>
      </c>
      <c r="K1565">
        <v>0</v>
      </c>
      <c r="L1565" t="s">
        <v>13368</v>
      </c>
      <c r="M1565" t="s">
        <v>13369</v>
      </c>
      <c r="O1565" t="s">
        <v>13370</v>
      </c>
      <c r="P1565" t="s">
        <v>102</v>
      </c>
      <c r="Q1565" t="s">
        <v>6411</v>
      </c>
      <c r="R1565">
        <v>3123996</v>
      </c>
      <c r="T1565" t="s">
        <v>6385</v>
      </c>
    </row>
    <row r="1566" spans="1:23" x14ac:dyDescent="0.25">
      <c r="A1566" t="s">
        <v>13366</v>
      </c>
      <c r="B1566">
        <v>2</v>
      </c>
      <c r="C1566" t="s">
        <v>13371</v>
      </c>
      <c r="D1566" t="s">
        <v>64</v>
      </c>
      <c r="E1566" t="s">
        <v>13372</v>
      </c>
      <c r="F1566" t="s">
        <v>6199</v>
      </c>
      <c r="G1566">
        <v>89</v>
      </c>
      <c r="H1566" t="s">
        <v>6566</v>
      </c>
      <c r="I1566" t="s">
        <v>13371</v>
      </c>
      <c r="J1566">
        <v>20504</v>
      </c>
      <c r="K1566">
        <v>4</v>
      </c>
      <c r="L1566" t="s">
        <v>13368</v>
      </c>
      <c r="M1566" t="s">
        <v>13369</v>
      </c>
      <c r="N1566">
        <v>26</v>
      </c>
      <c r="O1566" t="s">
        <v>13370</v>
      </c>
      <c r="P1566" t="s">
        <v>64</v>
      </c>
      <c r="T1566" t="s">
        <v>6346</v>
      </c>
      <c r="V1566" t="s">
        <v>13373</v>
      </c>
      <c r="W1566">
        <v>31275</v>
      </c>
    </row>
    <row r="1567" spans="1:23" x14ac:dyDescent="0.25">
      <c r="A1567" t="s">
        <v>13374</v>
      </c>
      <c r="B1567">
        <v>1</v>
      </c>
      <c r="C1567" t="s">
        <v>13375</v>
      </c>
      <c r="D1567" t="s">
        <v>102</v>
      </c>
      <c r="F1567" t="s">
        <v>6199</v>
      </c>
      <c r="G1567">
        <v>80</v>
      </c>
      <c r="H1567" t="s">
        <v>6739</v>
      </c>
      <c r="I1567" t="s">
        <v>13375</v>
      </c>
      <c r="J1567">
        <v>25687</v>
      </c>
      <c r="K1567">
        <v>2</v>
      </c>
      <c r="L1567" t="s">
        <v>6360</v>
      </c>
      <c r="M1567" t="s">
        <v>11113</v>
      </c>
      <c r="N1567">
        <v>26</v>
      </c>
      <c r="O1567" t="s">
        <v>13376</v>
      </c>
      <c r="P1567" t="s">
        <v>102</v>
      </c>
      <c r="S1567">
        <v>7</v>
      </c>
      <c r="T1567" t="s">
        <v>6219</v>
      </c>
      <c r="U1567" t="s">
        <v>2241</v>
      </c>
      <c r="V1567" t="s">
        <v>13377</v>
      </c>
    </row>
    <row r="1568" spans="1:23" x14ac:dyDescent="0.25">
      <c r="A1568" t="s">
        <v>13378</v>
      </c>
      <c r="B1568">
        <v>1</v>
      </c>
      <c r="C1568" t="s">
        <v>13379</v>
      </c>
      <c r="D1568" t="s">
        <v>126</v>
      </c>
      <c r="F1568" t="s">
        <v>6231</v>
      </c>
      <c r="G1568">
        <v>49</v>
      </c>
      <c r="H1568" t="s">
        <v>6471</v>
      </c>
      <c r="I1568" t="s">
        <v>13379</v>
      </c>
      <c r="J1568">
        <v>24776</v>
      </c>
      <c r="K1568">
        <v>2</v>
      </c>
      <c r="L1568" t="s">
        <v>6625</v>
      </c>
      <c r="M1568" t="s">
        <v>9493</v>
      </c>
      <c r="N1568">
        <v>26</v>
      </c>
      <c r="O1568" t="s">
        <v>13380</v>
      </c>
      <c r="P1568" t="s">
        <v>126</v>
      </c>
      <c r="T1568" t="s">
        <v>6355</v>
      </c>
      <c r="V1568" t="s">
        <v>13381</v>
      </c>
    </row>
    <row r="1569" spans="1:23" x14ac:dyDescent="0.25">
      <c r="A1569" t="s">
        <v>13382</v>
      </c>
      <c r="B1569">
        <v>1</v>
      </c>
      <c r="C1569" t="s">
        <v>13383</v>
      </c>
      <c r="D1569" t="s">
        <v>64</v>
      </c>
      <c r="F1569" t="s">
        <v>6199</v>
      </c>
      <c r="G1569">
        <v>47</v>
      </c>
      <c r="H1569" t="s">
        <v>7944</v>
      </c>
      <c r="I1569" t="s">
        <v>13383</v>
      </c>
      <c r="J1569">
        <v>19738</v>
      </c>
      <c r="K1569">
        <v>5</v>
      </c>
      <c r="L1569" t="s">
        <v>8008</v>
      </c>
      <c r="M1569" t="s">
        <v>6587</v>
      </c>
      <c r="N1569">
        <v>27</v>
      </c>
      <c r="O1569" t="s">
        <v>13384</v>
      </c>
      <c r="P1569" t="s">
        <v>64</v>
      </c>
      <c r="R1569">
        <v>3051759</v>
      </c>
      <c r="T1569" t="s">
        <v>6446</v>
      </c>
      <c r="V1569" t="s">
        <v>13385</v>
      </c>
      <c r="W1569">
        <v>30945</v>
      </c>
    </row>
    <row r="1570" spans="1:23" x14ac:dyDescent="0.25">
      <c r="A1570" t="s">
        <v>13386</v>
      </c>
      <c r="B1570">
        <v>1</v>
      </c>
      <c r="C1570" t="s">
        <v>13387</v>
      </c>
      <c r="D1570" t="s">
        <v>102</v>
      </c>
      <c r="F1570" t="s">
        <v>6199</v>
      </c>
      <c r="G1570">
        <v>3</v>
      </c>
      <c r="H1570" t="s">
        <v>6776</v>
      </c>
      <c r="I1570" t="s">
        <v>13387</v>
      </c>
      <c r="K1570">
        <v>3</v>
      </c>
      <c r="L1570" t="s">
        <v>13245</v>
      </c>
      <c r="M1570" t="s">
        <v>13388</v>
      </c>
      <c r="N1570">
        <v>26</v>
      </c>
      <c r="O1570" t="s">
        <v>13389</v>
      </c>
      <c r="P1570" t="s">
        <v>102</v>
      </c>
      <c r="T1570" t="s">
        <v>6219</v>
      </c>
      <c r="V1570" t="s">
        <v>13390</v>
      </c>
    </row>
    <row r="1571" spans="1:23" x14ac:dyDescent="0.25">
      <c r="A1571" t="s">
        <v>13391</v>
      </c>
      <c r="B1571">
        <v>1</v>
      </c>
      <c r="C1571" t="s">
        <v>13392</v>
      </c>
      <c r="D1571" t="s">
        <v>29</v>
      </c>
      <c r="F1571" t="s">
        <v>6199</v>
      </c>
      <c r="H1571" t="s">
        <v>6215</v>
      </c>
      <c r="I1571" t="s">
        <v>13392</v>
      </c>
      <c r="K1571">
        <v>0</v>
      </c>
      <c r="L1571" t="s">
        <v>10119</v>
      </c>
      <c r="M1571" t="s">
        <v>13393</v>
      </c>
      <c r="N1571">
        <v>24</v>
      </c>
      <c r="O1571" t="s">
        <v>13394</v>
      </c>
      <c r="P1571" t="s">
        <v>29</v>
      </c>
      <c r="T1571" t="s">
        <v>6204</v>
      </c>
      <c r="V1571" t="s">
        <v>13395</v>
      </c>
    </row>
    <row r="1572" spans="1:23" x14ac:dyDescent="0.25">
      <c r="A1572" t="s">
        <v>5511</v>
      </c>
      <c r="B1572">
        <v>1</v>
      </c>
      <c r="C1572" t="s">
        <v>5512</v>
      </c>
      <c r="D1572" t="s">
        <v>102</v>
      </c>
      <c r="F1572" t="s">
        <v>6199</v>
      </c>
      <c r="G1572">
        <v>5</v>
      </c>
      <c r="H1572" t="s">
        <v>6315</v>
      </c>
      <c r="I1572" t="s">
        <v>5512</v>
      </c>
      <c r="J1572">
        <v>21743</v>
      </c>
      <c r="K1572">
        <v>4</v>
      </c>
      <c r="L1572" t="s">
        <v>9332</v>
      </c>
      <c r="M1572" t="s">
        <v>13396</v>
      </c>
      <c r="N1572">
        <v>26</v>
      </c>
      <c r="O1572" t="s">
        <v>13397</v>
      </c>
      <c r="P1572" t="s">
        <v>102</v>
      </c>
      <c r="R1572">
        <v>4259979</v>
      </c>
      <c r="T1572" t="s">
        <v>6219</v>
      </c>
      <c r="V1572" t="s">
        <v>6280</v>
      </c>
      <c r="W1572">
        <v>32750</v>
      </c>
    </row>
    <row r="1573" spans="1:23" x14ac:dyDescent="0.25">
      <c r="A1573" t="s">
        <v>2320</v>
      </c>
      <c r="B1573">
        <v>1</v>
      </c>
      <c r="C1573" t="s">
        <v>2688</v>
      </c>
      <c r="D1573" t="s">
        <v>64</v>
      </c>
      <c r="F1573" t="s">
        <v>6199</v>
      </c>
      <c r="G1573">
        <v>20</v>
      </c>
      <c r="H1573" t="s">
        <v>5428</v>
      </c>
      <c r="I1573" t="s">
        <v>2688</v>
      </c>
      <c r="J1573">
        <v>26942</v>
      </c>
      <c r="K1573">
        <v>0</v>
      </c>
      <c r="L1573" t="s">
        <v>8090</v>
      </c>
      <c r="M1573" t="s">
        <v>13398</v>
      </c>
      <c r="N1573">
        <v>24</v>
      </c>
      <c r="O1573" t="s">
        <v>13399</v>
      </c>
      <c r="P1573" t="s">
        <v>64</v>
      </c>
      <c r="S1573">
        <v>3</v>
      </c>
      <c r="T1573" t="s">
        <v>6264</v>
      </c>
      <c r="U1573" t="s">
        <v>2246</v>
      </c>
      <c r="V1573" t="s">
        <v>11071</v>
      </c>
    </row>
    <row r="1574" spans="1:23" x14ac:dyDescent="0.25">
      <c r="A1574" t="s">
        <v>13400</v>
      </c>
      <c r="B1574">
        <v>1</v>
      </c>
      <c r="C1574" t="s">
        <v>13401</v>
      </c>
      <c r="F1574" t="s">
        <v>6231</v>
      </c>
      <c r="G1574">
        <v>0</v>
      </c>
      <c r="H1574" t="s">
        <v>30</v>
      </c>
      <c r="I1574" t="s">
        <v>13401</v>
      </c>
      <c r="J1574">
        <v>17827</v>
      </c>
      <c r="K1574">
        <v>0</v>
      </c>
      <c r="L1574" t="s">
        <v>7405</v>
      </c>
      <c r="M1574" t="s">
        <v>13402</v>
      </c>
      <c r="O1574" t="s">
        <v>13403</v>
      </c>
      <c r="P1574" t="s">
        <v>30</v>
      </c>
      <c r="T1574" t="s">
        <v>30</v>
      </c>
    </row>
    <row r="1575" spans="1:23" x14ac:dyDescent="0.25">
      <c r="A1575" t="s">
        <v>13404</v>
      </c>
      <c r="B1575">
        <v>1</v>
      </c>
      <c r="C1575" t="s">
        <v>13405</v>
      </c>
      <c r="F1575" t="s">
        <v>6231</v>
      </c>
      <c r="G1575">
        <v>0</v>
      </c>
      <c r="H1575" t="s">
        <v>30</v>
      </c>
      <c r="I1575" t="s">
        <v>13405</v>
      </c>
      <c r="J1575">
        <v>18812</v>
      </c>
      <c r="K1575">
        <v>0</v>
      </c>
      <c r="L1575" t="s">
        <v>6854</v>
      </c>
      <c r="M1575" t="s">
        <v>13406</v>
      </c>
      <c r="O1575" t="s">
        <v>13407</v>
      </c>
      <c r="P1575" t="s">
        <v>30</v>
      </c>
      <c r="T1575" t="s">
        <v>30</v>
      </c>
    </row>
    <row r="1576" spans="1:23" x14ac:dyDescent="0.25">
      <c r="A1576" t="s">
        <v>13408</v>
      </c>
      <c r="B1576">
        <v>1</v>
      </c>
      <c r="C1576" t="s">
        <v>13409</v>
      </c>
      <c r="D1576" t="s">
        <v>102</v>
      </c>
      <c r="F1576" t="s">
        <v>6231</v>
      </c>
      <c r="G1576">
        <v>87</v>
      </c>
      <c r="H1576" t="s">
        <v>6724</v>
      </c>
      <c r="I1576" t="s">
        <v>13409</v>
      </c>
      <c r="J1576">
        <v>1854</v>
      </c>
      <c r="K1576">
        <v>8</v>
      </c>
      <c r="L1576" t="s">
        <v>13410</v>
      </c>
      <c r="M1576" t="s">
        <v>13411</v>
      </c>
      <c r="N1576">
        <v>32</v>
      </c>
      <c r="O1576" t="s">
        <v>13412</v>
      </c>
      <c r="P1576" t="s">
        <v>102</v>
      </c>
      <c r="T1576" t="s">
        <v>6249</v>
      </c>
      <c r="V1576" t="s">
        <v>13413</v>
      </c>
    </row>
    <row r="1577" spans="1:23" x14ac:dyDescent="0.25">
      <c r="A1577" t="s">
        <v>407</v>
      </c>
      <c r="B1577">
        <v>1</v>
      </c>
      <c r="C1577" t="s">
        <v>13414</v>
      </c>
      <c r="D1577" t="s">
        <v>102</v>
      </c>
      <c r="E1577" t="s">
        <v>13415</v>
      </c>
      <c r="F1577" t="s">
        <v>6199</v>
      </c>
      <c r="G1577">
        <v>84</v>
      </c>
      <c r="H1577" t="s">
        <v>6315</v>
      </c>
      <c r="I1577" t="s">
        <v>13414</v>
      </c>
      <c r="J1577">
        <v>18209</v>
      </c>
      <c r="K1577">
        <v>7</v>
      </c>
      <c r="L1577" t="s">
        <v>9121</v>
      </c>
      <c r="M1577" t="s">
        <v>6790</v>
      </c>
      <c r="N1577">
        <v>28</v>
      </c>
      <c r="O1577" t="s">
        <v>13416</v>
      </c>
      <c r="P1577" t="s">
        <v>102</v>
      </c>
      <c r="R1577">
        <v>2971718</v>
      </c>
      <c r="T1577" t="s">
        <v>6219</v>
      </c>
      <c r="V1577" t="s">
        <v>13417</v>
      </c>
      <c r="W1577">
        <v>29678</v>
      </c>
    </row>
    <row r="1578" spans="1:23" x14ac:dyDescent="0.25">
      <c r="A1578" t="s">
        <v>186</v>
      </c>
      <c r="B1578">
        <v>1</v>
      </c>
      <c r="C1578" t="s">
        <v>13418</v>
      </c>
      <c r="D1578" t="s">
        <v>102</v>
      </c>
      <c r="E1578" t="s">
        <v>13419</v>
      </c>
      <c r="F1578" t="s">
        <v>6199</v>
      </c>
      <c r="G1578">
        <v>0</v>
      </c>
      <c r="H1578" t="s">
        <v>6289</v>
      </c>
      <c r="I1578" t="s">
        <v>13418</v>
      </c>
      <c r="J1578">
        <v>17939</v>
      </c>
      <c r="K1578">
        <v>6</v>
      </c>
      <c r="L1578" t="s">
        <v>6018</v>
      </c>
      <c r="M1578" t="s">
        <v>13420</v>
      </c>
      <c r="N1578">
        <v>29</v>
      </c>
      <c r="O1578" t="s">
        <v>13421</v>
      </c>
      <c r="P1578" t="s">
        <v>102</v>
      </c>
      <c r="R1578">
        <v>2576019</v>
      </c>
      <c r="T1578" t="s">
        <v>6212</v>
      </c>
      <c r="V1578" t="s">
        <v>13422</v>
      </c>
      <c r="W1578">
        <v>29256</v>
      </c>
    </row>
    <row r="1579" spans="1:23" x14ac:dyDescent="0.25">
      <c r="A1579" t="s">
        <v>13423</v>
      </c>
      <c r="B1579">
        <v>1</v>
      </c>
      <c r="C1579" t="s">
        <v>13424</v>
      </c>
      <c r="D1579" t="s">
        <v>126</v>
      </c>
      <c r="F1579" t="s">
        <v>6199</v>
      </c>
      <c r="G1579">
        <v>47</v>
      </c>
      <c r="H1579" t="s">
        <v>6208</v>
      </c>
      <c r="I1579" t="s">
        <v>13424</v>
      </c>
      <c r="J1579">
        <v>21770</v>
      </c>
      <c r="K1579">
        <v>2</v>
      </c>
      <c r="L1579" t="s">
        <v>6854</v>
      </c>
      <c r="M1579" t="s">
        <v>13425</v>
      </c>
      <c r="N1579">
        <v>25</v>
      </c>
      <c r="O1579" t="s">
        <v>13426</v>
      </c>
      <c r="P1579" t="s">
        <v>126</v>
      </c>
      <c r="R1579">
        <v>3924367</v>
      </c>
      <c r="T1579" t="s">
        <v>6227</v>
      </c>
      <c r="V1579" t="s">
        <v>13427</v>
      </c>
      <c r="W1579">
        <v>33044</v>
      </c>
    </row>
    <row r="1580" spans="1:23" x14ac:dyDescent="0.25">
      <c r="A1580" t="s">
        <v>13428</v>
      </c>
      <c r="B1580">
        <v>1</v>
      </c>
      <c r="C1580" t="s">
        <v>13429</v>
      </c>
      <c r="D1580" t="s">
        <v>126</v>
      </c>
      <c r="F1580" t="s">
        <v>6231</v>
      </c>
      <c r="G1580">
        <v>81</v>
      </c>
      <c r="H1580" t="s">
        <v>7683</v>
      </c>
      <c r="I1580" t="s">
        <v>13429</v>
      </c>
      <c r="J1580">
        <v>15336</v>
      </c>
      <c r="K1580">
        <v>7</v>
      </c>
      <c r="L1580" t="s">
        <v>10999</v>
      </c>
      <c r="M1580" t="s">
        <v>13430</v>
      </c>
      <c r="N1580">
        <v>30</v>
      </c>
      <c r="O1580" t="s">
        <v>13431</v>
      </c>
      <c r="P1580" t="s">
        <v>126</v>
      </c>
      <c r="R1580">
        <v>16330</v>
      </c>
      <c r="T1580" t="s">
        <v>6400</v>
      </c>
      <c r="V1580" t="s">
        <v>13432</v>
      </c>
      <c r="W1580">
        <v>27187</v>
      </c>
    </row>
    <row r="1581" spans="1:23" x14ac:dyDescent="0.25">
      <c r="A1581" t="s">
        <v>797</v>
      </c>
      <c r="B1581">
        <v>1</v>
      </c>
      <c r="C1581" t="s">
        <v>13433</v>
      </c>
      <c r="D1581" t="s">
        <v>102</v>
      </c>
      <c r="F1581" t="s">
        <v>6231</v>
      </c>
      <c r="G1581">
        <v>11</v>
      </c>
      <c r="H1581" t="s">
        <v>6296</v>
      </c>
      <c r="I1581" t="s">
        <v>13433</v>
      </c>
      <c r="J1581">
        <v>15714</v>
      </c>
      <c r="K1581">
        <v>8</v>
      </c>
      <c r="L1581" t="s">
        <v>11508</v>
      </c>
      <c r="M1581" t="s">
        <v>13434</v>
      </c>
      <c r="N1581">
        <v>30</v>
      </c>
      <c r="O1581" t="s">
        <v>13435</v>
      </c>
      <c r="P1581" t="s">
        <v>102</v>
      </c>
      <c r="R1581">
        <v>15547</v>
      </c>
      <c r="T1581" t="s">
        <v>6757</v>
      </c>
      <c r="V1581" t="s">
        <v>13436</v>
      </c>
      <c r="W1581">
        <v>26096</v>
      </c>
    </row>
    <row r="1582" spans="1:23" x14ac:dyDescent="0.25">
      <c r="A1582" t="s">
        <v>13437</v>
      </c>
      <c r="B1582">
        <v>1</v>
      </c>
      <c r="C1582" t="s">
        <v>13438</v>
      </c>
      <c r="F1582" t="s">
        <v>6231</v>
      </c>
      <c r="G1582">
        <v>0</v>
      </c>
      <c r="H1582" t="s">
        <v>30</v>
      </c>
      <c r="I1582" t="s">
        <v>13438</v>
      </c>
      <c r="J1582">
        <v>17887</v>
      </c>
      <c r="L1582" t="s">
        <v>13439</v>
      </c>
      <c r="M1582" t="s">
        <v>6796</v>
      </c>
      <c r="O1582" t="s">
        <v>13440</v>
      </c>
      <c r="P1582" t="s">
        <v>30</v>
      </c>
      <c r="T1582" t="s">
        <v>30</v>
      </c>
    </row>
    <row r="1583" spans="1:23" x14ac:dyDescent="0.25">
      <c r="A1583" t="s">
        <v>13441</v>
      </c>
      <c r="B1583">
        <v>1</v>
      </c>
      <c r="C1583" t="s">
        <v>13442</v>
      </c>
      <c r="D1583" t="s">
        <v>102</v>
      </c>
      <c r="F1583" t="s">
        <v>6199</v>
      </c>
      <c r="G1583">
        <v>83</v>
      </c>
      <c r="H1583" t="s">
        <v>13443</v>
      </c>
      <c r="I1583" t="s">
        <v>13442</v>
      </c>
      <c r="J1583">
        <v>23746</v>
      </c>
      <c r="K1583">
        <v>4</v>
      </c>
      <c r="L1583" t="s">
        <v>13444</v>
      </c>
      <c r="M1583" t="s">
        <v>13445</v>
      </c>
      <c r="N1583">
        <v>26</v>
      </c>
      <c r="O1583" t="s">
        <v>13446</v>
      </c>
      <c r="P1583" t="s">
        <v>102</v>
      </c>
      <c r="S1583">
        <v>8</v>
      </c>
      <c r="T1583" t="s">
        <v>6454</v>
      </c>
      <c r="U1583" t="s">
        <v>2217</v>
      </c>
      <c r="V1583" t="s">
        <v>13447</v>
      </c>
    </row>
    <row r="1584" spans="1:23" x14ac:dyDescent="0.25">
      <c r="A1584" t="s">
        <v>121</v>
      </c>
      <c r="B1584">
        <v>1</v>
      </c>
      <c r="C1584" t="s">
        <v>13448</v>
      </c>
      <c r="D1584" t="s">
        <v>64</v>
      </c>
      <c r="E1584" t="s">
        <v>13449</v>
      </c>
      <c r="F1584" t="s">
        <v>6925</v>
      </c>
      <c r="G1584">
        <v>0</v>
      </c>
      <c r="H1584" t="s">
        <v>6232</v>
      </c>
      <c r="I1584" t="s">
        <v>13448</v>
      </c>
      <c r="J1584">
        <v>12386</v>
      </c>
      <c r="K1584">
        <v>15</v>
      </c>
      <c r="L1584" t="s">
        <v>13450</v>
      </c>
      <c r="M1584" t="s">
        <v>13451</v>
      </c>
      <c r="N1584">
        <v>35</v>
      </c>
      <c r="O1584" t="s">
        <v>13452</v>
      </c>
      <c r="P1584" t="s">
        <v>64</v>
      </c>
      <c r="R1584">
        <v>10456</v>
      </c>
      <c r="T1584" t="s">
        <v>6346</v>
      </c>
      <c r="V1584" t="s">
        <v>13453</v>
      </c>
      <c r="W1584">
        <v>8266</v>
      </c>
    </row>
    <row r="1585" spans="1:23" x14ac:dyDescent="0.25">
      <c r="A1585" t="s">
        <v>13454</v>
      </c>
      <c r="B1585">
        <v>1</v>
      </c>
      <c r="C1585" t="s">
        <v>13455</v>
      </c>
      <c r="D1585" t="s">
        <v>102</v>
      </c>
      <c r="F1585" t="s">
        <v>6199</v>
      </c>
      <c r="G1585">
        <v>88</v>
      </c>
      <c r="H1585" t="s">
        <v>7944</v>
      </c>
      <c r="I1585" t="s">
        <v>13455</v>
      </c>
      <c r="K1585">
        <v>1</v>
      </c>
      <c r="L1585" t="s">
        <v>11775</v>
      </c>
      <c r="M1585" t="s">
        <v>8528</v>
      </c>
      <c r="N1585">
        <v>23</v>
      </c>
      <c r="O1585" t="s">
        <v>13456</v>
      </c>
      <c r="P1585" t="s">
        <v>102</v>
      </c>
      <c r="T1585" t="s">
        <v>6212</v>
      </c>
      <c r="V1585" t="s">
        <v>13457</v>
      </c>
    </row>
    <row r="1586" spans="1:23" x14ac:dyDescent="0.25">
      <c r="A1586" t="s">
        <v>13458</v>
      </c>
      <c r="B1586">
        <v>1</v>
      </c>
      <c r="C1586" t="s">
        <v>13459</v>
      </c>
      <c r="D1586" t="s">
        <v>29</v>
      </c>
      <c r="F1586" t="s">
        <v>6231</v>
      </c>
      <c r="G1586">
        <v>4</v>
      </c>
      <c r="H1586" t="s">
        <v>7690</v>
      </c>
      <c r="I1586" t="s">
        <v>13459</v>
      </c>
      <c r="J1586">
        <v>9528</v>
      </c>
      <c r="K1586">
        <v>20</v>
      </c>
      <c r="L1586" t="s">
        <v>6290</v>
      </c>
      <c r="M1586" t="s">
        <v>13460</v>
      </c>
      <c r="N1586">
        <v>48</v>
      </c>
      <c r="O1586" t="s">
        <v>13461</v>
      </c>
      <c r="P1586" t="s">
        <v>29</v>
      </c>
      <c r="T1586" t="s">
        <v>6249</v>
      </c>
      <c r="V1586" t="s">
        <v>13462</v>
      </c>
    </row>
    <row r="1587" spans="1:23" x14ac:dyDescent="0.25">
      <c r="A1587" t="s">
        <v>13463</v>
      </c>
      <c r="B1587">
        <v>1</v>
      </c>
      <c r="C1587" t="s">
        <v>13464</v>
      </c>
      <c r="D1587" t="s">
        <v>29</v>
      </c>
      <c r="F1587" t="s">
        <v>6199</v>
      </c>
      <c r="G1587">
        <v>8</v>
      </c>
      <c r="H1587" t="s">
        <v>6658</v>
      </c>
      <c r="I1587" t="s">
        <v>13464</v>
      </c>
      <c r="J1587">
        <v>22440</v>
      </c>
      <c r="K1587">
        <v>2</v>
      </c>
      <c r="L1587" t="s">
        <v>6304</v>
      </c>
      <c r="M1587" t="s">
        <v>13465</v>
      </c>
      <c r="N1587">
        <v>25</v>
      </c>
      <c r="O1587" t="s">
        <v>13466</v>
      </c>
      <c r="P1587" t="s">
        <v>29</v>
      </c>
      <c r="T1587" t="s">
        <v>6355</v>
      </c>
      <c r="V1587" t="s">
        <v>13467</v>
      </c>
      <c r="W1587">
        <v>33167</v>
      </c>
    </row>
    <row r="1588" spans="1:23" x14ac:dyDescent="0.25">
      <c r="A1588" t="s">
        <v>2022</v>
      </c>
      <c r="B1588">
        <v>1</v>
      </c>
      <c r="C1588" t="s">
        <v>5219</v>
      </c>
      <c r="D1588" t="s">
        <v>102</v>
      </c>
      <c r="E1588" t="s">
        <v>13468</v>
      </c>
      <c r="F1588" t="s">
        <v>6199</v>
      </c>
      <c r="G1588">
        <v>4</v>
      </c>
      <c r="H1588" t="s">
        <v>6276</v>
      </c>
      <c r="I1588" t="s">
        <v>5219</v>
      </c>
      <c r="J1588">
        <v>21448</v>
      </c>
      <c r="K1588">
        <v>5</v>
      </c>
      <c r="L1588" t="s">
        <v>7800</v>
      </c>
      <c r="M1588" t="s">
        <v>13469</v>
      </c>
      <c r="N1588">
        <v>27</v>
      </c>
      <c r="O1588" t="s">
        <v>13470</v>
      </c>
      <c r="P1588" t="s">
        <v>102</v>
      </c>
      <c r="R1588">
        <v>3932430</v>
      </c>
      <c r="T1588" t="s">
        <v>6219</v>
      </c>
      <c r="V1588" t="s">
        <v>13471</v>
      </c>
      <c r="W1588">
        <v>32201</v>
      </c>
    </row>
    <row r="1589" spans="1:23" x14ac:dyDescent="0.25">
      <c r="A1589" t="s">
        <v>518</v>
      </c>
      <c r="B1589">
        <v>1</v>
      </c>
      <c r="C1589" t="s">
        <v>13472</v>
      </c>
      <c r="D1589" t="s">
        <v>126</v>
      </c>
      <c r="E1589" t="s">
        <v>13473</v>
      </c>
      <c r="F1589" t="s">
        <v>6199</v>
      </c>
      <c r="G1589">
        <v>84</v>
      </c>
      <c r="H1589" t="s">
        <v>9379</v>
      </c>
      <c r="I1589" t="s">
        <v>13472</v>
      </c>
      <c r="J1589">
        <v>19335</v>
      </c>
      <c r="K1589">
        <v>5</v>
      </c>
      <c r="L1589" t="s">
        <v>13474</v>
      </c>
      <c r="M1589" t="s">
        <v>13475</v>
      </c>
      <c r="N1589">
        <v>29</v>
      </c>
      <c r="O1589" t="s">
        <v>13476</v>
      </c>
      <c r="P1589" t="s">
        <v>126</v>
      </c>
      <c r="R1589">
        <v>4081127</v>
      </c>
      <c r="T1589" t="s">
        <v>6355</v>
      </c>
      <c r="V1589" t="s">
        <v>13477</v>
      </c>
      <c r="W1589">
        <v>30468</v>
      </c>
    </row>
    <row r="1590" spans="1:23" x14ac:dyDescent="0.25">
      <c r="A1590" t="s">
        <v>13478</v>
      </c>
      <c r="B1590">
        <v>1</v>
      </c>
      <c r="C1590" t="s">
        <v>13479</v>
      </c>
      <c r="D1590" t="s">
        <v>6787</v>
      </c>
      <c r="F1590" t="s">
        <v>6231</v>
      </c>
      <c r="G1590">
        <v>38</v>
      </c>
      <c r="H1590" t="s">
        <v>6658</v>
      </c>
      <c r="I1590" t="s">
        <v>13479</v>
      </c>
      <c r="J1590">
        <v>15288</v>
      </c>
      <c r="K1590">
        <v>1</v>
      </c>
      <c r="L1590" t="s">
        <v>7095</v>
      </c>
      <c r="M1590" t="s">
        <v>7609</v>
      </c>
      <c r="N1590">
        <v>29</v>
      </c>
      <c r="O1590" t="s">
        <v>13480</v>
      </c>
      <c r="P1590" t="s">
        <v>64</v>
      </c>
      <c r="R1590">
        <v>16317</v>
      </c>
      <c r="T1590" t="s">
        <v>6385</v>
      </c>
      <c r="V1590" t="s">
        <v>13481</v>
      </c>
      <c r="W1590">
        <v>27162</v>
      </c>
    </row>
    <row r="1591" spans="1:23" x14ac:dyDescent="0.25">
      <c r="A1591" t="s">
        <v>13482</v>
      </c>
      <c r="B1591">
        <v>1</v>
      </c>
      <c r="C1591" t="s">
        <v>13483</v>
      </c>
      <c r="D1591" t="s">
        <v>102</v>
      </c>
      <c r="F1591" t="s">
        <v>6199</v>
      </c>
      <c r="G1591">
        <v>18</v>
      </c>
      <c r="H1591" t="s">
        <v>5451</v>
      </c>
      <c r="I1591" t="s">
        <v>13483</v>
      </c>
      <c r="J1591">
        <v>25455</v>
      </c>
      <c r="K1591">
        <v>2</v>
      </c>
      <c r="L1591" t="s">
        <v>13484</v>
      </c>
      <c r="M1591" t="s">
        <v>8237</v>
      </c>
      <c r="N1591">
        <v>25</v>
      </c>
      <c r="O1591" t="s">
        <v>13485</v>
      </c>
      <c r="P1591" t="s">
        <v>102</v>
      </c>
      <c r="S1591">
        <v>9</v>
      </c>
      <c r="T1591" t="s">
        <v>6446</v>
      </c>
      <c r="U1591" t="s">
        <v>2221</v>
      </c>
      <c r="V1591" t="s">
        <v>13486</v>
      </c>
    </row>
    <row r="1592" spans="1:23" x14ac:dyDescent="0.25">
      <c r="A1592" t="s">
        <v>13487</v>
      </c>
      <c r="B1592">
        <v>1</v>
      </c>
      <c r="C1592" t="s">
        <v>13488</v>
      </c>
      <c r="D1592" t="s">
        <v>126</v>
      </c>
      <c r="E1592" t="s">
        <v>13489</v>
      </c>
      <c r="F1592" t="s">
        <v>6199</v>
      </c>
      <c r="G1592">
        <v>86</v>
      </c>
      <c r="H1592" t="s">
        <v>6351</v>
      </c>
      <c r="I1592" t="s">
        <v>13488</v>
      </c>
      <c r="J1592">
        <v>18498</v>
      </c>
      <c r="K1592">
        <v>7</v>
      </c>
      <c r="L1592" t="s">
        <v>13490</v>
      </c>
      <c r="M1592" t="s">
        <v>13491</v>
      </c>
      <c r="N1592">
        <v>30</v>
      </c>
      <c r="O1592" t="s">
        <v>13492</v>
      </c>
      <c r="P1592" t="s">
        <v>126</v>
      </c>
      <c r="R1592">
        <v>2970262</v>
      </c>
      <c r="T1592" t="s">
        <v>6204</v>
      </c>
      <c r="V1592" t="s">
        <v>13493</v>
      </c>
      <c r="W1592">
        <v>29666</v>
      </c>
    </row>
    <row r="1593" spans="1:23" x14ac:dyDescent="0.25">
      <c r="A1593" t="s">
        <v>13494</v>
      </c>
      <c r="B1593">
        <v>1</v>
      </c>
      <c r="C1593" t="s">
        <v>13495</v>
      </c>
      <c r="D1593" t="s">
        <v>102</v>
      </c>
      <c r="F1593" t="s">
        <v>6199</v>
      </c>
      <c r="G1593">
        <v>0</v>
      </c>
      <c r="H1593" t="s">
        <v>6260</v>
      </c>
      <c r="I1593" t="s">
        <v>13495</v>
      </c>
      <c r="J1593">
        <v>19704</v>
      </c>
      <c r="K1593">
        <v>0</v>
      </c>
      <c r="L1593" t="s">
        <v>13496</v>
      </c>
      <c r="M1593" t="s">
        <v>6885</v>
      </c>
      <c r="O1593" t="s">
        <v>13497</v>
      </c>
      <c r="P1593" t="s">
        <v>102</v>
      </c>
      <c r="T1593" t="s">
        <v>6313</v>
      </c>
      <c r="W1593">
        <v>30440</v>
      </c>
    </row>
    <row r="1594" spans="1:23" x14ac:dyDescent="0.25">
      <c r="A1594" t="s">
        <v>13498</v>
      </c>
      <c r="B1594">
        <v>1</v>
      </c>
      <c r="C1594" t="s">
        <v>13499</v>
      </c>
      <c r="D1594" t="s">
        <v>6610</v>
      </c>
      <c r="F1594" t="s">
        <v>6199</v>
      </c>
      <c r="G1594">
        <v>19</v>
      </c>
      <c r="H1594" t="s">
        <v>6215</v>
      </c>
      <c r="I1594" t="s">
        <v>13499</v>
      </c>
      <c r="J1594">
        <v>25110</v>
      </c>
      <c r="K1594">
        <v>2</v>
      </c>
      <c r="L1594" t="s">
        <v>8527</v>
      </c>
      <c r="M1594" t="s">
        <v>6269</v>
      </c>
      <c r="N1594">
        <v>29</v>
      </c>
      <c r="O1594" t="s">
        <v>13500</v>
      </c>
      <c r="P1594" t="s">
        <v>6610</v>
      </c>
      <c r="T1594" t="s">
        <v>6227</v>
      </c>
      <c r="U1594" t="s">
        <v>2229</v>
      </c>
      <c r="V1594" t="s">
        <v>7941</v>
      </c>
    </row>
    <row r="1595" spans="1:23" x14ac:dyDescent="0.25">
      <c r="A1595" t="s">
        <v>13501</v>
      </c>
      <c r="B1595">
        <v>1</v>
      </c>
      <c r="C1595" t="s">
        <v>13502</v>
      </c>
      <c r="D1595" t="s">
        <v>102</v>
      </c>
      <c r="F1595" t="s">
        <v>6199</v>
      </c>
      <c r="G1595">
        <v>0</v>
      </c>
      <c r="H1595" t="s">
        <v>8014</v>
      </c>
      <c r="I1595" t="s">
        <v>13502</v>
      </c>
      <c r="K1595">
        <v>1</v>
      </c>
      <c r="L1595" t="s">
        <v>13503</v>
      </c>
      <c r="M1595" t="s">
        <v>13504</v>
      </c>
      <c r="N1595">
        <v>23</v>
      </c>
      <c r="O1595" t="s">
        <v>13505</v>
      </c>
      <c r="P1595" t="s">
        <v>102</v>
      </c>
      <c r="T1595" t="s">
        <v>6313</v>
      </c>
      <c r="V1595" t="s">
        <v>13506</v>
      </c>
    </row>
    <row r="1596" spans="1:23" x14ac:dyDescent="0.25">
      <c r="A1596" t="s">
        <v>13507</v>
      </c>
      <c r="B1596">
        <v>1</v>
      </c>
      <c r="C1596" t="s">
        <v>13508</v>
      </c>
      <c r="D1596" t="s">
        <v>102</v>
      </c>
      <c r="F1596" t="s">
        <v>6199</v>
      </c>
      <c r="G1596">
        <v>85</v>
      </c>
      <c r="H1596" t="s">
        <v>6860</v>
      </c>
      <c r="I1596" t="s">
        <v>13508</v>
      </c>
      <c r="J1596">
        <v>23962</v>
      </c>
      <c r="K1596">
        <v>4</v>
      </c>
      <c r="L1596" t="s">
        <v>13509</v>
      </c>
      <c r="M1596" t="s">
        <v>6989</v>
      </c>
      <c r="N1596">
        <v>29</v>
      </c>
      <c r="O1596" t="s">
        <v>13510</v>
      </c>
      <c r="P1596" t="s">
        <v>102</v>
      </c>
      <c r="S1596">
        <v>9</v>
      </c>
      <c r="T1596" t="s">
        <v>6227</v>
      </c>
      <c r="U1596" t="s">
        <v>2278</v>
      </c>
      <c r="V1596" t="s">
        <v>13511</v>
      </c>
    </row>
    <row r="1597" spans="1:23" x14ac:dyDescent="0.25">
      <c r="A1597" t="s">
        <v>13512</v>
      </c>
      <c r="B1597">
        <v>1</v>
      </c>
      <c r="C1597" t="s">
        <v>13513</v>
      </c>
      <c r="D1597" t="s">
        <v>102</v>
      </c>
      <c r="F1597" t="s">
        <v>6199</v>
      </c>
      <c r="H1597" t="s">
        <v>6260</v>
      </c>
      <c r="I1597" t="s">
        <v>13513</v>
      </c>
      <c r="K1597">
        <v>1</v>
      </c>
      <c r="L1597" t="s">
        <v>11836</v>
      </c>
      <c r="M1597" t="s">
        <v>13514</v>
      </c>
      <c r="O1597" t="s">
        <v>13515</v>
      </c>
      <c r="P1597" t="s">
        <v>102</v>
      </c>
      <c r="T1597" t="s">
        <v>6264</v>
      </c>
    </row>
    <row r="1598" spans="1:23" x14ac:dyDescent="0.25">
      <c r="A1598" t="s">
        <v>13516</v>
      </c>
      <c r="B1598">
        <v>1</v>
      </c>
      <c r="C1598" t="s">
        <v>13517</v>
      </c>
      <c r="D1598" t="s">
        <v>102</v>
      </c>
      <c r="E1598" t="s">
        <v>13518</v>
      </c>
      <c r="F1598" t="s">
        <v>6199</v>
      </c>
      <c r="G1598">
        <v>82</v>
      </c>
      <c r="H1598" t="s">
        <v>7768</v>
      </c>
      <c r="I1598" t="s">
        <v>13517</v>
      </c>
      <c r="J1598">
        <v>21599</v>
      </c>
      <c r="K1598">
        <v>3</v>
      </c>
      <c r="L1598" t="s">
        <v>8275</v>
      </c>
      <c r="M1598" t="s">
        <v>10145</v>
      </c>
      <c r="N1598">
        <v>25</v>
      </c>
      <c r="O1598" t="s">
        <v>13519</v>
      </c>
      <c r="P1598" t="s">
        <v>102</v>
      </c>
      <c r="R1598">
        <v>3920560</v>
      </c>
      <c r="T1598" t="s">
        <v>6313</v>
      </c>
      <c r="V1598" t="s">
        <v>13520</v>
      </c>
      <c r="W1598">
        <v>32610</v>
      </c>
    </row>
    <row r="1599" spans="1:23" x14ac:dyDescent="0.25">
      <c r="A1599" t="s">
        <v>534</v>
      </c>
      <c r="B1599">
        <v>1</v>
      </c>
      <c r="C1599" t="s">
        <v>13521</v>
      </c>
      <c r="D1599" t="s">
        <v>29</v>
      </c>
      <c r="E1599" t="s">
        <v>13522</v>
      </c>
      <c r="F1599" t="s">
        <v>6231</v>
      </c>
      <c r="G1599">
        <v>5</v>
      </c>
      <c r="H1599" t="s">
        <v>8063</v>
      </c>
      <c r="I1599" t="s">
        <v>13521</v>
      </c>
      <c r="J1599">
        <v>17929</v>
      </c>
      <c r="K1599">
        <v>6</v>
      </c>
      <c r="L1599" t="s">
        <v>13523</v>
      </c>
      <c r="M1599" t="s">
        <v>13451</v>
      </c>
      <c r="N1599">
        <v>27</v>
      </c>
      <c r="O1599" t="s">
        <v>13524</v>
      </c>
      <c r="P1599" t="s">
        <v>29</v>
      </c>
      <c r="R1599">
        <v>2977881</v>
      </c>
      <c r="T1599" t="s">
        <v>7484</v>
      </c>
      <c r="V1599" t="s">
        <v>13525</v>
      </c>
      <c r="W1599">
        <v>29260</v>
      </c>
    </row>
    <row r="1600" spans="1:23" x14ac:dyDescent="0.25">
      <c r="A1600" t="s">
        <v>602</v>
      </c>
      <c r="B1600">
        <v>1</v>
      </c>
      <c r="C1600" t="s">
        <v>13526</v>
      </c>
      <c r="D1600" t="s">
        <v>126</v>
      </c>
      <c r="F1600" t="s">
        <v>6199</v>
      </c>
      <c r="G1600">
        <v>85</v>
      </c>
      <c r="H1600" t="s">
        <v>6208</v>
      </c>
      <c r="I1600" t="s">
        <v>13526</v>
      </c>
      <c r="J1600">
        <v>18168</v>
      </c>
      <c r="K1600">
        <v>6</v>
      </c>
      <c r="L1600" t="s">
        <v>13527</v>
      </c>
      <c r="M1600" t="s">
        <v>13528</v>
      </c>
      <c r="N1600">
        <v>28</v>
      </c>
      <c r="O1600" t="s">
        <v>13529</v>
      </c>
      <c r="P1600" t="s">
        <v>126</v>
      </c>
      <c r="R1600">
        <v>3039705</v>
      </c>
      <c r="T1600" t="s">
        <v>6355</v>
      </c>
      <c r="V1600" t="s">
        <v>13530</v>
      </c>
      <c r="W1600">
        <v>29486</v>
      </c>
    </row>
    <row r="1601" spans="1:23" x14ac:dyDescent="0.25">
      <c r="A1601" t="s">
        <v>13531</v>
      </c>
      <c r="B1601">
        <v>1</v>
      </c>
      <c r="C1601" t="s">
        <v>13532</v>
      </c>
      <c r="D1601" t="s">
        <v>102</v>
      </c>
      <c r="F1601" t="s">
        <v>6199</v>
      </c>
      <c r="G1601">
        <v>30</v>
      </c>
      <c r="H1601" t="s">
        <v>6636</v>
      </c>
      <c r="I1601" t="s">
        <v>13532</v>
      </c>
      <c r="K1601">
        <v>4</v>
      </c>
      <c r="L1601" t="s">
        <v>6548</v>
      </c>
      <c r="M1601" t="s">
        <v>8746</v>
      </c>
      <c r="N1601">
        <v>28</v>
      </c>
      <c r="O1601" t="s">
        <v>13533</v>
      </c>
      <c r="P1601" t="s">
        <v>102</v>
      </c>
      <c r="T1601" t="s">
        <v>6355</v>
      </c>
      <c r="V1601" t="s">
        <v>13534</v>
      </c>
    </row>
    <row r="1602" spans="1:23" x14ac:dyDescent="0.25">
      <c r="A1602" t="s">
        <v>13535</v>
      </c>
      <c r="B1602">
        <v>1</v>
      </c>
      <c r="C1602" t="s">
        <v>13536</v>
      </c>
      <c r="D1602" t="s">
        <v>64</v>
      </c>
      <c r="E1602" t="s">
        <v>13537</v>
      </c>
      <c r="F1602" t="s">
        <v>6199</v>
      </c>
      <c r="G1602">
        <v>0</v>
      </c>
      <c r="H1602" t="s">
        <v>6351</v>
      </c>
      <c r="I1602" t="s">
        <v>13536</v>
      </c>
      <c r="J1602">
        <v>20549</v>
      </c>
      <c r="K1602">
        <v>4</v>
      </c>
      <c r="L1602" t="s">
        <v>9121</v>
      </c>
      <c r="M1602" t="s">
        <v>6444</v>
      </c>
      <c r="N1602">
        <v>26</v>
      </c>
      <c r="O1602" t="s">
        <v>13538</v>
      </c>
      <c r="P1602" t="s">
        <v>64</v>
      </c>
      <c r="R1602">
        <v>4294229</v>
      </c>
      <c r="T1602" t="s">
        <v>6212</v>
      </c>
      <c r="V1602" t="s">
        <v>13539</v>
      </c>
      <c r="W1602">
        <v>31466</v>
      </c>
    </row>
    <row r="1603" spans="1:23" x14ac:dyDescent="0.25">
      <c r="A1603" t="s">
        <v>1805</v>
      </c>
      <c r="B1603">
        <v>1</v>
      </c>
      <c r="C1603" t="s">
        <v>2711</v>
      </c>
      <c r="D1603" t="s">
        <v>102</v>
      </c>
      <c r="E1603" t="s">
        <v>13540</v>
      </c>
      <c r="F1603" t="s">
        <v>6199</v>
      </c>
      <c r="G1603">
        <v>17</v>
      </c>
      <c r="H1603" t="s">
        <v>6296</v>
      </c>
      <c r="I1603" t="s">
        <v>2711</v>
      </c>
      <c r="J1603">
        <v>19207</v>
      </c>
      <c r="K1603">
        <v>9</v>
      </c>
      <c r="L1603" t="s">
        <v>12950</v>
      </c>
      <c r="M1603" t="s">
        <v>8103</v>
      </c>
      <c r="N1603">
        <v>32</v>
      </c>
      <c r="O1603" t="s">
        <v>13541</v>
      </c>
      <c r="P1603" t="s">
        <v>102</v>
      </c>
      <c r="R1603">
        <v>3134353</v>
      </c>
      <c r="S1603">
        <v>4</v>
      </c>
      <c r="T1603" t="s">
        <v>6355</v>
      </c>
      <c r="U1603" t="s">
        <v>159</v>
      </c>
      <c r="V1603" t="s">
        <v>13542</v>
      </c>
      <c r="W1603">
        <v>30511</v>
      </c>
    </row>
    <row r="1604" spans="1:23" x14ac:dyDescent="0.25">
      <c r="A1604" t="s">
        <v>13543</v>
      </c>
      <c r="B1604">
        <v>1</v>
      </c>
      <c r="C1604" t="s">
        <v>13544</v>
      </c>
      <c r="D1604" t="s">
        <v>29</v>
      </c>
      <c r="F1604" t="s">
        <v>6231</v>
      </c>
      <c r="G1604">
        <v>9</v>
      </c>
      <c r="H1604" t="s">
        <v>6672</v>
      </c>
      <c r="I1604" t="s">
        <v>13544</v>
      </c>
      <c r="J1604">
        <v>1185</v>
      </c>
      <c r="K1604">
        <v>10</v>
      </c>
      <c r="L1604" t="s">
        <v>6678</v>
      </c>
      <c r="M1604" t="s">
        <v>13545</v>
      </c>
      <c r="N1604">
        <v>39</v>
      </c>
      <c r="O1604" t="s">
        <v>13546</v>
      </c>
      <c r="P1604" t="s">
        <v>29</v>
      </c>
      <c r="T1604" t="s">
        <v>6249</v>
      </c>
      <c r="V1604" t="s">
        <v>13547</v>
      </c>
    </row>
    <row r="1605" spans="1:23" x14ac:dyDescent="0.25">
      <c r="A1605" t="s">
        <v>13548</v>
      </c>
      <c r="B1605">
        <v>1</v>
      </c>
      <c r="C1605" t="s">
        <v>13549</v>
      </c>
      <c r="D1605" t="s">
        <v>102</v>
      </c>
      <c r="F1605" t="s">
        <v>6199</v>
      </c>
      <c r="G1605">
        <v>86</v>
      </c>
      <c r="H1605" t="s">
        <v>6232</v>
      </c>
      <c r="I1605" t="s">
        <v>13549</v>
      </c>
      <c r="K1605">
        <v>2</v>
      </c>
      <c r="L1605" t="s">
        <v>10999</v>
      </c>
      <c r="M1605" t="s">
        <v>13550</v>
      </c>
      <c r="N1605">
        <v>24</v>
      </c>
      <c r="O1605" t="s">
        <v>13551</v>
      </c>
      <c r="P1605" t="s">
        <v>102</v>
      </c>
      <c r="T1605" t="s">
        <v>6204</v>
      </c>
      <c r="V1605" t="s">
        <v>12979</v>
      </c>
    </row>
    <row r="1606" spans="1:23" x14ac:dyDescent="0.25">
      <c r="A1606" t="s">
        <v>13552</v>
      </c>
      <c r="B1606">
        <v>1</v>
      </c>
      <c r="C1606" t="s">
        <v>13553</v>
      </c>
      <c r="D1606" t="s">
        <v>102</v>
      </c>
      <c r="F1606" t="s">
        <v>6231</v>
      </c>
      <c r="G1606">
        <v>84</v>
      </c>
      <c r="H1606" t="s">
        <v>6462</v>
      </c>
      <c r="I1606" t="s">
        <v>13553</v>
      </c>
      <c r="J1606">
        <v>14994</v>
      </c>
      <c r="K1606">
        <v>1</v>
      </c>
      <c r="L1606" t="s">
        <v>6013</v>
      </c>
      <c r="M1606" t="s">
        <v>13554</v>
      </c>
      <c r="N1606">
        <v>29</v>
      </c>
      <c r="O1606" t="s">
        <v>13555</v>
      </c>
      <c r="P1606" t="s">
        <v>102</v>
      </c>
      <c r="R1606">
        <v>15758</v>
      </c>
      <c r="T1606" t="s">
        <v>6272</v>
      </c>
      <c r="V1606" t="s">
        <v>13556</v>
      </c>
      <c r="W1606">
        <v>26605</v>
      </c>
    </row>
    <row r="1607" spans="1:23" x14ac:dyDescent="0.25">
      <c r="A1607" t="s">
        <v>13557</v>
      </c>
      <c r="B1607">
        <v>1</v>
      </c>
      <c r="C1607" t="s">
        <v>13558</v>
      </c>
      <c r="D1607" t="s">
        <v>29</v>
      </c>
      <c r="F1607" t="s">
        <v>6231</v>
      </c>
      <c r="G1607">
        <v>7</v>
      </c>
      <c r="H1607" t="s">
        <v>6296</v>
      </c>
      <c r="I1607" t="s">
        <v>13558</v>
      </c>
      <c r="J1607">
        <v>16300</v>
      </c>
      <c r="K1607">
        <v>6</v>
      </c>
      <c r="L1607" t="s">
        <v>6310</v>
      </c>
      <c r="M1607" t="s">
        <v>12827</v>
      </c>
      <c r="N1607">
        <v>29</v>
      </c>
      <c r="O1607" t="s">
        <v>13559</v>
      </c>
      <c r="P1607" t="s">
        <v>29</v>
      </c>
      <c r="R1607">
        <v>17021</v>
      </c>
      <c r="T1607" t="s">
        <v>6371</v>
      </c>
      <c r="V1607" t="s">
        <v>10536</v>
      </c>
      <c r="W1607">
        <v>27691</v>
      </c>
    </row>
    <row r="1608" spans="1:23" x14ac:dyDescent="0.25">
      <c r="A1608" t="s">
        <v>13560</v>
      </c>
      <c r="B1608">
        <v>1</v>
      </c>
      <c r="C1608" t="s">
        <v>13561</v>
      </c>
      <c r="D1608" t="s">
        <v>102</v>
      </c>
      <c r="F1608" t="s">
        <v>6199</v>
      </c>
      <c r="H1608" t="s">
        <v>6260</v>
      </c>
      <c r="I1608" t="s">
        <v>13561</v>
      </c>
      <c r="K1608">
        <v>1</v>
      </c>
      <c r="L1608" t="s">
        <v>13562</v>
      </c>
      <c r="M1608" t="s">
        <v>10024</v>
      </c>
      <c r="N1608">
        <v>24</v>
      </c>
      <c r="O1608" t="s">
        <v>13563</v>
      </c>
      <c r="P1608" t="s">
        <v>102</v>
      </c>
      <c r="T1608" t="s">
        <v>6212</v>
      </c>
      <c r="V1608" t="s">
        <v>13564</v>
      </c>
    </row>
    <row r="1609" spans="1:23" x14ac:dyDescent="0.25">
      <c r="A1609" t="s">
        <v>13565</v>
      </c>
      <c r="B1609">
        <v>1</v>
      </c>
      <c r="C1609" t="s">
        <v>13566</v>
      </c>
      <c r="F1609" t="s">
        <v>6231</v>
      </c>
      <c r="G1609">
        <v>0</v>
      </c>
      <c r="H1609" t="s">
        <v>30</v>
      </c>
      <c r="I1609" t="s">
        <v>13566</v>
      </c>
      <c r="J1609">
        <v>17859</v>
      </c>
      <c r="K1609">
        <v>0</v>
      </c>
      <c r="L1609" t="s">
        <v>7839</v>
      </c>
      <c r="M1609" t="s">
        <v>13567</v>
      </c>
      <c r="O1609" t="s">
        <v>13568</v>
      </c>
      <c r="P1609" t="s">
        <v>30</v>
      </c>
      <c r="T1609" t="s">
        <v>30</v>
      </c>
    </row>
    <row r="1610" spans="1:23" x14ac:dyDescent="0.25">
      <c r="A1610" t="s">
        <v>13569</v>
      </c>
      <c r="B1610">
        <v>1</v>
      </c>
      <c r="C1610" t="s">
        <v>13570</v>
      </c>
      <c r="D1610" t="s">
        <v>102</v>
      </c>
      <c r="F1610" t="s">
        <v>6199</v>
      </c>
      <c r="G1610">
        <v>0</v>
      </c>
      <c r="H1610" t="s">
        <v>6697</v>
      </c>
      <c r="I1610" t="s">
        <v>13570</v>
      </c>
      <c r="J1610">
        <v>17314</v>
      </c>
      <c r="K1610">
        <v>10</v>
      </c>
      <c r="L1610" t="s">
        <v>13571</v>
      </c>
      <c r="M1610" t="s">
        <v>7427</v>
      </c>
      <c r="N1610">
        <v>33</v>
      </c>
      <c r="O1610" t="s">
        <v>13572</v>
      </c>
      <c r="P1610" t="s">
        <v>102</v>
      </c>
      <c r="R1610">
        <v>3893001</v>
      </c>
      <c r="T1610" t="s">
        <v>6346</v>
      </c>
      <c r="V1610" t="s">
        <v>13573</v>
      </c>
      <c r="W1610">
        <v>28818</v>
      </c>
    </row>
    <row r="1611" spans="1:23" x14ac:dyDescent="0.25">
      <c r="A1611" t="s">
        <v>13574</v>
      </c>
      <c r="B1611">
        <v>1</v>
      </c>
      <c r="C1611" t="s">
        <v>13575</v>
      </c>
      <c r="D1611" t="s">
        <v>102</v>
      </c>
      <c r="F1611" t="s">
        <v>6199</v>
      </c>
      <c r="H1611" t="s">
        <v>6697</v>
      </c>
      <c r="I1611" t="s">
        <v>13575</v>
      </c>
      <c r="K1611">
        <v>0</v>
      </c>
      <c r="L1611" t="s">
        <v>13576</v>
      </c>
      <c r="M1611" t="s">
        <v>13577</v>
      </c>
      <c r="O1611" t="s">
        <v>13578</v>
      </c>
      <c r="P1611" t="s">
        <v>102</v>
      </c>
      <c r="T1611" t="s">
        <v>6454</v>
      </c>
    </row>
    <row r="1612" spans="1:23" x14ac:dyDescent="0.25">
      <c r="A1612" t="s">
        <v>179</v>
      </c>
      <c r="B1612">
        <v>1</v>
      </c>
      <c r="C1612" t="s">
        <v>5579</v>
      </c>
      <c r="D1612" t="s">
        <v>29</v>
      </c>
      <c r="E1612" t="s">
        <v>13579</v>
      </c>
      <c r="F1612" t="s">
        <v>6199</v>
      </c>
      <c r="G1612">
        <v>15</v>
      </c>
      <c r="H1612" t="s">
        <v>7139</v>
      </c>
      <c r="I1612" t="s">
        <v>5579</v>
      </c>
      <c r="J1612">
        <v>19763</v>
      </c>
      <c r="K1612">
        <v>5</v>
      </c>
      <c r="L1612" t="s">
        <v>6018</v>
      </c>
      <c r="M1612" t="s">
        <v>13580</v>
      </c>
      <c r="N1612">
        <v>25</v>
      </c>
      <c r="O1612" t="s">
        <v>13581</v>
      </c>
      <c r="P1612" t="s">
        <v>29</v>
      </c>
      <c r="R1612">
        <v>3886377</v>
      </c>
      <c r="T1612" t="s">
        <v>6227</v>
      </c>
      <c r="V1612" t="s">
        <v>13582</v>
      </c>
      <c r="W1612">
        <v>30980</v>
      </c>
    </row>
    <row r="1613" spans="1:23" x14ac:dyDescent="0.25">
      <c r="A1613" t="s">
        <v>13583</v>
      </c>
      <c r="B1613">
        <v>1</v>
      </c>
      <c r="C1613" t="s">
        <v>13584</v>
      </c>
      <c r="D1613" t="s">
        <v>64</v>
      </c>
      <c r="F1613" t="s">
        <v>6199</v>
      </c>
      <c r="H1613" t="s">
        <v>7341</v>
      </c>
      <c r="I1613" t="s">
        <v>13584</v>
      </c>
      <c r="K1613">
        <v>1</v>
      </c>
      <c r="L1613" t="s">
        <v>13585</v>
      </c>
      <c r="M1613" t="s">
        <v>7833</v>
      </c>
      <c r="O1613" t="s">
        <v>13586</v>
      </c>
      <c r="P1613" t="s">
        <v>64</v>
      </c>
      <c r="T1613" t="s">
        <v>6446</v>
      </c>
    </row>
    <row r="1614" spans="1:23" x14ac:dyDescent="0.25">
      <c r="A1614" t="s">
        <v>13587</v>
      </c>
      <c r="B1614">
        <v>1</v>
      </c>
      <c r="C1614" t="s">
        <v>13588</v>
      </c>
      <c r="D1614" t="s">
        <v>102</v>
      </c>
      <c r="F1614" t="s">
        <v>6231</v>
      </c>
      <c r="G1614">
        <v>89</v>
      </c>
      <c r="H1614" t="s">
        <v>6383</v>
      </c>
      <c r="I1614" t="s">
        <v>13588</v>
      </c>
      <c r="K1614">
        <v>1</v>
      </c>
      <c r="L1614" t="s">
        <v>13589</v>
      </c>
      <c r="M1614" t="s">
        <v>8746</v>
      </c>
      <c r="N1614">
        <v>23</v>
      </c>
      <c r="O1614" t="s">
        <v>13590</v>
      </c>
      <c r="P1614" t="s">
        <v>102</v>
      </c>
      <c r="T1614" t="s">
        <v>6264</v>
      </c>
      <c r="V1614" t="s">
        <v>13591</v>
      </c>
    </row>
    <row r="1615" spans="1:23" x14ac:dyDescent="0.25">
      <c r="A1615" t="s">
        <v>652</v>
      </c>
      <c r="B1615">
        <v>1</v>
      </c>
      <c r="C1615" t="s">
        <v>13592</v>
      </c>
      <c r="D1615" t="s">
        <v>126</v>
      </c>
      <c r="F1615" t="s">
        <v>6231</v>
      </c>
      <c r="G1615">
        <v>82</v>
      </c>
      <c r="H1615" t="s">
        <v>7008</v>
      </c>
      <c r="I1615" t="s">
        <v>13592</v>
      </c>
      <c r="J1615">
        <v>9671</v>
      </c>
      <c r="K1615">
        <v>12</v>
      </c>
      <c r="L1615" t="s">
        <v>7541</v>
      </c>
      <c r="M1615" t="s">
        <v>13593</v>
      </c>
      <c r="N1615">
        <v>35</v>
      </c>
      <c r="O1615" t="s">
        <v>13594</v>
      </c>
      <c r="P1615" t="s">
        <v>126</v>
      </c>
      <c r="R1615">
        <v>11708</v>
      </c>
      <c r="T1615" t="s">
        <v>6396</v>
      </c>
      <c r="V1615" t="s">
        <v>13595</v>
      </c>
      <c r="W1615">
        <v>9149</v>
      </c>
    </row>
    <row r="1616" spans="1:23" x14ac:dyDescent="0.25">
      <c r="A1616" t="s">
        <v>13596</v>
      </c>
      <c r="B1616">
        <v>1</v>
      </c>
      <c r="C1616" t="s">
        <v>13597</v>
      </c>
      <c r="D1616" t="s">
        <v>6787</v>
      </c>
      <c r="F1616" t="s">
        <v>6199</v>
      </c>
      <c r="G1616">
        <v>45</v>
      </c>
      <c r="H1616" t="s">
        <v>6208</v>
      </c>
      <c r="I1616" t="s">
        <v>13597</v>
      </c>
      <c r="J1616">
        <v>22262</v>
      </c>
      <c r="K1616">
        <v>2</v>
      </c>
      <c r="L1616" t="s">
        <v>7095</v>
      </c>
      <c r="M1616" t="s">
        <v>6655</v>
      </c>
      <c r="N1616">
        <v>24</v>
      </c>
      <c r="O1616" t="s">
        <v>13598</v>
      </c>
      <c r="P1616" t="s">
        <v>64</v>
      </c>
      <c r="T1616" t="s">
        <v>6219</v>
      </c>
      <c r="V1616" t="s">
        <v>13599</v>
      </c>
      <c r="W1616">
        <v>33228</v>
      </c>
    </row>
    <row r="1617" spans="1:23" x14ac:dyDescent="0.25">
      <c r="A1617" t="s">
        <v>13600</v>
      </c>
      <c r="B1617">
        <v>1</v>
      </c>
      <c r="C1617" t="s">
        <v>13601</v>
      </c>
      <c r="D1617" t="s">
        <v>126</v>
      </c>
      <c r="F1617" t="s">
        <v>6231</v>
      </c>
      <c r="G1617">
        <v>42</v>
      </c>
      <c r="H1617" t="s">
        <v>6807</v>
      </c>
      <c r="I1617" t="s">
        <v>13601</v>
      </c>
      <c r="J1617">
        <v>11100</v>
      </c>
      <c r="K1617">
        <v>4</v>
      </c>
      <c r="L1617" t="s">
        <v>13602</v>
      </c>
      <c r="M1617" t="s">
        <v>13603</v>
      </c>
      <c r="N1617">
        <v>29</v>
      </c>
      <c r="O1617" t="s">
        <v>13604</v>
      </c>
      <c r="P1617" t="s">
        <v>126</v>
      </c>
      <c r="R1617">
        <v>13353</v>
      </c>
      <c r="T1617" t="s">
        <v>6371</v>
      </c>
      <c r="V1617" t="s">
        <v>13605</v>
      </c>
      <c r="W1617">
        <v>24203</v>
      </c>
    </row>
    <row r="1618" spans="1:23" x14ac:dyDescent="0.25">
      <c r="A1618" t="s">
        <v>13606</v>
      </c>
      <c r="B1618">
        <v>1</v>
      </c>
      <c r="C1618" t="s">
        <v>13607</v>
      </c>
      <c r="D1618" t="s">
        <v>102</v>
      </c>
      <c r="F1618" t="s">
        <v>6199</v>
      </c>
      <c r="G1618">
        <v>83</v>
      </c>
      <c r="H1618" t="s">
        <v>6336</v>
      </c>
      <c r="I1618" t="s">
        <v>13607</v>
      </c>
      <c r="J1618">
        <v>26465</v>
      </c>
      <c r="K1618">
        <v>1</v>
      </c>
      <c r="L1618" t="s">
        <v>8921</v>
      </c>
      <c r="M1618" t="s">
        <v>13608</v>
      </c>
      <c r="N1618">
        <v>26</v>
      </c>
      <c r="O1618" t="s">
        <v>13609</v>
      </c>
      <c r="P1618" t="s">
        <v>102</v>
      </c>
      <c r="T1618" t="s">
        <v>6204</v>
      </c>
      <c r="U1618" t="s">
        <v>2246</v>
      </c>
      <c r="V1618" t="s">
        <v>13610</v>
      </c>
    </row>
    <row r="1619" spans="1:23" x14ac:dyDescent="0.25">
      <c r="A1619" t="s">
        <v>965</v>
      </c>
      <c r="B1619">
        <v>1</v>
      </c>
      <c r="C1619" t="s">
        <v>13611</v>
      </c>
      <c r="D1619" t="s">
        <v>29</v>
      </c>
      <c r="E1619" t="s">
        <v>13612</v>
      </c>
      <c r="F1619" t="s">
        <v>6199</v>
      </c>
      <c r="G1619">
        <v>8</v>
      </c>
      <c r="H1619" t="s">
        <v>6232</v>
      </c>
      <c r="I1619" t="s">
        <v>13611</v>
      </c>
      <c r="J1619">
        <v>20004</v>
      </c>
      <c r="K1619">
        <v>4</v>
      </c>
      <c r="L1619" t="s">
        <v>6801</v>
      </c>
      <c r="M1619" t="s">
        <v>13613</v>
      </c>
      <c r="N1619">
        <v>27</v>
      </c>
      <c r="O1619" t="s">
        <v>13614</v>
      </c>
      <c r="P1619" t="s">
        <v>29</v>
      </c>
      <c r="R1619">
        <v>3052061</v>
      </c>
      <c r="T1619" t="s">
        <v>6227</v>
      </c>
      <c r="V1619" t="s">
        <v>13615</v>
      </c>
      <c r="W1619">
        <v>31169</v>
      </c>
    </row>
    <row r="1620" spans="1:23" x14ac:dyDescent="0.25">
      <c r="A1620" t="s">
        <v>2531</v>
      </c>
      <c r="B1620">
        <v>1</v>
      </c>
      <c r="C1620" t="s">
        <v>2839</v>
      </c>
      <c r="D1620" t="s">
        <v>29</v>
      </c>
      <c r="F1620" t="s">
        <v>6199</v>
      </c>
      <c r="G1620">
        <v>10</v>
      </c>
      <c r="H1620" t="s">
        <v>8993</v>
      </c>
      <c r="I1620" t="s">
        <v>2839</v>
      </c>
      <c r="J1620">
        <v>26933</v>
      </c>
      <c r="K1620">
        <v>0</v>
      </c>
      <c r="L1620" t="s">
        <v>6982</v>
      </c>
      <c r="M1620" t="s">
        <v>12480</v>
      </c>
      <c r="N1620">
        <v>23</v>
      </c>
      <c r="O1620" t="s">
        <v>13616</v>
      </c>
      <c r="P1620" t="s">
        <v>29</v>
      </c>
      <c r="S1620">
        <v>4</v>
      </c>
      <c r="T1620" t="s">
        <v>6212</v>
      </c>
      <c r="U1620" t="s">
        <v>2311</v>
      </c>
      <c r="V1620" t="s">
        <v>13617</v>
      </c>
    </row>
    <row r="1621" spans="1:23" x14ac:dyDescent="0.25">
      <c r="A1621" t="s">
        <v>13618</v>
      </c>
      <c r="B1621">
        <v>1</v>
      </c>
      <c r="C1621" t="s">
        <v>13619</v>
      </c>
      <c r="D1621" t="s">
        <v>126</v>
      </c>
      <c r="F1621" t="s">
        <v>6199</v>
      </c>
      <c r="G1621">
        <v>48</v>
      </c>
      <c r="H1621" t="s">
        <v>6658</v>
      </c>
      <c r="I1621" t="s">
        <v>13619</v>
      </c>
      <c r="J1621">
        <v>21338</v>
      </c>
      <c r="K1621">
        <v>3</v>
      </c>
      <c r="L1621" t="s">
        <v>13620</v>
      </c>
      <c r="M1621" t="s">
        <v>13621</v>
      </c>
      <c r="O1621" t="s">
        <v>13622</v>
      </c>
      <c r="P1621" t="s">
        <v>126</v>
      </c>
      <c r="R1621">
        <v>4246674</v>
      </c>
      <c r="T1621" t="s">
        <v>6227</v>
      </c>
      <c r="W1621">
        <v>32337</v>
      </c>
    </row>
    <row r="1622" spans="1:23" x14ac:dyDescent="0.25">
      <c r="A1622" t="s">
        <v>300</v>
      </c>
      <c r="B1622">
        <v>1</v>
      </c>
      <c r="C1622" t="s">
        <v>13623</v>
      </c>
      <c r="D1622" t="s">
        <v>102</v>
      </c>
      <c r="F1622" t="s">
        <v>6199</v>
      </c>
      <c r="G1622">
        <v>11</v>
      </c>
      <c r="H1622" t="s">
        <v>7944</v>
      </c>
      <c r="I1622" t="s">
        <v>13623</v>
      </c>
      <c r="J1622">
        <v>18954</v>
      </c>
      <c r="K1622">
        <v>5</v>
      </c>
      <c r="L1622" t="s">
        <v>9744</v>
      </c>
      <c r="M1622" t="s">
        <v>9032</v>
      </c>
      <c r="N1622">
        <v>27</v>
      </c>
      <c r="O1622" t="s">
        <v>13624</v>
      </c>
      <c r="P1622" t="s">
        <v>102</v>
      </c>
      <c r="R1622">
        <v>3040561</v>
      </c>
      <c r="T1622" t="s">
        <v>6346</v>
      </c>
      <c r="V1622" t="s">
        <v>13625</v>
      </c>
      <c r="W1622">
        <v>30195</v>
      </c>
    </row>
    <row r="1623" spans="1:23" x14ac:dyDescent="0.25">
      <c r="A1623" t="s">
        <v>188</v>
      </c>
      <c r="B1623">
        <v>1</v>
      </c>
      <c r="C1623" t="s">
        <v>5436</v>
      </c>
      <c r="D1623" t="s">
        <v>102</v>
      </c>
      <c r="E1623" t="s">
        <v>13626</v>
      </c>
      <c r="F1623" t="s">
        <v>6199</v>
      </c>
      <c r="G1623">
        <v>80</v>
      </c>
      <c r="H1623" t="s">
        <v>7860</v>
      </c>
      <c r="I1623" t="s">
        <v>5436</v>
      </c>
      <c r="J1623">
        <v>16866</v>
      </c>
      <c r="K1623">
        <v>10</v>
      </c>
      <c r="L1623" t="s">
        <v>13627</v>
      </c>
      <c r="M1623" t="s">
        <v>13628</v>
      </c>
      <c r="N1623">
        <v>31</v>
      </c>
      <c r="O1623" t="s">
        <v>13629</v>
      </c>
      <c r="P1623" t="s">
        <v>102</v>
      </c>
      <c r="R1623">
        <v>2576716</v>
      </c>
      <c r="T1623" t="s">
        <v>6446</v>
      </c>
      <c r="V1623" t="s">
        <v>13630</v>
      </c>
      <c r="W1623">
        <v>28493</v>
      </c>
    </row>
    <row r="1624" spans="1:23" x14ac:dyDescent="0.25">
      <c r="A1624" t="s">
        <v>2080</v>
      </c>
      <c r="B1624">
        <v>1</v>
      </c>
      <c r="C1624" t="s">
        <v>5031</v>
      </c>
      <c r="D1624" t="s">
        <v>64</v>
      </c>
      <c r="F1624" t="s">
        <v>6199</v>
      </c>
      <c r="G1624">
        <v>43</v>
      </c>
      <c r="H1624" t="s">
        <v>6647</v>
      </c>
      <c r="I1624" t="s">
        <v>5031</v>
      </c>
      <c r="J1624">
        <v>24204</v>
      </c>
      <c r="K1624">
        <v>3</v>
      </c>
      <c r="L1624" t="s">
        <v>6684</v>
      </c>
      <c r="M1624" t="s">
        <v>13631</v>
      </c>
      <c r="N1624">
        <v>25</v>
      </c>
      <c r="O1624" t="s">
        <v>13632</v>
      </c>
      <c r="P1624" t="s">
        <v>64</v>
      </c>
      <c r="T1624" t="s">
        <v>6313</v>
      </c>
      <c r="U1624" t="s">
        <v>2251</v>
      </c>
      <c r="V1624" t="s">
        <v>13083</v>
      </c>
    </row>
    <row r="1625" spans="1:23" x14ac:dyDescent="0.25">
      <c r="A1625" t="s">
        <v>1616</v>
      </c>
      <c r="B1625">
        <v>2</v>
      </c>
      <c r="C1625" t="s">
        <v>5372</v>
      </c>
      <c r="D1625" t="s">
        <v>64</v>
      </c>
      <c r="F1625" t="s">
        <v>6199</v>
      </c>
      <c r="G1625">
        <v>37</v>
      </c>
      <c r="H1625" t="s">
        <v>8955</v>
      </c>
      <c r="I1625" t="s">
        <v>5372</v>
      </c>
      <c r="J1625">
        <v>21774</v>
      </c>
      <c r="K1625">
        <v>5</v>
      </c>
      <c r="L1625" t="s">
        <v>9037</v>
      </c>
      <c r="M1625" t="s">
        <v>6655</v>
      </c>
      <c r="N1625">
        <v>27</v>
      </c>
      <c r="O1625" t="s">
        <v>13633</v>
      </c>
      <c r="P1625" t="s">
        <v>64</v>
      </c>
      <c r="R1625">
        <v>4046676</v>
      </c>
      <c r="T1625" t="s">
        <v>6346</v>
      </c>
      <c r="V1625" t="s">
        <v>13634</v>
      </c>
      <c r="W1625">
        <v>33114</v>
      </c>
    </row>
    <row r="1626" spans="1:23" x14ac:dyDescent="0.25">
      <c r="A1626" t="s">
        <v>1616</v>
      </c>
      <c r="B1626">
        <v>2</v>
      </c>
      <c r="C1626" t="s">
        <v>13635</v>
      </c>
      <c r="D1626" t="s">
        <v>102</v>
      </c>
      <c r="F1626" t="s">
        <v>6199</v>
      </c>
      <c r="G1626">
        <v>0</v>
      </c>
      <c r="H1626" t="s">
        <v>6260</v>
      </c>
      <c r="I1626" t="s">
        <v>13635</v>
      </c>
      <c r="J1626">
        <v>17107</v>
      </c>
      <c r="K1626">
        <v>10</v>
      </c>
      <c r="L1626" t="s">
        <v>9037</v>
      </c>
      <c r="M1626" t="s">
        <v>6655</v>
      </c>
      <c r="N1626">
        <v>32</v>
      </c>
      <c r="O1626" t="s">
        <v>13633</v>
      </c>
      <c r="P1626" t="s">
        <v>102</v>
      </c>
      <c r="R1626">
        <v>2511102</v>
      </c>
      <c r="T1626" t="s">
        <v>6264</v>
      </c>
      <c r="V1626" t="s">
        <v>13636</v>
      </c>
      <c r="W1626">
        <v>28860</v>
      </c>
    </row>
    <row r="1627" spans="1:23" x14ac:dyDescent="0.25">
      <c r="A1627" t="s">
        <v>13637</v>
      </c>
      <c r="B1627">
        <v>1</v>
      </c>
      <c r="C1627" t="s">
        <v>13638</v>
      </c>
      <c r="F1627" t="s">
        <v>6231</v>
      </c>
      <c r="G1627">
        <v>0</v>
      </c>
      <c r="H1627" t="s">
        <v>30</v>
      </c>
      <c r="I1627" t="s">
        <v>13638</v>
      </c>
      <c r="J1627">
        <v>19666</v>
      </c>
      <c r="K1627">
        <v>0</v>
      </c>
      <c r="L1627" t="s">
        <v>6443</v>
      </c>
      <c r="M1627" t="s">
        <v>6361</v>
      </c>
      <c r="O1627" t="s">
        <v>13639</v>
      </c>
      <c r="P1627" t="s">
        <v>30</v>
      </c>
      <c r="T1627" t="s">
        <v>30</v>
      </c>
    </row>
    <row r="1628" spans="1:23" x14ac:dyDescent="0.25">
      <c r="A1628" t="s">
        <v>13640</v>
      </c>
      <c r="B1628">
        <v>2</v>
      </c>
      <c r="C1628" t="s">
        <v>13641</v>
      </c>
      <c r="D1628" t="s">
        <v>64</v>
      </c>
      <c r="F1628" t="s">
        <v>6231</v>
      </c>
      <c r="G1628">
        <v>39</v>
      </c>
      <c r="H1628" t="s">
        <v>6405</v>
      </c>
      <c r="I1628" t="s">
        <v>13641</v>
      </c>
      <c r="J1628">
        <v>18725</v>
      </c>
      <c r="K1628">
        <v>0</v>
      </c>
      <c r="L1628" t="s">
        <v>6240</v>
      </c>
      <c r="M1628" t="s">
        <v>6790</v>
      </c>
      <c r="N1628">
        <v>25</v>
      </c>
      <c r="O1628" t="s">
        <v>13642</v>
      </c>
      <c r="P1628" t="s">
        <v>64</v>
      </c>
      <c r="T1628" t="s">
        <v>6249</v>
      </c>
      <c r="V1628" t="s">
        <v>13643</v>
      </c>
      <c r="W1628">
        <v>30031</v>
      </c>
    </row>
    <row r="1629" spans="1:23" x14ac:dyDescent="0.25">
      <c r="A1629" t="s">
        <v>13640</v>
      </c>
      <c r="B1629">
        <v>2</v>
      </c>
      <c r="C1629" t="s">
        <v>13644</v>
      </c>
      <c r="D1629" t="s">
        <v>102</v>
      </c>
      <c r="F1629" t="s">
        <v>6199</v>
      </c>
      <c r="G1629">
        <v>82</v>
      </c>
      <c r="H1629" t="s">
        <v>6260</v>
      </c>
      <c r="I1629" t="s">
        <v>13644</v>
      </c>
      <c r="J1629">
        <v>23763</v>
      </c>
      <c r="K1629">
        <v>4</v>
      </c>
      <c r="L1629" t="s">
        <v>6240</v>
      </c>
      <c r="M1629" t="s">
        <v>6790</v>
      </c>
      <c r="N1629">
        <v>28</v>
      </c>
      <c r="O1629" t="s">
        <v>13642</v>
      </c>
      <c r="P1629" t="s">
        <v>102</v>
      </c>
      <c r="T1629" t="s">
        <v>6212</v>
      </c>
      <c r="U1629" t="s">
        <v>2217</v>
      </c>
      <c r="V1629" t="s">
        <v>13645</v>
      </c>
    </row>
    <row r="1630" spans="1:23" x14ac:dyDescent="0.25">
      <c r="A1630" t="s">
        <v>2263</v>
      </c>
      <c r="B1630">
        <v>1</v>
      </c>
      <c r="C1630" t="s">
        <v>2640</v>
      </c>
      <c r="D1630" t="s">
        <v>126</v>
      </c>
      <c r="F1630" t="s">
        <v>6199</v>
      </c>
      <c r="G1630">
        <v>82</v>
      </c>
      <c r="H1630" t="s">
        <v>6200</v>
      </c>
      <c r="I1630" t="s">
        <v>2640</v>
      </c>
      <c r="J1630">
        <v>24985</v>
      </c>
      <c r="K1630">
        <v>2</v>
      </c>
      <c r="L1630" t="s">
        <v>7839</v>
      </c>
      <c r="M1630" t="s">
        <v>13646</v>
      </c>
      <c r="N1630">
        <v>24</v>
      </c>
      <c r="O1630" t="s">
        <v>13647</v>
      </c>
      <c r="P1630" t="s">
        <v>126</v>
      </c>
      <c r="S1630">
        <v>3</v>
      </c>
      <c r="T1630" t="s">
        <v>6227</v>
      </c>
      <c r="U1630" t="s">
        <v>2208</v>
      </c>
      <c r="V1630" t="s">
        <v>13648</v>
      </c>
    </row>
    <row r="1631" spans="1:23" x14ac:dyDescent="0.25">
      <c r="A1631" t="s">
        <v>204</v>
      </c>
      <c r="B1631">
        <v>1</v>
      </c>
      <c r="C1631" t="s">
        <v>13649</v>
      </c>
      <c r="D1631" t="s">
        <v>126</v>
      </c>
      <c r="E1631" t="s">
        <v>13650</v>
      </c>
      <c r="F1631" t="s">
        <v>6199</v>
      </c>
      <c r="G1631">
        <v>84</v>
      </c>
      <c r="H1631" t="s">
        <v>7683</v>
      </c>
      <c r="I1631" t="s">
        <v>13649</v>
      </c>
      <c r="J1631">
        <v>15602</v>
      </c>
      <c r="K1631">
        <v>9</v>
      </c>
      <c r="L1631" t="s">
        <v>8489</v>
      </c>
      <c r="M1631" t="s">
        <v>10739</v>
      </c>
      <c r="N1631">
        <v>31</v>
      </c>
      <c r="O1631" t="s">
        <v>13651</v>
      </c>
      <c r="P1631" t="s">
        <v>126</v>
      </c>
      <c r="R1631">
        <v>16504</v>
      </c>
      <c r="T1631" t="s">
        <v>6363</v>
      </c>
      <c r="U1631" t="s">
        <v>2246</v>
      </c>
      <c r="V1631" t="s">
        <v>13652</v>
      </c>
      <c r="W1631">
        <v>27299</v>
      </c>
    </row>
    <row r="1632" spans="1:23" x14ac:dyDescent="0.25">
      <c r="A1632" t="s">
        <v>129</v>
      </c>
      <c r="B1632">
        <v>1</v>
      </c>
      <c r="C1632" t="s">
        <v>1312</v>
      </c>
      <c r="D1632" t="s">
        <v>64</v>
      </c>
      <c r="E1632" t="s">
        <v>13653</v>
      </c>
      <c r="F1632" t="s">
        <v>6199</v>
      </c>
      <c r="G1632">
        <v>22</v>
      </c>
      <c r="H1632" t="s">
        <v>6223</v>
      </c>
      <c r="I1632" t="s">
        <v>1312</v>
      </c>
      <c r="J1632">
        <v>17959</v>
      </c>
      <c r="K1632">
        <v>10</v>
      </c>
      <c r="L1632" t="s">
        <v>8320</v>
      </c>
      <c r="M1632" t="s">
        <v>7899</v>
      </c>
      <c r="N1632">
        <v>32</v>
      </c>
      <c r="O1632" t="s">
        <v>13654</v>
      </c>
      <c r="P1632" t="s">
        <v>64</v>
      </c>
      <c r="R1632">
        <v>3043078</v>
      </c>
      <c r="S1632">
        <v>1</v>
      </c>
      <c r="T1632" t="s">
        <v>6204</v>
      </c>
      <c r="U1632" t="s">
        <v>2221</v>
      </c>
      <c r="V1632" t="s">
        <v>13655</v>
      </c>
      <c r="W1632">
        <v>29279</v>
      </c>
    </row>
    <row r="1633" spans="1:23" x14ac:dyDescent="0.25">
      <c r="A1633" t="s">
        <v>13656</v>
      </c>
      <c r="B1633">
        <v>1</v>
      </c>
      <c r="C1633" t="s">
        <v>13657</v>
      </c>
      <c r="D1633" t="s">
        <v>126</v>
      </c>
      <c r="F1633" t="s">
        <v>6199</v>
      </c>
      <c r="G1633">
        <v>0</v>
      </c>
      <c r="H1633" t="s">
        <v>7921</v>
      </c>
      <c r="I1633" t="s">
        <v>13657</v>
      </c>
      <c r="J1633">
        <v>18368</v>
      </c>
      <c r="K1633">
        <v>9</v>
      </c>
      <c r="L1633" t="s">
        <v>6433</v>
      </c>
      <c r="M1633" t="s">
        <v>7515</v>
      </c>
      <c r="N1633">
        <v>33</v>
      </c>
      <c r="O1633" t="s">
        <v>13658</v>
      </c>
      <c r="P1633" t="s">
        <v>126</v>
      </c>
      <c r="R1633">
        <v>4010885</v>
      </c>
      <c r="T1633" t="s">
        <v>6363</v>
      </c>
      <c r="V1633" t="s">
        <v>13659</v>
      </c>
      <c r="W1633">
        <v>29606</v>
      </c>
    </row>
    <row r="1634" spans="1:23" x14ac:dyDescent="0.25">
      <c r="A1634" t="s">
        <v>13660</v>
      </c>
      <c r="B1634">
        <v>1</v>
      </c>
      <c r="C1634" t="s">
        <v>13661</v>
      </c>
      <c r="D1634" t="s">
        <v>29</v>
      </c>
      <c r="F1634" t="s">
        <v>6199</v>
      </c>
      <c r="G1634">
        <v>0</v>
      </c>
      <c r="H1634" t="s">
        <v>6776</v>
      </c>
      <c r="I1634" t="s">
        <v>13661</v>
      </c>
      <c r="J1634">
        <v>19316</v>
      </c>
      <c r="K1634">
        <v>1</v>
      </c>
      <c r="L1634" t="s">
        <v>6304</v>
      </c>
      <c r="M1634" t="s">
        <v>13662</v>
      </c>
      <c r="O1634" t="s">
        <v>13663</v>
      </c>
      <c r="P1634" t="s">
        <v>29</v>
      </c>
      <c r="T1634" t="s">
        <v>6757</v>
      </c>
      <c r="U1634" t="s">
        <v>2236</v>
      </c>
      <c r="W1634">
        <v>30389</v>
      </c>
    </row>
    <row r="1635" spans="1:23" x14ac:dyDescent="0.25">
      <c r="A1635" t="s">
        <v>13664</v>
      </c>
      <c r="B1635">
        <v>1</v>
      </c>
      <c r="C1635" t="s">
        <v>13665</v>
      </c>
      <c r="D1635" t="s">
        <v>6610</v>
      </c>
      <c r="E1635" t="s">
        <v>13666</v>
      </c>
      <c r="F1635" t="s">
        <v>6199</v>
      </c>
      <c r="G1635">
        <v>4</v>
      </c>
      <c r="H1635" t="s">
        <v>6837</v>
      </c>
      <c r="I1635" t="s">
        <v>13665</v>
      </c>
      <c r="J1635">
        <v>19956</v>
      </c>
      <c r="K1635">
        <v>8</v>
      </c>
      <c r="L1635" t="s">
        <v>6433</v>
      </c>
      <c r="M1635" t="s">
        <v>13667</v>
      </c>
      <c r="N1635">
        <v>30</v>
      </c>
      <c r="O1635" t="s">
        <v>13668</v>
      </c>
      <c r="P1635" t="s">
        <v>6610</v>
      </c>
      <c r="R1635">
        <v>3929851</v>
      </c>
      <c r="T1635" t="s">
        <v>6212</v>
      </c>
      <c r="U1635" t="s">
        <v>2278</v>
      </c>
      <c r="V1635" t="s">
        <v>13669</v>
      </c>
      <c r="W1635">
        <v>31119</v>
      </c>
    </row>
    <row r="1636" spans="1:23" x14ac:dyDescent="0.25">
      <c r="A1636" t="s">
        <v>13670</v>
      </c>
      <c r="B1636">
        <v>1</v>
      </c>
      <c r="C1636" t="s">
        <v>13671</v>
      </c>
      <c r="D1636" t="s">
        <v>102</v>
      </c>
      <c r="E1636" t="s">
        <v>13672</v>
      </c>
      <c r="F1636" t="s">
        <v>6199</v>
      </c>
      <c r="G1636">
        <v>6</v>
      </c>
      <c r="H1636" t="s">
        <v>6776</v>
      </c>
      <c r="I1636" t="s">
        <v>13671</v>
      </c>
      <c r="J1636">
        <v>19733</v>
      </c>
      <c r="K1636">
        <v>5</v>
      </c>
      <c r="L1636" t="s">
        <v>6612</v>
      </c>
      <c r="M1636" t="s">
        <v>6361</v>
      </c>
      <c r="N1636">
        <v>26</v>
      </c>
      <c r="O1636" t="s">
        <v>13673</v>
      </c>
      <c r="P1636" t="s">
        <v>102</v>
      </c>
      <c r="R1636">
        <v>3060347</v>
      </c>
      <c r="T1636" t="s">
        <v>6204</v>
      </c>
      <c r="V1636" t="s">
        <v>13674</v>
      </c>
      <c r="W1636">
        <v>30938</v>
      </c>
    </row>
    <row r="1637" spans="1:23" x14ac:dyDescent="0.25">
      <c r="A1637" t="s">
        <v>13675</v>
      </c>
      <c r="B1637">
        <v>1</v>
      </c>
      <c r="C1637" t="s">
        <v>13676</v>
      </c>
      <c r="D1637" t="s">
        <v>64</v>
      </c>
      <c r="F1637" t="s">
        <v>6231</v>
      </c>
      <c r="G1637">
        <v>47</v>
      </c>
      <c r="H1637" t="s">
        <v>6200</v>
      </c>
      <c r="I1637" t="s">
        <v>13676</v>
      </c>
      <c r="J1637">
        <v>16990</v>
      </c>
      <c r="K1637">
        <v>5</v>
      </c>
      <c r="L1637" t="s">
        <v>11366</v>
      </c>
      <c r="M1637" t="s">
        <v>13677</v>
      </c>
      <c r="N1637">
        <v>29</v>
      </c>
      <c r="O1637" t="s">
        <v>13678</v>
      </c>
      <c r="P1637" t="s">
        <v>64</v>
      </c>
      <c r="R1637">
        <v>2517262</v>
      </c>
      <c r="T1637" t="s">
        <v>6324</v>
      </c>
      <c r="V1637" t="s">
        <v>10327</v>
      </c>
      <c r="W1637">
        <v>28619</v>
      </c>
    </row>
    <row r="1638" spans="1:23" x14ac:dyDescent="0.25">
      <c r="A1638" t="s">
        <v>13679</v>
      </c>
      <c r="B1638">
        <v>1</v>
      </c>
      <c r="C1638" t="s">
        <v>13680</v>
      </c>
      <c r="D1638" t="s">
        <v>126</v>
      </c>
      <c r="F1638" t="s">
        <v>6231</v>
      </c>
      <c r="G1638">
        <v>85</v>
      </c>
      <c r="H1638" t="s">
        <v>6200</v>
      </c>
      <c r="I1638" t="s">
        <v>13680</v>
      </c>
      <c r="J1638">
        <v>13250</v>
      </c>
      <c r="K1638">
        <v>4</v>
      </c>
      <c r="L1638" t="s">
        <v>13681</v>
      </c>
      <c r="M1638" t="s">
        <v>6361</v>
      </c>
      <c r="N1638">
        <v>29</v>
      </c>
      <c r="O1638" t="s">
        <v>13682</v>
      </c>
      <c r="P1638" t="s">
        <v>126</v>
      </c>
      <c r="T1638" t="s">
        <v>6249</v>
      </c>
      <c r="V1638" t="s">
        <v>13683</v>
      </c>
    </row>
    <row r="1639" spans="1:23" x14ac:dyDescent="0.25">
      <c r="A1639" t="s">
        <v>356</v>
      </c>
      <c r="B1639">
        <v>1</v>
      </c>
      <c r="C1639" t="s">
        <v>13684</v>
      </c>
      <c r="D1639" t="s">
        <v>126</v>
      </c>
      <c r="E1639" t="s">
        <v>13685</v>
      </c>
      <c r="F1639" t="s">
        <v>6199</v>
      </c>
      <c r="G1639">
        <v>0</v>
      </c>
      <c r="H1639" t="s">
        <v>6223</v>
      </c>
      <c r="I1639" t="s">
        <v>13684</v>
      </c>
      <c r="J1639">
        <v>16954</v>
      </c>
      <c r="K1639">
        <v>7</v>
      </c>
      <c r="L1639" t="s">
        <v>6304</v>
      </c>
      <c r="M1639" t="s">
        <v>13686</v>
      </c>
      <c r="N1639">
        <v>29</v>
      </c>
      <c r="O1639" t="s">
        <v>13687</v>
      </c>
      <c r="P1639" t="s">
        <v>126</v>
      </c>
      <c r="R1639">
        <v>2576804</v>
      </c>
      <c r="T1639" t="s">
        <v>6204</v>
      </c>
      <c r="V1639" t="s">
        <v>13688</v>
      </c>
      <c r="W1639">
        <v>28582</v>
      </c>
    </row>
    <row r="1640" spans="1:23" x14ac:dyDescent="0.25">
      <c r="A1640" t="s">
        <v>1496</v>
      </c>
      <c r="B1640">
        <v>1</v>
      </c>
      <c r="C1640" t="s">
        <v>1495</v>
      </c>
      <c r="D1640" t="s">
        <v>29</v>
      </c>
      <c r="F1640" t="s">
        <v>6199</v>
      </c>
      <c r="G1640">
        <v>1</v>
      </c>
      <c r="H1640" t="s">
        <v>6860</v>
      </c>
      <c r="I1640" t="s">
        <v>1495</v>
      </c>
      <c r="J1640">
        <v>25323</v>
      </c>
      <c r="K1640">
        <v>1</v>
      </c>
      <c r="L1640" t="s">
        <v>11796</v>
      </c>
      <c r="M1640" t="s">
        <v>13689</v>
      </c>
      <c r="N1640">
        <v>24</v>
      </c>
      <c r="O1640" t="s">
        <v>13690</v>
      </c>
      <c r="P1640" t="s">
        <v>29</v>
      </c>
      <c r="S1640">
        <v>1</v>
      </c>
      <c r="T1640" t="s">
        <v>6212</v>
      </c>
      <c r="U1640" t="s">
        <v>2241</v>
      </c>
      <c r="V1640" t="s">
        <v>13691</v>
      </c>
    </row>
    <row r="1641" spans="1:23" x14ac:dyDescent="0.25">
      <c r="A1641" t="s">
        <v>2059</v>
      </c>
      <c r="B1641">
        <v>1</v>
      </c>
      <c r="C1641" t="s">
        <v>5366</v>
      </c>
      <c r="D1641" t="s">
        <v>64</v>
      </c>
      <c r="F1641" t="s">
        <v>6199</v>
      </c>
      <c r="G1641">
        <v>30</v>
      </c>
      <c r="H1641" t="s">
        <v>6739</v>
      </c>
      <c r="I1641" t="s">
        <v>5366</v>
      </c>
      <c r="J1641">
        <v>21788</v>
      </c>
      <c r="K1641">
        <v>5</v>
      </c>
      <c r="L1641" t="s">
        <v>7233</v>
      </c>
      <c r="M1641" t="s">
        <v>13692</v>
      </c>
      <c r="N1641">
        <v>28</v>
      </c>
      <c r="O1641" t="s">
        <v>13693</v>
      </c>
      <c r="P1641" t="s">
        <v>64</v>
      </c>
      <c r="R1641">
        <v>3917612</v>
      </c>
      <c r="T1641" t="s">
        <v>6313</v>
      </c>
      <c r="V1641" t="s">
        <v>13694</v>
      </c>
      <c r="W1641">
        <v>32746</v>
      </c>
    </row>
    <row r="1642" spans="1:23" x14ac:dyDescent="0.25">
      <c r="A1642" t="s">
        <v>13695</v>
      </c>
      <c r="B1642">
        <v>1</v>
      </c>
      <c r="C1642" t="s">
        <v>13696</v>
      </c>
      <c r="D1642" t="s">
        <v>64</v>
      </c>
      <c r="F1642" t="s">
        <v>6199</v>
      </c>
      <c r="G1642">
        <v>40</v>
      </c>
      <c r="H1642" t="s">
        <v>6351</v>
      </c>
      <c r="I1642" t="s">
        <v>13696</v>
      </c>
      <c r="J1642">
        <v>16673</v>
      </c>
      <c r="K1642">
        <v>8</v>
      </c>
      <c r="L1642" t="s">
        <v>7416</v>
      </c>
      <c r="M1642" t="s">
        <v>13697</v>
      </c>
      <c r="N1642">
        <v>30</v>
      </c>
      <c r="O1642" t="s">
        <v>13698</v>
      </c>
      <c r="P1642" t="s">
        <v>64</v>
      </c>
      <c r="R1642">
        <v>16901</v>
      </c>
      <c r="T1642" t="s">
        <v>6212</v>
      </c>
      <c r="V1642" t="s">
        <v>13699</v>
      </c>
      <c r="W1642">
        <v>27773</v>
      </c>
    </row>
    <row r="1643" spans="1:23" x14ac:dyDescent="0.25">
      <c r="A1643" t="s">
        <v>13700</v>
      </c>
      <c r="B1643">
        <v>1</v>
      </c>
      <c r="C1643" t="s">
        <v>13701</v>
      </c>
      <c r="D1643" t="s">
        <v>102</v>
      </c>
      <c r="F1643" t="s">
        <v>6231</v>
      </c>
      <c r="G1643">
        <v>13</v>
      </c>
      <c r="H1643" t="s">
        <v>6239</v>
      </c>
      <c r="I1643" t="s">
        <v>13701</v>
      </c>
      <c r="J1643">
        <v>22406</v>
      </c>
      <c r="K1643">
        <v>2</v>
      </c>
      <c r="L1643" t="s">
        <v>8090</v>
      </c>
      <c r="M1643" t="s">
        <v>6699</v>
      </c>
      <c r="N1643">
        <v>23</v>
      </c>
      <c r="O1643" t="s">
        <v>13702</v>
      </c>
      <c r="P1643" t="s">
        <v>102</v>
      </c>
      <c r="R1643">
        <v>4035996</v>
      </c>
      <c r="T1643" t="s">
        <v>6204</v>
      </c>
      <c r="V1643" t="s">
        <v>13703</v>
      </c>
      <c r="W1643">
        <v>33282</v>
      </c>
    </row>
    <row r="1644" spans="1:23" x14ac:dyDescent="0.25">
      <c r="A1644" t="s">
        <v>1942</v>
      </c>
      <c r="B1644">
        <v>1</v>
      </c>
      <c r="C1644" t="s">
        <v>2667</v>
      </c>
      <c r="D1644" t="s">
        <v>64</v>
      </c>
      <c r="F1644" t="s">
        <v>6199</v>
      </c>
      <c r="G1644">
        <v>34</v>
      </c>
      <c r="H1644" t="s">
        <v>6296</v>
      </c>
      <c r="I1644" t="s">
        <v>2667</v>
      </c>
      <c r="J1644">
        <v>23205</v>
      </c>
      <c r="K1644">
        <v>4</v>
      </c>
      <c r="L1644" t="s">
        <v>6297</v>
      </c>
      <c r="M1644" t="s">
        <v>9931</v>
      </c>
      <c r="N1644">
        <v>26</v>
      </c>
      <c r="O1644" t="s">
        <v>13704</v>
      </c>
      <c r="P1644" t="s">
        <v>64</v>
      </c>
      <c r="S1644">
        <v>5</v>
      </c>
      <c r="T1644" t="s">
        <v>6313</v>
      </c>
      <c r="U1644" t="s">
        <v>2208</v>
      </c>
      <c r="V1644" t="s">
        <v>13705</v>
      </c>
    </row>
    <row r="1645" spans="1:23" x14ac:dyDescent="0.25">
      <c r="A1645" t="s">
        <v>2061</v>
      </c>
      <c r="B1645">
        <v>1</v>
      </c>
      <c r="C1645" t="s">
        <v>5151</v>
      </c>
      <c r="D1645" t="s">
        <v>64</v>
      </c>
      <c r="E1645" t="s">
        <v>13706</v>
      </c>
      <c r="F1645" t="s">
        <v>6199</v>
      </c>
      <c r="G1645">
        <v>34</v>
      </c>
      <c r="H1645" t="s">
        <v>6336</v>
      </c>
      <c r="I1645" t="s">
        <v>5151</v>
      </c>
      <c r="J1645">
        <v>21593</v>
      </c>
      <c r="K1645">
        <v>7</v>
      </c>
      <c r="L1645" t="s">
        <v>13707</v>
      </c>
      <c r="M1645" t="s">
        <v>6790</v>
      </c>
      <c r="N1645">
        <v>29</v>
      </c>
      <c r="O1645" t="s">
        <v>13708</v>
      </c>
      <c r="P1645" t="s">
        <v>64</v>
      </c>
      <c r="R1645">
        <v>3139602</v>
      </c>
      <c r="T1645" t="s">
        <v>6346</v>
      </c>
      <c r="V1645" t="s">
        <v>9892</v>
      </c>
      <c r="W1645">
        <v>32608</v>
      </c>
    </row>
    <row r="1646" spans="1:23" x14ac:dyDescent="0.25">
      <c r="A1646" t="s">
        <v>2427</v>
      </c>
      <c r="B1646">
        <v>1</v>
      </c>
      <c r="C1646" t="s">
        <v>2761</v>
      </c>
      <c r="D1646" t="s">
        <v>102</v>
      </c>
      <c r="F1646" t="s">
        <v>6199</v>
      </c>
      <c r="G1646">
        <v>13</v>
      </c>
      <c r="H1646" t="s">
        <v>6414</v>
      </c>
      <c r="I1646" t="s">
        <v>2761</v>
      </c>
      <c r="J1646">
        <v>25924</v>
      </c>
      <c r="K1646">
        <v>1</v>
      </c>
      <c r="L1646" t="s">
        <v>13709</v>
      </c>
      <c r="M1646" t="s">
        <v>9444</v>
      </c>
      <c r="N1646">
        <v>23</v>
      </c>
      <c r="O1646" t="s">
        <v>13710</v>
      </c>
      <c r="P1646" t="s">
        <v>102</v>
      </c>
      <c r="S1646">
        <v>4</v>
      </c>
      <c r="T1646" t="s">
        <v>6219</v>
      </c>
      <c r="U1646" t="s">
        <v>2209</v>
      </c>
      <c r="V1646" t="s">
        <v>9874</v>
      </c>
    </row>
    <row r="1647" spans="1:23" x14ac:dyDescent="0.25">
      <c r="A1647" t="s">
        <v>567</v>
      </c>
      <c r="B1647">
        <v>1</v>
      </c>
      <c r="C1647" t="s">
        <v>13711</v>
      </c>
      <c r="D1647" t="s">
        <v>31</v>
      </c>
      <c r="E1647" t="s">
        <v>13712</v>
      </c>
      <c r="F1647" t="s">
        <v>6199</v>
      </c>
      <c r="G1647">
        <v>0</v>
      </c>
      <c r="H1647" t="s">
        <v>7341</v>
      </c>
      <c r="I1647" t="s">
        <v>13711</v>
      </c>
      <c r="J1647">
        <v>16236</v>
      </c>
      <c r="K1647">
        <v>8</v>
      </c>
      <c r="L1647" t="s">
        <v>10655</v>
      </c>
      <c r="M1647" t="s">
        <v>13713</v>
      </c>
      <c r="N1647">
        <v>29</v>
      </c>
      <c r="O1647" t="s">
        <v>13714</v>
      </c>
      <c r="P1647" t="s">
        <v>31</v>
      </c>
      <c r="R1647">
        <v>17082</v>
      </c>
      <c r="T1647" t="s">
        <v>6264</v>
      </c>
      <c r="V1647" t="s">
        <v>13715</v>
      </c>
      <c r="W1647">
        <v>27911</v>
      </c>
    </row>
    <row r="1648" spans="1:23" x14ac:dyDescent="0.25">
      <c r="A1648" t="s">
        <v>13716</v>
      </c>
      <c r="B1648">
        <v>1</v>
      </c>
      <c r="C1648" t="s">
        <v>13717</v>
      </c>
      <c r="D1648" t="s">
        <v>31</v>
      </c>
      <c r="E1648" t="s">
        <v>13718</v>
      </c>
      <c r="F1648" t="s">
        <v>6199</v>
      </c>
      <c r="G1648">
        <v>36</v>
      </c>
      <c r="H1648" t="s">
        <v>12560</v>
      </c>
      <c r="I1648" t="s">
        <v>13717</v>
      </c>
      <c r="J1648">
        <v>20466</v>
      </c>
      <c r="K1648">
        <v>6</v>
      </c>
      <c r="L1648" t="s">
        <v>6224</v>
      </c>
      <c r="M1648" t="s">
        <v>13719</v>
      </c>
      <c r="N1648">
        <v>30</v>
      </c>
      <c r="O1648" t="s">
        <v>13720</v>
      </c>
      <c r="P1648" t="s">
        <v>31</v>
      </c>
      <c r="R1648">
        <v>3052413</v>
      </c>
      <c r="T1648" t="s">
        <v>6313</v>
      </c>
      <c r="V1648" t="s">
        <v>13721</v>
      </c>
      <c r="W1648">
        <v>31310</v>
      </c>
    </row>
    <row r="1649" spans="1:23" x14ac:dyDescent="0.25">
      <c r="A1649" t="s">
        <v>13722</v>
      </c>
      <c r="B1649">
        <v>1</v>
      </c>
      <c r="C1649" t="s">
        <v>13723</v>
      </c>
      <c r="D1649" t="s">
        <v>102</v>
      </c>
      <c r="F1649" t="s">
        <v>6231</v>
      </c>
      <c r="G1649">
        <v>18</v>
      </c>
      <c r="H1649" t="s">
        <v>6776</v>
      </c>
      <c r="I1649" t="s">
        <v>13723</v>
      </c>
      <c r="J1649">
        <v>18384</v>
      </c>
      <c r="K1649">
        <v>6</v>
      </c>
      <c r="L1649" t="s">
        <v>13724</v>
      </c>
      <c r="M1649" t="s">
        <v>7547</v>
      </c>
      <c r="N1649">
        <v>28</v>
      </c>
      <c r="O1649" t="s">
        <v>13725</v>
      </c>
      <c r="P1649" t="s">
        <v>102</v>
      </c>
      <c r="R1649">
        <v>4002656</v>
      </c>
      <c r="T1649" t="s">
        <v>6212</v>
      </c>
      <c r="V1649" t="s">
        <v>13726</v>
      </c>
      <c r="W1649">
        <v>29592</v>
      </c>
    </row>
    <row r="1650" spans="1:23" x14ac:dyDescent="0.25">
      <c r="A1650" t="s">
        <v>777</v>
      </c>
      <c r="B1650">
        <v>1</v>
      </c>
      <c r="C1650" t="s">
        <v>13727</v>
      </c>
      <c r="D1650" t="s">
        <v>102</v>
      </c>
      <c r="F1650" t="s">
        <v>6231</v>
      </c>
      <c r="G1650">
        <v>15</v>
      </c>
      <c r="H1650" t="s">
        <v>7391</v>
      </c>
      <c r="I1650" t="s">
        <v>13727</v>
      </c>
      <c r="J1650">
        <v>14787</v>
      </c>
      <c r="K1650">
        <v>9</v>
      </c>
      <c r="L1650" t="s">
        <v>6013</v>
      </c>
      <c r="M1650" t="s">
        <v>6626</v>
      </c>
      <c r="N1650">
        <v>32</v>
      </c>
      <c r="O1650" t="s">
        <v>13728</v>
      </c>
      <c r="P1650" t="s">
        <v>102</v>
      </c>
      <c r="R1650">
        <v>14500</v>
      </c>
      <c r="T1650" t="s">
        <v>6324</v>
      </c>
      <c r="V1650" t="s">
        <v>13729</v>
      </c>
      <c r="W1650">
        <v>25312</v>
      </c>
    </row>
    <row r="1651" spans="1:23" x14ac:dyDescent="0.25">
      <c r="A1651" t="s">
        <v>13730</v>
      </c>
      <c r="B1651">
        <v>1</v>
      </c>
      <c r="C1651" t="s">
        <v>13731</v>
      </c>
      <c r="D1651" t="s">
        <v>64</v>
      </c>
      <c r="F1651" t="s">
        <v>6199</v>
      </c>
      <c r="G1651">
        <v>89</v>
      </c>
      <c r="H1651" t="s">
        <v>6647</v>
      </c>
      <c r="I1651" t="s">
        <v>13731</v>
      </c>
      <c r="K1651">
        <v>1</v>
      </c>
      <c r="L1651" t="s">
        <v>10267</v>
      </c>
      <c r="M1651" t="s">
        <v>13732</v>
      </c>
      <c r="N1651">
        <v>24</v>
      </c>
      <c r="O1651" t="s">
        <v>13733</v>
      </c>
      <c r="P1651" t="s">
        <v>64</v>
      </c>
      <c r="T1651" t="s">
        <v>6212</v>
      </c>
      <c r="V1651" t="s">
        <v>13734</v>
      </c>
    </row>
    <row r="1652" spans="1:23" x14ac:dyDescent="0.25">
      <c r="A1652" t="s">
        <v>13735</v>
      </c>
      <c r="B1652">
        <v>1</v>
      </c>
      <c r="C1652" t="s">
        <v>13736</v>
      </c>
      <c r="D1652" t="s">
        <v>126</v>
      </c>
      <c r="F1652" t="s">
        <v>6199</v>
      </c>
      <c r="G1652">
        <v>0</v>
      </c>
      <c r="H1652" t="s">
        <v>7206</v>
      </c>
      <c r="I1652" t="s">
        <v>13736</v>
      </c>
      <c r="K1652">
        <v>1</v>
      </c>
      <c r="L1652" t="s">
        <v>13737</v>
      </c>
      <c r="M1652" t="s">
        <v>13738</v>
      </c>
      <c r="N1652">
        <v>24</v>
      </c>
      <c r="O1652" t="s">
        <v>13739</v>
      </c>
      <c r="P1652" t="s">
        <v>126</v>
      </c>
      <c r="T1652" t="s">
        <v>6227</v>
      </c>
      <c r="V1652" t="s">
        <v>13740</v>
      </c>
    </row>
    <row r="1653" spans="1:23" x14ac:dyDescent="0.25">
      <c r="A1653" t="s">
        <v>13741</v>
      </c>
      <c r="B1653">
        <v>1</v>
      </c>
      <c r="C1653" t="s">
        <v>13742</v>
      </c>
      <c r="D1653" t="s">
        <v>102</v>
      </c>
      <c r="F1653" t="s">
        <v>6231</v>
      </c>
      <c r="G1653">
        <v>83</v>
      </c>
      <c r="H1653" t="s">
        <v>6421</v>
      </c>
      <c r="I1653" t="s">
        <v>13742</v>
      </c>
      <c r="J1653">
        <v>16333</v>
      </c>
      <c r="K1653">
        <v>2</v>
      </c>
      <c r="L1653" t="s">
        <v>13743</v>
      </c>
      <c r="M1653" t="s">
        <v>10145</v>
      </c>
      <c r="N1653">
        <v>27</v>
      </c>
      <c r="O1653" t="s">
        <v>13744</v>
      </c>
      <c r="P1653" t="s">
        <v>102</v>
      </c>
      <c r="R1653">
        <v>16962</v>
      </c>
      <c r="T1653" t="s">
        <v>6324</v>
      </c>
      <c r="V1653" t="s">
        <v>13745</v>
      </c>
      <c r="W1653">
        <v>27844</v>
      </c>
    </row>
    <row r="1654" spans="1:23" x14ac:dyDescent="0.25">
      <c r="A1654" t="s">
        <v>13746</v>
      </c>
      <c r="B1654">
        <v>1</v>
      </c>
      <c r="C1654" t="s">
        <v>13747</v>
      </c>
      <c r="D1654" t="s">
        <v>126</v>
      </c>
      <c r="E1654" t="s">
        <v>13748</v>
      </c>
      <c r="F1654" t="s">
        <v>6231</v>
      </c>
      <c r="G1654">
        <v>0</v>
      </c>
      <c r="H1654" t="s">
        <v>6351</v>
      </c>
      <c r="I1654" t="s">
        <v>13747</v>
      </c>
      <c r="J1654">
        <v>17182</v>
      </c>
      <c r="K1654">
        <v>7</v>
      </c>
      <c r="L1654" t="s">
        <v>6850</v>
      </c>
      <c r="M1654" t="s">
        <v>8534</v>
      </c>
      <c r="N1654">
        <v>30</v>
      </c>
      <c r="O1654" t="s">
        <v>13749</v>
      </c>
      <c r="P1654" t="s">
        <v>126</v>
      </c>
      <c r="R1654">
        <v>2468368</v>
      </c>
      <c r="T1654" t="s">
        <v>6355</v>
      </c>
      <c r="V1654" t="s">
        <v>13750</v>
      </c>
      <c r="W1654">
        <v>28964</v>
      </c>
    </row>
    <row r="1655" spans="1:23" x14ac:dyDescent="0.25">
      <c r="A1655" t="s">
        <v>13751</v>
      </c>
      <c r="B1655">
        <v>1</v>
      </c>
      <c r="C1655" t="s">
        <v>13752</v>
      </c>
      <c r="D1655" t="s">
        <v>31</v>
      </c>
      <c r="E1655" t="s">
        <v>13753</v>
      </c>
      <c r="F1655" t="s">
        <v>6199</v>
      </c>
      <c r="G1655">
        <v>1</v>
      </c>
      <c r="H1655" t="s">
        <v>6232</v>
      </c>
      <c r="I1655" t="s">
        <v>13752</v>
      </c>
      <c r="J1655">
        <v>20238</v>
      </c>
      <c r="K1655">
        <v>4</v>
      </c>
      <c r="L1655" t="s">
        <v>6678</v>
      </c>
      <c r="M1655" t="s">
        <v>7089</v>
      </c>
      <c r="N1655">
        <v>26</v>
      </c>
      <c r="O1655" t="s">
        <v>13754</v>
      </c>
      <c r="P1655" t="s">
        <v>31</v>
      </c>
      <c r="R1655">
        <v>3059104</v>
      </c>
      <c r="T1655" t="s">
        <v>6212</v>
      </c>
      <c r="V1655" t="s">
        <v>13755</v>
      </c>
      <c r="W1655">
        <v>31361</v>
      </c>
    </row>
    <row r="1656" spans="1:23" x14ac:dyDescent="0.25">
      <c r="A1656" t="s">
        <v>13756</v>
      </c>
      <c r="B1656">
        <v>1</v>
      </c>
      <c r="C1656" t="s">
        <v>13757</v>
      </c>
      <c r="D1656" t="s">
        <v>64</v>
      </c>
      <c r="F1656" t="s">
        <v>6199</v>
      </c>
      <c r="G1656">
        <v>40</v>
      </c>
      <c r="H1656" t="s">
        <v>13758</v>
      </c>
      <c r="I1656" t="s">
        <v>13757</v>
      </c>
      <c r="J1656">
        <v>26124</v>
      </c>
      <c r="K1656">
        <v>1</v>
      </c>
      <c r="L1656" t="s">
        <v>7051</v>
      </c>
      <c r="M1656" t="s">
        <v>13759</v>
      </c>
      <c r="N1656">
        <v>23</v>
      </c>
      <c r="O1656" t="s">
        <v>13760</v>
      </c>
      <c r="P1656" t="s">
        <v>64</v>
      </c>
      <c r="Q1656" t="s">
        <v>6922</v>
      </c>
      <c r="S1656">
        <v>8</v>
      </c>
      <c r="T1656" t="s">
        <v>6204</v>
      </c>
      <c r="U1656" t="s">
        <v>2278</v>
      </c>
      <c r="V1656" t="s">
        <v>13761</v>
      </c>
    </row>
    <row r="1657" spans="1:23" x14ac:dyDescent="0.25">
      <c r="A1657" t="s">
        <v>2010</v>
      </c>
      <c r="B1657">
        <v>1</v>
      </c>
      <c r="C1657" t="s">
        <v>2793</v>
      </c>
      <c r="D1657" t="s">
        <v>102</v>
      </c>
      <c r="F1657" t="s">
        <v>6199</v>
      </c>
      <c r="G1657">
        <v>81</v>
      </c>
      <c r="H1657" t="s">
        <v>6367</v>
      </c>
      <c r="I1657" t="s">
        <v>2793</v>
      </c>
      <c r="J1657">
        <v>21721</v>
      </c>
      <c r="K1657">
        <v>6</v>
      </c>
      <c r="L1657" t="s">
        <v>7462</v>
      </c>
      <c r="M1657" t="s">
        <v>13762</v>
      </c>
      <c r="N1657">
        <v>28</v>
      </c>
      <c r="O1657" t="s">
        <v>13763</v>
      </c>
      <c r="P1657" t="s">
        <v>102</v>
      </c>
      <c r="R1657">
        <v>4039050</v>
      </c>
      <c r="S1657">
        <v>6</v>
      </c>
      <c r="T1657" t="s">
        <v>6346</v>
      </c>
      <c r="U1657" t="s">
        <v>2251</v>
      </c>
      <c r="V1657" t="s">
        <v>13274</v>
      </c>
      <c r="W1657">
        <v>32762</v>
      </c>
    </row>
    <row r="1658" spans="1:23" x14ac:dyDescent="0.25">
      <c r="A1658" t="s">
        <v>13764</v>
      </c>
      <c r="B1658">
        <v>1</v>
      </c>
      <c r="C1658" t="s">
        <v>13765</v>
      </c>
      <c r="D1658" t="s">
        <v>102</v>
      </c>
      <c r="E1658" t="s">
        <v>13766</v>
      </c>
      <c r="F1658" t="s">
        <v>6199</v>
      </c>
      <c r="G1658">
        <v>9</v>
      </c>
      <c r="H1658" t="s">
        <v>6232</v>
      </c>
      <c r="I1658" t="s">
        <v>13765</v>
      </c>
      <c r="J1658">
        <v>20161</v>
      </c>
      <c r="K1658">
        <v>4</v>
      </c>
      <c r="L1658" t="s">
        <v>6754</v>
      </c>
      <c r="M1658" t="s">
        <v>13767</v>
      </c>
      <c r="N1658">
        <v>27</v>
      </c>
      <c r="O1658" t="s">
        <v>13768</v>
      </c>
      <c r="P1658" t="s">
        <v>102</v>
      </c>
      <c r="R1658">
        <v>3049054</v>
      </c>
      <c r="T1658" t="s">
        <v>6227</v>
      </c>
      <c r="V1658" t="s">
        <v>13769</v>
      </c>
      <c r="W1658">
        <v>31242</v>
      </c>
    </row>
    <row r="1659" spans="1:23" x14ac:dyDescent="0.25">
      <c r="A1659" t="s">
        <v>13770</v>
      </c>
      <c r="B1659">
        <v>1</v>
      </c>
      <c r="C1659" t="s">
        <v>13771</v>
      </c>
      <c r="D1659" t="s">
        <v>29</v>
      </c>
      <c r="E1659" t="s">
        <v>13772</v>
      </c>
      <c r="F1659" t="s">
        <v>6199</v>
      </c>
      <c r="G1659">
        <v>15</v>
      </c>
      <c r="H1659" t="s">
        <v>8993</v>
      </c>
      <c r="I1659" t="s">
        <v>13771</v>
      </c>
      <c r="J1659">
        <v>20283</v>
      </c>
      <c r="K1659">
        <v>7</v>
      </c>
      <c r="L1659" t="s">
        <v>12950</v>
      </c>
      <c r="M1659" t="s">
        <v>6305</v>
      </c>
      <c r="N1659">
        <v>30</v>
      </c>
      <c r="O1659" t="s">
        <v>13773</v>
      </c>
      <c r="P1659" t="s">
        <v>29</v>
      </c>
      <c r="R1659">
        <v>3045169</v>
      </c>
      <c r="T1659" t="s">
        <v>6227</v>
      </c>
      <c r="V1659" t="s">
        <v>13774</v>
      </c>
      <c r="W1659">
        <v>31431</v>
      </c>
    </row>
    <row r="1660" spans="1:23" x14ac:dyDescent="0.25">
      <c r="A1660" t="s">
        <v>5167</v>
      </c>
      <c r="B1660">
        <v>1</v>
      </c>
      <c r="C1660" t="s">
        <v>5168</v>
      </c>
      <c r="D1660" t="s">
        <v>102</v>
      </c>
      <c r="E1660" t="s">
        <v>13775</v>
      </c>
      <c r="F1660" t="s">
        <v>6199</v>
      </c>
      <c r="G1660">
        <v>2</v>
      </c>
      <c r="H1660" t="s">
        <v>6421</v>
      </c>
      <c r="I1660" t="s">
        <v>5168</v>
      </c>
      <c r="J1660">
        <v>17218</v>
      </c>
      <c r="K1660">
        <v>11</v>
      </c>
      <c r="L1660" t="s">
        <v>11217</v>
      </c>
      <c r="M1660" t="s">
        <v>8528</v>
      </c>
      <c r="N1660">
        <v>32</v>
      </c>
      <c r="O1660" t="s">
        <v>13776</v>
      </c>
      <c r="P1660" t="s">
        <v>102</v>
      </c>
      <c r="Q1660" t="s">
        <v>6922</v>
      </c>
      <c r="R1660">
        <v>2580216</v>
      </c>
      <c r="T1660" t="s">
        <v>6454</v>
      </c>
      <c r="V1660" t="s">
        <v>13777</v>
      </c>
      <c r="W1660">
        <v>28947</v>
      </c>
    </row>
    <row r="1661" spans="1:23" x14ac:dyDescent="0.25">
      <c r="A1661" t="s">
        <v>1373</v>
      </c>
      <c r="B1661">
        <v>1</v>
      </c>
      <c r="C1661" t="s">
        <v>1372</v>
      </c>
      <c r="D1661" t="s">
        <v>102</v>
      </c>
      <c r="F1661" t="s">
        <v>6199</v>
      </c>
      <c r="G1661">
        <v>12</v>
      </c>
      <c r="H1661" t="s">
        <v>6611</v>
      </c>
      <c r="I1661" t="s">
        <v>1372</v>
      </c>
      <c r="J1661">
        <v>24172</v>
      </c>
      <c r="K1661">
        <v>3</v>
      </c>
      <c r="L1661" t="s">
        <v>13778</v>
      </c>
      <c r="M1661" t="s">
        <v>13779</v>
      </c>
      <c r="N1661">
        <v>25</v>
      </c>
      <c r="O1661" t="s">
        <v>13780</v>
      </c>
      <c r="P1661" t="s">
        <v>102</v>
      </c>
      <c r="S1661">
        <v>1</v>
      </c>
      <c r="T1661" t="s">
        <v>6212</v>
      </c>
      <c r="U1661" t="s">
        <v>72</v>
      </c>
      <c r="V1661" t="s">
        <v>13781</v>
      </c>
    </row>
    <row r="1662" spans="1:23" x14ac:dyDescent="0.25">
      <c r="A1662" t="s">
        <v>13782</v>
      </c>
      <c r="B1662">
        <v>1</v>
      </c>
      <c r="C1662" t="s">
        <v>13783</v>
      </c>
      <c r="D1662" t="s">
        <v>31</v>
      </c>
      <c r="F1662" t="s">
        <v>6199</v>
      </c>
      <c r="H1662" t="s">
        <v>6837</v>
      </c>
      <c r="I1662" t="s">
        <v>13783</v>
      </c>
      <c r="K1662">
        <v>1</v>
      </c>
      <c r="L1662" t="s">
        <v>13784</v>
      </c>
      <c r="M1662" t="s">
        <v>6598</v>
      </c>
      <c r="N1662">
        <v>24</v>
      </c>
      <c r="O1662" t="s">
        <v>13785</v>
      </c>
      <c r="P1662" t="s">
        <v>31</v>
      </c>
      <c r="T1662" t="s">
        <v>6219</v>
      </c>
      <c r="V1662" t="s">
        <v>13786</v>
      </c>
    </row>
    <row r="1663" spans="1:23" x14ac:dyDescent="0.25">
      <c r="A1663" t="s">
        <v>13787</v>
      </c>
      <c r="B1663">
        <v>1</v>
      </c>
      <c r="C1663" t="s">
        <v>13788</v>
      </c>
      <c r="D1663" t="s">
        <v>126</v>
      </c>
      <c r="F1663" t="s">
        <v>6199</v>
      </c>
      <c r="G1663">
        <v>38</v>
      </c>
      <c r="H1663" t="s">
        <v>6585</v>
      </c>
      <c r="I1663" t="s">
        <v>13788</v>
      </c>
      <c r="J1663">
        <v>26936</v>
      </c>
      <c r="K1663">
        <v>0</v>
      </c>
      <c r="L1663" t="s">
        <v>7608</v>
      </c>
      <c r="M1663" t="s">
        <v>13789</v>
      </c>
      <c r="N1663">
        <v>24</v>
      </c>
      <c r="O1663" t="s">
        <v>13790</v>
      </c>
      <c r="P1663" t="s">
        <v>126</v>
      </c>
      <c r="T1663" t="s">
        <v>6227</v>
      </c>
      <c r="U1663" t="s">
        <v>72</v>
      </c>
      <c r="V1663" t="s">
        <v>13791</v>
      </c>
    </row>
    <row r="1664" spans="1:23" x14ac:dyDescent="0.25">
      <c r="A1664" t="s">
        <v>13792</v>
      </c>
      <c r="B1664">
        <v>1</v>
      </c>
      <c r="C1664" t="s">
        <v>13793</v>
      </c>
      <c r="D1664" t="s">
        <v>102</v>
      </c>
      <c r="F1664" t="s">
        <v>6199</v>
      </c>
      <c r="H1664" t="s">
        <v>6739</v>
      </c>
      <c r="I1664" t="s">
        <v>13793</v>
      </c>
      <c r="K1664">
        <v>1</v>
      </c>
      <c r="L1664" t="s">
        <v>7462</v>
      </c>
      <c r="M1664" t="s">
        <v>8528</v>
      </c>
      <c r="N1664">
        <v>22</v>
      </c>
      <c r="O1664" t="s">
        <v>13794</v>
      </c>
      <c r="P1664" t="s">
        <v>102</v>
      </c>
      <c r="T1664" t="s">
        <v>6204</v>
      </c>
      <c r="V1664" t="s">
        <v>13795</v>
      </c>
    </row>
    <row r="1665" spans="1:23" x14ac:dyDescent="0.25">
      <c r="A1665" t="s">
        <v>13796</v>
      </c>
      <c r="B1665">
        <v>1</v>
      </c>
      <c r="C1665" t="s">
        <v>13797</v>
      </c>
      <c r="D1665" t="s">
        <v>31</v>
      </c>
      <c r="F1665" t="s">
        <v>6199</v>
      </c>
      <c r="G1665">
        <v>19</v>
      </c>
      <c r="H1665" t="s">
        <v>7411</v>
      </c>
      <c r="I1665" t="s">
        <v>13797</v>
      </c>
      <c r="J1665">
        <v>28108</v>
      </c>
      <c r="K1665">
        <v>0</v>
      </c>
      <c r="L1665" t="s">
        <v>6620</v>
      </c>
      <c r="M1665" t="s">
        <v>7184</v>
      </c>
      <c r="N1665">
        <v>22</v>
      </c>
      <c r="O1665" t="s">
        <v>13798</v>
      </c>
      <c r="P1665" t="s">
        <v>31</v>
      </c>
      <c r="S1665">
        <v>2</v>
      </c>
      <c r="T1665" t="s">
        <v>6219</v>
      </c>
      <c r="U1665" t="s">
        <v>2208</v>
      </c>
      <c r="V1665" t="s">
        <v>13799</v>
      </c>
    </row>
    <row r="1666" spans="1:23" x14ac:dyDescent="0.25">
      <c r="A1666" t="s">
        <v>2230</v>
      </c>
      <c r="B1666">
        <v>1</v>
      </c>
      <c r="C1666" t="s">
        <v>2591</v>
      </c>
      <c r="D1666" t="s">
        <v>102</v>
      </c>
      <c r="F1666" t="s">
        <v>6199</v>
      </c>
      <c r="G1666">
        <v>80</v>
      </c>
      <c r="H1666" t="s">
        <v>6296</v>
      </c>
      <c r="I1666" t="s">
        <v>2591</v>
      </c>
      <c r="J1666">
        <v>24119</v>
      </c>
      <c r="K1666">
        <v>3</v>
      </c>
      <c r="L1666" t="s">
        <v>13800</v>
      </c>
      <c r="M1666" t="s">
        <v>13801</v>
      </c>
      <c r="N1666">
        <v>26</v>
      </c>
      <c r="O1666" t="s">
        <v>13802</v>
      </c>
      <c r="P1666" t="s">
        <v>102</v>
      </c>
      <c r="S1666">
        <v>3</v>
      </c>
      <c r="T1666" t="s">
        <v>6204</v>
      </c>
      <c r="U1666" t="s">
        <v>2231</v>
      </c>
      <c r="V1666" t="s">
        <v>9014</v>
      </c>
    </row>
    <row r="1667" spans="1:23" x14ac:dyDescent="0.25">
      <c r="A1667" t="s">
        <v>760</v>
      </c>
      <c r="B1667">
        <v>1</v>
      </c>
      <c r="C1667" t="s">
        <v>13803</v>
      </c>
      <c r="D1667" t="s">
        <v>102</v>
      </c>
      <c r="E1667" t="s">
        <v>13804</v>
      </c>
      <c r="F1667" t="s">
        <v>6199</v>
      </c>
      <c r="G1667">
        <v>14</v>
      </c>
      <c r="H1667" t="s">
        <v>6296</v>
      </c>
      <c r="I1667" t="s">
        <v>13803</v>
      </c>
      <c r="J1667">
        <v>19131</v>
      </c>
      <c r="K1667">
        <v>5</v>
      </c>
      <c r="L1667" t="s">
        <v>7898</v>
      </c>
      <c r="M1667" t="s">
        <v>6598</v>
      </c>
      <c r="N1667">
        <v>26</v>
      </c>
      <c r="O1667" t="s">
        <v>13805</v>
      </c>
      <c r="P1667" t="s">
        <v>102</v>
      </c>
      <c r="R1667">
        <v>3042373</v>
      </c>
      <c r="T1667" t="s">
        <v>6204</v>
      </c>
      <c r="V1667" t="s">
        <v>13806</v>
      </c>
      <c r="W1667">
        <v>30322</v>
      </c>
    </row>
    <row r="1668" spans="1:23" x14ac:dyDescent="0.25">
      <c r="A1668" t="s">
        <v>13807</v>
      </c>
      <c r="B1668">
        <v>1</v>
      </c>
      <c r="C1668" t="s">
        <v>13808</v>
      </c>
      <c r="D1668" t="s">
        <v>102</v>
      </c>
      <c r="F1668" t="s">
        <v>6199</v>
      </c>
      <c r="G1668">
        <v>81</v>
      </c>
      <c r="H1668" t="s">
        <v>6328</v>
      </c>
      <c r="I1668" t="s">
        <v>13808</v>
      </c>
      <c r="K1668">
        <v>1</v>
      </c>
      <c r="L1668" t="s">
        <v>13809</v>
      </c>
      <c r="M1668" t="s">
        <v>13810</v>
      </c>
      <c r="N1668">
        <v>24</v>
      </c>
      <c r="O1668" t="s">
        <v>13811</v>
      </c>
      <c r="P1668" t="s">
        <v>102</v>
      </c>
      <c r="T1668" t="s">
        <v>6446</v>
      </c>
      <c r="V1668" t="s">
        <v>13812</v>
      </c>
    </row>
    <row r="1669" spans="1:23" x14ac:dyDescent="0.25">
      <c r="A1669" t="s">
        <v>13813</v>
      </c>
      <c r="B1669">
        <v>1</v>
      </c>
      <c r="C1669" t="s">
        <v>13814</v>
      </c>
      <c r="D1669" t="s">
        <v>102</v>
      </c>
      <c r="E1669" t="s">
        <v>13815</v>
      </c>
      <c r="F1669" t="s">
        <v>6199</v>
      </c>
      <c r="G1669">
        <v>16</v>
      </c>
      <c r="H1669" t="s">
        <v>6697</v>
      </c>
      <c r="I1669" t="s">
        <v>13814</v>
      </c>
      <c r="J1669">
        <v>20528</v>
      </c>
      <c r="K1669">
        <v>4</v>
      </c>
      <c r="L1669" t="s">
        <v>13816</v>
      </c>
      <c r="M1669" t="s">
        <v>13817</v>
      </c>
      <c r="N1669">
        <v>25</v>
      </c>
      <c r="O1669" t="s">
        <v>13818</v>
      </c>
      <c r="P1669" t="s">
        <v>102</v>
      </c>
      <c r="R1669">
        <v>3122607</v>
      </c>
      <c r="T1669" t="s">
        <v>6346</v>
      </c>
      <c r="V1669" t="s">
        <v>13819</v>
      </c>
      <c r="W1669">
        <v>31399</v>
      </c>
    </row>
    <row r="1670" spans="1:23" x14ac:dyDescent="0.25">
      <c r="A1670" t="s">
        <v>351</v>
      </c>
      <c r="B1670">
        <v>1</v>
      </c>
      <c r="C1670" t="s">
        <v>13820</v>
      </c>
      <c r="D1670" t="s">
        <v>126</v>
      </c>
      <c r="E1670" t="s">
        <v>13821</v>
      </c>
      <c r="F1670" t="s">
        <v>6199</v>
      </c>
      <c r="G1670">
        <v>82</v>
      </c>
      <c r="H1670" t="s">
        <v>6351</v>
      </c>
      <c r="I1670" t="s">
        <v>13820</v>
      </c>
      <c r="J1670">
        <v>16853</v>
      </c>
      <c r="K1670">
        <v>7</v>
      </c>
      <c r="L1670" t="s">
        <v>6811</v>
      </c>
      <c r="M1670" t="s">
        <v>13822</v>
      </c>
      <c r="N1670">
        <v>29</v>
      </c>
      <c r="O1670" t="s">
        <v>13823</v>
      </c>
      <c r="P1670" t="s">
        <v>126</v>
      </c>
      <c r="R1670">
        <v>2576389</v>
      </c>
      <c r="T1670" t="s">
        <v>6355</v>
      </c>
      <c r="V1670" t="s">
        <v>13824</v>
      </c>
      <c r="W1670">
        <v>28480</v>
      </c>
    </row>
    <row r="1671" spans="1:23" x14ac:dyDescent="0.25">
      <c r="A1671" t="s">
        <v>13825</v>
      </c>
      <c r="B1671">
        <v>1</v>
      </c>
      <c r="C1671" t="s">
        <v>13826</v>
      </c>
      <c r="D1671" t="s">
        <v>29</v>
      </c>
      <c r="F1671" t="s">
        <v>6231</v>
      </c>
      <c r="G1671">
        <v>6</v>
      </c>
      <c r="H1671" t="s">
        <v>8955</v>
      </c>
      <c r="I1671" t="s">
        <v>13826</v>
      </c>
      <c r="J1671">
        <v>12498</v>
      </c>
      <c r="K1671">
        <v>8</v>
      </c>
      <c r="L1671" t="s">
        <v>6734</v>
      </c>
      <c r="M1671" t="s">
        <v>13827</v>
      </c>
      <c r="N1671">
        <v>37</v>
      </c>
      <c r="O1671" t="s">
        <v>13828</v>
      </c>
      <c r="P1671" t="s">
        <v>29</v>
      </c>
      <c r="T1671" t="s">
        <v>6757</v>
      </c>
      <c r="V1671" t="s">
        <v>13829</v>
      </c>
    </row>
    <row r="1672" spans="1:23" x14ac:dyDescent="0.25">
      <c r="A1672" t="s">
        <v>13830</v>
      </c>
      <c r="B1672">
        <v>1</v>
      </c>
      <c r="C1672" t="s">
        <v>13831</v>
      </c>
      <c r="D1672" t="s">
        <v>29</v>
      </c>
      <c r="F1672" t="s">
        <v>6199</v>
      </c>
      <c r="G1672">
        <v>1</v>
      </c>
      <c r="H1672" t="s">
        <v>6336</v>
      </c>
      <c r="I1672" t="s">
        <v>13831</v>
      </c>
      <c r="J1672">
        <v>20121</v>
      </c>
      <c r="K1672">
        <v>4</v>
      </c>
      <c r="L1672" t="s">
        <v>8081</v>
      </c>
      <c r="M1672" t="s">
        <v>13832</v>
      </c>
      <c r="N1672">
        <v>26</v>
      </c>
      <c r="O1672" t="s">
        <v>13833</v>
      </c>
      <c r="P1672" t="s">
        <v>29</v>
      </c>
      <c r="R1672">
        <v>3124037</v>
      </c>
      <c r="T1672" t="s">
        <v>6212</v>
      </c>
      <c r="V1672" t="s">
        <v>12984</v>
      </c>
      <c r="W1672">
        <v>31279</v>
      </c>
    </row>
    <row r="1673" spans="1:23" x14ac:dyDescent="0.25">
      <c r="A1673" t="s">
        <v>13834</v>
      </c>
      <c r="B1673">
        <v>1</v>
      </c>
      <c r="C1673" t="s">
        <v>13835</v>
      </c>
      <c r="D1673" t="s">
        <v>126</v>
      </c>
      <c r="F1673" t="s">
        <v>6199</v>
      </c>
      <c r="G1673">
        <v>49</v>
      </c>
      <c r="H1673" t="s">
        <v>6208</v>
      </c>
      <c r="I1673" t="s">
        <v>13835</v>
      </c>
      <c r="J1673">
        <v>26484</v>
      </c>
      <c r="K1673">
        <v>1</v>
      </c>
      <c r="L1673" t="s">
        <v>9936</v>
      </c>
      <c r="M1673" t="s">
        <v>10939</v>
      </c>
      <c r="N1673">
        <v>23</v>
      </c>
      <c r="O1673" t="s">
        <v>13836</v>
      </c>
      <c r="P1673" t="s">
        <v>126</v>
      </c>
      <c r="T1673" t="s">
        <v>6355</v>
      </c>
      <c r="U1673" t="s">
        <v>62</v>
      </c>
      <c r="V1673" t="s">
        <v>13837</v>
      </c>
    </row>
    <row r="1674" spans="1:23" x14ac:dyDescent="0.25">
      <c r="A1674" t="s">
        <v>13838</v>
      </c>
      <c r="B1674">
        <v>1</v>
      </c>
      <c r="C1674" t="s">
        <v>13839</v>
      </c>
      <c r="D1674" t="s">
        <v>64</v>
      </c>
      <c r="F1674" t="s">
        <v>6199</v>
      </c>
      <c r="G1674">
        <v>25</v>
      </c>
      <c r="H1674" t="s">
        <v>6289</v>
      </c>
      <c r="I1674" t="s">
        <v>13839</v>
      </c>
      <c r="K1674">
        <v>1</v>
      </c>
      <c r="L1674" t="s">
        <v>13840</v>
      </c>
      <c r="M1674" t="s">
        <v>13841</v>
      </c>
      <c r="N1674">
        <v>24</v>
      </c>
      <c r="O1674" t="s">
        <v>13842</v>
      </c>
      <c r="P1674" t="s">
        <v>64</v>
      </c>
      <c r="T1674" t="s">
        <v>6346</v>
      </c>
      <c r="V1674" t="s">
        <v>13843</v>
      </c>
    </row>
    <row r="1675" spans="1:23" x14ac:dyDescent="0.25">
      <c r="A1675" t="s">
        <v>13844</v>
      </c>
      <c r="B1675">
        <v>1</v>
      </c>
      <c r="C1675" t="s">
        <v>13845</v>
      </c>
      <c r="D1675" t="s">
        <v>126</v>
      </c>
      <c r="E1675" t="s">
        <v>13846</v>
      </c>
      <c r="F1675" t="s">
        <v>6231</v>
      </c>
      <c r="G1675">
        <v>48</v>
      </c>
      <c r="H1675" t="s">
        <v>7228</v>
      </c>
      <c r="I1675" t="s">
        <v>13845</v>
      </c>
      <c r="J1675">
        <v>18662</v>
      </c>
      <c r="K1675">
        <v>6</v>
      </c>
      <c r="L1675" t="s">
        <v>6368</v>
      </c>
      <c r="M1675" t="s">
        <v>13847</v>
      </c>
      <c r="N1675">
        <v>28</v>
      </c>
      <c r="O1675" t="s">
        <v>13848</v>
      </c>
      <c r="P1675" t="s">
        <v>126</v>
      </c>
      <c r="R1675">
        <v>2566643</v>
      </c>
      <c r="T1675" t="s">
        <v>6363</v>
      </c>
      <c r="V1675" t="s">
        <v>13849</v>
      </c>
      <c r="W1675">
        <v>29963</v>
      </c>
    </row>
    <row r="1676" spans="1:23" x14ac:dyDescent="0.25">
      <c r="A1676" t="s">
        <v>831</v>
      </c>
      <c r="B1676">
        <v>1</v>
      </c>
      <c r="C1676" t="s">
        <v>13850</v>
      </c>
      <c r="D1676" t="s">
        <v>64</v>
      </c>
      <c r="E1676" t="s">
        <v>13851</v>
      </c>
      <c r="F1676" t="s">
        <v>6199</v>
      </c>
      <c r="G1676">
        <v>18</v>
      </c>
      <c r="H1676" t="s">
        <v>7391</v>
      </c>
      <c r="I1676" t="s">
        <v>13850</v>
      </c>
      <c r="J1676">
        <v>18073</v>
      </c>
      <c r="K1676">
        <v>8</v>
      </c>
      <c r="L1676" t="s">
        <v>10457</v>
      </c>
      <c r="M1676" t="s">
        <v>6361</v>
      </c>
      <c r="N1676">
        <v>30</v>
      </c>
      <c r="O1676" t="s">
        <v>13852</v>
      </c>
      <c r="P1676" t="s">
        <v>64</v>
      </c>
      <c r="R1676">
        <v>2980077</v>
      </c>
      <c r="T1676" t="s">
        <v>6264</v>
      </c>
      <c r="V1676" t="s">
        <v>13853</v>
      </c>
      <c r="W1676">
        <v>29390</v>
      </c>
    </row>
    <row r="1677" spans="1:23" x14ac:dyDescent="0.25">
      <c r="A1677" t="s">
        <v>519</v>
      </c>
      <c r="B1677">
        <v>1</v>
      </c>
      <c r="C1677" t="s">
        <v>13854</v>
      </c>
      <c r="D1677" t="s">
        <v>126</v>
      </c>
      <c r="E1677" t="s">
        <v>13855</v>
      </c>
      <c r="F1677" t="s">
        <v>6925</v>
      </c>
      <c r="G1677">
        <v>89</v>
      </c>
      <c r="H1677" t="s">
        <v>8140</v>
      </c>
      <c r="I1677" t="s">
        <v>13854</v>
      </c>
      <c r="J1677">
        <v>16648</v>
      </c>
      <c r="K1677">
        <v>6</v>
      </c>
      <c r="L1677" t="s">
        <v>8850</v>
      </c>
      <c r="M1677" t="s">
        <v>13856</v>
      </c>
      <c r="N1677">
        <v>27</v>
      </c>
      <c r="O1677" t="s">
        <v>13857</v>
      </c>
      <c r="P1677" t="s">
        <v>126</v>
      </c>
      <c r="R1677">
        <v>16797</v>
      </c>
      <c r="T1677" t="s">
        <v>6272</v>
      </c>
      <c r="V1677" t="s">
        <v>13858</v>
      </c>
      <c r="W1677">
        <v>27580</v>
      </c>
    </row>
    <row r="1678" spans="1:23" x14ac:dyDescent="0.25">
      <c r="A1678" t="s">
        <v>2014</v>
      </c>
      <c r="B1678">
        <v>1</v>
      </c>
      <c r="C1678" t="s">
        <v>13859</v>
      </c>
      <c r="D1678" t="s">
        <v>64</v>
      </c>
      <c r="F1678" t="s">
        <v>6199</v>
      </c>
      <c r="G1678">
        <v>37</v>
      </c>
      <c r="H1678" t="s">
        <v>6336</v>
      </c>
      <c r="I1678" t="s">
        <v>13859</v>
      </c>
      <c r="J1678">
        <v>21765</v>
      </c>
      <c r="K1678">
        <v>6</v>
      </c>
      <c r="L1678" t="s">
        <v>13860</v>
      </c>
      <c r="M1678" t="s">
        <v>13861</v>
      </c>
      <c r="N1678">
        <v>29</v>
      </c>
      <c r="O1678" t="s">
        <v>13862</v>
      </c>
      <c r="P1678" t="s">
        <v>64</v>
      </c>
      <c r="R1678">
        <v>3928925</v>
      </c>
      <c r="T1678" t="s">
        <v>6454</v>
      </c>
      <c r="V1678" t="s">
        <v>13863</v>
      </c>
      <c r="W1678">
        <v>33199</v>
      </c>
    </row>
    <row r="1679" spans="1:23" x14ac:dyDescent="0.25">
      <c r="A1679" t="s">
        <v>13864</v>
      </c>
      <c r="B1679">
        <v>1</v>
      </c>
      <c r="C1679" t="s">
        <v>13865</v>
      </c>
      <c r="D1679" t="s">
        <v>102</v>
      </c>
      <c r="F1679" t="s">
        <v>6231</v>
      </c>
      <c r="G1679">
        <v>76</v>
      </c>
      <c r="H1679" t="s">
        <v>6410</v>
      </c>
      <c r="I1679" t="s">
        <v>13865</v>
      </c>
      <c r="J1679">
        <v>22193</v>
      </c>
      <c r="K1679">
        <v>4</v>
      </c>
      <c r="L1679" t="s">
        <v>13866</v>
      </c>
      <c r="M1679" t="s">
        <v>7906</v>
      </c>
      <c r="N1679">
        <v>27</v>
      </c>
      <c r="O1679" t="s">
        <v>13867</v>
      </c>
      <c r="P1679" t="s">
        <v>102</v>
      </c>
      <c r="R1679">
        <v>3909416</v>
      </c>
      <c r="T1679" t="s">
        <v>6346</v>
      </c>
      <c r="V1679" t="s">
        <v>13868</v>
      </c>
      <c r="W1679">
        <v>33001</v>
      </c>
    </row>
    <row r="1680" spans="1:23" x14ac:dyDescent="0.25">
      <c r="A1680" t="s">
        <v>5993</v>
      </c>
      <c r="B1680">
        <v>1</v>
      </c>
      <c r="C1680" t="s">
        <v>5521</v>
      </c>
      <c r="D1680" t="s">
        <v>64</v>
      </c>
      <c r="E1680" t="s">
        <v>13869</v>
      </c>
      <c r="F1680" t="s">
        <v>6231</v>
      </c>
      <c r="G1680">
        <v>24</v>
      </c>
      <c r="H1680" t="s">
        <v>6367</v>
      </c>
      <c r="I1680" t="s">
        <v>5521</v>
      </c>
      <c r="J1680">
        <v>20801</v>
      </c>
      <c r="K1680">
        <v>3</v>
      </c>
      <c r="L1680" t="s">
        <v>13870</v>
      </c>
      <c r="M1680" t="s">
        <v>13871</v>
      </c>
      <c r="N1680">
        <v>25</v>
      </c>
      <c r="O1680" t="s">
        <v>13872</v>
      </c>
      <c r="P1680" t="s">
        <v>64</v>
      </c>
      <c r="R1680">
        <v>3929927</v>
      </c>
      <c r="T1680" t="s">
        <v>6313</v>
      </c>
      <c r="V1680" t="s">
        <v>13873</v>
      </c>
      <c r="W1680">
        <v>32508</v>
      </c>
    </row>
    <row r="1681" spans="1:23" x14ac:dyDescent="0.25">
      <c r="A1681" t="s">
        <v>654</v>
      </c>
      <c r="B1681">
        <v>1</v>
      </c>
      <c r="C1681" t="s">
        <v>13874</v>
      </c>
      <c r="D1681" t="s">
        <v>126</v>
      </c>
      <c r="F1681" t="s">
        <v>6231</v>
      </c>
      <c r="G1681">
        <v>87</v>
      </c>
      <c r="H1681" t="s">
        <v>7228</v>
      </c>
      <c r="I1681" t="s">
        <v>13874</v>
      </c>
      <c r="J1681">
        <v>16200</v>
      </c>
      <c r="K1681">
        <v>6</v>
      </c>
      <c r="L1681" t="s">
        <v>7207</v>
      </c>
      <c r="M1681" t="s">
        <v>13875</v>
      </c>
      <c r="N1681">
        <v>28</v>
      </c>
      <c r="O1681" t="s">
        <v>13876</v>
      </c>
      <c r="P1681" t="s">
        <v>126</v>
      </c>
      <c r="R1681">
        <v>16766</v>
      </c>
      <c r="T1681" t="s">
        <v>6742</v>
      </c>
      <c r="V1681" t="s">
        <v>13877</v>
      </c>
      <c r="W1681">
        <v>27593</v>
      </c>
    </row>
    <row r="1682" spans="1:23" x14ac:dyDescent="0.25">
      <c r="A1682" t="s">
        <v>13878</v>
      </c>
      <c r="B1682">
        <v>1</v>
      </c>
      <c r="C1682" t="s">
        <v>13879</v>
      </c>
      <c r="F1682" t="s">
        <v>6231</v>
      </c>
      <c r="G1682">
        <v>0</v>
      </c>
      <c r="H1682" t="s">
        <v>30</v>
      </c>
      <c r="I1682" t="s">
        <v>13879</v>
      </c>
      <c r="J1682">
        <v>18810</v>
      </c>
      <c r="K1682">
        <v>0</v>
      </c>
      <c r="L1682" t="s">
        <v>7613</v>
      </c>
      <c r="M1682" t="s">
        <v>13880</v>
      </c>
      <c r="O1682" t="s">
        <v>13881</v>
      </c>
      <c r="P1682" t="s">
        <v>30</v>
      </c>
      <c r="T1682" t="s">
        <v>30</v>
      </c>
    </row>
    <row r="1683" spans="1:23" x14ac:dyDescent="0.25">
      <c r="A1683" t="s">
        <v>13882</v>
      </c>
      <c r="B1683">
        <v>1</v>
      </c>
      <c r="C1683" t="s">
        <v>13883</v>
      </c>
      <c r="D1683" t="s">
        <v>29</v>
      </c>
      <c r="F1683" t="s">
        <v>6231</v>
      </c>
      <c r="G1683">
        <v>5</v>
      </c>
      <c r="H1683" t="s">
        <v>8526</v>
      </c>
      <c r="I1683" t="s">
        <v>13883</v>
      </c>
      <c r="J1683">
        <v>1482</v>
      </c>
      <c r="K1683">
        <v>5</v>
      </c>
      <c r="L1683" t="s">
        <v>7095</v>
      </c>
      <c r="M1683" t="s">
        <v>13884</v>
      </c>
      <c r="N1683">
        <v>33</v>
      </c>
      <c r="O1683" t="s">
        <v>13885</v>
      </c>
      <c r="P1683" t="s">
        <v>29</v>
      </c>
      <c r="T1683" t="s">
        <v>6272</v>
      </c>
      <c r="V1683" t="s">
        <v>13886</v>
      </c>
    </row>
    <row r="1684" spans="1:23" x14ac:dyDescent="0.25">
      <c r="A1684" t="s">
        <v>5486</v>
      </c>
      <c r="B1684">
        <v>1</v>
      </c>
      <c r="C1684" t="s">
        <v>5487</v>
      </c>
      <c r="D1684" t="s">
        <v>126</v>
      </c>
      <c r="F1684" t="s">
        <v>6199</v>
      </c>
      <c r="G1684">
        <v>18</v>
      </c>
      <c r="H1684" t="s">
        <v>5428</v>
      </c>
      <c r="I1684" t="s">
        <v>5487</v>
      </c>
      <c r="J1684">
        <v>21742</v>
      </c>
      <c r="K1684">
        <v>2</v>
      </c>
      <c r="L1684" t="s">
        <v>7502</v>
      </c>
      <c r="M1684" t="s">
        <v>13887</v>
      </c>
      <c r="N1684">
        <v>24</v>
      </c>
      <c r="O1684" t="s">
        <v>13888</v>
      </c>
      <c r="P1684" t="s">
        <v>126</v>
      </c>
      <c r="R1684">
        <v>4029893</v>
      </c>
      <c r="T1684" t="s">
        <v>6227</v>
      </c>
      <c r="V1684" t="s">
        <v>13889</v>
      </c>
      <c r="W1684">
        <v>32812</v>
      </c>
    </row>
    <row r="1685" spans="1:23" x14ac:dyDescent="0.25">
      <c r="A1685" t="s">
        <v>13890</v>
      </c>
      <c r="B1685">
        <v>1</v>
      </c>
      <c r="C1685" t="s">
        <v>13891</v>
      </c>
      <c r="D1685" t="s">
        <v>64</v>
      </c>
      <c r="F1685" t="s">
        <v>6231</v>
      </c>
      <c r="G1685">
        <v>21</v>
      </c>
      <c r="H1685" t="s">
        <v>6553</v>
      </c>
      <c r="I1685" t="s">
        <v>13891</v>
      </c>
      <c r="J1685">
        <v>11413</v>
      </c>
      <c r="K1685">
        <v>10</v>
      </c>
      <c r="L1685" t="s">
        <v>13892</v>
      </c>
      <c r="M1685" t="s">
        <v>13893</v>
      </c>
      <c r="N1685">
        <v>33</v>
      </c>
      <c r="O1685" t="s">
        <v>13894</v>
      </c>
      <c r="P1685" t="s">
        <v>64</v>
      </c>
      <c r="R1685">
        <v>13211</v>
      </c>
      <c r="T1685" t="s">
        <v>6324</v>
      </c>
      <c r="V1685" t="s">
        <v>13895</v>
      </c>
      <c r="W1685">
        <v>24026</v>
      </c>
    </row>
    <row r="1686" spans="1:23" x14ac:dyDescent="0.25">
      <c r="A1686" t="s">
        <v>13896</v>
      </c>
      <c r="B1686">
        <v>1</v>
      </c>
      <c r="C1686" t="s">
        <v>13897</v>
      </c>
      <c r="D1686" t="s">
        <v>102</v>
      </c>
      <c r="F1686" t="s">
        <v>6199</v>
      </c>
      <c r="H1686" t="s">
        <v>6252</v>
      </c>
      <c r="I1686" t="s">
        <v>13897</v>
      </c>
      <c r="K1686">
        <v>1</v>
      </c>
      <c r="L1686" t="s">
        <v>13898</v>
      </c>
      <c r="M1686" t="s">
        <v>10239</v>
      </c>
      <c r="N1686">
        <v>24</v>
      </c>
      <c r="O1686" t="s">
        <v>13899</v>
      </c>
      <c r="P1686" t="s">
        <v>102</v>
      </c>
      <c r="T1686" t="s">
        <v>6264</v>
      </c>
      <c r="V1686" t="s">
        <v>13900</v>
      </c>
    </row>
    <row r="1687" spans="1:23" x14ac:dyDescent="0.25">
      <c r="A1687" t="s">
        <v>13901</v>
      </c>
      <c r="B1687">
        <v>1</v>
      </c>
      <c r="C1687" t="s">
        <v>13902</v>
      </c>
      <c r="D1687" t="s">
        <v>126</v>
      </c>
      <c r="F1687" t="s">
        <v>6199</v>
      </c>
      <c r="G1687">
        <v>83</v>
      </c>
      <c r="H1687" t="s">
        <v>6753</v>
      </c>
      <c r="I1687" t="s">
        <v>13902</v>
      </c>
      <c r="J1687">
        <v>26396</v>
      </c>
      <c r="K1687">
        <v>1</v>
      </c>
      <c r="L1687" t="s">
        <v>13903</v>
      </c>
      <c r="M1687" t="s">
        <v>13904</v>
      </c>
      <c r="N1687">
        <v>23</v>
      </c>
      <c r="O1687" t="s">
        <v>13905</v>
      </c>
      <c r="P1687" t="s">
        <v>126</v>
      </c>
      <c r="S1687">
        <v>4</v>
      </c>
      <c r="T1687" t="s">
        <v>6363</v>
      </c>
      <c r="U1687" t="s">
        <v>2233</v>
      </c>
      <c r="V1687" t="s">
        <v>13906</v>
      </c>
    </row>
    <row r="1688" spans="1:23" x14ac:dyDescent="0.25">
      <c r="A1688" t="s">
        <v>13907</v>
      </c>
      <c r="B1688">
        <v>1</v>
      </c>
      <c r="C1688" t="s">
        <v>13908</v>
      </c>
      <c r="D1688" t="s">
        <v>126</v>
      </c>
      <c r="F1688" t="s">
        <v>6199</v>
      </c>
      <c r="H1688" t="s">
        <v>6658</v>
      </c>
      <c r="I1688" t="s">
        <v>13908</v>
      </c>
      <c r="K1688">
        <v>1</v>
      </c>
      <c r="L1688" t="s">
        <v>13909</v>
      </c>
      <c r="M1688" t="s">
        <v>13910</v>
      </c>
      <c r="O1688" t="s">
        <v>13911</v>
      </c>
      <c r="P1688" t="s">
        <v>126</v>
      </c>
      <c r="T1688" t="s">
        <v>6204</v>
      </c>
    </row>
    <row r="1689" spans="1:23" x14ac:dyDescent="0.25">
      <c r="A1689" t="s">
        <v>2397</v>
      </c>
      <c r="B1689">
        <v>1</v>
      </c>
      <c r="C1689" t="s">
        <v>2741</v>
      </c>
      <c r="D1689" t="s">
        <v>102</v>
      </c>
      <c r="F1689" t="s">
        <v>6199</v>
      </c>
      <c r="G1689">
        <v>83</v>
      </c>
      <c r="H1689" t="s">
        <v>6232</v>
      </c>
      <c r="I1689" t="s">
        <v>2741</v>
      </c>
      <c r="J1689">
        <v>24979</v>
      </c>
      <c r="K1689">
        <v>2</v>
      </c>
      <c r="L1689" t="s">
        <v>11775</v>
      </c>
      <c r="M1689" t="s">
        <v>13912</v>
      </c>
      <c r="N1689">
        <v>24</v>
      </c>
      <c r="O1689" t="s">
        <v>13913</v>
      </c>
      <c r="P1689" t="s">
        <v>102</v>
      </c>
      <c r="S1689">
        <v>6</v>
      </c>
      <c r="T1689" t="s">
        <v>6346</v>
      </c>
      <c r="U1689" t="s">
        <v>2268</v>
      </c>
      <c r="V1689" t="s">
        <v>6319</v>
      </c>
    </row>
    <row r="1690" spans="1:23" x14ac:dyDescent="0.25">
      <c r="A1690" t="s">
        <v>13914</v>
      </c>
      <c r="B1690">
        <v>1</v>
      </c>
      <c r="C1690" t="s">
        <v>13915</v>
      </c>
      <c r="D1690" t="s">
        <v>64</v>
      </c>
      <c r="F1690" t="s">
        <v>6231</v>
      </c>
      <c r="G1690">
        <v>26</v>
      </c>
      <c r="H1690" t="s">
        <v>6658</v>
      </c>
      <c r="I1690" t="s">
        <v>13915</v>
      </c>
      <c r="J1690">
        <v>12273</v>
      </c>
      <c r="K1690">
        <v>8</v>
      </c>
      <c r="L1690" t="s">
        <v>6433</v>
      </c>
      <c r="M1690" t="s">
        <v>7364</v>
      </c>
      <c r="N1690">
        <v>34</v>
      </c>
      <c r="O1690" t="s">
        <v>13916</v>
      </c>
      <c r="P1690" t="s">
        <v>64</v>
      </c>
      <c r="T1690" t="s">
        <v>6371</v>
      </c>
      <c r="V1690" t="s">
        <v>13917</v>
      </c>
    </row>
    <row r="1691" spans="1:23" x14ac:dyDescent="0.25">
      <c r="A1691" t="s">
        <v>768</v>
      </c>
      <c r="B1691">
        <v>1</v>
      </c>
      <c r="C1691" t="s">
        <v>13918</v>
      </c>
      <c r="D1691" t="s">
        <v>102</v>
      </c>
      <c r="F1691" t="s">
        <v>6231</v>
      </c>
      <c r="G1691">
        <v>16</v>
      </c>
      <c r="H1691" t="s">
        <v>6383</v>
      </c>
      <c r="I1691" t="s">
        <v>13918</v>
      </c>
      <c r="J1691">
        <v>12847</v>
      </c>
      <c r="K1691">
        <v>9</v>
      </c>
      <c r="L1691" t="s">
        <v>6560</v>
      </c>
      <c r="M1691" t="s">
        <v>13919</v>
      </c>
      <c r="N1691">
        <v>34</v>
      </c>
      <c r="O1691" t="s">
        <v>13920</v>
      </c>
      <c r="P1691" t="s">
        <v>102</v>
      </c>
      <c r="R1691">
        <v>13958</v>
      </c>
      <c r="T1691" t="s">
        <v>7018</v>
      </c>
      <c r="V1691" t="s">
        <v>13921</v>
      </c>
      <c r="W1691">
        <v>24774</v>
      </c>
    </row>
    <row r="1692" spans="1:23" x14ac:dyDescent="0.25">
      <c r="A1692" t="s">
        <v>494</v>
      </c>
      <c r="B1692">
        <v>1</v>
      </c>
      <c r="C1692" t="s">
        <v>13922</v>
      </c>
      <c r="D1692" t="s">
        <v>102</v>
      </c>
      <c r="E1692" t="s">
        <v>13923</v>
      </c>
      <c r="F1692" t="s">
        <v>6199</v>
      </c>
      <c r="G1692">
        <v>89</v>
      </c>
      <c r="H1692" t="s">
        <v>6416</v>
      </c>
      <c r="I1692" t="s">
        <v>13922</v>
      </c>
      <c r="J1692">
        <v>17141</v>
      </c>
      <c r="K1692">
        <v>9</v>
      </c>
      <c r="L1692" t="s">
        <v>13924</v>
      </c>
      <c r="M1692" t="s">
        <v>8443</v>
      </c>
      <c r="N1692">
        <v>31</v>
      </c>
      <c r="O1692" t="s">
        <v>13925</v>
      </c>
      <c r="P1692" t="s">
        <v>102</v>
      </c>
      <c r="R1692">
        <v>2577667</v>
      </c>
      <c r="T1692" t="s">
        <v>6446</v>
      </c>
      <c r="V1692" t="s">
        <v>13926</v>
      </c>
      <c r="W1692">
        <v>28730</v>
      </c>
    </row>
    <row r="1693" spans="1:23" x14ac:dyDescent="0.25">
      <c r="A1693" t="s">
        <v>13927</v>
      </c>
      <c r="B1693">
        <v>1</v>
      </c>
      <c r="C1693" t="s">
        <v>13928</v>
      </c>
      <c r="D1693" t="s">
        <v>64</v>
      </c>
      <c r="E1693" t="s">
        <v>13929</v>
      </c>
      <c r="F1693" t="s">
        <v>6199</v>
      </c>
      <c r="G1693">
        <v>30</v>
      </c>
      <c r="H1693" t="s">
        <v>6629</v>
      </c>
      <c r="I1693" t="s">
        <v>13928</v>
      </c>
      <c r="J1693">
        <v>21627</v>
      </c>
      <c r="K1693">
        <v>3</v>
      </c>
      <c r="L1693" t="s">
        <v>6018</v>
      </c>
      <c r="M1693" t="s">
        <v>13930</v>
      </c>
      <c r="N1693">
        <v>25</v>
      </c>
      <c r="O1693" t="s">
        <v>13931</v>
      </c>
      <c r="P1693" t="s">
        <v>64</v>
      </c>
      <c r="R1693">
        <v>4426310</v>
      </c>
      <c r="T1693" t="s">
        <v>6346</v>
      </c>
      <c r="V1693" t="s">
        <v>13932</v>
      </c>
      <c r="W1693">
        <v>32621</v>
      </c>
    </row>
    <row r="1694" spans="1:23" x14ac:dyDescent="0.25">
      <c r="A1694" t="s">
        <v>222</v>
      </c>
      <c r="B1694">
        <v>1</v>
      </c>
      <c r="C1694" t="s">
        <v>1308</v>
      </c>
      <c r="D1694" t="s">
        <v>102</v>
      </c>
      <c r="E1694" t="s">
        <v>13933</v>
      </c>
      <c r="F1694" t="s">
        <v>6199</v>
      </c>
      <c r="G1694">
        <v>0</v>
      </c>
      <c r="H1694" t="s">
        <v>6421</v>
      </c>
      <c r="I1694" t="s">
        <v>1308</v>
      </c>
      <c r="J1694">
        <v>19802</v>
      </c>
      <c r="K1694">
        <v>8</v>
      </c>
      <c r="L1694" t="s">
        <v>7742</v>
      </c>
      <c r="M1694" t="s">
        <v>13934</v>
      </c>
      <c r="N1694">
        <v>31</v>
      </c>
      <c r="O1694" t="s">
        <v>13935</v>
      </c>
      <c r="P1694" t="s">
        <v>102</v>
      </c>
      <c r="R1694">
        <v>3925357</v>
      </c>
      <c r="S1694">
        <v>3</v>
      </c>
      <c r="T1694" t="s">
        <v>6219</v>
      </c>
      <c r="U1694" t="s">
        <v>2241</v>
      </c>
      <c r="V1694" t="s">
        <v>13936</v>
      </c>
      <c r="W1694">
        <v>30996</v>
      </c>
    </row>
    <row r="1695" spans="1:23" x14ac:dyDescent="0.25">
      <c r="A1695" t="s">
        <v>340</v>
      </c>
      <c r="B1695">
        <v>1</v>
      </c>
      <c r="C1695" t="s">
        <v>5232</v>
      </c>
      <c r="D1695" t="s">
        <v>102</v>
      </c>
      <c r="E1695" t="s">
        <v>13937</v>
      </c>
      <c r="F1695" t="s">
        <v>6199</v>
      </c>
      <c r="G1695">
        <v>83</v>
      </c>
      <c r="H1695" t="s">
        <v>7128</v>
      </c>
      <c r="I1695" t="s">
        <v>5232</v>
      </c>
      <c r="J1695">
        <v>19017</v>
      </c>
      <c r="K1695">
        <v>9</v>
      </c>
      <c r="L1695" t="s">
        <v>6018</v>
      </c>
      <c r="M1695" t="s">
        <v>7946</v>
      </c>
      <c r="N1695">
        <v>31</v>
      </c>
      <c r="O1695" t="s">
        <v>13938</v>
      </c>
      <c r="P1695" t="s">
        <v>102</v>
      </c>
      <c r="Q1695" t="s">
        <v>6922</v>
      </c>
      <c r="R1695">
        <v>3115306</v>
      </c>
      <c r="T1695" t="s">
        <v>6204</v>
      </c>
      <c r="V1695" t="s">
        <v>13539</v>
      </c>
      <c r="W1695">
        <v>30230</v>
      </c>
    </row>
    <row r="1696" spans="1:23" x14ac:dyDescent="0.25">
      <c r="A1696" t="s">
        <v>13939</v>
      </c>
      <c r="B1696">
        <v>1</v>
      </c>
      <c r="C1696" t="s">
        <v>13940</v>
      </c>
      <c r="D1696" t="s">
        <v>126</v>
      </c>
      <c r="F1696" t="s">
        <v>6199</v>
      </c>
      <c r="G1696">
        <v>88</v>
      </c>
      <c r="H1696" t="s">
        <v>6200</v>
      </c>
      <c r="I1696" t="s">
        <v>13940</v>
      </c>
      <c r="J1696">
        <v>21678</v>
      </c>
      <c r="K1696">
        <v>4</v>
      </c>
      <c r="L1696" t="s">
        <v>7251</v>
      </c>
      <c r="M1696" t="s">
        <v>9357</v>
      </c>
      <c r="N1696">
        <v>27</v>
      </c>
      <c r="O1696" t="s">
        <v>13941</v>
      </c>
      <c r="P1696" t="s">
        <v>126</v>
      </c>
      <c r="R1696">
        <v>3918003</v>
      </c>
      <c r="T1696" t="s">
        <v>6227</v>
      </c>
      <c r="V1696" t="s">
        <v>13942</v>
      </c>
      <c r="W1696">
        <v>32806</v>
      </c>
    </row>
    <row r="1697" spans="1:23" x14ac:dyDescent="0.25">
      <c r="A1697" t="s">
        <v>13943</v>
      </c>
      <c r="B1697">
        <v>1</v>
      </c>
      <c r="C1697" t="s">
        <v>13944</v>
      </c>
      <c r="D1697" t="s">
        <v>64</v>
      </c>
      <c r="F1697" t="s">
        <v>6199</v>
      </c>
      <c r="G1697">
        <v>0</v>
      </c>
      <c r="H1697" t="s">
        <v>6629</v>
      </c>
      <c r="I1697" t="s">
        <v>13944</v>
      </c>
      <c r="K1697">
        <v>1</v>
      </c>
      <c r="L1697" t="s">
        <v>13945</v>
      </c>
      <c r="M1697" t="s">
        <v>7325</v>
      </c>
      <c r="N1697">
        <v>25</v>
      </c>
      <c r="O1697" t="s">
        <v>13946</v>
      </c>
      <c r="P1697" t="s">
        <v>64</v>
      </c>
      <c r="T1697" t="s">
        <v>6346</v>
      </c>
      <c r="V1697" t="s">
        <v>12756</v>
      </c>
    </row>
    <row r="1698" spans="1:23" x14ac:dyDescent="0.25">
      <c r="A1698" t="s">
        <v>2376</v>
      </c>
      <c r="B1698">
        <v>1</v>
      </c>
      <c r="C1698" t="s">
        <v>2728</v>
      </c>
      <c r="D1698" t="s">
        <v>126</v>
      </c>
      <c r="F1698" t="s">
        <v>6199</v>
      </c>
      <c r="G1698">
        <v>89</v>
      </c>
      <c r="H1698" t="s">
        <v>6200</v>
      </c>
      <c r="I1698" t="s">
        <v>2728</v>
      </c>
      <c r="J1698">
        <v>22661</v>
      </c>
      <c r="K1698">
        <v>5</v>
      </c>
      <c r="L1698" t="s">
        <v>8489</v>
      </c>
      <c r="M1698" t="s">
        <v>13947</v>
      </c>
      <c r="N1698">
        <v>28</v>
      </c>
      <c r="O1698" t="s">
        <v>13948</v>
      </c>
      <c r="P1698" t="s">
        <v>126</v>
      </c>
      <c r="S1698">
        <v>4</v>
      </c>
      <c r="T1698" t="s">
        <v>6227</v>
      </c>
      <c r="U1698" t="s">
        <v>2268</v>
      </c>
      <c r="V1698" t="s">
        <v>13949</v>
      </c>
    </row>
    <row r="1699" spans="1:23" x14ac:dyDescent="0.25">
      <c r="A1699" t="s">
        <v>6172</v>
      </c>
      <c r="B1699">
        <v>1</v>
      </c>
      <c r="C1699" t="s">
        <v>13950</v>
      </c>
      <c r="D1699" t="s">
        <v>64</v>
      </c>
      <c r="F1699" t="s">
        <v>6231</v>
      </c>
      <c r="G1699">
        <v>29</v>
      </c>
      <c r="H1699" t="s">
        <v>6807</v>
      </c>
      <c r="I1699" t="s">
        <v>13950</v>
      </c>
      <c r="J1699">
        <v>11792</v>
      </c>
      <c r="K1699">
        <v>11</v>
      </c>
      <c r="L1699" t="s">
        <v>13951</v>
      </c>
      <c r="M1699" t="s">
        <v>6822</v>
      </c>
      <c r="N1699">
        <v>34</v>
      </c>
      <c r="O1699" t="s">
        <v>13952</v>
      </c>
      <c r="P1699" t="s">
        <v>64</v>
      </c>
      <c r="R1699">
        <v>12497</v>
      </c>
      <c r="T1699" t="s">
        <v>6371</v>
      </c>
      <c r="V1699" t="s">
        <v>13953</v>
      </c>
      <c r="W1699">
        <v>9527</v>
      </c>
    </row>
    <row r="1700" spans="1:23" x14ac:dyDescent="0.25">
      <c r="A1700" t="s">
        <v>1002</v>
      </c>
      <c r="B1700">
        <v>1</v>
      </c>
      <c r="C1700" t="s">
        <v>13954</v>
      </c>
      <c r="D1700" t="s">
        <v>29</v>
      </c>
      <c r="F1700" t="s">
        <v>6231</v>
      </c>
      <c r="G1700">
        <v>4</v>
      </c>
      <c r="H1700" t="s">
        <v>5428</v>
      </c>
      <c r="I1700" t="s">
        <v>13954</v>
      </c>
      <c r="J1700">
        <v>15093</v>
      </c>
      <c r="K1700">
        <v>7</v>
      </c>
      <c r="L1700" t="s">
        <v>6368</v>
      </c>
      <c r="M1700" t="s">
        <v>13955</v>
      </c>
      <c r="N1700">
        <v>30</v>
      </c>
      <c r="O1700" t="s">
        <v>13956</v>
      </c>
      <c r="P1700" t="s">
        <v>29</v>
      </c>
      <c r="R1700">
        <v>15891</v>
      </c>
      <c r="T1700" t="s">
        <v>6249</v>
      </c>
      <c r="V1700" t="s">
        <v>13957</v>
      </c>
      <c r="W1700">
        <v>26733</v>
      </c>
    </row>
    <row r="1701" spans="1:23" x14ac:dyDescent="0.25">
      <c r="A1701" t="s">
        <v>13958</v>
      </c>
      <c r="B1701">
        <v>1</v>
      </c>
      <c r="C1701" t="s">
        <v>13959</v>
      </c>
      <c r="F1701" t="s">
        <v>6231</v>
      </c>
      <c r="G1701">
        <v>0</v>
      </c>
      <c r="H1701" t="s">
        <v>30</v>
      </c>
      <c r="I1701" t="s">
        <v>13959</v>
      </c>
      <c r="J1701">
        <v>17891</v>
      </c>
      <c r="L1701" t="s">
        <v>10462</v>
      </c>
      <c r="M1701" t="s">
        <v>13960</v>
      </c>
      <c r="O1701" t="s">
        <v>13961</v>
      </c>
      <c r="P1701" t="s">
        <v>30</v>
      </c>
      <c r="T1701" t="s">
        <v>30</v>
      </c>
    </row>
    <row r="1702" spans="1:23" x14ac:dyDescent="0.25">
      <c r="A1702" t="s">
        <v>13962</v>
      </c>
      <c r="B1702">
        <v>1</v>
      </c>
      <c r="C1702" t="s">
        <v>13963</v>
      </c>
      <c r="D1702" t="s">
        <v>6787</v>
      </c>
      <c r="F1702" t="s">
        <v>6199</v>
      </c>
      <c r="G1702">
        <v>39</v>
      </c>
      <c r="H1702" t="s">
        <v>6208</v>
      </c>
      <c r="I1702" t="s">
        <v>13963</v>
      </c>
      <c r="J1702">
        <v>18470</v>
      </c>
      <c r="K1702">
        <v>6</v>
      </c>
      <c r="L1702" t="s">
        <v>6948</v>
      </c>
      <c r="M1702" t="s">
        <v>13964</v>
      </c>
      <c r="N1702">
        <v>28</v>
      </c>
      <c r="O1702" t="s">
        <v>13965</v>
      </c>
      <c r="P1702" t="s">
        <v>64</v>
      </c>
      <c r="R1702">
        <v>2570204</v>
      </c>
      <c r="T1702" t="s">
        <v>6346</v>
      </c>
      <c r="V1702" t="s">
        <v>13966</v>
      </c>
      <c r="W1702">
        <v>29656</v>
      </c>
    </row>
    <row r="1703" spans="1:23" x14ac:dyDescent="0.25">
      <c r="A1703" t="s">
        <v>715</v>
      </c>
      <c r="B1703">
        <v>1</v>
      </c>
      <c r="C1703" t="s">
        <v>13967</v>
      </c>
      <c r="D1703" t="s">
        <v>102</v>
      </c>
      <c r="E1703" t="s">
        <v>13968</v>
      </c>
      <c r="F1703" t="s">
        <v>6231</v>
      </c>
      <c r="G1703">
        <v>80</v>
      </c>
      <c r="H1703" t="s">
        <v>6232</v>
      </c>
      <c r="I1703" t="s">
        <v>13967</v>
      </c>
      <c r="J1703">
        <v>18036</v>
      </c>
      <c r="K1703">
        <v>6</v>
      </c>
      <c r="L1703" t="s">
        <v>13969</v>
      </c>
      <c r="M1703" t="s">
        <v>10267</v>
      </c>
      <c r="N1703">
        <v>27</v>
      </c>
      <c r="O1703" t="s">
        <v>13970</v>
      </c>
      <c r="P1703" t="s">
        <v>102</v>
      </c>
      <c r="R1703">
        <v>2971023</v>
      </c>
      <c r="T1703" t="s">
        <v>6212</v>
      </c>
      <c r="V1703" t="s">
        <v>13971</v>
      </c>
      <c r="W1703">
        <v>29348</v>
      </c>
    </row>
    <row r="1704" spans="1:23" x14ac:dyDescent="0.25">
      <c r="A1704" t="s">
        <v>5370</v>
      </c>
      <c r="B1704">
        <v>1</v>
      </c>
      <c r="C1704" t="s">
        <v>5371</v>
      </c>
      <c r="D1704" t="s">
        <v>102</v>
      </c>
      <c r="F1704" t="s">
        <v>6231</v>
      </c>
      <c r="G1704">
        <v>87</v>
      </c>
      <c r="H1704" t="s">
        <v>6837</v>
      </c>
      <c r="I1704" t="s">
        <v>5371</v>
      </c>
      <c r="K1704">
        <v>4</v>
      </c>
      <c r="L1704" t="s">
        <v>13724</v>
      </c>
      <c r="M1704" t="s">
        <v>13972</v>
      </c>
      <c r="N1704">
        <v>27</v>
      </c>
      <c r="O1704" t="s">
        <v>13973</v>
      </c>
      <c r="P1704" t="s">
        <v>102</v>
      </c>
      <c r="Q1704" t="s">
        <v>6922</v>
      </c>
      <c r="T1704" t="s">
        <v>6212</v>
      </c>
      <c r="V1704" t="s">
        <v>10575</v>
      </c>
    </row>
    <row r="1705" spans="1:23" x14ac:dyDescent="0.25">
      <c r="A1705" t="s">
        <v>13974</v>
      </c>
      <c r="B1705">
        <v>1</v>
      </c>
      <c r="C1705" t="s">
        <v>13975</v>
      </c>
      <c r="D1705" t="s">
        <v>102</v>
      </c>
      <c r="E1705" t="s">
        <v>13976</v>
      </c>
      <c r="F1705" t="s">
        <v>6231</v>
      </c>
      <c r="G1705">
        <v>15</v>
      </c>
      <c r="H1705" t="s">
        <v>6421</v>
      </c>
      <c r="I1705" t="s">
        <v>13975</v>
      </c>
      <c r="J1705">
        <v>20341</v>
      </c>
      <c r="K1705">
        <v>4</v>
      </c>
      <c r="L1705" t="s">
        <v>13977</v>
      </c>
      <c r="M1705" t="s">
        <v>9032</v>
      </c>
      <c r="N1705">
        <v>25</v>
      </c>
      <c r="O1705" t="s">
        <v>13978</v>
      </c>
      <c r="P1705" t="s">
        <v>102</v>
      </c>
      <c r="R1705">
        <v>3895789</v>
      </c>
      <c r="T1705" t="s">
        <v>6454</v>
      </c>
      <c r="V1705" t="s">
        <v>13863</v>
      </c>
      <c r="W1705">
        <v>31486</v>
      </c>
    </row>
    <row r="1706" spans="1:23" x14ac:dyDescent="0.25">
      <c r="A1706" t="s">
        <v>13979</v>
      </c>
      <c r="B1706">
        <v>1</v>
      </c>
      <c r="C1706" t="s">
        <v>13980</v>
      </c>
      <c r="D1706" t="s">
        <v>126</v>
      </c>
      <c r="F1706" t="s">
        <v>6231</v>
      </c>
      <c r="G1706">
        <v>89</v>
      </c>
      <c r="H1706" t="s">
        <v>6351</v>
      </c>
      <c r="I1706" t="s">
        <v>13980</v>
      </c>
      <c r="J1706">
        <v>22418</v>
      </c>
      <c r="K1706">
        <v>4</v>
      </c>
      <c r="L1706" t="s">
        <v>6352</v>
      </c>
      <c r="M1706" t="s">
        <v>12581</v>
      </c>
      <c r="N1706">
        <v>27</v>
      </c>
      <c r="O1706" t="s">
        <v>13981</v>
      </c>
      <c r="P1706" t="s">
        <v>126</v>
      </c>
      <c r="R1706">
        <v>3675550</v>
      </c>
      <c r="T1706" t="s">
        <v>6355</v>
      </c>
      <c r="V1706" t="s">
        <v>13982</v>
      </c>
      <c r="W1706">
        <v>33340</v>
      </c>
    </row>
    <row r="1707" spans="1:23" x14ac:dyDescent="0.25">
      <c r="A1707" t="s">
        <v>1339</v>
      </c>
      <c r="B1707">
        <v>1</v>
      </c>
      <c r="C1707" t="s">
        <v>1338</v>
      </c>
      <c r="D1707" t="s">
        <v>102</v>
      </c>
      <c r="F1707" t="s">
        <v>6199</v>
      </c>
      <c r="G1707">
        <v>15</v>
      </c>
      <c r="H1707" t="s">
        <v>6868</v>
      </c>
      <c r="I1707" t="s">
        <v>1338</v>
      </c>
      <c r="J1707">
        <v>28053</v>
      </c>
      <c r="K1707">
        <v>0</v>
      </c>
      <c r="L1707" t="s">
        <v>13983</v>
      </c>
      <c r="M1707" t="s">
        <v>13984</v>
      </c>
      <c r="N1707">
        <v>23</v>
      </c>
      <c r="O1707" t="s">
        <v>13985</v>
      </c>
      <c r="P1707" t="s">
        <v>102</v>
      </c>
      <c r="Q1707" t="s">
        <v>6922</v>
      </c>
      <c r="S1707">
        <v>4</v>
      </c>
      <c r="T1707" t="s">
        <v>6212</v>
      </c>
      <c r="U1707" t="s">
        <v>68</v>
      </c>
      <c r="V1707" t="s">
        <v>13986</v>
      </c>
    </row>
    <row r="1708" spans="1:23" x14ac:dyDescent="0.25">
      <c r="A1708" t="s">
        <v>13987</v>
      </c>
      <c r="B1708">
        <v>1</v>
      </c>
      <c r="C1708" t="s">
        <v>13988</v>
      </c>
      <c r="D1708" t="s">
        <v>102</v>
      </c>
      <c r="F1708" t="s">
        <v>6231</v>
      </c>
      <c r="G1708">
        <v>14</v>
      </c>
      <c r="H1708" t="s">
        <v>6462</v>
      </c>
      <c r="I1708" t="s">
        <v>13988</v>
      </c>
      <c r="J1708">
        <v>11313</v>
      </c>
      <c r="K1708">
        <v>10</v>
      </c>
      <c r="L1708" t="s">
        <v>8057</v>
      </c>
      <c r="M1708" t="s">
        <v>8198</v>
      </c>
      <c r="N1708">
        <v>33</v>
      </c>
      <c r="O1708" t="s">
        <v>13989</v>
      </c>
      <c r="P1708" t="s">
        <v>102</v>
      </c>
      <c r="R1708">
        <v>13225</v>
      </c>
      <c r="T1708" t="s">
        <v>6757</v>
      </c>
      <c r="V1708" t="s">
        <v>13990</v>
      </c>
      <c r="W1708">
        <v>24135</v>
      </c>
    </row>
    <row r="1709" spans="1:23" x14ac:dyDescent="0.25">
      <c r="A1709" t="s">
        <v>13991</v>
      </c>
      <c r="B1709">
        <v>1</v>
      </c>
      <c r="C1709" t="s">
        <v>13992</v>
      </c>
      <c r="D1709" t="s">
        <v>64</v>
      </c>
      <c r="F1709" t="s">
        <v>6199</v>
      </c>
      <c r="G1709">
        <v>0</v>
      </c>
      <c r="H1709" t="s">
        <v>9340</v>
      </c>
      <c r="I1709" t="s">
        <v>13992</v>
      </c>
      <c r="K1709">
        <v>1</v>
      </c>
      <c r="L1709" t="s">
        <v>13993</v>
      </c>
      <c r="M1709" t="s">
        <v>7076</v>
      </c>
      <c r="N1709">
        <v>23</v>
      </c>
      <c r="O1709" t="s">
        <v>13994</v>
      </c>
      <c r="P1709" t="s">
        <v>64</v>
      </c>
      <c r="T1709" t="s">
        <v>6346</v>
      </c>
      <c r="V1709" t="s">
        <v>13995</v>
      </c>
    </row>
    <row r="1710" spans="1:23" x14ac:dyDescent="0.25">
      <c r="A1710" t="s">
        <v>13996</v>
      </c>
      <c r="B1710">
        <v>1</v>
      </c>
      <c r="C1710" t="s">
        <v>13997</v>
      </c>
      <c r="D1710" t="s">
        <v>102</v>
      </c>
      <c r="F1710" t="s">
        <v>6199</v>
      </c>
      <c r="G1710">
        <v>0</v>
      </c>
      <c r="H1710" t="s">
        <v>6776</v>
      </c>
      <c r="I1710" t="s">
        <v>13997</v>
      </c>
      <c r="J1710">
        <v>17404</v>
      </c>
      <c r="K1710">
        <v>10</v>
      </c>
      <c r="L1710" t="s">
        <v>6283</v>
      </c>
      <c r="M1710" t="s">
        <v>12213</v>
      </c>
      <c r="N1710">
        <v>33</v>
      </c>
      <c r="O1710" t="s">
        <v>13998</v>
      </c>
      <c r="P1710" t="s">
        <v>102</v>
      </c>
      <c r="T1710" t="s">
        <v>6264</v>
      </c>
      <c r="V1710" t="s">
        <v>13999</v>
      </c>
    </row>
    <row r="1711" spans="1:23" x14ac:dyDescent="0.25">
      <c r="A1711" t="s">
        <v>14000</v>
      </c>
      <c r="B1711">
        <v>1</v>
      </c>
      <c r="C1711" t="s">
        <v>14001</v>
      </c>
      <c r="D1711" t="s">
        <v>102</v>
      </c>
      <c r="E1711" t="s">
        <v>14002</v>
      </c>
      <c r="F1711" t="s">
        <v>6199</v>
      </c>
      <c r="G1711">
        <v>0</v>
      </c>
      <c r="H1711" t="s">
        <v>6383</v>
      </c>
      <c r="I1711" t="s">
        <v>14001</v>
      </c>
      <c r="J1711">
        <v>20478</v>
      </c>
      <c r="K1711">
        <v>4</v>
      </c>
      <c r="L1711" t="s">
        <v>14003</v>
      </c>
      <c r="M1711" t="s">
        <v>14004</v>
      </c>
      <c r="N1711">
        <v>26</v>
      </c>
      <c r="O1711" t="s">
        <v>14005</v>
      </c>
      <c r="P1711" t="s">
        <v>102</v>
      </c>
      <c r="R1711">
        <v>3051650</v>
      </c>
      <c r="T1711" t="s">
        <v>6264</v>
      </c>
      <c r="V1711" t="s">
        <v>14006</v>
      </c>
      <c r="W1711">
        <v>31722</v>
      </c>
    </row>
    <row r="1712" spans="1:23" x14ac:dyDescent="0.25">
      <c r="A1712" t="s">
        <v>14007</v>
      </c>
      <c r="B1712">
        <v>1</v>
      </c>
      <c r="C1712" t="s">
        <v>14008</v>
      </c>
      <c r="F1712" t="s">
        <v>6231</v>
      </c>
      <c r="G1712">
        <v>0</v>
      </c>
      <c r="H1712" t="s">
        <v>30</v>
      </c>
      <c r="I1712" t="s">
        <v>14008</v>
      </c>
      <c r="J1712">
        <v>17885</v>
      </c>
      <c r="K1712">
        <v>0</v>
      </c>
      <c r="L1712" t="s">
        <v>13245</v>
      </c>
      <c r="M1712" t="s">
        <v>14009</v>
      </c>
      <c r="O1712" t="s">
        <v>14010</v>
      </c>
      <c r="P1712" t="s">
        <v>30</v>
      </c>
      <c r="T1712" t="s">
        <v>30</v>
      </c>
    </row>
    <row r="1713" spans="1:23" x14ac:dyDescent="0.25">
      <c r="A1713" t="s">
        <v>682</v>
      </c>
      <c r="B1713">
        <v>1</v>
      </c>
      <c r="C1713" t="s">
        <v>14011</v>
      </c>
      <c r="D1713" t="s">
        <v>102</v>
      </c>
      <c r="E1713" t="s">
        <v>14012</v>
      </c>
      <c r="F1713" t="s">
        <v>6199</v>
      </c>
      <c r="G1713">
        <v>17</v>
      </c>
      <c r="H1713" t="s">
        <v>6410</v>
      </c>
      <c r="I1713" t="s">
        <v>14011</v>
      </c>
      <c r="J1713">
        <v>18089</v>
      </c>
      <c r="K1713">
        <v>7</v>
      </c>
      <c r="L1713" t="s">
        <v>6597</v>
      </c>
      <c r="M1713" t="s">
        <v>10901</v>
      </c>
      <c r="N1713">
        <v>28</v>
      </c>
      <c r="O1713" t="s">
        <v>14013</v>
      </c>
      <c r="P1713" t="s">
        <v>102</v>
      </c>
      <c r="R1713">
        <v>3042910</v>
      </c>
      <c r="T1713" t="s">
        <v>6219</v>
      </c>
      <c r="V1713" t="s">
        <v>14014</v>
      </c>
      <c r="W1713">
        <v>29406</v>
      </c>
    </row>
    <row r="1714" spans="1:23" x14ac:dyDescent="0.25">
      <c r="A1714" t="s">
        <v>14015</v>
      </c>
      <c r="B1714">
        <v>1</v>
      </c>
      <c r="C1714" t="s">
        <v>14016</v>
      </c>
      <c r="F1714" t="s">
        <v>6199</v>
      </c>
      <c r="G1714">
        <v>0</v>
      </c>
      <c r="H1714" t="s">
        <v>30</v>
      </c>
      <c r="I1714" t="s">
        <v>14016</v>
      </c>
      <c r="J1714">
        <v>20565</v>
      </c>
      <c r="K1714">
        <v>1</v>
      </c>
      <c r="L1714" t="s">
        <v>6684</v>
      </c>
      <c r="M1714" t="s">
        <v>14017</v>
      </c>
      <c r="O1714" t="s">
        <v>14018</v>
      </c>
      <c r="P1714" t="s">
        <v>30</v>
      </c>
      <c r="T1714" t="s">
        <v>30</v>
      </c>
      <c r="U1714" t="s">
        <v>94</v>
      </c>
      <c r="W1714">
        <v>31274</v>
      </c>
    </row>
    <row r="1715" spans="1:23" x14ac:dyDescent="0.25">
      <c r="A1715" t="s">
        <v>14019</v>
      </c>
      <c r="B1715">
        <v>1</v>
      </c>
      <c r="C1715" t="s">
        <v>14020</v>
      </c>
      <c r="D1715" t="s">
        <v>126</v>
      </c>
      <c r="F1715" t="s">
        <v>6199</v>
      </c>
      <c r="G1715">
        <v>9</v>
      </c>
      <c r="H1715" t="s">
        <v>6658</v>
      </c>
      <c r="I1715" t="s">
        <v>14020</v>
      </c>
      <c r="J1715">
        <v>24149</v>
      </c>
      <c r="K1715">
        <v>3</v>
      </c>
      <c r="L1715" t="s">
        <v>14021</v>
      </c>
      <c r="M1715" t="s">
        <v>10540</v>
      </c>
      <c r="N1715">
        <v>26</v>
      </c>
      <c r="O1715" t="s">
        <v>14022</v>
      </c>
      <c r="P1715" t="s">
        <v>126</v>
      </c>
      <c r="S1715">
        <v>6</v>
      </c>
      <c r="T1715" t="s">
        <v>6227</v>
      </c>
      <c r="U1715" t="s">
        <v>68</v>
      </c>
      <c r="V1715" t="s">
        <v>14023</v>
      </c>
    </row>
    <row r="1716" spans="1:23" x14ac:dyDescent="0.25">
      <c r="A1716" t="s">
        <v>14024</v>
      </c>
      <c r="B1716">
        <v>1</v>
      </c>
      <c r="C1716" t="s">
        <v>14025</v>
      </c>
      <c r="D1716" t="s">
        <v>102</v>
      </c>
      <c r="F1716" t="s">
        <v>6231</v>
      </c>
      <c r="G1716">
        <v>81</v>
      </c>
      <c r="H1716" t="s">
        <v>8526</v>
      </c>
      <c r="I1716" t="s">
        <v>14025</v>
      </c>
      <c r="J1716">
        <v>2429</v>
      </c>
      <c r="K1716">
        <v>17</v>
      </c>
      <c r="L1716" t="s">
        <v>9016</v>
      </c>
      <c r="M1716" t="s">
        <v>6790</v>
      </c>
      <c r="N1716">
        <v>39</v>
      </c>
      <c r="O1716" t="s">
        <v>14026</v>
      </c>
      <c r="P1716" t="s">
        <v>102</v>
      </c>
      <c r="R1716">
        <v>4461</v>
      </c>
      <c r="T1716" t="s">
        <v>6757</v>
      </c>
      <c r="V1716" t="s">
        <v>14027</v>
      </c>
      <c r="W1716">
        <v>6339</v>
      </c>
    </row>
    <row r="1717" spans="1:23" x14ac:dyDescent="0.25">
      <c r="A1717" t="s">
        <v>381</v>
      </c>
      <c r="B1717">
        <v>1</v>
      </c>
      <c r="C1717" t="s">
        <v>14028</v>
      </c>
      <c r="D1717" t="s">
        <v>126</v>
      </c>
      <c r="E1717" t="s">
        <v>14029</v>
      </c>
      <c r="F1717" t="s">
        <v>6199</v>
      </c>
      <c r="G1717">
        <v>0</v>
      </c>
      <c r="H1717" t="s">
        <v>6223</v>
      </c>
      <c r="I1717" t="s">
        <v>14028</v>
      </c>
      <c r="J1717">
        <v>16829</v>
      </c>
      <c r="K1717">
        <v>7</v>
      </c>
      <c r="L1717" t="s">
        <v>14030</v>
      </c>
      <c r="M1717" t="s">
        <v>14031</v>
      </c>
      <c r="N1717">
        <v>30</v>
      </c>
      <c r="O1717" t="s">
        <v>14032</v>
      </c>
      <c r="P1717" t="s">
        <v>126</v>
      </c>
      <c r="R1717">
        <v>2512593</v>
      </c>
      <c r="T1717" t="s">
        <v>6227</v>
      </c>
      <c r="V1717" t="s">
        <v>14033</v>
      </c>
      <c r="W1717">
        <v>28456</v>
      </c>
    </row>
    <row r="1718" spans="1:23" x14ac:dyDescent="0.25">
      <c r="A1718" t="s">
        <v>14034</v>
      </c>
      <c r="B1718">
        <v>1</v>
      </c>
      <c r="C1718" t="s">
        <v>14035</v>
      </c>
      <c r="D1718" t="s">
        <v>126</v>
      </c>
      <c r="F1718" t="s">
        <v>6231</v>
      </c>
      <c r="G1718">
        <v>85</v>
      </c>
      <c r="H1718" t="s">
        <v>6351</v>
      </c>
      <c r="I1718" t="s">
        <v>14035</v>
      </c>
      <c r="J1718">
        <v>11998</v>
      </c>
      <c r="K1718">
        <v>8</v>
      </c>
      <c r="L1718" t="s">
        <v>9037</v>
      </c>
      <c r="M1718" t="s">
        <v>14036</v>
      </c>
      <c r="N1718">
        <v>34</v>
      </c>
      <c r="O1718" t="s">
        <v>14037</v>
      </c>
      <c r="P1718" t="s">
        <v>126</v>
      </c>
      <c r="T1718" t="s">
        <v>6742</v>
      </c>
      <c r="V1718" t="s">
        <v>14038</v>
      </c>
    </row>
    <row r="1719" spans="1:23" x14ac:dyDescent="0.25">
      <c r="A1719" t="s">
        <v>14039</v>
      </c>
      <c r="B1719">
        <v>1</v>
      </c>
      <c r="C1719" t="s">
        <v>14040</v>
      </c>
      <c r="D1719" t="s">
        <v>102</v>
      </c>
      <c r="F1719" t="s">
        <v>6199</v>
      </c>
      <c r="G1719">
        <v>88</v>
      </c>
      <c r="H1719" t="s">
        <v>6410</v>
      </c>
      <c r="I1719" t="s">
        <v>14040</v>
      </c>
      <c r="J1719">
        <v>26424</v>
      </c>
      <c r="K1719">
        <v>1</v>
      </c>
      <c r="L1719" t="s">
        <v>11796</v>
      </c>
      <c r="M1719" t="s">
        <v>14041</v>
      </c>
      <c r="N1719">
        <v>24</v>
      </c>
      <c r="O1719" t="s">
        <v>14042</v>
      </c>
      <c r="P1719" t="s">
        <v>102</v>
      </c>
      <c r="T1719" t="s">
        <v>6204</v>
      </c>
      <c r="U1719" t="s">
        <v>159</v>
      </c>
      <c r="V1719" t="s">
        <v>14043</v>
      </c>
    </row>
    <row r="1720" spans="1:23" x14ac:dyDescent="0.25">
      <c r="A1720" t="s">
        <v>1864</v>
      </c>
      <c r="B1720">
        <v>1</v>
      </c>
      <c r="C1720" t="s">
        <v>2834</v>
      </c>
      <c r="D1720" t="s">
        <v>29</v>
      </c>
      <c r="F1720" t="s">
        <v>6199</v>
      </c>
      <c r="G1720">
        <v>12</v>
      </c>
      <c r="H1720" t="s">
        <v>6629</v>
      </c>
      <c r="I1720" t="s">
        <v>2834</v>
      </c>
      <c r="J1720">
        <v>22501</v>
      </c>
      <c r="K1720">
        <v>4</v>
      </c>
      <c r="L1720" t="s">
        <v>8331</v>
      </c>
      <c r="M1720" t="s">
        <v>14044</v>
      </c>
      <c r="N1720">
        <v>28</v>
      </c>
      <c r="O1720" t="s">
        <v>14045</v>
      </c>
      <c r="P1720" t="s">
        <v>29</v>
      </c>
      <c r="S1720">
        <v>2</v>
      </c>
      <c r="T1720" t="s">
        <v>6204</v>
      </c>
      <c r="U1720" t="s">
        <v>2224</v>
      </c>
      <c r="V1720" t="s">
        <v>14046</v>
      </c>
    </row>
    <row r="1721" spans="1:23" x14ac:dyDescent="0.25">
      <c r="A1721" t="s">
        <v>1878</v>
      </c>
      <c r="B1721">
        <v>1</v>
      </c>
      <c r="C1721" t="s">
        <v>2596</v>
      </c>
      <c r="D1721" t="s">
        <v>126</v>
      </c>
      <c r="F1721" t="s">
        <v>6199</v>
      </c>
      <c r="G1721">
        <v>80</v>
      </c>
      <c r="H1721" t="s">
        <v>12291</v>
      </c>
      <c r="I1721" t="s">
        <v>2596</v>
      </c>
      <c r="J1721">
        <v>23136</v>
      </c>
      <c r="K1721">
        <v>3</v>
      </c>
      <c r="L1721" t="s">
        <v>8355</v>
      </c>
      <c r="M1721" t="s">
        <v>6317</v>
      </c>
      <c r="N1721">
        <v>24</v>
      </c>
      <c r="O1721" t="s">
        <v>14047</v>
      </c>
      <c r="P1721" t="s">
        <v>126</v>
      </c>
      <c r="S1721">
        <v>2</v>
      </c>
      <c r="T1721" t="s">
        <v>7484</v>
      </c>
      <c r="U1721" t="s">
        <v>2236</v>
      </c>
      <c r="V1721" t="s">
        <v>14048</v>
      </c>
    </row>
    <row r="1722" spans="1:23" x14ac:dyDescent="0.25">
      <c r="A1722" t="s">
        <v>500</v>
      </c>
      <c r="B1722">
        <v>1</v>
      </c>
      <c r="C1722" t="s">
        <v>14049</v>
      </c>
      <c r="D1722" t="s">
        <v>64</v>
      </c>
      <c r="E1722" t="s">
        <v>14050</v>
      </c>
      <c r="F1722" t="s">
        <v>6231</v>
      </c>
      <c r="G1722">
        <v>0</v>
      </c>
      <c r="H1722" t="s">
        <v>8955</v>
      </c>
      <c r="I1722" t="s">
        <v>14049</v>
      </c>
      <c r="J1722">
        <v>19090</v>
      </c>
      <c r="K1722">
        <v>5</v>
      </c>
      <c r="L1722" t="s">
        <v>14051</v>
      </c>
      <c r="M1722" t="s">
        <v>14052</v>
      </c>
      <c r="N1722">
        <v>27</v>
      </c>
      <c r="O1722" t="s">
        <v>14053</v>
      </c>
      <c r="P1722" t="s">
        <v>64</v>
      </c>
      <c r="R1722">
        <v>3918026</v>
      </c>
      <c r="T1722" t="s">
        <v>6313</v>
      </c>
      <c r="V1722" t="s">
        <v>14054</v>
      </c>
      <c r="W1722">
        <v>30351</v>
      </c>
    </row>
    <row r="1723" spans="1:23" x14ac:dyDescent="0.25">
      <c r="A1723" t="s">
        <v>14055</v>
      </c>
      <c r="B1723">
        <v>1</v>
      </c>
      <c r="C1723" t="s">
        <v>14056</v>
      </c>
      <c r="D1723" t="s">
        <v>102</v>
      </c>
      <c r="F1723" t="s">
        <v>6199</v>
      </c>
      <c r="G1723">
        <v>17</v>
      </c>
      <c r="H1723" t="s">
        <v>6296</v>
      </c>
      <c r="I1723" t="s">
        <v>14056</v>
      </c>
      <c r="K1723">
        <v>4</v>
      </c>
      <c r="L1723" t="s">
        <v>14057</v>
      </c>
      <c r="M1723" t="s">
        <v>10239</v>
      </c>
      <c r="N1723">
        <v>27</v>
      </c>
      <c r="O1723" t="s">
        <v>14058</v>
      </c>
      <c r="P1723" t="s">
        <v>102</v>
      </c>
      <c r="T1723" t="s">
        <v>6219</v>
      </c>
      <c r="V1723" t="s">
        <v>14059</v>
      </c>
    </row>
    <row r="1724" spans="1:23" x14ac:dyDescent="0.25">
      <c r="A1724" t="s">
        <v>2331</v>
      </c>
      <c r="B1724">
        <v>1</v>
      </c>
      <c r="C1724" t="s">
        <v>2699</v>
      </c>
      <c r="D1724" t="s">
        <v>64</v>
      </c>
      <c r="F1724" t="s">
        <v>6199</v>
      </c>
      <c r="G1724">
        <v>28</v>
      </c>
      <c r="H1724" t="s">
        <v>6647</v>
      </c>
      <c r="I1724" t="s">
        <v>2699</v>
      </c>
      <c r="J1724">
        <v>25102</v>
      </c>
      <c r="K1724">
        <v>2</v>
      </c>
      <c r="L1724" t="s">
        <v>6948</v>
      </c>
      <c r="M1724" t="s">
        <v>14060</v>
      </c>
      <c r="N1724">
        <v>23</v>
      </c>
      <c r="O1724" t="s">
        <v>14061</v>
      </c>
      <c r="P1724" t="s">
        <v>64</v>
      </c>
      <c r="S1724">
        <v>5</v>
      </c>
      <c r="T1724" t="s">
        <v>6346</v>
      </c>
      <c r="U1724" t="s">
        <v>2311</v>
      </c>
      <c r="V1724" t="s">
        <v>14062</v>
      </c>
    </row>
    <row r="1725" spans="1:23" x14ac:dyDescent="0.25">
      <c r="A1725" t="s">
        <v>1498</v>
      </c>
      <c r="B1725">
        <v>1</v>
      </c>
      <c r="C1725" t="s">
        <v>1497</v>
      </c>
      <c r="D1725" t="s">
        <v>102</v>
      </c>
      <c r="F1725" t="s">
        <v>6199</v>
      </c>
      <c r="G1725">
        <v>17</v>
      </c>
      <c r="H1725" t="s">
        <v>6342</v>
      </c>
      <c r="I1725" t="s">
        <v>1497</v>
      </c>
      <c r="J1725">
        <v>25987</v>
      </c>
      <c r="K1725">
        <v>1</v>
      </c>
      <c r="L1725" t="s">
        <v>14063</v>
      </c>
      <c r="M1725" t="s">
        <v>14064</v>
      </c>
      <c r="N1725">
        <v>24</v>
      </c>
      <c r="O1725" t="s">
        <v>14065</v>
      </c>
      <c r="P1725" t="s">
        <v>102</v>
      </c>
      <c r="S1725">
        <v>5</v>
      </c>
      <c r="T1725" t="s">
        <v>6219</v>
      </c>
      <c r="U1725" t="s">
        <v>2241</v>
      </c>
      <c r="V1725" t="s">
        <v>14066</v>
      </c>
    </row>
    <row r="1726" spans="1:23" x14ac:dyDescent="0.25">
      <c r="A1726" t="s">
        <v>14067</v>
      </c>
      <c r="B1726">
        <v>1</v>
      </c>
      <c r="C1726" t="s">
        <v>14068</v>
      </c>
      <c r="D1726" t="s">
        <v>102</v>
      </c>
      <c r="F1726" t="s">
        <v>6231</v>
      </c>
      <c r="G1726">
        <v>17</v>
      </c>
      <c r="H1726" t="s">
        <v>6239</v>
      </c>
      <c r="I1726" t="s">
        <v>14068</v>
      </c>
      <c r="J1726">
        <v>14275</v>
      </c>
      <c r="K1726">
        <v>4</v>
      </c>
      <c r="L1726" t="s">
        <v>7805</v>
      </c>
      <c r="M1726" t="s">
        <v>6555</v>
      </c>
      <c r="N1726">
        <v>28</v>
      </c>
      <c r="O1726" t="s">
        <v>14069</v>
      </c>
      <c r="P1726" t="s">
        <v>102</v>
      </c>
      <c r="R1726">
        <v>15358</v>
      </c>
      <c r="T1726" t="s">
        <v>6249</v>
      </c>
      <c r="V1726" t="s">
        <v>14070</v>
      </c>
      <c r="W1726">
        <v>26083</v>
      </c>
    </row>
    <row r="1727" spans="1:23" x14ac:dyDescent="0.25">
      <c r="A1727" t="s">
        <v>14071</v>
      </c>
      <c r="B1727">
        <v>1</v>
      </c>
      <c r="C1727" t="s">
        <v>14072</v>
      </c>
      <c r="D1727" t="s">
        <v>6610</v>
      </c>
      <c r="E1727" t="s">
        <v>14073</v>
      </c>
      <c r="F1727" t="s">
        <v>6199</v>
      </c>
      <c r="G1727">
        <v>5</v>
      </c>
      <c r="H1727" t="s">
        <v>6739</v>
      </c>
      <c r="I1727" t="s">
        <v>14072</v>
      </c>
      <c r="J1727">
        <v>14017</v>
      </c>
      <c r="K1727">
        <v>14</v>
      </c>
      <c r="L1727" t="s">
        <v>6926</v>
      </c>
      <c r="M1727" t="s">
        <v>14074</v>
      </c>
      <c r="N1727">
        <v>37</v>
      </c>
      <c r="O1727" t="s">
        <v>14075</v>
      </c>
      <c r="P1727" t="s">
        <v>6610</v>
      </c>
      <c r="R1727">
        <v>14950</v>
      </c>
      <c r="T1727" t="s">
        <v>6204</v>
      </c>
      <c r="U1727" t="s">
        <v>2228</v>
      </c>
      <c r="V1727" t="s">
        <v>14076</v>
      </c>
      <c r="W1727">
        <v>25780</v>
      </c>
    </row>
    <row r="1728" spans="1:23" x14ac:dyDescent="0.25">
      <c r="A1728" t="s">
        <v>14077</v>
      </c>
      <c r="B1728">
        <v>1</v>
      </c>
      <c r="C1728" t="s">
        <v>14078</v>
      </c>
      <c r="D1728" t="s">
        <v>6787</v>
      </c>
      <c r="F1728" t="s">
        <v>6231</v>
      </c>
      <c r="G1728">
        <v>37</v>
      </c>
      <c r="H1728" t="s">
        <v>8063</v>
      </c>
      <c r="I1728" t="s">
        <v>14078</v>
      </c>
      <c r="J1728">
        <v>16696</v>
      </c>
      <c r="K1728">
        <v>1</v>
      </c>
      <c r="L1728" t="s">
        <v>14079</v>
      </c>
      <c r="M1728" t="s">
        <v>9226</v>
      </c>
      <c r="N1728">
        <v>28</v>
      </c>
      <c r="O1728" t="s">
        <v>14080</v>
      </c>
      <c r="P1728" t="s">
        <v>64</v>
      </c>
      <c r="R1728">
        <v>16939</v>
      </c>
      <c r="T1728" t="s">
        <v>6256</v>
      </c>
      <c r="V1728" t="s">
        <v>14081</v>
      </c>
      <c r="W1728">
        <v>27755</v>
      </c>
    </row>
    <row r="1729" spans="1:23" x14ac:dyDescent="0.25">
      <c r="A1729" t="s">
        <v>2270</v>
      </c>
      <c r="B1729">
        <v>1</v>
      </c>
      <c r="C1729" t="s">
        <v>2647</v>
      </c>
      <c r="D1729" t="s">
        <v>126</v>
      </c>
      <c r="F1729" t="s">
        <v>6199</v>
      </c>
      <c r="G1729">
        <v>83</v>
      </c>
      <c r="H1729" t="s">
        <v>6208</v>
      </c>
      <c r="I1729" t="s">
        <v>2647</v>
      </c>
      <c r="J1729">
        <v>26925</v>
      </c>
      <c r="K1729">
        <v>0</v>
      </c>
      <c r="L1729" t="s">
        <v>14082</v>
      </c>
      <c r="M1729" t="s">
        <v>14083</v>
      </c>
      <c r="N1729">
        <v>23</v>
      </c>
      <c r="O1729" t="s">
        <v>14084</v>
      </c>
      <c r="P1729" t="s">
        <v>126</v>
      </c>
      <c r="S1729">
        <v>2</v>
      </c>
      <c r="T1729" t="s">
        <v>6363</v>
      </c>
      <c r="U1729" t="s">
        <v>2219</v>
      </c>
      <c r="V1729" t="s">
        <v>14085</v>
      </c>
    </row>
    <row r="1730" spans="1:23" x14ac:dyDescent="0.25">
      <c r="A1730" t="s">
        <v>14086</v>
      </c>
      <c r="B1730">
        <v>1</v>
      </c>
      <c r="C1730" t="s">
        <v>14087</v>
      </c>
      <c r="D1730" t="s">
        <v>29</v>
      </c>
      <c r="F1730" t="s">
        <v>6199</v>
      </c>
      <c r="G1730">
        <v>48</v>
      </c>
      <c r="H1730" t="s">
        <v>6629</v>
      </c>
      <c r="I1730" t="s">
        <v>14087</v>
      </c>
      <c r="J1730">
        <v>18813</v>
      </c>
      <c r="K1730">
        <v>5</v>
      </c>
      <c r="L1730" t="s">
        <v>6548</v>
      </c>
      <c r="M1730" t="s">
        <v>14088</v>
      </c>
      <c r="N1730">
        <v>28</v>
      </c>
      <c r="O1730" t="s">
        <v>14089</v>
      </c>
      <c r="P1730" t="s">
        <v>29</v>
      </c>
      <c r="R1730">
        <v>2567767</v>
      </c>
      <c r="T1730" t="s">
        <v>6212</v>
      </c>
      <c r="V1730" t="s">
        <v>14090</v>
      </c>
      <c r="W1730">
        <v>30085</v>
      </c>
    </row>
    <row r="1731" spans="1:23" x14ac:dyDescent="0.25">
      <c r="A1731" t="s">
        <v>1349</v>
      </c>
      <c r="B1731">
        <v>1</v>
      </c>
      <c r="C1731" t="s">
        <v>1348</v>
      </c>
      <c r="D1731" t="s">
        <v>102</v>
      </c>
      <c r="E1731" t="s">
        <v>14091</v>
      </c>
      <c r="F1731" t="s">
        <v>6199</v>
      </c>
      <c r="G1731">
        <v>1</v>
      </c>
      <c r="H1731" t="s">
        <v>7139</v>
      </c>
      <c r="I1731" t="s">
        <v>1348</v>
      </c>
      <c r="J1731">
        <v>21042</v>
      </c>
      <c r="K1731">
        <v>7</v>
      </c>
      <c r="L1731" t="s">
        <v>6277</v>
      </c>
      <c r="M1731" t="s">
        <v>6338</v>
      </c>
      <c r="N1731">
        <v>29</v>
      </c>
      <c r="O1731" t="s">
        <v>14092</v>
      </c>
      <c r="P1731" t="s">
        <v>102</v>
      </c>
      <c r="R1731">
        <v>4047646</v>
      </c>
      <c r="S1731">
        <v>1</v>
      </c>
      <c r="T1731" t="s">
        <v>6219</v>
      </c>
      <c r="U1731" t="s">
        <v>34</v>
      </c>
      <c r="V1731" t="s">
        <v>14093</v>
      </c>
      <c r="W1731">
        <v>31883</v>
      </c>
    </row>
    <row r="1732" spans="1:23" x14ac:dyDescent="0.25">
      <c r="A1732" t="s">
        <v>14094</v>
      </c>
      <c r="B1732">
        <v>1</v>
      </c>
      <c r="C1732" t="s">
        <v>14095</v>
      </c>
      <c r="D1732" t="s">
        <v>29</v>
      </c>
      <c r="F1732" t="s">
        <v>6231</v>
      </c>
      <c r="G1732">
        <v>8</v>
      </c>
      <c r="H1732" t="s">
        <v>6232</v>
      </c>
      <c r="I1732" t="s">
        <v>14095</v>
      </c>
      <c r="J1732">
        <v>8590</v>
      </c>
      <c r="K1732">
        <v>15</v>
      </c>
      <c r="L1732" t="s">
        <v>7608</v>
      </c>
      <c r="M1732" t="s">
        <v>14096</v>
      </c>
      <c r="N1732">
        <v>37</v>
      </c>
      <c r="O1732" t="s">
        <v>14097</v>
      </c>
      <c r="P1732" t="s">
        <v>29</v>
      </c>
      <c r="R1732">
        <v>8559</v>
      </c>
      <c r="T1732" t="s">
        <v>6742</v>
      </c>
      <c r="V1732" t="s">
        <v>14098</v>
      </c>
      <c r="W1732">
        <v>7321</v>
      </c>
    </row>
    <row r="1733" spans="1:23" x14ac:dyDescent="0.25">
      <c r="A1733" t="s">
        <v>119</v>
      </c>
      <c r="B1733">
        <v>1</v>
      </c>
      <c r="C1733" t="s">
        <v>2560</v>
      </c>
      <c r="D1733" t="s">
        <v>64</v>
      </c>
      <c r="E1733" t="s">
        <v>14099</v>
      </c>
      <c r="F1733" t="s">
        <v>6199</v>
      </c>
      <c r="G1733">
        <v>23</v>
      </c>
      <c r="H1733" t="s">
        <v>6296</v>
      </c>
      <c r="I1733" t="s">
        <v>2560</v>
      </c>
      <c r="J1733">
        <v>18877</v>
      </c>
      <c r="K1733">
        <v>9</v>
      </c>
      <c r="L1733" t="s">
        <v>6586</v>
      </c>
      <c r="M1733" t="s">
        <v>12337</v>
      </c>
      <c r="N1733">
        <v>30</v>
      </c>
      <c r="O1733" t="s">
        <v>14100</v>
      </c>
      <c r="P1733" t="s">
        <v>64</v>
      </c>
      <c r="R1733">
        <v>3117251</v>
      </c>
      <c r="S1733">
        <v>1</v>
      </c>
      <c r="T1733" t="s">
        <v>6346</v>
      </c>
      <c r="U1733" t="s">
        <v>68</v>
      </c>
      <c r="V1733" t="s">
        <v>14101</v>
      </c>
      <c r="W1733">
        <v>30121</v>
      </c>
    </row>
    <row r="1734" spans="1:23" x14ac:dyDescent="0.25">
      <c r="A1734" t="s">
        <v>138</v>
      </c>
      <c r="B1734">
        <v>1</v>
      </c>
      <c r="C1734" t="s">
        <v>14102</v>
      </c>
      <c r="D1734" t="s">
        <v>102</v>
      </c>
      <c r="E1734" t="s">
        <v>14103</v>
      </c>
      <c r="F1734" t="s">
        <v>6925</v>
      </c>
      <c r="G1734">
        <v>0</v>
      </c>
      <c r="H1734" t="s">
        <v>7128</v>
      </c>
      <c r="I1734" t="s">
        <v>14102</v>
      </c>
      <c r="J1734">
        <v>13460</v>
      </c>
      <c r="K1734">
        <v>11</v>
      </c>
      <c r="L1734" t="s">
        <v>6443</v>
      </c>
      <c r="M1734" t="s">
        <v>14104</v>
      </c>
      <c r="N1734">
        <v>33</v>
      </c>
      <c r="O1734" t="s">
        <v>14105</v>
      </c>
      <c r="P1734" t="s">
        <v>102</v>
      </c>
      <c r="R1734">
        <v>14221</v>
      </c>
      <c r="T1734" t="s">
        <v>6313</v>
      </c>
      <c r="V1734" t="s">
        <v>14106</v>
      </c>
      <c r="W1734">
        <v>25105</v>
      </c>
    </row>
    <row r="1735" spans="1:23" x14ac:dyDescent="0.25">
      <c r="A1735" t="s">
        <v>14107</v>
      </c>
      <c r="B1735">
        <v>1</v>
      </c>
      <c r="C1735" t="s">
        <v>14108</v>
      </c>
      <c r="D1735" t="s">
        <v>102</v>
      </c>
      <c r="E1735" t="s">
        <v>14109</v>
      </c>
      <c r="F1735" t="s">
        <v>6231</v>
      </c>
      <c r="G1735">
        <v>80</v>
      </c>
      <c r="H1735" t="s">
        <v>6421</v>
      </c>
      <c r="I1735" t="s">
        <v>14108</v>
      </c>
      <c r="J1735">
        <v>21601</v>
      </c>
      <c r="K1735">
        <v>7</v>
      </c>
      <c r="L1735" t="s">
        <v>14110</v>
      </c>
      <c r="M1735" t="s">
        <v>14111</v>
      </c>
      <c r="N1735">
        <v>29</v>
      </c>
      <c r="O1735" t="s">
        <v>14112</v>
      </c>
      <c r="P1735" t="s">
        <v>102</v>
      </c>
      <c r="Q1735" t="s">
        <v>7628</v>
      </c>
      <c r="R1735">
        <v>4424106</v>
      </c>
      <c r="S1735">
        <v>10</v>
      </c>
      <c r="T1735" t="s">
        <v>6264</v>
      </c>
      <c r="U1735" t="s">
        <v>92</v>
      </c>
      <c r="V1735" t="s">
        <v>14113</v>
      </c>
      <c r="W1735">
        <v>32612</v>
      </c>
    </row>
    <row r="1736" spans="1:23" x14ac:dyDescent="0.25">
      <c r="A1736" t="s">
        <v>14114</v>
      </c>
      <c r="B1736">
        <v>1</v>
      </c>
      <c r="C1736" t="s">
        <v>14115</v>
      </c>
      <c r="F1736" t="s">
        <v>6231</v>
      </c>
      <c r="G1736">
        <v>0</v>
      </c>
      <c r="H1736" t="s">
        <v>30</v>
      </c>
      <c r="I1736" t="s">
        <v>14115</v>
      </c>
      <c r="J1736">
        <v>19768</v>
      </c>
      <c r="K1736">
        <v>0</v>
      </c>
      <c r="L1736" t="s">
        <v>9399</v>
      </c>
      <c r="M1736" t="s">
        <v>14116</v>
      </c>
      <c r="O1736" t="s">
        <v>14117</v>
      </c>
      <c r="P1736" t="s">
        <v>30</v>
      </c>
      <c r="T1736" t="s">
        <v>30</v>
      </c>
    </row>
    <row r="1737" spans="1:23" x14ac:dyDescent="0.25">
      <c r="A1737" t="s">
        <v>14118</v>
      </c>
      <c r="B1737">
        <v>1</v>
      </c>
      <c r="C1737" t="s">
        <v>14119</v>
      </c>
      <c r="D1737" t="s">
        <v>6787</v>
      </c>
      <c r="F1737" t="s">
        <v>6199</v>
      </c>
      <c r="G1737">
        <v>0</v>
      </c>
      <c r="H1737" t="s">
        <v>6351</v>
      </c>
      <c r="I1737" t="s">
        <v>14119</v>
      </c>
      <c r="J1737">
        <v>20210</v>
      </c>
      <c r="K1737">
        <v>4</v>
      </c>
      <c r="L1737" t="s">
        <v>6869</v>
      </c>
      <c r="M1737" t="s">
        <v>14120</v>
      </c>
      <c r="N1737">
        <v>26</v>
      </c>
      <c r="O1737" t="s">
        <v>14121</v>
      </c>
      <c r="P1737" t="s">
        <v>64</v>
      </c>
      <c r="R1737">
        <v>3053124</v>
      </c>
      <c r="T1737" t="s">
        <v>6219</v>
      </c>
      <c r="V1737" t="s">
        <v>12998</v>
      </c>
      <c r="W1737">
        <v>31319</v>
      </c>
    </row>
    <row r="1738" spans="1:23" x14ac:dyDescent="0.25">
      <c r="A1738" t="s">
        <v>14122</v>
      </c>
      <c r="B1738">
        <v>1</v>
      </c>
      <c r="C1738" t="s">
        <v>14123</v>
      </c>
      <c r="D1738" t="s">
        <v>102</v>
      </c>
      <c r="F1738" t="s">
        <v>6199</v>
      </c>
      <c r="G1738">
        <v>84</v>
      </c>
      <c r="H1738" t="s">
        <v>6392</v>
      </c>
      <c r="I1738" t="s">
        <v>14123</v>
      </c>
      <c r="J1738">
        <v>19655</v>
      </c>
      <c r="K1738">
        <v>5</v>
      </c>
      <c r="L1738" t="s">
        <v>11381</v>
      </c>
      <c r="M1738" t="s">
        <v>14124</v>
      </c>
      <c r="N1738">
        <v>26</v>
      </c>
      <c r="O1738" t="s">
        <v>14125</v>
      </c>
      <c r="P1738" t="s">
        <v>102</v>
      </c>
      <c r="R1738">
        <v>3053805</v>
      </c>
      <c r="T1738" t="s">
        <v>6264</v>
      </c>
      <c r="V1738" t="s">
        <v>14126</v>
      </c>
      <c r="W1738">
        <v>30886</v>
      </c>
    </row>
    <row r="1739" spans="1:23" x14ac:dyDescent="0.25">
      <c r="A1739" t="s">
        <v>14127</v>
      </c>
      <c r="B1739">
        <v>1</v>
      </c>
      <c r="C1739" t="s">
        <v>14128</v>
      </c>
      <c r="D1739" t="s">
        <v>126</v>
      </c>
      <c r="F1739" t="s">
        <v>6231</v>
      </c>
      <c r="G1739">
        <v>80</v>
      </c>
      <c r="H1739" t="s">
        <v>7206</v>
      </c>
      <c r="I1739" t="s">
        <v>14128</v>
      </c>
      <c r="J1739">
        <v>17335</v>
      </c>
      <c r="K1739">
        <v>1</v>
      </c>
      <c r="L1739" t="s">
        <v>7405</v>
      </c>
      <c r="M1739" t="s">
        <v>14129</v>
      </c>
      <c r="N1739">
        <v>27</v>
      </c>
      <c r="O1739" t="s">
        <v>14130</v>
      </c>
      <c r="P1739" t="s">
        <v>126</v>
      </c>
      <c r="R1739">
        <v>2577494</v>
      </c>
      <c r="T1739" t="s">
        <v>6272</v>
      </c>
      <c r="V1739" t="s">
        <v>14131</v>
      </c>
      <c r="W1739">
        <v>28895</v>
      </c>
    </row>
    <row r="1740" spans="1:23" x14ac:dyDescent="0.25">
      <c r="A1740" t="s">
        <v>803</v>
      </c>
      <c r="B1740">
        <v>1</v>
      </c>
      <c r="C1740" t="s">
        <v>14132</v>
      </c>
      <c r="D1740" t="s">
        <v>102</v>
      </c>
      <c r="E1740" t="s">
        <v>14133</v>
      </c>
      <c r="F1740" t="s">
        <v>6199</v>
      </c>
      <c r="G1740">
        <v>12</v>
      </c>
      <c r="H1740" t="s">
        <v>6636</v>
      </c>
      <c r="I1740" t="s">
        <v>14132</v>
      </c>
      <c r="J1740">
        <v>16946</v>
      </c>
      <c r="K1740">
        <v>7</v>
      </c>
      <c r="L1740" t="s">
        <v>14134</v>
      </c>
      <c r="M1740" t="s">
        <v>6598</v>
      </c>
      <c r="N1740">
        <v>30</v>
      </c>
      <c r="O1740" t="s">
        <v>14135</v>
      </c>
      <c r="P1740" t="s">
        <v>102</v>
      </c>
      <c r="R1740">
        <v>2513030</v>
      </c>
      <c r="T1740" t="s">
        <v>6204</v>
      </c>
      <c r="V1740" t="s">
        <v>7922</v>
      </c>
      <c r="W1740">
        <v>28574</v>
      </c>
    </row>
    <row r="1741" spans="1:23" x14ac:dyDescent="0.25">
      <c r="A1741" t="s">
        <v>1719</v>
      </c>
      <c r="B1741">
        <v>1</v>
      </c>
      <c r="C1741" t="s">
        <v>5140</v>
      </c>
      <c r="D1741" t="s">
        <v>102</v>
      </c>
      <c r="E1741" t="s">
        <v>14136</v>
      </c>
      <c r="F1741" t="s">
        <v>6199</v>
      </c>
      <c r="G1741">
        <v>16</v>
      </c>
      <c r="H1741" t="s">
        <v>6976</v>
      </c>
      <c r="I1741" t="s">
        <v>5140</v>
      </c>
      <c r="J1741">
        <v>21077</v>
      </c>
      <c r="K1741">
        <v>6</v>
      </c>
      <c r="L1741" t="s">
        <v>9322</v>
      </c>
      <c r="M1741" t="s">
        <v>6790</v>
      </c>
      <c r="N1741">
        <v>29</v>
      </c>
      <c r="O1741" t="s">
        <v>14137</v>
      </c>
      <c r="P1741" t="s">
        <v>102</v>
      </c>
      <c r="R1741">
        <v>3932905</v>
      </c>
      <c r="T1741" t="s">
        <v>6313</v>
      </c>
      <c r="V1741" t="s">
        <v>12650</v>
      </c>
      <c r="W1741">
        <v>31898</v>
      </c>
    </row>
    <row r="1742" spans="1:23" x14ac:dyDescent="0.25">
      <c r="A1742" t="s">
        <v>14138</v>
      </c>
      <c r="B1742">
        <v>1</v>
      </c>
      <c r="C1742" t="s">
        <v>14139</v>
      </c>
      <c r="D1742" t="s">
        <v>64</v>
      </c>
      <c r="F1742" t="s">
        <v>6199</v>
      </c>
      <c r="G1742">
        <v>38</v>
      </c>
      <c r="H1742" t="s">
        <v>7128</v>
      </c>
      <c r="I1742" t="s">
        <v>14139</v>
      </c>
      <c r="K1742">
        <v>1</v>
      </c>
      <c r="L1742" t="s">
        <v>6989</v>
      </c>
      <c r="M1742" t="s">
        <v>14140</v>
      </c>
      <c r="N1742">
        <v>24</v>
      </c>
      <c r="O1742" t="s">
        <v>14141</v>
      </c>
      <c r="P1742" t="s">
        <v>64</v>
      </c>
      <c r="T1742" t="s">
        <v>6313</v>
      </c>
      <c r="V1742" t="s">
        <v>14142</v>
      </c>
    </row>
    <row r="1743" spans="1:23" x14ac:dyDescent="0.25">
      <c r="A1743" t="s">
        <v>14143</v>
      </c>
      <c r="B1743">
        <v>1</v>
      </c>
      <c r="C1743" t="s">
        <v>14144</v>
      </c>
      <c r="F1743" t="s">
        <v>6231</v>
      </c>
      <c r="G1743">
        <v>0</v>
      </c>
      <c r="H1743" t="s">
        <v>30</v>
      </c>
      <c r="I1743" t="s">
        <v>14144</v>
      </c>
      <c r="J1743">
        <v>17928</v>
      </c>
      <c r="K1743">
        <v>0</v>
      </c>
      <c r="L1743" t="s">
        <v>11327</v>
      </c>
      <c r="M1743" t="s">
        <v>14145</v>
      </c>
      <c r="O1743" t="s">
        <v>14146</v>
      </c>
      <c r="P1743" t="s">
        <v>30</v>
      </c>
      <c r="T1743" t="s">
        <v>30</v>
      </c>
    </row>
    <row r="1744" spans="1:23" x14ac:dyDescent="0.25">
      <c r="A1744" t="s">
        <v>14147</v>
      </c>
      <c r="B1744">
        <v>1</v>
      </c>
      <c r="C1744" t="s">
        <v>14148</v>
      </c>
      <c r="D1744" t="s">
        <v>102</v>
      </c>
      <c r="F1744" t="s">
        <v>6231</v>
      </c>
      <c r="G1744">
        <v>80</v>
      </c>
      <c r="H1744" t="s">
        <v>6611</v>
      </c>
      <c r="I1744" t="s">
        <v>14148</v>
      </c>
      <c r="J1744">
        <v>21956</v>
      </c>
      <c r="K1744">
        <v>2</v>
      </c>
      <c r="L1744" t="s">
        <v>14149</v>
      </c>
      <c r="M1744" t="s">
        <v>7547</v>
      </c>
      <c r="N1744">
        <v>25</v>
      </c>
      <c r="O1744" t="s">
        <v>14150</v>
      </c>
      <c r="P1744" t="s">
        <v>102</v>
      </c>
      <c r="R1744">
        <v>3929831</v>
      </c>
      <c r="T1744" t="s">
        <v>6212</v>
      </c>
      <c r="V1744" t="s">
        <v>14151</v>
      </c>
      <c r="W1744">
        <v>33233</v>
      </c>
    </row>
    <row r="1745" spans="1:23" x14ac:dyDescent="0.25">
      <c r="A1745" t="s">
        <v>14152</v>
      </c>
      <c r="B1745">
        <v>1</v>
      </c>
      <c r="C1745" t="s">
        <v>14153</v>
      </c>
      <c r="D1745" t="s">
        <v>6610</v>
      </c>
      <c r="E1745" t="s">
        <v>14154</v>
      </c>
      <c r="F1745" t="s">
        <v>6199</v>
      </c>
      <c r="G1745">
        <v>9</v>
      </c>
      <c r="H1745" t="s">
        <v>6289</v>
      </c>
      <c r="I1745" t="s">
        <v>14153</v>
      </c>
      <c r="J1745">
        <v>18096</v>
      </c>
      <c r="K1745">
        <v>6</v>
      </c>
      <c r="L1745" t="s">
        <v>6620</v>
      </c>
      <c r="M1745" t="s">
        <v>14155</v>
      </c>
      <c r="N1745">
        <v>28</v>
      </c>
      <c r="O1745" t="s">
        <v>14156</v>
      </c>
      <c r="P1745" t="s">
        <v>6610</v>
      </c>
      <c r="R1745">
        <v>2578698</v>
      </c>
      <c r="T1745" t="s">
        <v>6212</v>
      </c>
      <c r="V1745" t="s">
        <v>14157</v>
      </c>
      <c r="W1745">
        <v>29413</v>
      </c>
    </row>
    <row r="1746" spans="1:23" x14ac:dyDescent="0.25">
      <c r="A1746" t="s">
        <v>257</v>
      </c>
      <c r="B1746">
        <v>1</v>
      </c>
      <c r="C1746" t="s">
        <v>14158</v>
      </c>
      <c r="D1746" t="s">
        <v>64</v>
      </c>
      <c r="E1746" t="s">
        <v>14159</v>
      </c>
      <c r="F1746" t="s">
        <v>6199</v>
      </c>
      <c r="G1746">
        <v>24</v>
      </c>
      <c r="H1746" t="s">
        <v>6739</v>
      </c>
      <c r="I1746" t="s">
        <v>14158</v>
      </c>
      <c r="J1746">
        <v>19109</v>
      </c>
      <c r="K1746">
        <v>5</v>
      </c>
      <c r="L1746" t="s">
        <v>6913</v>
      </c>
      <c r="M1746" t="s">
        <v>14160</v>
      </c>
      <c r="N1746">
        <v>27</v>
      </c>
      <c r="O1746" t="s">
        <v>14161</v>
      </c>
      <c r="P1746" t="s">
        <v>64</v>
      </c>
      <c r="R1746">
        <v>3042494</v>
      </c>
      <c r="T1746" t="s">
        <v>6313</v>
      </c>
      <c r="U1746" t="s">
        <v>62</v>
      </c>
      <c r="V1746" t="s">
        <v>11054</v>
      </c>
      <c r="W1746">
        <v>30301</v>
      </c>
    </row>
    <row r="1747" spans="1:23" x14ac:dyDescent="0.25">
      <c r="A1747" t="s">
        <v>14162</v>
      </c>
      <c r="B1747">
        <v>1</v>
      </c>
      <c r="C1747" t="s">
        <v>14163</v>
      </c>
      <c r="D1747" t="s">
        <v>102</v>
      </c>
      <c r="F1747" t="s">
        <v>6199</v>
      </c>
      <c r="G1747">
        <v>89</v>
      </c>
      <c r="H1747" t="s">
        <v>6315</v>
      </c>
      <c r="I1747" t="s">
        <v>14163</v>
      </c>
      <c r="J1747">
        <v>25974</v>
      </c>
      <c r="K1747">
        <v>1</v>
      </c>
      <c r="L1747" t="s">
        <v>9166</v>
      </c>
      <c r="M1747" t="s">
        <v>14164</v>
      </c>
      <c r="N1747">
        <v>23</v>
      </c>
      <c r="O1747" t="s">
        <v>14165</v>
      </c>
      <c r="P1747" t="s">
        <v>102</v>
      </c>
      <c r="S1747">
        <v>7</v>
      </c>
      <c r="T1747" t="s">
        <v>6204</v>
      </c>
      <c r="U1747" t="s">
        <v>28</v>
      </c>
      <c r="V1747" t="s">
        <v>13761</v>
      </c>
    </row>
    <row r="1748" spans="1:23" x14ac:dyDescent="0.25">
      <c r="A1748" t="s">
        <v>14166</v>
      </c>
      <c r="B1748">
        <v>1</v>
      </c>
      <c r="C1748" t="s">
        <v>14167</v>
      </c>
      <c r="D1748" t="s">
        <v>102</v>
      </c>
      <c r="F1748" t="s">
        <v>6199</v>
      </c>
      <c r="G1748">
        <v>82</v>
      </c>
      <c r="H1748" t="s">
        <v>5451</v>
      </c>
      <c r="I1748" t="s">
        <v>14167</v>
      </c>
      <c r="J1748">
        <v>25447</v>
      </c>
      <c r="K1748">
        <v>2</v>
      </c>
      <c r="L1748" t="s">
        <v>14168</v>
      </c>
      <c r="M1748" t="s">
        <v>8789</v>
      </c>
      <c r="N1748">
        <v>26</v>
      </c>
      <c r="O1748" t="s">
        <v>14169</v>
      </c>
      <c r="P1748" t="s">
        <v>102</v>
      </c>
      <c r="T1748" t="s">
        <v>6219</v>
      </c>
      <c r="U1748" t="s">
        <v>70</v>
      </c>
      <c r="V1748" t="s">
        <v>14170</v>
      </c>
    </row>
    <row r="1749" spans="1:23" x14ac:dyDescent="0.25">
      <c r="A1749" t="s">
        <v>14171</v>
      </c>
      <c r="B1749">
        <v>1</v>
      </c>
      <c r="C1749" t="s">
        <v>14172</v>
      </c>
      <c r="D1749" t="s">
        <v>126</v>
      </c>
      <c r="F1749" t="s">
        <v>6231</v>
      </c>
      <c r="G1749">
        <v>0</v>
      </c>
      <c r="H1749" t="s">
        <v>7182</v>
      </c>
      <c r="I1749" t="s">
        <v>14172</v>
      </c>
      <c r="J1749">
        <v>17036</v>
      </c>
      <c r="K1749">
        <v>1</v>
      </c>
      <c r="L1749" t="s">
        <v>6811</v>
      </c>
      <c r="M1749" t="s">
        <v>14173</v>
      </c>
      <c r="N1749">
        <v>26</v>
      </c>
      <c r="O1749" t="s">
        <v>14174</v>
      </c>
      <c r="P1749" t="s">
        <v>126</v>
      </c>
      <c r="R1749">
        <v>2512509</v>
      </c>
      <c r="T1749" t="s">
        <v>6324</v>
      </c>
      <c r="V1749" t="s">
        <v>14175</v>
      </c>
      <c r="W1749">
        <v>28912</v>
      </c>
    </row>
    <row r="1750" spans="1:23" x14ac:dyDescent="0.25">
      <c r="A1750" t="s">
        <v>14176</v>
      </c>
      <c r="B1750">
        <v>1</v>
      </c>
      <c r="C1750" t="s">
        <v>14177</v>
      </c>
      <c r="D1750" t="s">
        <v>64</v>
      </c>
      <c r="F1750" t="s">
        <v>6199</v>
      </c>
      <c r="G1750">
        <v>30</v>
      </c>
      <c r="H1750" t="s">
        <v>6421</v>
      </c>
      <c r="I1750" t="s">
        <v>14177</v>
      </c>
      <c r="J1750">
        <v>18705</v>
      </c>
      <c r="K1750">
        <v>6</v>
      </c>
      <c r="L1750" t="s">
        <v>14178</v>
      </c>
      <c r="M1750" t="s">
        <v>9708</v>
      </c>
      <c r="N1750">
        <v>29</v>
      </c>
      <c r="O1750" t="s">
        <v>14179</v>
      </c>
      <c r="P1750" t="s">
        <v>64</v>
      </c>
      <c r="R1750">
        <v>2577106</v>
      </c>
      <c r="T1750" t="s">
        <v>6313</v>
      </c>
      <c r="V1750" t="s">
        <v>14180</v>
      </c>
      <c r="W1750">
        <v>30016</v>
      </c>
    </row>
    <row r="1751" spans="1:23" x14ac:dyDescent="0.25">
      <c r="A1751" t="s">
        <v>369</v>
      </c>
      <c r="B1751">
        <v>1</v>
      </c>
      <c r="C1751" t="s">
        <v>14181</v>
      </c>
      <c r="D1751" t="s">
        <v>102</v>
      </c>
      <c r="E1751" t="s">
        <v>14182</v>
      </c>
      <c r="F1751" t="s">
        <v>6199</v>
      </c>
      <c r="G1751">
        <v>0</v>
      </c>
      <c r="H1751" t="s">
        <v>6697</v>
      </c>
      <c r="I1751" t="s">
        <v>14181</v>
      </c>
      <c r="J1751">
        <v>19008</v>
      </c>
      <c r="K1751">
        <v>5</v>
      </c>
      <c r="L1751" t="s">
        <v>6368</v>
      </c>
      <c r="M1751" t="s">
        <v>14183</v>
      </c>
      <c r="N1751">
        <v>27</v>
      </c>
      <c r="O1751" t="s">
        <v>14184</v>
      </c>
      <c r="P1751" t="s">
        <v>102</v>
      </c>
      <c r="R1751">
        <v>3039725</v>
      </c>
      <c r="T1751" t="s">
        <v>6454</v>
      </c>
      <c r="V1751" t="s">
        <v>14185</v>
      </c>
      <c r="W1751">
        <v>30246</v>
      </c>
    </row>
    <row r="1752" spans="1:23" x14ac:dyDescent="0.25">
      <c r="A1752" t="s">
        <v>14186</v>
      </c>
      <c r="B1752">
        <v>1</v>
      </c>
      <c r="C1752" t="s">
        <v>14187</v>
      </c>
      <c r="D1752" t="s">
        <v>102</v>
      </c>
      <c r="F1752" t="s">
        <v>6199</v>
      </c>
      <c r="G1752">
        <v>86</v>
      </c>
      <c r="H1752" t="s">
        <v>6724</v>
      </c>
      <c r="I1752" t="s">
        <v>14187</v>
      </c>
      <c r="K1752">
        <v>1</v>
      </c>
      <c r="L1752" t="s">
        <v>6246</v>
      </c>
      <c r="M1752" t="s">
        <v>12581</v>
      </c>
      <c r="N1752">
        <v>22</v>
      </c>
      <c r="O1752" t="s">
        <v>14188</v>
      </c>
      <c r="P1752" t="s">
        <v>102</v>
      </c>
      <c r="T1752" t="s">
        <v>6212</v>
      </c>
      <c r="V1752" t="s">
        <v>14189</v>
      </c>
    </row>
    <row r="1753" spans="1:23" x14ac:dyDescent="0.25">
      <c r="A1753" t="s">
        <v>14190</v>
      </c>
      <c r="B1753">
        <v>1</v>
      </c>
      <c r="C1753" t="s">
        <v>14191</v>
      </c>
      <c r="D1753" t="s">
        <v>102</v>
      </c>
      <c r="F1753" t="s">
        <v>6199</v>
      </c>
      <c r="G1753">
        <v>13</v>
      </c>
      <c r="H1753" t="s">
        <v>6690</v>
      </c>
      <c r="I1753" t="s">
        <v>14191</v>
      </c>
      <c r="J1753">
        <v>21751</v>
      </c>
      <c r="K1753">
        <v>2</v>
      </c>
      <c r="L1753" t="s">
        <v>6310</v>
      </c>
      <c r="M1753" t="s">
        <v>13073</v>
      </c>
      <c r="N1753">
        <v>24</v>
      </c>
      <c r="O1753" t="s">
        <v>14192</v>
      </c>
      <c r="P1753" t="s">
        <v>102</v>
      </c>
      <c r="R1753">
        <v>4039000</v>
      </c>
      <c r="T1753" t="s">
        <v>6346</v>
      </c>
      <c r="V1753" t="s">
        <v>14193</v>
      </c>
      <c r="W1753">
        <v>33267</v>
      </c>
    </row>
    <row r="1754" spans="1:23" x14ac:dyDescent="0.25">
      <c r="A1754" t="s">
        <v>14194</v>
      </c>
      <c r="B1754">
        <v>1</v>
      </c>
      <c r="C1754" t="s">
        <v>14195</v>
      </c>
      <c r="D1754" t="s">
        <v>126</v>
      </c>
      <c r="E1754" t="s">
        <v>14196</v>
      </c>
      <c r="F1754" t="s">
        <v>6199</v>
      </c>
      <c r="G1754">
        <v>0</v>
      </c>
      <c r="H1754" t="s">
        <v>6664</v>
      </c>
      <c r="I1754" t="s">
        <v>14195</v>
      </c>
      <c r="J1754">
        <v>19579</v>
      </c>
      <c r="K1754">
        <v>5</v>
      </c>
      <c r="L1754" t="s">
        <v>14197</v>
      </c>
      <c r="M1754" t="s">
        <v>14198</v>
      </c>
      <c r="N1754">
        <v>27</v>
      </c>
      <c r="O1754" t="s">
        <v>14199</v>
      </c>
      <c r="P1754" t="s">
        <v>126</v>
      </c>
      <c r="R1754">
        <v>3046705</v>
      </c>
      <c r="T1754" t="s">
        <v>6227</v>
      </c>
      <c r="V1754" t="s">
        <v>14200</v>
      </c>
      <c r="W1754">
        <v>30763</v>
      </c>
    </row>
    <row r="1755" spans="1:23" x14ac:dyDescent="0.25">
      <c r="A1755" t="s">
        <v>14201</v>
      </c>
      <c r="B1755">
        <v>1</v>
      </c>
      <c r="C1755" t="s">
        <v>14202</v>
      </c>
      <c r="D1755" t="s">
        <v>126</v>
      </c>
      <c r="F1755" t="s">
        <v>6199</v>
      </c>
      <c r="G1755">
        <v>81</v>
      </c>
      <c r="H1755" t="s">
        <v>6208</v>
      </c>
      <c r="I1755" t="s">
        <v>14202</v>
      </c>
      <c r="K1755">
        <v>1</v>
      </c>
      <c r="L1755" t="s">
        <v>6452</v>
      </c>
      <c r="M1755" t="s">
        <v>14203</v>
      </c>
      <c r="N1755">
        <v>24</v>
      </c>
      <c r="O1755" t="s">
        <v>14204</v>
      </c>
      <c r="P1755" t="s">
        <v>126</v>
      </c>
      <c r="T1755" t="s">
        <v>6363</v>
      </c>
      <c r="V1755" t="s">
        <v>14205</v>
      </c>
    </row>
    <row r="1756" spans="1:23" x14ac:dyDescent="0.25">
      <c r="A1756" t="s">
        <v>14206</v>
      </c>
      <c r="B1756">
        <v>1</v>
      </c>
      <c r="C1756" t="s">
        <v>14207</v>
      </c>
      <c r="D1756" t="s">
        <v>29</v>
      </c>
      <c r="F1756" t="s">
        <v>6199</v>
      </c>
      <c r="G1756">
        <v>16</v>
      </c>
      <c r="H1756" t="s">
        <v>6629</v>
      </c>
      <c r="I1756" t="s">
        <v>14207</v>
      </c>
      <c r="K1756">
        <v>1</v>
      </c>
      <c r="L1756" t="s">
        <v>12950</v>
      </c>
      <c r="M1756" t="s">
        <v>14208</v>
      </c>
      <c r="N1756">
        <v>23</v>
      </c>
      <c r="O1756" t="s">
        <v>14209</v>
      </c>
      <c r="P1756" t="s">
        <v>29</v>
      </c>
      <c r="T1756" t="s">
        <v>6227</v>
      </c>
      <c r="V1756" t="s">
        <v>6314</v>
      </c>
    </row>
    <row r="1757" spans="1:23" x14ac:dyDescent="0.25">
      <c r="A1757" t="s">
        <v>14210</v>
      </c>
      <c r="B1757">
        <v>1</v>
      </c>
      <c r="C1757" t="s">
        <v>14211</v>
      </c>
      <c r="D1757" t="s">
        <v>102</v>
      </c>
      <c r="F1757" t="s">
        <v>6231</v>
      </c>
      <c r="G1757">
        <v>17</v>
      </c>
      <c r="H1757" t="s">
        <v>6239</v>
      </c>
      <c r="I1757" t="s">
        <v>14211</v>
      </c>
      <c r="J1757">
        <v>16734</v>
      </c>
      <c r="K1757">
        <v>6</v>
      </c>
      <c r="L1757" t="s">
        <v>6014</v>
      </c>
      <c r="M1757" t="s">
        <v>6796</v>
      </c>
      <c r="N1757">
        <v>28</v>
      </c>
      <c r="O1757" t="s">
        <v>14212</v>
      </c>
      <c r="P1757" t="s">
        <v>102</v>
      </c>
      <c r="R1757">
        <v>17257</v>
      </c>
      <c r="T1757" t="s">
        <v>6324</v>
      </c>
      <c r="V1757" t="s">
        <v>14213</v>
      </c>
      <c r="W1757">
        <v>28118</v>
      </c>
    </row>
    <row r="1758" spans="1:23" x14ac:dyDescent="0.25">
      <c r="A1758" t="s">
        <v>14214</v>
      </c>
      <c r="B1758">
        <v>1</v>
      </c>
      <c r="C1758" t="s">
        <v>14215</v>
      </c>
      <c r="D1758" t="s">
        <v>29</v>
      </c>
      <c r="F1758" t="s">
        <v>6231</v>
      </c>
      <c r="G1758">
        <v>2</v>
      </c>
      <c r="H1758" t="s">
        <v>7921</v>
      </c>
      <c r="I1758" t="s">
        <v>14215</v>
      </c>
      <c r="J1758">
        <v>16382</v>
      </c>
      <c r="K1758">
        <v>8</v>
      </c>
      <c r="L1758" t="s">
        <v>9356</v>
      </c>
      <c r="M1758" t="s">
        <v>14216</v>
      </c>
      <c r="N1758">
        <v>30</v>
      </c>
      <c r="O1758" t="s">
        <v>14217</v>
      </c>
      <c r="P1758" t="s">
        <v>29</v>
      </c>
      <c r="R1758">
        <v>17337</v>
      </c>
      <c r="T1758" t="s">
        <v>6355</v>
      </c>
      <c r="V1758" t="s">
        <v>10484</v>
      </c>
      <c r="W1758">
        <v>28142</v>
      </c>
    </row>
    <row r="1759" spans="1:23" x14ac:dyDescent="0.25">
      <c r="A1759" t="s">
        <v>14218</v>
      </c>
      <c r="B1759">
        <v>1</v>
      </c>
      <c r="C1759" t="s">
        <v>14219</v>
      </c>
      <c r="D1759" t="s">
        <v>102</v>
      </c>
      <c r="F1759" t="s">
        <v>6199</v>
      </c>
      <c r="G1759">
        <v>25</v>
      </c>
      <c r="H1759" t="s">
        <v>7341</v>
      </c>
      <c r="I1759" t="s">
        <v>14219</v>
      </c>
      <c r="J1759">
        <v>28604</v>
      </c>
      <c r="K1759">
        <v>0</v>
      </c>
      <c r="L1759" t="s">
        <v>14220</v>
      </c>
      <c r="M1759" t="s">
        <v>14221</v>
      </c>
      <c r="O1759" t="s">
        <v>14222</v>
      </c>
      <c r="P1759" t="s">
        <v>102</v>
      </c>
      <c r="T1759" t="s">
        <v>6346</v>
      </c>
    </row>
    <row r="1760" spans="1:23" x14ac:dyDescent="0.25">
      <c r="A1760" t="s">
        <v>225</v>
      </c>
      <c r="B1760">
        <v>1</v>
      </c>
      <c r="C1760" t="s">
        <v>5195</v>
      </c>
      <c r="D1760" t="s">
        <v>64</v>
      </c>
      <c r="E1760" t="s">
        <v>14223</v>
      </c>
      <c r="F1760" t="s">
        <v>6199</v>
      </c>
      <c r="G1760">
        <v>28</v>
      </c>
      <c r="H1760" t="s">
        <v>6260</v>
      </c>
      <c r="I1760" t="s">
        <v>5195</v>
      </c>
      <c r="J1760">
        <v>19319</v>
      </c>
      <c r="K1760">
        <v>7</v>
      </c>
      <c r="L1760" t="s">
        <v>6224</v>
      </c>
      <c r="M1760" t="s">
        <v>14224</v>
      </c>
      <c r="N1760">
        <v>29</v>
      </c>
      <c r="O1760" t="s">
        <v>14225</v>
      </c>
      <c r="P1760" t="s">
        <v>64</v>
      </c>
      <c r="R1760">
        <v>3049916</v>
      </c>
      <c r="T1760" t="s">
        <v>6313</v>
      </c>
      <c r="V1760" t="s">
        <v>14226</v>
      </c>
      <c r="W1760">
        <v>30552</v>
      </c>
    </row>
    <row r="1761" spans="1:23" x14ac:dyDescent="0.25">
      <c r="A1761" t="s">
        <v>795</v>
      </c>
      <c r="B1761">
        <v>1</v>
      </c>
      <c r="C1761" t="s">
        <v>14227</v>
      </c>
      <c r="D1761" t="s">
        <v>102</v>
      </c>
      <c r="E1761" t="s">
        <v>14228</v>
      </c>
      <c r="F1761" t="s">
        <v>6199</v>
      </c>
      <c r="G1761">
        <v>0</v>
      </c>
      <c r="H1761" t="s">
        <v>6336</v>
      </c>
      <c r="I1761" t="s">
        <v>14227</v>
      </c>
      <c r="J1761">
        <v>16728</v>
      </c>
      <c r="K1761">
        <v>11</v>
      </c>
      <c r="L1761" t="s">
        <v>14229</v>
      </c>
      <c r="M1761" t="s">
        <v>14230</v>
      </c>
      <c r="N1761">
        <v>32</v>
      </c>
      <c r="O1761" t="s">
        <v>14231</v>
      </c>
      <c r="P1761" t="s">
        <v>102</v>
      </c>
      <c r="R1761">
        <v>14269</v>
      </c>
      <c r="T1761" t="s">
        <v>6204</v>
      </c>
      <c r="V1761" t="s">
        <v>14232</v>
      </c>
      <c r="W1761">
        <v>25120</v>
      </c>
    </row>
    <row r="1762" spans="1:23" x14ac:dyDescent="0.25">
      <c r="A1762" t="s">
        <v>14233</v>
      </c>
      <c r="B1762">
        <v>1</v>
      </c>
      <c r="C1762" t="s">
        <v>14234</v>
      </c>
      <c r="D1762" t="s">
        <v>31</v>
      </c>
      <c r="F1762" t="s">
        <v>6231</v>
      </c>
      <c r="G1762">
        <v>8</v>
      </c>
      <c r="H1762" t="s">
        <v>6296</v>
      </c>
      <c r="I1762" t="s">
        <v>14234</v>
      </c>
      <c r="J1762">
        <v>6902</v>
      </c>
      <c r="K1762">
        <v>16</v>
      </c>
      <c r="L1762" t="s">
        <v>6018</v>
      </c>
      <c r="M1762" t="s">
        <v>14235</v>
      </c>
      <c r="N1762">
        <v>38</v>
      </c>
      <c r="O1762" t="s">
        <v>14236</v>
      </c>
      <c r="P1762" t="s">
        <v>31</v>
      </c>
      <c r="R1762">
        <v>5662</v>
      </c>
      <c r="T1762" t="s">
        <v>6371</v>
      </c>
      <c r="V1762" t="s">
        <v>14237</v>
      </c>
      <c r="W1762">
        <v>6896</v>
      </c>
    </row>
    <row r="1763" spans="1:23" x14ac:dyDescent="0.25">
      <c r="A1763" t="s">
        <v>14238</v>
      </c>
      <c r="B1763">
        <v>1</v>
      </c>
      <c r="C1763" t="s">
        <v>14239</v>
      </c>
      <c r="D1763" t="s">
        <v>64</v>
      </c>
      <c r="F1763" t="s">
        <v>6199</v>
      </c>
      <c r="G1763">
        <v>36</v>
      </c>
      <c r="H1763" t="s">
        <v>6367</v>
      </c>
      <c r="I1763" t="s">
        <v>14239</v>
      </c>
      <c r="K1763">
        <v>1</v>
      </c>
      <c r="L1763" t="s">
        <v>14240</v>
      </c>
      <c r="M1763" t="s">
        <v>14241</v>
      </c>
      <c r="N1763">
        <v>24</v>
      </c>
      <c r="O1763" t="s">
        <v>14242</v>
      </c>
      <c r="P1763" t="s">
        <v>64</v>
      </c>
      <c r="T1763" t="s">
        <v>6313</v>
      </c>
      <c r="V1763" t="s">
        <v>14243</v>
      </c>
    </row>
    <row r="1764" spans="1:23" x14ac:dyDescent="0.25">
      <c r="A1764" t="s">
        <v>1674</v>
      </c>
      <c r="B1764">
        <v>1</v>
      </c>
      <c r="C1764" t="s">
        <v>2826</v>
      </c>
      <c r="D1764" t="s">
        <v>29</v>
      </c>
      <c r="F1764" t="s">
        <v>6199</v>
      </c>
      <c r="G1764">
        <v>6</v>
      </c>
      <c r="H1764" t="s">
        <v>6807</v>
      </c>
      <c r="I1764" t="s">
        <v>2826</v>
      </c>
      <c r="J1764">
        <v>22492</v>
      </c>
      <c r="K1764">
        <v>5</v>
      </c>
      <c r="L1764" t="s">
        <v>7570</v>
      </c>
      <c r="M1764" t="s">
        <v>13817</v>
      </c>
      <c r="N1764">
        <v>27</v>
      </c>
      <c r="O1764" t="s">
        <v>14244</v>
      </c>
      <c r="P1764" t="s">
        <v>29</v>
      </c>
      <c r="S1764">
        <v>2</v>
      </c>
      <c r="T1764" t="s">
        <v>6204</v>
      </c>
      <c r="U1764" t="s">
        <v>62</v>
      </c>
      <c r="V1764" t="s">
        <v>14245</v>
      </c>
    </row>
    <row r="1765" spans="1:23" x14ac:dyDescent="0.25">
      <c r="A1765" t="s">
        <v>14246</v>
      </c>
      <c r="B1765">
        <v>1</v>
      </c>
      <c r="C1765" t="s">
        <v>14247</v>
      </c>
      <c r="D1765" t="s">
        <v>102</v>
      </c>
      <c r="F1765" t="s">
        <v>6199</v>
      </c>
      <c r="G1765">
        <v>89</v>
      </c>
      <c r="H1765" t="s">
        <v>6289</v>
      </c>
      <c r="I1765" t="s">
        <v>14247</v>
      </c>
      <c r="K1765">
        <v>1</v>
      </c>
      <c r="L1765" t="s">
        <v>14248</v>
      </c>
      <c r="M1765" t="s">
        <v>13779</v>
      </c>
      <c r="O1765" t="s">
        <v>14249</v>
      </c>
      <c r="P1765" t="s">
        <v>102</v>
      </c>
      <c r="T1765" t="s">
        <v>6204</v>
      </c>
    </row>
    <row r="1766" spans="1:23" x14ac:dyDescent="0.25">
      <c r="A1766" t="s">
        <v>14250</v>
      </c>
      <c r="B1766">
        <v>1</v>
      </c>
      <c r="C1766" t="s">
        <v>14251</v>
      </c>
      <c r="D1766" t="s">
        <v>126</v>
      </c>
      <c r="E1766" t="s">
        <v>14252</v>
      </c>
      <c r="F1766" t="s">
        <v>6199</v>
      </c>
      <c r="G1766">
        <v>88</v>
      </c>
      <c r="H1766" t="s">
        <v>6947</v>
      </c>
      <c r="I1766" t="s">
        <v>14251</v>
      </c>
      <c r="J1766">
        <v>21481</v>
      </c>
      <c r="K1766">
        <v>3</v>
      </c>
      <c r="L1766" t="s">
        <v>6982</v>
      </c>
      <c r="M1766" t="s">
        <v>14253</v>
      </c>
      <c r="N1766">
        <v>26</v>
      </c>
      <c r="O1766" t="s">
        <v>14254</v>
      </c>
      <c r="P1766" t="s">
        <v>126</v>
      </c>
      <c r="R1766">
        <v>3116195</v>
      </c>
      <c r="T1766" t="s">
        <v>6227</v>
      </c>
      <c r="V1766" t="s">
        <v>14255</v>
      </c>
      <c r="W1766">
        <v>32313</v>
      </c>
    </row>
    <row r="1767" spans="1:23" x14ac:dyDescent="0.25">
      <c r="A1767" t="s">
        <v>14256</v>
      </c>
      <c r="B1767">
        <v>1</v>
      </c>
      <c r="C1767" t="s">
        <v>14257</v>
      </c>
      <c r="F1767" t="s">
        <v>6231</v>
      </c>
      <c r="G1767">
        <v>0</v>
      </c>
      <c r="H1767" t="s">
        <v>30</v>
      </c>
      <c r="I1767" t="s">
        <v>14257</v>
      </c>
      <c r="J1767">
        <v>19796</v>
      </c>
      <c r="K1767">
        <v>0</v>
      </c>
      <c r="L1767" t="s">
        <v>14258</v>
      </c>
      <c r="M1767" t="s">
        <v>14259</v>
      </c>
      <c r="O1767" t="s">
        <v>14260</v>
      </c>
      <c r="P1767" t="s">
        <v>30</v>
      </c>
      <c r="T1767" t="s">
        <v>30</v>
      </c>
    </row>
    <row r="1768" spans="1:23" x14ac:dyDescent="0.25">
      <c r="A1768" t="s">
        <v>14261</v>
      </c>
      <c r="B1768">
        <v>1</v>
      </c>
      <c r="C1768" t="s">
        <v>14262</v>
      </c>
      <c r="D1768" t="s">
        <v>102</v>
      </c>
      <c r="E1768" t="s">
        <v>14263</v>
      </c>
      <c r="F1768" t="s">
        <v>6199</v>
      </c>
      <c r="G1768">
        <v>84</v>
      </c>
      <c r="H1768" t="s">
        <v>8014</v>
      </c>
      <c r="I1768" t="s">
        <v>14262</v>
      </c>
      <c r="J1768">
        <v>20634</v>
      </c>
      <c r="K1768">
        <v>4</v>
      </c>
      <c r="L1768" t="s">
        <v>12950</v>
      </c>
      <c r="M1768" t="s">
        <v>6885</v>
      </c>
      <c r="N1768">
        <v>27</v>
      </c>
      <c r="O1768" t="s">
        <v>14264</v>
      </c>
      <c r="P1768" t="s">
        <v>102</v>
      </c>
      <c r="R1768">
        <v>4339828</v>
      </c>
      <c r="T1768" t="s">
        <v>6446</v>
      </c>
      <c r="V1768" t="s">
        <v>14265</v>
      </c>
      <c r="W1768">
        <v>31718</v>
      </c>
    </row>
    <row r="1769" spans="1:23" x14ac:dyDescent="0.25">
      <c r="A1769" t="s">
        <v>14266</v>
      </c>
      <c r="B1769">
        <v>1</v>
      </c>
      <c r="C1769" t="s">
        <v>14267</v>
      </c>
      <c r="D1769" t="s">
        <v>102</v>
      </c>
      <c r="F1769" t="s">
        <v>6199</v>
      </c>
      <c r="G1769">
        <v>81</v>
      </c>
      <c r="H1769" t="s">
        <v>6296</v>
      </c>
      <c r="I1769" t="s">
        <v>14267</v>
      </c>
      <c r="K1769">
        <v>1</v>
      </c>
      <c r="L1769" t="s">
        <v>8609</v>
      </c>
      <c r="M1769" t="s">
        <v>14268</v>
      </c>
      <c r="N1769">
        <v>25</v>
      </c>
      <c r="O1769" t="s">
        <v>14269</v>
      </c>
      <c r="P1769" t="s">
        <v>102</v>
      </c>
      <c r="T1769" t="s">
        <v>6204</v>
      </c>
      <c r="V1769" t="s">
        <v>10570</v>
      </c>
    </row>
    <row r="1770" spans="1:23" x14ac:dyDescent="0.25">
      <c r="A1770" t="s">
        <v>14270</v>
      </c>
      <c r="B1770">
        <v>1</v>
      </c>
      <c r="C1770" t="s">
        <v>14271</v>
      </c>
      <c r="D1770" t="s">
        <v>102</v>
      </c>
      <c r="E1770" t="s">
        <v>14272</v>
      </c>
      <c r="F1770" t="s">
        <v>6199</v>
      </c>
      <c r="G1770">
        <v>18</v>
      </c>
      <c r="H1770" t="s">
        <v>6296</v>
      </c>
      <c r="I1770" t="s">
        <v>14271</v>
      </c>
      <c r="J1770">
        <v>20071</v>
      </c>
      <c r="K1770">
        <v>8</v>
      </c>
      <c r="L1770" t="s">
        <v>12862</v>
      </c>
      <c r="M1770" t="s">
        <v>14273</v>
      </c>
      <c r="N1770">
        <v>31</v>
      </c>
      <c r="O1770" t="s">
        <v>14274</v>
      </c>
      <c r="P1770" t="s">
        <v>102</v>
      </c>
      <c r="R1770">
        <v>3046401</v>
      </c>
      <c r="T1770" t="s">
        <v>6204</v>
      </c>
      <c r="V1770" t="s">
        <v>14275</v>
      </c>
      <c r="W1770">
        <v>31517</v>
      </c>
    </row>
    <row r="1771" spans="1:23" x14ac:dyDescent="0.25">
      <c r="A1771" t="s">
        <v>14276</v>
      </c>
      <c r="B1771">
        <v>1</v>
      </c>
      <c r="C1771" t="s">
        <v>14277</v>
      </c>
      <c r="D1771" t="s">
        <v>102</v>
      </c>
      <c r="E1771" t="s">
        <v>14278</v>
      </c>
      <c r="F1771" t="s">
        <v>6199</v>
      </c>
      <c r="G1771">
        <v>16</v>
      </c>
      <c r="H1771" t="s">
        <v>6647</v>
      </c>
      <c r="I1771" t="s">
        <v>14277</v>
      </c>
      <c r="J1771">
        <v>18211</v>
      </c>
      <c r="K1771">
        <v>6</v>
      </c>
      <c r="L1771" t="s">
        <v>14279</v>
      </c>
      <c r="M1771" t="s">
        <v>6655</v>
      </c>
      <c r="N1771">
        <v>28</v>
      </c>
      <c r="O1771" t="s">
        <v>14280</v>
      </c>
      <c r="P1771" t="s">
        <v>102</v>
      </c>
      <c r="R1771">
        <v>2971719</v>
      </c>
      <c r="T1771" t="s">
        <v>6212</v>
      </c>
      <c r="V1771" t="s">
        <v>14281</v>
      </c>
      <c r="W1771">
        <v>29679</v>
      </c>
    </row>
    <row r="1772" spans="1:23" x14ac:dyDescent="0.25">
      <c r="A1772" t="s">
        <v>14282</v>
      </c>
      <c r="B1772">
        <v>1</v>
      </c>
      <c r="C1772" t="s">
        <v>14283</v>
      </c>
      <c r="D1772" t="s">
        <v>31</v>
      </c>
      <c r="F1772" t="s">
        <v>6199</v>
      </c>
      <c r="G1772">
        <v>36</v>
      </c>
      <c r="H1772" t="s">
        <v>6289</v>
      </c>
      <c r="I1772" t="s">
        <v>14283</v>
      </c>
      <c r="J1772">
        <v>23304</v>
      </c>
      <c r="K1772">
        <v>4</v>
      </c>
      <c r="L1772" t="s">
        <v>8298</v>
      </c>
      <c r="M1772" t="s">
        <v>14284</v>
      </c>
      <c r="N1772">
        <v>25</v>
      </c>
      <c r="O1772" t="s">
        <v>14285</v>
      </c>
      <c r="P1772" t="s">
        <v>31</v>
      </c>
      <c r="S1772">
        <v>2</v>
      </c>
      <c r="T1772" t="s">
        <v>6219</v>
      </c>
      <c r="U1772" t="s">
        <v>159</v>
      </c>
      <c r="V1772" t="s">
        <v>14286</v>
      </c>
    </row>
    <row r="1773" spans="1:23" x14ac:dyDescent="0.25">
      <c r="A1773" t="s">
        <v>144</v>
      </c>
      <c r="B1773">
        <v>1</v>
      </c>
      <c r="C1773" t="s">
        <v>5145</v>
      </c>
      <c r="D1773" t="s">
        <v>102</v>
      </c>
      <c r="E1773" t="s">
        <v>14287</v>
      </c>
      <c r="F1773" t="s">
        <v>6199</v>
      </c>
      <c r="G1773">
        <v>19</v>
      </c>
      <c r="H1773" t="s">
        <v>6296</v>
      </c>
      <c r="I1773" t="s">
        <v>5145</v>
      </c>
      <c r="J1773">
        <v>16765</v>
      </c>
      <c r="K1773">
        <v>10</v>
      </c>
      <c r="L1773" t="s">
        <v>14288</v>
      </c>
      <c r="M1773" t="s">
        <v>8198</v>
      </c>
      <c r="N1773">
        <v>31</v>
      </c>
      <c r="O1773" t="s">
        <v>14289</v>
      </c>
      <c r="P1773" t="s">
        <v>102</v>
      </c>
      <c r="R1773">
        <v>2976499</v>
      </c>
      <c r="T1773" t="s">
        <v>6219</v>
      </c>
      <c r="V1773" t="s">
        <v>14290</v>
      </c>
      <c r="W1773">
        <v>28392</v>
      </c>
    </row>
    <row r="1774" spans="1:23" x14ac:dyDescent="0.25">
      <c r="A1774" t="s">
        <v>14291</v>
      </c>
      <c r="B1774">
        <v>1</v>
      </c>
      <c r="C1774" t="s">
        <v>14292</v>
      </c>
      <c r="D1774" t="s">
        <v>64</v>
      </c>
      <c r="F1774" t="s">
        <v>6199</v>
      </c>
      <c r="G1774">
        <v>36</v>
      </c>
      <c r="H1774" t="s">
        <v>6336</v>
      </c>
      <c r="I1774" t="s">
        <v>14292</v>
      </c>
      <c r="K1774">
        <v>3</v>
      </c>
      <c r="L1774" t="s">
        <v>6754</v>
      </c>
      <c r="M1774" t="s">
        <v>14293</v>
      </c>
      <c r="N1774">
        <v>26</v>
      </c>
      <c r="O1774" t="s">
        <v>14294</v>
      </c>
      <c r="P1774" t="s">
        <v>64</v>
      </c>
      <c r="T1774" t="s">
        <v>6313</v>
      </c>
      <c r="V1774" t="s">
        <v>14295</v>
      </c>
    </row>
    <row r="1775" spans="1:23" x14ac:dyDescent="0.25">
      <c r="A1775" t="s">
        <v>838</v>
      </c>
      <c r="B1775">
        <v>1</v>
      </c>
      <c r="C1775" t="s">
        <v>14296</v>
      </c>
      <c r="D1775" t="s">
        <v>64</v>
      </c>
      <c r="F1775" t="s">
        <v>6199</v>
      </c>
      <c r="G1775">
        <v>39</v>
      </c>
      <c r="H1775" t="s">
        <v>7690</v>
      </c>
      <c r="I1775" t="s">
        <v>14296</v>
      </c>
      <c r="J1775">
        <v>18158</v>
      </c>
      <c r="K1775">
        <v>6</v>
      </c>
      <c r="L1775" t="s">
        <v>12862</v>
      </c>
      <c r="M1775" t="s">
        <v>9147</v>
      </c>
      <c r="N1775">
        <v>27</v>
      </c>
      <c r="O1775" t="s">
        <v>14297</v>
      </c>
      <c r="P1775" t="s">
        <v>64</v>
      </c>
      <c r="R1775">
        <v>2971062</v>
      </c>
      <c r="T1775" t="s">
        <v>6346</v>
      </c>
      <c r="V1775" t="s">
        <v>14265</v>
      </c>
      <c r="W1775">
        <v>29476</v>
      </c>
    </row>
    <row r="1776" spans="1:23" x14ac:dyDescent="0.25">
      <c r="A1776" t="s">
        <v>14298</v>
      </c>
      <c r="B1776">
        <v>1</v>
      </c>
      <c r="C1776" t="s">
        <v>14299</v>
      </c>
      <c r="D1776" t="s">
        <v>102</v>
      </c>
      <c r="F1776" t="s">
        <v>6199</v>
      </c>
      <c r="G1776">
        <v>84</v>
      </c>
      <c r="H1776" t="s">
        <v>7232</v>
      </c>
      <c r="I1776" t="s">
        <v>14299</v>
      </c>
      <c r="J1776">
        <v>19487</v>
      </c>
      <c r="K1776">
        <v>5</v>
      </c>
      <c r="L1776" t="s">
        <v>6433</v>
      </c>
      <c r="M1776" t="s">
        <v>14300</v>
      </c>
      <c r="N1776">
        <v>28</v>
      </c>
      <c r="O1776" t="s">
        <v>14301</v>
      </c>
      <c r="P1776" t="s">
        <v>102</v>
      </c>
      <c r="R1776">
        <v>2978279</v>
      </c>
      <c r="T1776" t="s">
        <v>6219</v>
      </c>
      <c r="V1776" t="s">
        <v>14302</v>
      </c>
      <c r="W1776">
        <v>30773</v>
      </c>
    </row>
    <row r="1777" spans="1:23" x14ac:dyDescent="0.25">
      <c r="A1777" t="s">
        <v>14303</v>
      </c>
      <c r="B1777">
        <v>1</v>
      </c>
      <c r="C1777" t="s">
        <v>14304</v>
      </c>
      <c r="D1777" t="s">
        <v>29</v>
      </c>
      <c r="F1777" t="s">
        <v>6199</v>
      </c>
      <c r="G1777">
        <v>0</v>
      </c>
      <c r="H1777" t="s">
        <v>6215</v>
      </c>
      <c r="I1777" t="s">
        <v>14304</v>
      </c>
      <c r="J1777">
        <v>19266</v>
      </c>
      <c r="K1777">
        <v>5</v>
      </c>
      <c r="L1777" t="s">
        <v>8479</v>
      </c>
      <c r="M1777" t="s">
        <v>14305</v>
      </c>
      <c r="N1777">
        <v>28</v>
      </c>
      <c r="O1777" t="s">
        <v>14306</v>
      </c>
      <c r="P1777" t="s">
        <v>29</v>
      </c>
      <c r="R1777">
        <v>2977737</v>
      </c>
      <c r="T1777" t="s">
        <v>6355</v>
      </c>
      <c r="V1777" t="s">
        <v>14307</v>
      </c>
      <c r="W1777">
        <v>30436</v>
      </c>
    </row>
    <row r="1778" spans="1:23" x14ac:dyDescent="0.25">
      <c r="A1778" t="s">
        <v>155</v>
      </c>
      <c r="B1778">
        <v>1</v>
      </c>
      <c r="C1778" t="s">
        <v>5394</v>
      </c>
      <c r="D1778" t="s">
        <v>64</v>
      </c>
      <c r="E1778" t="s">
        <v>14308</v>
      </c>
      <c r="F1778" t="s">
        <v>6199</v>
      </c>
      <c r="G1778">
        <v>28</v>
      </c>
      <c r="H1778" t="s">
        <v>6296</v>
      </c>
      <c r="I1778" t="s">
        <v>5394</v>
      </c>
      <c r="J1778">
        <v>16834</v>
      </c>
      <c r="K1778">
        <v>8</v>
      </c>
      <c r="L1778" t="s">
        <v>6654</v>
      </c>
      <c r="M1778" t="s">
        <v>13178</v>
      </c>
      <c r="N1778">
        <v>29</v>
      </c>
      <c r="O1778" t="s">
        <v>14309</v>
      </c>
      <c r="P1778" t="s">
        <v>64</v>
      </c>
      <c r="R1778">
        <v>2979477</v>
      </c>
      <c r="T1778" t="s">
        <v>6219</v>
      </c>
      <c r="V1778" t="s">
        <v>10313</v>
      </c>
      <c r="W1778">
        <v>28461</v>
      </c>
    </row>
    <row r="1779" spans="1:23" x14ac:dyDescent="0.25">
      <c r="A1779" t="s">
        <v>97</v>
      </c>
      <c r="B1779">
        <v>1</v>
      </c>
      <c r="C1779" t="s">
        <v>1233</v>
      </c>
      <c r="D1779" t="s">
        <v>64</v>
      </c>
      <c r="E1779" t="s">
        <v>14310</v>
      </c>
      <c r="F1779" t="s">
        <v>6199</v>
      </c>
      <c r="G1779">
        <v>26</v>
      </c>
      <c r="H1779" t="s">
        <v>8040</v>
      </c>
      <c r="I1779" t="s">
        <v>1233</v>
      </c>
      <c r="J1779">
        <v>19766</v>
      </c>
      <c r="K1779">
        <v>8</v>
      </c>
      <c r="L1779" t="s">
        <v>14311</v>
      </c>
      <c r="M1779" t="s">
        <v>14312</v>
      </c>
      <c r="N1779">
        <v>29</v>
      </c>
      <c r="O1779" t="s">
        <v>14313</v>
      </c>
      <c r="P1779" t="s">
        <v>64</v>
      </c>
      <c r="R1779">
        <v>3929630</v>
      </c>
      <c r="S1779">
        <v>1</v>
      </c>
      <c r="T1779" t="s">
        <v>6264</v>
      </c>
      <c r="U1779" t="s">
        <v>2311</v>
      </c>
      <c r="V1779" t="s">
        <v>14314</v>
      </c>
      <c r="W1779">
        <v>30972</v>
      </c>
    </row>
    <row r="1780" spans="1:23" x14ac:dyDescent="0.25">
      <c r="A1780" t="s">
        <v>14315</v>
      </c>
      <c r="B1780">
        <v>1</v>
      </c>
      <c r="C1780" t="s">
        <v>14316</v>
      </c>
      <c r="D1780" t="s">
        <v>126</v>
      </c>
      <c r="F1780" t="s">
        <v>6199</v>
      </c>
      <c r="G1780">
        <v>83</v>
      </c>
      <c r="H1780" t="s">
        <v>10372</v>
      </c>
      <c r="I1780" t="s">
        <v>14316</v>
      </c>
      <c r="K1780">
        <v>2</v>
      </c>
      <c r="L1780" t="s">
        <v>7570</v>
      </c>
      <c r="M1780" t="s">
        <v>14317</v>
      </c>
      <c r="N1780">
        <v>25</v>
      </c>
      <c r="O1780" t="s">
        <v>14318</v>
      </c>
      <c r="P1780" t="s">
        <v>126</v>
      </c>
      <c r="T1780" t="s">
        <v>6363</v>
      </c>
      <c r="V1780" t="s">
        <v>14319</v>
      </c>
    </row>
    <row r="1781" spans="1:23" x14ac:dyDescent="0.25">
      <c r="A1781" t="s">
        <v>198</v>
      </c>
      <c r="B1781">
        <v>1</v>
      </c>
      <c r="C1781" t="s">
        <v>14320</v>
      </c>
      <c r="D1781" t="s">
        <v>126</v>
      </c>
      <c r="E1781" t="s">
        <v>14321</v>
      </c>
      <c r="F1781" t="s">
        <v>6925</v>
      </c>
      <c r="G1781">
        <v>0</v>
      </c>
      <c r="H1781" t="s">
        <v>8501</v>
      </c>
      <c r="I1781" t="s">
        <v>14320</v>
      </c>
      <c r="J1781">
        <v>15100</v>
      </c>
      <c r="K1781">
        <v>9</v>
      </c>
      <c r="L1781" t="s">
        <v>7095</v>
      </c>
      <c r="M1781" t="s">
        <v>8085</v>
      </c>
      <c r="N1781">
        <v>31</v>
      </c>
      <c r="O1781" t="s">
        <v>14322</v>
      </c>
      <c r="P1781" t="s">
        <v>126</v>
      </c>
      <c r="R1781">
        <v>15860</v>
      </c>
      <c r="T1781" t="s">
        <v>6212</v>
      </c>
      <c r="V1781" t="s">
        <v>14323</v>
      </c>
      <c r="W1781">
        <v>26708</v>
      </c>
    </row>
    <row r="1782" spans="1:23" x14ac:dyDescent="0.25">
      <c r="A1782" t="s">
        <v>14324</v>
      </c>
      <c r="B1782">
        <v>1</v>
      </c>
      <c r="C1782" t="s">
        <v>14325</v>
      </c>
      <c r="D1782" t="s">
        <v>29</v>
      </c>
      <c r="F1782" t="s">
        <v>6199</v>
      </c>
      <c r="G1782">
        <v>7</v>
      </c>
      <c r="H1782" t="s">
        <v>6296</v>
      </c>
      <c r="I1782" t="s">
        <v>14325</v>
      </c>
      <c r="J1782">
        <v>26255</v>
      </c>
      <c r="K1782">
        <v>1</v>
      </c>
      <c r="L1782" t="s">
        <v>7122</v>
      </c>
      <c r="M1782" t="s">
        <v>14326</v>
      </c>
      <c r="N1782">
        <v>25</v>
      </c>
      <c r="O1782" t="s">
        <v>14327</v>
      </c>
      <c r="P1782" t="s">
        <v>29</v>
      </c>
      <c r="T1782" t="s">
        <v>6219</v>
      </c>
      <c r="U1782" t="s">
        <v>54</v>
      </c>
      <c r="V1782" t="s">
        <v>14328</v>
      </c>
    </row>
    <row r="1783" spans="1:23" x14ac:dyDescent="0.25">
      <c r="A1783" t="s">
        <v>14329</v>
      </c>
      <c r="B1783">
        <v>1</v>
      </c>
      <c r="C1783" t="s">
        <v>14330</v>
      </c>
      <c r="D1783" t="s">
        <v>126</v>
      </c>
      <c r="F1783" t="s">
        <v>6199</v>
      </c>
      <c r="G1783">
        <v>0</v>
      </c>
      <c r="H1783" t="s">
        <v>6658</v>
      </c>
      <c r="I1783" t="s">
        <v>14330</v>
      </c>
      <c r="J1783">
        <v>17390</v>
      </c>
      <c r="K1783">
        <v>12</v>
      </c>
      <c r="L1783" t="s">
        <v>6269</v>
      </c>
      <c r="M1783" t="s">
        <v>14331</v>
      </c>
      <c r="O1783" t="s">
        <v>14332</v>
      </c>
      <c r="P1783" t="s">
        <v>126</v>
      </c>
      <c r="T1783" t="s">
        <v>6204</v>
      </c>
    </row>
    <row r="1784" spans="1:23" x14ac:dyDescent="0.25">
      <c r="A1784" t="s">
        <v>14333</v>
      </c>
      <c r="B1784">
        <v>1</v>
      </c>
      <c r="C1784" t="s">
        <v>14334</v>
      </c>
      <c r="D1784" t="s">
        <v>64</v>
      </c>
      <c r="F1784" t="s">
        <v>6199</v>
      </c>
      <c r="G1784">
        <v>0</v>
      </c>
      <c r="H1784" t="s">
        <v>6776</v>
      </c>
      <c r="I1784" t="s">
        <v>14334</v>
      </c>
      <c r="K1784">
        <v>1</v>
      </c>
      <c r="L1784" t="s">
        <v>6014</v>
      </c>
      <c r="M1784" t="s">
        <v>8704</v>
      </c>
      <c r="N1784">
        <v>24</v>
      </c>
      <c r="O1784" t="s">
        <v>14335</v>
      </c>
      <c r="P1784" t="s">
        <v>64</v>
      </c>
      <c r="T1784" t="s">
        <v>6346</v>
      </c>
      <c r="V1784" t="s">
        <v>14336</v>
      </c>
    </row>
    <row r="1785" spans="1:23" x14ac:dyDescent="0.25">
      <c r="A1785" t="s">
        <v>14337</v>
      </c>
      <c r="B1785">
        <v>1</v>
      </c>
      <c r="C1785" t="s">
        <v>14338</v>
      </c>
      <c r="D1785" t="s">
        <v>102</v>
      </c>
      <c r="F1785" t="s">
        <v>6231</v>
      </c>
      <c r="G1785">
        <v>12</v>
      </c>
      <c r="H1785" t="s">
        <v>6296</v>
      </c>
      <c r="I1785" t="s">
        <v>14338</v>
      </c>
      <c r="J1785">
        <v>18472</v>
      </c>
      <c r="K1785">
        <v>0</v>
      </c>
      <c r="L1785" t="s">
        <v>6678</v>
      </c>
      <c r="M1785" t="s">
        <v>14339</v>
      </c>
      <c r="N1785">
        <v>25</v>
      </c>
      <c r="O1785" t="s">
        <v>14340</v>
      </c>
      <c r="P1785" t="s">
        <v>102</v>
      </c>
      <c r="R1785">
        <v>2576762</v>
      </c>
      <c r="T1785" t="s">
        <v>6757</v>
      </c>
      <c r="V1785" t="s">
        <v>13208</v>
      </c>
      <c r="W1785">
        <v>29658</v>
      </c>
    </row>
    <row r="1786" spans="1:23" x14ac:dyDescent="0.25">
      <c r="A1786" t="s">
        <v>5260</v>
      </c>
      <c r="B1786">
        <v>1</v>
      </c>
      <c r="C1786" t="s">
        <v>5261</v>
      </c>
      <c r="D1786" t="s">
        <v>64</v>
      </c>
      <c r="F1786" t="s">
        <v>6199</v>
      </c>
      <c r="G1786">
        <v>34</v>
      </c>
      <c r="H1786" t="s">
        <v>7411</v>
      </c>
      <c r="I1786" t="s">
        <v>5261</v>
      </c>
      <c r="K1786">
        <v>1</v>
      </c>
      <c r="L1786" t="s">
        <v>14341</v>
      </c>
      <c r="M1786" t="s">
        <v>8179</v>
      </c>
      <c r="N1786">
        <v>24</v>
      </c>
      <c r="O1786" t="s">
        <v>14342</v>
      </c>
      <c r="P1786" t="s">
        <v>64</v>
      </c>
      <c r="T1786" t="s">
        <v>6346</v>
      </c>
      <c r="V1786" t="s">
        <v>14343</v>
      </c>
    </row>
    <row r="1787" spans="1:23" x14ac:dyDescent="0.25">
      <c r="A1787" t="s">
        <v>263</v>
      </c>
      <c r="B1787">
        <v>2</v>
      </c>
      <c r="C1787" t="s">
        <v>5159</v>
      </c>
      <c r="D1787" t="s">
        <v>102</v>
      </c>
      <c r="E1787" t="s">
        <v>14344</v>
      </c>
      <c r="F1787" t="s">
        <v>6199</v>
      </c>
      <c r="G1787">
        <v>81</v>
      </c>
      <c r="H1787" t="s">
        <v>6239</v>
      </c>
      <c r="I1787" t="s">
        <v>5159</v>
      </c>
      <c r="J1787">
        <v>18914</v>
      </c>
      <c r="K1787">
        <v>8</v>
      </c>
      <c r="L1787" t="s">
        <v>7405</v>
      </c>
      <c r="M1787" t="s">
        <v>6361</v>
      </c>
      <c r="N1787">
        <v>30</v>
      </c>
      <c r="O1787" t="s">
        <v>14345</v>
      </c>
      <c r="P1787" t="s">
        <v>102</v>
      </c>
      <c r="Q1787" t="s">
        <v>14346</v>
      </c>
      <c r="R1787">
        <v>3045138</v>
      </c>
      <c r="T1787" t="s">
        <v>6227</v>
      </c>
      <c r="V1787" t="s">
        <v>14347</v>
      </c>
      <c r="W1787">
        <v>30120</v>
      </c>
    </row>
    <row r="1788" spans="1:23" x14ac:dyDescent="0.25">
      <c r="A1788" t="s">
        <v>263</v>
      </c>
      <c r="B1788">
        <v>2</v>
      </c>
      <c r="C1788" t="s">
        <v>14348</v>
      </c>
      <c r="D1788" t="s">
        <v>102</v>
      </c>
      <c r="F1788" t="s">
        <v>6231</v>
      </c>
      <c r="G1788">
        <v>15</v>
      </c>
      <c r="H1788" t="s">
        <v>6276</v>
      </c>
      <c r="I1788" t="s">
        <v>14348</v>
      </c>
      <c r="J1788">
        <v>12412</v>
      </c>
      <c r="K1788">
        <v>9</v>
      </c>
      <c r="L1788" t="s">
        <v>7405</v>
      </c>
      <c r="M1788" t="s">
        <v>6361</v>
      </c>
      <c r="N1788">
        <v>31</v>
      </c>
      <c r="O1788" t="s">
        <v>14345</v>
      </c>
      <c r="P1788" t="s">
        <v>102</v>
      </c>
      <c r="R1788">
        <v>13489</v>
      </c>
      <c r="T1788" t="s">
        <v>6371</v>
      </c>
      <c r="V1788" t="s">
        <v>14349</v>
      </c>
      <c r="W1788">
        <v>24076</v>
      </c>
    </row>
    <row r="1789" spans="1:23" x14ac:dyDescent="0.25">
      <c r="A1789" t="s">
        <v>14350</v>
      </c>
      <c r="B1789">
        <v>1</v>
      </c>
      <c r="C1789" t="s">
        <v>14351</v>
      </c>
      <c r="D1789" t="s">
        <v>102</v>
      </c>
      <c r="F1789" t="s">
        <v>6199</v>
      </c>
      <c r="G1789">
        <v>86</v>
      </c>
      <c r="H1789" t="s">
        <v>6336</v>
      </c>
      <c r="I1789" t="s">
        <v>14351</v>
      </c>
      <c r="K1789">
        <v>1</v>
      </c>
      <c r="L1789" t="s">
        <v>14352</v>
      </c>
      <c r="M1789" t="s">
        <v>14353</v>
      </c>
      <c r="N1789">
        <v>24</v>
      </c>
      <c r="O1789" t="s">
        <v>14354</v>
      </c>
      <c r="P1789" t="s">
        <v>102</v>
      </c>
      <c r="T1789" t="s">
        <v>6212</v>
      </c>
      <c r="V1789" t="s">
        <v>14355</v>
      </c>
    </row>
    <row r="1790" spans="1:23" x14ac:dyDescent="0.25">
      <c r="A1790" t="s">
        <v>14356</v>
      </c>
      <c r="B1790">
        <v>1</v>
      </c>
      <c r="C1790" t="s">
        <v>14357</v>
      </c>
      <c r="F1790" t="s">
        <v>6231</v>
      </c>
      <c r="G1790">
        <v>0</v>
      </c>
      <c r="H1790" t="s">
        <v>30</v>
      </c>
      <c r="I1790" t="s">
        <v>14357</v>
      </c>
      <c r="J1790">
        <v>17867</v>
      </c>
      <c r="K1790">
        <v>0</v>
      </c>
      <c r="L1790" t="s">
        <v>7457</v>
      </c>
      <c r="M1790" t="s">
        <v>14358</v>
      </c>
      <c r="O1790" t="s">
        <v>14359</v>
      </c>
      <c r="P1790" t="s">
        <v>30</v>
      </c>
      <c r="T1790" t="s">
        <v>30</v>
      </c>
    </row>
    <row r="1791" spans="1:23" x14ac:dyDescent="0.25">
      <c r="A1791" t="s">
        <v>14360</v>
      </c>
      <c r="B1791">
        <v>1</v>
      </c>
      <c r="C1791" t="s">
        <v>14361</v>
      </c>
      <c r="D1791" t="s">
        <v>102</v>
      </c>
      <c r="F1791" t="s">
        <v>6231</v>
      </c>
      <c r="G1791">
        <v>88</v>
      </c>
      <c r="H1791" t="s">
        <v>6837</v>
      </c>
      <c r="I1791" t="s">
        <v>14361</v>
      </c>
      <c r="J1791">
        <v>9739</v>
      </c>
      <c r="K1791">
        <v>11</v>
      </c>
      <c r="L1791" t="s">
        <v>9350</v>
      </c>
      <c r="M1791" t="s">
        <v>14362</v>
      </c>
      <c r="N1791">
        <v>32</v>
      </c>
      <c r="O1791" t="s">
        <v>14363</v>
      </c>
      <c r="P1791" t="s">
        <v>102</v>
      </c>
      <c r="R1791">
        <v>12586</v>
      </c>
      <c r="T1791" t="s">
        <v>6371</v>
      </c>
      <c r="V1791" t="s">
        <v>14364</v>
      </c>
      <c r="W1791">
        <v>9293</v>
      </c>
    </row>
    <row r="1792" spans="1:23" x14ac:dyDescent="0.25">
      <c r="A1792" t="s">
        <v>14365</v>
      </c>
      <c r="B1792">
        <v>1</v>
      </c>
      <c r="C1792" t="s">
        <v>14366</v>
      </c>
      <c r="D1792" t="s">
        <v>126</v>
      </c>
      <c r="F1792" t="s">
        <v>6199</v>
      </c>
      <c r="G1792">
        <v>85</v>
      </c>
      <c r="H1792" t="s">
        <v>6753</v>
      </c>
      <c r="I1792" t="s">
        <v>14366</v>
      </c>
      <c r="J1792">
        <v>22524</v>
      </c>
      <c r="K1792">
        <v>4</v>
      </c>
      <c r="L1792" t="s">
        <v>6778</v>
      </c>
      <c r="M1792" t="s">
        <v>8773</v>
      </c>
      <c r="N1792">
        <v>26</v>
      </c>
      <c r="O1792" t="s">
        <v>14367</v>
      </c>
      <c r="P1792" t="s">
        <v>126</v>
      </c>
      <c r="S1792">
        <v>4</v>
      </c>
      <c r="T1792" t="s">
        <v>6227</v>
      </c>
      <c r="U1792" t="s">
        <v>2224</v>
      </c>
      <c r="V1792" t="s">
        <v>14368</v>
      </c>
    </row>
    <row r="1793" spans="1:23" x14ac:dyDescent="0.25">
      <c r="A1793" t="s">
        <v>14369</v>
      </c>
      <c r="B1793">
        <v>1</v>
      </c>
      <c r="C1793" t="s">
        <v>14370</v>
      </c>
      <c r="D1793" t="s">
        <v>102</v>
      </c>
      <c r="F1793" t="s">
        <v>6199</v>
      </c>
      <c r="H1793" t="s">
        <v>7341</v>
      </c>
      <c r="I1793" t="s">
        <v>14370</v>
      </c>
      <c r="K1793">
        <v>1</v>
      </c>
      <c r="L1793" t="s">
        <v>14371</v>
      </c>
      <c r="M1793" t="s">
        <v>12581</v>
      </c>
      <c r="O1793" t="s">
        <v>14372</v>
      </c>
      <c r="P1793" t="s">
        <v>102</v>
      </c>
      <c r="T1793" t="s">
        <v>6264</v>
      </c>
    </row>
    <row r="1794" spans="1:23" x14ac:dyDescent="0.25">
      <c r="A1794" t="s">
        <v>405</v>
      </c>
      <c r="B1794">
        <v>1</v>
      </c>
      <c r="C1794" t="s">
        <v>5336</v>
      </c>
      <c r="D1794" t="s">
        <v>64</v>
      </c>
      <c r="E1794" t="s">
        <v>14373</v>
      </c>
      <c r="F1794" t="s">
        <v>6231</v>
      </c>
      <c r="G1794">
        <v>29</v>
      </c>
      <c r="H1794" t="s">
        <v>6471</v>
      </c>
      <c r="I1794" t="s">
        <v>5336</v>
      </c>
      <c r="J1794">
        <v>16031</v>
      </c>
      <c r="K1794">
        <v>9</v>
      </c>
      <c r="L1794" t="s">
        <v>9336</v>
      </c>
      <c r="M1794" t="s">
        <v>6361</v>
      </c>
      <c r="N1794">
        <v>31</v>
      </c>
      <c r="O1794" t="s">
        <v>14374</v>
      </c>
      <c r="P1794" t="s">
        <v>64</v>
      </c>
      <c r="R1794">
        <v>17359</v>
      </c>
      <c r="T1794" t="s">
        <v>6346</v>
      </c>
      <c r="V1794" t="s">
        <v>14375</v>
      </c>
      <c r="W1794">
        <v>28115</v>
      </c>
    </row>
    <row r="1795" spans="1:23" x14ac:dyDescent="0.25">
      <c r="A1795" t="s">
        <v>14376</v>
      </c>
      <c r="B1795">
        <v>1</v>
      </c>
      <c r="C1795" t="s">
        <v>14377</v>
      </c>
      <c r="D1795" t="s">
        <v>102</v>
      </c>
      <c r="E1795" t="s">
        <v>14378</v>
      </c>
      <c r="F1795" t="s">
        <v>6199</v>
      </c>
      <c r="G1795">
        <v>13</v>
      </c>
      <c r="H1795" t="s">
        <v>6336</v>
      </c>
      <c r="I1795" t="s">
        <v>14377</v>
      </c>
      <c r="J1795">
        <v>20689</v>
      </c>
      <c r="K1795">
        <v>4</v>
      </c>
      <c r="L1795" t="s">
        <v>6360</v>
      </c>
      <c r="M1795" t="s">
        <v>10601</v>
      </c>
      <c r="N1795">
        <v>26</v>
      </c>
      <c r="O1795" t="s">
        <v>14379</v>
      </c>
      <c r="P1795" t="s">
        <v>102</v>
      </c>
      <c r="R1795">
        <v>3052102</v>
      </c>
      <c r="T1795" t="s">
        <v>6212</v>
      </c>
      <c r="V1795" t="s">
        <v>14380</v>
      </c>
      <c r="W1795">
        <v>31783</v>
      </c>
    </row>
    <row r="1796" spans="1:23" x14ac:dyDescent="0.25">
      <c r="A1796" t="s">
        <v>14381</v>
      </c>
      <c r="B1796">
        <v>1</v>
      </c>
      <c r="C1796" t="s">
        <v>14382</v>
      </c>
      <c r="D1796" t="s">
        <v>6610</v>
      </c>
      <c r="E1796" t="s">
        <v>14383</v>
      </c>
      <c r="F1796" t="s">
        <v>6199</v>
      </c>
      <c r="G1796">
        <v>8</v>
      </c>
      <c r="H1796" t="s">
        <v>7391</v>
      </c>
      <c r="I1796" t="s">
        <v>14382</v>
      </c>
      <c r="J1796">
        <v>20607</v>
      </c>
      <c r="K1796">
        <v>4</v>
      </c>
      <c r="L1796" t="s">
        <v>6368</v>
      </c>
      <c r="M1796" t="s">
        <v>14384</v>
      </c>
      <c r="N1796">
        <v>28</v>
      </c>
      <c r="O1796" t="s">
        <v>14385</v>
      </c>
      <c r="P1796" t="s">
        <v>6610</v>
      </c>
      <c r="R1796">
        <v>3045166</v>
      </c>
      <c r="T1796" t="s">
        <v>6355</v>
      </c>
      <c r="V1796" t="s">
        <v>14386</v>
      </c>
      <c r="W1796">
        <v>31670</v>
      </c>
    </row>
    <row r="1797" spans="1:23" x14ac:dyDescent="0.25">
      <c r="A1797" t="s">
        <v>14387</v>
      </c>
      <c r="B1797">
        <v>1</v>
      </c>
      <c r="C1797" t="s">
        <v>14388</v>
      </c>
      <c r="D1797" t="s">
        <v>64</v>
      </c>
      <c r="F1797" t="s">
        <v>6231</v>
      </c>
      <c r="G1797">
        <v>30</v>
      </c>
      <c r="H1797" t="s">
        <v>6336</v>
      </c>
      <c r="I1797" t="s">
        <v>14388</v>
      </c>
      <c r="J1797">
        <v>10999</v>
      </c>
      <c r="K1797">
        <v>4</v>
      </c>
      <c r="L1797" t="s">
        <v>6906</v>
      </c>
      <c r="M1797" t="s">
        <v>14389</v>
      </c>
      <c r="N1797">
        <v>30</v>
      </c>
      <c r="O1797" t="s">
        <v>14390</v>
      </c>
      <c r="P1797" t="s">
        <v>64</v>
      </c>
      <c r="R1797">
        <v>13209</v>
      </c>
      <c r="T1797" t="s">
        <v>6385</v>
      </c>
      <c r="V1797" t="s">
        <v>14391</v>
      </c>
    </row>
    <row r="1798" spans="1:23" x14ac:dyDescent="0.25">
      <c r="A1798" t="s">
        <v>14392</v>
      </c>
      <c r="B1798">
        <v>1</v>
      </c>
      <c r="C1798" t="s">
        <v>14393</v>
      </c>
      <c r="D1798" t="s">
        <v>64</v>
      </c>
      <c r="E1798" t="s">
        <v>14394</v>
      </c>
      <c r="F1798" t="s">
        <v>6199</v>
      </c>
      <c r="G1798">
        <v>32</v>
      </c>
      <c r="H1798" t="s">
        <v>7391</v>
      </c>
      <c r="I1798" t="s">
        <v>14393</v>
      </c>
      <c r="J1798">
        <v>19700</v>
      </c>
      <c r="K1798">
        <v>5</v>
      </c>
      <c r="L1798" t="s">
        <v>7283</v>
      </c>
      <c r="M1798" t="s">
        <v>14395</v>
      </c>
      <c r="N1798">
        <v>27</v>
      </c>
      <c r="O1798" t="s">
        <v>14396</v>
      </c>
      <c r="P1798" t="s">
        <v>64</v>
      </c>
      <c r="R1798">
        <v>3049987</v>
      </c>
      <c r="T1798" t="s">
        <v>6454</v>
      </c>
      <c r="V1798" t="s">
        <v>14397</v>
      </c>
      <c r="W1798">
        <v>30915</v>
      </c>
    </row>
    <row r="1799" spans="1:23" x14ac:dyDescent="0.25">
      <c r="A1799" t="s">
        <v>14398</v>
      </c>
      <c r="B1799">
        <v>1</v>
      </c>
      <c r="C1799" t="s">
        <v>14399</v>
      </c>
      <c r="D1799" t="s">
        <v>126</v>
      </c>
      <c r="F1799" t="s">
        <v>6199</v>
      </c>
      <c r="G1799">
        <v>43</v>
      </c>
      <c r="H1799" t="s">
        <v>9379</v>
      </c>
      <c r="I1799" t="s">
        <v>14399</v>
      </c>
      <c r="J1799">
        <v>26526</v>
      </c>
      <c r="K1799">
        <v>1</v>
      </c>
      <c r="L1799" t="s">
        <v>6015</v>
      </c>
      <c r="M1799" t="s">
        <v>14400</v>
      </c>
      <c r="N1799">
        <v>23</v>
      </c>
      <c r="O1799" t="s">
        <v>14401</v>
      </c>
      <c r="P1799" t="s">
        <v>126</v>
      </c>
      <c r="T1799" t="s">
        <v>6227</v>
      </c>
      <c r="U1799" t="s">
        <v>2213</v>
      </c>
      <c r="V1799" t="s">
        <v>14402</v>
      </c>
    </row>
    <row r="1800" spans="1:23" x14ac:dyDescent="0.25">
      <c r="A1800" t="s">
        <v>14403</v>
      </c>
      <c r="B1800">
        <v>1</v>
      </c>
      <c r="C1800" t="s">
        <v>14404</v>
      </c>
      <c r="D1800" t="s">
        <v>102</v>
      </c>
      <c r="F1800" t="s">
        <v>6231</v>
      </c>
      <c r="G1800">
        <v>16</v>
      </c>
      <c r="H1800" t="s">
        <v>6232</v>
      </c>
      <c r="I1800" t="s">
        <v>14404</v>
      </c>
      <c r="J1800">
        <v>11243</v>
      </c>
      <c r="K1800">
        <v>10</v>
      </c>
      <c r="L1800" t="s">
        <v>14405</v>
      </c>
      <c r="M1800" t="s">
        <v>14406</v>
      </c>
      <c r="N1800">
        <v>33</v>
      </c>
      <c r="O1800" t="s">
        <v>14407</v>
      </c>
      <c r="P1800" t="s">
        <v>102</v>
      </c>
      <c r="R1800">
        <v>13524</v>
      </c>
      <c r="T1800" t="s">
        <v>6757</v>
      </c>
      <c r="V1800" t="s">
        <v>14408</v>
      </c>
      <c r="W1800">
        <v>24435</v>
      </c>
    </row>
    <row r="1801" spans="1:23" x14ac:dyDescent="0.25">
      <c r="A1801" t="s">
        <v>14409</v>
      </c>
      <c r="B1801">
        <v>1</v>
      </c>
      <c r="C1801" t="s">
        <v>14410</v>
      </c>
      <c r="D1801" t="s">
        <v>102</v>
      </c>
      <c r="F1801" t="s">
        <v>6199</v>
      </c>
      <c r="H1801" t="s">
        <v>7860</v>
      </c>
      <c r="I1801" t="s">
        <v>14410</v>
      </c>
      <c r="K1801">
        <v>1</v>
      </c>
      <c r="L1801" t="s">
        <v>14411</v>
      </c>
      <c r="M1801" t="s">
        <v>8595</v>
      </c>
      <c r="N1801">
        <v>24</v>
      </c>
      <c r="O1801" t="s">
        <v>14412</v>
      </c>
      <c r="P1801" t="s">
        <v>102</v>
      </c>
      <c r="T1801" t="s">
        <v>6446</v>
      </c>
      <c r="V1801" t="s">
        <v>14413</v>
      </c>
    </row>
    <row r="1802" spans="1:23" x14ac:dyDescent="0.25">
      <c r="A1802" t="s">
        <v>14414</v>
      </c>
      <c r="B1802">
        <v>1</v>
      </c>
      <c r="C1802" t="s">
        <v>14415</v>
      </c>
      <c r="D1802" t="s">
        <v>126</v>
      </c>
      <c r="E1802" t="s">
        <v>14416</v>
      </c>
      <c r="F1802" t="s">
        <v>6199</v>
      </c>
      <c r="G1802">
        <v>43</v>
      </c>
      <c r="H1802" t="s">
        <v>6351</v>
      </c>
      <c r="I1802" t="s">
        <v>14415</v>
      </c>
      <c r="J1802">
        <v>21569</v>
      </c>
      <c r="K1802">
        <v>5</v>
      </c>
      <c r="L1802" t="s">
        <v>6316</v>
      </c>
      <c r="M1802" t="s">
        <v>14417</v>
      </c>
      <c r="N1802">
        <v>29</v>
      </c>
      <c r="O1802" t="s">
        <v>14418</v>
      </c>
      <c r="P1802" t="s">
        <v>126</v>
      </c>
      <c r="R1802">
        <v>3144991</v>
      </c>
      <c r="T1802" t="s">
        <v>6204</v>
      </c>
      <c r="V1802" t="s">
        <v>14419</v>
      </c>
      <c r="W1802">
        <v>32588</v>
      </c>
    </row>
    <row r="1803" spans="1:23" x14ac:dyDescent="0.25">
      <c r="A1803" t="s">
        <v>14420</v>
      </c>
      <c r="B1803">
        <v>1</v>
      </c>
      <c r="C1803" t="s">
        <v>14421</v>
      </c>
      <c r="D1803" t="s">
        <v>64</v>
      </c>
      <c r="F1803" t="s">
        <v>6199</v>
      </c>
      <c r="G1803">
        <v>27</v>
      </c>
      <c r="H1803" t="s">
        <v>6336</v>
      </c>
      <c r="I1803" t="s">
        <v>14421</v>
      </c>
      <c r="J1803">
        <v>25481</v>
      </c>
      <c r="K1803">
        <v>2</v>
      </c>
      <c r="L1803" t="s">
        <v>14422</v>
      </c>
      <c r="M1803" t="s">
        <v>14423</v>
      </c>
      <c r="N1803">
        <v>24</v>
      </c>
      <c r="O1803" t="s">
        <v>14424</v>
      </c>
      <c r="P1803" t="s">
        <v>64</v>
      </c>
      <c r="S1803">
        <v>5</v>
      </c>
      <c r="T1803" t="s">
        <v>6346</v>
      </c>
      <c r="U1803" t="s">
        <v>2233</v>
      </c>
      <c r="V1803" t="s">
        <v>14425</v>
      </c>
    </row>
    <row r="1804" spans="1:23" x14ac:dyDescent="0.25">
      <c r="A1804" t="s">
        <v>14426</v>
      </c>
      <c r="B1804">
        <v>1</v>
      </c>
      <c r="C1804" t="s">
        <v>14427</v>
      </c>
      <c r="D1804" t="s">
        <v>102</v>
      </c>
      <c r="E1804" t="s">
        <v>14428</v>
      </c>
      <c r="F1804" t="s">
        <v>6199</v>
      </c>
      <c r="G1804">
        <v>0</v>
      </c>
      <c r="H1804" t="s">
        <v>6421</v>
      </c>
      <c r="I1804" t="s">
        <v>14427</v>
      </c>
      <c r="J1804">
        <v>20098</v>
      </c>
      <c r="K1804">
        <v>4</v>
      </c>
      <c r="L1804" t="s">
        <v>8823</v>
      </c>
      <c r="M1804" t="s">
        <v>14429</v>
      </c>
      <c r="N1804">
        <v>26</v>
      </c>
      <c r="O1804" t="s">
        <v>14430</v>
      </c>
      <c r="P1804" t="s">
        <v>102</v>
      </c>
      <c r="R1804">
        <v>3121616</v>
      </c>
      <c r="T1804" t="s">
        <v>6212</v>
      </c>
      <c r="V1804" t="s">
        <v>14431</v>
      </c>
      <c r="W1804">
        <v>31247</v>
      </c>
    </row>
    <row r="1805" spans="1:23" x14ac:dyDescent="0.25">
      <c r="A1805" t="s">
        <v>664</v>
      </c>
      <c r="B1805">
        <v>1</v>
      </c>
      <c r="C1805" t="s">
        <v>14432</v>
      </c>
      <c r="D1805" t="s">
        <v>126</v>
      </c>
      <c r="E1805" t="s">
        <v>14433</v>
      </c>
      <c r="F1805" t="s">
        <v>6231</v>
      </c>
      <c r="G1805">
        <v>85</v>
      </c>
      <c r="H1805" t="s">
        <v>10372</v>
      </c>
      <c r="I1805" t="s">
        <v>14432</v>
      </c>
      <c r="J1805">
        <v>14820</v>
      </c>
      <c r="K1805">
        <v>8</v>
      </c>
      <c r="L1805" t="s">
        <v>6019</v>
      </c>
      <c r="M1805" t="s">
        <v>14434</v>
      </c>
      <c r="N1805">
        <v>32</v>
      </c>
      <c r="O1805" t="s">
        <v>14435</v>
      </c>
      <c r="P1805" t="s">
        <v>126</v>
      </c>
      <c r="R1805">
        <v>15515</v>
      </c>
      <c r="T1805" t="s">
        <v>6742</v>
      </c>
      <c r="V1805" t="s">
        <v>14436</v>
      </c>
      <c r="W1805">
        <v>25992</v>
      </c>
    </row>
    <row r="1806" spans="1:23" x14ac:dyDescent="0.25">
      <c r="A1806" t="s">
        <v>14437</v>
      </c>
      <c r="B1806">
        <v>1</v>
      </c>
      <c r="C1806" t="s">
        <v>14438</v>
      </c>
      <c r="D1806" t="s">
        <v>31</v>
      </c>
      <c r="F1806" t="s">
        <v>6199</v>
      </c>
      <c r="G1806">
        <v>0</v>
      </c>
      <c r="H1806" t="s">
        <v>6724</v>
      </c>
      <c r="I1806" t="s">
        <v>14438</v>
      </c>
      <c r="J1806">
        <v>18358</v>
      </c>
      <c r="K1806">
        <v>9</v>
      </c>
      <c r="L1806" t="s">
        <v>9147</v>
      </c>
      <c r="M1806" t="s">
        <v>6621</v>
      </c>
      <c r="N1806">
        <v>31</v>
      </c>
      <c r="O1806" t="s">
        <v>14439</v>
      </c>
      <c r="P1806" t="s">
        <v>31</v>
      </c>
      <c r="T1806" t="s">
        <v>6204</v>
      </c>
      <c r="V1806" t="s">
        <v>14440</v>
      </c>
    </row>
    <row r="1807" spans="1:23" x14ac:dyDescent="0.25">
      <c r="A1807" t="s">
        <v>14441</v>
      </c>
      <c r="B1807">
        <v>1</v>
      </c>
      <c r="C1807" t="s">
        <v>14442</v>
      </c>
      <c r="D1807" t="s">
        <v>102</v>
      </c>
      <c r="F1807" t="s">
        <v>6199</v>
      </c>
      <c r="G1807">
        <v>0</v>
      </c>
      <c r="H1807" t="s">
        <v>6837</v>
      </c>
      <c r="I1807" t="s">
        <v>14442</v>
      </c>
      <c r="J1807">
        <v>19371</v>
      </c>
      <c r="K1807">
        <v>5</v>
      </c>
      <c r="L1807" t="s">
        <v>12408</v>
      </c>
      <c r="M1807" t="s">
        <v>14443</v>
      </c>
      <c r="O1807" t="s">
        <v>14444</v>
      </c>
      <c r="P1807" t="s">
        <v>102</v>
      </c>
      <c r="T1807" t="s">
        <v>6227</v>
      </c>
      <c r="W1807">
        <v>30411</v>
      </c>
    </row>
    <row r="1808" spans="1:23" x14ac:dyDescent="0.25">
      <c r="A1808" t="s">
        <v>888</v>
      </c>
      <c r="B1808">
        <v>1</v>
      </c>
      <c r="C1808" t="s">
        <v>14445</v>
      </c>
      <c r="D1808" t="s">
        <v>64</v>
      </c>
      <c r="E1808" t="s">
        <v>14446</v>
      </c>
      <c r="F1808" t="s">
        <v>6231</v>
      </c>
      <c r="G1808">
        <v>26</v>
      </c>
      <c r="H1808" t="s">
        <v>6776</v>
      </c>
      <c r="I1808" t="s">
        <v>14445</v>
      </c>
      <c r="J1808">
        <v>10949</v>
      </c>
      <c r="K1808">
        <v>10</v>
      </c>
      <c r="L1808" t="s">
        <v>7207</v>
      </c>
      <c r="M1808" t="s">
        <v>14447</v>
      </c>
      <c r="N1808">
        <v>33</v>
      </c>
      <c r="O1808" t="s">
        <v>14448</v>
      </c>
      <c r="P1808" t="s">
        <v>64</v>
      </c>
      <c r="R1808">
        <v>13203</v>
      </c>
      <c r="T1808" t="s">
        <v>6385</v>
      </c>
      <c r="V1808" t="s">
        <v>14449</v>
      </c>
      <c r="W1808">
        <v>23984</v>
      </c>
    </row>
    <row r="1809" spans="1:23" x14ac:dyDescent="0.25">
      <c r="A1809" t="s">
        <v>14450</v>
      </c>
      <c r="B1809">
        <v>1</v>
      </c>
      <c r="C1809" t="s">
        <v>14451</v>
      </c>
      <c r="D1809" t="s">
        <v>102</v>
      </c>
      <c r="F1809" t="s">
        <v>6231</v>
      </c>
      <c r="G1809">
        <v>1</v>
      </c>
      <c r="H1809" t="s">
        <v>6232</v>
      </c>
      <c r="I1809" t="s">
        <v>14451</v>
      </c>
      <c r="J1809">
        <v>19670</v>
      </c>
      <c r="K1809">
        <v>0</v>
      </c>
      <c r="L1809" t="s">
        <v>11634</v>
      </c>
      <c r="M1809" t="s">
        <v>6338</v>
      </c>
      <c r="N1809">
        <v>34</v>
      </c>
      <c r="O1809" t="s">
        <v>14452</v>
      </c>
      <c r="P1809" t="s">
        <v>102</v>
      </c>
      <c r="Q1809" t="s">
        <v>6411</v>
      </c>
      <c r="R1809">
        <v>12637</v>
      </c>
      <c r="T1809" t="s">
        <v>6396</v>
      </c>
      <c r="V1809" t="s">
        <v>14453</v>
      </c>
    </row>
    <row r="1810" spans="1:23" x14ac:dyDescent="0.25">
      <c r="A1810" t="s">
        <v>137</v>
      </c>
      <c r="B1810">
        <v>1</v>
      </c>
      <c r="C1810" t="s">
        <v>5539</v>
      </c>
      <c r="D1810" t="s">
        <v>102</v>
      </c>
      <c r="E1810" t="s">
        <v>14454</v>
      </c>
      <c r="F1810" t="s">
        <v>6199</v>
      </c>
      <c r="G1810">
        <v>19</v>
      </c>
      <c r="H1810" t="s">
        <v>8955</v>
      </c>
      <c r="I1810" t="s">
        <v>5539</v>
      </c>
      <c r="J1810">
        <v>14587</v>
      </c>
      <c r="K1810">
        <v>10</v>
      </c>
      <c r="L1810" t="s">
        <v>6018</v>
      </c>
      <c r="M1810" t="s">
        <v>6765</v>
      </c>
      <c r="N1810">
        <v>31</v>
      </c>
      <c r="O1810" t="s">
        <v>14455</v>
      </c>
      <c r="P1810" t="s">
        <v>102</v>
      </c>
      <c r="R1810">
        <v>15705</v>
      </c>
      <c r="T1810" t="s">
        <v>6204</v>
      </c>
      <c r="V1810" t="s">
        <v>10235</v>
      </c>
      <c r="W1810">
        <v>26561</v>
      </c>
    </row>
    <row r="1811" spans="1:23" x14ac:dyDescent="0.25">
      <c r="A1811" t="s">
        <v>14456</v>
      </c>
      <c r="B1811">
        <v>1</v>
      </c>
      <c r="C1811" t="s">
        <v>14457</v>
      </c>
      <c r="F1811" t="s">
        <v>6231</v>
      </c>
      <c r="G1811">
        <v>0</v>
      </c>
      <c r="H1811" t="s">
        <v>30</v>
      </c>
      <c r="I1811" t="s">
        <v>14457</v>
      </c>
      <c r="J1811">
        <v>17840</v>
      </c>
      <c r="L1811" t="s">
        <v>7405</v>
      </c>
      <c r="M1811" t="s">
        <v>14458</v>
      </c>
      <c r="O1811" t="s">
        <v>14459</v>
      </c>
      <c r="P1811" t="s">
        <v>30</v>
      </c>
      <c r="T1811" t="s">
        <v>30</v>
      </c>
    </row>
    <row r="1812" spans="1:23" x14ac:dyDescent="0.25">
      <c r="A1812" t="s">
        <v>947</v>
      </c>
      <c r="B1812">
        <v>1</v>
      </c>
      <c r="C1812" t="s">
        <v>14460</v>
      </c>
      <c r="D1812" t="s">
        <v>64</v>
      </c>
      <c r="E1812" t="s">
        <v>14461</v>
      </c>
      <c r="F1812" t="s">
        <v>6231</v>
      </c>
      <c r="G1812">
        <v>38</v>
      </c>
      <c r="H1812" t="s">
        <v>6471</v>
      </c>
      <c r="I1812" t="s">
        <v>14460</v>
      </c>
      <c r="J1812">
        <v>15256</v>
      </c>
      <c r="K1812">
        <v>9</v>
      </c>
      <c r="L1812" t="s">
        <v>14462</v>
      </c>
      <c r="M1812" t="s">
        <v>6433</v>
      </c>
      <c r="N1812">
        <v>31</v>
      </c>
      <c r="O1812" t="s">
        <v>14463</v>
      </c>
      <c r="P1812" t="s">
        <v>64</v>
      </c>
      <c r="R1812">
        <v>15855</v>
      </c>
      <c r="T1812" t="s">
        <v>6313</v>
      </c>
      <c r="V1812" t="s">
        <v>14464</v>
      </c>
      <c r="W1812">
        <v>26685</v>
      </c>
    </row>
    <row r="1813" spans="1:23" x14ac:dyDescent="0.25">
      <c r="A1813" t="s">
        <v>572</v>
      </c>
      <c r="B1813">
        <v>1</v>
      </c>
      <c r="C1813" t="s">
        <v>14465</v>
      </c>
      <c r="D1813" t="s">
        <v>31</v>
      </c>
      <c r="E1813" t="s">
        <v>14466</v>
      </c>
      <c r="F1813" t="s">
        <v>6199</v>
      </c>
      <c r="G1813">
        <v>19</v>
      </c>
      <c r="H1813" t="s">
        <v>6414</v>
      </c>
      <c r="I1813" t="s">
        <v>14465</v>
      </c>
      <c r="J1813">
        <v>20033</v>
      </c>
      <c r="K1813">
        <v>8</v>
      </c>
      <c r="L1813" t="s">
        <v>8151</v>
      </c>
      <c r="M1813" t="s">
        <v>7016</v>
      </c>
      <c r="N1813">
        <v>30</v>
      </c>
      <c r="O1813" t="s">
        <v>14467</v>
      </c>
      <c r="P1813" t="s">
        <v>31</v>
      </c>
      <c r="R1813">
        <v>3124679</v>
      </c>
      <c r="S1813">
        <v>1</v>
      </c>
      <c r="T1813" t="s">
        <v>6346</v>
      </c>
      <c r="U1813" t="s">
        <v>159</v>
      </c>
      <c r="V1813" t="s">
        <v>9557</v>
      </c>
      <c r="W1813">
        <v>31199</v>
      </c>
    </row>
    <row r="1814" spans="1:23" x14ac:dyDescent="0.25">
      <c r="A1814" t="s">
        <v>1235</v>
      </c>
      <c r="B1814">
        <v>1</v>
      </c>
      <c r="C1814" t="s">
        <v>1234</v>
      </c>
      <c r="D1814" t="s">
        <v>64</v>
      </c>
      <c r="E1814" t="s">
        <v>14468</v>
      </c>
      <c r="F1814" t="s">
        <v>6199</v>
      </c>
      <c r="G1814">
        <v>20</v>
      </c>
      <c r="H1814" t="s">
        <v>6647</v>
      </c>
      <c r="I1814" t="s">
        <v>1234</v>
      </c>
      <c r="J1814">
        <v>20912</v>
      </c>
      <c r="K1814">
        <v>7</v>
      </c>
      <c r="L1814" t="s">
        <v>9037</v>
      </c>
      <c r="M1814" t="s">
        <v>14469</v>
      </c>
      <c r="N1814">
        <v>29</v>
      </c>
      <c r="O1814" t="s">
        <v>14470</v>
      </c>
      <c r="P1814" t="s">
        <v>64</v>
      </c>
      <c r="R1814">
        <v>3916148</v>
      </c>
      <c r="S1814">
        <v>1</v>
      </c>
      <c r="T1814" t="s">
        <v>6264</v>
      </c>
      <c r="U1814" t="s">
        <v>2241</v>
      </c>
      <c r="V1814" t="s">
        <v>7202</v>
      </c>
      <c r="W1814">
        <v>31960</v>
      </c>
    </row>
    <row r="1815" spans="1:23" x14ac:dyDescent="0.25">
      <c r="A1815" t="s">
        <v>14471</v>
      </c>
      <c r="B1815">
        <v>1</v>
      </c>
      <c r="C1815" t="s">
        <v>14472</v>
      </c>
      <c r="D1815" t="s">
        <v>102</v>
      </c>
      <c r="E1815" t="s">
        <v>14473</v>
      </c>
      <c r="F1815" t="s">
        <v>6231</v>
      </c>
      <c r="G1815">
        <v>9</v>
      </c>
      <c r="H1815" t="s">
        <v>6421</v>
      </c>
      <c r="I1815" t="s">
        <v>14472</v>
      </c>
      <c r="J1815">
        <v>20463</v>
      </c>
      <c r="K1815">
        <v>4</v>
      </c>
      <c r="L1815" t="s">
        <v>14474</v>
      </c>
      <c r="M1815" t="s">
        <v>14475</v>
      </c>
      <c r="N1815">
        <v>25</v>
      </c>
      <c r="O1815" t="s">
        <v>14476</v>
      </c>
      <c r="P1815" t="s">
        <v>102</v>
      </c>
      <c r="R1815">
        <v>4046666</v>
      </c>
      <c r="T1815" t="s">
        <v>6264</v>
      </c>
      <c r="V1815" t="s">
        <v>14477</v>
      </c>
      <c r="W1815">
        <v>31323</v>
      </c>
    </row>
    <row r="1816" spans="1:23" x14ac:dyDescent="0.25">
      <c r="A1816" t="s">
        <v>2503</v>
      </c>
      <c r="B1816">
        <v>1</v>
      </c>
      <c r="C1816" t="s">
        <v>2808</v>
      </c>
      <c r="D1816" t="s">
        <v>102</v>
      </c>
      <c r="F1816" t="s">
        <v>6199</v>
      </c>
      <c r="G1816">
        <v>83</v>
      </c>
      <c r="H1816" t="s">
        <v>6421</v>
      </c>
      <c r="I1816" t="s">
        <v>2808</v>
      </c>
      <c r="J1816">
        <v>23099</v>
      </c>
      <c r="K1816">
        <v>5</v>
      </c>
      <c r="L1816" t="s">
        <v>6433</v>
      </c>
      <c r="M1816" t="s">
        <v>14478</v>
      </c>
      <c r="N1816">
        <v>28</v>
      </c>
      <c r="O1816" t="s">
        <v>14479</v>
      </c>
      <c r="P1816" t="s">
        <v>102</v>
      </c>
      <c r="S1816">
        <v>8</v>
      </c>
      <c r="T1816" t="s">
        <v>6313</v>
      </c>
      <c r="U1816" t="s">
        <v>2248</v>
      </c>
      <c r="V1816" t="s">
        <v>14480</v>
      </c>
    </row>
    <row r="1817" spans="1:23" x14ac:dyDescent="0.25">
      <c r="A1817" t="s">
        <v>14481</v>
      </c>
      <c r="B1817">
        <v>1</v>
      </c>
      <c r="C1817" t="s">
        <v>14482</v>
      </c>
      <c r="D1817" t="s">
        <v>6610</v>
      </c>
      <c r="E1817" t="s">
        <v>14483</v>
      </c>
      <c r="F1817" t="s">
        <v>6231</v>
      </c>
      <c r="G1817">
        <v>5</v>
      </c>
      <c r="H1817" t="s">
        <v>6471</v>
      </c>
      <c r="I1817" t="s">
        <v>14482</v>
      </c>
      <c r="J1817">
        <v>14710</v>
      </c>
      <c r="K1817">
        <v>18</v>
      </c>
      <c r="L1817" t="s">
        <v>13087</v>
      </c>
      <c r="M1817" t="s">
        <v>6655</v>
      </c>
      <c r="N1817">
        <v>41</v>
      </c>
      <c r="O1817" t="s">
        <v>14484</v>
      </c>
      <c r="P1817" t="s">
        <v>6610</v>
      </c>
      <c r="R1817">
        <v>5749</v>
      </c>
      <c r="T1817" t="s">
        <v>6212</v>
      </c>
      <c r="V1817" t="s">
        <v>14485</v>
      </c>
      <c r="W1817">
        <v>6983</v>
      </c>
    </row>
    <row r="1818" spans="1:23" x14ac:dyDescent="0.25">
      <c r="A1818" t="s">
        <v>14486</v>
      </c>
      <c r="B1818">
        <v>1</v>
      </c>
      <c r="C1818" t="s">
        <v>14487</v>
      </c>
      <c r="D1818" t="s">
        <v>102</v>
      </c>
      <c r="E1818" t="s">
        <v>14488</v>
      </c>
      <c r="F1818" t="s">
        <v>6925</v>
      </c>
      <c r="G1818">
        <v>0</v>
      </c>
      <c r="H1818" t="s">
        <v>6383</v>
      </c>
      <c r="I1818" t="s">
        <v>14487</v>
      </c>
      <c r="J1818">
        <v>12109</v>
      </c>
      <c r="K1818">
        <v>15</v>
      </c>
      <c r="L1818" t="s">
        <v>11534</v>
      </c>
      <c r="M1818" t="s">
        <v>14489</v>
      </c>
      <c r="N1818">
        <v>36</v>
      </c>
      <c r="O1818" t="s">
        <v>14490</v>
      </c>
      <c r="P1818" t="s">
        <v>102</v>
      </c>
      <c r="R1818">
        <v>10453</v>
      </c>
      <c r="T1818" t="s">
        <v>6346</v>
      </c>
      <c r="V1818" t="s">
        <v>14491</v>
      </c>
      <c r="W1818">
        <v>8263</v>
      </c>
    </row>
    <row r="1819" spans="1:23" x14ac:dyDescent="0.25">
      <c r="A1819" t="s">
        <v>14492</v>
      </c>
      <c r="B1819">
        <v>1</v>
      </c>
      <c r="C1819" t="s">
        <v>14493</v>
      </c>
      <c r="D1819" t="s">
        <v>102</v>
      </c>
      <c r="F1819" t="s">
        <v>6199</v>
      </c>
      <c r="G1819">
        <v>89</v>
      </c>
      <c r="H1819" t="s">
        <v>6410</v>
      </c>
      <c r="I1819" t="s">
        <v>14493</v>
      </c>
      <c r="J1819">
        <v>26374</v>
      </c>
      <c r="K1819">
        <v>1</v>
      </c>
      <c r="L1819" t="s">
        <v>7075</v>
      </c>
      <c r="M1819" t="s">
        <v>14494</v>
      </c>
      <c r="N1819">
        <v>24</v>
      </c>
      <c r="O1819" t="s">
        <v>14495</v>
      </c>
      <c r="P1819" t="s">
        <v>102</v>
      </c>
      <c r="T1819" t="s">
        <v>6219</v>
      </c>
      <c r="U1819" t="s">
        <v>2233</v>
      </c>
      <c r="V1819" t="s">
        <v>14496</v>
      </c>
    </row>
    <row r="1820" spans="1:23" x14ac:dyDescent="0.25">
      <c r="A1820" t="s">
        <v>1408</v>
      </c>
      <c r="B1820">
        <v>1</v>
      </c>
      <c r="C1820" t="s">
        <v>1407</v>
      </c>
      <c r="D1820" t="s">
        <v>64</v>
      </c>
      <c r="F1820" t="s">
        <v>6199</v>
      </c>
      <c r="G1820">
        <v>36</v>
      </c>
      <c r="H1820" t="s">
        <v>6296</v>
      </c>
      <c r="I1820" t="s">
        <v>1407</v>
      </c>
      <c r="J1820">
        <v>23196</v>
      </c>
      <c r="K1820">
        <v>2</v>
      </c>
      <c r="L1820" t="s">
        <v>6933</v>
      </c>
      <c r="M1820" t="s">
        <v>14497</v>
      </c>
      <c r="N1820">
        <v>26</v>
      </c>
      <c r="O1820" t="s">
        <v>14498</v>
      </c>
      <c r="P1820" t="s">
        <v>64</v>
      </c>
      <c r="S1820">
        <v>4</v>
      </c>
      <c r="T1820" t="s">
        <v>6346</v>
      </c>
      <c r="U1820" t="s">
        <v>2278</v>
      </c>
      <c r="V1820" t="s">
        <v>14499</v>
      </c>
    </row>
    <row r="1821" spans="1:23" x14ac:dyDescent="0.25">
      <c r="A1821" t="s">
        <v>2150</v>
      </c>
      <c r="B1821">
        <v>1</v>
      </c>
      <c r="C1821" t="s">
        <v>5108</v>
      </c>
      <c r="D1821" t="s">
        <v>29</v>
      </c>
      <c r="F1821" t="s">
        <v>6199</v>
      </c>
      <c r="G1821">
        <v>6</v>
      </c>
      <c r="H1821" t="s">
        <v>6629</v>
      </c>
      <c r="I1821" t="s">
        <v>5108</v>
      </c>
      <c r="J1821">
        <v>24170</v>
      </c>
      <c r="K1821">
        <v>3</v>
      </c>
      <c r="L1821" t="s">
        <v>8453</v>
      </c>
      <c r="M1821" t="s">
        <v>14500</v>
      </c>
      <c r="N1821">
        <v>27</v>
      </c>
      <c r="O1821" t="s">
        <v>14501</v>
      </c>
      <c r="P1821" t="s">
        <v>29</v>
      </c>
      <c r="T1821" t="s">
        <v>6204</v>
      </c>
      <c r="V1821" t="s">
        <v>14502</v>
      </c>
    </row>
    <row r="1822" spans="1:23" x14ac:dyDescent="0.25">
      <c r="A1822" t="s">
        <v>829</v>
      </c>
      <c r="B1822">
        <v>1</v>
      </c>
      <c r="C1822" t="s">
        <v>14503</v>
      </c>
      <c r="D1822" t="s">
        <v>64</v>
      </c>
      <c r="E1822" t="s">
        <v>14504</v>
      </c>
      <c r="F1822" t="s">
        <v>6231</v>
      </c>
      <c r="G1822">
        <v>36</v>
      </c>
      <c r="H1822" t="s">
        <v>6336</v>
      </c>
      <c r="I1822" t="s">
        <v>14503</v>
      </c>
      <c r="J1822">
        <v>18153</v>
      </c>
      <c r="K1822">
        <v>6</v>
      </c>
      <c r="L1822" t="s">
        <v>6612</v>
      </c>
      <c r="M1822" t="s">
        <v>14505</v>
      </c>
      <c r="N1822">
        <v>29</v>
      </c>
      <c r="O1822" t="s">
        <v>14506</v>
      </c>
      <c r="P1822" t="s">
        <v>64</v>
      </c>
      <c r="R1822">
        <v>2576873</v>
      </c>
      <c r="T1822" t="s">
        <v>6219</v>
      </c>
      <c r="V1822" t="s">
        <v>11947</v>
      </c>
      <c r="W1822">
        <v>29471</v>
      </c>
    </row>
    <row r="1823" spans="1:23" x14ac:dyDescent="0.25">
      <c r="A1823" t="s">
        <v>14507</v>
      </c>
      <c r="B1823">
        <v>1</v>
      </c>
      <c r="C1823" t="s">
        <v>14508</v>
      </c>
      <c r="D1823" t="s">
        <v>64</v>
      </c>
      <c r="F1823" t="s">
        <v>6231</v>
      </c>
      <c r="G1823">
        <v>29</v>
      </c>
      <c r="H1823" t="s">
        <v>6392</v>
      </c>
      <c r="I1823" t="s">
        <v>14508</v>
      </c>
      <c r="J1823">
        <v>12136</v>
      </c>
      <c r="K1823">
        <v>9</v>
      </c>
      <c r="L1823" t="s">
        <v>14509</v>
      </c>
      <c r="M1823" t="s">
        <v>6317</v>
      </c>
      <c r="N1823">
        <v>35</v>
      </c>
      <c r="O1823" t="s">
        <v>14510</v>
      </c>
      <c r="P1823" t="s">
        <v>64</v>
      </c>
      <c r="R1823">
        <v>9703</v>
      </c>
      <c r="T1823" t="s">
        <v>6256</v>
      </c>
      <c r="V1823" t="s">
        <v>14511</v>
      </c>
    </row>
    <row r="1824" spans="1:23" x14ac:dyDescent="0.25">
      <c r="A1824" t="s">
        <v>14512</v>
      </c>
      <c r="B1824">
        <v>1</v>
      </c>
      <c r="C1824" t="s">
        <v>14513</v>
      </c>
      <c r="D1824" t="s">
        <v>102</v>
      </c>
      <c r="F1824" t="s">
        <v>6199</v>
      </c>
      <c r="G1824">
        <v>83</v>
      </c>
      <c r="H1824" t="s">
        <v>7128</v>
      </c>
      <c r="I1824" t="s">
        <v>14513</v>
      </c>
      <c r="J1824">
        <v>26349</v>
      </c>
      <c r="K1824">
        <v>1</v>
      </c>
      <c r="L1824" t="s">
        <v>14514</v>
      </c>
      <c r="M1824" t="s">
        <v>14515</v>
      </c>
      <c r="N1824">
        <v>25</v>
      </c>
      <c r="O1824" t="s">
        <v>14516</v>
      </c>
      <c r="P1824" t="s">
        <v>102</v>
      </c>
      <c r="S1824">
        <v>13</v>
      </c>
      <c r="T1824" t="s">
        <v>6264</v>
      </c>
      <c r="U1824" t="s">
        <v>92</v>
      </c>
      <c r="V1824" t="s">
        <v>14517</v>
      </c>
    </row>
    <row r="1825" spans="1:23" x14ac:dyDescent="0.25">
      <c r="A1825" t="s">
        <v>631</v>
      </c>
      <c r="B1825">
        <v>1</v>
      </c>
      <c r="C1825" t="s">
        <v>14518</v>
      </c>
      <c r="D1825" t="s">
        <v>126</v>
      </c>
      <c r="F1825" t="s">
        <v>6231</v>
      </c>
      <c r="G1825">
        <v>80</v>
      </c>
      <c r="H1825" t="s">
        <v>6658</v>
      </c>
      <c r="I1825" t="s">
        <v>14518</v>
      </c>
      <c r="J1825">
        <v>11317</v>
      </c>
      <c r="K1825">
        <v>10</v>
      </c>
      <c r="L1825" t="s">
        <v>6990</v>
      </c>
      <c r="M1825" t="s">
        <v>14519</v>
      </c>
      <c r="N1825">
        <v>33</v>
      </c>
      <c r="O1825" t="s">
        <v>14520</v>
      </c>
      <c r="P1825" t="s">
        <v>126</v>
      </c>
      <c r="R1825">
        <v>13376</v>
      </c>
      <c r="T1825" t="s">
        <v>6757</v>
      </c>
      <c r="V1825" t="s">
        <v>14521</v>
      </c>
      <c r="W1825">
        <v>24100</v>
      </c>
    </row>
    <row r="1826" spans="1:23" x14ac:dyDescent="0.25">
      <c r="A1826" t="s">
        <v>14522</v>
      </c>
      <c r="B1826">
        <v>1</v>
      </c>
      <c r="C1826" t="s">
        <v>14523</v>
      </c>
      <c r="D1826" t="s">
        <v>6610</v>
      </c>
      <c r="F1826" t="s">
        <v>6199</v>
      </c>
      <c r="G1826">
        <v>32</v>
      </c>
      <c r="H1826" t="s">
        <v>7341</v>
      </c>
      <c r="I1826" t="s">
        <v>14523</v>
      </c>
      <c r="K1826">
        <v>3</v>
      </c>
      <c r="L1826" t="s">
        <v>6754</v>
      </c>
      <c r="M1826" t="s">
        <v>14524</v>
      </c>
      <c r="N1826">
        <v>26</v>
      </c>
      <c r="O1826" t="s">
        <v>14525</v>
      </c>
      <c r="P1826" t="s">
        <v>6610</v>
      </c>
      <c r="T1826" t="s">
        <v>6219</v>
      </c>
      <c r="V1826" t="s">
        <v>14526</v>
      </c>
    </row>
    <row r="1827" spans="1:23" x14ac:dyDescent="0.25">
      <c r="A1827" t="s">
        <v>1520</v>
      </c>
      <c r="B1827">
        <v>3</v>
      </c>
      <c r="C1827" t="s">
        <v>14527</v>
      </c>
      <c r="D1827" t="s">
        <v>102</v>
      </c>
      <c r="F1827" t="s">
        <v>6231</v>
      </c>
      <c r="G1827">
        <v>80</v>
      </c>
      <c r="H1827" t="s">
        <v>7128</v>
      </c>
      <c r="I1827" t="s">
        <v>14527</v>
      </c>
      <c r="J1827">
        <v>22416</v>
      </c>
      <c r="K1827">
        <v>2</v>
      </c>
      <c r="L1827" t="s">
        <v>6854</v>
      </c>
      <c r="M1827" t="s">
        <v>6361</v>
      </c>
      <c r="N1827">
        <v>23</v>
      </c>
      <c r="O1827" t="s">
        <v>14528</v>
      </c>
      <c r="P1827" t="s">
        <v>102</v>
      </c>
      <c r="R1827">
        <v>4252364</v>
      </c>
      <c r="T1827" t="s">
        <v>6346</v>
      </c>
      <c r="V1827" t="s">
        <v>14529</v>
      </c>
      <c r="W1827">
        <v>33350</v>
      </c>
    </row>
    <row r="1828" spans="1:23" x14ac:dyDescent="0.25">
      <c r="A1828" t="s">
        <v>1520</v>
      </c>
      <c r="B1828">
        <v>3</v>
      </c>
      <c r="C1828" t="s">
        <v>1519</v>
      </c>
      <c r="D1828" t="s">
        <v>102</v>
      </c>
      <c r="F1828" t="s">
        <v>6199</v>
      </c>
      <c r="G1828">
        <v>8</v>
      </c>
      <c r="H1828" t="s">
        <v>6421</v>
      </c>
      <c r="I1828" t="s">
        <v>1519</v>
      </c>
      <c r="J1828">
        <v>25912</v>
      </c>
      <c r="K1828">
        <v>1</v>
      </c>
      <c r="L1828" t="s">
        <v>6854</v>
      </c>
      <c r="M1828" t="s">
        <v>6361</v>
      </c>
      <c r="N1828">
        <v>23</v>
      </c>
      <c r="O1828" t="s">
        <v>14528</v>
      </c>
      <c r="P1828" t="s">
        <v>102</v>
      </c>
      <c r="S1828">
        <v>6</v>
      </c>
      <c r="T1828" t="s">
        <v>6346</v>
      </c>
      <c r="U1828" t="s">
        <v>34</v>
      </c>
      <c r="V1828" t="s">
        <v>14530</v>
      </c>
    </row>
    <row r="1829" spans="1:23" x14ac:dyDescent="0.25">
      <c r="A1829" t="s">
        <v>1520</v>
      </c>
      <c r="B1829">
        <v>3</v>
      </c>
      <c r="C1829" t="s">
        <v>14531</v>
      </c>
      <c r="D1829" t="s">
        <v>102</v>
      </c>
      <c r="F1829" t="s">
        <v>6231</v>
      </c>
      <c r="G1829">
        <v>18</v>
      </c>
      <c r="H1829" t="s">
        <v>6414</v>
      </c>
      <c r="I1829" t="s">
        <v>14531</v>
      </c>
      <c r="J1829">
        <v>11594</v>
      </c>
      <c r="K1829">
        <v>5</v>
      </c>
      <c r="L1829" t="s">
        <v>6854</v>
      </c>
      <c r="M1829" t="s">
        <v>6361</v>
      </c>
      <c r="N1829">
        <v>30</v>
      </c>
      <c r="O1829" t="s">
        <v>14528</v>
      </c>
      <c r="P1829" t="s">
        <v>102</v>
      </c>
      <c r="R1829">
        <v>13488</v>
      </c>
      <c r="T1829" t="s">
        <v>7359</v>
      </c>
      <c r="V1829" t="s">
        <v>14532</v>
      </c>
      <c r="W1829">
        <v>24182</v>
      </c>
    </row>
    <row r="1830" spans="1:23" x14ac:dyDescent="0.25">
      <c r="A1830" t="s">
        <v>1143</v>
      </c>
      <c r="B1830">
        <v>1</v>
      </c>
      <c r="C1830" t="s">
        <v>1142</v>
      </c>
      <c r="D1830" t="s">
        <v>102</v>
      </c>
      <c r="F1830" t="s">
        <v>6231</v>
      </c>
      <c r="G1830">
        <v>19</v>
      </c>
      <c r="H1830" t="s">
        <v>6410</v>
      </c>
      <c r="I1830" t="s">
        <v>1142</v>
      </c>
      <c r="J1830">
        <v>26731</v>
      </c>
      <c r="K1830">
        <v>0</v>
      </c>
      <c r="L1830" t="s">
        <v>6665</v>
      </c>
      <c r="M1830" t="s">
        <v>14533</v>
      </c>
      <c r="N1830">
        <v>22</v>
      </c>
      <c r="O1830" t="s">
        <v>14534</v>
      </c>
      <c r="P1830" t="s">
        <v>102</v>
      </c>
      <c r="Q1830" t="s">
        <v>7628</v>
      </c>
      <c r="S1830">
        <v>5</v>
      </c>
      <c r="T1830" t="s">
        <v>6227</v>
      </c>
      <c r="U1830" t="s">
        <v>2224</v>
      </c>
      <c r="V1830" t="s">
        <v>14535</v>
      </c>
    </row>
    <row r="1831" spans="1:23" x14ac:dyDescent="0.25">
      <c r="A1831" t="s">
        <v>2253</v>
      </c>
      <c r="B1831">
        <v>1</v>
      </c>
      <c r="C1831" t="s">
        <v>2623</v>
      </c>
      <c r="D1831" t="s">
        <v>102</v>
      </c>
      <c r="F1831" t="s">
        <v>6199</v>
      </c>
      <c r="G1831">
        <v>83</v>
      </c>
      <c r="H1831" t="s">
        <v>6342</v>
      </c>
      <c r="I1831" t="s">
        <v>2623</v>
      </c>
      <c r="J1831">
        <v>25976</v>
      </c>
      <c r="K1831">
        <v>1</v>
      </c>
      <c r="L1831" t="s">
        <v>14536</v>
      </c>
      <c r="M1831" t="s">
        <v>14537</v>
      </c>
      <c r="N1831">
        <v>24</v>
      </c>
      <c r="O1831" t="s">
        <v>14538</v>
      </c>
      <c r="P1831" t="s">
        <v>102</v>
      </c>
      <c r="S1831">
        <v>5</v>
      </c>
      <c r="T1831" t="s">
        <v>6313</v>
      </c>
      <c r="U1831" t="s">
        <v>2208</v>
      </c>
      <c r="V1831" t="s">
        <v>14539</v>
      </c>
    </row>
    <row r="1832" spans="1:23" x14ac:dyDescent="0.25">
      <c r="A1832" t="s">
        <v>14540</v>
      </c>
      <c r="B1832">
        <v>1</v>
      </c>
      <c r="C1832" t="s">
        <v>14541</v>
      </c>
      <c r="D1832" t="s">
        <v>102</v>
      </c>
      <c r="F1832" t="s">
        <v>6199</v>
      </c>
      <c r="G1832">
        <v>0</v>
      </c>
      <c r="H1832" t="s">
        <v>7341</v>
      </c>
      <c r="I1832" t="s">
        <v>14541</v>
      </c>
      <c r="J1832">
        <v>18218</v>
      </c>
      <c r="K1832">
        <v>9</v>
      </c>
      <c r="L1832" t="s">
        <v>14542</v>
      </c>
      <c r="M1832" t="s">
        <v>14543</v>
      </c>
      <c r="N1832">
        <v>31</v>
      </c>
      <c r="O1832" t="s">
        <v>14544</v>
      </c>
      <c r="P1832" t="s">
        <v>102</v>
      </c>
      <c r="R1832">
        <v>2977751</v>
      </c>
      <c r="T1832" t="s">
        <v>6264</v>
      </c>
      <c r="V1832" t="s">
        <v>14545</v>
      </c>
      <c r="W1832">
        <v>29595</v>
      </c>
    </row>
    <row r="1833" spans="1:23" x14ac:dyDescent="0.25">
      <c r="A1833" t="s">
        <v>14546</v>
      </c>
      <c r="B1833">
        <v>1</v>
      </c>
      <c r="C1833" t="s">
        <v>14547</v>
      </c>
      <c r="D1833" t="s">
        <v>102</v>
      </c>
      <c r="F1833" t="s">
        <v>6199</v>
      </c>
      <c r="G1833">
        <v>15</v>
      </c>
      <c r="H1833" t="s">
        <v>6260</v>
      </c>
      <c r="I1833" t="s">
        <v>14547</v>
      </c>
      <c r="K1833">
        <v>1</v>
      </c>
      <c r="L1833" t="s">
        <v>14548</v>
      </c>
      <c r="M1833" t="s">
        <v>6790</v>
      </c>
      <c r="N1833">
        <v>24</v>
      </c>
      <c r="O1833" t="s">
        <v>14549</v>
      </c>
      <c r="P1833" t="s">
        <v>102</v>
      </c>
      <c r="T1833" t="s">
        <v>6346</v>
      </c>
      <c r="V1833" t="s">
        <v>14550</v>
      </c>
    </row>
    <row r="1834" spans="1:23" x14ac:dyDescent="0.25">
      <c r="A1834" t="s">
        <v>14551</v>
      </c>
      <c r="B1834">
        <v>1</v>
      </c>
      <c r="C1834" t="s">
        <v>14552</v>
      </c>
      <c r="F1834" t="s">
        <v>6231</v>
      </c>
      <c r="G1834">
        <v>0</v>
      </c>
      <c r="H1834" t="s">
        <v>30</v>
      </c>
      <c r="I1834" t="s">
        <v>14552</v>
      </c>
      <c r="J1834">
        <v>19769</v>
      </c>
      <c r="K1834">
        <v>0</v>
      </c>
      <c r="L1834" t="s">
        <v>7264</v>
      </c>
      <c r="M1834" t="s">
        <v>9073</v>
      </c>
      <c r="O1834" t="s">
        <v>14553</v>
      </c>
      <c r="P1834" t="s">
        <v>30</v>
      </c>
      <c r="T1834" t="s">
        <v>30</v>
      </c>
    </row>
    <row r="1835" spans="1:23" x14ac:dyDescent="0.25">
      <c r="A1835" t="s">
        <v>14554</v>
      </c>
      <c r="B1835">
        <v>1</v>
      </c>
      <c r="C1835" t="s">
        <v>14555</v>
      </c>
      <c r="D1835" t="s">
        <v>126</v>
      </c>
      <c r="F1835" t="s">
        <v>6199</v>
      </c>
      <c r="G1835">
        <v>87</v>
      </c>
      <c r="H1835" t="s">
        <v>6807</v>
      </c>
      <c r="I1835" t="s">
        <v>14555</v>
      </c>
      <c r="J1835">
        <v>22365</v>
      </c>
      <c r="K1835">
        <v>2</v>
      </c>
      <c r="L1835" t="s">
        <v>14556</v>
      </c>
      <c r="M1835" t="s">
        <v>6625</v>
      </c>
      <c r="N1835">
        <v>24</v>
      </c>
      <c r="O1835" t="s">
        <v>14557</v>
      </c>
      <c r="P1835" t="s">
        <v>126</v>
      </c>
      <c r="R1835">
        <v>4045062</v>
      </c>
      <c r="T1835" t="s">
        <v>7484</v>
      </c>
      <c r="V1835" t="s">
        <v>14558</v>
      </c>
      <c r="W1835">
        <v>33041</v>
      </c>
    </row>
    <row r="1836" spans="1:23" x14ac:dyDescent="0.25">
      <c r="A1836" t="s">
        <v>14559</v>
      </c>
      <c r="B1836">
        <v>1</v>
      </c>
      <c r="C1836" t="s">
        <v>14560</v>
      </c>
      <c r="D1836" t="s">
        <v>6610</v>
      </c>
      <c r="F1836" t="s">
        <v>6925</v>
      </c>
      <c r="G1836">
        <v>0</v>
      </c>
      <c r="H1836" t="s">
        <v>6421</v>
      </c>
      <c r="I1836" t="s">
        <v>14560</v>
      </c>
      <c r="J1836">
        <v>17557</v>
      </c>
      <c r="K1836">
        <v>10</v>
      </c>
      <c r="L1836" t="s">
        <v>14561</v>
      </c>
      <c r="M1836" t="s">
        <v>14562</v>
      </c>
      <c r="N1836">
        <v>38</v>
      </c>
      <c r="O1836" t="s">
        <v>14563</v>
      </c>
      <c r="P1836" t="s">
        <v>6610</v>
      </c>
      <c r="R1836">
        <v>2316853</v>
      </c>
      <c r="T1836" t="s">
        <v>6346</v>
      </c>
      <c r="V1836" t="s">
        <v>14564</v>
      </c>
      <c r="W1836">
        <v>28382</v>
      </c>
    </row>
    <row r="1837" spans="1:23" x14ac:dyDescent="0.25">
      <c r="A1837" t="s">
        <v>14565</v>
      </c>
      <c r="B1837">
        <v>1</v>
      </c>
      <c r="C1837" t="s">
        <v>14566</v>
      </c>
      <c r="F1837" t="s">
        <v>6231</v>
      </c>
      <c r="G1837">
        <v>0</v>
      </c>
      <c r="H1837" t="s">
        <v>30</v>
      </c>
      <c r="I1837" t="s">
        <v>14566</v>
      </c>
      <c r="J1837">
        <v>20719</v>
      </c>
      <c r="K1837">
        <v>0</v>
      </c>
      <c r="L1837" t="s">
        <v>14567</v>
      </c>
      <c r="M1837" t="s">
        <v>10145</v>
      </c>
      <c r="O1837" t="s">
        <v>14568</v>
      </c>
      <c r="P1837" t="s">
        <v>30</v>
      </c>
      <c r="Q1837" t="s">
        <v>6411</v>
      </c>
      <c r="T1837" t="s">
        <v>30</v>
      </c>
    </row>
    <row r="1838" spans="1:23" x14ac:dyDescent="0.25">
      <c r="A1838" t="s">
        <v>849</v>
      </c>
      <c r="B1838">
        <v>1</v>
      </c>
      <c r="C1838" t="s">
        <v>14569</v>
      </c>
      <c r="D1838" t="s">
        <v>64</v>
      </c>
      <c r="F1838" t="s">
        <v>6231</v>
      </c>
      <c r="G1838">
        <v>29</v>
      </c>
      <c r="H1838" t="s">
        <v>6462</v>
      </c>
      <c r="I1838" t="s">
        <v>14569</v>
      </c>
      <c r="J1838">
        <v>16915</v>
      </c>
      <c r="K1838">
        <v>5</v>
      </c>
      <c r="L1838" t="s">
        <v>14570</v>
      </c>
      <c r="M1838" t="s">
        <v>6361</v>
      </c>
      <c r="N1838">
        <v>27</v>
      </c>
      <c r="O1838" t="s">
        <v>14571</v>
      </c>
      <c r="P1838" t="s">
        <v>64</v>
      </c>
      <c r="R1838">
        <v>2576817</v>
      </c>
      <c r="T1838" t="s">
        <v>6371</v>
      </c>
      <c r="V1838" t="s">
        <v>13208</v>
      </c>
      <c r="W1838">
        <v>28543</v>
      </c>
    </row>
    <row r="1839" spans="1:23" x14ac:dyDescent="0.25">
      <c r="A1839" t="s">
        <v>14572</v>
      </c>
      <c r="B1839">
        <v>1</v>
      </c>
      <c r="C1839" t="s">
        <v>14573</v>
      </c>
      <c r="D1839" t="s">
        <v>102</v>
      </c>
      <c r="E1839" t="s">
        <v>14574</v>
      </c>
      <c r="F1839" t="s">
        <v>6231</v>
      </c>
      <c r="G1839">
        <v>14</v>
      </c>
      <c r="H1839" t="s">
        <v>6296</v>
      </c>
      <c r="I1839" t="s">
        <v>14573</v>
      </c>
      <c r="J1839">
        <v>14019</v>
      </c>
      <c r="K1839">
        <v>10</v>
      </c>
      <c r="L1839" t="s">
        <v>7570</v>
      </c>
      <c r="M1839" t="s">
        <v>14575</v>
      </c>
      <c r="N1839">
        <v>32</v>
      </c>
      <c r="O1839" t="s">
        <v>14576</v>
      </c>
      <c r="P1839" t="s">
        <v>102</v>
      </c>
      <c r="R1839">
        <v>14907</v>
      </c>
      <c r="T1839" t="s">
        <v>6219</v>
      </c>
      <c r="V1839" t="s">
        <v>14577</v>
      </c>
    </row>
    <row r="1840" spans="1:23" x14ac:dyDescent="0.25">
      <c r="A1840" t="s">
        <v>800</v>
      </c>
      <c r="B1840">
        <v>1</v>
      </c>
      <c r="C1840" t="s">
        <v>14578</v>
      </c>
      <c r="D1840" t="s">
        <v>102</v>
      </c>
      <c r="E1840" t="s">
        <v>14579</v>
      </c>
      <c r="F1840" t="s">
        <v>6231</v>
      </c>
      <c r="G1840">
        <v>10</v>
      </c>
      <c r="H1840" t="s">
        <v>6260</v>
      </c>
      <c r="I1840" t="s">
        <v>14578</v>
      </c>
      <c r="J1840">
        <v>16469</v>
      </c>
      <c r="K1840">
        <v>6</v>
      </c>
      <c r="L1840" t="s">
        <v>8946</v>
      </c>
      <c r="M1840" t="s">
        <v>14580</v>
      </c>
      <c r="N1840">
        <v>29</v>
      </c>
      <c r="O1840" t="s">
        <v>14581</v>
      </c>
      <c r="P1840" t="s">
        <v>102</v>
      </c>
      <c r="R1840">
        <v>16836</v>
      </c>
      <c r="T1840" t="s">
        <v>6371</v>
      </c>
      <c r="V1840" t="s">
        <v>14582</v>
      </c>
      <c r="W1840">
        <v>27704</v>
      </c>
    </row>
    <row r="1841" spans="1:23" x14ac:dyDescent="0.25">
      <c r="A1841" t="s">
        <v>1335</v>
      </c>
      <c r="B1841">
        <v>1</v>
      </c>
      <c r="C1841" t="s">
        <v>1334</v>
      </c>
      <c r="D1841" t="s">
        <v>102</v>
      </c>
      <c r="F1841" t="s">
        <v>6199</v>
      </c>
      <c r="G1841">
        <v>1</v>
      </c>
      <c r="H1841" t="s">
        <v>8162</v>
      </c>
      <c r="I1841" t="s">
        <v>1334</v>
      </c>
      <c r="J1841">
        <v>24177</v>
      </c>
      <c r="K1841">
        <v>3</v>
      </c>
      <c r="L1841" t="s">
        <v>9936</v>
      </c>
      <c r="M1841" t="s">
        <v>6210</v>
      </c>
      <c r="N1841">
        <v>25</v>
      </c>
      <c r="O1841" t="s">
        <v>14583</v>
      </c>
      <c r="P1841" t="s">
        <v>102</v>
      </c>
      <c r="S1841">
        <v>1</v>
      </c>
      <c r="T1841" t="s">
        <v>6454</v>
      </c>
      <c r="U1841" t="s">
        <v>2217</v>
      </c>
      <c r="V1841" t="s">
        <v>11145</v>
      </c>
    </row>
    <row r="1842" spans="1:23" x14ac:dyDescent="0.25">
      <c r="A1842" t="s">
        <v>14584</v>
      </c>
      <c r="B1842">
        <v>1</v>
      </c>
      <c r="C1842" t="s">
        <v>14585</v>
      </c>
      <c r="D1842" t="s">
        <v>102</v>
      </c>
      <c r="F1842" t="s">
        <v>6199</v>
      </c>
      <c r="G1842">
        <v>84</v>
      </c>
      <c r="H1842" t="s">
        <v>6976</v>
      </c>
      <c r="I1842" t="s">
        <v>14585</v>
      </c>
      <c r="J1842">
        <v>28307</v>
      </c>
      <c r="K1842">
        <v>0</v>
      </c>
      <c r="L1842" t="s">
        <v>14586</v>
      </c>
      <c r="M1842" t="s">
        <v>14587</v>
      </c>
      <c r="N1842">
        <v>24</v>
      </c>
      <c r="O1842" t="s">
        <v>14588</v>
      </c>
      <c r="P1842" t="s">
        <v>102</v>
      </c>
      <c r="T1842" t="s">
        <v>6346</v>
      </c>
      <c r="U1842" t="s">
        <v>2233</v>
      </c>
      <c r="V1842" t="s">
        <v>14589</v>
      </c>
    </row>
    <row r="1843" spans="1:23" x14ac:dyDescent="0.25">
      <c r="A1843" t="s">
        <v>5198</v>
      </c>
      <c r="B1843">
        <v>1</v>
      </c>
      <c r="C1843" t="s">
        <v>5199</v>
      </c>
      <c r="D1843" t="s">
        <v>64</v>
      </c>
      <c r="E1843" t="s">
        <v>14590</v>
      </c>
      <c r="F1843" t="s">
        <v>6199</v>
      </c>
      <c r="G1843">
        <v>27</v>
      </c>
      <c r="H1843" t="s">
        <v>6837</v>
      </c>
      <c r="I1843" t="s">
        <v>5199</v>
      </c>
      <c r="J1843">
        <v>20798</v>
      </c>
      <c r="K1843">
        <v>4</v>
      </c>
      <c r="L1843" t="s">
        <v>14149</v>
      </c>
      <c r="M1843" t="s">
        <v>9032</v>
      </c>
      <c r="N1843">
        <v>26</v>
      </c>
      <c r="O1843" t="s">
        <v>14591</v>
      </c>
      <c r="P1843" t="s">
        <v>64</v>
      </c>
      <c r="R1843">
        <v>4039359</v>
      </c>
      <c r="T1843" t="s">
        <v>6454</v>
      </c>
      <c r="V1843" t="s">
        <v>14592</v>
      </c>
      <c r="W1843">
        <v>31902</v>
      </c>
    </row>
    <row r="1844" spans="1:23" x14ac:dyDescent="0.25">
      <c r="A1844" t="s">
        <v>14593</v>
      </c>
      <c r="B1844">
        <v>1</v>
      </c>
      <c r="C1844" t="s">
        <v>14594</v>
      </c>
      <c r="D1844" t="s">
        <v>102</v>
      </c>
      <c r="E1844" t="s">
        <v>14595</v>
      </c>
      <c r="F1844" t="s">
        <v>6199</v>
      </c>
      <c r="G1844">
        <v>82</v>
      </c>
      <c r="H1844" t="s">
        <v>6336</v>
      </c>
      <c r="I1844" t="s">
        <v>14594</v>
      </c>
      <c r="J1844">
        <v>20886</v>
      </c>
      <c r="K1844">
        <v>6</v>
      </c>
      <c r="L1844" t="s">
        <v>14596</v>
      </c>
      <c r="M1844" t="s">
        <v>6621</v>
      </c>
      <c r="N1844">
        <v>28</v>
      </c>
      <c r="O1844" t="s">
        <v>14597</v>
      </c>
      <c r="P1844" t="s">
        <v>102</v>
      </c>
      <c r="R1844">
        <v>3699902</v>
      </c>
      <c r="T1844" t="s">
        <v>6264</v>
      </c>
      <c r="V1844" t="s">
        <v>14598</v>
      </c>
      <c r="W1844">
        <v>32469</v>
      </c>
    </row>
    <row r="1845" spans="1:23" x14ac:dyDescent="0.25">
      <c r="A1845" t="s">
        <v>14599</v>
      </c>
      <c r="B1845">
        <v>1</v>
      </c>
      <c r="C1845" t="s">
        <v>14600</v>
      </c>
      <c r="D1845" t="s">
        <v>126</v>
      </c>
      <c r="F1845" t="s">
        <v>6199</v>
      </c>
      <c r="G1845">
        <v>46</v>
      </c>
      <c r="H1845" t="s">
        <v>8040</v>
      </c>
      <c r="I1845" t="s">
        <v>14600</v>
      </c>
      <c r="J1845">
        <v>18734</v>
      </c>
      <c r="K1845">
        <v>6</v>
      </c>
      <c r="L1845" t="s">
        <v>10426</v>
      </c>
      <c r="M1845" t="s">
        <v>14601</v>
      </c>
      <c r="N1845">
        <v>33</v>
      </c>
      <c r="O1845" t="s">
        <v>14602</v>
      </c>
      <c r="P1845" t="s">
        <v>126</v>
      </c>
      <c r="R1845">
        <v>2326150</v>
      </c>
      <c r="T1845" t="s">
        <v>7484</v>
      </c>
      <c r="V1845" t="s">
        <v>14603</v>
      </c>
      <c r="W1845">
        <v>30037</v>
      </c>
    </row>
    <row r="1846" spans="1:23" x14ac:dyDescent="0.25">
      <c r="A1846" t="s">
        <v>14604</v>
      </c>
      <c r="B1846">
        <v>1</v>
      </c>
      <c r="C1846" t="s">
        <v>14605</v>
      </c>
      <c r="D1846" t="s">
        <v>29</v>
      </c>
      <c r="F1846" t="s">
        <v>6199</v>
      </c>
      <c r="H1846" t="s">
        <v>6296</v>
      </c>
      <c r="I1846" t="s">
        <v>14605</v>
      </c>
      <c r="K1846">
        <v>1</v>
      </c>
      <c r="L1846" t="s">
        <v>8687</v>
      </c>
      <c r="M1846" t="s">
        <v>7016</v>
      </c>
      <c r="N1846">
        <v>25</v>
      </c>
      <c r="O1846" t="s">
        <v>14606</v>
      </c>
      <c r="P1846" t="s">
        <v>29</v>
      </c>
      <c r="T1846" t="s">
        <v>6219</v>
      </c>
      <c r="V1846" t="s">
        <v>14607</v>
      </c>
    </row>
    <row r="1847" spans="1:23" x14ac:dyDescent="0.25">
      <c r="A1847" t="s">
        <v>1381</v>
      </c>
      <c r="B1847">
        <v>1</v>
      </c>
      <c r="C1847" t="s">
        <v>1380</v>
      </c>
      <c r="D1847" t="s">
        <v>126</v>
      </c>
      <c r="F1847" t="s">
        <v>6199</v>
      </c>
      <c r="G1847">
        <v>85</v>
      </c>
      <c r="H1847" t="s">
        <v>6988</v>
      </c>
      <c r="I1847" t="s">
        <v>1380</v>
      </c>
      <c r="J1847">
        <v>23251</v>
      </c>
      <c r="K1847">
        <v>4</v>
      </c>
      <c r="L1847" t="s">
        <v>7416</v>
      </c>
      <c r="M1847" t="s">
        <v>14608</v>
      </c>
      <c r="N1847">
        <v>26</v>
      </c>
      <c r="O1847" t="s">
        <v>14609</v>
      </c>
      <c r="P1847" t="s">
        <v>126</v>
      </c>
      <c r="S1847">
        <v>1</v>
      </c>
      <c r="T1847" t="s">
        <v>6227</v>
      </c>
      <c r="U1847" t="s">
        <v>2251</v>
      </c>
      <c r="V1847" t="s">
        <v>14610</v>
      </c>
    </row>
    <row r="1848" spans="1:23" x14ac:dyDescent="0.25">
      <c r="A1848" t="s">
        <v>1541</v>
      </c>
      <c r="B1848">
        <v>1</v>
      </c>
      <c r="C1848" t="s">
        <v>1540</v>
      </c>
      <c r="D1848" t="s">
        <v>64</v>
      </c>
      <c r="F1848" t="s">
        <v>6199</v>
      </c>
      <c r="G1848">
        <v>8</v>
      </c>
      <c r="H1848" t="s">
        <v>6647</v>
      </c>
      <c r="I1848" t="s">
        <v>1540</v>
      </c>
      <c r="J1848">
        <v>26765</v>
      </c>
      <c r="K1848">
        <v>0</v>
      </c>
      <c r="L1848" t="s">
        <v>14611</v>
      </c>
      <c r="M1848" t="s">
        <v>14612</v>
      </c>
      <c r="N1848">
        <v>22</v>
      </c>
      <c r="O1848" t="s">
        <v>14613</v>
      </c>
      <c r="P1848" t="s">
        <v>64</v>
      </c>
      <c r="S1848">
        <v>1</v>
      </c>
      <c r="T1848" t="s">
        <v>6346</v>
      </c>
      <c r="U1848" t="s">
        <v>2278</v>
      </c>
      <c r="V1848" t="s">
        <v>9406</v>
      </c>
    </row>
    <row r="1849" spans="1:23" x14ac:dyDescent="0.25">
      <c r="A1849" t="s">
        <v>906</v>
      </c>
      <c r="B1849">
        <v>1</v>
      </c>
      <c r="C1849" t="s">
        <v>14614</v>
      </c>
      <c r="D1849" t="s">
        <v>6787</v>
      </c>
      <c r="F1849" t="s">
        <v>6231</v>
      </c>
      <c r="G1849">
        <v>44</v>
      </c>
      <c r="H1849" t="s">
        <v>6208</v>
      </c>
      <c r="I1849" t="s">
        <v>14614</v>
      </c>
      <c r="J1849">
        <v>3382</v>
      </c>
      <c r="K1849">
        <v>12</v>
      </c>
      <c r="L1849" t="s">
        <v>14615</v>
      </c>
      <c r="M1849" t="s">
        <v>14616</v>
      </c>
      <c r="N1849">
        <v>35</v>
      </c>
      <c r="O1849" t="s">
        <v>14617</v>
      </c>
      <c r="P1849" t="s">
        <v>64</v>
      </c>
      <c r="R1849">
        <v>11717</v>
      </c>
      <c r="T1849" t="s">
        <v>6371</v>
      </c>
      <c r="V1849" t="s">
        <v>14618</v>
      </c>
      <c r="W1849">
        <v>9158</v>
      </c>
    </row>
    <row r="1850" spans="1:23" x14ac:dyDescent="0.25">
      <c r="A1850" t="s">
        <v>14619</v>
      </c>
      <c r="B1850">
        <v>1</v>
      </c>
      <c r="C1850" t="s">
        <v>14620</v>
      </c>
      <c r="D1850" t="s">
        <v>64</v>
      </c>
      <c r="F1850" t="s">
        <v>6199</v>
      </c>
      <c r="G1850">
        <v>32</v>
      </c>
      <c r="H1850" t="s">
        <v>7391</v>
      </c>
      <c r="I1850" t="s">
        <v>14620</v>
      </c>
      <c r="K1850">
        <v>1</v>
      </c>
      <c r="L1850" t="s">
        <v>14621</v>
      </c>
      <c r="M1850" t="s">
        <v>14622</v>
      </c>
      <c r="N1850">
        <v>23</v>
      </c>
      <c r="O1850" t="s">
        <v>14623</v>
      </c>
      <c r="P1850" t="s">
        <v>64</v>
      </c>
      <c r="T1850" t="s">
        <v>6219</v>
      </c>
      <c r="V1850" t="s">
        <v>11951</v>
      </c>
    </row>
    <row r="1851" spans="1:23" x14ac:dyDescent="0.25">
      <c r="A1851" t="s">
        <v>14624</v>
      </c>
      <c r="B1851">
        <v>1</v>
      </c>
      <c r="C1851" t="s">
        <v>14625</v>
      </c>
      <c r="D1851" t="s">
        <v>29</v>
      </c>
      <c r="F1851" t="s">
        <v>6231</v>
      </c>
      <c r="G1851">
        <v>18</v>
      </c>
      <c r="H1851" t="s">
        <v>6462</v>
      </c>
      <c r="I1851" t="s">
        <v>14625</v>
      </c>
      <c r="J1851">
        <v>7328</v>
      </c>
      <c r="K1851">
        <v>22</v>
      </c>
      <c r="L1851" t="s">
        <v>13005</v>
      </c>
      <c r="M1851" t="s">
        <v>14626</v>
      </c>
      <c r="N1851">
        <v>44</v>
      </c>
      <c r="O1851" t="s">
        <v>14627</v>
      </c>
      <c r="P1851" t="s">
        <v>29</v>
      </c>
      <c r="R1851">
        <v>1428</v>
      </c>
      <c r="T1851" t="s">
        <v>6742</v>
      </c>
      <c r="V1851" t="s">
        <v>14628</v>
      </c>
      <c r="W1851">
        <v>4256</v>
      </c>
    </row>
    <row r="1852" spans="1:23" x14ac:dyDescent="0.25">
      <c r="A1852" t="s">
        <v>841</v>
      </c>
      <c r="B1852">
        <v>1</v>
      </c>
      <c r="C1852" t="s">
        <v>14629</v>
      </c>
      <c r="D1852" t="s">
        <v>64</v>
      </c>
      <c r="E1852" t="s">
        <v>14630</v>
      </c>
      <c r="F1852" t="s">
        <v>6231</v>
      </c>
      <c r="G1852">
        <v>27</v>
      </c>
      <c r="H1852" t="s">
        <v>6410</v>
      </c>
      <c r="I1852" t="s">
        <v>14629</v>
      </c>
      <c r="J1852">
        <v>18227</v>
      </c>
      <c r="K1852">
        <v>6</v>
      </c>
      <c r="L1852" t="s">
        <v>14631</v>
      </c>
      <c r="M1852" t="s">
        <v>7650</v>
      </c>
      <c r="N1852">
        <v>29</v>
      </c>
      <c r="O1852" t="s">
        <v>14632</v>
      </c>
      <c r="P1852" t="s">
        <v>64</v>
      </c>
      <c r="R1852">
        <v>2974212</v>
      </c>
      <c r="T1852" t="s">
        <v>6346</v>
      </c>
      <c r="V1852" t="s">
        <v>14633</v>
      </c>
      <c r="W1852">
        <v>29542</v>
      </c>
    </row>
    <row r="1853" spans="1:23" x14ac:dyDescent="0.25">
      <c r="A1853" t="s">
        <v>2488</v>
      </c>
      <c r="B1853">
        <v>1</v>
      </c>
      <c r="C1853" t="s">
        <v>2798</v>
      </c>
      <c r="D1853" t="s">
        <v>126</v>
      </c>
      <c r="F1853" t="s">
        <v>6199</v>
      </c>
      <c r="G1853">
        <v>80</v>
      </c>
      <c r="H1853" t="s">
        <v>6585</v>
      </c>
      <c r="I1853" t="s">
        <v>2798</v>
      </c>
      <c r="J1853">
        <v>22511</v>
      </c>
      <c r="K1853">
        <v>5</v>
      </c>
      <c r="L1853" t="s">
        <v>14634</v>
      </c>
      <c r="M1853" t="s">
        <v>9708</v>
      </c>
      <c r="N1853">
        <v>27</v>
      </c>
      <c r="O1853" t="s">
        <v>14635</v>
      </c>
      <c r="P1853" t="s">
        <v>126</v>
      </c>
      <c r="S1853">
        <v>5</v>
      </c>
      <c r="T1853" t="s">
        <v>6212</v>
      </c>
      <c r="U1853" t="s">
        <v>2322</v>
      </c>
      <c r="V1853" t="s">
        <v>10296</v>
      </c>
    </row>
    <row r="1854" spans="1:23" x14ac:dyDescent="0.25">
      <c r="A1854" t="s">
        <v>14636</v>
      </c>
      <c r="B1854">
        <v>1</v>
      </c>
      <c r="C1854" t="s">
        <v>14637</v>
      </c>
      <c r="D1854" t="s">
        <v>102</v>
      </c>
      <c r="E1854" t="s">
        <v>14638</v>
      </c>
      <c r="F1854" t="s">
        <v>6231</v>
      </c>
      <c r="G1854">
        <v>13</v>
      </c>
      <c r="H1854" t="s">
        <v>6421</v>
      </c>
      <c r="I1854" t="s">
        <v>14637</v>
      </c>
      <c r="J1854">
        <v>20978</v>
      </c>
      <c r="K1854">
        <v>3</v>
      </c>
      <c r="L1854" t="s">
        <v>7472</v>
      </c>
      <c r="M1854" t="s">
        <v>14639</v>
      </c>
      <c r="N1854">
        <v>26</v>
      </c>
      <c r="O1854" t="s">
        <v>14640</v>
      </c>
      <c r="P1854" t="s">
        <v>102</v>
      </c>
      <c r="R1854">
        <v>3121110</v>
      </c>
      <c r="T1854" t="s">
        <v>6346</v>
      </c>
      <c r="V1854" t="s">
        <v>14641</v>
      </c>
      <c r="W1854">
        <v>32243</v>
      </c>
    </row>
    <row r="1855" spans="1:23" x14ac:dyDescent="0.25">
      <c r="A1855" t="s">
        <v>14642</v>
      </c>
      <c r="B1855">
        <v>1</v>
      </c>
      <c r="C1855" t="s">
        <v>14643</v>
      </c>
      <c r="D1855" t="s">
        <v>6610</v>
      </c>
      <c r="F1855" t="s">
        <v>6199</v>
      </c>
      <c r="G1855">
        <v>49</v>
      </c>
      <c r="H1855" t="s">
        <v>6776</v>
      </c>
      <c r="I1855" t="s">
        <v>14643</v>
      </c>
      <c r="K1855">
        <v>3</v>
      </c>
      <c r="L1855" t="s">
        <v>6368</v>
      </c>
      <c r="M1855" t="s">
        <v>12218</v>
      </c>
      <c r="N1855">
        <v>26</v>
      </c>
      <c r="O1855" t="s">
        <v>14644</v>
      </c>
      <c r="P1855" t="s">
        <v>6610</v>
      </c>
      <c r="T1855" t="s">
        <v>6313</v>
      </c>
      <c r="V1855" t="s">
        <v>14645</v>
      </c>
    </row>
    <row r="1856" spans="1:23" x14ac:dyDescent="0.25">
      <c r="A1856" t="s">
        <v>14646</v>
      </c>
      <c r="B1856">
        <v>1</v>
      </c>
      <c r="C1856" t="s">
        <v>14647</v>
      </c>
      <c r="D1856" t="s">
        <v>64</v>
      </c>
      <c r="E1856" t="s">
        <v>14648</v>
      </c>
      <c r="F1856" t="s">
        <v>6199</v>
      </c>
      <c r="G1856">
        <v>38</v>
      </c>
      <c r="H1856" t="s">
        <v>6629</v>
      </c>
      <c r="I1856" t="s">
        <v>14647</v>
      </c>
      <c r="J1856">
        <v>21491</v>
      </c>
      <c r="K1856">
        <v>3</v>
      </c>
      <c r="L1856" t="s">
        <v>6010</v>
      </c>
      <c r="M1856" t="s">
        <v>13298</v>
      </c>
      <c r="N1856">
        <v>26</v>
      </c>
      <c r="O1856" t="s">
        <v>14649</v>
      </c>
      <c r="P1856" t="s">
        <v>64</v>
      </c>
      <c r="R1856">
        <v>3122842</v>
      </c>
      <c r="T1856" t="s">
        <v>6446</v>
      </c>
      <c r="V1856" t="s">
        <v>14650</v>
      </c>
      <c r="W1856">
        <v>32332</v>
      </c>
    </row>
    <row r="1857" spans="1:23" x14ac:dyDescent="0.25">
      <c r="A1857" t="s">
        <v>931</v>
      </c>
      <c r="B1857">
        <v>1</v>
      </c>
      <c r="C1857" t="s">
        <v>14651</v>
      </c>
      <c r="D1857" t="s">
        <v>64</v>
      </c>
      <c r="F1857" t="s">
        <v>6231</v>
      </c>
      <c r="G1857">
        <v>34</v>
      </c>
      <c r="H1857" t="s">
        <v>6647</v>
      </c>
      <c r="I1857" t="s">
        <v>14651</v>
      </c>
      <c r="J1857">
        <v>14719</v>
      </c>
      <c r="K1857">
        <v>8</v>
      </c>
      <c r="L1857" t="s">
        <v>10457</v>
      </c>
      <c r="M1857" t="s">
        <v>6691</v>
      </c>
      <c r="N1857">
        <v>30</v>
      </c>
      <c r="O1857" t="s">
        <v>14652</v>
      </c>
      <c r="P1857" t="s">
        <v>64</v>
      </c>
      <c r="R1857">
        <v>15632</v>
      </c>
      <c r="T1857" t="s">
        <v>7359</v>
      </c>
      <c r="V1857" t="s">
        <v>10666</v>
      </c>
      <c r="W1857">
        <v>26488</v>
      </c>
    </row>
    <row r="1858" spans="1:23" x14ac:dyDescent="0.25">
      <c r="A1858" t="s">
        <v>14653</v>
      </c>
      <c r="B1858">
        <v>1</v>
      </c>
      <c r="C1858" t="s">
        <v>14654</v>
      </c>
      <c r="D1858" t="s">
        <v>64</v>
      </c>
      <c r="F1858" t="s">
        <v>6199</v>
      </c>
      <c r="G1858">
        <v>29</v>
      </c>
      <c r="H1858" t="s">
        <v>7128</v>
      </c>
      <c r="I1858" t="s">
        <v>14654</v>
      </c>
      <c r="J1858">
        <v>28316</v>
      </c>
      <c r="K1858">
        <v>0</v>
      </c>
      <c r="L1858" t="s">
        <v>14655</v>
      </c>
      <c r="M1858" t="s">
        <v>14656</v>
      </c>
      <c r="N1858">
        <v>24</v>
      </c>
      <c r="O1858" t="s">
        <v>14657</v>
      </c>
      <c r="P1858" t="s">
        <v>64</v>
      </c>
      <c r="T1858" t="s">
        <v>6454</v>
      </c>
      <c r="U1858" t="s">
        <v>2268</v>
      </c>
      <c r="V1858" t="s">
        <v>14658</v>
      </c>
    </row>
    <row r="1859" spans="1:23" x14ac:dyDescent="0.25">
      <c r="A1859" t="s">
        <v>14659</v>
      </c>
      <c r="B1859">
        <v>1</v>
      </c>
      <c r="C1859" t="s">
        <v>14660</v>
      </c>
      <c r="F1859" t="s">
        <v>6231</v>
      </c>
      <c r="G1859">
        <v>0</v>
      </c>
      <c r="H1859" t="s">
        <v>30</v>
      </c>
      <c r="I1859" t="s">
        <v>14660</v>
      </c>
      <c r="J1859">
        <v>17824</v>
      </c>
      <c r="K1859">
        <v>0</v>
      </c>
      <c r="L1859" t="s">
        <v>9429</v>
      </c>
      <c r="M1859" t="s">
        <v>14661</v>
      </c>
      <c r="O1859" t="s">
        <v>14662</v>
      </c>
      <c r="P1859" t="s">
        <v>30</v>
      </c>
      <c r="T1859" t="s">
        <v>30</v>
      </c>
    </row>
    <row r="1860" spans="1:23" x14ac:dyDescent="0.25">
      <c r="A1860" t="s">
        <v>1492</v>
      </c>
      <c r="B1860">
        <v>1</v>
      </c>
      <c r="C1860" t="s">
        <v>1491</v>
      </c>
      <c r="D1860" t="s">
        <v>102</v>
      </c>
      <c r="F1860" t="s">
        <v>6199</v>
      </c>
      <c r="G1860">
        <v>14</v>
      </c>
      <c r="H1860" t="s">
        <v>6636</v>
      </c>
      <c r="I1860" t="s">
        <v>1491</v>
      </c>
      <c r="J1860">
        <v>23232</v>
      </c>
      <c r="K1860">
        <v>4</v>
      </c>
      <c r="L1860" t="s">
        <v>14663</v>
      </c>
      <c r="M1860" t="s">
        <v>14664</v>
      </c>
      <c r="N1860">
        <v>26</v>
      </c>
      <c r="O1860" t="s">
        <v>14665</v>
      </c>
      <c r="P1860" t="s">
        <v>102</v>
      </c>
      <c r="Q1860" t="s">
        <v>8232</v>
      </c>
      <c r="S1860">
        <v>1</v>
      </c>
      <c r="T1860" t="s">
        <v>6204</v>
      </c>
      <c r="U1860" t="s">
        <v>2246</v>
      </c>
      <c r="V1860" t="s">
        <v>10924</v>
      </c>
    </row>
    <row r="1861" spans="1:23" x14ac:dyDescent="0.25">
      <c r="A1861" t="s">
        <v>166</v>
      </c>
      <c r="B1861">
        <v>1</v>
      </c>
      <c r="C1861" t="s">
        <v>14666</v>
      </c>
      <c r="D1861" t="s">
        <v>29</v>
      </c>
      <c r="E1861" t="s">
        <v>14667</v>
      </c>
      <c r="F1861" t="s">
        <v>6231</v>
      </c>
      <c r="G1861">
        <v>9</v>
      </c>
      <c r="H1861" t="s">
        <v>8955</v>
      </c>
      <c r="I1861" t="s">
        <v>14666</v>
      </c>
      <c r="J1861">
        <v>11527</v>
      </c>
      <c r="K1861">
        <v>11</v>
      </c>
      <c r="L1861" t="s">
        <v>7691</v>
      </c>
      <c r="M1861" t="s">
        <v>14668</v>
      </c>
      <c r="N1861">
        <v>33</v>
      </c>
      <c r="O1861" t="s">
        <v>14669</v>
      </c>
      <c r="P1861" t="s">
        <v>29</v>
      </c>
      <c r="R1861">
        <v>13197</v>
      </c>
      <c r="T1861" t="s">
        <v>6396</v>
      </c>
      <c r="V1861" t="s">
        <v>14670</v>
      </c>
      <c r="W1861">
        <v>23976</v>
      </c>
    </row>
    <row r="1862" spans="1:23" x14ac:dyDescent="0.25">
      <c r="A1862" t="s">
        <v>14671</v>
      </c>
      <c r="B1862">
        <v>1</v>
      </c>
      <c r="C1862" t="s">
        <v>14672</v>
      </c>
      <c r="D1862" t="s">
        <v>126</v>
      </c>
      <c r="F1862" t="s">
        <v>6199</v>
      </c>
      <c r="G1862">
        <v>49</v>
      </c>
      <c r="H1862" t="s">
        <v>6746</v>
      </c>
      <c r="I1862" t="s">
        <v>14672</v>
      </c>
      <c r="K1862">
        <v>1</v>
      </c>
      <c r="L1862" t="s">
        <v>6368</v>
      </c>
      <c r="M1862" t="s">
        <v>6655</v>
      </c>
      <c r="N1862">
        <v>24</v>
      </c>
      <c r="O1862" t="s">
        <v>14673</v>
      </c>
      <c r="P1862" t="s">
        <v>126</v>
      </c>
      <c r="T1862" t="s">
        <v>6204</v>
      </c>
      <c r="V1862" t="s">
        <v>12588</v>
      </c>
    </row>
    <row r="1863" spans="1:23" x14ac:dyDescent="0.25">
      <c r="A1863" t="s">
        <v>805</v>
      </c>
      <c r="B1863">
        <v>1</v>
      </c>
      <c r="C1863" t="s">
        <v>14674</v>
      </c>
      <c r="D1863" t="s">
        <v>102</v>
      </c>
      <c r="E1863" t="s">
        <v>14675</v>
      </c>
      <c r="F1863" t="s">
        <v>6231</v>
      </c>
      <c r="G1863">
        <v>85</v>
      </c>
      <c r="H1863" t="s">
        <v>6724</v>
      </c>
      <c r="I1863" t="s">
        <v>14674</v>
      </c>
      <c r="J1863">
        <v>16922</v>
      </c>
      <c r="K1863">
        <v>7</v>
      </c>
      <c r="L1863" t="s">
        <v>8331</v>
      </c>
      <c r="M1863" t="s">
        <v>6217</v>
      </c>
      <c r="N1863">
        <v>29</v>
      </c>
      <c r="O1863" t="s">
        <v>14676</v>
      </c>
      <c r="P1863" t="s">
        <v>102</v>
      </c>
      <c r="R1863">
        <v>2514150</v>
      </c>
      <c r="T1863" t="s">
        <v>6219</v>
      </c>
      <c r="V1863" t="s">
        <v>7110</v>
      </c>
      <c r="W1863">
        <v>28550</v>
      </c>
    </row>
    <row r="1864" spans="1:23" x14ac:dyDescent="0.25">
      <c r="A1864" t="s">
        <v>1914</v>
      </c>
      <c r="B1864">
        <v>1</v>
      </c>
      <c r="C1864" t="s">
        <v>5460</v>
      </c>
      <c r="D1864" t="s">
        <v>64</v>
      </c>
      <c r="F1864" t="s">
        <v>6199</v>
      </c>
      <c r="G1864">
        <v>25</v>
      </c>
      <c r="H1864" t="s">
        <v>6276</v>
      </c>
      <c r="I1864" t="s">
        <v>5460</v>
      </c>
      <c r="J1864">
        <v>21776</v>
      </c>
      <c r="K1864">
        <v>5</v>
      </c>
      <c r="L1864" t="s">
        <v>6896</v>
      </c>
      <c r="M1864" t="s">
        <v>13554</v>
      </c>
      <c r="N1864">
        <v>27</v>
      </c>
      <c r="O1864" t="s">
        <v>14677</v>
      </c>
      <c r="P1864" t="s">
        <v>64</v>
      </c>
      <c r="R1864">
        <v>3910544</v>
      </c>
      <c r="T1864" t="s">
        <v>6346</v>
      </c>
      <c r="V1864" t="s">
        <v>14678</v>
      </c>
      <c r="W1864">
        <v>32782</v>
      </c>
    </row>
    <row r="1865" spans="1:23" x14ac:dyDescent="0.25">
      <c r="A1865" t="s">
        <v>5491</v>
      </c>
      <c r="B1865">
        <v>1</v>
      </c>
      <c r="C1865" t="s">
        <v>5492</v>
      </c>
      <c r="D1865" t="s">
        <v>102</v>
      </c>
      <c r="F1865" t="s">
        <v>6199</v>
      </c>
      <c r="G1865">
        <v>84</v>
      </c>
      <c r="H1865" t="s">
        <v>6421</v>
      </c>
      <c r="I1865" t="s">
        <v>5492</v>
      </c>
      <c r="J1865">
        <v>21731</v>
      </c>
      <c r="K1865">
        <v>3</v>
      </c>
      <c r="L1865" t="s">
        <v>6625</v>
      </c>
      <c r="M1865" t="s">
        <v>14679</v>
      </c>
      <c r="N1865">
        <v>27</v>
      </c>
      <c r="O1865" t="s">
        <v>14680</v>
      </c>
      <c r="P1865" t="s">
        <v>102</v>
      </c>
      <c r="R1865">
        <v>4373673</v>
      </c>
      <c r="T1865" t="s">
        <v>6212</v>
      </c>
      <c r="V1865" t="s">
        <v>9539</v>
      </c>
      <c r="W1865">
        <v>32838</v>
      </c>
    </row>
    <row r="1866" spans="1:23" x14ac:dyDescent="0.25">
      <c r="A1866" t="s">
        <v>705</v>
      </c>
      <c r="B1866">
        <v>1</v>
      </c>
      <c r="C1866" t="s">
        <v>14681</v>
      </c>
      <c r="D1866" t="s">
        <v>102</v>
      </c>
      <c r="E1866" t="s">
        <v>14682</v>
      </c>
      <c r="F1866" t="s">
        <v>6231</v>
      </c>
      <c r="G1866">
        <v>88</v>
      </c>
      <c r="H1866" t="s">
        <v>6296</v>
      </c>
      <c r="I1866" t="s">
        <v>14681</v>
      </c>
      <c r="J1866">
        <v>17004</v>
      </c>
      <c r="K1866">
        <v>5</v>
      </c>
      <c r="L1866" t="s">
        <v>9936</v>
      </c>
      <c r="M1866" t="s">
        <v>14608</v>
      </c>
      <c r="N1866">
        <v>27</v>
      </c>
      <c r="O1866" t="s">
        <v>14683</v>
      </c>
      <c r="P1866" t="s">
        <v>102</v>
      </c>
      <c r="R1866">
        <v>2566041</v>
      </c>
      <c r="T1866" t="s">
        <v>6324</v>
      </c>
      <c r="V1866" t="s">
        <v>14684</v>
      </c>
      <c r="W1866">
        <v>28633</v>
      </c>
    </row>
    <row r="1867" spans="1:23" x14ac:dyDescent="0.25">
      <c r="A1867" t="s">
        <v>14685</v>
      </c>
      <c r="B1867">
        <v>1</v>
      </c>
      <c r="C1867" t="s">
        <v>14686</v>
      </c>
      <c r="D1867" t="s">
        <v>102</v>
      </c>
      <c r="F1867" t="s">
        <v>6199</v>
      </c>
      <c r="G1867">
        <v>0</v>
      </c>
      <c r="H1867" t="s">
        <v>6367</v>
      </c>
      <c r="I1867" t="s">
        <v>14686</v>
      </c>
      <c r="K1867">
        <v>1</v>
      </c>
      <c r="L1867" t="s">
        <v>14687</v>
      </c>
      <c r="M1867" t="s">
        <v>14688</v>
      </c>
      <c r="N1867">
        <v>25</v>
      </c>
      <c r="O1867" t="s">
        <v>14689</v>
      </c>
      <c r="P1867" t="s">
        <v>102</v>
      </c>
      <c r="T1867" t="s">
        <v>6204</v>
      </c>
      <c r="V1867" t="s">
        <v>14690</v>
      </c>
    </row>
    <row r="1868" spans="1:23" x14ac:dyDescent="0.25">
      <c r="A1868" t="s">
        <v>14691</v>
      </c>
      <c r="B1868">
        <v>1</v>
      </c>
      <c r="C1868" t="s">
        <v>14692</v>
      </c>
      <c r="D1868" t="s">
        <v>64</v>
      </c>
      <c r="E1868" t="s">
        <v>14693</v>
      </c>
      <c r="F1868" t="s">
        <v>6231</v>
      </c>
      <c r="G1868">
        <v>38</v>
      </c>
      <c r="H1868" t="s">
        <v>6776</v>
      </c>
      <c r="I1868" t="s">
        <v>14692</v>
      </c>
      <c r="J1868">
        <v>21520</v>
      </c>
      <c r="K1868">
        <v>3</v>
      </c>
      <c r="L1868" t="s">
        <v>9121</v>
      </c>
      <c r="M1868" t="s">
        <v>9147</v>
      </c>
      <c r="N1868">
        <v>24</v>
      </c>
      <c r="O1868" t="s">
        <v>14694</v>
      </c>
      <c r="P1868" t="s">
        <v>64</v>
      </c>
      <c r="R1868">
        <v>3917814</v>
      </c>
      <c r="T1868" t="s">
        <v>6313</v>
      </c>
      <c r="V1868" t="s">
        <v>14695</v>
      </c>
      <c r="W1868">
        <v>32395</v>
      </c>
    </row>
    <row r="1869" spans="1:23" x14ac:dyDescent="0.25">
      <c r="A1869" t="s">
        <v>14696</v>
      </c>
      <c r="B1869">
        <v>1</v>
      </c>
      <c r="C1869" t="s">
        <v>14697</v>
      </c>
      <c r="D1869" t="s">
        <v>102</v>
      </c>
      <c r="F1869" t="s">
        <v>6199</v>
      </c>
      <c r="G1869">
        <v>85</v>
      </c>
      <c r="H1869" t="s">
        <v>6410</v>
      </c>
      <c r="I1869" t="s">
        <v>14697</v>
      </c>
      <c r="J1869">
        <v>26857</v>
      </c>
      <c r="K1869">
        <v>0</v>
      </c>
      <c r="L1869" t="s">
        <v>6310</v>
      </c>
      <c r="M1869" t="s">
        <v>7076</v>
      </c>
      <c r="N1869">
        <v>23</v>
      </c>
      <c r="O1869" t="s">
        <v>14698</v>
      </c>
      <c r="P1869" t="s">
        <v>102</v>
      </c>
      <c r="Q1869" t="s">
        <v>6922</v>
      </c>
      <c r="T1869" t="s">
        <v>6454</v>
      </c>
      <c r="U1869" t="s">
        <v>2268</v>
      </c>
      <c r="V1869" t="s">
        <v>14402</v>
      </c>
    </row>
    <row r="1870" spans="1:23" x14ac:dyDescent="0.25">
      <c r="A1870" t="s">
        <v>390</v>
      </c>
      <c r="B1870">
        <v>1</v>
      </c>
      <c r="C1870" t="s">
        <v>14699</v>
      </c>
      <c r="D1870" t="s">
        <v>126</v>
      </c>
      <c r="E1870" t="s">
        <v>14700</v>
      </c>
      <c r="F1870" t="s">
        <v>6231</v>
      </c>
      <c r="G1870">
        <v>89</v>
      </c>
      <c r="H1870" t="s">
        <v>7228</v>
      </c>
      <c r="I1870" t="s">
        <v>14699</v>
      </c>
      <c r="J1870">
        <v>18105</v>
      </c>
      <c r="K1870">
        <v>6</v>
      </c>
      <c r="L1870" t="s">
        <v>6678</v>
      </c>
      <c r="M1870" t="s">
        <v>6621</v>
      </c>
      <c r="N1870">
        <v>28</v>
      </c>
      <c r="O1870" t="s">
        <v>14701</v>
      </c>
      <c r="P1870" t="s">
        <v>126</v>
      </c>
      <c r="R1870">
        <v>2580052</v>
      </c>
      <c r="T1870" t="s">
        <v>6227</v>
      </c>
      <c r="V1870" t="s">
        <v>14702</v>
      </c>
      <c r="W1870">
        <v>29422</v>
      </c>
    </row>
    <row r="1871" spans="1:23" x14ac:dyDescent="0.25">
      <c r="A1871" t="s">
        <v>14703</v>
      </c>
      <c r="B1871">
        <v>1</v>
      </c>
      <c r="C1871" t="s">
        <v>14704</v>
      </c>
      <c r="D1871" t="s">
        <v>102</v>
      </c>
      <c r="F1871" t="s">
        <v>6199</v>
      </c>
      <c r="G1871">
        <v>9</v>
      </c>
      <c r="H1871" t="s">
        <v>6260</v>
      </c>
      <c r="I1871" t="s">
        <v>14704</v>
      </c>
      <c r="J1871">
        <v>22213</v>
      </c>
      <c r="K1871">
        <v>3</v>
      </c>
      <c r="L1871" t="s">
        <v>6463</v>
      </c>
      <c r="M1871" t="s">
        <v>14705</v>
      </c>
      <c r="N1871">
        <v>26</v>
      </c>
      <c r="O1871" t="s">
        <v>14706</v>
      </c>
      <c r="P1871" t="s">
        <v>102</v>
      </c>
      <c r="R1871">
        <v>3700815</v>
      </c>
      <c r="T1871" t="s">
        <v>6264</v>
      </c>
      <c r="V1871" t="s">
        <v>14707</v>
      </c>
      <c r="W1871">
        <v>32929</v>
      </c>
    </row>
    <row r="1872" spans="1:23" x14ac:dyDescent="0.25">
      <c r="A1872" t="s">
        <v>14708</v>
      </c>
      <c r="B1872">
        <v>1</v>
      </c>
      <c r="C1872" t="s">
        <v>14709</v>
      </c>
      <c r="D1872" t="s">
        <v>64</v>
      </c>
      <c r="F1872" t="s">
        <v>6199</v>
      </c>
      <c r="G1872">
        <v>0</v>
      </c>
      <c r="H1872" t="s">
        <v>6776</v>
      </c>
      <c r="I1872" t="s">
        <v>14709</v>
      </c>
      <c r="J1872">
        <v>17343</v>
      </c>
      <c r="K1872">
        <v>10</v>
      </c>
      <c r="L1872" t="s">
        <v>9037</v>
      </c>
      <c r="M1872" t="s">
        <v>14710</v>
      </c>
      <c r="N1872">
        <v>32</v>
      </c>
      <c r="O1872" t="s">
        <v>14711</v>
      </c>
      <c r="P1872" t="s">
        <v>64</v>
      </c>
      <c r="R1872">
        <v>2577743</v>
      </c>
      <c r="T1872" t="s">
        <v>6264</v>
      </c>
      <c r="V1872" t="s">
        <v>14712</v>
      </c>
      <c r="W1872">
        <v>29193</v>
      </c>
    </row>
    <row r="1873" spans="1:23" x14ac:dyDescent="0.25">
      <c r="A1873" t="s">
        <v>14713</v>
      </c>
      <c r="B1873">
        <v>1</v>
      </c>
      <c r="C1873" t="s">
        <v>14714</v>
      </c>
      <c r="D1873" t="s">
        <v>6610</v>
      </c>
      <c r="F1873" t="s">
        <v>6231</v>
      </c>
      <c r="G1873">
        <v>3</v>
      </c>
      <c r="H1873" t="s">
        <v>6776</v>
      </c>
      <c r="I1873" t="s">
        <v>14714</v>
      </c>
      <c r="J1873">
        <v>15710</v>
      </c>
      <c r="K1873">
        <v>7</v>
      </c>
      <c r="L1873" t="s">
        <v>7095</v>
      </c>
      <c r="M1873" t="s">
        <v>9749</v>
      </c>
      <c r="N1873">
        <v>30</v>
      </c>
      <c r="O1873" t="s">
        <v>14715</v>
      </c>
      <c r="P1873" t="s">
        <v>13144</v>
      </c>
      <c r="R1873">
        <v>16591</v>
      </c>
      <c r="T1873" t="s">
        <v>6371</v>
      </c>
      <c r="V1873" t="s">
        <v>14716</v>
      </c>
      <c r="W1873">
        <v>27425</v>
      </c>
    </row>
    <row r="1874" spans="1:23" x14ac:dyDescent="0.25">
      <c r="A1874" t="s">
        <v>14717</v>
      </c>
      <c r="B1874">
        <v>1</v>
      </c>
      <c r="C1874" t="s">
        <v>14718</v>
      </c>
      <c r="D1874" t="s">
        <v>31</v>
      </c>
      <c r="F1874" t="s">
        <v>6199</v>
      </c>
      <c r="G1874">
        <v>31</v>
      </c>
      <c r="H1874" t="s">
        <v>6410</v>
      </c>
      <c r="I1874" t="s">
        <v>14718</v>
      </c>
      <c r="K1874">
        <v>1</v>
      </c>
      <c r="L1874" t="s">
        <v>7541</v>
      </c>
      <c r="M1874" t="s">
        <v>14719</v>
      </c>
      <c r="N1874">
        <v>23</v>
      </c>
      <c r="O1874" t="s">
        <v>14720</v>
      </c>
      <c r="P1874" t="s">
        <v>31</v>
      </c>
      <c r="T1874" t="s">
        <v>6264</v>
      </c>
      <c r="V1874" t="s">
        <v>13381</v>
      </c>
    </row>
    <row r="1875" spans="1:23" x14ac:dyDescent="0.25">
      <c r="A1875" t="s">
        <v>14721</v>
      </c>
      <c r="B1875">
        <v>1</v>
      </c>
      <c r="C1875" t="s">
        <v>14722</v>
      </c>
      <c r="D1875" t="s">
        <v>126</v>
      </c>
      <c r="F1875" t="s">
        <v>6231</v>
      </c>
      <c r="G1875">
        <v>87</v>
      </c>
      <c r="H1875" t="s">
        <v>2866</v>
      </c>
      <c r="I1875" t="s">
        <v>14722</v>
      </c>
      <c r="J1875">
        <v>2350</v>
      </c>
      <c r="K1875">
        <v>8</v>
      </c>
      <c r="L1875" t="s">
        <v>6811</v>
      </c>
      <c r="M1875" t="s">
        <v>6648</v>
      </c>
      <c r="N1875">
        <v>34</v>
      </c>
      <c r="O1875" t="s">
        <v>14723</v>
      </c>
      <c r="P1875" t="s">
        <v>126</v>
      </c>
      <c r="T1875" t="s">
        <v>6742</v>
      </c>
      <c r="V1875" t="s">
        <v>14724</v>
      </c>
    </row>
    <row r="1876" spans="1:23" x14ac:dyDescent="0.25">
      <c r="A1876" t="s">
        <v>14725</v>
      </c>
      <c r="B1876">
        <v>1</v>
      </c>
      <c r="C1876" t="s">
        <v>14726</v>
      </c>
      <c r="D1876" t="s">
        <v>126</v>
      </c>
      <c r="F1876" t="s">
        <v>6199</v>
      </c>
      <c r="G1876">
        <v>49</v>
      </c>
      <c r="H1876" t="s">
        <v>6351</v>
      </c>
      <c r="I1876" t="s">
        <v>14726</v>
      </c>
      <c r="J1876">
        <v>21781</v>
      </c>
      <c r="K1876">
        <v>6</v>
      </c>
      <c r="L1876" t="s">
        <v>6019</v>
      </c>
      <c r="M1876" t="s">
        <v>14727</v>
      </c>
      <c r="N1876">
        <v>28</v>
      </c>
      <c r="O1876" t="s">
        <v>14728</v>
      </c>
      <c r="P1876" t="s">
        <v>126</v>
      </c>
      <c r="R1876">
        <v>4036275</v>
      </c>
      <c r="S1876">
        <v>5</v>
      </c>
      <c r="T1876" t="s">
        <v>6355</v>
      </c>
      <c r="U1876" t="s">
        <v>2246</v>
      </c>
      <c r="V1876" t="s">
        <v>14729</v>
      </c>
      <c r="W1876">
        <v>33101</v>
      </c>
    </row>
    <row r="1877" spans="1:23" x14ac:dyDescent="0.25">
      <c r="A1877" t="s">
        <v>14730</v>
      </c>
      <c r="B1877">
        <v>1</v>
      </c>
      <c r="C1877" t="s">
        <v>14731</v>
      </c>
      <c r="D1877" t="s">
        <v>64</v>
      </c>
      <c r="F1877" t="s">
        <v>6231</v>
      </c>
      <c r="G1877">
        <v>41</v>
      </c>
      <c r="H1877" t="s">
        <v>6837</v>
      </c>
      <c r="I1877" t="s">
        <v>14731</v>
      </c>
      <c r="J1877">
        <v>16341</v>
      </c>
      <c r="K1877">
        <v>2</v>
      </c>
      <c r="L1877" t="s">
        <v>9703</v>
      </c>
      <c r="M1877" t="s">
        <v>14732</v>
      </c>
      <c r="N1877">
        <v>25</v>
      </c>
      <c r="O1877" t="s">
        <v>14733</v>
      </c>
      <c r="P1877" t="s">
        <v>64</v>
      </c>
      <c r="R1877">
        <v>16956</v>
      </c>
      <c r="T1877" t="s">
        <v>6324</v>
      </c>
      <c r="V1877" t="s">
        <v>10819</v>
      </c>
      <c r="W1877">
        <v>27729</v>
      </c>
    </row>
    <row r="1878" spans="1:23" x14ac:dyDescent="0.25">
      <c r="A1878" t="s">
        <v>14734</v>
      </c>
      <c r="B1878">
        <v>1</v>
      </c>
      <c r="C1878" t="s">
        <v>14735</v>
      </c>
      <c r="D1878" t="s">
        <v>29</v>
      </c>
      <c r="F1878" t="s">
        <v>6199</v>
      </c>
      <c r="G1878">
        <v>12</v>
      </c>
      <c r="H1878" t="s">
        <v>5428</v>
      </c>
      <c r="I1878" t="s">
        <v>14735</v>
      </c>
      <c r="J1878">
        <v>23182</v>
      </c>
      <c r="K1878">
        <v>2</v>
      </c>
      <c r="L1878" t="s">
        <v>14736</v>
      </c>
      <c r="M1878" t="s">
        <v>14737</v>
      </c>
      <c r="N1878">
        <v>25</v>
      </c>
      <c r="O1878" t="s">
        <v>14738</v>
      </c>
      <c r="P1878" t="s">
        <v>29</v>
      </c>
      <c r="S1878">
        <v>3</v>
      </c>
      <c r="T1878" t="s">
        <v>6212</v>
      </c>
      <c r="U1878" t="s">
        <v>2251</v>
      </c>
      <c r="V1878" t="s">
        <v>14739</v>
      </c>
    </row>
    <row r="1879" spans="1:23" x14ac:dyDescent="0.25">
      <c r="A1879" t="s">
        <v>780</v>
      </c>
      <c r="B1879">
        <v>1</v>
      </c>
      <c r="C1879" t="s">
        <v>1508</v>
      </c>
      <c r="D1879" t="s">
        <v>126</v>
      </c>
      <c r="E1879" t="s">
        <v>14740</v>
      </c>
      <c r="F1879" t="s">
        <v>6199</v>
      </c>
      <c r="G1879">
        <v>85</v>
      </c>
      <c r="H1879" t="s">
        <v>6753</v>
      </c>
      <c r="I1879" t="s">
        <v>1508</v>
      </c>
      <c r="J1879">
        <v>17975</v>
      </c>
      <c r="K1879">
        <v>10</v>
      </c>
      <c r="L1879" t="s">
        <v>7122</v>
      </c>
      <c r="M1879" t="s">
        <v>7899</v>
      </c>
      <c r="N1879">
        <v>31</v>
      </c>
      <c r="O1879" t="s">
        <v>14741</v>
      </c>
      <c r="P1879" t="s">
        <v>126</v>
      </c>
      <c r="R1879">
        <v>3046439</v>
      </c>
      <c r="S1879">
        <v>1</v>
      </c>
      <c r="T1879" t="s">
        <v>6355</v>
      </c>
      <c r="U1879" t="s">
        <v>34</v>
      </c>
      <c r="V1879" t="s">
        <v>14742</v>
      </c>
      <c r="W1879">
        <v>29269</v>
      </c>
    </row>
    <row r="1880" spans="1:23" x14ac:dyDescent="0.25">
      <c r="A1880" t="s">
        <v>14743</v>
      </c>
      <c r="B1880">
        <v>1</v>
      </c>
      <c r="C1880" t="s">
        <v>14744</v>
      </c>
      <c r="D1880" t="s">
        <v>29</v>
      </c>
      <c r="F1880" t="s">
        <v>6231</v>
      </c>
      <c r="G1880">
        <v>8</v>
      </c>
      <c r="H1880" t="s">
        <v>6296</v>
      </c>
      <c r="I1880" t="s">
        <v>14744</v>
      </c>
      <c r="J1880">
        <v>18685</v>
      </c>
      <c r="K1880">
        <v>0</v>
      </c>
      <c r="L1880" t="s">
        <v>6906</v>
      </c>
      <c r="M1880" t="s">
        <v>14745</v>
      </c>
      <c r="N1880">
        <v>25</v>
      </c>
      <c r="O1880" t="s">
        <v>14746</v>
      </c>
      <c r="P1880" t="s">
        <v>29</v>
      </c>
      <c r="R1880">
        <v>2574378</v>
      </c>
      <c r="T1880" t="s">
        <v>6249</v>
      </c>
      <c r="V1880" t="s">
        <v>14747</v>
      </c>
      <c r="W1880">
        <v>29996</v>
      </c>
    </row>
    <row r="1881" spans="1:23" x14ac:dyDescent="0.25">
      <c r="A1881" t="s">
        <v>790</v>
      </c>
      <c r="B1881">
        <v>1</v>
      </c>
      <c r="C1881" t="s">
        <v>14748</v>
      </c>
      <c r="D1881" t="s">
        <v>102</v>
      </c>
      <c r="F1881" t="s">
        <v>6231</v>
      </c>
      <c r="G1881">
        <v>18</v>
      </c>
      <c r="H1881" t="s">
        <v>6776</v>
      </c>
      <c r="I1881" t="s">
        <v>14748</v>
      </c>
      <c r="J1881">
        <v>8777</v>
      </c>
      <c r="K1881">
        <v>11</v>
      </c>
      <c r="L1881" t="s">
        <v>10267</v>
      </c>
      <c r="M1881" t="s">
        <v>9054</v>
      </c>
      <c r="N1881">
        <v>33</v>
      </c>
      <c r="O1881" t="s">
        <v>14749</v>
      </c>
      <c r="P1881" t="s">
        <v>102</v>
      </c>
      <c r="R1881">
        <v>12585</v>
      </c>
      <c r="T1881" t="s">
        <v>6249</v>
      </c>
      <c r="V1881" t="s">
        <v>14750</v>
      </c>
      <c r="W1881">
        <v>9388</v>
      </c>
    </row>
    <row r="1882" spans="1:23" x14ac:dyDescent="0.25">
      <c r="A1882" t="s">
        <v>14751</v>
      </c>
      <c r="B1882">
        <v>1</v>
      </c>
      <c r="C1882" t="s">
        <v>14752</v>
      </c>
      <c r="D1882" t="s">
        <v>126</v>
      </c>
      <c r="F1882" t="s">
        <v>6231</v>
      </c>
      <c r="G1882">
        <v>87</v>
      </c>
      <c r="H1882" t="s">
        <v>6947</v>
      </c>
      <c r="I1882" t="s">
        <v>14752</v>
      </c>
      <c r="J1882">
        <v>16683</v>
      </c>
      <c r="K1882">
        <v>1</v>
      </c>
      <c r="L1882" t="s">
        <v>9765</v>
      </c>
      <c r="M1882" t="s">
        <v>8058</v>
      </c>
      <c r="N1882">
        <v>26</v>
      </c>
      <c r="O1882" t="s">
        <v>14753</v>
      </c>
      <c r="P1882" t="s">
        <v>126</v>
      </c>
      <c r="R1882">
        <v>16988</v>
      </c>
      <c r="T1882" t="s">
        <v>6396</v>
      </c>
      <c r="V1882" t="s">
        <v>14754</v>
      </c>
      <c r="W1882">
        <v>27802</v>
      </c>
    </row>
    <row r="1883" spans="1:23" x14ac:dyDescent="0.25">
      <c r="A1883" t="s">
        <v>14755</v>
      </c>
      <c r="B1883">
        <v>1</v>
      </c>
      <c r="C1883" t="s">
        <v>14756</v>
      </c>
      <c r="D1883" t="s">
        <v>102</v>
      </c>
      <c r="F1883" t="s">
        <v>6231</v>
      </c>
      <c r="G1883">
        <v>12</v>
      </c>
      <c r="H1883" t="s">
        <v>6232</v>
      </c>
      <c r="I1883" t="s">
        <v>14756</v>
      </c>
      <c r="J1883">
        <v>11049</v>
      </c>
      <c r="K1883">
        <v>4</v>
      </c>
      <c r="L1883" t="s">
        <v>14757</v>
      </c>
      <c r="M1883" t="s">
        <v>8773</v>
      </c>
      <c r="N1883">
        <v>29</v>
      </c>
      <c r="O1883" t="s">
        <v>14758</v>
      </c>
      <c r="P1883" t="s">
        <v>102</v>
      </c>
      <c r="R1883">
        <v>13222</v>
      </c>
      <c r="T1883" t="s">
        <v>6757</v>
      </c>
      <c r="V1883" t="s">
        <v>14759</v>
      </c>
      <c r="W1883">
        <v>24153</v>
      </c>
    </row>
    <row r="1884" spans="1:23" x14ac:dyDescent="0.25">
      <c r="A1884" t="s">
        <v>14760</v>
      </c>
      <c r="B1884">
        <v>1</v>
      </c>
      <c r="C1884" t="s">
        <v>14761</v>
      </c>
      <c r="D1884" t="s">
        <v>102</v>
      </c>
      <c r="F1884" t="s">
        <v>6231</v>
      </c>
      <c r="G1884">
        <v>13</v>
      </c>
      <c r="H1884" t="s">
        <v>6296</v>
      </c>
      <c r="I1884" t="s">
        <v>14761</v>
      </c>
      <c r="J1884">
        <v>10034</v>
      </c>
      <c r="K1884">
        <v>7</v>
      </c>
      <c r="L1884" t="s">
        <v>6240</v>
      </c>
      <c r="M1884" t="s">
        <v>7557</v>
      </c>
      <c r="N1884">
        <v>30</v>
      </c>
      <c r="O1884" t="s">
        <v>14762</v>
      </c>
      <c r="P1884" t="s">
        <v>102</v>
      </c>
      <c r="R1884">
        <v>12567</v>
      </c>
      <c r="T1884" t="s">
        <v>6324</v>
      </c>
      <c r="V1884" t="s">
        <v>14763</v>
      </c>
      <c r="W1884">
        <v>9458</v>
      </c>
    </row>
    <row r="1885" spans="1:23" x14ac:dyDescent="0.25">
      <c r="A1885" t="s">
        <v>14764</v>
      </c>
      <c r="B1885">
        <v>1</v>
      </c>
      <c r="C1885" t="s">
        <v>14765</v>
      </c>
      <c r="D1885" t="s">
        <v>126</v>
      </c>
      <c r="F1885" t="s">
        <v>6231</v>
      </c>
      <c r="G1885">
        <v>47</v>
      </c>
      <c r="H1885" t="s">
        <v>6351</v>
      </c>
      <c r="I1885" t="s">
        <v>14765</v>
      </c>
      <c r="J1885">
        <v>13653</v>
      </c>
      <c r="K1885">
        <v>10</v>
      </c>
      <c r="L1885" t="s">
        <v>9921</v>
      </c>
      <c r="M1885" t="s">
        <v>14766</v>
      </c>
      <c r="N1885">
        <v>34</v>
      </c>
      <c r="O1885" t="s">
        <v>14767</v>
      </c>
      <c r="P1885" t="s">
        <v>6950</v>
      </c>
      <c r="R1885">
        <v>13538</v>
      </c>
      <c r="T1885" t="s">
        <v>6371</v>
      </c>
      <c r="V1885" t="s">
        <v>14768</v>
      </c>
      <c r="W1885">
        <v>24431</v>
      </c>
    </row>
    <row r="1886" spans="1:23" x14ac:dyDescent="0.25">
      <c r="A1886" t="s">
        <v>14769</v>
      </c>
      <c r="B1886">
        <v>1</v>
      </c>
      <c r="C1886" t="s">
        <v>14770</v>
      </c>
      <c r="D1886" t="s">
        <v>64</v>
      </c>
      <c r="F1886" t="s">
        <v>6199</v>
      </c>
      <c r="G1886">
        <v>49</v>
      </c>
      <c r="H1886" t="s">
        <v>6410</v>
      </c>
      <c r="I1886" t="s">
        <v>14770</v>
      </c>
      <c r="J1886">
        <v>21851</v>
      </c>
      <c r="K1886">
        <v>2</v>
      </c>
      <c r="L1886" t="s">
        <v>6778</v>
      </c>
      <c r="M1886" t="s">
        <v>14771</v>
      </c>
      <c r="N1886">
        <v>26</v>
      </c>
      <c r="O1886" t="s">
        <v>14772</v>
      </c>
      <c r="P1886" t="s">
        <v>64</v>
      </c>
      <c r="T1886" t="s">
        <v>6446</v>
      </c>
      <c r="V1886" t="s">
        <v>7686</v>
      </c>
      <c r="W1886">
        <v>33251</v>
      </c>
    </row>
    <row r="1887" spans="1:23" x14ac:dyDescent="0.25">
      <c r="A1887" t="s">
        <v>740</v>
      </c>
      <c r="B1887">
        <v>1</v>
      </c>
      <c r="C1887" t="s">
        <v>14773</v>
      </c>
      <c r="D1887" t="s">
        <v>102</v>
      </c>
      <c r="E1887" t="s">
        <v>14774</v>
      </c>
      <c r="F1887" t="s">
        <v>6231</v>
      </c>
      <c r="G1887">
        <v>14</v>
      </c>
      <c r="H1887" t="s">
        <v>6629</v>
      </c>
      <c r="I1887" t="s">
        <v>14773</v>
      </c>
      <c r="J1887">
        <v>19398</v>
      </c>
      <c r="K1887">
        <v>5</v>
      </c>
      <c r="L1887" t="s">
        <v>14757</v>
      </c>
      <c r="M1887" t="s">
        <v>14775</v>
      </c>
      <c r="N1887">
        <v>27</v>
      </c>
      <c r="O1887" t="s">
        <v>14776</v>
      </c>
      <c r="P1887" t="s">
        <v>102</v>
      </c>
      <c r="R1887">
        <v>2982809</v>
      </c>
      <c r="T1887" t="s">
        <v>6363</v>
      </c>
      <c r="V1887" t="s">
        <v>8172</v>
      </c>
      <c r="W1887">
        <v>30482</v>
      </c>
    </row>
    <row r="1888" spans="1:23" x14ac:dyDescent="0.25">
      <c r="A1888" t="s">
        <v>14777</v>
      </c>
      <c r="B1888">
        <v>1</v>
      </c>
      <c r="C1888" t="s">
        <v>14778</v>
      </c>
      <c r="D1888" t="s">
        <v>102</v>
      </c>
      <c r="F1888" t="s">
        <v>6199</v>
      </c>
      <c r="H1888" t="s">
        <v>6416</v>
      </c>
      <c r="I1888" t="s">
        <v>14778</v>
      </c>
      <c r="K1888">
        <v>1</v>
      </c>
      <c r="L1888" t="s">
        <v>6890</v>
      </c>
      <c r="M1888" t="s">
        <v>8179</v>
      </c>
      <c r="N1888">
        <v>25</v>
      </c>
      <c r="O1888" t="s">
        <v>14779</v>
      </c>
      <c r="P1888" t="s">
        <v>102</v>
      </c>
      <c r="T1888" t="s">
        <v>6332</v>
      </c>
      <c r="V1888" t="s">
        <v>14780</v>
      </c>
    </row>
    <row r="1889" spans="1:23" x14ac:dyDescent="0.25">
      <c r="A1889" t="s">
        <v>14781</v>
      </c>
      <c r="B1889">
        <v>1</v>
      </c>
      <c r="C1889" t="s">
        <v>14782</v>
      </c>
      <c r="D1889" t="s">
        <v>126</v>
      </c>
      <c r="E1889" t="s">
        <v>14783</v>
      </c>
      <c r="F1889" t="s">
        <v>6199</v>
      </c>
      <c r="G1889">
        <v>81</v>
      </c>
      <c r="H1889" t="s">
        <v>6351</v>
      </c>
      <c r="I1889" t="s">
        <v>14782</v>
      </c>
      <c r="J1889">
        <v>20332</v>
      </c>
      <c r="K1889">
        <v>4</v>
      </c>
      <c r="L1889" t="s">
        <v>9371</v>
      </c>
      <c r="M1889" t="s">
        <v>14784</v>
      </c>
      <c r="N1889">
        <v>27</v>
      </c>
      <c r="O1889" t="s">
        <v>14785</v>
      </c>
      <c r="P1889" t="s">
        <v>126</v>
      </c>
      <c r="R1889">
        <v>3059766</v>
      </c>
      <c r="T1889" t="s">
        <v>6227</v>
      </c>
      <c r="V1889" t="s">
        <v>14786</v>
      </c>
      <c r="W1889">
        <v>31519</v>
      </c>
    </row>
    <row r="1890" spans="1:23" x14ac:dyDescent="0.25">
      <c r="A1890" t="s">
        <v>14787</v>
      </c>
      <c r="B1890">
        <v>1</v>
      </c>
      <c r="C1890" t="s">
        <v>14788</v>
      </c>
      <c r="D1890" t="s">
        <v>102</v>
      </c>
      <c r="F1890" t="s">
        <v>6199</v>
      </c>
      <c r="G1890">
        <v>0</v>
      </c>
      <c r="H1890" t="s">
        <v>6276</v>
      </c>
      <c r="I1890" t="s">
        <v>14788</v>
      </c>
      <c r="J1890">
        <v>17394</v>
      </c>
      <c r="K1890">
        <v>11</v>
      </c>
      <c r="L1890" t="s">
        <v>7283</v>
      </c>
      <c r="M1890" t="s">
        <v>6598</v>
      </c>
      <c r="O1890" t="s">
        <v>14789</v>
      </c>
      <c r="P1890" t="s">
        <v>102</v>
      </c>
      <c r="T1890" t="s">
        <v>6313</v>
      </c>
    </row>
    <row r="1891" spans="1:23" x14ac:dyDescent="0.25">
      <c r="A1891" t="s">
        <v>5944</v>
      </c>
      <c r="B1891">
        <v>1</v>
      </c>
      <c r="C1891" t="s">
        <v>5943</v>
      </c>
      <c r="D1891" t="s">
        <v>31</v>
      </c>
      <c r="F1891" t="s">
        <v>6199</v>
      </c>
      <c r="G1891">
        <v>0</v>
      </c>
      <c r="H1891" t="s">
        <v>6416</v>
      </c>
      <c r="I1891" t="s">
        <v>5943</v>
      </c>
      <c r="J1891">
        <v>21673</v>
      </c>
      <c r="K1891">
        <v>0</v>
      </c>
      <c r="L1891" t="s">
        <v>6018</v>
      </c>
      <c r="M1891" t="s">
        <v>14790</v>
      </c>
      <c r="N1891">
        <v>35</v>
      </c>
      <c r="O1891" t="s">
        <v>14791</v>
      </c>
      <c r="P1891" t="s">
        <v>31</v>
      </c>
      <c r="T1891" t="s">
        <v>6313</v>
      </c>
      <c r="V1891" t="s">
        <v>14792</v>
      </c>
    </row>
    <row r="1892" spans="1:23" x14ac:dyDescent="0.25">
      <c r="A1892" t="s">
        <v>73</v>
      </c>
      <c r="B1892">
        <v>1</v>
      </c>
      <c r="C1892" t="s">
        <v>2858</v>
      </c>
      <c r="D1892" t="s">
        <v>29</v>
      </c>
      <c r="E1892" t="s">
        <v>14793</v>
      </c>
      <c r="F1892" t="s">
        <v>6199</v>
      </c>
      <c r="G1892">
        <v>10</v>
      </c>
      <c r="H1892" t="s">
        <v>7690</v>
      </c>
      <c r="I1892" t="s">
        <v>2858</v>
      </c>
      <c r="J1892">
        <v>18811</v>
      </c>
      <c r="K1892">
        <v>9</v>
      </c>
      <c r="L1892" t="s">
        <v>8773</v>
      </c>
      <c r="M1892" t="s">
        <v>14794</v>
      </c>
      <c r="N1892">
        <v>31</v>
      </c>
      <c r="O1892" t="s">
        <v>14795</v>
      </c>
      <c r="P1892" t="s">
        <v>29</v>
      </c>
      <c r="R1892">
        <v>3039707</v>
      </c>
      <c r="S1892">
        <v>3</v>
      </c>
      <c r="T1892" t="s">
        <v>6204</v>
      </c>
      <c r="U1892" t="s">
        <v>2241</v>
      </c>
      <c r="V1892" t="s">
        <v>14796</v>
      </c>
      <c r="W1892">
        <v>30115</v>
      </c>
    </row>
    <row r="1893" spans="1:23" x14ac:dyDescent="0.25">
      <c r="A1893" t="s">
        <v>14797</v>
      </c>
      <c r="B1893">
        <v>1</v>
      </c>
      <c r="C1893" t="s">
        <v>14798</v>
      </c>
      <c r="D1893" t="s">
        <v>64</v>
      </c>
      <c r="F1893" t="s">
        <v>6199</v>
      </c>
      <c r="H1893" t="s">
        <v>6296</v>
      </c>
      <c r="I1893" t="s">
        <v>14798</v>
      </c>
      <c r="J1893">
        <v>25028</v>
      </c>
      <c r="K1893">
        <v>0</v>
      </c>
      <c r="L1893" t="s">
        <v>12422</v>
      </c>
      <c r="M1893" t="s">
        <v>14799</v>
      </c>
      <c r="N1893">
        <v>23</v>
      </c>
      <c r="O1893" t="s">
        <v>14800</v>
      </c>
      <c r="P1893" t="s">
        <v>64</v>
      </c>
      <c r="T1893" t="s">
        <v>6264</v>
      </c>
      <c r="U1893" t="s">
        <v>2217</v>
      </c>
      <c r="V1893" t="s">
        <v>14801</v>
      </c>
    </row>
    <row r="1894" spans="1:23" x14ac:dyDescent="0.25">
      <c r="A1894" t="s">
        <v>14802</v>
      </c>
      <c r="B1894">
        <v>1</v>
      </c>
      <c r="C1894" t="s">
        <v>14803</v>
      </c>
      <c r="F1894" t="s">
        <v>6231</v>
      </c>
      <c r="G1894">
        <v>0</v>
      </c>
      <c r="H1894" t="s">
        <v>30</v>
      </c>
      <c r="I1894" t="s">
        <v>14803</v>
      </c>
      <c r="J1894">
        <v>21703</v>
      </c>
      <c r="K1894">
        <v>0</v>
      </c>
      <c r="L1894" t="s">
        <v>6906</v>
      </c>
      <c r="M1894" t="s">
        <v>14804</v>
      </c>
      <c r="O1894" t="s">
        <v>14805</v>
      </c>
      <c r="P1894" t="s">
        <v>30</v>
      </c>
      <c r="T1894" t="s">
        <v>30</v>
      </c>
    </row>
    <row r="1895" spans="1:23" x14ac:dyDescent="0.25">
      <c r="A1895" t="s">
        <v>14806</v>
      </c>
      <c r="B1895">
        <v>1</v>
      </c>
      <c r="C1895" t="s">
        <v>14807</v>
      </c>
      <c r="D1895" t="s">
        <v>126</v>
      </c>
      <c r="F1895" t="s">
        <v>6199</v>
      </c>
      <c r="G1895">
        <v>84</v>
      </c>
      <c r="H1895" t="s">
        <v>6208</v>
      </c>
      <c r="I1895" t="s">
        <v>14807</v>
      </c>
      <c r="K1895">
        <v>1</v>
      </c>
      <c r="L1895" t="s">
        <v>6014</v>
      </c>
      <c r="M1895" t="s">
        <v>14808</v>
      </c>
      <c r="N1895">
        <v>24</v>
      </c>
      <c r="O1895" t="s">
        <v>14809</v>
      </c>
      <c r="P1895" t="s">
        <v>126</v>
      </c>
      <c r="T1895" t="s">
        <v>6227</v>
      </c>
      <c r="V1895" t="s">
        <v>14810</v>
      </c>
    </row>
    <row r="1896" spans="1:23" x14ac:dyDescent="0.25">
      <c r="A1896" t="s">
        <v>14811</v>
      </c>
      <c r="B1896">
        <v>1</v>
      </c>
      <c r="C1896" t="s">
        <v>14812</v>
      </c>
      <c r="D1896" t="s">
        <v>102</v>
      </c>
      <c r="F1896" t="s">
        <v>6199</v>
      </c>
      <c r="G1896">
        <v>0</v>
      </c>
      <c r="H1896" t="s">
        <v>8526</v>
      </c>
      <c r="I1896" t="s">
        <v>14812</v>
      </c>
      <c r="K1896">
        <v>1</v>
      </c>
      <c r="L1896" t="s">
        <v>14813</v>
      </c>
      <c r="M1896" t="s">
        <v>14814</v>
      </c>
      <c r="O1896" t="s">
        <v>14815</v>
      </c>
      <c r="P1896" t="s">
        <v>102</v>
      </c>
      <c r="T1896" t="s">
        <v>6227</v>
      </c>
    </row>
    <row r="1897" spans="1:23" x14ac:dyDescent="0.25">
      <c r="A1897" t="s">
        <v>14816</v>
      </c>
      <c r="B1897">
        <v>1</v>
      </c>
      <c r="C1897" t="s">
        <v>14817</v>
      </c>
      <c r="D1897" t="s">
        <v>102</v>
      </c>
      <c r="F1897" t="s">
        <v>6199</v>
      </c>
      <c r="G1897">
        <v>86</v>
      </c>
      <c r="H1897" t="s">
        <v>6252</v>
      </c>
      <c r="I1897" t="s">
        <v>14817</v>
      </c>
      <c r="J1897">
        <v>26967</v>
      </c>
      <c r="K1897">
        <v>0</v>
      </c>
      <c r="L1897" t="s">
        <v>14818</v>
      </c>
      <c r="M1897" t="s">
        <v>14819</v>
      </c>
      <c r="N1897">
        <v>24</v>
      </c>
      <c r="O1897" t="s">
        <v>14820</v>
      </c>
      <c r="P1897" t="s">
        <v>102</v>
      </c>
      <c r="S1897">
        <v>5</v>
      </c>
      <c r="T1897" t="s">
        <v>6313</v>
      </c>
      <c r="U1897" t="s">
        <v>2322</v>
      </c>
      <c r="V1897" t="s">
        <v>8627</v>
      </c>
    </row>
    <row r="1898" spans="1:23" x14ac:dyDescent="0.25">
      <c r="A1898" t="s">
        <v>726</v>
      </c>
      <c r="B1898">
        <v>1</v>
      </c>
      <c r="C1898" t="s">
        <v>14821</v>
      </c>
      <c r="D1898" t="s">
        <v>102</v>
      </c>
      <c r="E1898" t="s">
        <v>14822</v>
      </c>
      <c r="F1898" t="s">
        <v>6231</v>
      </c>
      <c r="G1898">
        <v>19</v>
      </c>
      <c r="H1898" t="s">
        <v>6232</v>
      </c>
      <c r="I1898" t="s">
        <v>14821</v>
      </c>
      <c r="J1898">
        <v>17799</v>
      </c>
      <c r="K1898">
        <v>7</v>
      </c>
      <c r="L1898" t="s">
        <v>7095</v>
      </c>
      <c r="M1898" t="s">
        <v>11411</v>
      </c>
      <c r="N1898">
        <v>30</v>
      </c>
      <c r="O1898" t="s">
        <v>14823</v>
      </c>
      <c r="P1898" t="s">
        <v>102</v>
      </c>
      <c r="R1898">
        <v>2511952</v>
      </c>
      <c r="T1898" t="s">
        <v>6204</v>
      </c>
      <c r="V1898" t="s">
        <v>12624</v>
      </c>
      <c r="W1898">
        <v>28840</v>
      </c>
    </row>
    <row r="1899" spans="1:23" x14ac:dyDescent="0.25">
      <c r="A1899" t="s">
        <v>1132</v>
      </c>
      <c r="B1899">
        <v>1</v>
      </c>
      <c r="C1899" t="s">
        <v>1131</v>
      </c>
      <c r="D1899" t="s">
        <v>29</v>
      </c>
      <c r="F1899" t="s">
        <v>6199</v>
      </c>
      <c r="G1899">
        <v>16</v>
      </c>
      <c r="H1899" t="s">
        <v>6629</v>
      </c>
      <c r="I1899" t="s">
        <v>1131</v>
      </c>
      <c r="J1899">
        <v>22490</v>
      </c>
      <c r="K1899">
        <v>5</v>
      </c>
      <c r="L1899" t="s">
        <v>8654</v>
      </c>
      <c r="M1899" t="s">
        <v>9847</v>
      </c>
      <c r="N1899">
        <v>26</v>
      </c>
      <c r="O1899" t="s">
        <v>14824</v>
      </c>
      <c r="P1899" t="s">
        <v>29</v>
      </c>
      <c r="S1899">
        <v>1</v>
      </c>
      <c r="T1899" t="s">
        <v>6363</v>
      </c>
      <c r="U1899" t="s">
        <v>2322</v>
      </c>
      <c r="V1899" t="s">
        <v>9661</v>
      </c>
    </row>
    <row r="1900" spans="1:23" x14ac:dyDescent="0.25">
      <c r="A1900" t="s">
        <v>2169</v>
      </c>
      <c r="B1900">
        <v>1</v>
      </c>
      <c r="C1900" t="s">
        <v>14825</v>
      </c>
      <c r="D1900" t="s">
        <v>29</v>
      </c>
      <c r="F1900" t="s">
        <v>6199</v>
      </c>
      <c r="G1900">
        <v>17</v>
      </c>
      <c r="H1900" t="s">
        <v>6336</v>
      </c>
      <c r="I1900" t="s">
        <v>14825</v>
      </c>
      <c r="K1900">
        <v>2</v>
      </c>
      <c r="L1900" t="s">
        <v>6224</v>
      </c>
      <c r="M1900" t="s">
        <v>14826</v>
      </c>
      <c r="N1900">
        <v>25</v>
      </c>
      <c r="O1900" t="s">
        <v>14827</v>
      </c>
      <c r="P1900" t="s">
        <v>29</v>
      </c>
      <c r="T1900" t="s">
        <v>6212</v>
      </c>
      <c r="V1900" t="s">
        <v>14828</v>
      </c>
    </row>
    <row r="1901" spans="1:23" x14ac:dyDescent="0.25">
      <c r="A1901" t="s">
        <v>1168</v>
      </c>
      <c r="B1901">
        <v>1</v>
      </c>
      <c r="C1901" t="s">
        <v>1167</v>
      </c>
      <c r="D1901" t="s">
        <v>29</v>
      </c>
      <c r="F1901" t="s">
        <v>6199</v>
      </c>
      <c r="G1901">
        <v>6</v>
      </c>
      <c r="H1901" t="s">
        <v>5428</v>
      </c>
      <c r="I1901" t="s">
        <v>1167</v>
      </c>
      <c r="J1901">
        <v>26082</v>
      </c>
      <c r="K1901">
        <v>1</v>
      </c>
      <c r="L1901" t="s">
        <v>14829</v>
      </c>
      <c r="M1901" t="s">
        <v>14830</v>
      </c>
      <c r="N1901">
        <v>23</v>
      </c>
      <c r="O1901" t="s">
        <v>14831</v>
      </c>
      <c r="P1901" t="s">
        <v>29</v>
      </c>
      <c r="S1901">
        <v>1</v>
      </c>
      <c r="T1901" t="s">
        <v>6212</v>
      </c>
      <c r="U1901" t="s">
        <v>92</v>
      </c>
      <c r="V1901" t="s">
        <v>14832</v>
      </c>
    </row>
    <row r="1902" spans="1:23" x14ac:dyDescent="0.25">
      <c r="A1902" t="s">
        <v>14833</v>
      </c>
      <c r="B1902">
        <v>1</v>
      </c>
      <c r="C1902" t="s">
        <v>6603</v>
      </c>
      <c r="D1902" t="s">
        <v>102</v>
      </c>
      <c r="F1902" t="s">
        <v>6231</v>
      </c>
      <c r="G1902">
        <v>14</v>
      </c>
      <c r="H1902" t="s">
        <v>6976</v>
      </c>
      <c r="I1902" t="s">
        <v>6603</v>
      </c>
      <c r="J1902">
        <v>4511</v>
      </c>
      <c r="K1902">
        <v>2</v>
      </c>
      <c r="L1902" t="s">
        <v>8080</v>
      </c>
      <c r="M1902" t="s">
        <v>7861</v>
      </c>
      <c r="N1902">
        <v>29</v>
      </c>
      <c r="O1902" t="s">
        <v>14834</v>
      </c>
      <c r="P1902" t="s">
        <v>102</v>
      </c>
      <c r="R1902">
        <v>13872</v>
      </c>
      <c r="T1902" t="s">
        <v>6324</v>
      </c>
      <c r="V1902" t="s">
        <v>14835</v>
      </c>
    </row>
    <row r="1903" spans="1:23" x14ac:dyDescent="0.25">
      <c r="A1903" t="s">
        <v>14836</v>
      </c>
      <c r="B1903">
        <v>1</v>
      </c>
      <c r="C1903" t="s">
        <v>14837</v>
      </c>
      <c r="D1903" t="s">
        <v>102</v>
      </c>
      <c r="F1903" t="s">
        <v>6199</v>
      </c>
      <c r="G1903">
        <v>10</v>
      </c>
      <c r="H1903" t="s">
        <v>6690</v>
      </c>
      <c r="I1903" t="s">
        <v>14837</v>
      </c>
      <c r="J1903">
        <v>26970</v>
      </c>
      <c r="K1903">
        <v>0</v>
      </c>
      <c r="L1903" t="s">
        <v>6665</v>
      </c>
      <c r="M1903" t="s">
        <v>14838</v>
      </c>
      <c r="N1903">
        <v>23</v>
      </c>
      <c r="O1903" t="s">
        <v>14839</v>
      </c>
      <c r="P1903" t="s">
        <v>102</v>
      </c>
      <c r="T1903" t="s">
        <v>6264</v>
      </c>
      <c r="U1903" t="s">
        <v>2208</v>
      </c>
      <c r="V1903" t="s">
        <v>14840</v>
      </c>
    </row>
    <row r="1904" spans="1:23" x14ac:dyDescent="0.25">
      <c r="A1904" t="s">
        <v>2309</v>
      </c>
      <c r="B1904">
        <v>1</v>
      </c>
      <c r="C1904" t="s">
        <v>2680</v>
      </c>
      <c r="D1904" t="s">
        <v>126</v>
      </c>
      <c r="F1904" t="s">
        <v>6199</v>
      </c>
      <c r="G1904">
        <v>82</v>
      </c>
      <c r="H1904" t="s">
        <v>6849</v>
      </c>
      <c r="I1904" t="s">
        <v>2680</v>
      </c>
      <c r="J1904">
        <v>25104</v>
      </c>
      <c r="K1904">
        <v>2</v>
      </c>
      <c r="L1904" t="s">
        <v>14841</v>
      </c>
      <c r="M1904" t="s">
        <v>6217</v>
      </c>
      <c r="N1904">
        <v>25</v>
      </c>
      <c r="O1904" t="s">
        <v>14842</v>
      </c>
      <c r="P1904" t="s">
        <v>126</v>
      </c>
      <c r="S1904">
        <v>3</v>
      </c>
      <c r="T1904" t="s">
        <v>6212</v>
      </c>
      <c r="U1904" t="s">
        <v>2236</v>
      </c>
      <c r="V1904" t="s">
        <v>14843</v>
      </c>
    </row>
    <row r="1905" spans="1:23" x14ac:dyDescent="0.25">
      <c r="A1905" t="s">
        <v>809</v>
      </c>
      <c r="B1905">
        <v>1</v>
      </c>
      <c r="C1905" t="s">
        <v>14844</v>
      </c>
      <c r="D1905" t="s">
        <v>102</v>
      </c>
      <c r="E1905" t="s">
        <v>14845</v>
      </c>
      <c r="F1905" t="s">
        <v>6231</v>
      </c>
      <c r="G1905">
        <v>19</v>
      </c>
      <c r="H1905" t="s">
        <v>6566</v>
      </c>
      <c r="I1905" t="s">
        <v>14844</v>
      </c>
      <c r="J1905">
        <v>15659</v>
      </c>
      <c r="K1905">
        <v>7</v>
      </c>
      <c r="L1905" t="s">
        <v>12845</v>
      </c>
      <c r="M1905" t="s">
        <v>6626</v>
      </c>
      <c r="N1905">
        <v>30</v>
      </c>
      <c r="O1905" t="s">
        <v>14846</v>
      </c>
      <c r="P1905" t="s">
        <v>102</v>
      </c>
      <c r="R1905">
        <v>16566</v>
      </c>
      <c r="T1905" t="s">
        <v>6324</v>
      </c>
      <c r="V1905" t="s">
        <v>14847</v>
      </c>
      <c r="W1905">
        <v>27305</v>
      </c>
    </row>
    <row r="1906" spans="1:23" x14ac:dyDescent="0.25">
      <c r="A1906" t="s">
        <v>651</v>
      </c>
      <c r="B1906">
        <v>1</v>
      </c>
      <c r="C1906" t="s">
        <v>14848</v>
      </c>
      <c r="D1906" t="s">
        <v>126</v>
      </c>
      <c r="E1906" t="s">
        <v>14849</v>
      </c>
      <c r="F1906" t="s">
        <v>6231</v>
      </c>
      <c r="G1906">
        <v>88</v>
      </c>
      <c r="H1906" t="s">
        <v>14234</v>
      </c>
      <c r="I1906" t="s">
        <v>14848</v>
      </c>
      <c r="J1906">
        <v>1181</v>
      </c>
      <c r="K1906">
        <v>12</v>
      </c>
      <c r="L1906" t="s">
        <v>14850</v>
      </c>
      <c r="M1906" t="s">
        <v>14851</v>
      </c>
      <c r="N1906">
        <v>33</v>
      </c>
      <c r="O1906" t="s">
        <v>14852</v>
      </c>
      <c r="P1906" t="s">
        <v>126</v>
      </c>
      <c r="R1906">
        <v>11295</v>
      </c>
      <c r="T1906" t="s">
        <v>6272</v>
      </c>
      <c r="V1906" t="s">
        <v>14853</v>
      </c>
      <c r="W1906">
        <v>8838</v>
      </c>
    </row>
    <row r="1907" spans="1:23" x14ac:dyDescent="0.25">
      <c r="A1907" t="s">
        <v>14854</v>
      </c>
      <c r="B1907">
        <v>1</v>
      </c>
      <c r="C1907" t="s">
        <v>14855</v>
      </c>
      <c r="F1907" t="s">
        <v>6231</v>
      </c>
      <c r="G1907">
        <v>0</v>
      </c>
      <c r="H1907" t="s">
        <v>30</v>
      </c>
      <c r="I1907" t="s">
        <v>14855</v>
      </c>
      <c r="J1907">
        <v>17838</v>
      </c>
      <c r="K1907">
        <v>0</v>
      </c>
      <c r="L1907" t="s">
        <v>6443</v>
      </c>
      <c r="M1907" t="s">
        <v>14856</v>
      </c>
      <c r="O1907" t="s">
        <v>14857</v>
      </c>
      <c r="P1907" t="s">
        <v>30</v>
      </c>
      <c r="T1907" t="s">
        <v>30</v>
      </c>
    </row>
    <row r="1908" spans="1:23" x14ac:dyDescent="0.25">
      <c r="A1908" t="s">
        <v>14858</v>
      </c>
      <c r="B1908">
        <v>1</v>
      </c>
      <c r="C1908" t="s">
        <v>14859</v>
      </c>
      <c r="D1908" t="s">
        <v>126</v>
      </c>
      <c r="F1908" t="s">
        <v>6199</v>
      </c>
      <c r="G1908">
        <v>87</v>
      </c>
      <c r="H1908" t="s">
        <v>7921</v>
      </c>
      <c r="I1908" t="s">
        <v>14859</v>
      </c>
      <c r="J1908">
        <v>28440</v>
      </c>
      <c r="K1908">
        <v>0</v>
      </c>
      <c r="L1908" t="s">
        <v>9765</v>
      </c>
      <c r="M1908" t="s">
        <v>10462</v>
      </c>
      <c r="O1908" t="s">
        <v>14860</v>
      </c>
      <c r="P1908" t="s">
        <v>126</v>
      </c>
      <c r="T1908" t="s">
        <v>6355</v>
      </c>
      <c r="U1908" t="s">
        <v>159</v>
      </c>
    </row>
    <row r="1909" spans="1:23" x14ac:dyDescent="0.25">
      <c r="A1909" t="s">
        <v>357</v>
      </c>
      <c r="B1909">
        <v>1</v>
      </c>
      <c r="C1909" t="s">
        <v>14861</v>
      </c>
      <c r="D1909" t="s">
        <v>102</v>
      </c>
      <c r="E1909" t="s">
        <v>14862</v>
      </c>
      <c r="F1909" t="s">
        <v>6925</v>
      </c>
      <c r="G1909">
        <v>0</v>
      </c>
      <c r="H1909" t="s">
        <v>6336</v>
      </c>
      <c r="I1909" t="s">
        <v>14861</v>
      </c>
      <c r="J1909">
        <v>12830</v>
      </c>
      <c r="K1909">
        <v>11</v>
      </c>
      <c r="L1909" t="s">
        <v>14863</v>
      </c>
      <c r="M1909" t="s">
        <v>6796</v>
      </c>
      <c r="N1909">
        <v>32</v>
      </c>
      <c r="O1909" t="s">
        <v>14864</v>
      </c>
      <c r="P1909" t="s">
        <v>102</v>
      </c>
      <c r="R1909">
        <v>14032</v>
      </c>
      <c r="T1909" t="s">
        <v>6264</v>
      </c>
      <c r="V1909" t="s">
        <v>14865</v>
      </c>
      <c r="W1909">
        <v>24845</v>
      </c>
    </row>
    <row r="1910" spans="1:23" x14ac:dyDescent="0.25">
      <c r="A1910" t="s">
        <v>936</v>
      </c>
      <c r="B1910">
        <v>1</v>
      </c>
      <c r="C1910" t="s">
        <v>14866</v>
      </c>
      <c r="D1910" t="s">
        <v>64</v>
      </c>
      <c r="F1910" t="s">
        <v>6231</v>
      </c>
      <c r="G1910">
        <v>43</v>
      </c>
      <c r="H1910" t="s">
        <v>6289</v>
      </c>
      <c r="I1910" t="s">
        <v>14866</v>
      </c>
      <c r="J1910">
        <v>14696</v>
      </c>
      <c r="K1910">
        <v>8</v>
      </c>
      <c r="L1910" t="s">
        <v>14867</v>
      </c>
      <c r="M1910" t="s">
        <v>6202</v>
      </c>
      <c r="N1910">
        <v>30</v>
      </c>
      <c r="O1910" t="s">
        <v>14868</v>
      </c>
      <c r="P1910" t="s">
        <v>64</v>
      </c>
      <c r="R1910">
        <v>15111</v>
      </c>
      <c r="T1910" t="s">
        <v>7359</v>
      </c>
      <c r="V1910" t="s">
        <v>14869</v>
      </c>
      <c r="W1910">
        <v>25962</v>
      </c>
    </row>
    <row r="1911" spans="1:23" x14ac:dyDescent="0.25">
      <c r="A1911" t="s">
        <v>14870</v>
      </c>
      <c r="B1911">
        <v>1</v>
      </c>
      <c r="C1911" t="s">
        <v>14871</v>
      </c>
      <c r="F1911" t="s">
        <v>6231</v>
      </c>
      <c r="G1911">
        <v>0</v>
      </c>
      <c r="H1911" t="s">
        <v>30</v>
      </c>
      <c r="I1911" t="s">
        <v>14871</v>
      </c>
      <c r="J1911">
        <v>18898</v>
      </c>
      <c r="K1911">
        <v>0</v>
      </c>
      <c r="L1911" t="s">
        <v>7608</v>
      </c>
      <c r="M1911" t="s">
        <v>14872</v>
      </c>
      <c r="O1911" t="s">
        <v>14873</v>
      </c>
      <c r="P1911" t="s">
        <v>30</v>
      </c>
      <c r="T1911" t="s">
        <v>30</v>
      </c>
    </row>
    <row r="1912" spans="1:23" x14ac:dyDescent="0.25">
      <c r="A1912" t="s">
        <v>14874</v>
      </c>
      <c r="B1912">
        <v>1</v>
      </c>
      <c r="C1912" t="s">
        <v>14875</v>
      </c>
      <c r="D1912" t="s">
        <v>102</v>
      </c>
      <c r="F1912" t="s">
        <v>6231</v>
      </c>
      <c r="G1912">
        <v>18</v>
      </c>
      <c r="H1912" t="s">
        <v>6697</v>
      </c>
      <c r="I1912" t="s">
        <v>14875</v>
      </c>
      <c r="J1912">
        <v>15834</v>
      </c>
      <c r="K1912">
        <v>1</v>
      </c>
      <c r="L1912" t="s">
        <v>14876</v>
      </c>
      <c r="M1912" t="s">
        <v>8746</v>
      </c>
      <c r="N1912">
        <v>28</v>
      </c>
      <c r="O1912" t="s">
        <v>14877</v>
      </c>
      <c r="P1912" t="s">
        <v>102</v>
      </c>
      <c r="R1912">
        <v>14688</v>
      </c>
      <c r="T1912" t="s">
        <v>6371</v>
      </c>
      <c r="V1912" t="s">
        <v>14878</v>
      </c>
      <c r="W1912">
        <v>25493</v>
      </c>
    </row>
    <row r="1913" spans="1:23" x14ac:dyDescent="0.25">
      <c r="A1913" t="s">
        <v>14879</v>
      </c>
      <c r="B1913">
        <v>1</v>
      </c>
      <c r="C1913" t="s">
        <v>14880</v>
      </c>
      <c r="D1913" t="s">
        <v>6610</v>
      </c>
      <c r="F1913" t="s">
        <v>6199</v>
      </c>
      <c r="G1913">
        <v>15</v>
      </c>
      <c r="H1913" t="s">
        <v>6739</v>
      </c>
      <c r="I1913" t="s">
        <v>14880</v>
      </c>
      <c r="J1913">
        <v>23570</v>
      </c>
      <c r="K1913">
        <v>4</v>
      </c>
      <c r="L1913" t="s">
        <v>7095</v>
      </c>
      <c r="M1913" t="s">
        <v>14881</v>
      </c>
      <c r="N1913">
        <v>28</v>
      </c>
      <c r="O1913" t="s">
        <v>14882</v>
      </c>
      <c r="P1913" t="s">
        <v>6610</v>
      </c>
      <c r="T1913" t="s">
        <v>6204</v>
      </c>
      <c r="U1913" t="s">
        <v>92</v>
      </c>
      <c r="V1913" t="s">
        <v>10603</v>
      </c>
    </row>
    <row r="1914" spans="1:23" x14ac:dyDescent="0.25">
      <c r="A1914" t="s">
        <v>14883</v>
      </c>
      <c r="B1914">
        <v>1</v>
      </c>
      <c r="C1914" t="s">
        <v>14884</v>
      </c>
      <c r="D1914" t="s">
        <v>102</v>
      </c>
      <c r="F1914" t="s">
        <v>6199</v>
      </c>
      <c r="G1914">
        <v>0</v>
      </c>
      <c r="H1914" t="s">
        <v>6336</v>
      </c>
      <c r="I1914" t="s">
        <v>14884</v>
      </c>
      <c r="J1914">
        <v>20198</v>
      </c>
      <c r="K1914">
        <v>4</v>
      </c>
      <c r="L1914" t="s">
        <v>14885</v>
      </c>
      <c r="M1914" t="s">
        <v>14886</v>
      </c>
      <c r="N1914">
        <v>27</v>
      </c>
      <c r="O1914" t="s">
        <v>14887</v>
      </c>
      <c r="P1914" t="s">
        <v>102</v>
      </c>
      <c r="R1914">
        <v>3042452</v>
      </c>
      <c r="T1914" t="s">
        <v>6219</v>
      </c>
      <c r="V1914" t="s">
        <v>14888</v>
      </c>
      <c r="W1914">
        <v>31282</v>
      </c>
    </row>
    <row r="1915" spans="1:23" x14ac:dyDescent="0.25">
      <c r="A1915" t="s">
        <v>14889</v>
      </c>
      <c r="B1915">
        <v>1</v>
      </c>
      <c r="C1915" t="s">
        <v>14890</v>
      </c>
      <c r="D1915" t="s">
        <v>29</v>
      </c>
      <c r="F1915" t="s">
        <v>6231</v>
      </c>
      <c r="G1915">
        <v>0</v>
      </c>
      <c r="H1915" t="s">
        <v>6462</v>
      </c>
      <c r="I1915" t="s">
        <v>14890</v>
      </c>
      <c r="K1915">
        <v>1</v>
      </c>
      <c r="L1915" t="s">
        <v>14891</v>
      </c>
      <c r="M1915" t="s">
        <v>14892</v>
      </c>
      <c r="O1915" t="s">
        <v>14893</v>
      </c>
      <c r="P1915" t="s">
        <v>29</v>
      </c>
      <c r="T1915" t="s">
        <v>6204</v>
      </c>
    </row>
    <row r="1916" spans="1:23" x14ac:dyDescent="0.25">
      <c r="A1916" t="s">
        <v>14894</v>
      </c>
      <c r="B1916">
        <v>1</v>
      </c>
      <c r="C1916" t="s">
        <v>14895</v>
      </c>
      <c r="D1916" t="s">
        <v>102</v>
      </c>
      <c r="F1916" t="s">
        <v>6199</v>
      </c>
      <c r="G1916">
        <v>0</v>
      </c>
      <c r="H1916" t="s">
        <v>5451</v>
      </c>
      <c r="I1916" t="s">
        <v>14895</v>
      </c>
      <c r="K1916">
        <v>1</v>
      </c>
      <c r="L1916" t="s">
        <v>14896</v>
      </c>
      <c r="M1916" t="s">
        <v>14897</v>
      </c>
      <c r="O1916" t="s">
        <v>14898</v>
      </c>
      <c r="P1916" t="s">
        <v>102</v>
      </c>
      <c r="T1916" t="s">
        <v>6346</v>
      </c>
    </row>
    <row r="1917" spans="1:23" x14ac:dyDescent="0.25">
      <c r="A1917" t="s">
        <v>433</v>
      </c>
      <c r="B1917">
        <v>1</v>
      </c>
      <c r="C1917" t="s">
        <v>14899</v>
      </c>
      <c r="D1917" t="s">
        <v>6787</v>
      </c>
      <c r="E1917" t="s">
        <v>14900</v>
      </c>
      <c r="F1917" t="s">
        <v>6231</v>
      </c>
      <c r="G1917">
        <v>48</v>
      </c>
      <c r="H1917" t="s">
        <v>6988</v>
      </c>
      <c r="I1917" t="s">
        <v>14899</v>
      </c>
      <c r="J1917">
        <v>14891</v>
      </c>
      <c r="K1917">
        <v>9</v>
      </c>
      <c r="L1917" t="s">
        <v>6352</v>
      </c>
      <c r="M1917" t="s">
        <v>14901</v>
      </c>
      <c r="N1917">
        <v>31</v>
      </c>
      <c r="O1917" t="s">
        <v>14902</v>
      </c>
      <c r="P1917" t="s">
        <v>64</v>
      </c>
      <c r="R1917">
        <v>15973</v>
      </c>
      <c r="T1917" t="s">
        <v>6219</v>
      </c>
      <c r="V1917" t="s">
        <v>14903</v>
      </c>
      <c r="W1917">
        <v>26838</v>
      </c>
    </row>
    <row r="1918" spans="1:23" x14ac:dyDescent="0.25">
      <c r="A1918" t="s">
        <v>14904</v>
      </c>
      <c r="B1918">
        <v>1</v>
      </c>
      <c r="C1918" t="s">
        <v>14905</v>
      </c>
      <c r="D1918" t="s">
        <v>64</v>
      </c>
      <c r="F1918" t="s">
        <v>6231</v>
      </c>
      <c r="G1918">
        <v>29</v>
      </c>
      <c r="H1918" t="s">
        <v>6739</v>
      </c>
      <c r="I1918" t="s">
        <v>14905</v>
      </c>
      <c r="J1918">
        <v>15089</v>
      </c>
      <c r="K1918">
        <v>2</v>
      </c>
      <c r="L1918" t="s">
        <v>6433</v>
      </c>
      <c r="M1918" t="s">
        <v>11993</v>
      </c>
      <c r="N1918">
        <v>28</v>
      </c>
      <c r="O1918" t="s">
        <v>14906</v>
      </c>
      <c r="P1918" t="s">
        <v>64</v>
      </c>
      <c r="R1918">
        <v>15929</v>
      </c>
      <c r="T1918" t="s">
        <v>6371</v>
      </c>
      <c r="V1918" t="s">
        <v>6951</v>
      </c>
    </row>
    <row r="1919" spans="1:23" x14ac:dyDescent="0.25">
      <c r="A1919" t="s">
        <v>14907</v>
      </c>
      <c r="B1919">
        <v>1</v>
      </c>
      <c r="C1919" t="s">
        <v>14908</v>
      </c>
      <c r="D1919" t="s">
        <v>126</v>
      </c>
      <c r="E1919" t="s">
        <v>14909</v>
      </c>
      <c r="F1919" t="s">
        <v>6231</v>
      </c>
      <c r="G1919">
        <v>86</v>
      </c>
      <c r="H1919" t="s">
        <v>7228</v>
      </c>
      <c r="I1919" t="s">
        <v>14908</v>
      </c>
      <c r="J1919">
        <v>18236</v>
      </c>
      <c r="K1919">
        <v>6</v>
      </c>
      <c r="L1919" t="s">
        <v>6678</v>
      </c>
      <c r="M1919" t="s">
        <v>14910</v>
      </c>
      <c r="N1919">
        <v>27</v>
      </c>
      <c r="O1919" t="s">
        <v>14911</v>
      </c>
      <c r="P1919" t="s">
        <v>126</v>
      </c>
      <c r="R1919">
        <v>2970038</v>
      </c>
      <c r="T1919" t="s">
        <v>6355</v>
      </c>
      <c r="V1919" t="s">
        <v>14912</v>
      </c>
      <c r="W1919">
        <v>29728</v>
      </c>
    </row>
    <row r="1920" spans="1:23" x14ac:dyDescent="0.25">
      <c r="A1920" t="s">
        <v>187</v>
      </c>
      <c r="B1920">
        <v>1</v>
      </c>
      <c r="C1920" t="s">
        <v>1259</v>
      </c>
      <c r="D1920" t="s">
        <v>126</v>
      </c>
      <c r="E1920" t="s">
        <v>14913</v>
      </c>
      <c r="F1920" t="s">
        <v>6199</v>
      </c>
      <c r="G1920">
        <v>1</v>
      </c>
      <c r="H1920" t="s">
        <v>6658</v>
      </c>
      <c r="I1920" t="s">
        <v>1259</v>
      </c>
      <c r="J1920">
        <v>18912</v>
      </c>
      <c r="K1920">
        <v>9</v>
      </c>
      <c r="L1920" t="s">
        <v>6684</v>
      </c>
      <c r="M1920" t="s">
        <v>14914</v>
      </c>
      <c r="N1920">
        <v>31</v>
      </c>
      <c r="O1920" t="s">
        <v>14915</v>
      </c>
      <c r="P1920" t="s">
        <v>126</v>
      </c>
      <c r="R1920">
        <v>3051876</v>
      </c>
      <c r="S1920">
        <v>1</v>
      </c>
      <c r="T1920" t="s">
        <v>6204</v>
      </c>
      <c r="U1920" t="s">
        <v>2248</v>
      </c>
      <c r="V1920" t="s">
        <v>14916</v>
      </c>
      <c r="W1920">
        <v>30136</v>
      </c>
    </row>
    <row r="1921" spans="1:23" x14ac:dyDescent="0.25">
      <c r="A1921" t="s">
        <v>14917</v>
      </c>
      <c r="B1921">
        <v>1</v>
      </c>
      <c r="C1921" t="s">
        <v>14918</v>
      </c>
      <c r="D1921" t="s">
        <v>64</v>
      </c>
      <c r="F1921" t="s">
        <v>6231</v>
      </c>
      <c r="G1921">
        <v>27</v>
      </c>
      <c r="H1921" t="s">
        <v>6260</v>
      </c>
      <c r="I1921" t="s">
        <v>14918</v>
      </c>
      <c r="J1921">
        <v>14501</v>
      </c>
      <c r="K1921">
        <v>8</v>
      </c>
      <c r="L1921" t="s">
        <v>14919</v>
      </c>
      <c r="M1921" t="s">
        <v>6778</v>
      </c>
      <c r="N1921">
        <v>30</v>
      </c>
      <c r="O1921" t="s">
        <v>14920</v>
      </c>
      <c r="P1921" t="s">
        <v>64</v>
      </c>
      <c r="R1921">
        <v>14890</v>
      </c>
      <c r="T1921" t="s">
        <v>6417</v>
      </c>
      <c r="V1921" t="s">
        <v>14921</v>
      </c>
      <c r="W1921">
        <v>25771</v>
      </c>
    </row>
    <row r="1922" spans="1:23" x14ac:dyDescent="0.25">
      <c r="A1922" t="s">
        <v>14922</v>
      </c>
      <c r="B1922">
        <v>1</v>
      </c>
      <c r="C1922" t="s">
        <v>14923</v>
      </c>
      <c r="D1922" t="s">
        <v>102</v>
      </c>
      <c r="F1922" t="s">
        <v>6199</v>
      </c>
      <c r="G1922">
        <v>87</v>
      </c>
      <c r="H1922" t="s">
        <v>6421</v>
      </c>
      <c r="I1922" t="s">
        <v>14923</v>
      </c>
      <c r="K1922">
        <v>1</v>
      </c>
      <c r="L1922" t="s">
        <v>6018</v>
      </c>
      <c r="M1922" t="s">
        <v>14924</v>
      </c>
      <c r="N1922">
        <v>23</v>
      </c>
      <c r="O1922" t="s">
        <v>14925</v>
      </c>
      <c r="P1922" t="s">
        <v>102</v>
      </c>
      <c r="T1922" t="s">
        <v>6313</v>
      </c>
      <c r="V1922" t="s">
        <v>14926</v>
      </c>
    </row>
    <row r="1923" spans="1:23" x14ac:dyDescent="0.25">
      <c r="A1923" t="s">
        <v>14927</v>
      </c>
      <c r="B1923">
        <v>1</v>
      </c>
      <c r="C1923" t="s">
        <v>14928</v>
      </c>
      <c r="D1923" t="s">
        <v>102</v>
      </c>
      <c r="F1923" t="s">
        <v>6199</v>
      </c>
      <c r="G1923">
        <v>30</v>
      </c>
      <c r="H1923" t="s">
        <v>7128</v>
      </c>
      <c r="I1923" t="s">
        <v>14928</v>
      </c>
      <c r="J1923">
        <v>26946</v>
      </c>
      <c r="K1923">
        <v>0</v>
      </c>
      <c r="L1923" t="s">
        <v>8554</v>
      </c>
      <c r="M1923" t="s">
        <v>14601</v>
      </c>
      <c r="N1923">
        <v>23</v>
      </c>
      <c r="O1923" t="s">
        <v>14929</v>
      </c>
      <c r="P1923" t="s">
        <v>102</v>
      </c>
      <c r="T1923" t="s">
        <v>6264</v>
      </c>
      <c r="U1923" t="s">
        <v>2251</v>
      </c>
      <c r="V1923" t="s">
        <v>14930</v>
      </c>
    </row>
    <row r="1924" spans="1:23" x14ac:dyDescent="0.25">
      <c r="A1924" t="s">
        <v>1359</v>
      </c>
      <c r="B1924">
        <v>1</v>
      </c>
      <c r="C1924" t="s">
        <v>1358</v>
      </c>
      <c r="D1924" t="s">
        <v>64</v>
      </c>
      <c r="F1924" t="s">
        <v>6199</v>
      </c>
      <c r="G1924">
        <v>22</v>
      </c>
      <c r="H1924" t="s">
        <v>6837</v>
      </c>
      <c r="I1924" t="s">
        <v>1358</v>
      </c>
      <c r="J1924">
        <v>26259</v>
      </c>
      <c r="K1924">
        <v>1</v>
      </c>
      <c r="L1924" t="s">
        <v>14931</v>
      </c>
      <c r="M1924" t="s">
        <v>14932</v>
      </c>
      <c r="N1924">
        <v>25</v>
      </c>
      <c r="O1924" t="s">
        <v>14933</v>
      </c>
      <c r="P1924" t="s">
        <v>64</v>
      </c>
      <c r="S1924">
        <v>1</v>
      </c>
      <c r="T1924" t="s">
        <v>6346</v>
      </c>
      <c r="U1924" t="s">
        <v>2208</v>
      </c>
      <c r="V1924" t="s">
        <v>8898</v>
      </c>
    </row>
    <row r="1925" spans="1:23" x14ac:dyDescent="0.25">
      <c r="A1925" t="s">
        <v>14934</v>
      </c>
      <c r="B1925">
        <v>1</v>
      </c>
      <c r="C1925" t="s">
        <v>14935</v>
      </c>
      <c r="D1925" t="s">
        <v>126</v>
      </c>
      <c r="F1925" t="s">
        <v>6231</v>
      </c>
      <c r="G1925">
        <v>48</v>
      </c>
      <c r="H1925" t="s">
        <v>7849</v>
      </c>
      <c r="I1925" t="s">
        <v>14935</v>
      </c>
      <c r="J1925">
        <v>18677</v>
      </c>
      <c r="K1925">
        <v>0</v>
      </c>
      <c r="L1925" t="s">
        <v>9727</v>
      </c>
      <c r="M1925" t="s">
        <v>14936</v>
      </c>
      <c r="N1925">
        <v>26</v>
      </c>
      <c r="O1925" t="s">
        <v>14937</v>
      </c>
      <c r="P1925" t="s">
        <v>126</v>
      </c>
      <c r="R1925">
        <v>2512458</v>
      </c>
      <c r="T1925" t="s">
        <v>6742</v>
      </c>
      <c r="V1925" t="s">
        <v>14938</v>
      </c>
      <c r="W1925">
        <v>29990</v>
      </c>
    </row>
    <row r="1926" spans="1:23" x14ac:dyDescent="0.25">
      <c r="A1926" t="s">
        <v>14939</v>
      </c>
      <c r="B1926">
        <v>1</v>
      </c>
      <c r="C1926" t="s">
        <v>14940</v>
      </c>
      <c r="D1926" t="s">
        <v>102</v>
      </c>
      <c r="F1926" t="s">
        <v>6199</v>
      </c>
      <c r="G1926">
        <v>0</v>
      </c>
      <c r="H1926" t="s">
        <v>8014</v>
      </c>
      <c r="I1926" t="s">
        <v>14940</v>
      </c>
      <c r="J1926">
        <v>21381</v>
      </c>
      <c r="K1926">
        <v>3</v>
      </c>
      <c r="L1926" t="s">
        <v>14941</v>
      </c>
      <c r="M1926" t="s">
        <v>7095</v>
      </c>
      <c r="O1926" t="s">
        <v>14942</v>
      </c>
      <c r="P1926" t="s">
        <v>102</v>
      </c>
      <c r="R1926">
        <v>3124538</v>
      </c>
      <c r="T1926" t="s">
        <v>6346</v>
      </c>
      <c r="W1926">
        <v>32361</v>
      </c>
    </row>
    <row r="1927" spans="1:23" x14ac:dyDescent="0.25">
      <c r="A1927" t="s">
        <v>515</v>
      </c>
      <c r="B1927">
        <v>1</v>
      </c>
      <c r="C1927" t="s">
        <v>2720</v>
      </c>
      <c r="D1927" t="s">
        <v>126</v>
      </c>
      <c r="E1927" t="s">
        <v>14943</v>
      </c>
      <c r="F1927" t="s">
        <v>6199</v>
      </c>
      <c r="G1927">
        <v>85</v>
      </c>
      <c r="H1927" t="s">
        <v>7921</v>
      </c>
      <c r="I1927" t="s">
        <v>2720</v>
      </c>
      <c r="J1927">
        <v>17762</v>
      </c>
      <c r="K1927">
        <v>11</v>
      </c>
      <c r="L1927" t="s">
        <v>6665</v>
      </c>
      <c r="M1927" t="s">
        <v>14944</v>
      </c>
      <c r="N1927">
        <v>34</v>
      </c>
      <c r="O1927" t="s">
        <v>14945</v>
      </c>
      <c r="P1927" t="s">
        <v>126</v>
      </c>
      <c r="R1927">
        <v>2531358</v>
      </c>
      <c r="S1927">
        <v>5</v>
      </c>
      <c r="T1927" t="s">
        <v>6363</v>
      </c>
      <c r="U1927" t="s">
        <v>92</v>
      </c>
      <c r="V1927" t="s">
        <v>10819</v>
      </c>
      <c r="W1927">
        <v>28365</v>
      </c>
    </row>
    <row r="1928" spans="1:23" x14ac:dyDescent="0.25">
      <c r="A1928" t="s">
        <v>84</v>
      </c>
      <c r="B1928">
        <v>1</v>
      </c>
      <c r="C1928" t="s">
        <v>5182</v>
      </c>
      <c r="D1928" t="s">
        <v>64</v>
      </c>
      <c r="E1928" t="s">
        <v>14946</v>
      </c>
      <c r="F1928" t="s">
        <v>6199</v>
      </c>
      <c r="G1928">
        <v>24</v>
      </c>
      <c r="H1928" t="s">
        <v>6215</v>
      </c>
      <c r="I1928" t="s">
        <v>5182</v>
      </c>
      <c r="J1928">
        <v>17923</v>
      </c>
      <c r="K1928">
        <v>9</v>
      </c>
      <c r="L1928" t="s">
        <v>14947</v>
      </c>
      <c r="M1928" t="s">
        <v>12370</v>
      </c>
      <c r="N1928">
        <v>29</v>
      </c>
      <c r="O1928" t="s">
        <v>14948</v>
      </c>
      <c r="P1928" t="s">
        <v>64</v>
      </c>
      <c r="R1928">
        <v>3051392</v>
      </c>
      <c r="T1928" t="s">
        <v>6264</v>
      </c>
      <c r="V1928" t="s">
        <v>14949</v>
      </c>
      <c r="W1928">
        <v>29238</v>
      </c>
    </row>
    <row r="1929" spans="1:23" x14ac:dyDescent="0.25">
      <c r="A1929" t="s">
        <v>14950</v>
      </c>
      <c r="B1929">
        <v>1</v>
      </c>
      <c r="C1929" t="s">
        <v>14951</v>
      </c>
      <c r="D1929" t="s">
        <v>102</v>
      </c>
      <c r="E1929" t="s">
        <v>14952</v>
      </c>
      <c r="F1929" t="s">
        <v>6199</v>
      </c>
      <c r="G1929">
        <v>86</v>
      </c>
      <c r="H1929" t="s">
        <v>6336</v>
      </c>
      <c r="I1929" t="s">
        <v>14951</v>
      </c>
      <c r="J1929">
        <v>21149</v>
      </c>
      <c r="K1929">
        <v>3</v>
      </c>
      <c r="L1929" t="s">
        <v>6304</v>
      </c>
      <c r="M1929" t="s">
        <v>14953</v>
      </c>
      <c r="N1929">
        <v>24</v>
      </c>
      <c r="O1929" t="s">
        <v>14954</v>
      </c>
      <c r="P1929" t="s">
        <v>102</v>
      </c>
      <c r="R1929">
        <v>4240591</v>
      </c>
      <c r="T1929" t="s">
        <v>6346</v>
      </c>
      <c r="V1929" t="s">
        <v>7162</v>
      </c>
      <c r="W1929">
        <v>32412</v>
      </c>
    </row>
    <row r="1930" spans="1:23" x14ac:dyDescent="0.25">
      <c r="A1930" t="s">
        <v>14955</v>
      </c>
      <c r="B1930">
        <v>1</v>
      </c>
      <c r="C1930" t="s">
        <v>14956</v>
      </c>
      <c r="D1930" t="s">
        <v>102</v>
      </c>
      <c r="F1930" t="s">
        <v>6231</v>
      </c>
      <c r="G1930">
        <v>15</v>
      </c>
      <c r="H1930" t="s">
        <v>8155</v>
      </c>
      <c r="I1930" t="s">
        <v>14956</v>
      </c>
      <c r="J1930">
        <v>4075</v>
      </c>
      <c r="K1930">
        <v>7</v>
      </c>
      <c r="L1930" t="s">
        <v>14957</v>
      </c>
      <c r="M1930" t="s">
        <v>13919</v>
      </c>
      <c r="N1930">
        <v>31</v>
      </c>
      <c r="O1930" t="s">
        <v>14958</v>
      </c>
      <c r="P1930" t="s">
        <v>102</v>
      </c>
      <c r="T1930" t="s">
        <v>6385</v>
      </c>
      <c r="V1930" t="s">
        <v>14959</v>
      </c>
    </row>
    <row r="1931" spans="1:23" x14ac:dyDescent="0.25">
      <c r="A1931" t="s">
        <v>683</v>
      </c>
      <c r="B1931">
        <v>1</v>
      </c>
      <c r="C1931" t="s">
        <v>14960</v>
      </c>
      <c r="D1931" t="s">
        <v>102</v>
      </c>
      <c r="F1931" t="s">
        <v>6231</v>
      </c>
      <c r="G1931">
        <v>84</v>
      </c>
      <c r="H1931" t="s">
        <v>6276</v>
      </c>
      <c r="I1931" t="s">
        <v>14960</v>
      </c>
      <c r="J1931">
        <v>18071</v>
      </c>
      <c r="K1931">
        <v>6</v>
      </c>
      <c r="L1931" t="s">
        <v>7095</v>
      </c>
      <c r="M1931" t="s">
        <v>12480</v>
      </c>
      <c r="N1931">
        <v>28</v>
      </c>
      <c r="O1931" t="s">
        <v>14961</v>
      </c>
      <c r="P1931" t="s">
        <v>102</v>
      </c>
      <c r="R1931">
        <v>2971588</v>
      </c>
      <c r="T1931" t="s">
        <v>6219</v>
      </c>
      <c r="V1931" t="s">
        <v>10838</v>
      </c>
      <c r="W1931">
        <v>29388</v>
      </c>
    </row>
    <row r="1932" spans="1:23" x14ac:dyDescent="0.25">
      <c r="A1932" t="s">
        <v>643</v>
      </c>
      <c r="B1932">
        <v>1</v>
      </c>
      <c r="C1932" t="s">
        <v>14962</v>
      </c>
      <c r="D1932" t="s">
        <v>126</v>
      </c>
      <c r="E1932" t="s">
        <v>14963</v>
      </c>
      <c r="F1932" t="s">
        <v>6231</v>
      </c>
      <c r="G1932">
        <v>89</v>
      </c>
      <c r="H1932" t="s">
        <v>7683</v>
      </c>
      <c r="I1932" t="s">
        <v>14962</v>
      </c>
      <c r="J1932">
        <v>13027</v>
      </c>
      <c r="K1932">
        <v>9</v>
      </c>
      <c r="L1932" t="s">
        <v>8807</v>
      </c>
      <c r="M1932" t="s">
        <v>6452</v>
      </c>
      <c r="N1932">
        <v>32</v>
      </c>
      <c r="O1932" t="s">
        <v>14964</v>
      </c>
      <c r="P1932" t="s">
        <v>126</v>
      </c>
      <c r="R1932">
        <v>14204</v>
      </c>
      <c r="T1932" t="s">
        <v>6742</v>
      </c>
      <c r="V1932" t="s">
        <v>14965</v>
      </c>
      <c r="W1932">
        <v>24916</v>
      </c>
    </row>
    <row r="1933" spans="1:23" x14ac:dyDescent="0.25">
      <c r="A1933" t="s">
        <v>14966</v>
      </c>
      <c r="B1933">
        <v>1</v>
      </c>
      <c r="C1933" t="s">
        <v>14967</v>
      </c>
      <c r="D1933" t="s">
        <v>29</v>
      </c>
      <c r="F1933" t="s">
        <v>6199</v>
      </c>
      <c r="G1933">
        <v>19</v>
      </c>
      <c r="H1933" t="s">
        <v>6215</v>
      </c>
      <c r="I1933" t="s">
        <v>14967</v>
      </c>
      <c r="K1933">
        <v>1</v>
      </c>
      <c r="L1933" t="s">
        <v>10067</v>
      </c>
      <c r="M1933" t="s">
        <v>14968</v>
      </c>
      <c r="N1933">
        <v>25</v>
      </c>
      <c r="O1933" t="s">
        <v>14969</v>
      </c>
      <c r="P1933" t="s">
        <v>29</v>
      </c>
      <c r="T1933" t="s">
        <v>6355</v>
      </c>
      <c r="V1933" t="s">
        <v>13471</v>
      </c>
    </row>
    <row r="1934" spans="1:23" x14ac:dyDescent="0.25">
      <c r="A1934" t="s">
        <v>14970</v>
      </c>
      <c r="B1934">
        <v>1</v>
      </c>
      <c r="C1934" t="s">
        <v>14971</v>
      </c>
      <c r="D1934" t="s">
        <v>102</v>
      </c>
      <c r="F1934" t="s">
        <v>6199</v>
      </c>
      <c r="G1934">
        <v>17</v>
      </c>
      <c r="H1934" t="s">
        <v>6383</v>
      </c>
      <c r="I1934" t="s">
        <v>14971</v>
      </c>
      <c r="J1934">
        <v>17767</v>
      </c>
      <c r="K1934">
        <v>11</v>
      </c>
      <c r="L1934" t="s">
        <v>14972</v>
      </c>
      <c r="M1934" t="s">
        <v>14973</v>
      </c>
      <c r="N1934">
        <v>35</v>
      </c>
      <c r="O1934" t="s">
        <v>14974</v>
      </c>
      <c r="P1934" t="s">
        <v>102</v>
      </c>
      <c r="T1934" t="s">
        <v>6313</v>
      </c>
      <c r="V1934" t="s">
        <v>14975</v>
      </c>
    </row>
    <row r="1935" spans="1:23" x14ac:dyDescent="0.25">
      <c r="A1935" t="s">
        <v>14976</v>
      </c>
      <c r="B1935">
        <v>1</v>
      </c>
      <c r="C1935" t="s">
        <v>14977</v>
      </c>
      <c r="D1935" t="s">
        <v>29</v>
      </c>
      <c r="E1935" t="s">
        <v>14978</v>
      </c>
      <c r="F1935" t="s">
        <v>6199</v>
      </c>
      <c r="G1935">
        <v>14</v>
      </c>
      <c r="H1935" t="s">
        <v>6629</v>
      </c>
      <c r="I1935" t="s">
        <v>14977</v>
      </c>
      <c r="J1935">
        <v>20779</v>
      </c>
      <c r="K1935">
        <v>7</v>
      </c>
      <c r="L1935" t="s">
        <v>6948</v>
      </c>
      <c r="M1935" t="s">
        <v>14979</v>
      </c>
      <c r="N1935">
        <v>31</v>
      </c>
      <c r="O1935" t="s">
        <v>14980</v>
      </c>
      <c r="P1935" t="s">
        <v>29</v>
      </c>
      <c r="Q1935" t="s">
        <v>6411</v>
      </c>
      <c r="R1935">
        <v>3115252</v>
      </c>
      <c r="T1935" t="s">
        <v>6219</v>
      </c>
      <c r="V1935" t="s">
        <v>14981</v>
      </c>
      <c r="W1935">
        <v>31932</v>
      </c>
    </row>
    <row r="1936" spans="1:23" x14ac:dyDescent="0.25">
      <c r="A1936" t="s">
        <v>1848</v>
      </c>
      <c r="B1936">
        <v>1</v>
      </c>
      <c r="C1936" t="s">
        <v>5136</v>
      </c>
      <c r="D1936" t="s">
        <v>102</v>
      </c>
      <c r="F1936" t="s">
        <v>6231</v>
      </c>
      <c r="G1936">
        <v>14</v>
      </c>
      <c r="H1936" t="s">
        <v>6947</v>
      </c>
      <c r="I1936" t="s">
        <v>5136</v>
      </c>
      <c r="J1936">
        <v>21752</v>
      </c>
      <c r="K1936">
        <v>4</v>
      </c>
      <c r="L1936" t="s">
        <v>9765</v>
      </c>
      <c r="M1936" t="s">
        <v>14982</v>
      </c>
      <c r="N1936">
        <v>26</v>
      </c>
      <c r="O1936" t="s">
        <v>14983</v>
      </c>
      <c r="P1936" t="s">
        <v>102</v>
      </c>
      <c r="R1936">
        <v>4046692</v>
      </c>
      <c r="T1936" t="s">
        <v>6227</v>
      </c>
      <c r="V1936" t="s">
        <v>14984</v>
      </c>
      <c r="W1936">
        <v>32719</v>
      </c>
    </row>
    <row r="1937" spans="1:23" x14ac:dyDescent="0.25">
      <c r="A1937" t="s">
        <v>1745</v>
      </c>
      <c r="B1937">
        <v>1</v>
      </c>
      <c r="C1937" t="s">
        <v>5156</v>
      </c>
      <c r="D1937" t="s">
        <v>64</v>
      </c>
      <c r="F1937" t="s">
        <v>6199</v>
      </c>
      <c r="G1937">
        <v>4</v>
      </c>
      <c r="H1937" t="s">
        <v>6405</v>
      </c>
      <c r="I1937" t="s">
        <v>5156</v>
      </c>
      <c r="J1937">
        <v>21861</v>
      </c>
      <c r="K1937">
        <v>6</v>
      </c>
      <c r="L1937" t="s">
        <v>7502</v>
      </c>
      <c r="M1937" t="s">
        <v>7557</v>
      </c>
      <c r="N1937">
        <v>27</v>
      </c>
      <c r="O1937" t="s">
        <v>14985</v>
      </c>
      <c r="P1937" t="s">
        <v>64</v>
      </c>
      <c r="Q1937" t="s">
        <v>6922</v>
      </c>
      <c r="R1937">
        <v>4360294</v>
      </c>
      <c r="T1937" t="s">
        <v>6264</v>
      </c>
      <c r="V1937" t="s">
        <v>14986</v>
      </c>
      <c r="W1937">
        <v>32736</v>
      </c>
    </row>
    <row r="1938" spans="1:23" x14ac:dyDescent="0.25">
      <c r="A1938" t="s">
        <v>14987</v>
      </c>
      <c r="B1938">
        <v>1</v>
      </c>
      <c r="C1938" t="s">
        <v>14988</v>
      </c>
      <c r="D1938" t="s">
        <v>126</v>
      </c>
      <c r="F1938" t="s">
        <v>6231</v>
      </c>
      <c r="G1938">
        <v>86</v>
      </c>
      <c r="H1938" t="s">
        <v>6399</v>
      </c>
      <c r="I1938" t="s">
        <v>14988</v>
      </c>
      <c r="J1938">
        <v>17200</v>
      </c>
      <c r="K1938">
        <v>7</v>
      </c>
      <c r="L1938" t="s">
        <v>7488</v>
      </c>
      <c r="M1938" t="s">
        <v>14989</v>
      </c>
      <c r="N1938">
        <v>29</v>
      </c>
      <c r="O1938" t="s">
        <v>14990</v>
      </c>
      <c r="P1938" t="s">
        <v>126</v>
      </c>
      <c r="R1938">
        <v>2517011</v>
      </c>
      <c r="T1938" t="s">
        <v>7484</v>
      </c>
      <c r="V1938" t="s">
        <v>14991</v>
      </c>
      <c r="W1938">
        <v>28848</v>
      </c>
    </row>
    <row r="1939" spans="1:23" x14ac:dyDescent="0.25">
      <c r="A1939" t="s">
        <v>35</v>
      </c>
      <c r="B1939">
        <v>1</v>
      </c>
      <c r="C1939" t="s">
        <v>5375</v>
      </c>
      <c r="D1939" t="s">
        <v>29</v>
      </c>
      <c r="E1939" t="s">
        <v>14992</v>
      </c>
      <c r="F1939" t="s">
        <v>6199</v>
      </c>
      <c r="G1939">
        <v>1</v>
      </c>
      <c r="H1939" t="s">
        <v>6200</v>
      </c>
      <c r="I1939" t="s">
        <v>5375</v>
      </c>
      <c r="J1939">
        <v>13320</v>
      </c>
      <c r="K1939">
        <v>11</v>
      </c>
      <c r="L1939" t="s">
        <v>11796</v>
      </c>
      <c r="M1939" t="s">
        <v>11926</v>
      </c>
      <c r="N1939">
        <v>32</v>
      </c>
      <c r="O1939" t="s">
        <v>14993</v>
      </c>
      <c r="P1939" t="s">
        <v>29</v>
      </c>
      <c r="R1939">
        <v>13994</v>
      </c>
      <c r="T1939" t="s">
        <v>6355</v>
      </c>
      <c r="V1939" t="s">
        <v>14994</v>
      </c>
      <c r="W1939">
        <v>24788</v>
      </c>
    </row>
    <row r="1940" spans="1:23" x14ac:dyDescent="0.25">
      <c r="A1940" t="s">
        <v>14995</v>
      </c>
      <c r="B1940">
        <v>1</v>
      </c>
      <c r="C1940" t="s">
        <v>14996</v>
      </c>
      <c r="D1940" t="s">
        <v>6610</v>
      </c>
      <c r="E1940" t="s">
        <v>14997</v>
      </c>
      <c r="F1940" t="s">
        <v>6199</v>
      </c>
      <c r="G1940">
        <v>0</v>
      </c>
      <c r="H1940" t="s">
        <v>6629</v>
      </c>
      <c r="I1940" t="s">
        <v>14996</v>
      </c>
      <c r="J1940">
        <v>20718</v>
      </c>
      <c r="K1940">
        <v>3</v>
      </c>
      <c r="L1940" t="s">
        <v>14998</v>
      </c>
      <c r="M1940" t="s">
        <v>7827</v>
      </c>
      <c r="N1940">
        <v>28</v>
      </c>
      <c r="O1940" t="s">
        <v>14999</v>
      </c>
      <c r="P1940" t="s">
        <v>6610</v>
      </c>
      <c r="R1940">
        <v>2973605</v>
      </c>
      <c r="T1940" t="s">
        <v>6264</v>
      </c>
      <c r="V1940" t="s">
        <v>15000</v>
      </c>
      <c r="W1940">
        <v>31809</v>
      </c>
    </row>
    <row r="1941" spans="1:23" x14ac:dyDescent="0.25">
      <c r="A1941" t="s">
        <v>15001</v>
      </c>
      <c r="B1941">
        <v>1</v>
      </c>
      <c r="C1941" t="s">
        <v>15002</v>
      </c>
      <c r="D1941" t="s">
        <v>29</v>
      </c>
      <c r="F1941" t="s">
        <v>6199</v>
      </c>
      <c r="G1941">
        <v>5</v>
      </c>
      <c r="H1941" t="s">
        <v>8955</v>
      </c>
      <c r="I1941" t="s">
        <v>15002</v>
      </c>
      <c r="J1941">
        <v>19610</v>
      </c>
      <c r="K1941">
        <v>5</v>
      </c>
      <c r="L1941" t="s">
        <v>6246</v>
      </c>
      <c r="M1941" t="s">
        <v>7149</v>
      </c>
      <c r="N1941">
        <v>28</v>
      </c>
      <c r="O1941" t="s">
        <v>15003</v>
      </c>
      <c r="P1941" t="s">
        <v>29</v>
      </c>
      <c r="R1941">
        <v>3040520</v>
      </c>
      <c r="T1941" t="s">
        <v>6212</v>
      </c>
      <c r="V1941" t="s">
        <v>15004</v>
      </c>
      <c r="W1941">
        <v>30747</v>
      </c>
    </row>
    <row r="1942" spans="1:23" x14ac:dyDescent="0.25">
      <c r="A1942" t="s">
        <v>15005</v>
      </c>
      <c r="B1942">
        <v>1</v>
      </c>
      <c r="C1942" t="s">
        <v>15006</v>
      </c>
      <c r="D1942" t="s">
        <v>102</v>
      </c>
      <c r="F1942" t="s">
        <v>6231</v>
      </c>
      <c r="G1942">
        <v>1</v>
      </c>
      <c r="H1942" t="s">
        <v>6296</v>
      </c>
      <c r="I1942" t="s">
        <v>15006</v>
      </c>
      <c r="J1942">
        <v>18517</v>
      </c>
      <c r="K1942">
        <v>0</v>
      </c>
      <c r="L1942" t="s">
        <v>15007</v>
      </c>
      <c r="M1942" t="s">
        <v>6598</v>
      </c>
      <c r="N1942">
        <v>24</v>
      </c>
      <c r="O1942" t="s">
        <v>15008</v>
      </c>
      <c r="P1942" t="s">
        <v>102</v>
      </c>
      <c r="R1942">
        <v>2970000</v>
      </c>
      <c r="T1942" t="s">
        <v>6757</v>
      </c>
      <c r="V1942" t="s">
        <v>15009</v>
      </c>
      <c r="W1942">
        <v>29774</v>
      </c>
    </row>
    <row r="1943" spans="1:23" x14ac:dyDescent="0.25">
      <c r="A1943" t="s">
        <v>2517</v>
      </c>
      <c r="B1943">
        <v>1</v>
      </c>
      <c r="C1943" t="s">
        <v>2816</v>
      </c>
      <c r="D1943" t="s">
        <v>64</v>
      </c>
      <c r="F1943" t="s">
        <v>6199</v>
      </c>
      <c r="G1943">
        <v>18</v>
      </c>
      <c r="H1943" t="s">
        <v>6296</v>
      </c>
      <c r="I1943" t="s">
        <v>2816</v>
      </c>
      <c r="J1943">
        <v>25302</v>
      </c>
      <c r="K1943">
        <v>1</v>
      </c>
      <c r="L1943" t="s">
        <v>6018</v>
      </c>
      <c r="M1943" t="s">
        <v>6361</v>
      </c>
      <c r="N1943">
        <v>25</v>
      </c>
      <c r="O1943" t="s">
        <v>15010</v>
      </c>
      <c r="P1943" t="s">
        <v>64</v>
      </c>
      <c r="S1943">
        <v>4</v>
      </c>
      <c r="T1943" t="s">
        <v>6446</v>
      </c>
      <c r="U1943" t="s">
        <v>94</v>
      </c>
      <c r="V1943" t="s">
        <v>15011</v>
      </c>
    </row>
    <row r="1944" spans="1:23" x14ac:dyDescent="0.25">
      <c r="A1944" t="s">
        <v>15012</v>
      </c>
      <c r="B1944">
        <v>1</v>
      </c>
      <c r="C1944" t="s">
        <v>15013</v>
      </c>
      <c r="D1944" t="s">
        <v>126</v>
      </c>
      <c r="F1944" t="s">
        <v>6199</v>
      </c>
      <c r="G1944">
        <v>43</v>
      </c>
      <c r="H1944" t="s">
        <v>6200</v>
      </c>
      <c r="I1944" t="s">
        <v>15013</v>
      </c>
      <c r="J1944">
        <v>21863</v>
      </c>
      <c r="K1944">
        <v>2</v>
      </c>
      <c r="L1944" t="s">
        <v>7140</v>
      </c>
      <c r="M1944" t="s">
        <v>15014</v>
      </c>
      <c r="N1944">
        <v>23</v>
      </c>
      <c r="O1944" t="s">
        <v>15015</v>
      </c>
      <c r="P1944" t="s">
        <v>126</v>
      </c>
      <c r="R1944">
        <v>3910630</v>
      </c>
      <c r="T1944" t="s">
        <v>6204</v>
      </c>
      <c r="V1944" t="s">
        <v>15016</v>
      </c>
      <c r="W1944">
        <v>33096</v>
      </c>
    </row>
    <row r="1945" spans="1:23" x14ac:dyDescent="0.25">
      <c r="A1945" t="s">
        <v>15017</v>
      </c>
      <c r="B1945">
        <v>1</v>
      </c>
      <c r="C1945" t="s">
        <v>7690</v>
      </c>
      <c r="D1945" t="s">
        <v>102</v>
      </c>
      <c r="F1945" t="s">
        <v>6231</v>
      </c>
      <c r="G1945">
        <v>19</v>
      </c>
      <c r="H1945" t="s">
        <v>6860</v>
      </c>
      <c r="I1945" t="s">
        <v>7690</v>
      </c>
      <c r="J1945">
        <v>5537</v>
      </c>
      <c r="K1945">
        <v>8</v>
      </c>
      <c r="L1945" t="s">
        <v>6018</v>
      </c>
      <c r="M1945" t="s">
        <v>6621</v>
      </c>
      <c r="N1945">
        <v>32</v>
      </c>
      <c r="O1945" t="s">
        <v>15018</v>
      </c>
      <c r="P1945" t="s">
        <v>102</v>
      </c>
      <c r="R1945">
        <v>11408</v>
      </c>
      <c r="T1945" t="s">
        <v>6324</v>
      </c>
      <c r="V1945" t="s">
        <v>15019</v>
      </c>
      <c r="W1945">
        <v>8951</v>
      </c>
    </row>
    <row r="1946" spans="1:23" x14ac:dyDescent="0.25">
      <c r="A1946" t="s">
        <v>553</v>
      </c>
      <c r="B1946">
        <v>1</v>
      </c>
      <c r="C1946" t="s">
        <v>15020</v>
      </c>
      <c r="D1946" t="s">
        <v>31</v>
      </c>
      <c r="E1946" t="s">
        <v>15021</v>
      </c>
      <c r="F1946" t="s">
        <v>6199</v>
      </c>
      <c r="G1946">
        <v>15</v>
      </c>
      <c r="H1946" t="s">
        <v>6416</v>
      </c>
      <c r="I1946" t="s">
        <v>15020</v>
      </c>
      <c r="J1946">
        <v>549</v>
      </c>
      <c r="K1946">
        <v>20</v>
      </c>
      <c r="L1946" t="s">
        <v>6224</v>
      </c>
      <c r="M1946" t="s">
        <v>15022</v>
      </c>
      <c r="N1946">
        <v>41</v>
      </c>
      <c r="O1946" t="s">
        <v>15023</v>
      </c>
      <c r="P1946" t="s">
        <v>31</v>
      </c>
      <c r="R1946">
        <v>11122</v>
      </c>
      <c r="T1946" t="s">
        <v>6313</v>
      </c>
      <c r="V1946" t="s">
        <v>15024</v>
      </c>
      <c r="W1946">
        <v>8565</v>
      </c>
    </row>
    <row r="1947" spans="1:23" x14ac:dyDescent="0.25">
      <c r="A1947" t="s">
        <v>2295</v>
      </c>
      <c r="B1947">
        <v>1</v>
      </c>
      <c r="C1947" t="s">
        <v>2669</v>
      </c>
      <c r="D1947" t="s">
        <v>126</v>
      </c>
      <c r="F1947" t="s">
        <v>6199</v>
      </c>
      <c r="G1947">
        <v>47</v>
      </c>
      <c r="H1947" t="s">
        <v>10372</v>
      </c>
      <c r="I1947" t="s">
        <v>2669</v>
      </c>
      <c r="J1947">
        <v>23355</v>
      </c>
      <c r="K1947">
        <v>4</v>
      </c>
      <c r="L1947" t="s">
        <v>15025</v>
      </c>
      <c r="M1947" t="s">
        <v>15026</v>
      </c>
      <c r="N1947">
        <v>26</v>
      </c>
      <c r="O1947" t="s">
        <v>15027</v>
      </c>
      <c r="P1947" t="s">
        <v>126</v>
      </c>
      <c r="S1947">
        <v>4</v>
      </c>
      <c r="T1947" t="s">
        <v>6363</v>
      </c>
      <c r="U1947" t="s">
        <v>2251</v>
      </c>
      <c r="V1947" t="s">
        <v>13457</v>
      </c>
    </row>
    <row r="1948" spans="1:23" x14ac:dyDescent="0.25">
      <c r="A1948" t="s">
        <v>15028</v>
      </c>
      <c r="B1948">
        <v>1</v>
      </c>
      <c r="C1948" t="s">
        <v>15029</v>
      </c>
      <c r="D1948" t="s">
        <v>64</v>
      </c>
      <c r="F1948" t="s">
        <v>6199</v>
      </c>
      <c r="G1948">
        <v>39</v>
      </c>
      <c r="H1948" t="s">
        <v>6296</v>
      </c>
      <c r="I1948" t="s">
        <v>15029</v>
      </c>
      <c r="K1948">
        <v>1</v>
      </c>
      <c r="L1948" t="s">
        <v>15030</v>
      </c>
      <c r="M1948" t="s">
        <v>8240</v>
      </c>
      <c r="N1948">
        <v>22</v>
      </c>
      <c r="O1948" t="s">
        <v>15031</v>
      </c>
      <c r="P1948" t="s">
        <v>64</v>
      </c>
      <c r="T1948" t="s">
        <v>6346</v>
      </c>
      <c r="V1948" t="s">
        <v>15032</v>
      </c>
    </row>
    <row r="1949" spans="1:23" x14ac:dyDescent="0.25">
      <c r="A1949" t="s">
        <v>15033</v>
      </c>
      <c r="B1949">
        <v>1</v>
      </c>
      <c r="C1949" t="s">
        <v>15034</v>
      </c>
      <c r="F1949" t="s">
        <v>6231</v>
      </c>
      <c r="G1949">
        <v>0</v>
      </c>
      <c r="H1949" t="s">
        <v>30</v>
      </c>
      <c r="I1949" t="s">
        <v>15034</v>
      </c>
      <c r="J1949">
        <v>19786</v>
      </c>
      <c r="K1949">
        <v>0</v>
      </c>
      <c r="L1949" t="s">
        <v>7223</v>
      </c>
      <c r="M1949" t="s">
        <v>15035</v>
      </c>
      <c r="O1949" t="s">
        <v>15036</v>
      </c>
      <c r="P1949" t="s">
        <v>30</v>
      </c>
      <c r="T1949" t="s">
        <v>30</v>
      </c>
    </row>
    <row r="1950" spans="1:23" x14ac:dyDescent="0.25">
      <c r="A1950" t="s">
        <v>15037</v>
      </c>
      <c r="B1950">
        <v>1</v>
      </c>
      <c r="C1950" t="s">
        <v>15038</v>
      </c>
      <c r="D1950" t="s">
        <v>64</v>
      </c>
      <c r="F1950" t="s">
        <v>6231</v>
      </c>
      <c r="G1950">
        <v>25</v>
      </c>
      <c r="H1950" t="s">
        <v>7391</v>
      </c>
      <c r="I1950" t="s">
        <v>15038</v>
      </c>
      <c r="J1950">
        <v>13130</v>
      </c>
      <c r="K1950">
        <v>3</v>
      </c>
      <c r="L1950" t="s">
        <v>6890</v>
      </c>
      <c r="M1950" t="s">
        <v>7861</v>
      </c>
      <c r="N1950">
        <v>29</v>
      </c>
      <c r="O1950" t="s">
        <v>15039</v>
      </c>
      <c r="P1950" t="s">
        <v>64</v>
      </c>
      <c r="R1950">
        <v>14625</v>
      </c>
      <c r="T1950" t="s">
        <v>7359</v>
      </c>
      <c r="V1950" t="s">
        <v>15040</v>
      </c>
    </row>
    <row r="1951" spans="1:23" x14ac:dyDescent="0.25">
      <c r="A1951" t="s">
        <v>15041</v>
      </c>
      <c r="B1951">
        <v>1</v>
      </c>
      <c r="C1951" t="s">
        <v>15042</v>
      </c>
      <c r="D1951" t="s">
        <v>102</v>
      </c>
      <c r="F1951" t="s">
        <v>6199</v>
      </c>
      <c r="G1951">
        <v>84</v>
      </c>
      <c r="H1951" t="s">
        <v>8162</v>
      </c>
      <c r="I1951" t="s">
        <v>15042</v>
      </c>
      <c r="K1951">
        <v>1</v>
      </c>
      <c r="L1951" t="s">
        <v>15043</v>
      </c>
      <c r="M1951" t="s">
        <v>13504</v>
      </c>
      <c r="N1951">
        <v>24</v>
      </c>
      <c r="O1951" t="s">
        <v>15044</v>
      </c>
      <c r="P1951" t="s">
        <v>102</v>
      </c>
      <c r="T1951" t="s">
        <v>6219</v>
      </c>
      <c r="V1951" t="s">
        <v>15045</v>
      </c>
    </row>
    <row r="1952" spans="1:23" x14ac:dyDescent="0.25">
      <c r="A1952" t="s">
        <v>15046</v>
      </c>
      <c r="B1952">
        <v>1</v>
      </c>
      <c r="C1952" t="s">
        <v>7189</v>
      </c>
      <c r="D1952" t="s">
        <v>102</v>
      </c>
      <c r="F1952" t="s">
        <v>6231</v>
      </c>
      <c r="G1952">
        <v>12</v>
      </c>
      <c r="H1952" t="s">
        <v>6215</v>
      </c>
      <c r="I1952" t="s">
        <v>7189</v>
      </c>
      <c r="J1952">
        <v>5094</v>
      </c>
      <c r="K1952">
        <v>14</v>
      </c>
      <c r="L1952" t="s">
        <v>15047</v>
      </c>
      <c r="M1952" t="s">
        <v>7676</v>
      </c>
      <c r="N1952">
        <v>37</v>
      </c>
      <c r="O1952" t="s">
        <v>15048</v>
      </c>
      <c r="P1952" t="s">
        <v>102</v>
      </c>
      <c r="R1952">
        <v>9838</v>
      </c>
      <c r="T1952" t="s">
        <v>6396</v>
      </c>
      <c r="V1952" t="s">
        <v>15049</v>
      </c>
      <c r="W1952">
        <v>8001</v>
      </c>
    </row>
    <row r="1953" spans="1:23" x14ac:dyDescent="0.25">
      <c r="A1953" t="s">
        <v>15050</v>
      </c>
      <c r="B1953">
        <v>1</v>
      </c>
      <c r="C1953" t="s">
        <v>15051</v>
      </c>
      <c r="F1953" t="s">
        <v>6231</v>
      </c>
      <c r="G1953">
        <v>0</v>
      </c>
      <c r="H1953" t="s">
        <v>30</v>
      </c>
      <c r="I1953" t="s">
        <v>15051</v>
      </c>
      <c r="J1953">
        <v>18809</v>
      </c>
      <c r="K1953">
        <v>0</v>
      </c>
      <c r="L1953" t="s">
        <v>7134</v>
      </c>
      <c r="M1953" t="s">
        <v>8762</v>
      </c>
      <c r="O1953" t="s">
        <v>15052</v>
      </c>
      <c r="P1953" t="s">
        <v>30</v>
      </c>
      <c r="T1953" t="s">
        <v>30</v>
      </c>
    </row>
    <row r="1954" spans="1:23" x14ac:dyDescent="0.25">
      <c r="A1954" t="s">
        <v>15053</v>
      </c>
      <c r="B1954">
        <v>1</v>
      </c>
      <c r="C1954" t="s">
        <v>15054</v>
      </c>
      <c r="D1954" t="s">
        <v>31</v>
      </c>
      <c r="F1954" t="s">
        <v>6231</v>
      </c>
      <c r="G1954">
        <v>8</v>
      </c>
      <c r="H1954" t="s">
        <v>6342</v>
      </c>
      <c r="I1954" t="s">
        <v>15054</v>
      </c>
      <c r="J1954">
        <v>418</v>
      </c>
      <c r="K1954">
        <v>7</v>
      </c>
      <c r="L1954" t="s">
        <v>10959</v>
      </c>
      <c r="M1954" t="s">
        <v>15055</v>
      </c>
      <c r="N1954">
        <v>31</v>
      </c>
      <c r="O1954" t="s">
        <v>15056</v>
      </c>
      <c r="P1954" t="s">
        <v>31</v>
      </c>
      <c r="R1954">
        <v>11543</v>
      </c>
      <c r="T1954" t="s">
        <v>6256</v>
      </c>
      <c r="V1954" t="s">
        <v>15057</v>
      </c>
      <c r="W1954">
        <v>9222</v>
      </c>
    </row>
    <row r="1955" spans="1:23" x14ac:dyDescent="0.25">
      <c r="A1955" t="s">
        <v>15058</v>
      </c>
      <c r="B1955">
        <v>1</v>
      </c>
      <c r="C1955" t="s">
        <v>15059</v>
      </c>
      <c r="F1955" t="s">
        <v>6231</v>
      </c>
      <c r="G1955">
        <v>0</v>
      </c>
      <c r="H1955" t="s">
        <v>30</v>
      </c>
      <c r="I1955" t="s">
        <v>15059</v>
      </c>
      <c r="J1955">
        <v>18820</v>
      </c>
      <c r="K1955">
        <v>0</v>
      </c>
      <c r="L1955" t="s">
        <v>15060</v>
      </c>
      <c r="M1955" t="s">
        <v>15061</v>
      </c>
      <c r="O1955" t="s">
        <v>15062</v>
      </c>
      <c r="P1955" t="s">
        <v>30</v>
      </c>
      <c r="T1955" t="s">
        <v>30</v>
      </c>
    </row>
    <row r="1956" spans="1:23" x14ac:dyDescent="0.25">
      <c r="A1956" t="s">
        <v>15063</v>
      </c>
      <c r="B1956">
        <v>1</v>
      </c>
      <c r="C1956" t="s">
        <v>15064</v>
      </c>
      <c r="D1956" t="s">
        <v>102</v>
      </c>
      <c r="F1956" t="s">
        <v>6199</v>
      </c>
      <c r="G1956">
        <v>81</v>
      </c>
      <c r="H1956" t="s">
        <v>7128</v>
      </c>
      <c r="I1956" t="s">
        <v>15064</v>
      </c>
      <c r="K1956">
        <v>1</v>
      </c>
      <c r="L1956" t="s">
        <v>15065</v>
      </c>
      <c r="M1956" t="s">
        <v>9290</v>
      </c>
      <c r="N1956">
        <v>25</v>
      </c>
      <c r="O1956" t="s">
        <v>15066</v>
      </c>
      <c r="P1956" t="s">
        <v>102</v>
      </c>
      <c r="T1956" t="s">
        <v>6264</v>
      </c>
      <c r="V1956" t="s">
        <v>14480</v>
      </c>
    </row>
    <row r="1957" spans="1:23" x14ac:dyDescent="0.25">
      <c r="A1957" t="s">
        <v>702</v>
      </c>
      <c r="B1957">
        <v>1</v>
      </c>
      <c r="C1957" t="s">
        <v>15067</v>
      </c>
      <c r="D1957" t="s">
        <v>102</v>
      </c>
      <c r="E1957" t="s">
        <v>15068</v>
      </c>
      <c r="F1957" t="s">
        <v>6231</v>
      </c>
      <c r="G1957">
        <v>10</v>
      </c>
      <c r="H1957" t="s">
        <v>6336</v>
      </c>
      <c r="I1957" t="s">
        <v>15067</v>
      </c>
      <c r="J1957">
        <v>16831</v>
      </c>
      <c r="K1957">
        <v>5</v>
      </c>
      <c r="L1957" t="s">
        <v>15069</v>
      </c>
      <c r="M1957" t="s">
        <v>7295</v>
      </c>
      <c r="N1957">
        <v>26</v>
      </c>
      <c r="O1957" t="s">
        <v>15070</v>
      </c>
      <c r="P1957" t="s">
        <v>102</v>
      </c>
      <c r="R1957">
        <v>3043263</v>
      </c>
      <c r="T1957" t="s">
        <v>6249</v>
      </c>
      <c r="V1957" t="s">
        <v>15071</v>
      </c>
      <c r="W1957">
        <v>28458</v>
      </c>
    </row>
    <row r="1958" spans="1:23" x14ac:dyDescent="0.25">
      <c r="A1958" t="s">
        <v>751</v>
      </c>
      <c r="B1958">
        <v>1</v>
      </c>
      <c r="C1958" t="s">
        <v>15072</v>
      </c>
      <c r="D1958" t="s">
        <v>102</v>
      </c>
      <c r="F1958" t="s">
        <v>6199</v>
      </c>
      <c r="G1958">
        <v>16</v>
      </c>
      <c r="H1958" t="s">
        <v>6471</v>
      </c>
      <c r="I1958" t="s">
        <v>15072</v>
      </c>
      <c r="J1958">
        <v>17904</v>
      </c>
      <c r="K1958">
        <v>6</v>
      </c>
      <c r="L1958" t="s">
        <v>7392</v>
      </c>
      <c r="M1958" t="s">
        <v>15073</v>
      </c>
      <c r="N1958">
        <v>33</v>
      </c>
      <c r="O1958" t="s">
        <v>15074</v>
      </c>
      <c r="P1958" t="s">
        <v>102</v>
      </c>
      <c r="R1958">
        <v>3966261</v>
      </c>
      <c r="T1958" t="s">
        <v>6227</v>
      </c>
      <c r="V1958" t="s">
        <v>15075</v>
      </c>
      <c r="W1958">
        <v>29226</v>
      </c>
    </row>
    <row r="1959" spans="1:23" x14ac:dyDescent="0.25">
      <c r="A1959" t="s">
        <v>15076</v>
      </c>
      <c r="B1959">
        <v>1</v>
      </c>
      <c r="C1959" t="s">
        <v>15077</v>
      </c>
      <c r="D1959" t="s">
        <v>126</v>
      </c>
      <c r="F1959" t="s">
        <v>6199</v>
      </c>
      <c r="G1959">
        <v>0</v>
      </c>
      <c r="H1959" t="s">
        <v>15078</v>
      </c>
      <c r="I1959" t="s">
        <v>15077</v>
      </c>
      <c r="J1959">
        <v>17366</v>
      </c>
      <c r="K1959">
        <v>10</v>
      </c>
      <c r="L1959" t="s">
        <v>7102</v>
      </c>
      <c r="M1959" t="s">
        <v>15079</v>
      </c>
      <c r="N1959">
        <v>32</v>
      </c>
      <c r="O1959" t="s">
        <v>15080</v>
      </c>
      <c r="P1959" t="s">
        <v>126</v>
      </c>
      <c r="R1959">
        <v>3044687</v>
      </c>
      <c r="T1959" t="s">
        <v>6363</v>
      </c>
      <c r="V1959" t="s">
        <v>15081</v>
      </c>
      <c r="W1959">
        <v>28660</v>
      </c>
    </row>
    <row r="1960" spans="1:23" x14ac:dyDescent="0.25">
      <c r="A1960" t="s">
        <v>15082</v>
      </c>
      <c r="B1960">
        <v>1</v>
      </c>
      <c r="C1960" t="s">
        <v>15083</v>
      </c>
      <c r="D1960" t="s">
        <v>102</v>
      </c>
      <c r="F1960" t="s">
        <v>6231</v>
      </c>
      <c r="G1960">
        <v>11</v>
      </c>
      <c r="H1960" t="s">
        <v>6868</v>
      </c>
      <c r="I1960" t="s">
        <v>15083</v>
      </c>
      <c r="J1960">
        <v>2950</v>
      </c>
      <c r="K1960">
        <v>12</v>
      </c>
      <c r="L1960" t="s">
        <v>9399</v>
      </c>
      <c r="M1960" t="s">
        <v>6790</v>
      </c>
      <c r="N1960">
        <v>34</v>
      </c>
      <c r="O1960" t="s">
        <v>15084</v>
      </c>
      <c r="P1960" t="s">
        <v>102</v>
      </c>
      <c r="R1960">
        <v>11458</v>
      </c>
      <c r="T1960" t="s">
        <v>6249</v>
      </c>
      <c r="V1960" t="s">
        <v>15085</v>
      </c>
      <c r="W1960">
        <v>9001</v>
      </c>
    </row>
    <row r="1961" spans="1:23" x14ac:dyDescent="0.25">
      <c r="A1961" t="s">
        <v>15086</v>
      </c>
      <c r="B1961">
        <v>1</v>
      </c>
      <c r="C1961" t="s">
        <v>15087</v>
      </c>
      <c r="D1961" t="s">
        <v>102</v>
      </c>
      <c r="F1961" t="s">
        <v>6231</v>
      </c>
      <c r="G1961">
        <v>0</v>
      </c>
      <c r="H1961" t="s">
        <v>6336</v>
      </c>
      <c r="I1961" t="s">
        <v>15087</v>
      </c>
      <c r="J1961">
        <v>21253</v>
      </c>
      <c r="K1961">
        <v>3</v>
      </c>
      <c r="L1961" t="s">
        <v>15088</v>
      </c>
      <c r="M1961" t="s">
        <v>15089</v>
      </c>
      <c r="N1961">
        <v>23</v>
      </c>
      <c r="O1961" t="s">
        <v>15090</v>
      </c>
      <c r="P1961" t="s">
        <v>102</v>
      </c>
      <c r="R1961">
        <v>4044148</v>
      </c>
      <c r="T1961" t="s">
        <v>6264</v>
      </c>
      <c r="V1961" t="s">
        <v>15091</v>
      </c>
      <c r="W1961">
        <v>32098</v>
      </c>
    </row>
    <row r="1962" spans="1:23" x14ac:dyDescent="0.25">
      <c r="A1962" t="s">
        <v>1566</v>
      </c>
      <c r="B1962">
        <v>1</v>
      </c>
      <c r="C1962" t="s">
        <v>1565</v>
      </c>
      <c r="D1962" t="s">
        <v>29</v>
      </c>
      <c r="F1962" t="s">
        <v>6199</v>
      </c>
      <c r="G1962">
        <v>9</v>
      </c>
      <c r="H1962" t="s">
        <v>6860</v>
      </c>
      <c r="I1962" t="s">
        <v>1565</v>
      </c>
      <c r="J1962">
        <v>24956</v>
      </c>
      <c r="K1962">
        <v>2</v>
      </c>
      <c r="L1962" t="s">
        <v>9082</v>
      </c>
      <c r="M1962" t="s">
        <v>13402</v>
      </c>
      <c r="N1962">
        <v>23</v>
      </c>
      <c r="O1962" t="s">
        <v>15092</v>
      </c>
      <c r="P1962" t="s">
        <v>29</v>
      </c>
      <c r="S1962">
        <v>2</v>
      </c>
      <c r="T1962" t="s">
        <v>6204</v>
      </c>
      <c r="U1962" t="s">
        <v>2209</v>
      </c>
      <c r="V1962" t="s">
        <v>15093</v>
      </c>
    </row>
    <row r="1963" spans="1:23" x14ac:dyDescent="0.25">
      <c r="A1963" t="s">
        <v>15094</v>
      </c>
      <c r="B1963">
        <v>1</v>
      </c>
      <c r="C1963" t="s">
        <v>15095</v>
      </c>
      <c r="D1963" t="s">
        <v>29</v>
      </c>
      <c r="F1963" t="s">
        <v>6199</v>
      </c>
      <c r="G1963">
        <v>82</v>
      </c>
      <c r="H1963" t="s">
        <v>6776</v>
      </c>
      <c r="I1963" t="s">
        <v>15095</v>
      </c>
      <c r="J1963">
        <v>25311</v>
      </c>
      <c r="K1963">
        <v>2</v>
      </c>
      <c r="L1963" t="s">
        <v>15096</v>
      </c>
      <c r="M1963" t="s">
        <v>15097</v>
      </c>
      <c r="N1963">
        <v>25</v>
      </c>
      <c r="O1963" t="s">
        <v>15098</v>
      </c>
      <c r="P1963" t="s">
        <v>29</v>
      </c>
      <c r="T1963" t="s">
        <v>6264</v>
      </c>
      <c r="V1963" t="s">
        <v>15099</v>
      </c>
    </row>
    <row r="1964" spans="1:23" x14ac:dyDescent="0.25">
      <c r="A1964" t="s">
        <v>15100</v>
      </c>
      <c r="B1964">
        <v>1</v>
      </c>
      <c r="C1964" t="s">
        <v>15101</v>
      </c>
      <c r="D1964" t="s">
        <v>102</v>
      </c>
      <c r="F1964" t="s">
        <v>6231</v>
      </c>
      <c r="G1964">
        <v>85</v>
      </c>
      <c r="H1964" t="s">
        <v>6837</v>
      </c>
      <c r="I1964" t="s">
        <v>15101</v>
      </c>
      <c r="J1964">
        <v>16947</v>
      </c>
      <c r="K1964">
        <v>5</v>
      </c>
      <c r="L1964" t="s">
        <v>6684</v>
      </c>
      <c r="M1964" t="s">
        <v>8687</v>
      </c>
      <c r="N1964">
        <v>27</v>
      </c>
      <c r="O1964" t="s">
        <v>15102</v>
      </c>
      <c r="P1964" t="s">
        <v>102</v>
      </c>
      <c r="R1964">
        <v>2576396</v>
      </c>
      <c r="T1964" t="s">
        <v>6249</v>
      </c>
      <c r="V1964" t="s">
        <v>15103</v>
      </c>
      <c r="W1964">
        <v>28575</v>
      </c>
    </row>
    <row r="1965" spans="1:23" x14ac:dyDescent="0.25">
      <c r="A1965" t="s">
        <v>15104</v>
      </c>
      <c r="B1965">
        <v>1</v>
      </c>
      <c r="C1965" t="s">
        <v>15105</v>
      </c>
      <c r="F1965" t="s">
        <v>6231</v>
      </c>
      <c r="G1965">
        <v>0</v>
      </c>
      <c r="H1965" t="s">
        <v>30</v>
      </c>
      <c r="I1965" t="s">
        <v>15105</v>
      </c>
      <c r="J1965">
        <v>18793</v>
      </c>
      <c r="K1965">
        <v>0</v>
      </c>
      <c r="L1965" t="s">
        <v>15106</v>
      </c>
      <c r="M1965" t="s">
        <v>15107</v>
      </c>
      <c r="O1965" t="s">
        <v>15108</v>
      </c>
      <c r="P1965" t="s">
        <v>30</v>
      </c>
      <c r="T1965" t="s">
        <v>30</v>
      </c>
    </row>
    <row r="1966" spans="1:23" x14ac:dyDescent="0.25">
      <c r="A1966" t="s">
        <v>324</v>
      </c>
      <c r="B1966">
        <v>1</v>
      </c>
      <c r="C1966" t="s">
        <v>15109</v>
      </c>
      <c r="D1966" t="s">
        <v>126</v>
      </c>
      <c r="E1966" t="s">
        <v>15110</v>
      </c>
      <c r="F1966" t="s">
        <v>6231</v>
      </c>
      <c r="G1966">
        <v>83</v>
      </c>
      <c r="H1966" t="s">
        <v>6658</v>
      </c>
      <c r="I1966" t="s">
        <v>15109</v>
      </c>
      <c r="J1966">
        <v>18317</v>
      </c>
      <c r="K1966">
        <v>6</v>
      </c>
      <c r="L1966" t="s">
        <v>15111</v>
      </c>
      <c r="M1966" t="s">
        <v>15112</v>
      </c>
      <c r="N1966">
        <v>27</v>
      </c>
      <c r="O1966" t="s">
        <v>15113</v>
      </c>
      <c r="P1966" t="s">
        <v>126</v>
      </c>
      <c r="R1966">
        <v>3125253</v>
      </c>
      <c r="T1966" t="s">
        <v>6227</v>
      </c>
      <c r="V1966" t="s">
        <v>15114</v>
      </c>
      <c r="W1966">
        <v>29508</v>
      </c>
    </row>
    <row r="1967" spans="1:23" x14ac:dyDescent="0.25">
      <c r="A1967" t="s">
        <v>1980</v>
      </c>
      <c r="B1967">
        <v>1</v>
      </c>
      <c r="C1967" t="s">
        <v>15115</v>
      </c>
      <c r="D1967" t="s">
        <v>102</v>
      </c>
      <c r="F1967" t="s">
        <v>6199</v>
      </c>
      <c r="G1967">
        <v>15</v>
      </c>
      <c r="H1967" t="s">
        <v>15116</v>
      </c>
      <c r="I1967" t="s">
        <v>15115</v>
      </c>
      <c r="K1967">
        <v>3</v>
      </c>
      <c r="L1967" t="s">
        <v>6854</v>
      </c>
      <c r="M1967" t="s">
        <v>13369</v>
      </c>
      <c r="N1967">
        <v>26</v>
      </c>
      <c r="O1967" t="s">
        <v>15117</v>
      </c>
      <c r="P1967" t="s">
        <v>102</v>
      </c>
      <c r="T1967" t="s">
        <v>6346</v>
      </c>
      <c r="V1967" t="s">
        <v>15118</v>
      </c>
    </row>
    <row r="1968" spans="1:23" x14ac:dyDescent="0.25">
      <c r="A1968" t="s">
        <v>15119</v>
      </c>
      <c r="B1968">
        <v>1</v>
      </c>
      <c r="C1968" t="s">
        <v>15120</v>
      </c>
      <c r="D1968" t="s">
        <v>102</v>
      </c>
      <c r="F1968" t="s">
        <v>6231</v>
      </c>
      <c r="G1968">
        <v>81</v>
      </c>
      <c r="H1968" t="s">
        <v>7391</v>
      </c>
      <c r="I1968" t="s">
        <v>15120</v>
      </c>
      <c r="J1968">
        <v>13486</v>
      </c>
      <c r="K1968">
        <v>10</v>
      </c>
      <c r="L1968" t="s">
        <v>9121</v>
      </c>
      <c r="M1968" t="s">
        <v>14953</v>
      </c>
      <c r="N1968">
        <v>32</v>
      </c>
      <c r="O1968" t="s">
        <v>15121</v>
      </c>
      <c r="P1968" t="s">
        <v>102</v>
      </c>
      <c r="R1968">
        <v>13224</v>
      </c>
      <c r="T1968" t="s">
        <v>6249</v>
      </c>
      <c r="V1968" t="s">
        <v>15122</v>
      </c>
      <c r="W1968">
        <v>24082</v>
      </c>
    </row>
    <row r="1969" spans="1:23" x14ac:dyDescent="0.25">
      <c r="A1969" t="s">
        <v>2078</v>
      </c>
      <c r="B1969">
        <v>1</v>
      </c>
      <c r="C1969" t="s">
        <v>15123</v>
      </c>
      <c r="D1969" t="s">
        <v>64</v>
      </c>
      <c r="F1969" t="s">
        <v>6199</v>
      </c>
      <c r="G1969">
        <v>35</v>
      </c>
      <c r="H1969" t="s">
        <v>6315</v>
      </c>
      <c r="I1969" t="s">
        <v>15123</v>
      </c>
      <c r="J1969">
        <v>23199</v>
      </c>
      <c r="K1969">
        <v>4</v>
      </c>
      <c r="L1969" t="s">
        <v>9817</v>
      </c>
      <c r="M1969" t="s">
        <v>15124</v>
      </c>
      <c r="N1969">
        <v>25</v>
      </c>
      <c r="O1969" t="s">
        <v>15125</v>
      </c>
      <c r="P1969" t="s">
        <v>64</v>
      </c>
      <c r="S1969">
        <v>8</v>
      </c>
      <c r="T1969" t="s">
        <v>6454</v>
      </c>
      <c r="U1969" t="s">
        <v>68</v>
      </c>
      <c r="V1969" t="s">
        <v>15126</v>
      </c>
    </row>
    <row r="1970" spans="1:23" x14ac:dyDescent="0.25">
      <c r="A1970" t="s">
        <v>15127</v>
      </c>
      <c r="B1970">
        <v>1</v>
      </c>
      <c r="C1970" t="s">
        <v>15128</v>
      </c>
      <c r="D1970" t="s">
        <v>31</v>
      </c>
      <c r="F1970" t="s">
        <v>6231</v>
      </c>
      <c r="G1970">
        <v>17</v>
      </c>
      <c r="H1970" t="s">
        <v>6296</v>
      </c>
      <c r="I1970" t="s">
        <v>15128</v>
      </c>
      <c r="J1970">
        <v>12489</v>
      </c>
      <c r="K1970">
        <v>20</v>
      </c>
      <c r="L1970" t="s">
        <v>15129</v>
      </c>
      <c r="M1970" t="s">
        <v>8655</v>
      </c>
      <c r="N1970">
        <v>42</v>
      </c>
      <c r="O1970" t="s">
        <v>15130</v>
      </c>
      <c r="P1970" t="s">
        <v>31</v>
      </c>
      <c r="R1970">
        <v>3504</v>
      </c>
      <c r="T1970" t="s">
        <v>6324</v>
      </c>
      <c r="V1970" t="s">
        <v>15131</v>
      </c>
      <c r="W1970">
        <v>5854</v>
      </c>
    </row>
    <row r="1971" spans="1:23" x14ac:dyDescent="0.25">
      <c r="A1971" t="s">
        <v>15132</v>
      </c>
      <c r="B1971">
        <v>1</v>
      </c>
      <c r="C1971" t="s">
        <v>15133</v>
      </c>
      <c r="D1971" t="s">
        <v>64</v>
      </c>
      <c r="F1971" t="s">
        <v>6199</v>
      </c>
      <c r="H1971" t="s">
        <v>6296</v>
      </c>
      <c r="I1971" t="s">
        <v>15133</v>
      </c>
      <c r="K1971">
        <v>1</v>
      </c>
      <c r="L1971" t="s">
        <v>15134</v>
      </c>
      <c r="M1971" t="s">
        <v>15135</v>
      </c>
      <c r="O1971" t="s">
        <v>15136</v>
      </c>
      <c r="P1971" t="s">
        <v>64</v>
      </c>
      <c r="T1971" t="s">
        <v>6346</v>
      </c>
    </row>
    <row r="1972" spans="1:23" x14ac:dyDescent="0.25">
      <c r="A1972" t="s">
        <v>531</v>
      </c>
      <c r="B1972">
        <v>1</v>
      </c>
      <c r="C1972" t="s">
        <v>15137</v>
      </c>
      <c r="D1972" t="s">
        <v>29</v>
      </c>
      <c r="E1972" t="s">
        <v>15138</v>
      </c>
      <c r="F1972" t="s">
        <v>6199</v>
      </c>
      <c r="G1972">
        <v>4</v>
      </c>
      <c r="H1972" t="s">
        <v>8526</v>
      </c>
      <c r="I1972" t="s">
        <v>15137</v>
      </c>
      <c r="J1972">
        <v>9902</v>
      </c>
      <c r="K1972">
        <v>14</v>
      </c>
      <c r="L1972" t="s">
        <v>9765</v>
      </c>
      <c r="M1972" t="s">
        <v>6612</v>
      </c>
      <c r="N1972">
        <v>36</v>
      </c>
      <c r="O1972" t="s">
        <v>15139</v>
      </c>
      <c r="P1972" t="s">
        <v>29</v>
      </c>
      <c r="R1972">
        <v>12471</v>
      </c>
      <c r="T1972" t="s">
        <v>6264</v>
      </c>
      <c r="V1972" t="s">
        <v>15140</v>
      </c>
      <c r="W1972">
        <v>9678</v>
      </c>
    </row>
    <row r="1973" spans="1:23" x14ac:dyDescent="0.25">
      <c r="A1973" t="s">
        <v>1473</v>
      </c>
      <c r="B1973">
        <v>1</v>
      </c>
      <c r="C1973" t="s">
        <v>1472</v>
      </c>
      <c r="D1973" t="s">
        <v>102</v>
      </c>
      <c r="F1973" t="s">
        <v>6199</v>
      </c>
      <c r="G1973">
        <v>22</v>
      </c>
      <c r="H1973" t="s">
        <v>6383</v>
      </c>
      <c r="I1973" t="s">
        <v>1472</v>
      </c>
      <c r="J1973">
        <v>23729</v>
      </c>
      <c r="K1973">
        <v>4</v>
      </c>
      <c r="L1973" t="s">
        <v>15141</v>
      </c>
      <c r="M1973" t="s">
        <v>15142</v>
      </c>
      <c r="N1973">
        <v>27</v>
      </c>
      <c r="O1973" t="s">
        <v>15143</v>
      </c>
      <c r="P1973" t="s">
        <v>102</v>
      </c>
      <c r="S1973">
        <v>2</v>
      </c>
      <c r="T1973" t="s">
        <v>6264</v>
      </c>
      <c r="U1973" t="s">
        <v>2278</v>
      </c>
      <c r="V1973" t="s">
        <v>10563</v>
      </c>
    </row>
    <row r="1974" spans="1:23" x14ac:dyDescent="0.25">
      <c r="A1974" t="s">
        <v>15144</v>
      </c>
      <c r="B1974">
        <v>1</v>
      </c>
      <c r="C1974" t="s">
        <v>15145</v>
      </c>
      <c r="D1974" t="s">
        <v>29</v>
      </c>
      <c r="F1974" t="s">
        <v>6231</v>
      </c>
      <c r="G1974">
        <v>7</v>
      </c>
      <c r="H1974" t="s">
        <v>6860</v>
      </c>
      <c r="I1974" t="s">
        <v>15145</v>
      </c>
      <c r="J1974">
        <v>13697</v>
      </c>
      <c r="K1974">
        <v>10</v>
      </c>
      <c r="L1974" t="s">
        <v>15146</v>
      </c>
      <c r="M1974" t="s">
        <v>7386</v>
      </c>
      <c r="N1974">
        <v>32</v>
      </c>
      <c r="O1974" t="s">
        <v>15147</v>
      </c>
      <c r="P1974" t="s">
        <v>29</v>
      </c>
      <c r="R1974">
        <v>13606</v>
      </c>
      <c r="T1974" t="s">
        <v>6249</v>
      </c>
      <c r="V1974" t="s">
        <v>15148</v>
      </c>
      <c r="W1974">
        <v>24311</v>
      </c>
    </row>
    <row r="1975" spans="1:23" x14ac:dyDescent="0.25">
      <c r="A1975" t="s">
        <v>1299</v>
      </c>
      <c r="B1975">
        <v>1</v>
      </c>
      <c r="C1975" t="s">
        <v>1298</v>
      </c>
      <c r="D1975" t="s">
        <v>102</v>
      </c>
      <c r="F1975" t="s">
        <v>6199</v>
      </c>
      <c r="G1975">
        <v>0</v>
      </c>
      <c r="H1975" t="s">
        <v>7690</v>
      </c>
      <c r="I1975" t="s">
        <v>1298</v>
      </c>
      <c r="J1975">
        <v>25935</v>
      </c>
      <c r="K1975">
        <v>0</v>
      </c>
      <c r="L1975" t="s">
        <v>11775</v>
      </c>
      <c r="M1975" t="s">
        <v>13817</v>
      </c>
      <c r="N1975">
        <v>22</v>
      </c>
      <c r="O1975" t="s">
        <v>15149</v>
      </c>
      <c r="P1975" t="s">
        <v>102</v>
      </c>
      <c r="S1975">
        <v>6</v>
      </c>
      <c r="T1975" t="s">
        <v>6227</v>
      </c>
      <c r="U1975" t="s">
        <v>92</v>
      </c>
      <c r="V1975" t="s">
        <v>15150</v>
      </c>
    </row>
    <row r="1976" spans="1:23" x14ac:dyDescent="0.25">
      <c r="A1976" t="s">
        <v>2003</v>
      </c>
      <c r="B1976">
        <v>1</v>
      </c>
      <c r="C1976" t="s">
        <v>2618</v>
      </c>
      <c r="D1976" t="s">
        <v>102</v>
      </c>
      <c r="E1976" t="s">
        <v>15151</v>
      </c>
      <c r="F1976" t="s">
        <v>6199</v>
      </c>
      <c r="G1976">
        <v>14</v>
      </c>
      <c r="H1976" t="s">
        <v>8155</v>
      </c>
      <c r="I1976" t="s">
        <v>2618</v>
      </c>
      <c r="J1976">
        <v>21142</v>
      </c>
      <c r="K1976">
        <v>7</v>
      </c>
      <c r="L1976" t="s">
        <v>15152</v>
      </c>
      <c r="M1976" t="s">
        <v>15153</v>
      </c>
      <c r="N1976">
        <v>29</v>
      </c>
      <c r="O1976" t="s">
        <v>15154</v>
      </c>
      <c r="P1976" t="s">
        <v>102</v>
      </c>
      <c r="R1976">
        <v>3917914</v>
      </c>
      <c r="S1976">
        <v>4</v>
      </c>
      <c r="T1976" t="s">
        <v>6454</v>
      </c>
      <c r="U1976" t="s">
        <v>2244</v>
      </c>
      <c r="V1976" t="s">
        <v>15155</v>
      </c>
      <c r="W1976">
        <v>32123</v>
      </c>
    </row>
    <row r="1977" spans="1:23" x14ac:dyDescent="0.25">
      <c r="A1977" t="s">
        <v>15156</v>
      </c>
      <c r="B1977">
        <v>2</v>
      </c>
      <c r="C1977" t="s">
        <v>15157</v>
      </c>
      <c r="D1977" t="s">
        <v>102</v>
      </c>
      <c r="E1977" t="s">
        <v>15158</v>
      </c>
      <c r="F1977" t="s">
        <v>6231</v>
      </c>
      <c r="G1977">
        <v>82</v>
      </c>
      <c r="H1977" t="s">
        <v>5428</v>
      </c>
      <c r="I1977" t="s">
        <v>15157</v>
      </c>
      <c r="J1977">
        <v>19752</v>
      </c>
      <c r="K1977">
        <v>3</v>
      </c>
      <c r="L1977" t="s">
        <v>15159</v>
      </c>
      <c r="M1977" t="s">
        <v>15160</v>
      </c>
      <c r="N1977">
        <v>25</v>
      </c>
      <c r="O1977" t="s">
        <v>15161</v>
      </c>
      <c r="P1977" t="s">
        <v>102</v>
      </c>
      <c r="Q1977" t="s">
        <v>6411</v>
      </c>
      <c r="S1977">
        <v>4</v>
      </c>
      <c r="T1977" t="s">
        <v>6249</v>
      </c>
      <c r="V1977" t="s">
        <v>15162</v>
      </c>
    </row>
    <row r="1978" spans="1:23" x14ac:dyDescent="0.25">
      <c r="A1978" t="s">
        <v>15156</v>
      </c>
      <c r="B1978">
        <v>2</v>
      </c>
      <c r="C1978" t="s">
        <v>15163</v>
      </c>
      <c r="D1978" t="s">
        <v>102</v>
      </c>
      <c r="F1978" t="s">
        <v>6199</v>
      </c>
      <c r="G1978">
        <v>82</v>
      </c>
      <c r="H1978" t="s">
        <v>6860</v>
      </c>
      <c r="I1978" t="s">
        <v>15163</v>
      </c>
      <c r="J1978">
        <v>14715</v>
      </c>
      <c r="K1978">
        <v>5</v>
      </c>
      <c r="L1978" t="s">
        <v>15159</v>
      </c>
      <c r="M1978" t="s">
        <v>15160</v>
      </c>
      <c r="N1978">
        <v>27</v>
      </c>
      <c r="O1978" t="s">
        <v>15161</v>
      </c>
      <c r="P1978" t="s">
        <v>102</v>
      </c>
      <c r="R1978">
        <v>3043278</v>
      </c>
      <c r="T1978" t="s">
        <v>6204</v>
      </c>
      <c r="V1978" t="s">
        <v>15162</v>
      </c>
      <c r="W1978">
        <v>30648</v>
      </c>
    </row>
    <row r="1979" spans="1:23" x14ac:dyDescent="0.25">
      <c r="A1979" t="s">
        <v>15164</v>
      </c>
      <c r="B1979">
        <v>1</v>
      </c>
      <c r="C1979" t="s">
        <v>15165</v>
      </c>
      <c r="D1979" t="s">
        <v>126</v>
      </c>
      <c r="E1979" t="s">
        <v>15166</v>
      </c>
      <c r="F1979" t="s">
        <v>6199</v>
      </c>
      <c r="G1979">
        <v>0</v>
      </c>
      <c r="H1979" t="s">
        <v>7206</v>
      </c>
      <c r="I1979" t="s">
        <v>15165</v>
      </c>
      <c r="J1979">
        <v>20663</v>
      </c>
      <c r="K1979">
        <v>4</v>
      </c>
      <c r="L1979" t="s">
        <v>10959</v>
      </c>
      <c r="M1979" t="s">
        <v>13603</v>
      </c>
      <c r="N1979">
        <v>26</v>
      </c>
      <c r="O1979" t="s">
        <v>15167</v>
      </c>
      <c r="P1979" t="s">
        <v>126</v>
      </c>
      <c r="R1979">
        <v>3116132</v>
      </c>
      <c r="T1979" t="s">
        <v>6204</v>
      </c>
      <c r="V1979" t="s">
        <v>12788</v>
      </c>
      <c r="W1979">
        <v>31751</v>
      </c>
    </row>
    <row r="1980" spans="1:23" x14ac:dyDescent="0.25">
      <c r="A1980" t="s">
        <v>2472</v>
      </c>
      <c r="B1980">
        <v>1</v>
      </c>
      <c r="C1980" t="s">
        <v>2788</v>
      </c>
      <c r="D1980" t="s">
        <v>102</v>
      </c>
      <c r="F1980" t="s">
        <v>6199</v>
      </c>
      <c r="G1980">
        <v>8</v>
      </c>
      <c r="H1980" t="s">
        <v>6232</v>
      </c>
      <c r="I1980" t="s">
        <v>2788</v>
      </c>
      <c r="J1980">
        <v>26963</v>
      </c>
      <c r="K1980">
        <v>0</v>
      </c>
      <c r="L1980" t="s">
        <v>6811</v>
      </c>
      <c r="M1980" t="s">
        <v>13930</v>
      </c>
      <c r="N1980">
        <v>23</v>
      </c>
      <c r="O1980" t="s">
        <v>15168</v>
      </c>
      <c r="P1980" t="s">
        <v>102</v>
      </c>
      <c r="T1980" t="s">
        <v>6355</v>
      </c>
      <c r="U1980" t="s">
        <v>62</v>
      </c>
      <c r="V1980" t="s">
        <v>15169</v>
      </c>
    </row>
    <row r="1981" spans="1:23" x14ac:dyDescent="0.25">
      <c r="A1981" t="s">
        <v>15170</v>
      </c>
      <c r="B1981">
        <v>1</v>
      </c>
      <c r="C1981" t="s">
        <v>15171</v>
      </c>
      <c r="D1981" t="s">
        <v>29</v>
      </c>
      <c r="F1981" t="s">
        <v>6199</v>
      </c>
      <c r="H1981" t="s">
        <v>6947</v>
      </c>
      <c r="I1981" t="s">
        <v>15171</v>
      </c>
      <c r="K1981">
        <v>1</v>
      </c>
      <c r="L1981" t="s">
        <v>9438</v>
      </c>
      <c r="M1981" t="s">
        <v>15172</v>
      </c>
      <c r="N1981">
        <v>24</v>
      </c>
      <c r="O1981" t="s">
        <v>15173</v>
      </c>
      <c r="P1981" t="s">
        <v>29</v>
      </c>
      <c r="T1981" t="s">
        <v>6363</v>
      </c>
      <c r="V1981" t="s">
        <v>15174</v>
      </c>
    </row>
    <row r="1982" spans="1:23" x14ac:dyDescent="0.25">
      <c r="A1982" t="s">
        <v>15175</v>
      </c>
      <c r="B1982">
        <v>1</v>
      </c>
      <c r="C1982" t="s">
        <v>15176</v>
      </c>
      <c r="D1982" t="s">
        <v>29</v>
      </c>
      <c r="F1982" t="s">
        <v>6231</v>
      </c>
      <c r="G1982">
        <v>2</v>
      </c>
      <c r="H1982" t="s">
        <v>6232</v>
      </c>
      <c r="I1982" t="s">
        <v>15176</v>
      </c>
      <c r="J1982">
        <v>9447</v>
      </c>
      <c r="K1982">
        <v>19</v>
      </c>
      <c r="L1982" t="s">
        <v>6433</v>
      </c>
      <c r="M1982" t="s">
        <v>15177</v>
      </c>
      <c r="N1982">
        <v>40</v>
      </c>
      <c r="O1982" t="s">
        <v>15178</v>
      </c>
      <c r="P1982" t="s">
        <v>29</v>
      </c>
      <c r="R1982">
        <v>2549</v>
      </c>
      <c r="T1982" t="s">
        <v>6324</v>
      </c>
      <c r="V1982" t="s">
        <v>15179</v>
      </c>
      <c r="W1982">
        <v>5448</v>
      </c>
    </row>
    <row r="1983" spans="1:23" x14ac:dyDescent="0.25">
      <c r="A1983" t="s">
        <v>15180</v>
      </c>
      <c r="B1983">
        <v>1</v>
      </c>
      <c r="C1983" t="s">
        <v>15181</v>
      </c>
      <c r="D1983" t="s">
        <v>102</v>
      </c>
      <c r="F1983" t="s">
        <v>6199</v>
      </c>
      <c r="G1983">
        <v>14</v>
      </c>
      <c r="H1983" t="s">
        <v>7944</v>
      </c>
      <c r="I1983" t="s">
        <v>15181</v>
      </c>
      <c r="K1983">
        <v>1</v>
      </c>
      <c r="L1983" t="s">
        <v>15182</v>
      </c>
      <c r="M1983" t="s">
        <v>15183</v>
      </c>
      <c r="N1983">
        <v>24</v>
      </c>
      <c r="O1983" t="s">
        <v>15184</v>
      </c>
      <c r="P1983" t="s">
        <v>102</v>
      </c>
      <c r="T1983" t="s">
        <v>6212</v>
      </c>
      <c r="V1983" t="s">
        <v>15185</v>
      </c>
    </row>
    <row r="1984" spans="1:23" x14ac:dyDescent="0.25">
      <c r="A1984" t="s">
        <v>15186</v>
      </c>
      <c r="B1984">
        <v>1</v>
      </c>
      <c r="C1984" t="s">
        <v>15187</v>
      </c>
      <c r="D1984" t="s">
        <v>102</v>
      </c>
      <c r="E1984" t="s">
        <v>15188</v>
      </c>
      <c r="F1984" t="s">
        <v>6231</v>
      </c>
      <c r="G1984">
        <v>0</v>
      </c>
      <c r="H1984" t="s">
        <v>6367</v>
      </c>
      <c r="I1984" t="s">
        <v>15187</v>
      </c>
      <c r="J1984">
        <v>20467</v>
      </c>
      <c r="K1984">
        <v>4</v>
      </c>
      <c r="L1984" t="s">
        <v>7159</v>
      </c>
      <c r="M1984" t="s">
        <v>6254</v>
      </c>
      <c r="N1984">
        <v>26</v>
      </c>
      <c r="O1984" t="s">
        <v>15189</v>
      </c>
      <c r="P1984" t="s">
        <v>102</v>
      </c>
      <c r="R1984">
        <v>3126197</v>
      </c>
      <c r="T1984" t="s">
        <v>6204</v>
      </c>
      <c r="V1984" t="s">
        <v>15190</v>
      </c>
      <c r="W1984">
        <v>31328</v>
      </c>
    </row>
    <row r="1985" spans="1:23" x14ac:dyDescent="0.25">
      <c r="A1985" t="s">
        <v>15191</v>
      </c>
      <c r="B1985">
        <v>1</v>
      </c>
      <c r="C1985" t="s">
        <v>15192</v>
      </c>
      <c r="D1985" t="s">
        <v>126</v>
      </c>
      <c r="F1985" t="s">
        <v>6231</v>
      </c>
      <c r="G1985">
        <v>88</v>
      </c>
      <c r="H1985" t="s">
        <v>6208</v>
      </c>
      <c r="I1985" t="s">
        <v>15192</v>
      </c>
      <c r="J1985">
        <v>2332</v>
      </c>
      <c r="K1985">
        <v>9</v>
      </c>
      <c r="L1985" t="s">
        <v>6572</v>
      </c>
      <c r="M1985" t="s">
        <v>15193</v>
      </c>
      <c r="N1985">
        <v>33</v>
      </c>
      <c r="O1985" t="s">
        <v>15194</v>
      </c>
      <c r="P1985" t="s">
        <v>126</v>
      </c>
      <c r="R1985">
        <v>10598</v>
      </c>
      <c r="T1985" t="s">
        <v>6757</v>
      </c>
      <c r="V1985" t="s">
        <v>15195</v>
      </c>
      <c r="W1985">
        <v>8409</v>
      </c>
    </row>
    <row r="1986" spans="1:23" x14ac:dyDescent="0.25">
      <c r="A1986" t="s">
        <v>15196</v>
      </c>
      <c r="B1986">
        <v>1</v>
      </c>
      <c r="C1986" t="s">
        <v>15197</v>
      </c>
      <c r="D1986" t="s">
        <v>102</v>
      </c>
      <c r="F1986" t="s">
        <v>6199</v>
      </c>
      <c r="G1986">
        <v>84</v>
      </c>
      <c r="H1986" t="s">
        <v>6342</v>
      </c>
      <c r="I1986" t="s">
        <v>15197</v>
      </c>
      <c r="J1986">
        <v>21758</v>
      </c>
      <c r="K1986">
        <v>2</v>
      </c>
      <c r="L1986" t="s">
        <v>15198</v>
      </c>
      <c r="M1986" t="s">
        <v>7640</v>
      </c>
      <c r="N1986">
        <v>24</v>
      </c>
      <c r="O1986" t="s">
        <v>15199</v>
      </c>
      <c r="P1986" t="s">
        <v>102</v>
      </c>
      <c r="R1986">
        <v>3915522</v>
      </c>
      <c r="T1986" t="s">
        <v>6264</v>
      </c>
      <c r="U1986" t="s">
        <v>70</v>
      </c>
      <c r="V1986" t="s">
        <v>15200</v>
      </c>
      <c r="W1986">
        <v>32890</v>
      </c>
    </row>
    <row r="1987" spans="1:23" x14ac:dyDescent="0.25">
      <c r="A1987" t="s">
        <v>15201</v>
      </c>
      <c r="B1987">
        <v>1</v>
      </c>
      <c r="C1987" t="s">
        <v>15202</v>
      </c>
      <c r="D1987" t="s">
        <v>126</v>
      </c>
      <c r="F1987" t="s">
        <v>6199</v>
      </c>
      <c r="G1987">
        <v>0</v>
      </c>
      <c r="H1987" t="s">
        <v>12291</v>
      </c>
      <c r="I1987" t="s">
        <v>15202</v>
      </c>
      <c r="J1987">
        <v>17224</v>
      </c>
      <c r="K1987">
        <v>10</v>
      </c>
      <c r="L1987" t="s">
        <v>6560</v>
      </c>
      <c r="M1987" t="s">
        <v>15203</v>
      </c>
      <c r="N1987">
        <v>33</v>
      </c>
      <c r="O1987" t="s">
        <v>15204</v>
      </c>
      <c r="P1987" t="s">
        <v>126</v>
      </c>
      <c r="R1987">
        <v>2515408</v>
      </c>
      <c r="T1987" t="s">
        <v>6355</v>
      </c>
      <c r="V1987" t="s">
        <v>15205</v>
      </c>
      <c r="W1987">
        <v>28651</v>
      </c>
    </row>
    <row r="1988" spans="1:23" x14ac:dyDescent="0.25">
      <c r="A1988" t="s">
        <v>15206</v>
      </c>
      <c r="B1988">
        <v>1</v>
      </c>
      <c r="C1988" t="s">
        <v>15207</v>
      </c>
      <c r="D1988" t="s">
        <v>29</v>
      </c>
      <c r="F1988" t="s">
        <v>6231</v>
      </c>
      <c r="G1988">
        <v>0</v>
      </c>
      <c r="H1988" t="s">
        <v>30</v>
      </c>
      <c r="I1988" t="s">
        <v>15207</v>
      </c>
      <c r="J1988">
        <v>17701</v>
      </c>
      <c r="L1988" t="s">
        <v>7405</v>
      </c>
      <c r="M1988" t="s">
        <v>15208</v>
      </c>
      <c r="O1988" t="s">
        <v>15209</v>
      </c>
      <c r="P1988" t="s">
        <v>29</v>
      </c>
      <c r="T1988" t="s">
        <v>30</v>
      </c>
    </row>
    <row r="1989" spans="1:23" x14ac:dyDescent="0.25">
      <c r="A1989" t="s">
        <v>15210</v>
      </c>
      <c r="B1989">
        <v>1</v>
      </c>
      <c r="C1989" t="s">
        <v>15211</v>
      </c>
      <c r="D1989" t="s">
        <v>31</v>
      </c>
      <c r="E1989" t="s">
        <v>15212</v>
      </c>
      <c r="F1989" t="s">
        <v>6199</v>
      </c>
      <c r="G1989">
        <v>3</v>
      </c>
      <c r="H1989" t="s">
        <v>6636</v>
      </c>
      <c r="I1989" t="s">
        <v>15211</v>
      </c>
      <c r="J1989">
        <v>21114</v>
      </c>
      <c r="K1989">
        <v>6</v>
      </c>
      <c r="L1989" t="s">
        <v>6869</v>
      </c>
      <c r="M1989" t="s">
        <v>15213</v>
      </c>
      <c r="N1989">
        <v>28</v>
      </c>
      <c r="O1989" t="s">
        <v>15214</v>
      </c>
      <c r="P1989" t="s">
        <v>31</v>
      </c>
      <c r="R1989">
        <v>3821683</v>
      </c>
      <c r="T1989" t="s">
        <v>6446</v>
      </c>
      <c r="V1989" t="s">
        <v>15215</v>
      </c>
      <c r="W1989">
        <v>32002</v>
      </c>
    </row>
    <row r="1990" spans="1:23" x14ac:dyDescent="0.25">
      <c r="A1990" t="s">
        <v>15216</v>
      </c>
      <c r="B1990">
        <v>1</v>
      </c>
      <c r="C1990" t="s">
        <v>15217</v>
      </c>
      <c r="D1990" t="s">
        <v>29</v>
      </c>
      <c r="F1990" t="s">
        <v>6231</v>
      </c>
      <c r="G1990">
        <v>3</v>
      </c>
      <c r="H1990" t="s">
        <v>8993</v>
      </c>
      <c r="I1990" t="s">
        <v>15217</v>
      </c>
      <c r="J1990">
        <v>14482</v>
      </c>
      <c r="K1990">
        <v>8</v>
      </c>
      <c r="L1990" t="s">
        <v>6368</v>
      </c>
      <c r="M1990" t="s">
        <v>15218</v>
      </c>
      <c r="N1990">
        <v>31</v>
      </c>
      <c r="O1990" t="s">
        <v>15219</v>
      </c>
      <c r="P1990" t="s">
        <v>29</v>
      </c>
      <c r="R1990">
        <v>14883</v>
      </c>
      <c r="T1990" t="s">
        <v>6757</v>
      </c>
      <c r="V1990" t="s">
        <v>15220</v>
      </c>
      <c r="W1990">
        <v>25895</v>
      </c>
    </row>
    <row r="1991" spans="1:23" x14ac:dyDescent="0.25">
      <c r="A1991" t="s">
        <v>728</v>
      </c>
      <c r="B1991">
        <v>1</v>
      </c>
      <c r="C1991" t="s">
        <v>15221</v>
      </c>
      <c r="D1991" t="s">
        <v>102</v>
      </c>
      <c r="E1991" t="s">
        <v>15222</v>
      </c>
      <c r="F1991" t="s">
        <v>6231</v>
      </c>
      <c r="G1991">
        <v>80</v>
      </c>
      <c r="H1991" t="s">
        <v>6260</v>
      </c>
      <c r="I1991" t="s">
        <v>15221</v>
      </c>
      <c r="J1991">
        <v>19276</v>
      </c>
      <c r="K1991">
        <v>5</v>
      </c>
      <c r="L1991" t="s">
        <v>6869</v>
      </c>
      <c r="M1991" t="s">
        <v>11279</v>
      </c>
      <c r="N1991">
        <v>28</v>
      </c>
      <c r="O1991" t="s">
        <v>15223</v>
      </c>
      <c r="P1991" t="s">
        <v>102</v>
      </c>
      <c r="R1991">
        <v>2974339</v>
      </c>
      <c r="T1991" t="s">
        <v>6219</v>
      </c>
      <c r="V1991" t="s">
        <v>15224</v>
      </c>
      <c r="W1991">
        <v>30656</v>
      </c>
    </row>
    <row r="1992" spans="1:23" x14ac:dyDescent="0.25">
      <c r="A1992" t="s">
        <v>15225</v>
      </c>
      <c r="B1992">
        <v>1</v>
      </c>
      <c r="C1992" t="s">
        <v>15226</v>
      </c>
      <c r="D1992" t="s">
        <v>102</v>
      </c>
      <c r="E1992" t="s">
        <v>15227</v>
      </c>
      <c r="F1992" t="s">
        <v>6231</v>
      </c>
      <c r="G1992">
        <v>80</v>
      </c>
      <c r="H1992" t="s">
        <v>6276</v>
      </c>
      <c r="I1992" t="s">
        <v>15226</v>
      </c>
      <c r="J1992">
        <v>20073</v>
      </c>
      <c r="K1992">
        <v>4</v>
      </c>
      <c r="L1992" t="s">
        <v>15228</v>
      </c>
      <c r="M1992" t="s">
        <v>15229</v>
      </c>
      <c r="N1992">
        <v>25</v>
      </c>
      <c r="O1992" t="s">
        <v>15230</v>
      </c>
      <c r="P1992" t="s">
        <v>102</v>
      </c>
      <c r="R1992">
        <v>3116155</v>
      </c>
      <c r="T1992" t="s">
        <v>6204</v>
      </c>
      <c r="V1992" t="s">
        <v>15231</v>
      </c>
      <c r="W1992">
        <v>31479</v>
      </c>
    </row>
    <row r="1993" spans="1:23" x14ac:dyDescent="0.25">
      <c r="A1993" t="s">
        <v>15232</v>
      </c>
      <c r="B1993">
        <v>1</v>
      </c>
      <c r="C1993" t="s">
        <v>15233</v>
      </c>
      <c r="D1993" t="s">
        <v>102</v>
      </c>
      <c r="F1993" t="s">
        <v>6199</v>
      </c>
      <c r="H1993" t="s">
        <v>6336</v>
      </c>
      <c r="I1993" t="s">
        <v>15233</v>
      </c>
      <c r="K1993">
        <v>1</v>
      </c>
      <c r="L1993" t="s">
        <v>11796</v>
      </c>
      <c r="M1993" t="s">
        <v>6790</v>
      </c>
      <c r="N1993">
        <v>25</v>
      </c>
      <c r="O1993" t="s">
        <v>15234</v>
      </c>
      <c r="P1993" t="s">
        <v>102</v>
      </c>
      <c r="T1993" t="s">
        <v>6264</v>
      </c>
      <c r="V1993" t="s">
        <v>15235</v>
      </c>
    </row>
    <row r="1994" spans="1:23" x14ac:dyDescent="0.25">
      <c r="A1994" t="s">
        <v>15236</v>
      </c>
      <c r="B1994">
        <v>1</v>
      </c>
      <c r="C1994" t="s">
        <v>15237</v>
      </c>
      <c r="D1994" t="s">
        <v>29</v>
      </c>
      <c r="F1994" t="s">
        <v>6199</v>
      </c>
      <c r="G1994">
        <v>0</v>
      </c>
      <c r="H1994" t="s">
        <v>6296</v>
      </c>
      <c r="I1994" t="s">
        <v>15237</v>
      </c>
      <c r="J1994">
        <v>17119</v>
      </c>
      <c r="K1994">
        <v>10</v>
      </c>
      <c r="L1994" t="s">
        <v>6890</v>
      </c>
      <c r="M1994" t="s">
        <v>6587</v>
      </c>
      <c r="N1994">
        <v>32</v>
      </c>
      <c r="O1994" t="s">
        <v>15238</v>
      </c>
      <c r="P1994" t="s">
        <v>29</v>
      </c>
      <c r="R1994">
        <v>2088468</v>
      </c>
      <c r="T1994" t="s">
        <v>6227</v>
      </c>
      <c r="V1994" t="s">
        <v>15239</v>
      </c>
      <c r="W1994">
        <v>29067</v>
      </c>
    </row>
    <row r="1995" spans="1:23" x14ac:dyDescent="0.25">
      <c r="A1995" t="s">
        <v>378</v>
      </c>
      <c r="B1995">
        <v>1</v>
      </c>
      <c r="C1995" t="s">
        <v>15240</v>
      </c>
      <c r="D1995" t="s">
        <v>126</v>
      </c>
      <c r="E1995" t="s">
        <v>15241</v>
      </c>
      <c r="F1995" t="s">
        <v>6231</v>
      </c>
      <c r="G1995">
        <v>84</v>
      </c>
      <c r="H1995" t="s">
        <v>6351</v>
      </c>
      <c r="I1995" t="s">
        <v>15240</v>
      </c>
      <c r="J1995">
        <v>19559</v>
      </c>
      <c r="K1995">
        <v>5</v>
      </c>
      <c r="L1995" t="s">
        <v>6019</v>
      </c>
      <c r="M1995" t="s">
        <v>15242</v>
      </c>
      <c r="N1995">
        <v>28</v>
      </c>
      <c r="O1995" t="s">
        <v>15243</v>
      </c>
      <c r="P1995" t="s">
        <v>126</v>
      </c>
      <c r="R1995">
        <v>2971426</v>
      </c>
      <c r="T1995" t="s">
        <v>6355</v>
      </c>
      <c r="V1995" t="s">
        <v>15244</v>
      </c>
      <c r="W1995">
        <v>30420</v>
      </c>
    </row>
    <row r="1996" spans="1:23" x14ac:dyDescent="0.25">
      <c r="A1996" t="s">
        <v>15245</v>
      </c>
      <c r="B1996">
        <v>1</v>
      </c>
      <c r="C1996" t="s">
        <v>15246</v>
      </c>
      <c r="D1996" t="s">
        <v>31</v>
      </c>
      <c r="F1996" t="s">
        <v>6199</v>
      </c>
      <c r="G1996">
        <v>16</v>
      </c>
      <c r="H1996" t="s">
        <v>6421</v>
      </c>
      <c r="I1996" t="s">
        <v>15246</v>
      </c>
      <c r="J1996">
        <v>25113</v>
      </c>
      <c r="K1996">
        <v>2</v>
      </c>
      <c r="L1996" t="s">
        <v>6948</v>
      </c>
      <c r="M1996" t="s">
        <v>15247</v>
      </c>
      <c r="N1996">
        <v>25</v>
      </c>
      <c r="O1996" t="s">
        <v>15248</v>
      </c>
      <c r="P1996" t="s">
        <v>31</v>
      </c>
      <c r="S1996">
        <v>1</v>
      </c>
      <c r="T1996" t="s">
        <v>6219</v>
      </c>
      <c r="U1996" t="s">
        <v>2209</v>
      </c>
      <c r="V1996" t="s">
        <v>12979</v>
      </c>
    </row>
    <row r="1997" spans="1:23" x14ac:dyDescent="0.25">
      <c r="A1997" t="s">
        <v>15249</v>
      </c>
      <c r="B1997">
        <v>1</v>
      </c>
      <c r="C1997" t="s">
        <v>15250</v>
      </c>
      <c r="D1997" t="s">
        <v>64</v>
      </c>
      <c r="F1997" t="s">
        <v>6199</v>
      </c>
      <c r="G1997">
        <v>37</v>
      </c>
      <c r="H1997" t="s">
        <v>6296</v>
      </c>
      <c r="I1997" t="s">
        <v>15250</v>
      </c>
      <c r="J1997">
        <v>26832</v>
      </c>
      <c r="K1997">
        <v>0</v>
      </c>
      <c r="L1997" t="s">
        <v>6216</v>
      </c>
      <c r="M1997" t="s">
        <v>9073</v>
      </c>
      <c r="O1997" t="s">
        <v>15251</v>
      </c>
      <c r="P1997" t="s">
        <v>64</v>
      </c>
      <c r="Q1997" t="s">
        <v>6411</v>
      </c>
      <c r="T1997" t="s">
        <v>6346</v>
      </c>
    </row>
    <row r="1998" spans="1:23" x14ac:dyDescent="0.25">
      <c r="A1998" t="s">
        <v>15252</v>
      </c>
      <c r="B1998">
        <v>1</v>
      </c>
      <c r="C1998" t="s">
        <v>15253</v>
      </c>
      <c r="D1998" t="s">
        <v>6610</v>
      </c>
      <c r="E1998" t="s">
        <v>15254</v>
      </c>
      <c r="F1998" t="s">
        <v>6199</v>
      </c>
      <c r="G1998">
        <v>0</v>
      </c>
      <c r="H1998" t="s">
        <v>6553</v>
      </c>
      <c r="I1998" t="s">
        <v>15253</v>
      </c>
      <c r="J1998">
        <v>20141</v>
      </c>
      <c r="K1998">
        <v>4</v>
      </c>
      <c r="L1998" t="s">
        <v>8654</v>
      </c>
      <c r="M1998" t="s">
        <v>6612</v>
      </c>
      <c r="N1998">
        <v>27</v>
      </c>
      <c r="O1998" t="s">
        <v>15255</v>
      </c>
      <c r="P1998" t="s">
        <v>6610</v>
      </c>
      <c r="R1998">
        <v>3044725</v>
      </c>
      <c r="T1998" t="s">
        <v>6219</v>
      </c>
      <c r="V1998" t="s">
        <v>15256</v>
      </c>
      <c r="W1998">
        <v>31579</v>
      </c>
    </row>
    <row r="1999" spans="1:23" x14ac:dyDescent="0.25">
      <c r="A1999" t="s">
        <v>1819</v>
      </c>
      <c r="B1999">
        <v>1</v>
      </c>
      <c r="C1999" t="s">
        <v>5169</v>
      </c>
      <c r="D1999" t="s">
        <v>102</v>
      </c>
      <c r="F1999" t="s">
        <v>6199</v>
      </c>
      <c r="G1999">
        <v>89</v>
      </c>
      <c r="H1999" t="s">
        <v>6776</v>
      </c>
      <c r="I1999" t="s">
        <v>5169</v>
      </c>
      <c r="J1999">
        <v>21760</v>
      </c>
      <c r="K1999">
        <v>6</v>
      </c>
      <c r="L1999" t="s">
        <v>7832</v>
      </c>
      <c r="M1999" t="s">
        <v>15257</v>
      </c>
      <c r="N1999">
        <v>27</v>
      </c>
      <c r="O1999" t="s">
        <v>15258</v>
      </c>
      <c r="P1999" t="s">
        <v>102</v>
      </c>
      <c r="R1999">
        <v>4242540</v>
      </c>
      <c r="S1999">
        <v>7</v>
      </c>
      <c r="T1999" t="s">
        <v>6204</v>
      </c>
      <c r="U1999" t="s">
        <v>92</v>
      </c>
      <c r="V1999" t="s">
        <v>7327</v>
      </c>
      <c r="W1999">
        <v>32877</v>
      </c>
    </row>
    <row r="2000" spans="1:23" x14ac:dyDescent="0.25">
      <c r="A2000" t="s">
        <v>618</v>
      </c>
      <c r="B2000">
        <v>1</v>
      </c>
      <c r="C2000" t="s">
        <v>15259</v>
      </c>
      <c r="D2000" t="s">
        <v>126</v>
      </c>
      <c r="E2000" t="s">
        <v>15260</v>
      </c>
      <c r="F2000" t="s">
        <v>6231</v>
      </c>
      <c r="G2000">
        <v>87</v>
      </c>
      <c r="H2000" t="s">
        <v>7206</v>
      </c>
      <c r="I2000" t="s">
        <v>15259</v>
      </c>
      <c r="J2000">
        <v>18250</v>
      </c>
      <c r="K2000">
        <v>6</v>
      </c>
      <c r="L2000" t="s">
        <v>7899</v>
      </c>
      <c r="M2000" t="s">
        <v>15261</v>
      </c>
      <c r="N2000">
        <v>29</v>
      </c>
      <c r="O2000" t="s">
        <v>15262</v>
      </c>
      <c r="P2000" t="s">
        <v>126</v>
      </c>
      <c r="R2000">
        <v>3144999</v>
      </c>
      <c r="T2000" t="s">
        <v>6227</v>
      </c>
      <c r="V2000" t="s">
        <v>15263</v>
      </c>
      <c r="W2000">
        <v>29623</v>
      </c>
    </row>
    <row r="2001" spans="1:23" x14ac:dyDescent="0.25">
      <c r="A2001" t="s">
        <v>1546</v>
      </c>
      <c r="B2001">
        <v>1</v>
      </c>
      <c r="C2001" t="s">
        <v>1545</v>
      </c>
      <c r="D2001" t="s">
        <v>64</v>
      </c>
      <c r="F2001" t="s">
        <v>6199</v>
      </c>
      <c r="G2001">
        <v>2</v>
      </c>
      <c r="H2001" t="s">
        <v>6837</v>
      </c>
      <c r="I2001" t="s">
        <v>1545</v>
      </c>
      <c r="J2001">
        <v>25868</v>
      </c>
      <c r="K2001">
        <v>1</v>
      </c>
      <c r="L2001" t="s">
        <v>15264</v>
      </c>
      <c r="M2001" t="s">
        <v>15265</v>
      </c>
      <c r="N2001">
        <v>22</v>
      </c>
      <c r="O2001" t="s">
        <v>15266</v>
      </c>
      <c r="P2001" t="s">
        <v>64</v>
      </c>
      <c r="S2001">
        <v>1</v>
      </c>
      <c r="T2001" t="s">
        <v>6454</v>
      </c>
      <c r="U2001" t="s">
        <v>2217</v>
      </c>
      <c r="V2001" t="s">
        <v>15267</v>
      </c>
    </row>
    <row r="2002" spans="1:23" x14ac:dyDescent="0.25">
      <c r="A2002" t="s">
        <v>1807</v>
      </c>
      <c r="B2002">
        <v>1</v>
      </c>
      <c r="C2002" t="s">
        <v>2755</v>
      </c>
      <c r="D2002" t="s">
        <v>102</v>
      </c>
      <c r="F2002" t="s">
        <v>6199</v>
      </c>
      <c r="G2002">
        <v>81</v>
      </c>
      <c r="H2002" t="s">
        <v>6215</v>
      </c>
      <c r="I2002" t="s">
        <v>2755</v>
      </c>
      <c r="J2002">
        <v>23161</v>
      </c>
      <c r="K2002">
        <v>3</v>
      </c>
      <c r="L2002" t="s">
        <v>10457</v>
      </c>
      <c r="M2002" t="s">
        <v>15268</v>
      </c>
      <c r="N2002">
        <v>25</v>
      </c>
      <c r="O2002" t="s">
        <v>15269</v>
      </c>
      <c r="P2002" t="s">
        <v>102</v>
      </c>
      <c r="S2002">
        <v>6</v>
      </c>
      <c r="T2002" t="s">
        <v>6212</v>
      </c>
      <c r="U2002" t="s">
        <v>2228</v>
      </c>
      <c r="V2002" t="s">
        <v>15270</v>
      </c>
    </row>
    <row r="2003" spans="1:23" x14ac:dyDescent="0.25">
      <c r="A2003" t="s">
        <v>749</v>
      </c>
      <c r="B2003">
        <v>1</v>
      </c>
      <c r="C2003" t="s">
        <v>15271</v>
      </c>
      <c r="D2003" t="s">
        <v>102</v>
      </c>
      <c r="F2003" t="s">
        <v>6199</v>
      </c>
      <c r="G2003">
        <v>85</v>
      </c>
      <c r="H2003" t="s">
        <v>6232</v>
      </c>
      <c r="I2003" t="s">
        <v>15271</v>
      </c>
      <c r="J2003">
        <v>18282</v>
      </c>
      <c r="K2003">
        <v>6</v>
      </c>
      <c r="L2003" t="s">
        <v>15272</v>
      </c>
      <c r="M2003" t="s">
        <v>15273</v>
      </c>
      <c r="N2003">
        <v>30</v>
      </c>
      <c r="O2003" t="s">
        <v>15274</v>
      </c>
      <c r="P2003" t="s">
        <v>102</v>
      </c>
      <c r="R2003">
        <v>2474890</v>
      </c>
      <c r="T2003" t="s">
        <v>6363</v>
      </c>
      <c r="V2003" t="s">
        <v>15275</v>
      </c>
      <c r="W2003">
        <v>29883</v>
      </c>
    </row>
    <row r="2004" spans="1:23" x14ac:dyDescent="0.25">
      <c r="A2004" t="s">
        <v>2524</v>
      </c>
      <c r="B2004">
        <v>1</v>
      </c>
      <c r="C2004" t="s">
        <v>2825</v>
      </c>
      <c r="D2004" t="s">
        <v>29</v>
      </c>
      <c r="F2004" t="s">
        <v>6199</v>
      </c>
      <c r="G2004">
        <v>15</v>
      </c>
      <c r="H2004" t="s">
        <v>7411</v>
      </c>
      <c r="I2004" t="s">
        <v>2825</v>
      </c>
      <c r="J2004">
        <v>24992</v>
      </c>
      <c r="K2004">
        <v>1</v>
      </c>
      <c r="L2004" t="s">
        <v>8057</v>
      </c>
      <c r="M2004" t="s">
        <v>6637</v>
      </c>
      <c r="N2004">
        <v>23</v>
      </c>
      <c r="O2004" t="s">
        <v>15276</v>
      </c>
      <c r="P2004" t="s">
        <v>29</v>
      </c>
      <c r="S2004">
        <v>2</v>
      </c>
      <c r="T2004" t="s">
        <v>6227</v>
      </c>
      <c r="U2004" t="s">
        <v>2246</v>
      </c>
      <c r="V2004" t="s">
        <v>15277</v>
      </c>
    </row>
    <row r="2005" spans="1:23" x14ac:dyDescent="0.25">
      <c r="A2005" t="s">
        <v>15278</v>
      </c>
      <c r="B2005">
        <v>1</v>
      </c>
      <c r="C2005" t="s">
        <v>15279</v>
      </c>
      <c r="D2005" t="s">
        <v>6610</v>
      </c>
      <c r="F2005" t="s">
        <v>6199</v>
      </c>
      <c r="G2005">
        <v>9</v>
      </c>
      <c r="H2005" t="s">
        <v>7690</v>
      </c>
      <c r="I2005" t="s">
        <v>15279</v>
      </c>
      <c r="J2005">
        <v>16090</v>
      </c>
      <c r="K2005">
        <v>8</v>
      </c>
      <c r="L2005" t="s">
        <v>9921</v>
      </c>
      <c r="M2005" t="s">
        <v>15280</v>
      </c>
      <c r="N2005">
        <v>29</v>
      </c>
      <c r="O2005" t="s">
        <v>15281</v>
      </c>
      <c r="P2005" t="s">
        <v>6610</v>
      </c>
      <c r="R2005">
        <v>17197</v>
      </c>
      <c r="T2005" t="s">
        <v>6204</v>
      </c>
      <c r="V2005" t="s">
        <v>15282</v>
      </c>
      <c r="W2005">
        <v>27982</v>
      </c>
    </row>
    <row r="2006" spans="1:23" x14ac:dyDescent="0.25">
      <c r="A2006" t="s">
        <v>15283</v>
      </c>
      <c r="B2006">
        <v>1</v>
      </c>
      <c r="C2006" t="s">
        <v>15284</v>
      </c>
      <c r="D2006" t="s">
        <v>126</v>
      </c>
      <c r="F2006" t="s">
        <v>6199</v>
      </c>
      <c r="H2006" t="s">
        <v>7069</v>
      </c>
      <c r="I2006" t="s">
        <v>15284</v>
      </c>
      <c r="K2006">
        <v>1</v>
      </c>
      <c r="L2006" t="s">
        <v>6548</v>
      </c>
      <c r="M2006" t="s">
        <v>11647</v>
      </c>
      <c r="N2006">
        <v>24</v>
      </c>
      <c r="O2006" t="s">
        <v>15285</v>
      </c>
      <c r="P2006" t="s">
        <v>126</v>
      </c>
      <c r="T2006" t="s">
        <v>6363</v>
      </c>
      <c r="V2006" t="s">
        <v>15286</v>
      </c>
    </row>
    <row r="2007" spans="1:23" x14ac:dyDescent="0.25">
      <c r="A2007" t="s">
        <v>15287</v>
      </c>
      <c r="B2007">
        <v>1</v>
      </c>
      <c r="C2007" t="s">
        <v>15288</v>
      </c>
      <c r="D2007" t="s">
        <v>6610</v>
      </c>
      <c r="F2007" t="s">
        <v>6199</v>
      </c>
      <c r="G2007">
        <v>14</v>
      </c>
      <c r="H2007" t="s">
        <v>6315</v>
      </c>
      <c r="I2007" t="s">
        <v>15288</v>
      </c>
      <c r="J2007">
        <v>25397</v>
      </c>
      <c r="K2007">
        <v>2</v>
      </c>
      <c r="L2007" t="s">
        <v>6869</v>
      </c>
      <c r="M2007" t="s">
        <v>15289</v>
      </c>
      <c r="N2007">
        <v>25</v>
      </c>
      <c r="O2007" t="s">
        <v>15290</v>
      </c>
      <c r="P2007" t="s">
        <v>6610</v>
      </c>
      <c r="T2007" t="s">
        <v>6227</v>
      </c>
      <c r="U2007" t="s">
        <v>159</v>
      </c>
      <c r="V2007" t="s">
        <v>15291</v>
      </c>
    </row>
    <row r="2008" spans="1:23" x14ac:dyDescent="0.25">
      <c r="A2008" t="s">
        <v>15292</v>
      </c>
      <c r="B2008">
        <v>1</v>
      </c>
      <c r="C2008" t="s">
        <v>15293</v>
      </c>
      <c r="D2008" t="s">
        <v>102</v>
      </c>
      <c r="F2008" t="s">
        <v>6199</v>
      </c>
      <c r="G2008">
        <v>16</v>
      </c>
      <c r="H2008" t="s">
        <v>6383</v>
      </c>
      <c r="I2008" t="s">
        <v>15293</v>
      </c>
      <c r="J2008">
        <v>19731</v>
      </c>
      <c r="K2008">
        <v>5</v>
      </c>
      <c r="L2008" t="s">
        <v>15294</v>
      </c>
      <c r="M2008" t="s">
        <v>15295</v>
      </c>
      <c r="N2008">
        <v>28</v>
      </c>
      <c r="O2008" t="s">
        <v>15296</v>
      </c>
      <c r="P2008" t="s">
        <v>102</v>
      </c>
      <c r="R2008">
        <v>2977663</v>
      </c>
      <c r="T2008" t="s">
        <v>6264</v>
      </c>
      <c r="V2008" t="s">
        <v>15297</v>
      </c>
      <c r="W2008">
        <v>30939</v>
      </c>
    </row>
    <row r="2009" spans="1:23" x14ac:dyDescent="0.25">
      <c r="A2009" t="s">
        <v>2261</v>
      </c>
      <c r="B2009">
        <v>1</v>
      </c>
      <c r="C2009" t="s">
        <v>2639</v>
      </c>
      <c r="D2009" t="s">
        <v>126</v>
      </c>
      <c r="F2009" t="s">
        <v>6199</v>
      </c>
      <c r="G2009">
        <v>84</v>
      </c>
      <c r="H2009" t="s">
        <v>6359</v>
      </c>
      <c r="I2009" t="s">
        <v>2639</v>
      </c>
      <c r="J2009">
        <v>25875</v>
      </c>
      <c r="K2009">
        <v>1</v>
      </c>
      <c r="L2009" t="s">
        <v>8773</v>
      </c>
      <c r="M2009" t="s">
        <v>8240</v>
      </c>
      <c r="N2009">
        <v>23</v>
      </c>
      <c r="O2009" t="s">
        <v>15298</v>
      </c>
      <c r="P2009" t="s">
        <v>126</v>
      </c>
      <c r="S2009">
        <v>3</v>
      </c>
      <c r="T2009" t="s">
        <v>6355</v>
      </c>
      <c r="U2009" t="s">
        <v>2224</v>
      </c>
      <c r="V2009" t="s">
        <v>15299</v>
      </c>
    </row>
    <row r="2010" spans="1:23" x14ac:dyDescent="0.25">
      <c r="A2010" t="s">
        <v>15300</v>
      </c>
      <c r="B2010">
        <v>1</v>
      </c>
      <c r="C2010" t="s">
        <v>15301</v>
      </c>
      <c r="D2010" t="s">
        <v>64</v>
      </c>
      <c r="F2010" t="s">
        <v>6199</v>
      </c>
      <c r="G2010">
        <v>26</v>
      </c>
      <c r="H2010" t="s">
        <v>6462</v>
      </c>
      <c r="I2010" t="s">
        <v>15301</v>
      </c>
      <c r="K2010">
        <v>2</v>
      </c>
      <c r="L2010" t="s">
        <v>15302</v>
      </c>
      <c r="M2010" t="s">
        <v>15303</v>
      </c>
      <c r="N2010">
        <v>25</v>
      </c>
      <c r="O2010" t="s">
        <v>15304</v>
      </c>
      <c r="P2010" t="s">
        <v>64</v>
      </c>
      <c r="T2010" t="s">
        <v>6204</v>
      </c>
      <c r="V2010" t="s">
        <v>7297</v>
      </c>
    </row>
    <row r="2011" spans="1:23" x14ac:dyDescent="0.25">
      <c r="A2011" t="s">
        <v>15305</v>
      </c>
      <c r="B2011">
        <v>1</v>
      </c>
      <c r="C2011" t="s">
        <v>15306</v>
      </c>
      <c r="D2011" t="s">
        <v>64</v>
      </c>
      <c r="F2011" t="s">
        <v>6199</v>
      </c>
      <c r="H2011" t="s">
        <v>7690</v>
      </c>
      <c r="I2011" t="s">
        <v>15306</v>
      </c>
      <c r="K2011">
        <v>0</v>
      </c>
      <c r="L2011" t="s">
        <v>15307</v>
      </c>
      <c r="M2011" t="s">
        <v>7547</v>
      </c>
      <c r="N2011">
        <v>24</v>
      </c>
      <c r="O2011" t="s">
        <v>15308</v>
      </c>
      <c r="P2011" t="s">
        <v>64</v>
      </c>
      <c r="T2011" t="s">
        <v>6446</v>
      </c>
      <c r="U2011" t="s">
        <v>62</v>
      </c>
      <c r="V2011" t="s">
        <v>15309</v>
      </c>
    </row>
    <row r="2012" spans="1:23" x14ac:dyDescent="0.25">
      <c r="A2012" t="s">
        <v>15310</v>
      </c>
      <c r="B2012">
        <v>1</v>
      </c>
      <c r="C2012" t="s">
        <v>15311</v>
      </c>
      <c r="D2012" t="s">
        <v>102</v>
      </c>
      <c r="F2012" t="s">
        <v>6231</v>
      </c>
      <c r="G2012">
        <v>17</v>
      </c>
      <c r="H2012" t="s">
        <v>8155</v>
      </c>
      <c r="I2012" t="s">
        <v>15311</v>
      </c>
      <c r="J2012">
        <v>13974</v>
      </c>
      <c r="K2012">
        <v>8</v>
      </c>
      <c r="L2012" t="s">
        <v>15312</v>
      </c>
      <c r="M2012" t="s">
        <v>6444</v>
      </c>
      <c r="N2012">
        <v>30</v>
      </c>
      <c r="O2012" t="s">
        <v>15313</v>
      </c>
      <c r="P2012" t="s">
        <v>102</v>
      </c>
      <c r="R2012">
        <v>14916</v>
      </c>
      <c r="T2012" t="s">
        <v>6385</v>
      </c>
      <c r="V2012" t="s">
        <v>10089</v>
      </c>
      <c r="W2012">
        <v>25831</v>
      </c>
    </row>
    <row r="2013" spans="1:23" x14ac:dyDescent="0.25">
      <c r="A2013" t="s">
        <v>15314</v>
      </c>
      <c r="B2013">
        <v>1</v>
      </c>
      <c r="C2013" t="s">
        <v>15315</v>
      </c>
      <c r="D2013" t="s">
        <v>102</v>
      </c>
      <c r="F2013" t="s">
        <v>6199</v>
      </c>
      <c r="H2013" t="s">
        <v>9820</v>
      </c>
      <c r="I2013" t="s">
        <v>15315</v>
      </c>
      <c r="K2013">
        <v>1</v>
      </c>
      <c r="L2013" t="s">
        <v>8840</v>
      </c>
      <c r="M2013" t="s">
        <v>8401</v>
      </c>
      <c r="N2013">
        <v>24</v>
      </c>
      <c r="O2013" t="s">
        <v>15316</v>
      </c>
      <c r="P2013" t="s">
        <v>102</v>
      </c>
      <c r="T2013" t="s">
        <v>6454</v>
      </c>
      <c r="V2013" t="s">
        <v>15317</v>
      </c>
    </row>
    <row r="2014" spans="1:23" x14ac:dyDescent="0.25">
      <c r="A2014" t="s">
        <v>15318</v>
      </c>
      <c r="B2014">
        <v>1</v>
      </c>
      <c r="C2014" t="s">
        <v>15319</v>
      </c>
      <c r="D2014" t="s">
        <v>126</v>
      </c>
      <c r="E2014" t="s">
        <v>15320</v>
      </c>
      <c r="F2014" t="s">
        <v>6231</v>
      </c>
      <c r="G2014">
        <v>0</v>
      </c>
      <c r="H2014" t="s">
        <v>10372</v>
      </c>
      <c r="I2014" t="s">
        <v>15319</v>
      </c>
      <c r="J2014">
        <v>20342</v>
      </c>
      <c r="K2014">
        <v>4</v>
      </c>
      <c r="L2014" t="s">
        <v>15321</v>
      </c>
      <c r="M2014" t="s">
        <v>15322</v>
      </c>
      <c r="N2014">
        <v>27</v>
      </c>
      <c r="O2014" t="s">
        <v>15323</v>
      </c>
      <c r="P2014" t="s">
        <v>126</v>
      </c>
      <c r="R2014">
        <v>3051719</v>
      </c>
      <c r="T2014" t="s">
        <v>6363</v>
      </c>
      <c r="V2014" t="s">
        <v>15324</v>
      </c>
      <c r="W2014">
        <v>31528</v>
      </c>
    </row>
    <row r="2015" spans="1:23" x14ac:dyDescent="0.25">
      <c r="A2015" t="s">
        <v>1252</v>
      </c>
      <c r="B2015">
        <v>1</v>
      </c>
      <c r="C2015" t="s">
        <v>1251</v>
      </c>
      <c r="D2015" t="s">
        <v>64</v>
      </c>
      <c r="F2015" t="s">
        <v>6199</v>
      </c>
      <c r="G2015">
        <v>36</v>
      </c>
      <c r="H2015" t="s">
        <v>8955</v>
      </c>
      <c r="I2015" t="s">
        <v>1251</v>
      </c>
      <c r="J2015">
        <v>23237</v>
      </c>
      <c r="K2015">
        <v>3</v>
      </c>
      <c r="L2015" t="s">
        <v>6665</v>
      </c>
      <c r="M2015" t="s">
        <v>15325</v>
      </c>
      <c r="N2015">
        <v>26</v>
      </c>
      <c r="O2015" t="s">
        <v>15326</v>
      </c>
      <c r="P2015" t="s">
        <v>64</v>
      </c>
      <c r="S2015">
        <v>2</v>
      </c>
      <c r="T2015" t="s">
        <v>6346</v>
      </c>
      <c r="U2015" t="s">
        <v>2322</v>
      </c>
      <c r="V2015" t="s">
        <v>15327</v>
      </c>
    </row>
    <row r="2016" spans="1:23" x14ac:dyDescent="0.25">
      <c r="A2016" t="s">
        <v>974</v>
      </c>
      <c r="B2016">
        <v>1</v>
      </c>
      <c r="C2016" t="s">
        <v>15328</v>
      </c>
      <c r="D2016" t="s">
        <v>29</v>
      </c>
      <c r="E2016" t="s">
        <v>15329</v>
      </c>
      <c r="F2016" t="s">
        <v>6199</v>
      </c>
      <c r="G2016">
        <v>0</v>
      </c>
      <c r="H2016" t="s">
        <v>6611</v>
      </c>
      <c r="I2016" t="s">
        <v>15328</v>
      </c>
      <c r="J2016">
        <v>18897</v>
      </c>
      <c r="K2016">
        <v>5</v>
      </c>
      <c r="L2016" t="s">
        <v>7603</v>
      </c>
      <c r="M2016" t="s">
        <v>7129</v>
      </c>
      <c r="N2016">
        <v>27</v>
      </c>
      <c r="O2016" t="s">
        <v>15330</v>
      </c>
      <c r="P2016" t="s">
        <v>29</v>
      </c>
      <c r="R2016">
        <v>2977665</v>
      </c>
      <c r="T2016" t="s">
        <v>6212</v>
      </c>
      <c r="V2016" t="s">
        <v>15331</v>
      </c>
      <c r="W2016">
        <v>30366</v>
      </c>
    </row>
    <row r="2017" spans="1:23" x14ac:dyDescent="0.25">
      <c r="A2017" t="s">
        <v>15332</v>
      </c>
      <c r="B2017">
        <v>1</v>
      </c>
      <c r="C2017" t="s">
        <v>15333</v>
      </c>
      <c r="D2017" t="s">
        <v>126</v>
      </c>
      <c r="F2017" t="s">
        <v>6199</v>
      </c>
      <c r="G2017">
        <v>0</v>
      </c>
      <c r="H2017" t="s">
        <v>6200</v>
      </c>
      <c r="I2017" t="s">
        <v>15333</v>
      </c>
      <c r="J2017">
        <v>19447</v>
      </c>
      <c r="K2017">
        <v>5</v>
      </c>
      <c r="L2017" t="s">
        <v>6269</v>
      </c>
      <c r="M2017" t="s">
        <v>15289</v>
      </c>
      <c r="N2017">
        <v>27</v>
      </c>
      <c r="O2017" t="s">
        <v>15334</v>
      </c>
      <c r="P2017" t="s">
        <v>126</v>
      </c>
      <c r="R2017">
        <v>2976620</v>
      </c>
      <c r="T2017" t="s">
        <v>6355</v>
      </c>
      <c r="V2017" t="s">
        <v>15335</v>
      </c>
      <c r="W2017">
        <v>30547</v>
      </c>
    </row>
    <row r="2018" spans="1:23" x14ac:dyDescent="0.25">
      <c r="A2018" t="s">
        <v>15336</v>
      </c>
      <c r="B2018">
        <v>1</v>
      </c>
      <c r="C2018" t="s">
        <v>15337</v>
      </c>
      <c r="D2018" t="s">
        <v>64</v>
      </c>
      <c r="E2018" t="s">
        <v>15338</v>
      </c>
      <c r="F2018" t="s">
        <v>6199</v>
      </c>
      <c r="G2018">
        <v>38</v>
      </c>
      <c r="H2018" t="s">
        <v>6215</v>
      </c>
      <c r="I2018" t="s">
        <v>15337</v>
      </c>
      <c r="J2018">
        <v>20318</v>
      </c>
      <c r="K2018">
        <v>4</v>
      </c>
      <c r="L2018" t="s">
        <v>15339</v>
      </c>
      <c r="M2018" t="s">
        <v>15340</v>
      </c>
      <c r="N2018">
        <v>26</v>
      </c>
      <c r="O2018" t="s">
        <v>15341</v>
      </c>
      <c r="P2018" t="s">
        <v>64</v>
      </c>
      <c r="R2018">
        <v>3122716</v>
      </c>
      <c r="T2018" t="s">
        <v>6219</v>
      </c>
      <c r="V2018" t="s">
        <v>15342</v>
      </c>
      <c r="W2018">
        <v>31537</v>
      </c>
    </row>
    <row r="2019" spans="1:23" x14ac:dyDescent="0.25">
      <c r="A2019" t="s">
        <v>131</v>
      </c>
      <c r="B2019">
        <v>1</v>
      </c>
      <c r="C2019" t="s">
        <v>5181</v>
      </c>
      <c r="D2019" t="s">
        <v>64</v>
      </c>
      <c r="E2019" t="s">
        <v>15343</v>
      </c>
      <c r="F2019" t="s">
        <v>6199</v>
      </c>
      <c r="G2019">
        <v>28</v>
      </c>
      <c r="H2019" t="s">
        <v>6629</v>
      </c>
      <c r="I2019" t="s">
        <v>5181</v>
      </c>
      <c r="J2019">
        <v>19799</v>
      </c>
      <c r="K2019">
        <v>6</v>
      </c>
      <c r="L2019" t="s">
        <v>15344</v>
      </c>
      <c r="M2019" t="s">
        <v>12647</v>
      </c>
      <c r="N2019">
        <v>28</v>
      </c>
      <c r="O2019" t="s">
        <v>15345</v>
      </c>
      <c r="P2019" t="s">
        <v>64</v>
      </c>
      <c r="R2019">
        <v>3139925</v>
      </c>
      <c r="T2019" t="s">
        <v>6346</v>
      </c>
      <c r="V2019" t="s">
        <v>15346</v>
      </c>
      <c r="W2019">
        <v>30997</v>
      </c>
    </row>
    <row r="2020" spans="1:23" x14ac:dyDescent="0.25">
      <c r="A2020" t="s">
        <v>15347</v>
      </c>
      <c r="B2020">
        <v>1</v>
      </c>
      <c r="C2020" t="s">
        <v>15348</v>
      </c>
      <c r="D2020" t="s">
        <v>126</v>
      </c>
      <c r="F2020" t="s">
        <v>6199</v>
      </c>
      <c r="G2020">
        <v>87</v>
      </c>
      <c r="H2020" t="s">
        <v>6208</v>
      </c>
      <c r="I2020" t="s">
        <v>15348</v>
      </c>
      <c r="J2020">
        <v>19635</v>
      </c>
      <c r="K2020">
        <v>5</v>
      </c>
      <c r="L2020" t="s">
        <v>15349</v>
      </c>
      <c r="M2020" t="s">
        <v>15350</v>
      </c>
      <c r="N2020">
        <v>27</v>
      </c>
      <c r="O2020" t="s">
        <v>15351</v>
      </c>
      <c r="P2020" t="s">
        <v>126</v>
      </c>
      <c r="R2020">
        <v>2973301</v>
      </c>
      <c r="T2020" t="s">
        <v>9483</v>
      </c>
      <c r="V2020" t="s">
        <v>15352</v>
      </c>
      <c r="W2020">
        <v>30858</v>
      </c>
    </row>
    <row r="2021" spans="1:23" x14ac:dyDescent="0.25">
      <c r="A2021" t="s">
        <v>15353</v>
      </c>
      <c r="B2021">
        <v>1</v>
      </c>
      <c r="C2021" t="s">
        <v>15354</v>
      </c>
      <c r="D2021" t="s">
        <v>64</v>
      </c>
      <c r="F2021" t="s">
        <v>6199</v>
      </c>
      <c r="G2021">
        <v>43</v>
      </c>
      <c r="H2021" t="s">
        <v>6462</v>
      </c>
      <c r="I2021" t="s">
        <v>15354</v>
      </c>
      <c r="J2021">
        <v>26950</v>
      </c>
      <c r="K2021">
        <v>0</v>
      </c>
      <c r="L2021" t="s">
        <v>8371</v>
      </c>
      <c r="M2021" t="s">
        <v>15355</v>
      </c>
      <c r="N2021">
        <v>22</v>
      </c>
      <c r="O2021" t="s">
        <v>15356</v>
      </c>
      <c r="P2021" t="s">
        <v>64</v>
      </c>
      <c r="T2021" t="s">
        <v>6219</v>
      </c>
      <c r="U2021" t="s">
        <v>54</v>
      </c>
      <c r="V2021" t="s">
        <v>8811</v>
      </c>
    </row>
    <row r="2022" spans="1:23" x14ac:dyDescent="0.25">
      <c r="A2022" t="s">
        <v>15357</v>
      </c>
      <c r="B2022">
        <v>1</v>
      </c>
      <c r="C2022" t="s">
        <v>15358</v>
      </c>
      <c r="D2022" t="s">
        <v>64</v>
      </c>
      <c r="F2022" t="s">
        <v>6231</v>
      </c>
      <c r="G2022">
        <v>26</v>
      </c>
      <c r="H2022" t="s">
        <v>6868</v>
      </c>
      <c r="I2022" t="s">
        <v>15358</v>
      </c>
      <c r="J2022">
        <v>18626</v>
      </c>
      <c r="K2022">
        <v>6</v>
      </c>
      <c r="L2022" t="s">
        <v>6240</v>
      </c>
      <c r="M2022" t="s">
        <v>12517</v>
      </c>
      <c r="N2022">
        <v>28</v>
      </c>
      <c r="O2022" t="s">
        <v>15359</v>
      </c>
      <c r="P2022" t="s">
        <v>64</v>
      </c>
      <c r="R2022">
        <v>2972811</v>
      </c>
      <c r="T2022" t="s">
        <v>6313</v>
      </c>
      <c r="V2022" t="s">
        <v>15360</v>
      </c>
      <c r="W2022">
        <v>29930</v>
      </c>
    </row>
    <row r="2023" spans="1:23" x14ac:dyDescent="0.25">
      <c r="A2023" t="s">
        <v>1846</v>
      </c>
      <c r="B2023">
        <v>1</v>
      </c>
      <c r="C2023" t="s">
        <v>2750</v>
      </c>
      <c r="D2023" t="s">
        <v>102</v>
      </c>
      <c r="E2023" t="s">
        <v>15361</v>
      </c>
      <c r="F2023" t="s">
        <v>6199</v>
      </c>
      <c r="G2023">
        <v>1</v>
      </c>
      <c r="H2023" t="s">
        <v>6252</v>
      </c>
      <c r="I2023" t="s">
        <v>2750</v>
      </c>
      <c r="J2023">
        <v>20788</v>
      </c>
      <c r="K2023">
        <v>7</v>
      </c>
      <c r="L2023" t="s">
        <v>15362</v>
      </c>
      <c r="M2023" t="s">
        <v>15363</v>
      </c>
      <c r="N2023">
        <v>28</v>
      </c>
      <c r="O2023" t="s">
        <v>15364</v>
      </c>
      <c r="P2023" t="s">
        <v>102</v>
      </c>
      <c r="R2023">
        <v>4035004</v>
      </c>
      <c r="S2023">
        <v>9</v>
      </c>
      <c r="T2023" t="s">
        <v>6313</v>
      </c>
      <c r="U2023" t="s">
        <v>2233</v>
      </c>
      <c r="V2023" t="s">
        <v>15365</v>
      </c>
      <c r="W2023">
        <v>31888</v>
      </c>
    </row>
    <row r="2024" spans="1:23" x14ac:dyDescent="0.25">
      <c r="A2024" t="s">
        <v>15366</v>
      </c>
      <c r="B2024">
        <v>1</v>
      </c>
      <c r="C2024" t="s">
        <v>15367</v>
      </c>
      <c r="F2024" t="s">
        <v>6231</v>
      </c>
      <c r="G2024">
        <v>0</v>
      </c>
      <c r="H2024" t="s">
        <v>30</v>
      </c>
      <c r="I2024" t="s">
        <v>15367</v>
      </c>
      <c r="J2024">
        <v>21713</v>
      </c>
      <c r="K2024">
        <v>0</v>
      </c>
      <c r="L2024" t="s">
        <v>6906</v>
      </c>
      <c r="M2024" t="s">
        <v>9941</v>
      </c>
      <c r="O2024" t="s">
        <v>15368</v>
      </c>
      <c r="P2024" t="s">
        <v>30</v>
      </c>
      <c r="T2024" t="s">
        <v>30</v>
      </c>
    </row>
    <row r="2025" spans="1:23" x14ac:dyDescent="0.25">
      <c r="A2025" t="s">
        <v>15369</v>
      </c>
      <c r="B2025">
        <v>1</v>
      </c>
      <c r="C2025" t="s">
        <v>15370</v>
      </c>
      <c r="D2025" t="s">
        <v>64</v>
      </c>
      <c r="F2025" t="s">
        <v>6199</v>
      </c>
      <c r="G2025">
        <v>0</v>
      </c>
      <c r="H2025" t="s">
        <v>6746</v>
      </c>
      <c r="I2025" t="s">
        <v>15370</v>
      </c>
      <c r="J2025">
        <v>17416</v>
      </c>
      <c r="K2025">
        <v>10</v>
      </c>
      <c r="L2025" t="s">
        <v>10965</v>
      </c>
      <c r="M2025" t="s">
        <v>13689</v>
      </c>
      <c r="N2025">
        <v>33</v>
      </c>
      <c r="O2025" t="s">
        <v>15371</v>
      </c>
      <c r="P2025" t="s">
        <v>64</v>
      </c>
      <c r="T2025" t="s">
        <v>6219</v>
      </c>
      <c r="V2025" t="s">
        <v>15372</v>
      </c>
      <c r="W2025">
        <v>29033</v>
      </c>
    </row>
    <row r="2026" spans="1:23" x14ac:dyDescent="0.25">
      <c r="A2026" t="s">
        <v>15373</v>
      </c>
      <c r="B2026">
        <v>1</v>
      </c>
      <c r="C2026" t="s">
        <v>15374</v>
      </c>
      <c r="I2026" t="s">
        <v>15374</v>
      </c>
      <c r="L2026" t="s">
        <v>9031</v>
      </c>
      <c r="M2026" t="s">
        <v>15375</v>
      </c>
      <c r="O2026" t="s">
        <v>15376</v>
      </c>
      <c r="P2026" t="s">
        <v>30</v>
      </c>
    </row>
    <row r="2027" spans="1:23" x14ac:dyDescent="0.25">
      <c r="A2027" t="s">
        <v>1501</v>
      </c>
      <c r="B2027">
        <v>1</v>
      </c>
      <c r="C2027" t="s">
        <v>1500</v>
      </c>
      <c r="D2027" t="s">
        <v>102</v>
      </c>
      <c r="E2027" t="s">
        <v>15377</v>
      </c>
      <c r="F2027" t="s">
        <v>6199</v>
      </c>
      <c r="G2027">
        <v>2</v>
      </c>
      <c r="H2027" t="s">
        <v>7411</v>
      </c>
      <c r="I2027" t="s">
        <v>1500</v>
      </c>
      <c r="J2027">
        <v>19844</v>
      </c>
      <c r="K2027">
        <v>8</v>
      </c>
      <c r="L2027" t="s">
        <v>13681</v>
      </c>
      <c r="M2027" t="s">
        <v>7906</v>
      </c>
      <c r="N2027">
        <v>29</v>
      </c>
      <c r="O2027" t="s">
        <v>15378</v>
      </c>
      <c r="P2027" t="s">
        <v>102</v>
      </c>
      <c r="R2027">
        <v>3915416</v>
      </c>
      <c r="S2027">
        <v>1</v>
      </c>
      <c r="T2027" t="s">
        <v>6264</v>
      </c>
      <c r="U2027" t="s">
        <v>2233</v>
      </c>
      <c r="V2027" t="s">
        <v>15379</v>
      </c>
      <c r="W2027">
        <v>30994</v>
      </c>
    </row>
    <row r="2028" spans="1:23" x14ac:dyDescent="0.25">
      <c r="A2028" t="s">
        <v>15380</v>
      </c>
      <c r="B2028">
        <v>1</v>
      </c>
      <c r="C2028" t="s">
        <v>15381</v>
      </c>
      <c r="D2028" t="s">
        <v>102</v>
      </c>
      <c r="F2028" t="s">
        <v>6199</v>
      </c>
      <c r="G2028">
        <v>82</v>
      </c>
      <c r="H2028" t="s">
        <v>6336</v>
      </c>
      <c r="I2028" t="s">
        <v>15381</v>
      </c>
      <c r="J2028">
        <v>26081</v>
      </c>
      <c r="K2028">
        <v>1</v>
      </c>
      <c r="L2028" t="s">
        <v>15382</v>
      </c>
      <c r="M2028" t="s">
        <v>15383</v>
      </c>
      <c r="N2028">
        <v>25</v>
      </c>
      <c r="O2028" t="s">
        <v>15384</v>
      </c>
      <c r="P2028" t="s">
        <v>102</v>
      </c>
      <c r="S2028">
        <v>5</v>
      </c>
      <c r="T2028" t="s">
        <v>6264</v>
      </c>
      <c r="U2028" t="s">
        <v>2244</v>
      </c>
      <c r="V2028" t="s">
        <v>12339</v>
      </c>
    </row>
    <row r="2029" spans="1:23" x14ac:dyDescent="0.25">
      <c r="A2029" t="s">
        <v>15385</v>
      </c>
      <c r="B2029">
        <v>1</v>
      </c>
      <c r="C2029" t="s">
        <v>15386</v>
      </c>
      <c r="D2029" t="s">
        <v>126</v>
      </c>
      <c r="F2029" t="s">
        <v>6231</v>
      </c>
      <c r="G2029">
        <v>87</v>
      </c>
      <c r="H2029" t="s">
        <v>6629</v>
      </c>
      <c r="I2029" t="s">
        <v>15386</v>
      </c>
      <c r="J2029">
        <v>17850</v>
      </c>
      <c r="K2029">
        <v>1</v>
      </c>
      <c r="L2029" t="s">
        <v>9966</v>
      </c>
      <c r="M2029" t="s">
        <v>15387</v>
      </c>
      <c r="N2029">
        <v>27</v>
      </c>
      <c r="O2029" t="s">
        <v>15388</v>
      </c>
      <c r="P2029" t="s">
        <v>126</v>
      </c>
      <c r="R2029">
        <v>2516203</v>
      </c>
      <c r="T2029" t="s">
        <v>6742</v>
      </c>
      <c r="V2029" t="s">
        <v>15389</v>
      </c>
      <c r="W2029">
        <v>29217</v>
      </c>
    </row>
    <row r="2030" spans="1:23" x14ac:dyDescent="0.25">
      <c r="A2030" t="s">
        <v>336</v>
      </c>
      <c r="B2030">
        <v>1</v>
      </c>
      <c r="C2030" t="s">
        <v>1463</v>
      </c>
      <c r="D2030" t="s">
        <v>126</v>
      </c>
      <c r="E2030" t="s">
        <v>15390</v>
      </c>
      <c r="F2030" t="s">
        <v>6199</v>
      </c>
      <c r="G2030">
        <v>88</v>
      </c>
      <c r="H2030" t="s">
        <v>9379</v>
      </c>
      <c r="I2030" t="s">
        <v>1463</v>
      </c>
      <c r="J2030">
        <v>19863</v>
      </c>
      <c r="K2030">
        <v>8</v>
      </c>
      <c r="L2030" t="s">
        <v>15391</v>
      </c>
      <c r="M2030" t="s">
        <v>15392</v>
      </c>
      <c r="N2030">
        <v>31</v>
      </c>
      <c r="O2030" t="s">
        <v>15393</v>
      </c>
      <c r="P2030" t="s">
        <v>126</v>
      </c>
      <c r="R2030">
        <v>3121023</v>
      </c>
      <c r="S2030">
        <v>1</v>
      </c>
      <c r="T2030" t="s">
        <v>6355</v>
      </c>
      <c r="U2030" t="s">
        <v>2311</v>
      </c>
      <c r="V2030" t="s">
        <v>8044</v>
      </c>
      <c r="W2030">
        <v>31019</v>
      </c>
    </row>
    <row r="2031" spans="1:23" x14ac:dyDescent="0.25">
      <c r="A2031" t="s">
        <v>15394</v>
      </c>
      <c r="B2031">
        <v>1</v>
      </c>
      <c r="C2031" t="s">
        <v>15395</v>
      </c>
      <c r="D2031" t="s">
        <v>102</v>
      </c>
      <c r="F2031" t="s">
        <v>6199</v>
      </c>
      <c r="G2031">
        <v>80</v>
      </c>
      <c r="H2031" t="s">
        <v>6837</v>
      </c>
      <c r="I2031" t="s">
        <v>15395</v>
      </c>
      <c r="J2031">
        <v>26095</v>
      </c>
      <c r="K2031">
        <v>1</v>
      </c>
      <c r="L2031" t="s">
        <v>15396</v>
      </c>
      <c r="M2031" t="s">
        <v>15397</v>
      </c>
      <c r="N2031">
        <v>24</v>
      </c>
      <c r="O2031" t="s">
        <v>15398</v>
      </c>
      <c r="P2031" t="s">
        <v>102</v>
      </c>
      <c r="T2031" t="s">
        <v>6212</v>
      </c>
      <c r="U2031" t="s">
        <v>2228</v>
      </c>
      <c r="V2031" t="s">
        <v>15399</v>
      </c>
    </row>
    <row r="2032" spans="1:23" x14ac:dyDescent="0.25">
      <c r="A2032" t="s">
        <v>907</v>
      </c>
      <c r="B2032">
        <v>1</v>
      </c>
      <c r="C2032" t="s">
        <v>15400</v>
      </c>
      <c r="D2032" t="s">
        <v>64</v>
      </c>
      <c r="E2032" t="s">
        <v>15401</v>
      </c>
      <c r="F2032" t="s">
        <v>6231</v>
      </c>
      <c r="G2032">
        <v>39</v>
      </c>
      <c r="H2032" t="s">
        <v>6776</v>
      </c>
      <c r="I2032" t="s">
        <v>15400</v>
      </c>
      <c r="J2032">
        <v>12317</v>
      </c>
      <c r="K2032">
        <v>12</v>
      </c>
      <c r="L2032" t="s">
        <v>14542</v>
      </c>
      <c r="M2032" t="s">
        <v>15402</v>
      </c>
      <c r="N2032">
        <v>35</v>
      </c>
      <c r="O2032" t="s">
        <v>15403</v>
      </c>
      <c r="P2032" t="s">
        <v>64</v>
      </c>
      <c r="R2032">
        <v>11788</v>
      </c>
      <c r="T2032" t="s">
        <v>6256</v>
      </c>
      <c r="V2032" t="s">
        <v>6476</v>
      </c>
      <c r="W2032">
        <v>9560</v>
      </c>
    </row>
    <row r="2033" spans="1:23" x14ac:dyDescent="0.25">
      <c r="A2033" t="s">
        <v>199</v>
      </c>
      <c r="B2033">
        <v>1</v>
      </c>
      <c r="C2033" t="s">
        <v>5555</v>
      </c>
      <c r="D2033" t="s">
        <v>126</v>
      </c>
      <c r="E2033" t="s">
        <v>15404</v>
      </c>
      <c r="F2033" t="s">
        <v>6199</v>
      </c>
      <c r="G2033">
        <v>80</v>
      </c>
      <c r="H2033" t="s">
        <v>7228</v>
      </c>
      <c r="I2033" t="s">
        <v>5555</v>
      </c>
      <c r="J2033">
        <v>11488</v>
      </c>
      <c r="K2033">
        <v>14</v>
      </c>
      <c r="L2033" t="s">
        <v>9109</v>
      </c>
      <c r="M2033" t="s">
        <v>8655</v>
      </c>
      <c r="N2033">
        <v>37</v>
      </c>
      <c r="O2033" t="s">
        <v>15405</v>
      </c>
      <c r="P2033" t="s">
        <v>126</v>
      </c>
      <c r="R2033">
        <v>13232</v>
      </c>
      <c r="T2033" t="s">
        <v>7484</v>
      </c>
      <c r="V2033" t="s">
        <v>15406</v>
      </c>
      <c r="W2033">
        <v>24070</v>
      </c>
    </row>
    <row r="2034" spans="1:23" x14ac:dyDescent="0.25">
      <c r="A2034" t="s">
        <v>15407</v>
      </c>
      <c r="B2034">
        <v>1</v>
      </c>
      <c r="C2034" t="s">
        <v>15408</v>
      </c>
      <c r="D2034" t="s">
        <v>102</v>
      </c>
      <c r="F2034" t="s">
        <v>6199</v>
      </c>
      <c r="H2034" t="s">
        <v>6421</v>
      </c>
      <c r="I2034" t="s">
        <v>15408</v>
      </c>
      <c r="K2034">
        <v>0</v>
      </c>
      <c r="L2034" t="s">
        <v>7207</v>
      </c>
      <c r="M2034" t="s">
        <v>11529</v>
      </c>
      <c r="O2034" t="s">
        <v>15409</v>
      </c>
      <c r="P2034" t="s">
        <v>102</v>
      </c>
      <c r="T2034" t="s">
        <v>6264</v>
      </c>
    </row>
    <row r="2035" spans="1:23" x14ac:dyDescent="0.25">
      <c r="A2035" t="s">
        <v>2505</v>
      </c>
      <c r="B2035">
        <v>1</v>
      </c>
      <c r="C2035" t="s">
        <v>2809</v>
      </c>
      <c r="D2035" t="s">
        <v>102</v>
      </c>
      <c r="F2035" t="s">
        <v>6199</v>
      </c>
      <c r="G2035">
        <v>12</v>
      </c>
      <c r="H2035" t="s">
        <v>6776</v>
      </c>
      <c r="I2035" t="s">
        <v>2809</v>
      </c>
      <c r="J2035">
        <v>22415</v>
      </c>
      <c r="K2035">
        <v>6</v>
      </c>
      <c r="L2035" t="s">
        <v>9474</v>
      </c>
      <c r="M2035" t="s">
        <v>15410</v>
      </c>
      <c r="N2035">
        <v>27</v>
      </c>
      <c r="O2035" t="s">
        <v>15411</v>
      </c>
      <c r="P2035" t="s">
        <v>102</v>
      </c>
      <c r="R2035">
        <v>4057082</v>
      </c>
      <c r="S2035">
        <v>9</v>
      </c>
      <c r="T2035" t="s">
        <v>6346</v>
      </c>
      <c r="U2035" t="s">
        <v>2241</v>
      </c>
      <c r="V2035" t="s">
        <v>7174</v>
      </c>
      <c r="W2035">
        <v>33351</v>
      </c>
    </row>
    <row r="2036" spans="1:23" x14ac:dyDescent="0.25">
      <c r="A2036" t="s">
        <v>15412</v>
      </c>
      <c r="B2036">
        <v>1</v>
      </c>
      <c r="C2036" t="s">
        <v>15413</v>
      </c>
      <c r="D2036" t="s">
        <v>102</v>
      </c>
      <c r="F2036" t="s">
        <v>6199</v>
      </c>
      <c r="G2036">
        <v>3</v>
      </c>
      <c r="H2036" t="s">
        <v>6414</v>
      </c>
      <c r="I2036" t="s">
        <v>15413</v>
      </c>
      <c r="J2036">
        <v>19295</v>
      </c>
      <c r="K2036">
        <v>5</v>
      </c>
      <c r="L2036" t="s">
        <v>15414</v>
      </c>
      <c r="M2036" t="s">
        <v>7467</v>
      </c>
      <c r="N2036">
        <v>29</v>
      </c>
      <c r="O2036" t="s">
        <v>15415</v>
      </c>
      <c r="P2036" t="s">
        <v>102</v>
      </c>
      <c r="R2036">
        <v>3039738</v>
      </c>
      <c r="T2036" t="s">
        <v>6446</v>
      </c>
      <c r="V2036" t="s">
        <v>15416</v>
      </c>
      <c r="W2036">
        <v>30570</v>
      </c>
    </row>
    <row r="2037" spans="1:23" x14ac:dyDescent="0.25">
      <c r="A2037" t="s">
        <v>15417</v>
      </c>
      <c r="B2037">
        <v>1</v>
      </c>
      <c r="C2037" t="s">
        <v>15418</v>
      </c>
      <c r="D2037" t="s">
        <v>126</v>
      </c>
      <c r="E2037" t="s">
        <v>15419</v>
      </c>
      <c r="F2037" t="s">
        <v>6199</v>
      </c>
      <c r="G2037">
        <v>0</v>
      </c>
      <c r="H2037" t="s">
        <v>8140</v>
      </c>
      <c r="I2037" t="s">
        <v>15418</v>
      </c>
      <c r="J2037">
        <v>17758</v>
      </c>
      <c r="K2037">
        <v>7</v>
      </c>
      <c r="L2037" t="s">
        <v>15420</v>
      </c>
      <c r="M2037" t="s">
        <v>15421</v>
      </c>
      <c r="N2037">
        <v>28</v>
      </c>
      <c r="O2037" t="s">
        <v>15422</v>
      </c>
      <c r="P2037" t="s">
        <v>126</v>
      </c>
      <c r="R2037">
        <v>3048976</v>
      </c>
      <c r="T2037" t="s">
        <v>7484</v>
      </c>
      <c r="V2037" t="s">
        <v>6401</v>
      </c>
      <c r="W2037">
        <v>28813</v>
      </c>
    </row>
    <row r="2038" spans="1:23" x14ac:dyDescent="0.25">
      <c r="A2038" t="s">
        <v>15423</v>
      </c>
      <c r="B2038">
        <v>1</v>
      </c>
      <c r="C2038" t="s">
        <v>15424</v>
      </c>
      <c r="D2038" t="s">
        <v>64</v>
      </c>
      <c r="F2038" t="s">
        <v>6231</v>
      </c>
      <c r="G2038">
        <v>37</v>
      </c>
      <c r="H2038" t="s">
        <v>6462</v>
      </c>
      <c r="I2038" t="s">
        <v>15424</v>
      </c>
      <c r="J2038">
        <v>16240</v>
      </c>
      <c r="K2038">
        <v>6</v>
      </c>
      <c r="L2038" t="s">
        <v>15425</v>
      </c>
      <c r="M2038" t="s">
        <v>12396</v>
      </c>
      <c r="N2038">
        <v>30</v>
      </c>
      <c r="O2038" t="s">
        <v>15426</v>
      </c>
      <c r="P2038" t="s">
        <v>64</v>
      </c>
      <c r="R2038">
        <v>17094</v>
      </c>
      <c r="T2038" t="s">
        <v>6324</v>
      </c>
      <c r="V2038" t="s">
        <v>15427</v>
      </c>
      <c r="W2038">
        <v>27916</v>
      </c>
    </row>
    <row r="2039" spans="1:23" x14ac:dyDescent="0.25">
      <c r="A2039" t="s">
        <v>15428</v>
      </c>
      <c r="B2039">
        <v>1</v>
      </c>
      <c r="C2039" t="s">
        <v>15429</v>
      </c>
      <c r="D2039" t="s">
        <v>64</v>
      </c>
      <c r="F2039" t="s">
        <v>6199</v>
      </c>
      <c r="G2039">
        <v>0</v>
      </c>
      <c r="H2039" t="s">
        <v>8526</v>
      </c>
      <c r="I2039" t="s">
        <v>15429</v>
      </c>
      <c r="J2039">
        <v>17392</v>
      </c>
      <c r="K2039">
        <v>10</v>
      </c>
      <c r="L2039" t="s">
        <v>7488</v>
      </c>
      <c r="M2039" t="s">
        <v>15430</v>
      </c>
      <c r="N2039">
        <v>33</v>
      </c>
      <c r="O2039" t="s">
        <v>15431</v>
      </c>
      <c r="P2039" t="s">
        <v>64</v>
      </c>
      <c r="T2039" t="s">
        <v>6346</v>
      </c>
      <c r="V2039" t="s">
        <v>15432</v>
      </c>
      <c r="W2039">
        <v>29058</v>
      </c>
    </row>
    <row r="2040" spans="1:23" x14ac:dyDescent="0.25">
      <c r="A2040" t="s">
        <v>449</v>
      </c>
      <c r="B2040">
        <v>1</v>
      </c>
      <c r="C2040" t="s">
        <v>15433</v>
      </c>
      <c r="D2040" t="s">
        <v>6787</v>
      </c>
      <c r="E2040" t="s">
        <v>15434</v>
      </c>
      <c r="F2040" t="s">
        <v>6925</v>
      </c>
      <c r="G2040">
        <v>0</v>
      </c>
      <c r="H2040" t="s">
        <v>8040</v>
      </c>
      <c r="I2040" t="s">
        <v>15433</v>
      </c>
      <c r="J2040">
        <v>15555</v>
      </c>
      <c r="K2040">
        <v>9</v>
      </c>
      <c r="L2040" t="s">
        <v>6015</v>
      </c>
      <c r="M2040" t="s">
        <v>15435</v>
      </c>
      <c r="N2040">
        <v>31</v>
      </c>
      <c r="O2040" t="s">
        <v>15436</v>
      </c>
      <c r="P2040" t="s">
        <v>64</v>
      </c>
      <c r="R2040">
        <v>16366</v>
      </c>
      <c r="T2040" t="s">
        <v>6219</v>
      </c>
      <c r="V2040" t="s">
        <v>15437</v>
      </c>
      <c r="W2040">
        <v>27135</v>
      </c>
    </row>
    <row r="2041" spans="1:23" x14ac:dyDescent="0.25">
      <c r="A2041" t="s">
        <v>15438</v>
      </c>
      <c r="B2041">
        <v>1</v>
      </c>
      <c r="C2041" t="s">
        <v>15439</v>
      </c>
      <c r="D2041" t="s">
        <v>102</v>
      </c>
      <c r="E2041" t="s">
        <v>15440</v>
      </c>
      <c r="F2041" t="s">
        <v>6199</v>
      </c>
      <c r="G2041">
        <v>0</v>
      </c>
      <c r="H2041" t="s">
        <v>6252</v>
      </c>
      <c r="I2041" t="s">
        <v>15439</v>
      </c>
      <c r="J2041">
        <v>20171</v>
      </c>
      <c r="K2041">
        <v>4</v>
      </c>
      <c r="L2041" t="s">
        <v>14655</v>
      </c>
      <c r="M2041" t="s">
        <v>11074</v>
      </c>
      <c r="N2041">
        <v>26</v>
      </c>
      <c r="O2041" t="s">
        <v>15441</v>
      </c>
      <c r="P2041" t="s">
        <v>102</v>
      </c>
      <c r="R2041">
        <v>3059719</v>
      </c>
      <c r="T2041" t="s">
        <v>6212</v>
      </c>
      <c r="V2041" t="s">
        <v>9923</v>
      </c>
      <c r="W2041">
        <v>31739</v>
      </c>
    </row>
    <row r="2042" spans="1:23" x14ac:dyDescent="0.25">
      <c r="A2042" t="s">
        <v>15442</v>
      </c>
      <c r="B2042">
        <v>1</v>
      </c>
      <c r="C2042" t="s">
        <v>15443</v>
      </c>
      <c r="D2042" t="s">
        <v>29</v>
      </c>
      <c r="F2042" t="s">
        <v>6231</v>
      </c>
      <c r="G2042">
        <v>4</v>
      </c>
      <c r="H2042" t="s">
        <v>6462</v>
      </c>
      <c r="I2042" t="s">
        <v>15443</v>
      </c>
      <c r="J2042">
        <v>15078</v>
      </c>
      <c r="K2042">
        <v>7</v>
      </c>
      <c r="L2042" t="s">
        <v>6795</v>
      </c>
      <c r="M2042" t="s">
        <v>15444</v>
      </c>
      <c r="N2042">
        <v>32</v>
      </c>
      <c r="O2042" t="s">
        <v>15445</v>
      </c>
      <c r="P2042" t="s">
        <v>29</v>
      </c>
      <c r="R2042">
        <v>16015</v>
      </c>
      <c r="T2042" t="s">
        <v>6742</v>
      </c>
      <c r="V2042" t="s">
        <v>15446</v>
      </c>
      <c r="W2042">
        <v>26844</v>
      </c>
    </row>
    <row r="2043" spans="1:23" x14ac:dyDescent="0.25">
      <c r="A2043" t="s">
        <v>15447</v>
      </c>
      <c r="B2043">
        <v>1</v>
      </c>
      <c r="C2043" t="s">
        <v>15448</v>
      </c>
      <c r="D2043" t="s">
        <v>6610</v>
      </c>
      <c r="F2043" t="s">
        <v>6199</v>
      </c>
      <c r="G2043">
        <v>0</v>
      </c>
      <c r="H2043" t="s">
        <v>6462</v>
      </c>
      <c r="I2043" t="s">
        <v>15448</v>
      </c>
      <c r="J2043">
        <v>18398</v>
      </c>
      <c r="K2043">
        <v>9</v>
      </c>
      <c r="L2043" t="s">
        <v>10959</v>
      </c>
      <c r="M2043" t="s">
        <v>15449</v>
      </c>
      <c r="N2043">
        <v>30</v>
      </c>
      <c r="O2043" t="s">
        <v>15450</v>
      </c>
      <c r="P2043" t="s">
        <v>6610</v>
      </c>
      <c r="R2043">
        <v>2981178</v>
      </c>
      <c r="T2043" t="s">
        <v>6264</v>
      </c>
      <c r="V2043" t="s">
        <v>15451</v>
      </c>
      <c r="W2043">
        <v>29585</v>
      </c>
    </row>
    <row r="2044" spans="1:23" x14ac:dyDescent="0.25">
      <c r="A2044" t="s">
        <v>15452</v>
      </c>
      <c r="B2044">
        <v>1</v>
      </c>
      <c r="C2044" t="s">
        <v>15453</v>
      </c>
      <c r="D2044" t="s">
        <v>102</v>
      </c>
      <c r="F2044" t="s">
        <v>6199</v>
      </c>
      <c r="G2044">
        <v>20</v>
      </c>
      <c r="H2044" t="s">
        <v>6276</v>
      </c>
      <c r="I2044" t="s">
        <v>15453</v>
      </c>
      <c r="J2044">
        <v>28583</v>
      </c>
      <c r="K2044">
        <v>0</v>
      </c>
      <c r="L2044" t="s">
        <v>7964</v>
      </c>
      <c r="M2044" t="s">
        <v>12581</v>
      </c>
      <c r="N2044">
        <v>24</v>
      </c>
      <c r="O2044" t="s">
        <v>15454</v>
      </c>
      <c r="P2044" t="s">
        <v>102</v>
      </c>
      <c r="T2044" t="s">
        <v>6219</v>
      </c>
      <c r="U2044" t="s">
        <v>2229</v>
      </c>
      <c r="V2044" t="s">
        <v>15455</v>
      </c>
    </row>
    <row r="2045" spans="1:23" x14ac:dyDescent="0.25">
      <c r="A2045" t="s">
        <v>15456</v>
      </c>
      <c r="B2045">
        <v>1</v>
      </c>
      <c r="C2045" t="s">
        <v>15457</v>
      </c>
      <c r="D2045" t="s">
        <v>102</v>
      </c>
      <c r="F2045" t="s">
        <v>6199</v>
      </c>
      <c r="G2045">
        <v>12</v>
      </c>
      <c r="H2045" t="s">
        <v>6837</v>
      </c>
      <c r="I2045" t="s">
        <v>15457</v>
      </c>
      <c r="J2045">
        <v>16188</v>
      </c>
      <c r="K2045">
        <v>12</v>
      </c>
      <c r="L2045" t="s">
        <v>15458</v>
      </c>
      <c r="M2045" t="s">
        <v>15459</v>
      </c>
      <c r="O2045" t="s">
        <v>15460</v>
      </c>
      <c r="P2045" t="s">
        <v>102</v>
      </c>
      <c r="T2045" t="s">
        <v>6204</v>
      </c>
    </row>
    <row r="2046" spans="1:23" x14ac:dyDescent="0.25">
      <c r="A2046" t="s">
        <v>15461</v>
      </c>
      <c r="B2046">
        <v>1</v>
      </c>
      <c r="C2046" t="s">
        <v>15462</v>
      </c>
      <c r="D2046" t="s">
        <v>102</v>
      </c>
      <c r="E2046" t="s">
        <v>15463</v>
      </c>
      <c r="F2046" t="s">
        <v>6231</v>
      </c>
      <c r="G2046">
        <v>0</v>
      </c>
      <c r="H2046" t="s">
        <v>6776</v>
      </c>
      <c r="I2046" t="s">
        <v>15462</v>
      </c>
      <c r="J2046">
        <v>21621</v>
      </c>
      <c r="K2046">
        <v>3</v>
      </c>
      <c r="L2046" t="s">
        <v>11439</v>
      </c>
      <c r="M2046" t="s">
        <v>15464</v>
      </c>
      <c r="N2046">
        <v>27</v>
      </c>
      <c r="O2046" t="s">
        <v>15465</v>
      </c>
      <c r="P2046" t="s">
        <v>102</v>
      </c>
      <c r="R2046">
        <v>3139923</v>
      </c>
      <c r="T2046" t="s">
        <v>6212</v>
      </c>
      <c r="V2046" t="s">
        <v>15466</v>
      </c>
      <c r="W2046">
        <v>32614</v>
      </c>
    </row>
    <row r="2047" spans="1:23" x14ac:dyDescent="0.25">
      <c r="A2047" t="s">
        <v>15467</v>
      </c>
      <c r="B2047">
        <v>1</v>
      </c>
      <c r="C2047" t="s">
        <v>15468</v>
      </c>
      <c r="D2047" t="s">
        <v>102</v>
      </c>
      <c r="E2047" t="s">
        <v>15469</v>
      </c>
      <c r="F2047" t="s">
        <v>6231</v>
      </c>
      <c r="G2047">
        <v>83</v>
      </c>
      <c r="H2047" t="s">
        <v>6776</v>
      </c>
      <c r="I2047" t="s">
        <v>15468</v>
      </c>
      <c r="J2047">
        <v>19420</v>
      </c>
      <c r="K2047">
        <v>5</v>
      </c>
      <c r="L2047" t="s">
        <v>6240</v>
      </c>
      <c r="M2047" t="s">
        <v>15470</v>
      </c>
      <c r="N2047">
        <v>28</v>
      </c>
      <c r="O2047" t="s">
        <v>15471</v>
      </c>
      <c r="P2047" t="s">
        <v>102</v>
      </c>
      <c r="R2047">
        <v>2974328</v>
      </c>
      <c r="T2047" t="s">
        <v>6212</v>
      </c>
      <c r="V2047" t="s">
        <v>15472</v>
      </c>
      <c r="W2047">
        <v>30598</v>
      </c>
    </row>
    <row r="2048" spans="1:23" x14ac:dyDescent="0.25">
      <c r="A2048" t="s">
        <v>5573</v>
      </c>
      <c r="B2048">
        <v>1</v>
      </c>
      <c r="C2048" t="s">
        <v>5574</v>
      </c>
      <c r="D2048" t="s">
        <v>64</v>
      </c>
      <c r="E2048" t="s">
        <v>15473</v>
      </c>
      <c r="F2048" t="s">
        <v>6199</v>
      </c>
      <c r="G2048">
        <v>39</v>
      </c>
      <c r="H2048" t="s">
        <v>7139</v>
      </c>
      <c r="I2048" t="s">
        <v>5574</v>
      </c>
      <c r="J2048">
        <v>21023</v>
      </c>
      <c r="K2048">
        <v>3</v>
      </c>
      <c r="L2048" t="s">
        <v>7472</v>
      </c>
      <c r="M2048" t="s">
        <v>10707</v>
      </c>
      <c r="N2048">
        <v>25</v>
      </c>
      <c r="O2048" t="s">
        <v>15474</v>
      </c>
      <c r="P2048" t="s">
        <v>64</v>
      </c>
      <c r="R2048">
        <v>3886636</v>
      </c>
      <c r="T2048" t="s">
        <v>6264</v>
      </c>
      <c r="V2048" t="s">
        <v>15475</v>
      </c>
      <c r="W2048">
        <v>32419</v>
      </c>
    </row>
    <row r="2049" spans="1:23" x14ac:dyDescent="0.25">
      <c r="A2049" t="s">
        <v>15476</v>
      </c>
      <c r="B2049">
        <v>1</v>
      </c>
      <c r="C2049" t="s">
        <v>15477</v>
      </c>
      <c r="D2049" t="s">
        <v>6610</v>
      </c>
      <c r="E2049" t="s">
        <v>15478</v>
      </c>
      <c r="F2049" t="s">
        <v>6231</v>
      </c>
      <c r="G2049">
        <v>9</v>
      </c>
      <c r="H2049" t="s">
        <v>6462</v>
      </c>
      <c r="I2049" t="s">
        <v>15477</v>
      </c>
      <c r="J2049">
        <v>7606</v>
      </c>
      <c r="K2049">
        <v>20</v>
      </c>
      <c r="L2049" t="s">
        <v>7335</v>
      </c>
      <c r="M2049" t="s">
        <v>15479</v>
      </c>
      <c r="N2049">
        <v>44</v>
      </c>
      <c r="O2049" t="s">
        <v>15480</v>
      </c>
      <c r="P2049" t="s">
        <v>6610</v>
      </c>
      <c r="R2049">
        <v>2273</v>
      </c>
      <c r="T2049" t="s">
        <v>6249</v>
      </c>
      <c r="V2049" t="s">
        <v>15481</v>
      </c>
      <c r="W2049">
        <v>5171</v>
      </c>
    </row>
    <row r="2050" spans="1:23" x14ac:dyDescent="0.25">
      <c r="A2050" t="s">
        <v>15482</v>
      </c>
      <c r="B2050">
        <v>1</v>
      </c>
      <c r="C2050" t="s">
        <v>15483</v>
      </c>
      <c r="D2050" t="s">
        <v>64</v>
      </c>
      <c r="F2050" t="s">
        <v>6199</v>
      </c>
      <c r="G2050">
        <v>35</v>
      </c>
      <c r="H2050" t="s">
        <v>6336</v>
      </c>
      <c r="I2050" t="s">
        <v>15483</v>
      </c>
      <c r="K2050">
        <v>1</v>
      </c>
      <c r="L2050" t="s">
        <v>7597</v>
      </c>
      <c r="M2050" t="s">
        <v>15484</v>
      </c>
      <c r="N2050">
        <v>25</v>
      </c>
      <c r="O2050" t="s">
        <v>15485</v>
      </c>
      <c r="P2050" t="s">
        <v>64</v>
      </c>
      <c r="T2050" t="s">
        <v>6346</v>
      </c>
      <c r="V2050" t="s">
        <v>15486</v>
      </c>
    </row>
    <row r="2051" spans="1:23" x14ac:dyDescent="0.25">
      <c r="A2051" t="s">
        <v>15487</v>
      </c>
      <c r="B2051">
        <v>1</v>
      </c>
      <c r="C2051" t="s">
        <v>15488</v>
      </c>
      <c r="D2051" t="s">
        <v>102</v>
      </c>
      <c r="F2051" t="s">
        <v>6231</v>
      </c>
      <c r="G2051">
        <v>0</v>
      </c>
      <c r="H2051" t="s">
        <v>30</v>
      </c>
      <c r="I2051" t="s">
        <v>15488</v>
      </c>
      <c r="J2051">
        <v>17717</v>
      </c>
      <c r="L2051" t="s">
        <v>14687</v>
      </c>
      <c r="M2051" t="s">
        <v>15489</v>
      </c>
      <c r="O2051" t="s">
        <v>15490</v>
      </c>
      <c r="P2051" t="s">
        <v>102</v>
      </c>
      <c r="T2051" t="s">
        <v>30</v>
      </c>
    </row>
    <row r="2052" spans="1:23" x14ac:dyDescent="0.25">
      <c r="A2052" t="s">
        <v>15491</v>
      </c>
      <c r="B2052">
        <v>1</v>
      </c>
      <c r="C2052" t="s">
        <v>15492</v>
      </c>
      <c r="D2052" t="s">
        <v>102</v>
      </c>
      <c r="F2052" t="s">
        <v>6199</v>
      </c>
      <c r="G2052">
        <v>16</v>
      </c>
      <c r="H2052" t="s">
        <v>6296</v>
      </c>
      <c r="I2052" t="s">
        <v>15492</v>
      </c>
      <c r="J2052">
        <v>26474</v>
      </c>
      <c r="K2052">
        <v>1</v>
      </c>
      <c r="L2052" t="s">
        <v>8974</v>
      </c>
      <c r="M2052" t="s">
        <v>15493</v>
      </c>
      <c r="N2052">
        <v>25</v>
      </c>
      <c r="O2052" t="s">
        <v>15494</v>
      </c>
      <c r="P2052" t="s">
        <v>102</v>
      </c>
      <c r="T2052" t="s">
        <v>6212</v>
      </c>
      <c r="U2052" t="s">
        <v>2221</v>
      </c>
      <c r="V2052" t="s">
        <v>15495</v>
      </c>
    </row>
    <row r="2053" spans="1:23" x14ac:dyDescent="0.25">
      <c r="A2053" t="s">
        <v>15496</v>
      </c>
      <c r="B2053">
        <v>1</v>
      </c>
      <c r="C2053" t="s">
        <v>15497</v>
      </c>
      <c r="D2053" t="s">
        <v>102</v>
      </c>
      <c r="F2053" t="s">
        <v>6199</v>
      </c>
      <c r="G2053">
        <v>13</v>
      </c>
      <c r="H2053" t="s">
        <v>6383</v>
      </c>
      <c r="I2053" t="s">
        <v>15497</v>
      </c>
      <c r="K2053">
        <v>2</v>
      </c>
      <c r="L2053" t="s">
        <v>13571</v>
      </c>
      <c r="M2053" t="s">
        <v>15498</v>
      </c>
      <c r="N2053">
        <v>25</v>
      </c>
      <c r="O2053" t="s">
        <v>15499</v>
      </c>
      <c r="P2053" t="s">
        <v>102</v>
      </c>
      <c r="T2053" t="s">
        <v>6313</v>
      </c>
      <c r="V2053" t="s">
        <v>15500</v>
      </c>
    </row>
    <row r="2054" spans="1:23" x14ac:dyDescent="0.25">
      <c r="A2054" t="s">
        <v>776</v>
      </c>
      <c r="B2054">
        <v>1</v>
      </c>
      <c r="C2054" t="s">
        <v>15501</v>
      </c>
      <c r="D2054" t="s">
        <v>102</v>
      </c>
      <c r="E2054" t="s">
        <v>15502</v>
      </c>
      <c r="F2054" t="s">
        <v>6231</v>
      </c>
      <c r="G2054">
        <v>81</v>
      </c>
      <c r="H2054" t="s">
        <v>6611</v>
      </c>
      <c r="I2054" t="s">
        <v>15501</v>
      </c>
      <c r="J2054">
        <v>12722</v>
      </c>
      <c r="K2054">
        <v>11</v>
      </c>
      <c r="L2054" t="s">
        <v>15503</v>
      </c>
      <c r="M2054" t="s">
        <v>15504</v>
      </c>
      <c r="N2054">
        <v>32</v>
      </c>
      <c r="O2054" t="s">
        <v>15505</v>
      </c>
      <c r="P2054" t="s">
        <v>102</v>
      </c>
      <c r="R2054">
        <v>14583</v>
      </c>
      <c r="T2054" t="s">
        <v>6212</v>
      </c>
      <c r="V2054" t="s">
        <v>15506</v>
      </c>
      <c r="W2054">
        <v>25379</v>
      </c>
    </row>
    <row r="2055" spans="1:23" x14ac:dyDescent="0.25">
      <c r="A2055" t="s">
        <v>882</v>
      </c>
      <c r="B2055">
        <v>1</v>
      </c>
      <c r="C2055" t="s">
        <v>15507</v>
      </c>
      <c r="D2055" t="s">
        <v>64</v>
      </c>
      <c r="E2055" t="s">
        <v>15508</v>
      </c>
      <c r="F2055" t="s">
        <v>6231</v>
      </c>
      <c r="G2055">
        <v>35</v>
      </c>
      <c r="H2055" t="s">
        <v>6450</v>
      </c>
      <c r="I2055" t="s">
        <v>15507</v>
      </c>
      <c r="J2055">
        <v>19024</v>
      </c>
      <c r="K2055">
        <v>5</v>
      </c>
      <c r="L2055" t="s">
        <v>15509</v>
      </c>
      <c r="M2055" t="s">
        <v>15510</v>
      </c>
      <c r="N2055">
        <v>27</v>
      </c>
      <c r="O2055" t="s">
        <v>15511</v>
      </c>
      <c r="P2055" t="s">
        <v>64</v>
      </c>
      <c r="R2055">
        <v>3047519</v>
      </c>
      <c r="T2055" t="s">
        <v>6446</v>
      </c>
      <c r="V2055" t="s">
        <v>12002</v>
      </c>
      <c r="W2055">
        <v>30245</v>
      </c>
    </row>
    <row r="2056" spans="1:23" x14ac:dyDescent="0.25">
      <c r="A2056" t="s">
        <v>15512</v>
      </c>
      <c r="B2056">
        <v>1</v>
      </c>
      <c r="C2056" t="s">
        <v>15513</v>
      </c>
      <c r="D2056" t="s">
        <v>102</v>
      </c>
      <c r="F2056" t="s">
        <v>6199</v>
      </c>
      <c r="G2056">
        <v>0</v>
      </c>
      <c r="H2056" t="s">
        <v>6776</v>
      </c>
      <c r="I2056" t="s">
        <v>15513</v>
      </c>
      <c r="J2056">
        <v>18226</v>
      </c>
      <c r="K2056">
        <v>9</v>
      </c>
      <c r="L2056" t="s">
        <v>8946</v>
      </c>
      <c r="M2056" t="s">
        <v>15514</v>
      </c>
      <c r="N2056">
        <v>32</v>
      </c>
      <c r="O2056" t="s">
        <v>15515</v>
      </c>
      <c r="P2056" t="s">
        <v>102</v>
      </c>
      <c r="R2056">
        <v>3124788</v>
      </c>
      <c r="T2056" t="s">
        <v>6204</v>
      </c>
      <c r="V2056" t="s">
        <v>15516</v>
      </c>
      <c r="W2056">
        <v>29844</v>
      </c>
    </row>
    <row r="2057" spans="1:23" x14ac:dyDescent="0.25">
      <c r="A2057" t="s">
        <v>290</v>
      </c>
      <c r="B2057">
        <v>1</v>
      </c>
      <c r="C2057" t="s">
        <v>5387</v>
      </c>
      <c r="D2057" t="s">
        <v>64</v>
      </c>
      <c r="E2057" t="s">
        <v>15517</v>
      </c>
      <c r="F2057" t="s">
        <v>6199</v>
      </c>
      <c r="G2057">
        <v>32</v>
      </c>
      <c r="H2057" t="s">
        <v>7690</v>
      </c>
      <c r="I2057" t="s">
        <v>5387</v>
      </c>
      <c r="J2057">
        <v>19119</v>
      </c>
      <c r="K2057">
        <v>5</v>
      </c>
      <c r="L2057" t="s">
        <v>6665</v>
      </c>
      <c r="M2057" t="s">
        <v>11246</v>
      </c>
      <c r="N2057">
        <v>27</v>
      </c>
      <c r="O2057" t="s">
        <v>15518</v>
      </c>
      <c r="P2057" t="s">
        <v>64</v>
      </c>
      <c r="R2057">
        <v>3919596</v>
      </c>
      <c r="T2057" t="s">
        <v>6346</v>
      </c>
      <c r="V2057" t="s">
        <v>9626</v>
      </c>
      <c r="W2057">
        <v>30362</v>
      </c>
    </row>
    <row r="2058" spans="1:23" x14ac:dyDescent="0.25">
      <c r="A2058" t="s">
        <v>15519</v>
      </c>
      <c r="B2058">
        <v>1</v>
      </c>
      <c r="C2058" t="s">
        <v>15520</v>
      </c>
      <c r="D2058" t="s">
        <v>126</v>
      </c>
      <c r="F2058" t="s">
        <v>6231</v>
      </c>
      <c r="G2058">
        <v>80</v>
      </c>
      <c r="H2058" t="s">
        <v>6585</v>
      </c>
      <c r="I2058" t="s">
        <v>15520</v>
      </c>
      <c r="J2058">
        <v>11101</v>
      </c>
      <c r="K2058">
        <v>10</v>
      </c>
      <c r="L2058" t="s">
        <v>10959</v>
      </c>
      <c r="M2058" t="s">
        <v>8655</v>
      </c>
      <c r="N2058">
        <v>34</v>
      </c>
      <c r="O2058" t="s">
        <v>15521</v>
      </c>
      <c r="P2058" t="s">
        <v>126</v>
      </c>
      <c r="R2058">
        <v>13371</v>
      </c>
      <c r="T2058" t="s">
        <v>6757</v>
      </c>
      <c r="V2058" t="s">
        <v>12680</v>
      </c>
      <c r="W2058">
        <v>24093</v>
      </c>
    </row>
    <row r="2059" spans="1:23" x14ac:dyDescent="0.25">
      <c r="A2059" t="s">
        <v>15522</v>
      </c>
      <c r="B2059">
        <v>1</v>
      </c>
      <c r="C2059" t="s">
        <v>15523</v>
      </c>
      <c r="F2059" t="s">
        <v>6231</v>
      </c>
      <c r="G2059">
        <v>0</v>
      </c>
      <c r="H2059" t="s">
        <v>30</v>
      </c>
      <c r="I2059" t="s">
        <v>15523</v>
      </c>
      <c r="J2059">
        <v>17794</v>
      </c>
      <c r="K2059">
        <v>0</v>
      </c>
      <c r="L2059" t="s">
        <v>15524</v>
      </c>
      <c r="M2059" t="s">
        <v>15525</v>
      </c>
      <c r="O2059" t="s">
        <v>15526</v>
      </c>
      <c r="P2059" t="s">
        <v>30</v>
      </c>
      <c r="T2059" t="s">
        <v>30</v>
      </c>
    </row>
    <row r="2060" spans="1:23" x14ac:dyDescent="0.25">
      <c r="A2060" t="s">
        <v>15527</v>
      </c>
      <c r="B2060">
        <v>1</v>
      </c>
      <c r="C2060" t="s">
        <v>15528</v>
      </c>
      <c r="D2060" t="s">
        <v>102</v>
      </c>
      <c r="F2060" t="s">
        <v>6199</v>
      </c>
      <c r="G2060">
        <v>80</v>
      </c>
      <c r="H2060" t="s">
        <v>6232</v>
      </c>
      <c r="I2060" t="s">
        <v>15528</v>
      </c>
      <c r="J2060">
        <v>19615</v>
      </c>
      <c r="K2060">
        <v>5</v>
      </c>
      <c r="L2060" t="s">
        <v>15529</v>
      </c>
      <c r="M2060" t="s">
        <v>15530</v>
      </c>
      <c r="N2060">
        <v>28</v>
      </c>
      <c r="O2060" t="s">
        <v>15531</v>
      </c>
      <c r="P2060" t="s">
        <v>102</v>
      </c>
      <c r="R2060">
        <v>2972052</v>
      </c>
      <c r="T2060" t="s">
        <v>6212</v>
      </c>
      <c r="V2060" t="s">
        <v>15532</v>
      </c>
      <c r="W2060">
        <v>30752</v>
      </c>
    </row>
    <row r="2061" spans="1:23" x14ac:dyDescent="0.25">
      <c r="A2061" t="s">
        <v>546</v>
      </c>
      <c r="B2061">
        <v>1</v>
      </c>
      <c r="C2061" t="s">
        <v>15533</v>
      </c>
      <c r="D2061" t="s">
        <v>29</v>
      </c>
      <c r="E2061" t="s">
        <v>15534</v>
      </c>
      <c r="F2061" t="s">
        <v>6199</v>
      </c>
      <c r="G2061">
        <v>6</v>
      </c>
      <c r="H2061" t="s">
        <v>6232</v>
      </c>
      <c r="I2061" t="s">
        <v>15533</v>
      </c>
      <c r="J2061">
        <v>17966</v>
      </c>
      <c r="K2061">
        <v>6</v>
      </c>
      <c r="L2061" t="s">
        <v>10655</v>
      </c>
      <c r="M2061" t="s">
        <v>15535</v>
      </c>
      <c r="N2061">
        <v>28</v>
      </c>
      <c r="O2061" t="s">
        <v>15536</v>
      </c>
      <c r="P2061" t="s">
        <v>29</v>
      </c>
      <c r="R2061">
        <v>2577243</v>
      </c>
      <c r="T2061" t="s">
        <v>6219</v>
      </c>
      <c r="V2061" t="s">
        <v>15537</v>
      </c>
      <c r="W2061">
        <v>29327</v>
      </c>
    </row>
    <row r="2062" spans="1:23" x14ac:dyDescent="0.25">
      <c r="A2062" t="s">
        <v>15538</v>
      </c>
      <c r="B2062">
        <v>1</v>
      </c>
      <c r="C2062" t="s">
        <v>15539</v>
      </c>
      <c r="D2062" t="s">
        <v>102</v>
      </c>
      <c r="F2062" t="s">
        <v>6199</v>
      </c>
      <c r="H2062" t="s">
        <v>7128</v>
      </c>
      <c r="I2062" t="s">
        <v>15539</v>
      </c>
      <c r="K2062">
        <v>1</v>
      </c>
      <c r="L2062" t="s">
        <v>6665</v>
      </c>
      <c r="M2062" t="s">
        <v>12599</v>
      </c>
      <c r="N2062">
        <v>24</v>
      </c>
      <c r="O2062" t="s">
        <v>15540</v>
      </c>
      <c r="P2062" t="s">
        <v>102</v>
      </c>
      <c r="T2062" t="s">
        <v>6313</v>
      </c>
      <c r="V2062" t="s">
        <v>11418</v>
      </c>
    </row>
    <row r="2063" spans="1:23" x14ac:dyDescent="0.25">
      <c r="A2063" t="s">
        <v>15541</v>
      </c>
      <c r="B2063">
        <v>1</v>
      </c>
      <c r="C2063" t="s">
        <v>15542</v>
      </c>
      <c r="F2063" t="s">
        <v>6231</v>
      </c>
      <c r="G2063">
        <v>0</v>
      </c>
      <c r="H2063" t="s">
        <v>30</v>
      </c>
      <c r="I2063" t="s">
        <v>15542</v>
      </c>
      <c r="J2063">
        <v>18853</v>
      </c>
      <c r="K2063">
        <v>0</v>
      </c>
      <c r="L2063" t="s">
        <v>6625</v>
      </c>
      <c r="M2063" t="s">
        <v>13451</v>
      </c>
      <c r="O2063" t="s">
        <v>15543</v>
      </c>
      <c r="P2063" t="s">
        <v>30</v>
      </c>
      <c r="T2063" t="s">
        <v>30</v>
      </c>
    </row>
    <row r="2064" spans="1:23" x14ac:dyDescent="0.25">
      <c r="A2064" t="s">
        <v>15544</v>
      </c>
      <c r="B2064">
        <v>2</v>
      </c>
      <c r="C2064" t="s">
        <v>15545</v>
      </c>
      <c r="D2064" t="s">
        <v>126</v>
      </c>
      <c r="F2064" t="s">
        <v>6199</v>
      </c>
      <c r="H2064" t="s">
        <v>6200</v>
      </c>
      <c r="I2064" t="s">
        <v>15545</v>
      </c>
      <c r="K2064">
        <v>0</v>
      </c>
      <c r="L2064" t="s">
        <v>8156</v>
      </c>
      <c r="M2064" t="s">
        <v>6338</v>
      </c>
      <c r="O2064" t="s">
        <v>15546</v>
      </c>
      <c r="P2064" t="s">
        <v>126</v>
      </c>
      <c r="T2064" t="s">
        <v>6204</v>
      </c>
    </row>
    <row r="2065" spans="1:23" x14ac:dyDescent="0.25">
      <c r="A2065" t="s">
        <v>15544</v>
      </c>
      <c r="B2065">
        <v>2</v>
      </c>
      <c r="C2065" t="s">
        <v>15547</v>
      </c>
      <c r="D2065" t="s">
        <v>102</v>
      </c>
      <c r="F2065" t="s">
        <v>6199</v>
      </c>
      <c r="H2065" t="s">
        <v>6260</v>
      </c>
      <c r="I2065" t="s">
        <v>15547</v>
      </c>
      <c r="K2065">
        <v>1</v>
      </c>
      <c r="L2065" t="s">
        <v>8156</v>
      </c>
      <c r="M2065" t="s">
        <v>6338</v>
      </c>
      <c r="O2065" t="s">
        <v>15546</v>
      </c>
      <c r="P2065" t="s">
        <v>102</v>
      </c>
      <c r="T2065" t="s">
        <v>6219</v>
      </c>
    </row>
    <row r="2066" spans="1:23" x14ac:dyDescent="0.25">
      <c r="A2066" t="s">
        <v>15548</v>
      </c>
      <c r="B2066">
        <v>1</v>
      </c>
      <c r="C2066" t="s">
        <v>15549</v>
      </c>
      <c r="D2066" t="s">
        <v>126</v>
      </c>
      <c r="F2066" t="s">
        <v>6231</v>
      </c>
      <c r="G2066">
        <v>49</v>
      </c>
      <c r="H2066" t="s">
        <v>6658</v>
      </c>
      <c r="I2066" t="s">
        <v>15549</v>
      </c>
      <c r="J2066">
        <v>17105</v>
      </c>
      <c r="K2066">
        <v>1</v>
      </c>
      <c r="L2066" t="s">
        <v>9438</v>
      </c>
      <c r="M2066" t="s">
        <v>14664</v>
      </c>
      <c r="N2066">
        <v>27</v>
      </c>
      <c r="O2066" t="s">
        <v>15550</v>
      </c>
      <c r="P2066" t="s">
        <v>126</v>
      </c>
      <c r="R2066">
        <v>2516722</v>
      </c>
      <c r="T2066" t="s">
        <v>6757</v>
      </c>
      <c r="V2066" t="s">
        <v>15551</v>
      </c>
      <c r="W2066">
        <v>28882</v>
      </c>
    </row>
    <row r="2067" spans="1:23" x14ac:dyDescent="0.25">
      <c r="A2067" t="s">
        <v>15552</v>
      </c>
      <c r="B2067">
        <v>1</v>
      </c>
      <c r="C2067" t="s">
        <v>15553</v>
      </c>
      <c r="D2067" t="s">
        <v>126</v>
      </c>
      <c r="F2067" t="s">
        <v>6199</v>
      </c>
      <c r="G2067">
        <v>0</v>
      </c>
      <c r="H2067" t="s">
        <v>6208</v>
      </c>
      <c r="I2067" t="s">
        <v>15553</v>
      </c>
      <c r="J2067">
        <v>17354</v>
      </c>
      <c r="K2067">
        <v>10</v>
      </c>
      <c r="L2067" t="s">
        <v>7570</v>
      </c>
      <c r="M2067" t="s">
        <v>15554</v>
      </c>
      <c r="N2067">
        <v>33</v>
      </c>
      <c r="O2067" t="s">
        <v>15555</v>
      </c>
      <c r="P2067" t="s">
        <v>126</v>
      </c>
      <c r="R2067">
        <v>2511683</v>
      </c>
      <c r="T2067" t="s">
        <v>6227</v>
      </c>
      <c r="V2067" t="s">
        <v>15556</v>
      </c>
      <c r="W2067">
        <v>28749</v>
      </c>
    </row>
    <row r="2068" spans="1:23" x14ac:dyDescent="0.25">
      <c r="A2068" t="s">
        <v>15557</v>
      </c>
      <c r="B2068">
        <v>1</v>
      </c>
      <c r="C2068" t="s">
        <v>15558</v>
      </c>
      <c r="D2068" t="s">
        <v>102</v>
      </c>
      <c r="E2068" t="s">
        <v>15559</v>
      </c>
      <c r="F2068" t="s">
        <v>6199</v>
      </c>
      <c r="G2068">
        <v>1</v>
      </c>
      <c r="H2068" t="s">
        <v>6697</v>
      </c>
      <c r="I2068" t="s">
        <v>15558</v>
      </c>
      <c r="J2068">
        <v>20698</v>
      </c>
      <c r="K2068">
        <v>10</v>
      </c>
      <c r="L2068" t="s">
        <v>7283</v>
      </c>
      <c r="M2068" t="s">
        <v>11370</v>
      </c>
      <c r="N2068">
        <v>31</v>
      </c>
      <c r="O2068" t="s">
        <v>15560</v>
      </c>
      <c r="P2068" t="s">
        <v>102</v>
      </c>
      <c r="R2068">
        <v>4378381</v>
      </c>
      <c r="T2068" t="s">
        <v>6219</v>
      </c>
      <c r="V2068" t="s">
        <v>15561</v>
      </c>
      <c r="W2068">
        <v>31796</v>
      </c>
    </row>
    <row r="2069" spans="1:23" x14ac:dyDescent="0.25">
      <c r="A2069" t="s">
        <v>15562</v>
      </c>
      <c r="B2069">
        <v>1</v>
      </c>
      <c r="C2069" t="s">
        <v>15563</v>
      </c>
      <c r="D2069" t="s">
        <v>102</v>
      </c>
      <c r="F2069" t="s">
        <v>6199</v>
      </c>
      <c r="G2069">
        <v>0</v>
      </c>
      <c r="H2069" t="s">
        <v>6414</v>
      </c>
      <c r="I2069" t="s">
        <v>15563</v>
      </c>
      <c r="K2069">
        <v>1</v>
      </c>
      <c r="L2069" t="s">
        <v>8709</v>
      </c>
      <c r="M2069" t="s">
        <v>15564</v>
      </c>
      <c r="N2069">
        <v>24</v>
      </c>
      <c r="O2069" t="s">
        <v>15565</v>
      </c>
      <c r="P2069" t="s">
        <v>102</v>
      </c>
      <c r="T2069" t="s">
        <v>6346</v>
      </c>
      <c r="V2069" t="s">
        <v>15566</v>
      </c>
    </row>
    <row r="2070" spans="1:23" x14ac:dyDescent="0.25">
      <c r="A2070" t="s">
        <v>1448</v>
      </c>
      <c r="B2070">
        <v>1</v>
      </c>
      <c r="C2070" t="s">
        <v>1447</v>
      </c>
      <c r="D2070" t="s">
        <v>64</v>
      </c>
      <c r="F2070" t="s">
        <v>6199</v>
      </c>
      <c r="G2070">
        <v>26</v>
      </c>
      <c r="H2070" t="s">
        <v>6837</v>
      </c>
      <c r="I2070" t="s">
        <v>1447</v>
      </c>
      <c r="J2070">
        <v>26981</v>
      </c>
      <c r="K2070">
        <v>0</v>
      </c>
      <c r="L2070" t="s">
        <v>15567</v>
      </c>
      <c r="M2070" t="s">
        <v>15568</v>
      </c>
      <c r="N2070">
        <v>24</v>
      </c>
      <c r="O2070" t="s">
        <v>15569</v>
      </c>
      <c r="P2070" t="s">
        <v>64</v>
      </c>
      <c r="Q2070" t="s">
        <v>6922</v>
      </c>
      <c r="S2070">
        <v>3</v>
      </c>
      <c r="T2070" t="s">
        <v>6313</v>
      </c>
      <c r="U2070" t="s">
        <v>68</v>
      </c>
      <c r="V2070" t="s">
        <v>15570</v>
      </c>
    </row>
    <row r="2071" spans="1:23" x14ac:dyDescent="0.25">
      <c r="A2071" t="s">
        <v>15571</v>
      </c>
      <c r="B2071">
        <v>1</v>
      </c>
      <c r="C2071" t="s">
        <v>15572</v>
      </c>
      <c r="F2071" t="s">
        <v>6231</v>
      </c>
      <c r="G2071">
        <v>0</v>
      </c>
      <c r="H2071" t="s">
        <v>30</v>
      </c>
      <c r="I2071" t="s">
        <v>15572</v>
      </c>
      <c r="J2071">
        <v>19676</v>
      </c>
      <c r="K2071">
        <v>0</v>
      </c>
      <c r="L2071" t="s">
        <v>10267</v>
      </c>
      <c r="M2071" t="s">
        <v>7191</v>
      </c>
      <c r="O2071" t="s">
        <v>15573</v>
      </c>
      <c r="P2071" t="s">
        <v>30</v>
      </c>
      <c r="T2071" t="s">
        <v>30</v>
      </c>
    </row>
    <row r="2072" spans="1:23" x14ac:dyDescent="0.25">
      <c r="A2072" t="s">
        <v>15574</v>
      </c>
      <c r="B2072">
        <v>1</v>
      </c>
      <c r="C2072" t="s">
        <v>15575</v>
      </c>
      <c r="D2072" t="s">
        <v>102</v>
      </c>
      <c r="F2072" t="s">
        <v>6231</v>
      </c>
      <c r="G2072">
        <v>16</v>
      </c>
      <c r="H2072" t="s">
        <v>6260</v>
      </c>
      <c r="I2072" t="s">
        <v>15575</v>
      </c>
      <c r="J2072">
        <v>17122</v>
      </c>
      <c r="K2072">
        <v>1</v>
      </c>
      <c r="L2072" t="s">
        <v>8609</v>
      </c>
      <c r="M2072" t="s">
        <v>14060</v>
      </c>
      <c r="N2072">
        <v>26</v>
      </c>
      <c r="O2072" t="s">
        <v>15576</v>
      </c>
      <c r="P2072" t="s">
        <v>102</v>
      </c>
      <c r="R2072">
        <v>2577578</v>
      </c>
      <c r="T2072" t="s">
        <v>6324</v>
      </c>
      <c r="V2072" t="s">
        <v>15577</v>
      </c>
      <c r="W2072">
        <v>28812</v>
      </c>
    </row>
    <row r="2073" spans="1:23" x14ac:dyDescent="0.25">
      <c r="A2073" t="s">
        <v>130</v>
      </c>
      <c r="B2073">
        <v>1</v>
      </c>
      <c r="C2073" t="s">
        <v>5254</v>
      </c>
      <c r="D2073" t="s">
        <v>102</v>
      </c>
      <c r="E2073" t="s">
        <v>15578</v>
      </c>
      <c r="F2073" t="s">
        <v>6199</v>
      </c>
      <c r="G2073">
        <v>16</v>
      </c>
      <c r="H2073" t="s">
        <v>6260</v>
      </c>
      <c r="I2073" t="s">
        <v>5254</v>
      </c>
      <c r="J2073">
        <v>15534</v>
      </c>
      <c r="K2073">
        <v>13</v>
      </c>
      <c r="L2073" t="s">
        <v>6010</v>
      </c>
      <c r="M2073" t="s">
        <v>15579</v>
      </c>
      <c r="N2073">
        <v>35</v>
      </c>
      <c r="O2073" t="s">
        <v>15580</v>
      </c>
      <c r="P2073" t="s">
        <v>102</v>
      </c>
      <c r="Q2073" t="s">
        <v>6411</v>
      </c>
      <c r="R2073">
        <v>16460</v>
      </c>
      <c r="T2073" t="s">
        <v>6212</v>
      </c>
      <c r="V2073" t="s">
        <v>11734</v>
      </c>
      <c r="W2073">
        <v>27277</v>
      </c>
    </row>
    <row r="2074" spans="1:23" x14ac:dyDescent="0.25">
      <c r="A2074" t="s">
        <v>15581</v>
      </c>
      <c r="B2074">
        <v>1</v>
      </c>
      <c r="C2074" t="s">
        <v>15582</v>
      </c>
      <c r="D2074" t="s">
        <v>102</v>
      </c>
      <c r="F2074" t="s">
        <v>6231</v>
      </c>
      <c r="G2074">
        <v>14</v>
      </c>
      <c r="H2074" t="s">
        <v>6416</v>
      </c>
      <c r="I2074" t="s">
        <v>15582</v>
      </c>
      <c r="J2074">
        <v>13729</v>
      </c>
      <c r="K2074">
        <v>8</v>
      </c>
      <c r="L2074" t="s">
        <v>15583</v>
      </c>
      <c r="M2074" t="s">
        <v>6790</v>
      </c>
      <c r="N2074">
        <v>30</v>
      </c>
      <c r="O2074" t="s">
        <v>15584</v>
      </c>
      <c r="P2074" t="s">
        <v>102</v>
      </c>
      <c r="R2074">
        <v>15624</v>
      </c>
      <c r="T2074" t="s">
        <v>6256</v>
      </c>
      <c r="V2074" t="s">
        <v>15585</v>
      </c>
      <c r="W2074">
        <v>26004</v>
      </c>
    </row>
    <row r="2075" spans="1:23" x14ac:dyDescent="0.25">
      <c r="A2075" t="s">
        <v>15586</v>
      </c>
      <c r="B2075">
        <v>1</v>
      </c>
      <c r="C2075" t="s">
        <v>15587</v>
      </c>
      <c r="D2075" t="s">
        <v>31</v>
      </c>
      <c r="F2075" t="s">
        <v>6231</v>
      </c>
      <c r="G2075">
        <v>6</v>
      </c>
      <c r="H2075" t="s">
        <v>6724</v>
      </c>
      <c r="I2075" t="s">
        <v>15587</v>
      </c>
      <c r="J2075">
        <v>12508</v>
      </c>
      <c r="K2075">
        <v>12</v>
      </c>
      <c r="L2075" t="s">
        <v>15588</v>
      </c>
      <c r="M2075" t="s">
        <v>15589</v>
      </c>
      <c r="N2075">
        <v>36</v>
      </c>
      <c r="O2075" t="s">
        <v>15590</v>
      </c>
      <c r="P2075" t="s">
        <v>31</v>
      </c>
      <c r="R2075">
        <v>9361</v>
      </c>
      <c r="T2075" t="s">
        <v>6324</v>
      </c>
      <c r="V2075" t="s">
        <v>15591</v>
      </c>
      <c r="W2075">
        <v>7527</v>
      </c>
    </row>
    <row r="2076" spans="1:23" x14ac:dyDescent="0.25">
      <c r="A2076" t="s">
        <v>15592</v>
      </c>
      <c r="B2076">
        <v>1</v>
      </c>
      <c r="C2076" t="s">
        <v>15593</v>
      </c>
      <c r="D2076" t="s">
        <v>102</v>
      </c>
      <c r="F2076" t="s">
        <v>6199</v>
      </c>
      <c r="H2076" t="s">
        <v>7860</v>
      </c>
      <c r="I2076" t="s">
        <v>15593</v>
      </c>
      <c r="K2076">
        <v>1</v>
      </c>
      <c r="L2076" t="s">
        <v>9772</v>
      </c>
      <c r="M2076" t="s">
        <v>15594</v>
      </c>
      <c r="N2076">
        <v>23</v>
      </c>
      <c r="O2076" t="s">
        <v>15595</v>
      </c>
      <c r="P2076" t="s">
        <v>102</v>
      </c>
      <c r="T2076" t="s">
        <v>6219</v>
      </c>
      <c r="V2076" t="s">
        <v>15596</v>
      </c>
    </row>
    <row r="2077" spans="1:23" x14ac:dyDescent="0.25">
      <c r="A2077" t="s">
        <v>2272</v>
      </c>
      <c r="B2077">
        <v>1</v>
      </c>
      <c r="C2077" t="s">
        <v>2648</v>
      </c>
      <c r="D2077" t="s">
        <v>126</v>
      </c>
      <c r="F2077" t="s">
        <v>6199</v>
      </c>
      <c r="G2077">
        <v>89</v>
      </c>
      <c r="H2077" t="s">
        <v>6208</v>
      </c>
      <c r="I2077" t="s">
        <v>2648</v>
      </c>
      <c r="J2077">
        <v>24533</v>
      </c>
      <c r="K2077">
        <v>3</v>
      </c>
      <c r="L2077" t="s">
        <v>7839</v>
      </c>
      <c r="M2077" t="s">
        <v>6587</v>
      </c>
      <c r="N2077">
        <v>26</v>
      </c>
      <c r="O2077" t="s">
        <v>15597</v>
      </c>
      <c r="P2077" t="s">
        <v>126</v>
      </c>
      <c r="S2077">
        <v>3</v>
      </c>
      <c r="T2077" t="s">
        <v>6355</v>
      </c>
      <c r="U2077" t="s">
        <v>2210</v>
      </c>
      <c r="V2077" t="s">
        <v>11468</v>
      </c>
    </row>
    <row r="2078" spans="1:23" x14ac:dyDescent="0.25">
      <c r="A2078" t="s">
        <v>15598</v>
      </c>
      <c r="B2078">
        <v>1</v>
      </c>
      <c r="C2078" t="s">
        <v>15599</v>
      </c>
      <c r="D2078" t="s">
        <v>126</v>
      </c>
      <c r="F2078" t="s">
        <v>6199</v>
      </c>
      <c r="H2078" t="s">
        <v>8501</v>
      </c>
      <c r="I2078" t="s">
        <v>15599</v>
      </c>
      <c r="K2078">
        <v>1</v>
      </c>
      <c r="L2078" t="s">
        <v>14663</v>
      </c>
      <c r="M2078" t="s">
        <v>15600</v>
      </c>
      <c r="N2078">
        <v>25</v>
      </c>
      <c r="O2078" t="s">
        <v>15601</v>
      </c>
      <c r="P2078" t="s">
        <v>126</v>
      </c>
      <c r="T2078" t="s">
        <v>6204</v>
      </c>
      <c r="V2078" t="s">
        <v>15602</v>
      </c>
    </row>
    <row r="2079" spans="1:23" x14ac:dyDescent="0.25">
      <c r="A2079" t="s">
        <v>15603</v>
      </c>
      <c r="B2079">
        <v>1</v>
      </c>
      <c r="C2079" t="s">
        <v>15604</v>
      </c>
      <c r="D2079" t="s">
        <v>102</v>
      </c>
      <c r="F2079" t="s">
        <v>6199</v>
      </c>
      <c r="H2079" t="s">
        <v>6697</v>
      </c>
      <c r="I2079" t="s">
        <v>15604</v>
      </c>
      <c r="K2079">
        <v>1</v>
      </c>
      <c r="L2079" t="s">
        <v>15605</v>
      </c>
      <c r="M2079" t="s">
        <v>15606</v>
      </c>
      <c r="N2079">
        <v>23</v>
      </c>
      <c r="O2079" t="s">
        <v>15607</v>
      </c>
      <c r="P2079" t="s">
        <v>102</v>
      </c>
      <c r="T2079" t="s">
        <v>6264</v>
      </c>
      <c r="V2079" t="s">
        <v>15608</v>
      </c>
    </row>
    <row r="2080" spans="1:23" x14ac:dyDescent="0.25">
      <c r="A2080" t="s">
        <v>15609</v>
      </c>
      <c r="B2080">
        <v>1</v>
      </c>
      <c r="C2080" t="s">
        <v>15610</v>
      </c>
      <c r="D2080" t="s">
        <v>64</v>
      </c>
      <c r="F2080" t="s">
        <v>6199</v>
      </c>
      <c r="G2080">
        <v>0</v>
      </c>
      <c r="H2080" t="s">
        <v>6260</v>
      </c>
      <c r="I2080" t="s">
        <v>15610</v>
      </c>
      <c r="K2080">
        <v>1</v>
      </c>
      <c r="L2080" t="s">
        <v>15611</v>
      </c>
      <c r="M2080" t="s">
        <v>15612</v>
      </c>
      <c r="N2080">
        <v>23</v>
      </c>
      <c r="O2080" t="s">
        <v>15613</v>
      </c>
      <c r="P2080" t="s">
        <v>64</v>
      </c>
      <c r="T2080" t="s">
        <v>6219</v>
      </c>
      <c r="V2080" t="s">
        <v>15614</v>
      </c>
    </row>
    <row r="2081" spans="1:23" x14ac:dyDescent="0.25">
      <c r="A2081" t="s">
        <v>15615</v>
      </c>
      <c r="B2081">
        <v>1</v>
      </c>
      <c r="C2081" t="s">
        <v>15616</v>
      </c>
      <c r="D2081" t="s">
        <v>102</v>
      </c>
      <c r="F2081" t="s">
        <v>6199</v>
      </c>
      <c r="G2081">
        <v>27</v>
      </c>
      <c r="H2081" t="s">
        <v>7341</v>
      </c>
      <c r="I2081" t="s">
        <v>15616</v>
      </c>
      <c r="J2081">
        <v>23917</v>
      </c>
      <c r="K2081">
        <v>4</v>
      </c>
      <c r="L2081" t="s">
        <v>9166</v>
      </c>
      <c r="M2081" t="s">
        <v>6598</v>
      </c>
      <c r="N2081">
        <v>27</v>
      </c>
      <c r="O2081" t="s">
        <v>15617</v>
      </c>
      <c r="P2081" t="s">
        <v>102</v>
      </c>
      <c r="S2081">
        <v>8</v>
      </c>
      <c r="T2081" t="s">
        <v>6219</v>
      </c>
      <c r="U2081" t="s">
        <v>2229</v>
      </c>
      <c r="V2081" t="s">
        <v>9421</v>
      </c>
    </row>
    <row r="2082" spans="1:23" x14ac:dyDescent="0.25">
      <c r="A2082" t="s">
        <v>15618</v>
      </c>
      <c r="B2082">
        <v>1</v>
      </c>
      <c r="C2082" t="s">
        <v>15619</v>
      </c>
      <c r="D2082" t="s">
        <v>102</v>
      </c>
      <c r="F2082" t="s">
        <v>6199</v>
      </c>
      <c r="H2082" t="s">
        <v>6342</v>
      </c>
      <c r="I2082" t="s">
        <v>15619</v>
      </c>
      <c r="K2082">
        <v>1</v>
      </c>
      <c r="L2082" t="s">
        <v>9936</v>
      </c>
      <c r="M2082" t="s">
        <v>15620</v>
      </c>
      <c r="N2082">
        <v>23</v>
      </c>
      <c r="O2082" t="s">
        <v>15621</v>
      </c>
      <c r="P2082" t="s">
        <v>102</v>
      </c>
      <c r="T2082" t="s">
        <v>6219</v>
      </c>
      <c r="V2082" t="s">
        <v>15622</v>
      </c>
    </row>
    <row r="2083" spans="1:23" x14ac:dyDescent="0.25">
      <c r="A2083" t="s">
        <v>15623</v>
      </c>
      <c r="B2083">
        <v>1</v>
      </c>
      <c r="C2083" t="s">
        <v>15624</v>
      </c>
      <c r="D2083" t="s">
        <v>102</v>
      </c>
      <c r="E2083" t="s">
        <v>15625</v>
      </c>
      <c r="F2083" t="s">
        <v>6199</v>
      </c>
      <c r="G2083">
        <v>89</v>
      </c>
      <c r="H2083" t="s">
        <v>7128</v>
      </c>
      <c r="I2083" t="s">
        <v>15624</v>
      </c>
      <c r="J2083">
        <v>20375</v>
      </c>
      <c r="K2083">
        <v>5</v>
      </c>
      <c r="L2083" t="s">
        <v>7462</v>
      </c>
      <c r="M2083" t="s">
        <v>6626</v>
      </c>
      <c r="N2083">
        <v>28</v>
      </c>
      <c r="O2083" t="s">
        <v>15626</v>
      </c>
      <c r="P2083" t="s">
        <v>102</v>
      </c>
      <c r="R2083">
        <v>3052122</v>
      </c>
      <c r="T2083" t="s">
        <v>6446</v>
      </c>
      <c r="V2083" t="s">
        <v>15627</v>
      </c>
      <c r="W2083">
        <v>31625</v>
      </c>
    </row>
    <row r="2084" spans="1:23" x14ac:dyDescent="0.25">
      <c r="A2084" t="s">
        <v>15628</v>
      </c>
      <c r="B2084">
        <v>1</v>
      </c>
      <c r="C2084" t="s">
        <v>15629</v>
      </c>
      <c r="D2084" t="s">
        <v>31</v>
      </c>
      <c r="F2084" t="s">
        <v>6199</v>
      </c>
      <c r="H2084" t="s">
        <v>6232</v>
      </c>
      <c r="I2084" t="s">
        <v>15629</v>
      </c>
      <c r="K2084">
        <v>1</v>
      </c>
      <c r="L2084" t="s">
        <v>14021</v>
      </c>
      <c r="M2084" t="s">
        <v>15630</v>
      </c>
      <c r="N2084">
        <v>25</v>
      </c>
      <c r="O2084" t="s">
        <v>15631</v>
      </c>
      <c r="P2084" t="s">
        <v>31</v>
      </c>
      <c r="T2084" t="s">
        <v>6346</v>
      </c>
      <c r="V2084" t="s">
        <v>11517</v>
      </c>
    </row>
    <row r="2085" spans="1:23" x14ac:dyDescent="0.25">
      <c r="A2085" t="s">
        <v>15632</v>
      </c>
      <c r="B2085">
        <v>1</v>
      </c>
      <c r="C2085" t="s">
        <v>15633</v>
      </c>
      <c r="D2085" t="s">
        <v>126</v>
      </c>
      <c r="F2085" t="s">
        <v>6925</v>
      </c>
      <c r="G2085">
        <v>87</v>
      </c>
      <c r="H2085" t="s">
        <v>15634</v>
      </c>
      <c r="I2085" t="s">
        <v>15633</v>
      </c>
      <c r="J2085">
        <v>9588</v>
      </c>
      <c r="K2085">
        <v>11</v>
      </c>
      <c r="L2085" t="s">
        <v>6240</v>
      </c>
      <c r="M2085" t="s">
        <v>15635</v>
      </c>
      <c r="N2085">
        <v>35</v>
      </c>
      <c r="O2085" t="s">
        <v>15636</v>
      </c>
      <c r="P2085" t="s">
        <v>126</v>
      </c>
      <c r="R2085">
        <v>12549</v>
      </c>
      <c r="T2085" t="s">
        <v>6742</v>
      </c>
      <c r="V2085" t="s">
        <v>15637</v>
      </c>
      <c r="W2085">
        <v>9284</v>
      </c>
    </row>
    <row r="2086" spans="1:23" x14ac:dyDescent="0.25">
      <c r="A2086" t="s">
        <v>15638</v>
      </c>
      <c r="B2086">
        <v>1</v>
      </c>
      <c r="C2086" t="s">
        <v>15639</v>
      </c>
      <c r="D2086" t="s">
        <v>31</v>
      </c>
      <c r="F2086" t="s">
        <v>6199</v>
      </c>
      <c r="G2086">
        <v>15</v>
      </c>
      <c r="H2086" t="s">
        <v>6724</v>
      </c>
      <c r="I2086" t="s">
        <v>15639</v>
      </c>
      <c r="K2086">
        <v>2</v>
      </c>
      <c r="L2086" t="s">
        <v>6754</v>
      </c>
      <c r="M2086" t="s">
        <v>15640</v>
      </c>
      <c r="N2086">
        <v>25</v>
      </c>
      <c r="O2086" t="s">
        <v>15641</v>
      </c>
      <c r="P2086" t="s">
        <v>31</v>
      </c>
      <c r="T2086" t="s">
        <v>6212</v>
      </c>
      <c r="V2086" t="s">
        <v>9182</v>
      </c>
    </row>
    <row r="2087" spans="1:23" x14ac:dyDescent="0.25">
      <c r="A2087" t="s">
        <v>15642</v>
      </c>
      <c r="B2087">
        <v>1</v>
      </c>
      <c r="C2087" t="s">
        <v>15643</v>
      </c>
      <c r="D2087" t="s">
        <v>102</v>
      </c>
      <c r="F2087" t="s">
        <v>6231</v>
      </c>
      <c r="G2087">
        <v>0</v>
      </c>
      <c r="H2087" t="s">
        <v>30</v>
      </c>
      <c r="I2087" t="s">
        <v>15643</v>
      </c>
      <c r="J2087">
        <v>17720</v>
      </c>
      <c r="L2087" t="s">
        <v>6010</v>
      </c>
      <c r="M2087" t="s">
        <v>15644</v>
      </c>
      <c r="O2087" t="s">
        <v>15645</v>
      </c>
      <c r="P2087" t="s">
        <v>102</v>
      </c>
      <c r="T2087" t="s">
        <v>30</v>
      </c>
    </row>
    <row r="2088" spans="1:23" x14ac:dyDescent="0.25">
      <c r="A2088" t="s">
        <v>2050</v>
      </c>
      <c r="B2088">
        <v>1</v>
      </c>
      <c r="C2088" t="s">
        <v>5212</v>
      </c>
      <c r="D2088" t="s">
        <v>64</v>
      </c>
      <c r="F2088" t="s">
        <v>6199</v>
      </c>
      <c r="G2088">
        <v>26</v>
      </c>
      <c r="H2088" t="s">
        <v>6860</v>
      </c>
      <c r="I2088" t="s">
        <v>5212</v>
      </c>
      <c r="J2088">
        <v>21970</v>
      </c>
      <c r="K2088">
        <v>4</v>
      </c>
      <c r="L2088" t="s">
        <v>6778</v>
      </c>
      <c r="M2088" t="s">
        <v>7364</v>
      </c>
      <c r="N2088">
        <v>26</v>
      </c>
      <c r="O2088" t="s">
        <v>15646</v>
      </c>
      <c r="P2088" t="s">
        <v>64</v>
      </c>
      <c r="R2088">
        <v>4052042</v>
      </c>
      <c r="T2088" t="s">
        <v>6446</v>
      </c>
      <c r="V2088" t="s">
        <v>15647</v>
      </c>
      <c r="W2088">
        <v>33138</v>
      </c>
    </row>
    <row r="2089" spans="1:23" x14ac:dyDescent="0.25">
      <c r="A2089" t="s">
        <v>15648</v>
      </c>
      <c r="B2089">
        <v>1</v>
      </c>
      <c r="C2089" t="s">
        <v>15649</v>
      </c>
      <c r="D2089" t="s">
        <v>102</v>
      </c>
      <c r="F2089" t="s">
        <v>6231</v>
      </c>
      <c r="G2089">
        <v>11</v>
      </c>
      <c r="H2089" t="s">
        <v>6410</v>
      </c>
      <c r="I2089" t="s">
        <v>15649</v>
      </c>
      <c r="J2089">
        <v>8846</v>
      </c>
      <c r="K2089">
        <v>5</v>
      </c>
      <c r="L2089" t="s">
        <v>6014</v>
      </c>
      <c r="M2089" t="s">
        <v>15650</v>
      </c>
      <c r="N2089">
        <v>30</v>
      </c>
      <c r="O2089" t="s">
        <v>15651</v>
      </c>
      <c r="P2089" t="s">
        <v>102</v>
      </c>
      <c r="R2089">
        <v>12588</v>
      </c>
      <c r="T2089" t="s">
        <v>6371</v>
      </c>
      <c r="V2089" t="s">
        <v>14449</v>
      </c>
    </row>
    <row r="2090" spans="1:23" x14ac:dyDescent="0.25">
      <c r="A2090" t="s">
        <v>15652</v>
      </c>
      <c r="B2090">
        <v>1</v>
      </c>
      <c r="C2090" t="s">
        <v>15653</v>
      </c>
      <c r="D2090" t="s">
        <v>29</v>
      </c>
      <c r="E2090" t="s">
        <v>15654</v>
      </c>
      <c r="F2090" t="s">
        <v>6199</v>
      </c>
      <c r="G2090">
        <v>0</v>
      </c>
      <c r="H2090" t="s">
        <v>7139</v>
      </c>
      <c r="I2090" t="s">
        <v>15653</v>
      </c>
      <c r="J2090">
        <v>21425</v>
      </c>
      <c r="K2090">
        <v>3</v>
      </c>
      <c r="L2090" t="s">
        <v>6304</v>
      </c>
      <c r="M2090" t="s">
        <v>8495</v>
      </c>
      <c r="N2090">
        <v>25</v>
      </c>
      <c r="O2090" t="s">
        <v>15655</v>
      </c>
      <c r="P2090" t="s">
        <v>29</v>
      </c>
      <c r="R2090">
        <v>3087801</v>
      </c>
      <c r="T2090" t="s">
        <v>6355</v>
      </c>
      <c r="V2090" t="s">
        <v>15656</v>
      </c>
      <c r="W2090">
        <v>32479</v>
      </c>
    </row>
    <row r="2091" spans="1:23" x14ac:dyDescent="0.25">
      <c r="A2091" t="s">
        <v>175</v>
      </c>
      <c r="B2091">
        <v>1</v>
      </c>
      <c r="C2091" t="s">
        <v>5497</v>
      </c>
      <c r="D2091" t="s">
        <v>64</v>
      </c>
      <c r="E2091" t="s">
        <v>15657</v>
      </c>
      <c r="F2091" t="s">
        <v>6199</v>
      </c>
      <c r="G2091">
        <v>0</v>
      </c>
      <c r="H2091" t="s">
        <v>6276</v>
      </c>
      <c r="I2091" t="s">
        <v>5497</v>
      </c>
      <c r="J2091">
        <v>19822</v>
      </c>
      <c r="K2091">
        <v>4</v>
      </c>
      <c r="L2091" t="s">
        <v>15658</v>
      </c>
      <c r="M2091" t="s">
        <v>6790</v>
      </c>
      <c r="N2091">
        <v>24</v>
      </c>
      <c r="O2091" t="s">
        <v>15659</v>
      </c>
      <c r="P2091" t="s">
        <v>64</v>
      </c>
      <c r="R2091">
        <v>3916925</v>
      </c>
      <c r="T2091" t="s">
        <v>6346</v>
      </c>
      <c r="V2091" t="s">
        <v>14093</v>
      </c>
      <c r="W2091">
        <v>31013</v>
      </c>
    </row>
    <row r="2092" spans="1:23" x14ac:dyDescent="0.25">
      <c r="A2092" t="s">
        <v>15660</v>
      </c>
      <c r="B2092">
        <v>1</v>
      </c>
      <c r="C2092" t="s">
        <v>15661</v>
      </c>
      <c r="D2092" t="s">
        <v>102</v>
      </c>
      <c r="E2092" t="s">
        <v>15662</v>
      </c>
      <c r="F2092" t="s">
        <v>6199</v>
      </c>
      <c r="G2092">
        <v>80</v>
      </c>
      <c r="H2092" t="s">
        <v>6421</v>
      </c>
      <c r="I2092" t="s">
        <v>15661</v>
      </c>
      <c r="J2092">
        <v>16456</v>
      </c>
      <c r="K2092">
        <v>8</v>
      </c>
      <c r="L2092" t="s">
        <v>7171</v>
      </c>
      <c r="M2092" t="s">
        <v>6655</v>
      </c>
      <c r="N2092">
        <v>29</v>
      </c>
      <c r="O2092" t="s">
        <v>15663</v>
      </c>
      <c r="P2092" t="s">
        <v>102</v>
      </c>
      <c r="R2092">
        <v>16880</v>
      </c>
      <c r="T2092" t="s">
        <v>6264</v>
      </c>
      <c r="V2092" t="s">
        <v>15664</v>
      </c>
      <c r="W2092">
        <v>27717</v>
      </c>
    </row>
    <row r="2093" spans="1:23" x14ac:dyDescent="0.25">
      <c r="A2093" t="s">
        <v>15665</v>
      </c>
      <c r="B2093">
        <v>1</v>
      </c>
      <c r="C2093" t="s">
        <v>15666</v>
      </c>
      <c r="D2093" t="s">
        <v>102</v>
      </c>
      <c r="F2093" t="s">
        <v>6231</v>
      </c>
      <c r="G2093">
        <v>6</v>
      </c>
      <c r="H2093" t="s">
        <v>6976</v>
      </c>
      <c r="I2093" t="s">
        <v>15666</v>
      </c>
      <c r="J2093">
        <v>22373</v>
      </c>
      <c r="K2093">
        <v>2</v>
      </c>
      <c r="L2093" t="s">
        <v>6933</v>
      </c>
      <c r="M2093" t="s">
        <v>7609</v>
      </c>
      <c r="N2093">
        <v>25</v>
      </c>
      <c r="O2093" t="s">
        <v>15667</v>
      </c>
      <c r="P2093" t="s">
        <v>102</v>
      </c>
      <c r="R2093">
        <v>3692942</v>
      </c>
      <c r="T2093" t="s">
        <v>6227</v>
      </c>
      <c r="V2093" t="s">
        <v>15475</v>
      </c>
      <c r="W2093">
        <v>33330</v>
      </c>
    </row>
    <row r="2094" spans="1:23" x14ac:dyDescent="0.25">
      <c r="A2094" t="s">
        <v>15668</v>
      </c>
      <c r="B2094">
        <v>1</v>
      </c>
      <c r="C2094" t="s">
        <v>15669</v>
      </c>
      <c r="D2094" t="s">
        <v>102</v>
      </c>
      <c r="F2094" t="s">
        <v>6199</v>
      </c>
      <c r="G2094">
        <v>85</v>
      </c>
      <c r="H2094" t="s">
        <v>8014</v>
      </c>
      <c r="I2094" t="s">
        <v>15669</v>
      </c>
      <c r="J2094">
        <v>25406</v>
      </c>
      <c r="K2094">
        <v>2</v>
      </c>
      <c r="L2094" t="s">
        <v>7832</v>
      </c>
      <c r="M2094" t="s">
        <v>15670</v>
      </c>
      <c r="N2094">
        <v>26</v>
      </c>
      <c r="O2094" t="s">
        <v>15671</v>
      </c>
      <c r="P2094" t="s">
        <v>102</v>
      </c>
      <c r="T2094" t="s">
        <v>6446</v>
      </c>
      <c r="V2094" t="s">
        <v>7562</v>
      </c>
    </row>
    <row r="2095" spans="1:23" x14ac:dyDescent="0.25">
      <c r="A2095" t="s">
        <v>15672</v>
      </c>
      <c r="B2095">
        <v>1</v>
      </c>
      <c r="C2095" t="s">
        <v>15673</v>
      </c>
      <c r="D2095" t="s">
        <v>126</v>
      </c>
      <c r="F2095" t="s">
        <v>6199</v>
      </c>
      <c r="G2095">
        <v>47</v>
      </c>
      <c r="H2095" t="s">
        <v>6658</v>
      </c>
      <c r="I2095" t="s">
        <v>15673</v>
      </c>
      <c r="J2095">
        <v>28603</v>
      </c>
      <c r="K2095">
        <v>0</v>
      </c>
      <c r="L2095" t="s">
        <v>10267</v>
      </c>
      <c r="M2095" t="s">
        <v>15674</v>
      </c>
      <c r="O2095" t="s">
        <v>15675</v>
      </c>
      <c r="P2095" t="s">
        <v>126</v>
      </c>
      <c r="T2095" t="s">
        <v>6355</v>
      </c>
    </row>
    <row r="2096" spans="1:23" x14ac:dyDescent="0.25">
      <c r="A2096" t="s">
        <v>542</v>
      </c>
      <c r="B2096">
        <v>1</v>
      </c>
      <c r="C2096" t="s">
        <v>15676</v>
      </c>
      <c r="D2096" t="s">
        <v>29</v>
      </c>
      <c r="E2096" t="s">
        <v>15677</v>
      </c>
      <c r="F2096" t="s">
        <v>6231</v>
      </c>
      <c r="G2096">
        <v>12</v>
      </c>
      <c r="H2096" t="s">
        <v>6471</v>
      </c>
      <c r="I2096" t="s">
        <v>15676</v>
      </c>
      <c r="J2096">
        <v>14404</v>
      </c>
      <c r="K2096">
        <v>10</v>
      </c>
      <c r="L2096" t="s">
        <v>6869</v>
      </c>
      <c r="M2096" t="s">
        <v>6598</v>
      </c>
      <c r="N2096">
        <v>32</v>
      </c>
      <c r="O2096" t="s">
        <v>15678</v>
      </c>
      <c r="P2096" t="s">
        <v>29</v>
      </c>
      <c r="R2096">
        <v>15187</v>
      </c>
      <c r="T2096" t="s">
        <v>6212</v>
      </c>
      <c r="V2096" t="s">
        <v>15679</v>
      </c>
      <c r="W2096">
        <v>26346</v>
      </c>
    </row>
    <row r="2097" spans="1:23" x14ac:dyDescent="0.25">
      <c r="A2097" t="s">
        <v>1527</v>
      </c>
      <c r="B2097">
        <v>1</v>
      </c>
      <c r="C2097" t="s">
        <v>1526</v>
      </c>
      <c r="D2097" t="s">
        <v>64</v>
      </c>
      <c r="F2097" t="s">
        <v>6199</v>
      </c>
      <c r="G2097">
        <v>0</v>
      </c>
      <c r="H2097" t="s">
        <v>6215</v>
      </c>
      <c r="I2097" t="s">
        <v>1526</v>
      </c>
      <c r="J2097">
        <v>25953</v>
      </c>
      <c r="K2097">
        <v>1</v>
      </c>
      <c r="L2097" t="s">
        <v>15680</v>
      </c>
      <c r="M2097" t="s">
        <v>6765</v>
      </c>
      <c r="N2097">
        <v>22</v>
      </c>
      <c r="O2097" t="s">
        <v>15681</v>
      </c>
      <c r="P2097" t="s">
        <v>64</v>
      </c>
      <c r="S2097">
        <v>3</v>
      </c>
      <c r="T2097" t="s">
        <v>6212</v>
      </c>
      <c r="U2097" t="s">
        <v>2210</v>
      </c>
      <c r="V2097" t="s">
        <v>15682</v>
      </c>
    </row>
    <row r="2098" spans="1:23" x14ac:dyDescent="0.25">
      <c r="A2098" t="s">
        <v>173</v>
      </c>
      <c r="B2098">
        <v>1</v>
      </c>
      <c r="C2098" t="s">
        <v>15683</v>
      </c>
      <c r="D2098" t="s">
        <v>64</v>
      </c>
      <c r="E2098" t="s">
        <v>15684</v>
      </c>
      <c r="F2098" t="s">
        <v>6231</v>
      </c>
      <c r="G2098">
        <v>22</v>
      </c>
      <c r="H2098" t="s">
        <v>6215</v>
      </c>
      <c r="I2098" t="s">
        <v>15683</v>
      </c>
      <c r="J2098">
        <v>16127</v>
      </c>
      <c r="K2098">
        <v>8</v>
      </c>
      <c r="L2098" t="s">
        <v>7832</v>
      </c>
      <c r="M2098" t="s">
        <v>15685</v>
      </c>
      <c r="N2098">
        <v>29</v>
      </c>
      <c r="O2098" t="s">
        <v>15686</v>
      </c>
      <c r="P2098" t="s">
        <v>64</v>
      </c>
      <c r="Q2098" t="s">
        <v>6922</v>
      </c>
      <c r="R2098">
        <v>17133</v>
      </c>
      <c r="T2098" t="s">
        <v>6346</v>
      </c>
      <c r="V2098" t="s">
        <v>15687</v>
      </c>
      <c r="W2098">
        <v>28014</v>
      </c>
    </row>
    <row r="2099" spans="1:23" x14ac:dyDescent="0.25">
      <c r="A2099" t="s">
        <v>937</v>
      </c>
      <c r="B2099">
        <v>1</v>
      </c>
      <c r="C2099" t="s">
        <v>15688</v>
      </c>
      <c r="D2099" t="s">
        <v>64</v>
      </c>
      <c r="E2099" t="s">
        <v>15689</v>
      </c>
      <c r="F2099" t="s">
        <v>6199</v>
      </c>
      <c r="G2099">
        <v>41</v>
      </c>
      <c r="H2099" t="s">
        <v>8955</v>
      </c>
      <c r="I2099" t="s">
        <v>15688</v>
      </c>
      <c r="J2099">
        <v>14269</v>
      </c>
      <c r="K2099">
        <v>10</v>
      </c>
      <c r="L2099" t="s">
        <v>8344</v>
      </c>
      <c r="M2099" t="s">
        <v>9708</v>
      </c>
      <c r="N2099">
        <v>33</v>
      </c>
      <c r="O2099" t="s">
        <v>15690</v>
      </c>
      <c r="P2099" t="s">
        <v>64</v>
      </c>
      <c r="R2099">
        <v>15009</v>
      </c>
      <c r="T2099" t="s">
        <v>6313</v>
      </c>
      <c r="V2099" t="s">
        <v>15691</v>
      </c>
      <c r="W2099">
        <v>25883</v>
      </c>
    </row>
    <row r="2100" spans="1:23" x14ac:dyDescent="0.25">
      <c r="A2100" t="s">
        <v>912</v>
      </c>
      <c r="B2100">
        <v>1</v>
      </c>
      <c r="C2100" t="s">
        <v>8162</v>
      </c>
      <c r="D2100" t="s">
        <v>6787</v>
      </c>
      <c r="F2100" t="s">
        <v>6231</v>
      </c>
      <c r="G2100">
        <v>35</v>
      </c>
      <c r="H2100" t="s">
        <v>6208</v>
      </c>
      <c r="I2100" t="s">
        <v>8162</v>
      </c>
      <c r="J2100">
        <v>4738</v>
      </c>
      <c r="K2100">
        <v>12</v>
      </c>
      <c r="L2100" t="s">
        <v>7405</v>
      </c>
      <c r="M2100" t="s">
        <v>10826</v>
      </c>
      <c r="N2100">
        <v>34</v>
      </c>
      <c r="O2100" t="s">
        <v>15692</v>
      </c>
      <c r="P2100" t="s">
        <v>64</v>
      </c>
      <c r="R2100">
        <v>11658</v>
      </c>
      <c r="T2100" t="s">
        <v>6417</v>
      </c>
      <c r="V2100" t="s">
        <v>15693</v>
      </c>
      <c r="W2100">
        <v>9043</v>
      </c>
    </row>
    <row r="2101" spans="1:23" x14ac:dyDescent="0.25">
      <c r="A2101" t="s">
        <v>828</v>
      </c>
      <c r="B2101">
        <v>1</v>
      </c>
      <c r="C2101" t="s">
        <v>15694</v>
      </c>
      <c r="D2101" t="s">
        <v>64</v>
      </c>
      <c r="F2101" t="s">
        <v>6231</v>
      </c>
      <c r="G2101">
        <v>38</v>
      </c>
      <c r="H2101" t="s">
        <v>6336</v>
      </c>
      <c r="I2101" t="s">
        <v>15694</v>
      </c>
      <c r="J2101">
        <v>18127</v>
      </c>
      <c r="K2101">
        <v>6</v>
      </c>
      <c r="L2101" t="s">
        <v>10877</v>
      </c>
      <c r="M2101" t="s">
        <v>6269</v>
      </c>
      <c r="N2101">
        <v>28</v>
      </c>
      <c r="O2101" t="s">
        <v>15695</v>
      </c>
      <c r="P2101" t="s">
        <v>64</v>
      </c>
      <c r="R2101">
        <v>3043120</v>
      </c>
      <c r="T2101" t="s">
        <v>6313</v>
      </c>
      <c r="V2101" t="s">
        <v>15696</v>
      </c>
      <c r="W2101">
        <v>29445</v>
      </c>
    </row>
    <row r="2102" spans="1:23" x14ac:dyDescent="0.25">
      <c r="A2102" t="s">
        <v>493</v>
      </c>
      <c r="B2102">
        <v>1</v>
      </c>
      <c r="C2102" t="s">
        <v>15697</v>
      </c>
      <c r="D2102" t="s">
        <v>6787</v>
      </c>
      <c r="E2102" t="s">
        <v>15698</v>
      </c>
      <c r="F2102" t="s">
        <v>6925</v>
      </c>
      <c r="G2102">
        <v>0</v>
      </c>
      <c r="H2102" t="s">
        <v>7206</v>
      </c>
      <c r="I2102" t="s">
        <v>15697</v>
      </c>
      <c r="J2102">
        <v>16534</v>
      </c>
      <c r="K2102">
        <v>8</v>
      </c>
      <c r="L2102" t="s">
        <v>15699</v>
      </c>
      <c r="M2102" t="s">
        <v>15700</v>
      </c>
      <c r="N2102">
        <v>29</v>
      </c>
      <c r="O2102" t="s">
        <v>15701</v>
      </c>
      <c r="P2102" t="s">
        <v>64</v>
      </c>
      <c r="R2102">
        <v>17223</v>
      </c>
      <c r="T2102" t="s">
        <v>6346</v>
      </c>
      <c r="V2102" t="s">
        <v>15702</v>
      </c>
      <c r="W2102">
        <v>28068</v>
      </c>
    </row>
    <row r="2103" spans="1:23" x14ac:dyDescent="0.25">
      <c r="A2103" t="s">
        <v>15703</v>
      </c>
      <c r="B2103">
        <v>1</v>
      </c>
      <c r="C2103" t="s">
        <v>15704</v>
      </c>
      <c r="D2103" t="s">
        <v>102</v>
      </c>
      <c r="E2103" t="s">
        <v>15705</v>
      </c>
      <c r="F2103" t="s">
        <v>6231</v>
      </c>
      <c r="G2103">
        <v>1</v>
      </c>
      <c r="H2103" t="s">
        <v>7860</v>
      </c>
      <c r="I2103" t="s">
        <v>15704</v>
      </c>
      <c r="J2103">
        <v>20170</v>
      </c>
      <c r="K2103">
        <v>4</v>
      </c>
      <c r="L2103" t="s">
        <v>15706</v>
      </c>
      <c r="M2103" t="s">
        <v>6598</v>
      </c>
      <c r="N2103">
        <v>26</v>
      </c>
      <c r="O2103" t="s">
        <v>15707</v>
      </c>
      <c r="P2103" t="s">
        <v>102</v>
      </c>
      <c r="R2103">
        <v>3066147</v>
      </c>
      <c r="T2103" t="s">
        <v>6346</v>
      </c>
      <c r="V2103" t="s">
        <v>13351</v>
      </c>
      <c r="W2103">
        <v>31551</v>
      </c>
    </row>
    <row r="2104" spans="1:23" x14ac:dyDescent="0.25">
      <c r="A2104" t="s">
        <v>374</v>
      </c>
      <c r="B2104">
        <v>1</v>
      </c>
      <c r="C2104" t="s">
        <v>15708</v>
      </c>
      <c r="D2104" t="s">
        <v>102</v>
      </c>
      <c r="E2104" t="s">
        <v>15709</v>
      </c>
      <c r="F2104" t="s">
        <v>6199</v>
      </c>
      <c r="G2104">
        <v>12</v>
      </c>
      <c r="H2104" t="s">
        <v>6296</v>
      </c>
      <c r="I2104" t="s">
        <v>15708</v>
      </c>
      <c r="J2104">
        <v>19981</v>
      </c>
      <c r="K2104">
        <v>6</v>
      </c>
      <c r="L2104" t="s">
        <v>15710</v>
      </c>
      <c r="M2104" t="s">
        <v>15711</v>
      </c>
      <c r="N2104">
        <v>28</v>
      </c>
      <c r="O2104" t="s">
        <v>15712</v>
      </c>
      <c r="P2104" t="s">
        <v>102</v>
      </c>
      <c r="R2104">
        <v>3120659</v>
      </c>
      <c r="T2104" t="s">
        <v>6212</v>
      </c>
      <c r="V2104" t="s">
        <v>11225</v>
      </c>
      <c r="W2104">
        <v>31129</v>
      </c>
    </row>
    <row r="2105" spans="1:23" x14ac:dyDescent="0.25">
      <c r="A2105" t="s">
        <v>15713</v>
      </c>
      <c r="B2105">
        <v>1</v>
      </c>
      <c r="C2105" t="s">
        <v>15714</v>
      </c>
      <c r="D2105" t="s">
        <v>102</v>
      </c>
      <c r="E2105" t="s">
        <v>15715</v>
      </c>
      <c r="F2105" t="s">
        <v>6199</v>
      </c>
      <c r="G2105">
        <v>82</v>
      </c>
      <c r="H2105" t="s">
        <v>6296</v>
      </c>
      <c r="I2105" t="s">
        <v>15714</v>
      </c>
      <c r="J2105">
        <v>20296</v>
      </c>
      <c r="K2105">
        <v>4</v>
      </c>
      <c r="L2105" t="s">
        <v>15716</v>
      </c>
      <c r="M2105" t="s">
        <v>15717</v>
      </c>
      <c r="N2105">
        <v>26</v>
      </c>
      <c r="O2105" t="s">
        <v>15718</v>
      </c>
      <c r="P2105" t="s">
        <v>102</v>
      </c>
      <c r="R2105">
        <v>3045164</v>
      </c>
      <c r="T2105" t="s">
        <v>6204</v>
      </c>
      <c r="V2105" t="s">
        <v>15719</v>
      </c>
      <c r="W2105">
        <v>31592</v>
      </c>
    </row>
    <row r="2106" spans="1:23" x14ac:dyDescent="0.25">
      <c r="A2106" t="s">
        <v>15720</v>
      </c>
      <c r="B2106">
        <v>1</v>
      </c>
      <c r="C2106" t="s">
        <v>15721</v>
      </c>
      <c r="F2106" t="s">
        <v>6231</v>
      </c>
      <c r="G2106">
        <v>0</v>
      </c>
      <c r="H2106" t="s">
        <v>30</v>
      </c>
      <c r="I2106" t="s">
        <v>15721</v>
      </c>
      <c r="J2106">
        <v>18869</v>
      </c>
      <c r="K2106">
        <v>0</v>
      </c>
      <c r="L2106" t="s">
        <v>7898</v>
      </c>
      <c r="M2106" t="s">
        <v>15722</v>
      </c>
      <c r="O2106" t="s">
        <v>15723</v>
      </c>
      <c r="P2106" t="s">
        <v>30</v>
      </c>
      <c r="T2106" t="s">
        <v>30</v>
      </c>
    </row>
    <row r="2107" spans="1:23" x14ac:dyDescent="0.25">
      <c r="A2107" t="s">
        <v>15724</v>
      </c>
      <c r="B2107">
        <v>1</v>
      </c>
      <c r="C2107" t="s">
        <v>15725</v>
      </c>
      <c r="D2107" t="s">
        <v>64</v>
      </c>
      <c r="E2107" t="s">
        <v>15726</v>
      </c>
      <c r="F2107" t="s">
        <v>6199</v>
      </c>
      <c r="G2107">
        <v>33</v>
      </c>
      <c r="H2107" t="s">
        <v>6336</v>
      </c>
      <c r="I2107" t="s">
        <v>15725</v>
      </c>
      <c r="J2107">
        <v>20973</v>
      </c>
      <c r="K2107">
        <v>3</v>
      </c>
      <c r="L2107" t="s">
        <v>15727</v>
      </c>
      <c r="M2107" t="s">
        <v>15728</v>
      </c>
      <c r="N2107">
        <v>24</v>
      </c>
      <c r="O2107" t="s">
        <v>15729</v>
      </c>
      <c r="P2107" t="s">
        <v>64</v>
      </c>
      <c r="R2107">
        <v>3912551</v>
      </c>
      <c r="T2107" t="s">
        <v>6264</v>
      </c>
      <c r="V2107" t="s">
        <v>15730</v>
      </c>
      <c r="W2107">
        <v>32629</v>
      </c>
    </row>
    <row r="2108" spans="1:23" x14ac:dyDescent="0.25">
      <c r="A2108" t="s">
        <v>583</v>
      </c>
      <c r="B2108">
        <v>1</v>
      </c>
      <c r="C2108" t="s">
        <v>15731</v>
      </c>
      <c r="D2108" t="s">
        <v>31</v>
      </c>
      <c r="E2108" t="s">
        <v>15732</v>
      </c>
      <c r="F2108" t="s">
        <v>6199</v>
      </c>
      <c r="G2108">
        <v>3</v>
      </c>
      <c r="H2108" t="s">
        <v>6392</v>
      </c>
      <c r="I2108" t="s">
        <v>15731</v>
      </c>
      <c r="J2108">
        <v>3388</v>
      </c>
      <c r="K2108">
        <v>20</v>
      </c>
      <c r="L2108" t="s">
        <v>6224</v>
      </c>
      <c r="M2108" t="s">
        <v>15733</v>
      </c>
      <c r="N2108">
        <v>46</v>
      </c>
      <c r="O2108" t="s">
        <v>15734</v>
      </c>
      <c r="P2108" t="s">
        <v>31</v>
      </c>
      <c r="R2108">
        <v>4333</v>
      </c>
      <c r="T2108" t="s">
        <v>6446</v>
      </c>
      <c r="V2108" t="s">
        <v>15735</v>
      </c>
      <c r="W2108">
        <v>6243</v>
      </c>
    </row>
    <row r="2109" spans="1:23" x14ac:dyDescent="0.25">
      <c r="A2109" t="s">
        <v>1887</v>
      </c>
      <c r="B2109">
        <v>1</v>
      </c>
      <c r="C2109" t="s">
        <v>5243</v>
      </c>
      <c r="D2109" t="s">
        <v>126</v>
      </c>
      <c r="E2109" t="s">
        <v>15736</v>
      </c>
      <c r="F2109" t="s">
        <v>6199</v>
      </c>
      <c r="G2109">
        <v>83</v>
      </c>
      <c r="H2109" t="s">
        <v>6658</v>
      </c>
      <c r="I2109" t="s">
        <v>5243</v>
      </c>
      <c r="J2109">
        <v>19491</v>
      </c>
      <c r="K2109">
        <v>9</v>
      </c>
      <c r="L2109" t="s">
        <v>7898</v>
      </c>
      <c r="M2109" t="s">
        <v>15737</v>
      </c>
      <c r="N2109">
        <v>32</v>
      </c>
      <c r="O2109" t="s">
        <v>15738</v>
      </c>
      <c r="P2109" t="s">
        <v>126</v>
      </c>
      <c r="R2109">
        <v>2975674</v>
      </c>
      <c r="S2109">
        <v>4</v>
      </c>
      <c r="T2109" t="s">
        <v>6355</v>
      </c>
      <c r="U2109" t="s">
        <v>2236</v>
      </c>
      <c r="V2109" t="s">
        <v>14386</v>
      </c>
      <c r="W2109">
        <v>30777</v>
      </c>
    </row>
    <row r="2110" spans="1:23" x14ac:dyDescent="0.25">
      <c r="A2110" t="s">
        <v>15739</v>
      </c>
      <c r="B2110">
        <v>1</v>
      </c>
      <c r="C2110" t="s">
        <v>15740</v>
      </c>
      <c r="D2110" t="s">
        <v>102</v>
      </c>
      <c r="F2110" t="s">
        <v>6199</v>
      </c>
      <c r="G2110">
        <v>84</v>
      </c>
      <c r="H2110" t="s">
        <v>5451</v>
      </c>
      <c r="I2110" t="s">
        <v>15740</v>
      </c>
      <c r="K2110">
        <v>2</v>
      </c>
      <c r="L2110" t="s">
        <v>15741</v>
      </c>
      <c r="M2110" t="s">
        <v>14259</v>
      </c>
      <c r="N2110">
        <v>24</v>
      </c>
      <c r="O2110" t="s">
        <v>15742</v>
      </c>
      <c r="P2110" t="s">
        <v>102</v>
      </c>
      <c r="T2110" t="s">
        <v>6313</v>
      </c>
      <c r="V2110" t="s">
        <v>15743</v>
      </c>
    </row>
    <row r="2111" spans="1:23" x14ac:dyDescent="0.25">
      <c r="A2111" t="s">
        <v>286</v>
      </c>
      <c r="B2111">
        <v>1</v>
      </c>
      <c r="C2111" t="s">
        <v>15744</v>
      </c>
      <c r="D2111" t="s">
        <v>102</v>
      </c>
      <c r="E2111" t="s">
        <v>15745</v>
      </c>
      <c r="F2111" t="s">
        <v>6199</v>
      </c>
      <c r="G2111">
        <v>0</v>
      </c>
      <c r="H2111" t="s">
        <v>6392</v>
      </c>
      <c r="I2111" t="s">
        <v>15744</v>
      </c>
      <c r="J2111">
        <v>18971</v>
      </c>
      <c r="K2111">
        <v>5</v>
      </c>
      <c r="L2111" t="s">
        <v>15746</v>
      </c>
      <c r="M2111" t="s">
        <v>6269</v>
      </c>
      <c r="N2111">
        <v>26</v>
      </c>
      <c r="O2111" t="s">
        <v>15747</v>
      </c>
      <c r="P2111" t="s">
        <v>102</v>
      </c>
      <c r="R2111">
        <v>3059760</v>
      </c>
      <c r="T2111" t="s">
        <v>6346</v>
      </c>
      <c r="V2111" t="s">
        <v>15748</v>
      </c>
      <c r="W2111">
        <v>30185</v>
      </c>
    </row>
    <row r="2112" spans="1:23" x14ac:dyDescent="0.25">
      <c r="A2112" t="s">
        <v>473</v>
      </c>
      <c r="B2112">
        <v>1</v>
      </c>
      <c r="C2112" t="s">
        <v>2746</v>
      </c>
      <c r="D2112" t="s">
        <v>126</v>
      </c>
      <c r="E2112" t="s">
        <v>15749</v>
      </c>
      <c r="F2112" t="s">
        <v>6199</v>
      </c>
      <c r="G2112">
        <v>81</v>
      </c>
      <c r="H2112" t="s">
        <v>7206</v>
      </c>
      <c r="I2112" t="s">
        <v>2746</v>
      </c>
      <c r="J2112">
        <v>19035</v>
      </c>
      <c r="K2112">
        <v>9</v>
      </c>
      <c r="L2112" t="s">
        <v>10426</v>
      </c>
      <c r="M2112" t="s">
        <v>15750</v>
      </c>
      <c r="N2112">
        <v>32</v>
      </c>
      <c r="O2112" t="s">
        <v>15751</v>
      </c>
      <c r="P2112" t="s">
        <v>126</v>
      </c>
      <c r="R2112">
        <v>2975863</v>
      </c>
      <c r="S2112">
        <v>4</v>
      </c>
      <c r="T2112" t="s">
        <v>6355</v>
      </c>
      <c r="U2112" t="s">
        <v>2278</v>
      </c>
      <c r="V2112" t="s">
        <v>6406</v>
      </c>
      <c r="W2112">
        <v>30287</v>
      </c>
    </row>
    <row r="2113" spans="1:23" x14ac:dyDescent="0.25">
      <c r="A2113" t="s">
        <v>15752</v>
      </c>
      <c r="B2113">
        <v>1</v>
      </c>
      <c r="C2113" t="s">
        <v>15753</v>
      </c>
      <c r="D2113" t="s">
        <v>126</v>
      </c>
      <c r="F2113" t="s">
        <v>6231</v>
      </c>
      <c r="G2113">
        <v>86</v>
      </c>
      <c r="H2113" t="s">
        <v>7921</v>
      </c>
      <c r="I2113" t="s">
        <v>15753</v>
      </c>
      <c r="J2113">
        <v>13050</v>
      </c>
      <c r="K2113">
        <v>5</v>
      </c>
      <c r="L2113" t="s">
        <v>6678</v>
      </c>
      <c r="M2113" t="s">
        <v>15754</v>
      </c>
      <c r="N2113">
        <v>29</v>
      </c>
      <c r="O2113" t="s">
        <v>15755</v>
      </c>
      <c r="P2113" t="s">
        <v>126</v>
      </c>
      <c r="R2113">
        <v>14102</v>
      </c>
      <c r="T2113" t="s">
        <v>6757</v>
      </c>
      <c r="V2113" t="s">
        <v>15756</v>
      </c>
    </row>
    <row r="2114" spans="1:23" x14ac:dyDescent="0.25">
      <c r="A2114" t="s">
        <v>15757</v>
      </c>
      <c r="B2114">
        <v>1</v>
      </c>
      <c r="C2114" t="s">
        <v>15758</v>
      </c>
      <c r="D2114" t="s">
        <v>126</v>
      </c>
      <c r="E2114" t="s">
        <v>15759</v>
      </c>
      <c r="F2114" t="s">
        <v>6199</v>
      </c>
      <c r="G2114">
        <v>85</v>
      </c>
      <c r="H2114" t="s">
        <v>15078</v>
      </c>
      <c r="I2114" t="s">
        <v>15758</v>
      </c>
      <c r="J2114">
        <v>14707</v>
      </c>
      <c r="K2114">
        <v>10</v>
      </c>
      <c r="L2114" t="s">
        <v>8486</v>
      </c>
      <c r="M2114" t="s">
        <v>15760</v>
      </c>
      <c r="N2114">
        <v>32</v>
      </c>
      <c r="O2114" t="s">
        <v>15761</v>
      </c>
      <c r="P2114" t="s">
        <v>15762</v>
      </c>
      <c r="R2114">
        <v>15284</v>
      </c>
      <c r="T2114" t="s">
        <v>6363</v>
      </c>
      <c r="V2114" t="s">
        <v>15763</v>
      </c>
      <c r="W2114">
        <v>26050</v>
      </c>
    </row>
    <row r="2115" spans="1:23" x14ac:dyDescent="0.25">
      <c r="A2115" t="s">
        <v>5560</v>
      </c>
      <c r="B2115">
        <v>1</v>
      </c>
      <c r="C2115" t="s">
        <v>5561</v>
      </c>
      <c r="D2115" t="s">
        <v>64</v>
      </c>
      <c r="E2115" t="s">
        <v>15764</v>
      </c>
      <c r="F2115" t="s">
        <v>6199</v>
      </c>
      <c r="G2115">
        <v>36</v>
      </c>
      <c r="H2115" t="s">
        <v>6860</v>
      </c>
      <c r="I2115" t="s">
        <v>5561</v>
      </c>
      <c r="J2115">
        <v>20809</v>
      </c>
      <c r="K2115">
        <v>4</v>
      </c>
      <c r="L2115" t="s">
        <v>6913</v>
      </c>
      <c r="M2115" t="s">
        <v>15765</v>
      </c>
      <c r="N2115">
        <v>25</v>
      </c>
      <c r="O2115" t="s">
        <v>15766</v>
      </c>
      <c r="P2115" t="s">
        <v>64</v>
      </c>
      <c r="R2115">
        <v>4035006</v>
      </c>
      <c r="T2115" t="s">
        <v>6313</v>
      </c>
      <c r="V2115" t="s">
        <v>15767</v>
      </c>
      <c r="W2115">
        <v>32148</v>
      </c>
    </row>
    <row r="2116" spans="1:23" x14ac:dyDescent="0.25">
      <c r="A2116" t="s">
        <v>15768</v>
      </c>
      <c r="B2116">
        <v>1</v>
      </c>
      <c r="C2116" t="s">
        <v>15769</v>
      </c>
      <c r="D2116" t="s">
        <v>102</v>
      </c>
      <c r="F2116" t="s">
        <v>6199</v>
      </c>
      <c r="G2116">
        <v>13</v>
      </c>
      <c r="H2116" t="s">
        <v>6367</v>
      </c>
      <c r="I2116" t="s">
        <v>15769</v>
      </c>
      <c r="J2116">
        <v>19221</v>
      </c>
      <c r="K2116">
        <v>5</v>
      </c>
      <c r="L2116" t="s">
        <v>15770</v>
      </c>
      <c r="M2116" t="s">
        <v>11239</v>
      </c>
      <c r="N2116">
        <v>26</v>
      </c>
      <c r="O2116" t="s">
        <v>15771</v>
      </c>
      <c r="P2116" t="s">
        <v>102</v>
      </c>
      <c r="R2116">
        <v>3060377</v>
      </c>
      <c r="T2116" t="s">
        <v>6219</v>
      </c>
      <c r="V2116" t="s">
        <v>8679</v>
      </c>
      <c r="W2116">
        <v>30579</v>
      </c>
    </row>
    <row r="2117" spans="1:23" x14ac:dyDescent="0.25">
      <c r="A2117" t="s">
        <v>524</v>
      </c>
      <c r="B2117">
        <v>1</v>
      </c>
      <c r="C2117" t="s">
        <v>15772</v>
      </c>
      <c r="D2117" t="s">
        <v>64</v>
      </c>
      <c r="E2117" t="s">
        <v>15773</v>
      </c>
      <c r="F2117" t="s">
        <v>6231</v>
      </c>
      <c r="G2117">
        <v>20</v>
      </c>
      <c r="H2117" t="s">
        <v>8040</v>
      </c>
      <c r="I2117" t="s">
        <v>15772</v>
      </c>
      <c r="J2117">
        <v>18451</v>
      </c>
      <c r="K2117">
        <v>6</v>
      </c>
      <c r="L2117" t="s">
        <v>9429</v>
      </c>
      <c r="M2117" t="s">
        <v>13554</v>
      </c>
      <c r="N2117">
        <v>29</v>
      </c>
      <c r="O2117" t="s">
        <v>15774</v>
      </c>
      <c r="P2117" t="s">
        <v>64</v>
      </c>
      <c r="R2117">
        <v>2575408</v>
      </c>
      <c r="T2117" t="s">
        <v>6264</v>
      </c>
      <c r="V2117" t="s">
        <v>15775</v>
      </c>
      <c r="W2117">
        <v>29694</v>
      </c>
    </row>
    <row r="2118" spans="1:23" x14ac:dyDescent="0.25">
      <c r="A2118" t="s">
        <v>15776</v>
      </c>
      <c r="B2118">
        <v>1</v>
      </c>
      <c r="C2118" t="s">
        <v>15777</v>
      </c>
      <c r="D2118" t="s">
        <v>102</v>
      </c>
      <c r="F2118" t="s">
        <v>6231</v>
      </c>
      <c r="G2118">
        <v>15</v>
      </c>
      <c r="H2118" t="s">
        <v>6776</v>
      </c>
      <c r="I2118" t="s">
        <v>15777</v>
      </c>
      <c r="J2118">
        <v>11517</v>
      </c>
      <c r="K2118">
        <v>10</v>
      </c>
      <c r="L2118" t="s">
        <v>11848</v>
      </c>
      <c r="M2118" t="s">
        <v>6316</v>
      </c>
      <c r="N2118">
        <v>33</v>
      </c>
      <c r="O2118" t="s">
        <v>15778</v>
      </c>
      <c r="P2118" t="s">
        <v>102</v>
      </c>
      <c r="R2118">
        <v>13703</v>
      </c>
      <c r="T2118" t="s">
        <v>6324</v>
      </c>
      <c r="V2118" t="s">
        <v>15779</v>
      </c>
      <c r="W2118">
        <v>24373</v>
      </c>
    </row>
    <row r="2119" spans="1:23" x14ac:dyDescent="0.25">
      <c r="A2119" t="s">
        <v>15780</v>
      </c>
      <c r="B2119">
        <v>1</v>
      </c>
      <c r="C2119" t="s">
        <v>15781</v>
      </c>
      <c r="D2119" t="s">
        <v>102</v>
      </c>
      <c r="F2119" t="s">
        <v>6199</v>
      </c>
      <c r="G2119">
        <v>0</v>
      </c>
      <c r="H2119" t="s">
        <v>15782</v>
      </c>
      <c r="I2119" t="s">
        <v>15781</v>
      </c>
      <c r="K2119">
        <v>2</v>
      </c>
      <c r="L2119" t="s">
        <v>11904</v>
      </c>
      <c r="M2119" t="s">
        <v>15783</v>
      </c>
      <c r="N2119">
        <v>23</v>
      </c>
      <c r="O2119" t="s">
        <v>15784</v>
      </c>
      <c r="P2119" t="s">
        <v>102</v>
      </c>
      <c r="T2119" t="s">
        <v>15782</v>
      </c>
      <c r="V2119" t="s">
        <v>6418</v>
      </c>
    </row>
    <row r="2120" spans="1:23" x14ac:dyDescent="0.25">
      <c r="A2120" t="s">
        <v>15785</v>
      </c>
      <c r="B2120">
        <v>1</v>
      </c>
      <c r="C2120" t="s">
        <v>15786</v>
      </c>
      <c r="D2120" t="s">
        <v>102</v>
      </c>
      <c r="F2120" t="s">
        <v>6199</v>
      </c>
      <c r="G2120">
        <v>0</v>
      </c>
      <c r="H2120" t="s">
        <v>6776</v>
      </c>
      <c r="I2120" t="s">
        <v>15786</v>
      </c>
      <c r="J2120">
        <v>18535</v>
      </c>
      <c r="K2120">
        <v>9</v>
      </c>
      <c r="L2120" t="s">
        <v>14567</v>
      </c>
      <c r="M2120" t="s">
        <v>15787</v>
      </c>
      <c r="N2120">
        <v>30</v>
      </c>
      <c r="O2120" t="s">
        <v>15788</v>
      </c>
      <c r="P2120" t="s">
        <v>102</v>
      </c>
      <c r="T2120" t="s">
        <v>6212</v>
      </c>
      <c r="V2120" t="s">
        <v>15789</v>
      </c>
      <c r="W2120">
        <v>29738</v>
      </c>
    </row>
    <row r="2121" spans="1:23" x14ac:dyDescent="0.25">
      <c r="A2121" t="s">
        <v>15790</v>
      </c>
      <c r="B2121">
        <v>1</v>
      </c>
      <c r="C2121" t="s">
        <v>15791</v>
      </c>
      <c r="D2121" t="s">
        <v>102</v>
      </c>
      <c r="F2121" t="s">
        <v>6199</v>
      </c>
      <c r="G2121">
        <v>84</v>
      </c>
      <c r="H2121" t="s">
        <v>6410</v>
      </c>
      <c r="I2121" t="s">
        <v>15791</v>
      </c>
      <c r="K2121">
        <v>1</v>
      </c>
      <c r="L2121" t="s">
        <v>15792</v>
      </c>
      <c r="M2121" t="s">
        <v>6598</v>
      </c>
      <c r="N2121">
        <v>24</v>
      </c>
      <c r="O2121" t="s">
        <v>15793</v>
      </c>
      <c r="P2121" t="s">
        <v>102</v>
      </c>
      <c r="T2121" t="s">
        <v>6346</v>
      </c>
      <c r="V2121" t="s">
        <v>11657</v>
      </c>
    </row>
    <row r="2122" spans="1:23" x14ac:dyDescent="0.25">
      <c r="A2122" t="s">
        <v>15794</v>
      </c>
      <c r="B2122">
        <v>1</v>
      </c>
      <c r="C2122" t="s">
        <v>15795</v>
      </c>
      <c r="D2122" t="s">
        <v>102</v>
      </c>
      <c r="F2122" t="s">
        <v>6199</v>
      </c>
      <c r="G2122">
        <v>1</v>
      </c>
      <c r="H2122" t="s">
        <v>6276</v>
      </c>
      <c r="I2122" t="s">
        <v>15795</v>
      </c>
      <c r="J2122">
        <v>19367</v>
      </c>
      <c r="K2122">
        <v>5</v>
      </c>
      <c r="L2122" t="s">
        <v>9037</v>
      </c>
      <c r="M2122" t="s">
        <v>7184</v>
      </c>
      <c r="N2122">
        <v>26</v>
      </c>
      <c r="O2122" t="s">
        <v>15796</v>
      </c>
      <c r="P2122" t="s">
        <v>102</v>
      </c>
      <c r="R2122">
        <v>3051897</v>
      </c>
      <c r="T2122" t="s">
        <v>6227</v>
      </c>
      <c r="V2122" t="s">
        <v>6243</v>
      </c>
      <c r="W2122">
        <v>30688</v>
      </c>
    </row>
    <row r="2123" spans="1:23" x14ac:dyDescent="0.25">
      <c r="A2123" t="s">
        <v>426</v>
      </c>
      <c r="B2123">
        <v>1</v>
      </c>
      <c r="C2123" t="s">
        <v>15797</v>
      </c>
      <c r="D2123" t="s">
        <v>102</v>
      </c>
      <c r="E2123" t="s">
        <v>15798</v>
      </c>
      <c r="F2123" t="s">
        <v>6231</v>
      </c>
      <c r="G2123">
        <v>18</v>
      </c>
      <c r="H2123" t="s">
        <v>6296</v>
      </c>
      <c r="I2123" t="s">
        <v>15797</v>
      </c>
      <c r="J2123">
        <v>19925</v>
      </c>
      <c r="K2123">
        <v>4</v>
      </c>
      <c r="L2123" t="s">
        <v>6641</v>
      </c>
      <c r="M2123" t="s">
        <v>6704</v>
      </c>
      <c r="N2123">
        <v>26</v>
      </c>
      <c r="O2123" t="s">
        <v>15799</v>
      </c>
      <c r="P2123" t="s">
        <v>102</v>
      </c>
      <c r="R2123">
        <v>4040792</v>
      </c>
      <c r="T2123" t="s">
        <v>6355</v>
      </c>
      <c r="V2123" t="s">
        <v>15800</v>
      </c>
      <c r="W2123">
        <v>31102</v>
      </c>
    </row>
    <row r="2124" spans="1:23" x14ac:dyDescent="0.25">
      <c r="A2124" t="s">
        <v>897</v>
      </c>
      <c r="B2124">
        <v>1</v>
      </c>
      <c r="C2124" t="s">
        <v>15801</v>
      </c>
      <c r="D2124" t="s">
        <v>64</v>
      </c>
      <c r="E2124" t="s">
        <v>15802</v>
      </c>
      <c r="F2124" t="s">
        <v>6231</v>
      </c>
      <c r="G2124">
        <v>22</v>
      </c>
      <c r="H2124" t="s">
        <v>6629</v>
      </c>
      <c r="I2124" t="s">
        <v>15801</v>
      </c>
      <c r="J2124">
        <v>12774</v>
      </c>
      <c r="K2124">
        <v>11</v>
      </c>
      <c r="L2124" t="s">
        <v>15803</v>
      </c>
      <c r="M2124" t="s">
        <v>13934</v>
      </c>
      <c r="N2124">
        <v>32</v>
      </c>
      <c r="O2124" t="s">
        <v>15804</v>
      </c>
      <c r="P2124" t="s">
        <v>64</v>
      </c>
      <c r="R2124">
        <v>14028</v>
      </c>
      <c r="T2124" t="s">
        <v>6346</v>
      </c>
      <c r="V2124" t="s">
        <v>15805</v>
      </c>
      <c r="W2124">
        <v>24860</v>
      </c>
    </row>
    <row r="2125" spans="1:23" x14ac:dyDescent="0.25">
      <c r="A2125" t="s">
        <v>15806</v>
      </c>
      <c r="B2125">
        <v>1</v>
      </c>
      <c r="C2125" t="s">
        <v>15807</v>
      </c>
      <c r="D2125" t="s">
        <v>64</v>
      </c>
      <c r="F2125" t="s">
        <v>6231</v>
      </c>
      <c r="G2125">
        <v>36</v>
      </c>
      <c r="H2125" t="s">
        <v>7189</v>
      </c>
      <c r="I2125" t="s">
        <v>15807</v>
      </c>
      <c r="J2125">
        <v>16423</v>
      </c>
      <c r="K2125">
        <v>1</v>
      </c>
      <c r="L2125" t="s">
        <v>15808</v>
      </c>
      <c r="M2125" t="s">
        <v>15809</v>
      </c>
      <c r="N2125">
        <v>27</v>
      </c>
      <c r="O2125" t="s">
        <v>15810</v>
      </c>
      <c r="P2125" t="s">
        <v>64</v>
      </c>
      <c r="R2125">
        <v>16885</v>
      </c>
      <c r="T2125" t="s">
        <v>6417</v>
      </c>
      <c r="V2125" t="s">
        <v>15811</v>
      </c>
      <c r="W2125">
        <v>27714</v>
      </c>
    </row>
    <row r="2126" spans="1:23" x14ac:dyDescent="0.25">
      <c r="A2126" t="s">
        <v>528</v>
      </c>
      <c r="B2126">
        <v>1</v>
      </c>
      <c r="C2126" t="s">
        <v>15812</v>
      </c>
      <c r="D2126" t="s">
        <v>64</v>
      </c>
      <c r="E2126" t="s">
        <v>15813</v>
      </c>
      <c r="F2126" t="s">
        <v>6199</v>
      </c>
      <c r="G2126">
        <v>32</v>
      </c>
      <c r="H2126" t="s">
        <v>8955</v>
      </c>
      <c r="I2126" t="s">
        <v>15812</v>
      </c>
      <c r="J2126">
        <v>15966</v>
      </c>
      <c r="K2126">
        <v>8</v>
      </c>
      <c r="L2126" t="s">
        <v>6678</v>
      </c>
      <c r="M2126" t="s">
        <v>15814</v>
      </c>
      <c r="N2126">
        <v>29</v>
      </c>
      <c r="O2126" t="s">
        <v>15815</v>
      </c>
      <c r="P2126" t="s">
        <v>64</v>
      </c>
      <c r="R2126">
        <v>16994</v>
      </c>
      <c r="T2126" t="s">
        <v>6346</v>
      </c>
      <c r="V2126" t="s">
        <v>15816</v>
      </c>
      <c r="W2126">
        <v>27790</v>
      </c>
    </row>
    <row r="2127" spans="1:23" x14ac:dyDescent="0.25">
      <c r="A2127" t="s">
        <v>15817</v>
      </c>
      <c r="B2127">
        <v>1</v>
      </c>
      <c r="C2127" t="s">
        <v>15818</v>
      </c>
      <c r="D2127" t="s">
        <v>102</v>
      </c>
      <c r="F2127" t="s">
        <v>6199</v>
      </c>
      <c r="H2127" t="s">
        <v>6336</v>
      </c>
      <c r="I2127" t="s">
        <v>15818</v>
      </c>
      <c r="K2127">
        <v>0</v>
      </c>
      <c r="L2127" t="s">
        <v>10426</v>
      </c>
      <c r="M2127" t="s">
        <v>15819</v>
      </c>
      <c r="O2127" t="s">
        <v>15820</v>
      </c>
      <c r="P2127" t="s">
        <v>102</v>
      </c>
      <c r="Q2127" t="s">
        <v>6922</v>
      </c>
      <c r="T2127" t="s">
        <v>6204</v>
      </c>
    </row>
    <row r="2128" spans="1:23" x14ac:dyDescent="0.25">
      <c r="A2128" t="s">
        <v>15821</v>
      </c>
      <c r="B2128">
        <v>1</v>
      </c>
      <c r="C2128" t="s">
        <v>15822</v>
      </c>
      <c r="D2128" t="s">
        <v>102</v>
      </c>
      <c r="F2128" t="s">
        <v>6199</v>
      </c>
      <c r="G2128">
        <v>89</v>
      </c>
      <c r="H2128" t="s">
        <v>7128</v>
      </c>
      <c r="I2128" t="s">
        <v>15822</v>
      </c>
      <c r="K2128">
        <v>2</v>
      </c>
      <c r="L2128" t="s">
        <v>15823</v>
      </c>
      <c r="M2128" t="s">
        <v>7571</v>
      </c>
      <c r="N2128">
        <v>25</v>
      </c>
      <c r="O2128" t="s">
        <v>15824</v>
      </c>
      <c r="P2128" t="s">
        <v>102</v>
      </c>
      <c r="T2128" t="s">
        <v>6264</v>
      </c>
      <c r="V2128" t="s">
        <v>15825</v>
      </c>
    </row>
    <row r="2129" spans="1:23" x14ac:dyDescent="0.25">
      <c r="A2129" t="s">
        <v>15826</v>
      </c>
      <c r="B2129">
        <v>1</v>
      </c>
      <c r="C2129" t="s">
        <v>15827</v>
      </c>
      <c r="D2129" t="s">
        <v>102</v>
      </c>
      <c r="E2129" t="s">
        <v>15828</v>
      </c>
      <c r="F2129" t="s">
        <v>6199</v>
      </c>
      <c r="G2129">
        <v>4</v>
      </c>
      <c r="H2129" t="s">
        <v>6697</v>
      </c>
      <c r="I2129" t="s">
        <v>15827</v>
      </c>
      <c r="J2129">
        <v>20487</v>
      </c>
      <c r="K2129">
        <v>7</v>
      </c>
      <c r="L2129" t="s">
        <v>6240</v>
      </c>
      <c r="M2129" t="s">
        <v>9697</v>
      </c>
      <c r="N2129">
        <v>29</v>
      </c>
      <c r="O2129" t="s">
        <v>15829</v>
      </c>
      <c r="P2129" t="s">
        <v>102</v>
      </c>
      <c r="R2129">
        <v>3115255</v>
      </c>
      <c r="T2129" t="s">
        <v>6454</v>
      </c>
      <c r="V2129" t="s">
        <v>15830</v>
      </c>
      <c r="W2129">
        <v>31641</v>
      </c>
    </row>
    <row r="2130" spans="1:23" x14ac:dyDescent="0.25">
      <c r="A2130" t="s">
        <v>15831</v>
      </c>
      <c r="B2130">
        <v>1</v>
      </c>
      <c r="C2130" t="s">
        <v>15832</v>
      </c>
      <c r="D2130" t="s">
        <v>126</v>
      </c>
      <c r="F2130" t="s">
        <v>6199</v>
      </c>
      <c r="H2130" t="s">
        <v>2866</v>
      </c>
      <c r="I2130" t="s">
        <v>15832</v>
      </c>
      <c r="K2130">
        <v>1</v>
      </c>
      <c r="L2130" t="s">
        <v>9474</v>
      </c>
      <c r="M2130" t="s">
        <v>15833</v>
      </c>
      <c r="N2130">
        <v>23</v>
      </c>
      <c r="O2130" t="s">
        <v>15834</v>
      </c>
      <c r="P2130" t="s">
        <v>126</v>
      </c>
      <c r="T2130" t="s">
        <v>6227</v>
      </c>
      <c r="V2130" t="s">
        <v>15835</v>
      </c>
    </row>
    <row r="2131" spans="1:23" x14ac:dyDescent="0.25">
      <c r="A2131" t="s">
        <v>15836</v>
      </c>
      <c r="B2131">
        <v>1</v>
      </c>
      <c r="C2131" t="s">
        <v>15837</v>
      </c>
      <c r="D2131" t="s">
        <v>102</v>
      </c>
      <c r="F2131" t="s">
        <v>6199</v>
      </c>
      <c r="G2131">
        <v>85</v>
      </c>
      <c r="H2131" t="s">
        <v>6296</v>
      </c>
      <c r="I2131" t="s">
        <v>15837</v>
      </c>
      <c r="J2131">
        <v>25905</v>
      </c>
      <c r="K2131">
        <v>1</v>
      </c>
      <c r="L2131" t="s">
        <v>6560</v>
      </c>
      <c r="M2131" t="s">
        <v>15838</v>
      </c>
      <c r="N2131">
        <v>25</v>
      </c>
      <c r="O2131" t="s">
        <v>15839</v>
      </c>
      <c r="P2131" t="s">
        <v>102</v>
      </c>
      <c r="T2131" t="s">
        <v>6227</v>
      </c>
      <c r="U2131" t="s">
        <v>62</v>
      </c>
      <c r="V2131" t="s">
        <v>15840</v>
      </c>
    </row>
    <row r="2132" spans="1:23" x14ac:dyDescent="0.25">
      <c r="A2132" t="s">
        <v>15841</v>
      </c>
      <c r="B2132">
        <v>1</v>
      </c>
      <c r="C2132" t="s">
        <v>15842</v>
      </c>
      <c r="D2132" t="s">
        <v>64</v>
      </c>
      <c r="F2132" t="s">
        <v>6231</v>
      </c>
      <c r="H2132" t="s">
        <v>6232</v>
      </c>
      <c r="I2132" t="s">
        <v>15842</v>
      </c>
      <c r="J2132">
        <v>22129</v>
      </c>
      <c r="K2132">
        <v>0</v>
      </c>
      <c r="L2132" t="s">
        <v>15843</v>
      </c>
      <c r="M2132" t="s">
        <v>8179</v>
      </c>
      <c r="O2132" t="s">
        <v>15844</v>
      </c>
      <c r="P2132" t="s">
        <v>64</v>
      </c>
      <c r="Q2132" t="s">
        <v>6411</v>
      </c>
      <c r="T2132" t="s">
        <v>6324</v>
      </c>
    </row>
    <row r="2133" spans="1:23" x14ac:dyDescent="0.25">
      <c r="A2133" t="s">
        <v>15845</v>
      </c>
      <c r="B2133">
        <v>1</v>
      </c>
      <c r="C2133" t="s">
        <v>15846</v>
      </c>
      <c r="D2133" t="s">
        <v>6610</v>
      </c>
      <c r="E2133" t="s">
        <v>15847</v>
      </c>
      <c r="F2133" t="s">
        <v>6199</v>
      </c>
      <c r="G2133">
        <v>8</v>
      </c>
      <c r="H2133" t="s">
        <v>6776</v>
      </c>
      <c r="I2133" t="s">
        <v>15846</v>
      </c>
      <c r="J2133">
        <v>21204</v>
      </c>
      <c r="K2133">
        <v>3</v>
      </c>
      <c r="L2133" t="s">
        <v>14422</v>
      </c>
      <c r="M2133" t="s">
        <v>15848</v>
      </c>
      <c r="N2133">
        <v>25</v>
      </c>
      <c r="O2133" t="s">
        <v>15849</v>
      </c>
      <c r="P2133" t="s">
        <v>6610</v>
      </c>
      <c r="R2133">
        <v>3133168</v>
      </c>
      <c r="T2133" t="s">
        <v>6264</v>
      </c>
      <c r="V2133" t="s">
        <v>15850</v>
      </c>
      <c r="W2133">
        <v>32166</v>
      </c>
    </row>
    <row r="2134" spans="1:23" x14ac:dyDescent="0.25">
      <c r="A2134" t="s">
        <v>657</v>
      </c>
      <c r="B2134">
        <v>1</v>
      </c>
      <c r="C2134" t="s">
        <v>15851</v>
      </c>
      <c r="D2134" t="s">
        <v>126</v>
      </c>
      <c r="F2134" t="s">
        <v>6231</v>
      </c>
      <c r="G2134">
        <v>86</v>
      </c>
      <c r="H2134" t="s">
        <v>6208</v>
      </c>
      <c r="I2134" t="s">
        <v>15851</v>
      </c>
      <c r="J2134">
        <v>16958</v>
      </c>
      <c r="K2134">
        <v>7</v>
      </c>
      <c r="L2134" t="s">
        <v>6659</v>
      </c>
      <c r="M2134" t="s">
        <v>15852</v>
      </c>
      <c r="N2134">
        <v>29</v>
      </c>
      <c r="O2134" t="s">
        <v>15853</v>
      </c>
      <c r="P2134" t="s">
        <v>126</v>
      </c>
      <c r="R2134">
        <v>2510611</v>
      </c>
      <c r="T2134" t="s">
        <v>6227</v>
      </c>
      <c r="V2134" t="s">
        <v>11787</v>
      </c>
      <c r="W2134">
        <v>28586</v>
      </c>
    </row>
    <row r="2135" spans="1:23" x14ac:dyDescent="0.25">
      <c r="A2135" t="s">
        <v>15854</v>
      </c>
      <c r="B2135">
        <v>1</v>
      </c>
      <c r="C2135" t="s">
        <v>15855</v>
      </c>
      <c r="F2135" t="s">
        <v>6231</v>
      </c>
      <c r="G2135">
        <v>0</v>
      </c>
      <c r="H2135" t="s">
        <v>30</v>
      </c>
      <c r="I2135" t="s">
        <v>15855</v>
      </c>
      <c r="J2135">
        <v>19756</v>
      </c>
      <c r="K2135">
        <v>0</v>
      </c>
      <c r="L2135" t="s">
        <v>6017</v>
      </c>
      <c r="M2135" t="s">
        <v>15856</v>
      </c>
      <c r="O2135" t="s">
        <v>15857</v>
      </c>
      <c r="P2135" t="s">
        <v>30</v>
      </c>
      <c r="T2135" t="s">
        <v>30</v>
      </c>
    </row>
    <row r="2136" spans="1:23" x14ac:dyDescent="0.25">
      <c r="A2136" t="s">
        <v>15858</v>
      </c>
      <c r="B2136">
        <v>1</v>
      </c>
      <c r="C2136" t="s">
        <v>15859</v>
      </c>
      <c r="F2136" t="s">
        <v>6231</v>
      </c>
      <c r="G2136">
        <v>0</v>
      </c>
      <c r="H2136" t="s">
        <v>30</v>
      </c>
      <c r="I2136" t="s">
        <v>15859</v>
      </c>
      <c r="J2136">
        <v>18826</v>
      </c>
      <c r="K2136">
        <v>0</v>
      </c>
      <c r="L2136" t="s">
        <v>15860</v>
      </c>
      <c r="M2136" t="s">
        <v>6361</v>
      </c>
      <c r="O2136" t="s">
        <v>15861</v>
      </c>
      <c r="P2136" t="s">
        <v>30</v>
      </c>
      <c r="T2136" t="s">
        <v>30</v>
      </c>
    </row>
    <row r="2137" spans="1:23" x14ac:dyDescent="0.25">
      <c r="A2137" t="s">
        <v>15862</v>
      </c>
      <c r="B2137">
        <v>1</v>
      </c>
      <c r="C2137" t="s">
        <v>15863</v>
      </c>
      <c r="D2137" t="s">
        <v>31</v>
      </c>
      <c r="F2137" t="s">
        <v>6199</v>
      </c>
      <c r="H2137" t="s">
        <v>6296</v>
      </c>
      <c r="I2137" t="s">
        <v>15863</v>
      </c>
      <c r="K2137">
        <v>1</v>
      </c>
      <c r="L2137" t="s">
        <v>8788</v>
      </c>
      <c r="M2137" t="s">
        <v>15864</v>
      </c>
      <c r="O2137" t="s">
        <v>15865</v>
      </c>
      <c r="P2137" t="s">
        <v>31</v>
      </c>
      <c r="T2137" t="s">
        <v>6219</v>
      </c>
    </row>
    <row r="2138" spans="1:23" x14ac:dyDescent="0.25">
      <c r="A2138" t="s">
        <v>527</v>
      </c>
      <c r="B2138">
        <v>1</v>
      </c>
      <c r="C2138" t="s">
        <v>15866</v>
      </c>
      <c r="D2138" t="s">
        <v>6787</v>
      </c>
      <c r="E2138" t="s">
        <v>15867</v>
      </c>
      <c r="F2138" t="s">
        <v>6231</v>
      </c>
      <c r="G2138">
        <v>32</v>
      </c>
      <c r="H2138" t="s">
        <v>8040</v>
      </c>
      <c r="I2138" t="s">
        <v>15866</v>
      </c>
      <c r="J2138">
        <v>15631</v>
      </c>
      <c r="K2138">
        <v>10</v>
      </c>
      <c r="L2138" t="s">
        <v>8320</v>
      </c>
      <c r="M2138" t="s">
        <v>13178</v>
      </c>
      <c r="N2138">
        <v>31</v>
      </c>
      <c r="O2138" t="s">
        <v>15868</v>
      </c>
      <c r="P2138" t="s">
        <v>64</v>
      </c>
      <c r="R2138">
        <v>15351</v>
      </c>
      <c r="T2138" t="s">
        <v>6264</v>
      </c>
      <c r="V2138" t="s">
        <v>15869</v>
      </c>
      <c r="W2138">
        <v>26299</v>
      </c>
    </row>
    <row r="2139" spans="1:23" x14ac:dyDescent="0.25">
      <c r="A2139" t="s">
        <v>15870</v>
      </c>
      <c r="B2139">
        <v>1</v>
      </c>
      <c r="C2139" t="s">
        <v>15871</v>
      </c>
      <c r="F2139" t="s">
        <v>6231</v>
      </c>
      <c r="G2139">
        <v>0</v>
      </c>
      <c r="H2139" t="s">
        <v>30</v>
      </c>
      <c r="I2139" t="s">
        <v>15871</v>
      </c>
      <c r="J2139">
        <v>21860</v>
      </c>
      <c r="K2139">
        <v>0</v>
      </c>
      <c r="L2139" t="s">
        <v>7472</v>
      </c>
      <c r="M2139" t="s">
        <v>15872</v>
      </c>
      <c r="O2139" t="s">
        <v>15873</v>
      </c>
      <c r="P2139" t="s">
        <v>30</v>
      </c>
      <c r="T2139" t="s">
        <v>30</v>
      </c>
    </row>
    <row r="2140" spans="1:23" x14ac:dyDescent="0.25">
      <c r="A2140" t="s">
        <v>465</v>
      </c>
      <c r="B2140">
        <v>1</v>
      </c>
      <c r="C2140" t="s">
        <v>2753</v>
      </c>
      <c r="D2140" t="s">
        <v>126</v>
      </c>
      <c r="E2140" t="s">
        <v>15874</v>
      </c>
      <c r="F2140" t="s">
        <v>6199</v>
      </c>
      <c r="G2140">
        <v>83</v>
      </c>
      <c r="H2140" t="s">
        <v>6200</v>
      </c>
      <c r="I2140" t="s">
        <v>2753</v>
      </c>
      <c r="J2140">
        <v>19988</v>
      </c>
      <c r="K2140">
        <v>8</v>
      </c>
      <c r="L2140" t="s">
        <v>6246</v>
      </c>
      <c r="M2140" t="s">
        <v>15875</v>
      </c>
      <c r="N2140">
        <v>31</v>
      </c>
      <c r="O2140" t="s">
        <v>15876</v>
      </c>
      <c r="P2140" t="s">
        <v>126</v>
      </c>
      <c r="Q2140" t="s">
        <v>8232</v>
      </c>
      <c r="R2140">
        <v>3122920</v>
      </c>
      <c r="S2140">
        <v>3</v>
      </c>
      <c r="T2140" t="s">
        <v>6204</v>
      </c>
      <c r="U2140" t="s">
        <v>2213</v>
      </c>
      <c r="V2140" t="s">
        <v>15877</v>
      </c>
      <c r="W2140">
        <v>31220</v>
      </c>
    </row>
    <row r="2141" spans="1:23" x14ac:dyDescent="0.25">
      <c r="A2141" t="s">
        <v>924</v>
      </c>
      <c r="B2141">
        <v>1</v>
      </c>
      <c r="C2141" t="s">
        <v>15878</v>
      </c>
      <c r="D2141" t="s">
        <v>64</v>
      </c>
      <c r="F2141" t="s">
        <v>6231</v>
      </c>
      <c r="G2141">
        <v>0</v>
      </c>
      <c r="H2141" t="s">
        <v>6629</v>
      </c>
      <c r="I2141" t="s">
        <v>15878</v>
      </c>
      <c r="J2141">
        <v>16557</v>
      </c>
      <c r="K2141">
        <v>8</v>
      </c>
      <c r="L2141" t="s">
        <v>6246</v>
      </c>
      <c r="M2141" t="s">
        <v>15879</v>
      </c>
      <c r="N2141">
        <v>30</v>
      </c>
      <c r="O2141" t="s">
        <v>15880</v>
      </c>
      <c r="P2141" t="s">
        <v>64</v>
      </c>
      <c r="R2141">
        <v>16838</v>
      </c>
      <c r="T2141" t="s">
        <v>6264</v>
      </c>
      <c r="V2141" t="s">
        <v>15881</v>
      </c>
      <c r="W2141">
        <v>27732</v>
      </c>
    </row>
    <row r="2142" spans="1:23" x14ac:dyDescent="0.25">
      <c r="A2142" t="s">
        <v>15882</v>
      </c>
      <c r="B2142">
        <v>1</v>
      </c>
      <c r="C2142" t="s">
        <v>15883</v>
      </c>
      <c r="D2142" t="s">
        <v>102</v>
      </c>
      <c r="F2142" t="s">
        <v>6199</v>
      </c>
      <c r="H2142" t="s">
        <v>8014</v>
      </c>
      <c r="I2142" t="s">
        <v>15883</v>
      </c>
      <c r="K2142">
        <v>1</v>
      </c>
      <c r="L2142" t="s">
        <v>15884</v>
      </c>
      <c r="M2142" t="s">
        <v>14104</v>
      </c>
      <c r="N2142">
        <v>23</v>
      </c>
      <c r="O2142" t="s">
        <v>15885</v>
      </c>
      <c r="P2142" t="s">
        <v>102</v>
      </c>
      <c r="T2142" t="s">
        <v>6446</v>
      </c>
      <c r="V2142" t="s">
        <v>15886</v>
      </c>
    </row>
    <row r="2143" spans="1:23" x14ac:dyDescent="0.25">
      <c r="A2143" t="s">
        <v>15887</v>
      </c>
      <c r="B2143">
        <v>1</v>
      </c>
      <c r="C2143" t="s">
        <v>15888</v>
      </c>
      <c r="D2143" t="s">
        <v>126</v>
      </c>
      <c r="F2143" t="s">
        <v>6199</v>
      </c>
      <c r="H2143" t="s">
        <v>6658</v>
      </c>
      <c r="I2143" t="s">
        <v>15888</v>
      </c>
      <c r="K2143">
        <v>0</v>
      </c>
      <c r="L2143" t="s">
        <v>8921</v>
      </c>
      <c r="M2143" t="s">
        <v>6885</v>
      </c>
      <c r="O2143" t="s">
        <v>15889</v>
      </c>
      <c r="P2143" t="s">
        <v>126</v>
      </c>
      <c r="T2143" t="s">
        <v>6204</v>
      </c>
    </row>
    <row r="2144" spans="1:23" x14ac:dyDescent="0.25">
      <c r="A2144" t="s">
        <v>15890</v>
      </c>
      <c r="B2144">
        <v>1</v>
      </c>
      <c r="C2144" t="s">
        <v>15891</v>
      </c>
      <c r="D2144" t="s">
        <v>102</v>
      </c>
      <c r="E2144" t="s">
        <v>15892</v>
      </c>
      <c r="F2144" t="s">
        <v>6199</v>
      </c>
      <c r="G2144">
        <v>82</v>
      </c>
      <c r="H2144" t="s">
        <v>6392</v>
      </c>
      <c r="I2144" t="s">
        <v>15891</v>
      </c>
      <c r="J2144">
        <v>20629</v>
      </c>
      <c r="K2144">
        <v>4</v>
      </c>
      <c r="L2144" t="s">
        <v>7207</v>
      </c>
      <c r="M2144" t="s">
        <v>11212</v>
      </c>
      <c r="N2144">
        <v>26</v>
      </c>
      <c r="O2144" t="s">
        <v>15893</v>
      </c>
      <c r="P2144" t="s">
        <v>102</v>
      </c>
      <c r="R2144">
        <v>3051751</v>
      </c>
      <c r="T2144" t="s">
        <v>6346</v>
      </c>
      <c r="V2144" t="s">
        <v>15894</v>
      </c>
      <c r="W2144">
        <v>31716</v>
      </c>
    </row>
    <row r="2145" spans="1:23" x14ac:dyDescent="0.25">
      <c r="A2145" t="s">
        <v>694</v>
      </c>
      <c r="B2145">
        <v>1</v>
      </c>
      <c r="C2145" t="s">
        <v>15895</v>
      </c>
      <c r="D2145" t="s">
        <v>102</v>
      </c>
      <c r="E2145" t="s">
        <v>15896</v>
      </c>
      <c r="F2145" t="s">
        <v>6231</v>
      </c>
      <c r="G2145">
        <v>18</v>
      </c>
      <c r="H2145" t="s">
        <v>6416</v>
      </c>
      <c r="I2145" t="s">
        <v>15895</v>
      </c>
      <c r="J2145">
        <v>16536</v>
      </c>
      <c r="K2145">
        <v>8</v>
      </c>
      <c r="L2145" t="s">
        <v>15897</v>
      </c>
      <c r="M2145" t="s">
        <v>15898</v>
      </c>
      <c r="N2145">
        <v>30</v>
      </c>
      <c r="O2145" t="s">
        <v>15899</v>
      </c>
      <c r="P2145" t="s">
        <v>102</v>
      </c>
      <c r="R2145">
        <v>17032</v>
      </c>
      <c r="T2145" t="s">
        <v>6446</v>
      </c>
      <c r="V2145" t="s">
        <v>15900</v>
      </c>
      <c r="W2145">
        <v>28071</v>
      </c>
    </row>
    <row r="2146" spans="1:23" x14ac:dyDescent="0.25">
      <c r="A2146" t="s">
        <v>15901</v>
      </c>
      <c r="B2146">
        <v>1</v>
      </c>
      <c r="C2146" t="s">
        <v>15902</v>
      </c>
      <c r="D2146" t="s">
        <v>102</v>
      </c>
      <c r="E2146" t="s">
        <v>15903</v>
      </c>
      <c r="F2146" t="s">
        <v>6199</v>
      </c>
      <c r="G2146">
        <v>83</v>
      </c>
      <c r="H2146" t="s">
        <v>6697</v>
      </c>
      <c r="I2146" t="s">
        <v>15902</v>
      </c>
      <c r="J2146">
        <v>21309</v>
      </c>
      <c r="K2146">
        <v>3</v>
      </c>
      <c r="L2146" t="s">
        <v>15904</v>
      </c>
      <c r="M2146" t="s">
        <v>15905</v>
      </c>
      <c r="N2146">
        <v>25</v>
      </c>
      <c r="O2146" t="s">
        <v>15906</v>
      </c>
      <c r="P2146" t="s">
        <v>102</v>
      </c>
      <c r="R2146">
        <v>3929698</v>
      </c>
      <c r="T2146" t="s">
        <v>6219</v>
      </c>
      <c r="V2146" t="s">
        <v>15907</v>
      </c>
      <c r="W2146">
        <v>32150</v>
      </c>
    </row>
    <row r="2147" spans="1:23" x14ac:dyDescent="0.25">
      <c r="A2147" t="s">
        <v>15908</v>
      </c>
      <c r="B2147">
        <v>1</v>
      </c>
      <c r="C2147" t="s">
        <v>15909</v>
      </c>
      <c r="D2147" t="s">
        <v>126</v>
      </c>
      <c r="F2147" t="s">
        <v>6231</v>
      </c>
      <c r="G2147">
        <v>49</v>
      </c>
      <c r="H2147" t="s">
        <v>2866</v>
      </c>
      <c r="I2147" t="s">
        <v>15909</v>
      </c>
      <c r="K2147">
        <v>1</v>
      </c>
      <c r="L2147" t="s">
        <v>6637</v>
      </c>
      <c r="M2147" t="s">
        <v>6269</v>
      </c>
      <c r="N2147">
        <v>24</v>
      </c>
      <c r="O2147" t="s">
        <v>15910</v>
      </c>
      <c r="P2147" t="s">
        <v>126</v>
      </c>
      <c r="T2147" t="s">
        <v>6355</v>
      </c>
      <c r="V2147" t="s">
        <v>15911</v>
      </c>
    </row>
    <row r="2148" spans="1:23" x14ac:dyDescent="0.25">
      <c r="A2148" t="s">
        <v>15912</v>
      </c>
      <c r="B2148">
        <v>1</v>
      </c>
      <c r="C2148" t="s">
        <v>15913</v>
      </c>
      <c r="D2148" t="s">
        <v>64</v>
      </c>
      <c r="F2148" t="s">
        <v>6199</v>
      </c>
      <c r="G2148">
        <v>36</v>
      </c>
      <c r="H2148" t="s">
        <v>6315</v>
      </c>
      <c r="I2148" t="s">
        <v>15913</v>
      </c>
      <c r="K2148">
        <v>1</v>
      </c>
      <c r="L2148" t="s">
        <v>15914</v>
      </c>
      <c r="M2148" t="s">
        <v>15915</v>
      </c>
      <c r="N2148">
        <v>24</v>
      </c>
      <c r="O2148" t="s">
        <v>15916</v>
      </c>
      <c r="P2148" t="s">
        <v>64</v>
      </c>
      <c r="T2148" t="s">
        <v>6313</v>
      </c>
      <c r="V2148" t="s">
        <v>15917</v>
      </c>
    </row>
    <row r="2149" spans="1:23" x14ac:dyDescent="0.25">
      <c r="A2149" t="s">
        <v>1966</v>
      </c>
      <c r="B2149">
        <v>1</v>
      </c>
      <c r="C2149" t="s">
        <v>5215</v>
      </c>
      <c r="D2149" t="s">
        <v>64</v>
      </c>
      <c r="F2149" t="s">
        <v>6199</v>
      </c>
      <c r="G2149">
        <v>38</v>
      </c>
      <c r="H2149" t="s">
        <v>6629</v>
      </c>
      <c r="I2149" t="s">
        <v>5215</v>
      </c>
      <c r="J2149">
        <v>22560</v>
      </c>
      <c r="K2149">
        <v>4</v>
      </c>
      <c r="L2149" t="s">
        <v>15918</v>
      </c>
      <c r="M2149" t="s">
        <v>10664</v>
      </c>
      <c r="N2149">
        <v>26</v>
      </c>
      <c r="O2149" t="s">
        <v>15919</v>
      </c>
      <c r="P2149" t="s">
        <v>64</v>
      </c>
      <c r="T2149" t="s">
        <v>6264</v>
      </c>
      <c r="V2149" t="s">
        <v>15920</v>
      </c>
    </row>
    <row r="2150" spans="1:23" x14ac:dyDescent="0.25">
      <c r="A2150" t="s">
        <v>2242</v>
      </c>
      <c r="B2150">
        <v>1</v>
      </c>
      <c r="C2150" t="s">
        <v>2603</v>
      </c>
      <c r="D2150" t="s">
        <v>102</v>
      </c>
      <c r="F2150" t="s">
        <v>6199</v>
      </c>
      <c r="G2150">
        <v>9</v>
      </c>
      <c r="H2150" t="s">
        <v>15921</v>
      </c>
      <c r="I2150" t="s">
        <v>2603</v>
      </c>
      <c r="J2150">
        <v>24068</v>
      </c>
      <c r="K2150">
        <v>4</v>
      </c>
      <c r="L2150" t="s">
        <v>15922</v>
      </c>
      <c r="M2150" t="s">
        <v>15923</v>
      </c>
      <c r="N2150">
        <v>30</v>
      </c>
      <c r="O2150" t="s">
        <v>15924</v>
      </c>
      <c r="P2150" t="s">
        <v>102</v>
      </c>
      <c r="S2150">
        <v>4</v>
      </c>
      <c r="T2150" t="s">
        <v>6332</v>
      </c>
      <c r="U2150" t="s">
        <v>2228</v>
      </c>
      <c r="V2150" t="s">
        <v>15925</v>
      </c>
    </row>
    <row r="2151" spans="1:23" x14ac:dyDescent="0.25">
      <c r="A2151" t="s">
        <v>15926</v>
      </c>
      <c r="B2151">
        <v>1</v>
      </c>
      <c r="C2151" t="s">
        <v>15927</v>
      </c>
      <c r="D2151" t="s">
        <v>102</v>
      </c>
      <c r="F2151" t="s">
        <v>6199</v>
      </c>
      <c r="G2151">
        <v>0</v>
      </c>
      <c r="H2151" t="s">
        <v>7232</v>
      </c>
      <c r="I2151" t="s">
        <v>15927</v>
      </c>
      <c r="K2151">
        <v>2</v>
      </c>
      <c r="L2151" t="s">
        <v>8076</v>
      </c>
      <c r="M2151" t="s">
        <v>15928</v>
      </c>
      <c r="N2151">
        <v>26</v>
      </c>
      <c r="O2151" t="s">
        <v>15929</v>
      </c>
      <c r="P2151" t="s">
        <v>102</v>
      </c>
      <c r="T2151" t="s">
        <v>6264</v>
      </c>
      <c r="V2151" t="s">
        <v>15930</v>
      </c>
    </row>
    <row r="2152" spans="1:23" x14ac:dyDescent="0.25">
      <c r="A2152" t="s">
        <v>15931</v>
      </c>
      <c r="B2152">
        <v>1</v>
      </c>
      <c r="C2152" t="s">
        <v>15932</v>
      </c>
      <c r="D2152" t="s">
        <v>126</v>
      </c>
      <c r="F2152" t="s">
        <v>6199</v>
      </c>
      <c r="H2152" t="s">
        <v>6988</v>
      </c>
      <c r="I2152" t="s">
        <v>15932</v>
      </c>
      <c r="K2152">
        <v>1</v>
      </c>
      <c r="L2152" t="s">
        <v>12810</v>
      </c>
      <c r="M2152" t="s">
        <v>15933</v>
      </c>
      <c r="O2152" t="s">
        <v>15934</v>
      </c>
      <c r="P2152" t="s">
        <v>126</v>
      </c>
      <c r="T2152" t="s">
        <v>6227</v>
      </c>
    </row>
    <row r="2153" spans="1:23" x14ac:dyDescent="0.25">
      <c r="A2153" t="s">
        <v>1480</v>
      </c>
      <c r="B2153">
        <v>1</v>
      </c>
      <c r="C2153" t="s">
        <v>1479</v>
      </c>
      <c r="D2153" t="s">
        <v>64</v>
      </c>
      <c r="F2153" t="s">
        <v>6199</v>
      </c>
      <c r="G2153">
        <v>29</v>
      </c>
      <c r="H2153" t="s">
        <v>6296</v>
      </c>
      <c r="I2153" t="s">
        <v>1479</v>
      </c>
      <c r="J2153">
        <v>25092</v>
      </c>
      <c r="K2153">
        <v>2</v>
      </c>
      <c r="L2153" t="s">
        <v>14197</v>
      </c>
      <c r="M2153" t="s">
        <v>15935</v>
      </c>
      <c r="N2153">
        <v>26</v>
      </c>
      <c r="O2153" t="s">
        <v>15936</v>
      </c>
      <c r="P2153" t="s">
        <v>64</v>
      </c>
      <c r="S2153">
        <v>2</v>
      </c>
      <c r="T2153" t="s">
        <v>6346</v>
      </c>
      <c r="U2153" t="s">
        <v>92</v>
      </c>
      <c r="V2153" t="s">
        <v>11354</v>
      </c>
    </row>
    <row r="2154" spans="1:23" x14ac:dyDescent="0.25">
      <c r="A2154" t="s">
        <v>15937</v>
      </c>
      <c r="B2154">
        <v>1</v>
      </c>
      <c r="C2154" t="s">
        <v>15938</v>
      </c>
      <c r="F2154" t="s">
        <v>6231</v>
      </c>
      <c r="G2154">
        <v>0</v>
      </c>
      <c r="H2154" t="s">
        <v>30</v>
      </c>
      <c r="I2154" t="s">
        <v>15938</v>
      </c>
      <c r="J2154">
        <v>18817</v>
      </c>
      <c r="K2154">
        <v>0</v>
      </c>
      <c r="L2154" t="s">
        <v>6019</v>
      </c>
      <c r="M2154" t="s">
        <v>15939</v>
      </c>
      <c r="O2154" t="s">
        <v>15940</v>
      </c>
      <c r="P2154" t="s">
        <v>30</v>
      </c>
      <c r="T2154" t="s">
        <v>30</v>
      </c>
    </row>
    <row r="2155" spans="1:23" x14ac:dyDescent="0.25">
      <c r="A2155" t="s">
        <v>15941</v>
      </c>
      <c r="B2155">
        <v>1</v>
      </c>
      <c r="C2155" t="s">
        <v>15942</v>
      </c>
      <c r="D2155" t="s">
        <v>64</v>
      </c>
      <c r="F2155" t="s">
        <v>6199</v>
      </c>
      <c r="G2155">
        <v>36</v>
      </c>
      <c r="H2155" t="s">
        <v>7069</v>
      </c>
      <c r="I2155" t="s">
        <v>15942</v>
      </c>
      <c r="J2155">
        <v>18437</v>
      </c>
      <c r="K2155">
        <v>5</v>
      </c>
      <c r="L2155" t="s">
        <v>15943</v>
      </c>
      <c r="M2155" t="s">
        <v>15944</v>
      </c>
      <c r="N2155">
        <v>27</v>
      </c>
      <c r="O2155" t="s">
        <v>15945</v>
      </c>
      <c r="P2155" t="s">
        <v>64</v>
      </c>
      <c r="R2155">
        <v>2977646</v>
      </c>
      <c r="T2155" t="s">
        <v>6212</v>
      </c>
      <c r="V2155" t="s">
        <v>15946</v>
      </c>
      <c r="W2155">
        <v>30087</v>
      </c>
    </row>
    <row r="2156" spans="1:23" x14ac:dyDescent="0.25">
      <c r="A2156" t="s">
        <v>15947</v>
      </c>
      <c r="B2156">
        <v>1</v>
      </c>
      <c r="C2156" t="s">
        <v>15948</v>
      </c>
      <c r="D2156" t="s">
        <v>29</v>
      </c>
      <c r="F2156" t="s">
        <v>6199</v>
      </c>
      <c r="G2156">
        <v>12</v>
      </c>
      <c r="H2156" t="s">
        <v>6239</v>
      </c>
      <c r="I2156" t="s">
        <v>15948</v>
      </c>
      <c r="J2156">
        <v>26083</v>
      </c>
      <c r="K2156">
        <v>1</v>
      </c>
      <c r="L2156" t="s">
        <v>7176</v>
      </c>
      <c r="M2156" t="s">
        <v>15949</v>
      </c>
      <c r="N2156">
        <v>25</v>
      </c>
      <c r="O2156" t="s">
        <v>15950</v>
      </c>
      <c r="P2156" t="s">
        <v>29</v>
      </c>
      <c r="S2156">
        <v>4</v>
      </c>
      <c r="T2156" t="s">
        <v>6212</v>
      </c>
      <c r="U2156" t="s">
        <v>2209</v>
      </c>
      <c r="V2156" t="s">
        <v>15951</v>
      </c>
    </row>
    <row r="2157" spans="1:23" x14ac:dyDescent="0.25">
      <c r="A2157" t="s">
        <v>15952</v>
      </c>
      <c r="B2157">
        <v>1</v>
      </c>
      <c r="C2157" t="s">
        <v>15953</v>
      </c>
      <c r="D2157" t="s">
        <v>126</v>
      </c>
      <c r="F2157" t="s">
        <v>6199</v>
      </c>
      <c r="G2157">
        <v>88</v>
      </c>
      <c r="H2157" t="s">
        <v>6351</v>
      </c>
      <c r="I2157" t="s">
        <v>15953</v>
      </c>
      <c r="J2157">
        <v>26463</v>
      </c>
      <c r="K2157">
        <v>1</v>
      </c>
      <c r="L2157" t="s">
        <v>8103</v>
      </c>
      <c r="M2157" t="s">
        <v>8550</v>
      </c>
      <c r="N2157">
        <v>25</v>
      </c>
      <c r="O2157" t="s">
        <v>15954</v>
      </c>
      <c r="P2157" t="s">
        <v>126</v>
      </c>
      <c r="T2157" t="s">
        <v>6355</v>
      </c>
      <c r="U2157" t="s">
        <v>2322</v>
      </c>
      <c r="V2157" t="s">
        <v>15955</v>
      </c>
    </row>
    <row r="2158" spans="1:23" x14ac:dyDescent="0.25">
      <c r="A2158" t="s">
        <v>15956</v>
      </c>
      <c r="B2158">
        <v>1</v>
      </c>
      <c r="C2158" t="s">
        <v>15957</v>
      </c>
      <c r="D2158" t="s">
        <v>102</v>
      </c>
      <c r="F2158" t="s">
        <v>6199</v>
      </c>
      <c r="H2158" t="s">
        <v>6697</v>
      </c>
      <c r="I2158" t="s">
        <v>15957</v>
      </c>
      <c r="K2158">
        <v>1</v>
      </c>
      <c r="L2158" t="s">
        <v>15958</v>
      </c>
      <c r="M2158" t="s">
        <v>15959</v>
      </c>
      <c r="O2158" t="s">
        <v>15960</v>
      </c>
      <c r="P2158" t="s">
        <v>102</v>
      </c>
      <c r="T2158" t="s">
        <v>6313</v>
      </c>
    </row>
    <row r="2159" spans="1:23" x14ac:dyDescent="0.25">
      <c r="A2159" t="s">
        <v>15961</v>
      </c>
      <c r="B2159">
        <v>1</v>
      </c>
      <c r="C2159" t="s">
        <v>15962</v>
      </c>
      <c r="D2159" t="s">
        <v>102</v>
      </c>
      <c r="F2159" t="s">
        <v>6199</v>
      </c>
      <c r="G2159">
        <v>84</v>
      </c>
      <c r="H2159" t="s">
        <v>6421</v>
      </c>
      <c r="I2159" t="s">
        <v>15962</v>
      </c>
      <c r="K2159">
        <v>1</v>
      </c>
      <c r="L2159" t="s">
        <v>12383</v>
      </c>
      <c r="M2159" t="s">
        <v>15963</v>
      </c>
      <c r="N2159">
        <v>24</v>
      </c>
      <c r="O2159" t="s">
        <v>15964</v>
      </c>
      <c r="P2159" t="s">
        <v>102</v>
      </c>
      <c r="T2159" t="s">
        <v>6212</v>
      </c>
      <c r="V2159" t="s">
        <v>15965</v>
      </c>
    </row>
    <row r="2160" spans="1:23" x14ac:dyDescent="0.25">
      <c r="A2160" t="s">
        <v>15966</v>
      </c>
      <c r="B2160">
        <v>1</v>
      </c>
      <c r="C2160" t="s">
        <v>15967</v>
      </c>
      <c r="D2160" t="s">
        <v>6787</v>
      </c>
      <c r="F2160" t="s">
        <v>6231</v>
      </c>
      <c r="G2160">
        <v>44</v>
      </c>
      <c r="H2160" t="s">
        <v>6746</v>
      </c>
      <c r="I2160" t="s">
        <v>15967</v>
      </c>
      <c r="J2160">
        <v>15818</v>
      </c>
      <c r="K2160">
        <v>0</v>
      </c>
      <c r="L2160" t="s">
        <v>10457</v>
      </c>
      <c r="M2160" t="s">
        <v>15968</v>
      </c>
      <c r="N2160">
        <v>27</v>
      </c>
      <c r="O2160" t="s">
        <v>15969</v>
      </c>
      <c r="P2160" t="s">
        <v>64</v>
      </c>
      <c r="R2160">
        <v>16509</v>
      </c>
      <c r="T2160" t="s">
        <v>6385</v>
      </c>
      <c r="V2160" t="s">
        <v>15970</v>
      </c>
      <c r="W2160">
        <v>27394</v>
      </c>
    </row>
    <row r="2161" spans="1:23" x14ac:dyDescent="0.25">
      <c r="A2161" t="s">
        <v>206</v>
      </c>
      <c r="B2161">
        <v>1</v>
      </c>
      <c r="C2161" t="s">
        <v>5139</v>
      </c>
      <c r="D2161" t="s">
        <v>102</v>
      </c>
      <c r="E2161" t="s">
        <v>15971</v>
      </c>
      <c r="F2161" t="s">
        <v>6199</v>
      </c>
      <c r="G2161">
        <v>17</v>
      </c>
      <c r="H2161" t="s">
        <v>8162</v>
      </c>
      <c r="I2161" t="s">
        <v>5139</v>
      </c>
      <c r="J2161">
        <v>16830</v>
      </c>
      <c r="K2161">
        <v>11</v>
      </c>
      <c r="L2161" t="s">
        <v>6246</v>
      </c>
      <c r="M2161" t="s">
        <v>15972</v>
      </c>
      <c r="N2161">
        <v>33</v>
      </c>
      <c r="O2161" t="s">
        <v>15973</v>
      </c>
      <c r="P2161" t="s">
        <v>102</v>
      </c>
      <c r="R2161">
        <v>2577327</v>
      </c>
      <c r="T2161" t="s">
        <v>6313</v>
      </c>
      <c r="V2161" t="s">
        <v>15974</v>
      </c>
      <c r="W2161">
        <v>28457</v>
      </c>
    </row>
    <row r="2162" spans="1:23" x14ac:dyDescent="0.25">
      <c r="A2162" t="s">
        <v>5509</v>
      </c>
      <c r="B2162">
        <v>1</v>
      </c>
      <c r="C2162" t="s">
        <v>5510</v>
      </c>
      <c r="D2162" t="s">
        <v>102</v>
      </c>
      <c r="F2162" t="s">
        <v>6199</v>
      </c>
      <c r="G2162">
        <v>13</v>
      </c>
      <c r="H2162" t="s">
        <v>7341</v>
      </c>
      <c r="I2162" t="s">
        <v>5510</v>
      </c>
      <c r="J2162">
        <v>21723</v>
      </c>
      <c r="K2162">
        <v>6</v>
      </c>
      <c r="L2162" t="s">
        <v>6778</v>
      </c>
      <c r="M2162" t="s">
        <v>15975</v>
      </c>
      <c r="N2162">
        <v>29</v>
      </c>
      <c r="O2162" t="s">
        <v>15976</v>
      </c>
      <c r="P2162" t="s">
        <v>102</v>
      </c>
      <c r="R2162">
        <v>3916204</v>
      </c>
      <c r="T2162" t="s">
        <v>6346</v>
      </c>
      <c r="V2162" t="s">
        <v>15977</v>
      </c>
      <c r="W2162">
        <v>32871</v>
      </c>
    </row>
    <row r="2163" spans="1:23" x14ac:dyDescent="0.25">
      <c r="A2163" t="s">
        <v>953</v>
      </c>
      <c r="B2163">
        <v>1</v>
      </c>
      <c r="C2163" t="s">
        <v>15978</v>
      </c>
      <c r="D2163" t="s">
        <v>29</v>
      </c>
      <c r="E2163" t="s">
        <v>15979</v>
      </c>
      <c r="F2163" t="s">
        <v>6199</v>
      </c>
      <c r="G2163">
        <v>12</v>
      </c>
      <c r="H2163" t="s">
        <v>6860</v>
      </c>
      <c r="I2163" t="s">
        <v>15978</v>
      </c>
      <c r="J2163">
        <v>18118</v>
      </c>
      <c r="K2163">
        <v>10</v>
      </c>
      <c r="L2163" t="s">
        <v>6240</v>
      </c>
      <c r="M2163" t="s">
        <v>10145</v>
      </c>
      <c r="N2163">
        <v>33</v>
      </c>
      <c r="O2163" t="s">
        <v>15980</v>
      </c>
      <c r="P2163" t="s">
        <v>29</v>
      </c>
      <c r="R2163">
        <v>2574511</v>
      </c>
      <c r="S2163">
        <v>3</v>
      </c>
      <c r="T2163" t="s">
        <v>6212</v>
      </c>
      <c r="U2163" t="s">
        <v>92</v>
      </c>
      <c r="V2163" t="s">
        <v>15981</v>
      </c>
      <c r="W2163">
        <v>29435</v>
      </c>
    </row>
    <row r="2164" spans="1:23" x14ac:dyDescent="0.25">
      <c r="A2164" t="s">
        <v>15982</v>
      </c>
      <c r="B2164">
        <v>1</v>
      </c>
      <c r="C2164" t="s">
        <v>15983</v>
      </c>
      <c r="D2164" t="s">
        <v>102</v>
      </c>
      <c r="F2164" t="s">
        <v>6199</v>
      </c>
      <c r="G2164">
        <v>86</v>
      </c>
      <c r="H2164" t="s">
        <v>6232</v>
      </c>
      <c r="I2164" t="s">
        <v>15983</v>
      </c>
      <c r="K2164">
        <v>1</v>
      </c>
      <c r="L2164" t="s">
        <v>7556</v>
      </c>
      <c r="M2164" t="s">
        <v>15984</v>
      </c>
      <c r="N2164">
        <v>25</v>
      </c>
      <c r="O2164" t="s">
        <v>15985</v>
      </c>
      <c r="P2164" t="s">
        <v>102</v>
      </c>
      <c r="T2164" t="s">
        <v>6204</v>
      </c>
      <c r="V2164" t="s">
        <v>15986</v>
      </c>
    </row>
    <row r="2165" spans="1:23" x14ac:dyDescent="0.25">
      <c r="A2165" t="s">
        <v>15987</v>
      </c>
      <c r="B2165">
        <v>1</v>
      </c>
      <c r="C2165" t="s">
        <v>15988</v>
      </c>
      <c r="D2165" t="s">
        <v>31</v>
      </c>
      <c r="E2165" t="s">
        <v>15989</v>
      </c>
      <c r="F2165" t="s">
        <v>6199</v>
      </c>
      <c r="G2165">
        <v>40</v>
      </c>
      <c r="H2165" t="s">
        <v>9340</v>
      </c>
      <c r="I2165" t="s">
        <v>15988</v>
      </c>
      <c r="J2165">
        <v>21203</v>
      </c>
      <c r="K2165">
        <v>7</v>
      </c>
      <c r="L2165" t="s">
        <v>7541</v>
      </c>
      <c r="M2165" t="s">
        <v>7833</v>
      </c>
      <c r="N2165">
        <v>29</v>
      </c>
      <c r="O2165" t="s">
        <v>15990</v>
      </c>
      <c r="P2165" t="s">
        <v>31</v>
      </c>
      <c r="R2165">
        <v>3128444</v>
      </c>
      <c r="T2165" t="s">
        <v>6346</v>
      </c>
      <c r="V2165" t="s">
        <v>15991</v>
      </c>
      <c r="W2165">
        <v>32174</v>
      </c>
    </row>
    <row r="2166" spans="1:23" x14ac:dyDescent="0.25">
      <c r="A2166" t="s">
        <v>1377</v>
      </c>
      <c r="B2166">
        <v>1</v>
      </c>
      <c r="C2166" t="s">
        <v>1376</v>
      </c>
      <c r="D2166" t="s">
        <v>102</v>
      </c>
      <c r="F2166" t="s">
        <v>6199</v>
      </c>
      <c r="G2166">
        <v>4</v>
      </c>
      <c r="H2166" t="s">
        <v>6315</v>
      </c>
      <c r="I2166" t="s">
        <v>1376</v>
      </c>
      <c r="J2166">
        <v>24120</v>
      </c>
      <c r="K2166">
        <v>3</v>
      </c>
      <c r="L2166" t="s">
        <v>15992</v>
      </c>
      <c r="M2166" t="s">
        <v>7495</v>
      </c>
      <c r="N2166">
        <v>26</v>
      </c>
      <c r="O2166" t="s">
        <v>15993</v>
      </c>
      <c r="P2166" t="s">
        <v>102</v>
      </c>
      <c r="S2166">
        <v>1</v>
      </c>
      <c r="T2166" t="s">
        <v>6219</v>
      </c>
      <c r="U2166" t="s">
        <v>62</v>
      </c>
      <c r="V2166" t="s">
        <v>15994</v>
      </c>
    </row>
    <row r="2167" spans="1:23" x14ac:dyDescent="0.25">
      <c r="A2167" t="s">
        <v>15995</v>
      </c>
      <c r="B2167">
        <v>1</v>
      </c>
      <c r="C2167" t="s">
        <v>15996</v>
      </c>
      <c r="D2167" t="s">
        <v>102</v>
      </c>
      <c r="F2167" t="s">
        <v>6199</v>
      </c>
      <c r="G2167">
        <v>0</v>
      </c>
      <c r="H2167" t="s">
        <v>11903</v>
      </c>
      <c r="I2167" t="s">
        <v>15996</v>
      </c>
      <c r="K2167">
        <v>1</v>
      </c>
      <c r="L2167" t="s">
        <v>8395</v>
      </c>
      <c r="M2167" t="s">
        <v>6790</v>
      </c>
      <c r="N2167">
        <v>26</v>
      </c>
      <c r="O2167" t="s">
        <v>15997</v>
      </c>
      <c r="P2167" t="s">
        <v>102</v>
      </c>
      <c r="T2167" t="s">
        <v>6264</v>
      </c>
      <c r="V2167" t="s">
        <v>15998</v>
      </c>
    </row>
    <row r="2168" spans="1:23" x14ac:dyDescent="0.25">
      <c r="A2168" t="s">
        <v>15999</v>
      </c>
      <c r="B2168">
        <v>1</v>
      </c>
      <c r="C2168" t="s">
        <v>16000</v>
      </c>
      <c r="D2168" t="s">
        <v>126</v>
      </c>
      <c r="F2168" t="s">
        <v>6231</v>
      </c>
      <c r="G2168">
        <v>85</v>
      </c>
      <c r="H2168" t="s">
        <v>6268</v>
      </c>
      <c r="I2168" t="s">
        <v>16000</v>
      </c>
      <c r="J2168">
        <v>13059</v>
      </c>
      <c r="K2168">
        <v>9</v>
      </c>
      <c r="L2168" t="s">
        <v>6862</v>
      </c>
      <c r="M2168" t="s">
        <v>6765</v>
      </c>
      <c r="N2168">
        <v>33</v>
      </c>
      <c r="O2168" t="s">
        <v>16001</v>
      </c>
      <c r="P2168" t="s">
        <v>126</v>
      </c>
      <c r="R2168">
        <v>14211</v>
      </c>
      <c r="T2168" t="s">
        <v>6396</v>
      </c>
      <c r="V2168" t="s">
        <v>16002</v>
      </c>
      <c r="W2168">
        <v>24968</v>
      </c>
    </row>
    <row r="2169" spans="1:23" x14ac:dyDescent="0.25">
      <c r="A2169" t="s">
        <v>16003</v>
      </c>
      <c r="B2169">
        <v>1</v>
      </c>
      <c r="C2169" t="s">
        <v>16004</v>
      </c>
      <c r="D2169" t="s">
        <v>64</v>
      </c>
      <c r="F2169" t="s">
        <v>6199</v>
      </c>
      <c r="G2169">
        <v>31</v>
      </c>
      <c r="H2169" t="s">
        <v>7341</v>
      </c>
      <c r="I2169" t="s">
        <v>16004</v>
      </c>
      <c r="J2169">
        <v>22441</v>
      </c>
      <c r="K2169">
        <v>2</v>
      </c>
      <c r="L2169" t="s">
        <v>10623</v>
      </c>
      <c r="M2169" t="s">
        <v>16005</v>
      </c>
      <c r="N2169">
        <v>26</v>
      </c>
      <c r="O2169" t="s">
        <v>16006</v>
      </c>
      <c r="P2169" t="s">
        <v>64</v>
      </c>
      <c r="R2169">
        <v>3917812</v>
      </c>
      <c r="T2169" t="s">
        <v>6346</v>
      </c>
      <c r="V2169" t="s">
        <v>15925</v>
      </c>
      <c r="W2169">
        <v>33123</v>
      </c>
    </row>
    <row r="2170" spans="1:23" x14ac:dyDescent="0.25">
      <c r="A2170" t="s">
        <v>16007</v>
      </c>
      <c r="B2170">
        <v>2</v>
      </c>
      <c r="C2170" t="s">
        <v>16008</v>
      </c>
      <c r="D2170" t="s">
        <v>102</v>
      </c>
      <c r="F2170" t="s">
        <v>6199</v>
      </c>
      <c r="G2170">
        <v>16</v>
      </c>
      <c r="H2170" t="s">
        <v>8162</v>
      </c>
      <c r="I2170" t="s">
        <v>16008</v>
      </c>
      <c r="J2170">
        <v>17765</v>
      </c>
      <c r="K2170">
        <v>3</v>
      </c>
      <c r="L2170" t="s">
        <v>11012</v>
      </c>
      <c r="M2170" t="s">
        <v>6262</v>
      </c>
      <c r="N2170">
        <v>27</v>
      </c>
      <c r="O2170" t="s">
        <v>16009</v>
      </c>
      <c r="P2170" t="s">
        <v>102</v>
      </c>
      <c r="S2170">
        <v>4</v>
      </c>
      <c r="T2170" t="s">
        <v>6324</v>
      </c>
      <c r="U2170" t="s">
        <v>159</v>
      </c>
      <c r="V2170" t="s">
        <v>16010</v>
      </c>
      <c r="W2170">
        <v>27361</v>
      </c>
    </row>
    <row r="2171" spans="1:23" x14ac:dyDescent="0.25">
      <c r="A2171" t="s">
        <v>16007</v>
      </c>
      <c r="B2171">
        <v>2</v>
      </c>
      <c r="C2171" t="s">
        <v>16011</v>
      </c>
      <c r="D2171" t="s">
        <v>102</v>
      </c>
      <c r="F2171" t="s">
        <v>6231</v>
      </c>
      <c r="G2171">
        <v>16</v>
      </c>
      <c r="H2171" t="s">
        <v>6421</v>
      </c>
      <c r="I2171" t="s">
        <v>16011</v>
      </c>
      <c r="J2171">
        <v>15816</v>
      </c>
      <c r="K2171">
        <v>7</v>
      </c>
      <c r="L2171" t="s">
        <v>11012</v>
      </c>
      <c r="M2171" t="s">
        <v>6262</v>
      </c>
      <c r="N2171">
        <v>30</v>
      </c>
      <c r="O2171" t="s">
        <v>16009</v>
      </c>
      <c r="P2171" t="s">
        <v>102</v>
      </c>
      <c r="R2171">
        <v>16569</v>
      </c>
      <c r="T2171" t="s">
        <v>6324</v>
      </c>
      <c r="V2171" t="s">
        <v>16012</v>
      </c>
      <c r="W2171">
        <v>27361</v>
      </c>
    </row>
    <row r="2172" spans="1:23" x14ac:dyDescent="0.25">
      <c r="A2172" t="s">
        <v>666</v>
      </c>
      <c r="B2172">
        <v>1</v>
      </c>
      <c r="C2172" t="s">
        <v>16013</v>
      </c>
      <c r="D2172" t="s">
        <v>126</v>
      </c>
      <c r="F2172" t="s">
        <v>6231</v>
      </c>
      <c r="G2172">
        <v>84</v>
      </c>
      <c r="H2172" t="s">
        <v>7228</v>
      </c>
      <c r="I2172" t="s">
        <v>16013</v>
      </c>
      <c r="J2172">
        <v>15782</v>
      </c>
      <c r="K2172">
        <v>8</v>
      </c>
      <c r="L2172" t="s">
        <v>9297</v>
      </c>
      <c r="M2172" t="s">
        <v>16014</v>
      </c>
      <c r="N2172">
        <v>31</v>
      </c>
      <c r="O2172" t="s">
        <v>16015</v>
      </c>
      <c r="P2172" t="s">
        <v>126</v>
      </c>
      <c r="R2172">
        <v>15707</v>
      </c>
      <c r="T2172" t="s">
        <v>6272</v>
      </c>
      <c r="V2172" t="s">
        <v>16016</v>
      </c>
      <c r="W2172">
        <v>25703</v>
      </c>
    </row>
    <row r="2173" spans="1:23" x14ac:dyDescent="0.25">
      <c r="A2173" t="s">
        <v>210</v>
      </c>
      <c r="B2173">
        <v>1</v>
      </c>
      <c r="C2173" t="s">
        <v>16017</v>
      </c>
      <c r="D2173" t="s">
        <v>64</v>
      </c>
      <c r="E2173" t="s">
        <v>16018</v>
      </c>
      <c r="F2173" t="s">
        <v>6199</v>
      </c>
      <c r="G2173">
        <v>26</v>
      </c>
      <c r="H2173" t="s">
        <v>8955</v>
      </c>
      <c r="I2173" t="s">
        <v>16017</v>
      </c>
      <c r="J2173">
        <v>15020</v>
      </c>
      <c r="K2173">
        <v>9</v>
      </c>
      <c r="L2173" t="s">
        <v>7207</v>
      </c>
      <c r="M2173" t="s">
        <v>7076</v>
      </c>
      <c r="N2173">
        <v>30</v>
      </c>
      <c r="O2173" t="s">
        <v>16019</v>
      </c>
      <c r="P2173" t="s">
        <v>64</v>
      </c>
      <c r="R2173">
        <v>16040</v>
      </c>
      <c r="T2173" t="s">
        <v>6454</v>
      </c>
      <c r="V2173" t="s">
        <v>16020</v>
      </c>
      <c r="W2173">
        <v>26878</v>
      </c>
    </row>
    <row r="2174" spans="1:23" x14ac:dyDescent="0.25">
      <c r="A2174" t="s">
        <v>16021</v>
      </c>
      <c r="B2174">
        <v>1</v>
      </c>
      <c r="C2174" t="s">
        <v>16022</v>
      </c>
      <c r="D2174" t="s">
        <v>102</v>
      </c>
      <c r="F2174" t="s">
        <v>6199</v>
      </c>
      <c r="G2174">
        <v>0</v>
      </c>
      <c r="H2174" t="s">
        <v>6421</v>
      </c>
      <c r="I2174" t="s">
        <v>16022</v>
      </c>
      <c r="J2174">
        <v>22162</v>
      </c>
      <c r="K2174">
        <v>2</v>
      </c>
      <c r="L2174" t="s">
        <v>7335</v>
      </c>
      <c r="M2174" t="s">
        <v>16023</v>
      </c>
      <c r="N2174">
        <v>24</v>
      </c>
      <c r="O2174" t="s">
        <v>16024</v>
      </c>
      <c r="P2174" t="s">
        <v>102</v>
      </c>
      <c r="T2174" t="s">
        <v>6346</v>
      </c>
      <c r="V2174" t="s">
        <v>16025</v>
      </c>
      <c r="W2174">
        <v>33081</v>
      </c>
    </row>
    <row r="2175" spans="1:23" x14ac:dyDescent="0.25">
      <c r="A2175" t="s">
        <v>16026</v>
      </c>
      <c r="B2175">
        <v>1</v>
      </c>
      <c r="C2175" t="s">
        <v>16027</v>
      </c>
      <c r="D2175" t="s">
        <v>6610</v>
      </c>
      <c r="E2175" t="s">
        <v>16028</v>
      </c>
      <c r="F2175" t="s">
        <v>6199</v>
      </c>
      <c r="G2175">
        <v>0</v>
      </c>
      <c r="H2175" t="s">
        <v>6739</v>
      </c>
      <c r="I2175" t="s">
        <v>16027</v>
      </c>
      <c r="J2175">
        <v>21191</v>
      </c>
      <c r="K2175">
        <v>3</v>
      </c>
      <c r="L2175" t="s">
        <v>6246</v>
      </c>
      <c r="M2175" t="s">
        <v>14259</v>
      </c>
      <c r="N2175">
        <v>26</v>
      </c>
      <c r="O2175" t="s">
        <v>16029</v>
      </c>
      <c r="P2175" t="s">
        <v>6610</v>
      </c>
      <c r="R2175">
        <v>3129309</v>
      </c>
      <c r="T2175" t="s">
        <v>6204</v>
      </c>
      <c r="V2175" t="s">
        <v>8557</v>
      </c>
      <c r="W2175">
        <v>32548</v>
      </c>
    </row>
    <row r="2176" spans="1:23" x14ac:dyDescent="0.25">
      <c r="A2176" t="s">
        <v>764</v>
      </c>
      <c r="B2176">
        <v>1</v>
      </c>
      <c r="C2176" t="s">
        <v>16030</v>
      </c>
      <c r="D2176" t="s">
        <v>102</v>
      </c>
      <c r="E2176" t="s">
        <v>16031</v>
      </c>
      <c r="F2176" t="s">
        <v>6199</v>
      </c>
      <c r="G2176">
        <v>13</v>
      </c>
      <c r="H2176" t="s">
        <v>7232</v>
      </c>
      <c r="I2176" t="s">
        <v>16030</v>
      </c>
      <c r="J2176">
        <v>19054</v>
      </c>
      <c r="K2176">
        <v>5</v>
      </c>
      <c r="L2176" t="s">
        <v>7914</v>
      </c>
      <c r="M2176" t="s">
        <v>10362</v>
      </c>
      <c r="N2176">
        <v>27</v>
      </c>
      <c r="O2176" t="s">
        <v>16032</v>
      </c>
      <c r="P2176" t="s">
        <v>102</v>
      </c>
      <c r="R2176">
        <v>3059918</v>
      </c>
      <c r="T2176" t="s">
        <v>6219</v>
      </c>
      <c r="V2176" t="s">
        <v>16033</v>
      </c>
      <c r="W2176">
        <v>30283</v>
      </c>
    </row>
    <row r="2177" spans="1:23" x14ac:dyDescent="0.25">
      <c r="A2177" t="s">
        <v>512</v>
      </c>
      <c r="B2177">
        <v>1</v>
      </c>
      <c r="C2177" t="s">
        <v>16034</v>
      </c>
      <c r="D2177" t="s">
        <v>102</v>
      </c>
      <c r="E2177" t="s">
        <v>16035</v>
      </c>
      <c r="F2177" t="s">
        <v>6925</v>
      </c>
      <c r="G2177">
        <v>10</v>
      </c>
      <c r="H2177" t="s">
        <v>7944</v>
      </c>
      <c r="I2177" t="s">
        <v>16034</v>
      </c>
      <c r="J2177">
        <v>16081</v>
      </c>
      <c r="K2177">
        <v>6</v>
      </c>
      <c r="L2177" t="s">
        <v>6433</v>
      </c>
      <c r="M2177" t="s">
        <v>16036</v>
      </c>
      <c r="N2177">
        <v>29</v>
      </c>
      <c r="O2177" t="s">
        <v>16037</v>
      </c>
      <c r="P2177" t="s">
        <v>102</v>
      </c>
      <c r="R2177">
        <v>16832</v>
      </c>
      <c r="T2177" t="s">
        <v>6417</v>
      </c>
      <c r="V2177" t="s">
        <v>16038</v>
      </c>
      <c r="W2177">
        <v>27746</v>
      </c>
    </row>
    <row r="2178" spans="1:23" x14ac:dyDescent="0.25">
      <c r="A2178" t="s">
        <v>16039</v>
      </c>
      <c r="B2178">
        <v>1</v>
      </c>
      <c r="C2178" t="s">
        <v>16040</v>
      </c>
      <c r="D2178" t="s">
        <v>29</v>
      </c>
      <c r="F2178" t="s">
        <v>6199</v>
      </c>
      <c r="G2178">
        <v>16</v>
      </c>
      <c r="H2178" t="s">
        <v>6215</v>
      </c>
      <c r="I2178" t="s">
        <v>16040</v>
      </c>
      <c r="J2178">
        <v>26359</v>
      </c>
      <c r="K2178">
        <v>1</v>
      </c>
      <c r="L2178" t="s">
        <v>7488</v>
      </c>
      <c r="M2178" t="s">
        <v>16041</v>
      </c>
      <c r="N2178">
        <v>25</v>
      </c>
      <c r="O2178" t="s">
        <v>16042</v>
      </c>
      <c r="P2178" t="s">
        <v>29</v>
      </c>
      <c r="S2178">
        <v>3</v>
      </c>
      <c r="T2178" t="s">
        <v>6204</v>
      </c>
      <c r="U2178" t="s">
        <v>94</v>
      </c>
      <c r="V2178" t="s">
        <v>12759</v>
      </c>
    </row>
    <row r="2179" spans="1:23" x14ac:dyDescent="0.25">
      <c r="A2179" t="s">
        <v>16043</v>
      </c>
      <c r="B2179">
        <v>1</v>
      </c>
      <c r="C2179" t="s">
        <v>16044</v>
      </c>
      <c r="D2179" t="s">
        <v>102</v>
      </c>
      <c r="E2179" t="s">
        <v>16045</v>
      </c>
      <c r="F2179" t="s">
        <v>6199</v>
      </c>
      <c r="G2179">
        <v>3</v>
      </c>
      <c r="H2179" t="s">
        <v>6336</v>
      </c>
      <c r="I2179" t="s">
        <v>16044</v>
      </c>
      <c r="J2179">
        <v>21585</v>
      </c>
      <c r="K2179">
        <v>3</v>
      </c>
      <c r="L2179" t="s">
        <v>7800</v>
      </c>
      <c r="M2179" t="s">
        <v>10960</v>
      </c>
      <c r="N2179">
        <v>25</v>
      </c>
      <c r="O2179" t="s">
        <v>16046</v>
      </c>
      <c r="P2179" t="s">
        <v>102</v>
      </c>
      <c r="R2179">
        <v>3120349</v>
      </c>
      <c r="T2179" t="s">
        <v>6212</v>
      </c>
      <c r="V2179" t="s">
        <v>16047</v>
      </c>
      <c r="W2179">
        <v>32604</v>
      </c>
    </row>
    <row r="2180" spans="1:23" x14ac:dyDescent="0.25">
      <c r="A2180" t="s">
        <v>5441</v>
      </c>
      <c r="B2180">
        <v>1</v>
      </c>
      <c r="C2180" t="s">
        <v>5442</v>
      </c>
      <c r="D2180" t="s">
        <v>126</v>
      </c>
      <c r="F2180" t="s">
        <v>6199</v>
      </c>
      <c r="G2180">
        <v>87</v>
      </c>
      <c r="H2180" t="s">
        <v>2866</v>
      </c>
      <c r="I2180" t="s">
        <v>5442</v>
      </c>
      <c r="J2180">
        <v>21771</v>
      </c>
      <c r="K2180">
        <v>4</v>
      </c>
      <c r="L2180" t="s">
        <v>7462</v>
      </c>
      <c r="M2180" t="s">
        <v>16048</v>
      </c>
      <c r="N2180">
        <v>26</v>
      </c>
      <c r="O2180" t="s">
        <v>16049</v>
      </c>
      <c r="P2180" t="s">
        <v>126</v>
      </c>
      <c r="R2180">
        <v>4046522</v>
      </c>
      <c r="T2180" t="s">
        <v>6204</v>
      </c>
      <c r="V2180" t="s">
        <v>16050</v>
      </c>
      <c r="W2180">
        <v>32761</v>
      </c>
    </row>
    <row r="2181" spans="1:23" x14ac:dyDescent="0.25">
      <c r="A2181" t="s">
        <v>16051</v>
      </c>
      <c r="B2181">
        <v>1</v>
      </c>
      <c r="C2181" t="s">
        <v>16052</v>
      </c>
      <c r="D2181" t="s">
        <v>102</v>
      </c>
      <c r="F2181" t="s">
        <v>6231</v>
      </c>
      <c r="G2181">
        <v>6</v>
      </c>
      <c r="H2181" t="s">
        <v>6289</v>
      </c>
      <c r="I2181" t="s">
        <v>16052</v>
      </c>
      <c r="J2181">
        <v>18745</v>
      </c>
      <c r="K2181">
        <v>0</v>
      </c>
      <c r="L2181" t="s">
        <v>16053</v>
      </c>
      <c r="M2181" t="s">
        <v>16054</v>
      </c>
      <c r="N2181">
        <v>25</v>
      </c>
      <c r="O2181" t="s">
        <v>16055</v>
      </c>
      <c r="P2181" t="s">
        <v>102</v>
      </c>
      <c r="R2181">
        <v>2577114</v>
      </c>
      <c r="S2181">
        <v>4</v>
      </c>
      <c r="T2181" t="s">
        <v>6385</v>
      </c>
      <c r="V2181" t="s">
        <v>15103</v>
      </c>
      <c r="W2181">
        <v>30046</v>
      </c>
    </row>
    <row r="2182" spans="1:23" x14ac:dyDescent="0.25">
      <c r="A2182" t="s">
        <v>1465</v>
      </c>
      <c r="B2182">
        <v>1</v>
      </c>
      <c r="C2182" t="s">
        <v>1464</v>
      </c>
      <c r="D2182" t="s">
        <v>64</v>
      </c>
      <c r="F2182" t="s">
        <v>6199</v>
      </c>
      <c r="G2182">
        <v>28</v>
      </c>
      <c r="H2182" t="s">
        <v>7944</v>
      </c>
      <c r="I2182" t="s">
        <v>1464</v>
      </c>
      <c r="J2182">
        <v>24179</v>
      </c>
      <c r="K2182">
        <v>3</v>
      </c>
      <c r="L2182" t="s">
        <v>16056</v>
      </c>
      <c r="M2182" t="s">
        <v>16057</v>
      </c>
      <c r="N2182">
        <v>24</v>
      </c>
      <c r="O2182" t="s">
        <v>16058</v>
      </c>
      <c r="P2182" t="s">
        <v>64</v>
      </c>
      <c r="S2182">
        <v>1</v>
      </c>
      <c r="T2182" t="s">
        <v>6446</v>
      </c>
      <c r="U2182" t="s">
        <v>2210</v>
      </c>
      <c r="V2182" t="s">
        <v>16059</v>
      </c>
    </row>
    <row r="2183" spans="1:23" x14ac:dyDescent="0.25">
      <c r="A2183" t="s">
        <v>5244</v>
      </c>
      <c r="B2183">
        <v>1</v>
      </c>
      <c r="C2183" t="s">
        <v>5245</v>
      </c>
      <c r="D2183" t="s">
        <v>64</v>
      </c>
      <c r="E2183" t="s">
        <v>16060</v>
      </c>
      <c r="F2183" t="s">
        <v>6231</v>
      </c>
      <c r="G2183">
        <v>40</v>
      </c>
      <c r="H2183" t="s">
        <v>6367</v>
      </c>
      <c r="I2183" t="s">
        <v>5245</v>
      </c>
      <c r="J2183">
        <v>20566</v>
      </c>
      <c r="K2183">
        <v>5</v>
      </c>
      <c r="L2183" t="s">
        <v>16061</v>
      </c>
      <c r="M2183" t="s">
        <v>11003</v>
      </c>
      <c r="N2183">
        <v>28</v>
      </c>
      <c r="O2183" t="s">
        <v>16062</v>
      </c>
      <c r="P2183" t="s">
        <v>64</v>
      </c>
      <c r="R2183">
        <v>3126246</v>
      </c>
      <c r="T2183" t="s">
        <v>6346</v>
      </c>
      <c r="V2183" t="s">
        <v>16063</v>
      </c>
      <c r="W2183">
        <v>31457</v>
      </c>
    </row>
    <row r="2184" spans="1:23" x14ac:dyDescent="0.25">
      <c r="A2184" t="s">
        <v>16064</v>
      </c>
      <c r="B2184">
        <v>1</v>
      </c>
      <c r="C2184" t="s">
        <v>16065</v>
      </c>
      <c r="D2184" t="s">
        <v>102</v>
      </c>
      <c r="E2184" t="s">
        <v>16066</v>
      </c>
      <c r="F2184" t="s">
        <v>6231</v>
      </c>
      <c r="G2184">
        <v>87</v>
      </c>
      <c r="H2184" t="s">
        <v>6367</v>
      </c>
      <c r="I2184" t="s">
        <v>16065</v>
      </c>
      <c r="J2184">
        <v>20599</v>
      </c>
      <c r="K2184">
        <v>4</v>
      </c>
      <c r="L2184" t="s">
        <v>11796</v>
      </c>
      <c r="M2184" t="s">
        <v>7070</v>
      </c>
      <c r="N2184">
        <v>26</v>
      </c>
      <c r="O2184" t="s">
        <v>16067</v>
      </c>
      <c r="P2184" t="s">
        <v>102</v>
      </c>
      <c r="R2184">
        <v>3124079</v>
      </c>
      <c r="T2184" t="s">
        <v>6264</v>
      </c>
      <c r="V2184" t="s">
        <v>16068</v>
      </c>
      <c r="W2184">
        <v>31598</v>
      </c>
    </row>
    <row r="2185" spans="1:23" x14ac:dyDescent="0.25">
      <c r="A2185" t="s">
        <v>1934</v>
      </c>
      <c r="B2185">
        <v>1</v>
      </c>
      <c r="C2185" t="s">
        <v>2615</v>
      </c>
      <c r="D2185" t="s">
        <v>102</v>
      </c>
      <c r="F2185" t="s">
        <v>6199</v>
      </c>
      <c r="G2185">
        <v>19</v>
      </c>
      <c r="H2185" t="s">
        <v>8162</v>
      </c>
      <c r="I2185" t="s">
        <v>2615</v>
      </c>
      <c r="J2185">
        <v>23165</v>
      </c>
      <c r="K2185">
        <v>3</v>
      </c>
      <c r="L2185" t="s">
        <v>7089</v>
      </c>
      <c r="M2185" t="s">
        <v>10848</v>
      </c>
      <c r="N2185">
        <v>24</v>
      </c>
      <c r="O2185" t="s">
        <v>16069</v>
      </c>
      <c r="P2185" t="s">
        <v>102</v>
      </c>
      <c r="S2185">
        <v>5</v>
      </c>
      <c r="T2185" t="s">
        <v>6346</v>
      </c>
      <c r="U2185" t="s">
        <v>2248</v>
      </c>
      <c r="V2185" t="s">
        <v>9075</v>
      </c>
    </row>
    <row r="2186" spans="1:23" x14ac:dyDescent="0.25">
      <c r="A2186" t="s">
        <v>16070</v>
      </c>
      <c r="B2186">
        <v>1</v>
      </c>
      <c r="C2186" t="s">
        <v>16071</v>
      </c>
      <c r="F2186" t="s">
        <v>6231</v>
      </c>
      <c r="G2186">
        <v>0</v>
      </c>
      <c r="H2186" t="s">
        <v>30</v>
      </c>
      <c r="I2186" t="s">
        <v>16071</v>
      </c>
      <c r="J2186">
        <v>18866</v>
      </c>
      <c r="K2186">
        <v>0</v>
      </c>
      <c r="L2186" t="s">
        <v>16072</v>
      </c>
      <c r="M2186" t="s">
        <v>16073</v>
      </c>
      <c r="O2186" t="s">
        <v>16074</v>
      </c>
      <c r="P2186" t="s">
        <v>30</v>
      </c>
      <c r="T2186" t="s">
        <v>30</v>
      </c>
    </row>
    <row r="2187" spans="1:23" x14ac:dyDescent="0.25">
      <c r="A2187" t="s">
        <v>16075</v>
      </c>
      <c r="B2187">
        <v>1</v>
      </c>
      <c r="C2187" t="s">
        <v>16076</v>
      </c>
      <c r="D2187" t="s">
        <v>102</v>
      </c>
      <c r="F2187" t="s">
        <v>6199</v>
      </c>
      <c r="G2187">
        <v>0</v>
      </c>
      <c r="H2187" t="s">
        <v>6383</v>
      </c>
      <c r="I2187" t="s">
        <v>16076</v>
      </c>
      <c r="J2187">
        <v>20226</v>
      </c>
      <c r="K2187">
        <v>4</v>
      </c>
      <c r="L2187" t="s">
        <v>16077</v>
      </c>
      <c r="M2187" t="s">
        <v>7427</v>
      </c>
      <c r="N2187">
        <v>27</v>
      </c>
      <c r="O2187" t="s">
        <v>16078</v>
      </c>
      <c r="P2187" t="s">
        <v>102</v>
      </c>
      <c r="R2187">
        <v>4036341</v>
      </c>
      <c r="T2187" t="s">
        <v>6313</v>
      </c>
      <c r="V2187" t="s">
        <v>16079</v>
      </c>
      <c r="W2187">
        <v>31348</v>
      </c>
    </row>
    <row r="2188" spans="1:23" x14ac:dyDescent="0.25">
      <c r="A2188" t="s">
        <v>860</v>
      </c>
      <c r="B2188">
        <v>1</v>
      </c>
      <c r="C2188" t="s">
        <v>16080</v>
      </c>
      <c r="D2188" t="s">
        <v>126</v>
      </c>
      <c r="E2188" t="s">
        <v>16081</v>
      </c>
      <c r="F2188" t="s">
        <v>6231</v>
      </c>
      <c r="G2188">
        <v>82</v>
      </c>
      <c r="H2188" t="s">
        <v>6585</v>
      </c>
      <c r="I2188" t="s">
        <v>16080</v>
      </c>
      <c r="J2188">
        <v>19219</v>
      </c>
      <c r="K2188">
        <v>6</v>
      </c>
      <c r="L2188" t="s">
        <v>16082</v>
      </c>
      <c r="M2188" t="s">
        <v>8528</v>
      </c>
      <c r="N2188">
        <v>27</v>
      </c>
      <c r="O2188" t="s">
        <v>16083</v>
      </c>
      <c r="P2188" t="s">
        <v>126</v>
      </c>
      <c r="R2188">
        <v>3040470</v>
      </c>
      <c r="T2188" t="s">
        <v>6204</v>
      </c>
      <c r="V2188" t="s">
        <v>9923</v>
      </c>
      <c r="W2188">
        <v>30577</v>
      </c>
    </row>
    <row r="2189" spans="1:23" x14ac:dyDescent="0.25">
      <c r="A2189" t="s">
        <v>16084</v>
      </c>
      <c r="B2189">
        <v>1</v>
      </c>
      <c r="C2189" t="s">
        <v>16085</v>
      </c>
      <c r="D2189" t="s">
        <v>29</v>
      </c>
      <c r="F2189" t="s">
        <v>6231</v>
      </c>
      <c r="G2189">
        <v>2</v>
      </c>
      <c r="H2189" t="s">
        <v>6215</v>
      </c>
      <c r="I2189" t="s">
        <v>16085</v>
      </c>
      <c r="J2189">
        <v>15695</v>
      </c>
      <c r="K2189">
        <v>2</v>
      </c>
      <c r="L2189" t="s">
        <v>6224</v>
      </c>
      <c r="M2189" t="s">
        <v>15864</v>
      </c>
      <c r="N2189">
        <v>28</v>
      </c>
      <c r="O2189" t="s">
        <v>16086</v>
      </c>
      <c r="P2189" t="s">
        <v>29</v>
      </c>
      <c r="R2189">
        <v>15645</v>
      </c>
      <c r="T2189" t="s">
        <v>6757</v>
      </c>
      <c r="V2189" t="s">
        <v>16087</v>
      </c>
      <c r="W2189">
        <v>26463</v>
      </c>
    </row>
    <row r="2190" spans="1:23" x14ac:dyDescent="0.25">
      <c r="A2190" t="s">
        <v>297</v>
      </c>
      <c r="B2190">
        <v>1</v>
      </c>
      <c r="C2190" t="s">
        <v>5208</v>
      </c>
      <c r="D2190" t="s">
        <v>126</v>
      </c>
      <c r="E2190" t="s">
        <v>16088</v>
      </c>
      <c r="F2190" t="s">
        <v>6199</v>
      </c>
      <c r="G2190">
        <v>88</v>
      </c>
      <c r="H2190" t="s">
        <v>6200</v>
      </c>
      <c r="I2190" t="s">
        <v>5208</v>
      </c>
      <c r="J2190">
        <v>19843</v>
      </c>
      <c r="K2190">
        <v>7</v>
      </c>
      <c r="L2190" t="s">
        <v>14998</v>
      </c>
      <c r="M2190" t="s">
        <v>16089</v>
      </c>
      <c r="N2190">
        <v>31</v>
      </c>
      <c r="O2190" t="s">
        <v>16090</v>
      </c>
      <c r="P2190" t="s">
        <v>126</v>
      </c>
      <c r="R2190">
        <v>3924365</v>
      </c>
      <c r="T2190" t="s">
        <v>6227</v>
      </c>
      <c r="V2190" t="s">
        <v>8060</v>
      </c>
      <c r="W2190">
        <v>30995</v>
      </c>
    </row>
    <row r="2191" spans="1:23" x14ac:dyDescent="0.25">
      <c r="A2191" t="s">
        <v>16091</v>
      </c>
      <c r="B2191">
        <v>1</v>
      </c>
      <c r="C2191" t="s">
        <v>16092</v>
      </c>
      <c r="D2191" t="s">
        <v>126</v>
      </c>
      <c r="F2191" t="s">
        <v>6199</v>
      </c>
      <c r="H2191" t="s">
        <v>6658</v>
      </c>
      <c r="I2191" t="s">
        <v>16092</v>
      </c>
      <c r="K2191">
        <v>1</v>
      </c>
      <c r="L2191" t="s">
        <v>6625</v>
      </c>
      <c r="M2191" t="s">
        <v>16093</v>
      </c>
      <c r="O2191" t="s">
        <v>16094</v>
      </c>
      <c r="P2191" t="s">
        <v>126</v>
      </c>
      <c r="T2191" t="s">
        <v>6204</v>
      </c>
    </row>
    <row r="2192" spans="1:23" x14ac:dyDescent="0.25">
      <c r="A2192" t="s">
        <v>16095</v>
      </c>
      <c r="B2192">
        <v>1</v>
      </c>
      <c r="C2192" t="s">
        <v>16096</v>
      </c>
      <c r="D2192" t="s">
        <v>126</v>
      </c>
      <c r="F2192" t="s">
        <v>6199</v>
      </c>
      <c r="G2192">
        <v>0</v>
      </c>
      <c r="H2192" t="s">
        <v>7228</v>
      </c>
      <c r="I2192" t="s">
        <v>16096</v>
      </c>
      <c r="J2192">
        <v>19414</v>
      </c>
      <c r="K2192">
        <v>5</v>
      </c>
      <c r="L2192" t="s">
        <v>7159</v>
      </c>
      <c r="M2192" t="s">
        <v>16097</v>
      </c>
      <c r="N2192">
        <v>29</v>
      </c>
      <c r="O2192" t="s">
        <v>16098</v>
      </c>
      <c r="P2192" t="s">
        <v>126</v>
      </c>
      <c r="R2192">
        <v>3910617</v>
      </c>
      <c r="T2192" t="s">
        <v>7484</v>
      </c>
      <c r="V2192" t="s">
        <v>16099</v>
      </c>
      <c r="W2192">
        <v>30498</v>
      </c>
    </row>
    <row r="2193" spans="1:23" x14ac:dyDescent="0.25">
      <c r="A2193" t="s">
        <v>5537</v>
      </c>
      <c r="B2193">
        <v>1</v>
      </c>
      <c r="C2193" t="s">
        <v>5538</v>
      </c>
      <c r="D2193" t="s">
        <v>64</v>
      </c>
      <c r="E2193" t="s">
        <v>16100</v>
      </c>
      <c r="F2193" t="s">
        <v>6199</v>
      </c>
      <c r="G2193">
        <v>22</v>
      </c>
      <c r="H2193" t="s">
        <v>6296</v>
      </c>
      <c r="I2193" t="s">
        <v>5538</v>
      </c>
      <c r="J2193">
        <v>16838</v>
      </c>
      <c r="K2193">
        <v>8</v>
      </c>
      <c r="L2193" t="s">
        <v>12006</v>
      </c>
      <c r="M2193" t="s">
        <v>6790</v>
      </c>
      <c r="N2193">
        <v>29</v>
      </c>
      <c r="O2193" t="s">
        <v>16101</v>
      </c>
      <c r="P2193" t="s">
        <v>64</v>
      </c>
      <c r="R2193">
        <v>2969962</v>
      </c>
      <c r="T2193" t="s">
        <v>6446</v>
      </c>
      <c r="V2193" t="s">
        <v>16102</v>
      </c>
      <c r="W2193">
        <v>28465</v>
      </c>
    </row>
    <row r="2194" spans="1:23" x14ac:dyDescent="0.25">
      <c r="A2194" t="s">
        <v>16103</v>
      </c>
      <c r="B2194">
        <v>1</v>
      </c>
      <c r="C2194" t="s">
        <v>16104</v>
      </c>
      <c r="F2194" t="s">
        <v>6231</v>
      </c>
      <c r="G2194">
        <v>0</v>
      </c>
      <c r="H2194" t="s">
        <v>30</v>
      </c>
      <c r="I2194" t="s">
        <v>16104</v>
      </c>
      <c r="J2194">
        <v>18750</v>
      </c>
      <c r="K2194">
        <v>0</v>
      </c>
      <c r="L2194" t="s">
        <v>8156</v>
      </c>
      <c r="M2194" t="s">
        <v>16105</v>
      </c>
      <c r="O2194" t="s">
        <v>16106</v>
      </c>
      <c r="P2194" t="s">
        <v>30</v>
      </c>
      <c r="T2194" t="s">
        <v>30</v>
      </c>
    </row>
    <row r="2195" spans="1:23" x14ac:dyDescent="0.25">
      <c r="A2195" t="s">
        <v>1584</v>
      </c>
      <c r="B2195">
        <v>1</v>
      </c>
      <c r="C2195" t="s">
        <v>1583</v>
      </c>
      <c r="D2195" t="s">
        <v>29</v>
      </c>
      <c r="F2195" t="s">
        <v>6199</v>
      </c>
      <c r="G2195">
        <v>9</v>
      </c>
      <c r="H2195" t="s">
        <v>6629</v>
      </c>
      <c r="I2195" t="s">
        <v>1583</v>
      </c>
      <c r="J2195">
        <v>23242</v>
      </c>
      <c r="K2195">
        <v>2</v>
      </c>
      <c r="L2195" t="s">
        <v>6433</v>
      </c>
      <c r="M2195" t="s">
        <v>16107</v>
      </c>
      <c r="N2195">
        <v>26</v>
      </c>
      <c r="O2195" t="s">
        <v>16108</v>
      </c>
      <c r="P2195" t="s">
        <v>29</v>
      </c>
      <c r="Q2195" t="s">
        <v>6922</v>
      </c>
      <c r="S2195">
        <v>2</v>
      </c>
      <c r="T2195" t="s">
        <v>6204</v>
      </c>
      <c r="U2195" t="s">
        <v>2244</v>
      </c>
      <c r="V2195" t="s">
        <v>16109</v>
      </c>
    </row>
    <row r="2196" spans="1:23" x14ac:dyDescent="0.25">
      <c r="A2196" t="s">
        <v>16110</v>
      </c>
      <c r="B2196">
        <v>1</v>
      </c>
      <c r="C2196" t="s">
        <v>16111</v>
      </c>
      <c r="D2196" t="s">
        <v>64</v>
      </c>
      <c r="F2196" t="s">
        <v>6231</v>
      </c>
      <c r="G2196">
        <v>31</v>
      </c>
      <c r="H2196" t="s">
        <v>6739</v>
      </c>
      <c r="I2196" t="s">
        <v>16111</v>
      </c>
      <c r="J2196">
        <v>15036</v>
      </c>
      <c r="K2196">
        <v>3</v>
      </c>
      <c r="L2196" t="s">
        <v>16112</v>
      </c>
      <c r="M2196" t="s">
        <v>16113</v>
      </c>
      <c r="N2196">
        <v>27</v>
      </c>
      <c r="O2196" t="s">
        <v>16114</v>
      </c>
      <c r="P2196" t="s">
        <v>64</v>
      </c>
      <c r="R2196">
        <v>15823</v>
      </c>
      <c r="T2196" t="s">
        <v>7359</v>
      </c>
      <c r="V2196" t="s">
        <v>16115</v>
      </c>
      <c r="W2196">
        <v>26681</v>
      </c>
    </row>
    <row r="2197" spans="1:23" x14ac:dyDescent="0.25">
      <c r="A2197" t="s">
        <v>2090</v>
      </c>
      <c r="B2197">
        <v>1</v>
      </c>
      <c r="C2197" t="s">
        <v>5488</v>
      </c>
      <c r="D2197" t="s">
        <v>64</v>
      </c>
      <c r="F2197" t="s">
        <v>6199</v>
      </c>
      <c r="G2197">
        <v>16</v>
      </c>
      <c r="H2197" t="s">
        <v>7341</v>
      </c>
      <c r="I2197" t="s">
        <v>5488</v>
      </c>
      <c r="J2197">
        <v>21854</v>
      </c>
      <c r="K2197">
        <v>4</v>
      </c>
      <c r="L2197" t="s">
        <v>7392</v>
      </c>
      <c r="M2197" t="s">
        <v>14129</v>
      </c>
      <c r="N2197">
        <v>25</v>
      </c>
      <c r="O2197" t="s">
        <v>16116</v>
      </c>
      <c r="P2197" t="s">
        <v>64</v>
      </c>
      <c r="R2197">
        <v>4241941</v>
      </c>
      <c r="T2197" t="s">
        <v>6454</v>
      </c>
      <c r="V2197" t="s">
        <v>16117</v>
      </c>
      <c r="W2197">
        <v>32794</v>
      </c>
    </row>
    <row r="2198" spans="1:23" x14ac:dyDescent="0.25">
      <c r="A2198" t="s">
        <v>16118</v>
      </c>
      <c r="B2198">
        <v>1</v>
      </c>
      <c r="C2198" t="s">
        <v>16119</v>
      </c>
      <c r="D2198" t="s">
        <v>29</v>
      </c>
      <c r="F2198" t="s">
        <v>6231</v>
      </c>
      <c r="G2198">
        <v>8</v>
      </c>
      <c r="H2198" t="s">
        <v>6215</v>
      </c>
      <c r="I2198" t="s">
        <v>16119</v>
      </c>
      <c r="J2198">
        <v>16282</v>
      </c>
      <c r="K2198">
        <v>6</v>
      </c>
      <c r="L2198" t="s">
        <v>16120</v>
      </c>
      <c r="M2198" t="s">
        <v>16121</v>
      </c>
      <c r="N2198">
        <v>30</v>
      </c>
      <c r="O2198" t="s">
        <v>16122</v>
      </c>
      <c r="P2198" t="s">
        <v>29</v>
      </c>
      <c r="R2198">
        <v>17033</v>
      </c>
      <c r="T2198" t="s">
        <v>6757</v>
      </c>
      <c r="V2198" t="s">
        <v>16123</v>
      </c>
      <c r="W2198">
        <v>27829</v>
      </c>
    </row>
    <row r="2199" spans="1:23" x14ac:dyDescent="0.25">
      <c r="A2199" t="s">
        <v>16124</v>
      </c>
      <c r="B2199">
        <v>1</v>
      </c>
      <c r="C2199" t="s">
        <v>16125</v>
      </c>
      <c r="D2199" t="s">
        <v>64</v>
      </c>
      <c r="F2199" t="s">
        <v>6199</v>
      </c>
      <c r="G2199">
        <v>25</v>
      </c>
      <c r="H2199" t="s">
        <v>6739</v>
      </c>
      <c r="I2199" t="s">
        <v>16125</v>
      </c>
      <c r="K2199">
        <v>1</v>
      </c>
      <c r="L2199" t="s">
        <v>7416</v>
      </c>
      <c r="M2199" t="s">
        <v>16126</v>
      </c>
      <c r="N2199">
        <v>25</v>
      </c>
      <c r="O2199" t="s">
        <v>16127</v>
      </c>
      <c r="P2199" t="s">
        <v>64</v>
      </c>
      <c r="T2199" t="s">
        <v>6313</v>
      </c>
      <c r="V2199" t="s">
        <v>12654</v>
      </c>
    </row>
    <row r="2200" spans="1:23" x14ac:dyDescent="0.25">
      <c r="A2200" t="s">
        <v>856</v>
      </c>
      <c r="B2200">
        <v>1</v>
      </c>
      <c r="C2200" t="s">
        <v>16128</v>
      </c>
      <c r="D2200" t="s">
        <v>64</v>
      </c>
      <c r="E2200" t="s">
        <v>16129</v>
      </c>
      <c r="F2200" t="s">
        <v>6231</v>
      </c>
      <c r="G2200">
        <v>34</v>
      </c>
      <c r="H2200" t="s">
        <v>6232</v>
      </c>
      <c r="I2200" t="s">
        <v>16128</v>
      </c>
      <c r="J2200">
        <v>17050</v>
      </c>
      <c r="K2200">
        <v>7</v>
      </c>
      <c r="L2200" t="s">
        <v>6452</v>
      </c>
      <c r="M2200" t="s">
        <v>16130</v>
      </c>
      <c r="N2200">
        <v>28</v>
      </c>
      <c r="O2200" t="s">
        <v>16131</v>
      </c>
      <c r="P2200" t="s">
        <v>64</v>
      </c>
      <c r="R2200">
        <v>2576237</v>
      </c>
      <c r="T2200" t="s">
        <v>6446</v>
      </c>
      <c r="V2200" t="s">
        <v>16132</v>
      </c>
      <c r="W2200">
        <v>28714</v>
      </c>
    </row>
    <row r="2201" spans="1:23" x14ac:dyDescent="0.25">
      <c r="A2201" t="s">
        <v>16133</v>
      </c>
      <c r="B2201">
        <v>1</v>
      </c>
      <c r="C2201" t="s">
        <v>16134</v>
      </c>
      <c r="D2201" t="s">
        <v>64</v>
      </c>
      <c r="F2201" t="s">
        <v>6231</v>
      </c>
      <c r="G2201">
        <v>27</v>
      </c>
      <c r="H2201" t="s">
        <v>6296</v>
      </c>
      <c r="I2201" t="s">
        <v>16134</v>
      </c>
      <c r="K2201">
        <v>1</v>
      </c>
      <c r="L2201" t="s">
        <v>16135</v>
      </c>
      <c r="M2201" t="s">
        <v>14612</v>
      </c>
      <c r="N2201">
        <v>23</v>
      </c>
      <c r="O2201" t="s">
        <v>16136</v>
      </c>
      <c r="P2201" t="s">
        <v>64</v>
      </c>
      <c r="T2201" t="s">
        <v>6219</v>
      </c>
      <c r="V2201" t="s">
        <v>16137</v>
      </c>
    </row>
    <row r="2202" spans="1:23" x14ac:dyDescent="0.25">
      <c r="A2202" t="s">
        <v>1297</v>
      </c>
      <c r="B2202">
        <v>1</v>
      </c>
      <c r="C2202" t="s">
        <v>1296</v>
      </c>
      <c r="D2202" t="s">
        <v>102</v>
      </c>
      <c r="F2202" t="s">
        <v>6199</v>
      </c>
      <c r="G2202">
        <v>14</v>
      </c>
      <c r="H2202" t="s">
        <v>7128</v>
      </c>
      <c r="I2202" t="s">
        <v>1296</v>
      </c>
      <c r="J2202">
        <v>26752</v>
      </c>
      <c r="K2202">
        <v>0</v>
      </c>
      <c r="L2202" t="s">
        <v>16138</v>
      </c>
      <c r="M2202" t="s">
        <v>10556</v>
      </c>
      <c r="N2202">
        <v>21</v>
      </c>
      <c r="O2202" t="s">
        <v>16139</v>
      </c>
      <c r="P2202" t="s">
        <v>102</v>
      </c>
      <c r="S2202">
        <v>1</v>
      </c>
      <c r="T2202" t="s">
        <v>6212</v>
      </c>
      <c r="U2202" t="s">
        <v>2241</v>
      </c>
      <c r="V2202" t="s">
        <v>16140</v>
      </c>
    </row>
    <row r="2203" spans="1:23" x14ac:dyDescent="0.25">
      <c r="A2203" t="s">
        <v>574</v>
      </c>
      <c r="B2203">
        <v>1</v>
      </c>
      <c r="C2203" t="s">
        <v>16141</v>
      </c>
      <c r="D2203" t="s">
        <v>31</v>
      </c>
      <c r="E2203" t="s">
        <v>16142</v>
      </c>
      <c r="F2203" t="s">
        <v>6231</v>
      </c>
      <c r="G2203">
        <v>9</v>
      </c>
      <c r="H2203" t="s">
        <v>6315</v>
      </c>
      <c r="I2203" t="s">
        <v>16141</v>
      </c>
      <c r="J2203">
        <v>17962</v>
      </c>
      <c r="K2203">
        <v>6</v>
      </c>
      <c r="L2203" t="s">
        <v>16143</v>
      </c>
      <c r="M2203" t="s">
        <v>16144</v>
      </c>
      <c r="N2203">
        <v>27</v>
      </c>
      <c r="O2203" t="s">
        <v>16145</v>
      </c>
      <c r="P2203" t="s">
        <v>31</v>
      </c>
      <c r="R2203">
        <v>2978887</v>
      </c>
      <c r="T2203" t="s">
        <v>6219</v>
      </c>
      <c r="V2203" t="s">
        <v>9590</v>
      </c>
      <c r="W2203">
        <v>29293</v>
      </c>
    </row>
    <row r="2204" spans="1:23" x14ac:dyDescent="0.25">
      <c r="A2204" t="s">
        <v>16146</v>
      </c>
      <c r="B2204">
        <v>1</v>
      </c>
      <c r="C2204" t="s">
        <v>16147</v>
      </c>
      <c r="D2204" t="s">
        <v>29</v>
      </c>
      <c r="F2204" t="s">
        <v>6199</v>
      </c>
      <c r="G2204">
        <v>0</v>
      </c>
      <c r="H2204" t="s">
        <v>6296</v>
      </c>
      <c r="I2204" t="s">
        <v>16147</v>
      </c>
      <c r="J2204">
        <v>19564</v>
      </c>
      <c r="K2204">
        <v>5</v>
      </c>
      <c r="L2204" t="s">
        <v>8921</v>
      </c>
      <c r="M2204" t="s">
        <v>6902</v>
      </c>
      <c r="N2204">
        <v>27</v>
      </c>
      <c r="O2204" t="s">
        <v>16148</v>
      </c>
      <c r="P2204" t="s">
        <v>29</v>
      </c>
      <c r="R2204">
        <v>2983314</v>
      </c>
      <c r="T2204" t="s">
        <v>6212</v>
      </c>
      <c r="V2204" t="s">
        <v>16149</v>
      </c>
      <c r="W2204">
        <v>30425</v>
      </c>
    </row>
    <row r="2205" spans="1:23" x14ac:dyDescent="0.25">
      <c r="A2205" t="s">
        <v>277</v>
      </c>
      <c r="B2205">
        <v>1</v>
      </c>
      <c r="C2205" t="s">
        <v>1226</v>
      </c>
      <c r="D2205" t="s">
        <v>126</v>
      </c>
      <c r="E2205" t="s">
        <v>16150</v>
      </c>
      <c r="F2205" t="s">
        <v>6199</v>
      </c>
      <c r="G2205">
        <v>88</v>
      </c>
      <c r="H2205" t="s">
        <v>6200</v>
      </c>
      <c r="I2205" t="s">
        <v>1226</v>
      </c>
      <c r="J2205">
        <v>19853</v>
      </c>
      <c r="K2205">
        <v>8</v>
      </c>
      <c r="L2205" t="s">
        <v>7405</v>
      </c>
      <c r="M2205" t="s">
        <v>16151</v>
      </c>
      <c r="N2205">
        <v>30</v>
      </c>
      <c r="O2205" t="s">
        <v>16152</v>
      </c>
      <c r="P2205" t="s">
        <v>126</v>
      </c>
      <c r="R2205">
        <v>3116164</v>
      </c>
      <c r="S2205">
        <v>1</v>
      </c>
      <c r="T2205" t="s">
        <v>6363</v>
      </c>
      <c r="U2205" t="s">
        <v>2231</v>
      </c>
      <c r="V2205" t="s">
        <v>16153</v>
      </c>
      <c r="W2205">
        <v>31012</v>
      </c>
    </row>
    <row r="2206" spans="1:23" x14ac:dyDescent="0.25">
      <c r="A2206" t="s">
        <v>16154</v>
      </c>
      <c r="B2206">
        <v>1</v>
      </c>
      <c r="C2206" t="s">
        <v>16155</v>
      </c>
      <c r="D2206" t="s">
        <v>126</v>
      </c>
      <c r="F2206" t="s">
        <v>6199</v>
      </c>
      <c r="G2206">
        <v>47</v>
      </c>
      <c r="H2206" t="s">
        <v>8063</v>
      </c>
      <c r="I2206" t="s">
        <v>16155</v>
      </c>
      <c r="J2206">
        <v>25391</v>
      </c>
      <c r="K2206">
        <v>2</v>
      </c>
      <c r="L2206" t="s">
        <v>16156</v>
      </c>
      <c r="M2206" t="s">
        <v>16157</v>
      </c>
      <c r="N2206">
        <v>26</v>
      </c>
      <c r="O2206" t="s">
        <v>16158</v>
      </c>
      <c r="P2206" t="s">
        <v>126</v>
      </c>
      <c r="S2206">
        <v>5</v>
      </c>
      <c r="T2206" t="s">
        <v>6227</v>
      </c>
      <c r="U2206" t="s">
        <v>28</v>
      </c>
      <c r="V2206" t="s">
        <v>16159</v>
      </c>
    </row>
    <row r="2207" spans="1:23" x14ac:dyDescent="0.25">
      <c r="A2207" t="s">
        <v>16160</v>
      </c>
      <c r="B2207">
        <v>1</v>
      </c>
      <c r="C2207" t="s">
        <v>16161</v>
      </c>
      <c r="D2207" t="s">
        <v>102</v>
      </c>
      <c r="F2207" t="s">
        <v>6199</v>
      </c>
      <c r="G2207">
        <v>89</v>
      </c>
      <c r="H2207" t="s">
        <v>6383</v>
      </c>
      <c r="I2207" t="s">
        <v>16161</v>
      </c>
      <c r="J2207">
        <v>19503</v>
      </c>
      <c r="K2207">
        <v>5</v>
      </c>
      <c r="L2207" t="s">
        <v>16162</v>
      </c>
      <c r="M2207" t="s">
        <v>7640</v>
      </c>
      <c r="N2207">
        <v>28</v>
      </c>
      <c r="O2207" t="s">
        <v>16163</v>
      </c>
      <c r="P2207" t="s">
        <v>102</v>
      </c>
      <c r="R2207">
        <v>2565330</v>
      </c>
      <c r="T2207" t="s">
        <v>6313</v>
      </c>
      <c r="V2207" t="s">
        <v>16164</v>
      </c>
      <c r="W2207">
        <v>30809</v>
      </c>
    </row>
    <row r="2208" spans="1:23" x14ac:dyDescent="0.25">
      <c r="A2208" t="s">
        <v>16165</v>
      </c>
      <c r="B2208">
        <v>1</v>
      </c>
      <c r="C2208" t="s">
        <v>16166</v>
      </c>
      <c r="D2208" t="s">
        <v>102</v>
      </c>
      <c r="F2208" t="s">
        <v>6199</v>
      </c>
      <c r="G2208">
        <v>0</v>
      </c>
      <c r="H2208" t="s">
        <v>6868</v>
      </c>
      <c r="I2208" t="s">
        <v>16166</v>
      </c>
      <c r="J2208">
        <v>19224</v>
      </c>
      <c r="K2208">
        <v>5</v>
      </c>
      <c r="L2208" t="s">
        <v>16167</v>
      </c>
      <c r="M2208" t="s">
        <v>16168</v>
      </c>
      <c r="N2208">
        <v>28</v>
      </c>
      <c r="O2208" t="s">
        <v>16169</v>
      </c>
      <c r="P2208" t="s">
        <v>102</v>
      </c>
      <c r="R2208">
        <v>2979548</v>
      </c>
      <c r="T2208" t="s">
        <v>6219</v>
      </c>
      <c r="V2208" t="s">
        <v>16170</v>
      </c>
      <c r="W2208">
        <v>30582</v>
      </c>
    </row>
    <row r="2209" spans="1:23" x14ac:dyDescent="0.25">
      <c r="A2209" t="s">
        <v>16171</v>
      </c>
      <c r="B2209">
        <v>1</v>
      </c>
      <c r="C2209" t="s">
        <v>16172</v>
      </c>
      <c r="D2209" t="s">
        <v>102</v>
      </c>
      <c r="F2209" t="s">
        <v>6231</v>
      </c>
      <c r="G2209">
        <v>0</v>
      </c>
      <c r="H2209" t="s">
        <v>5451</v>
      </c>
      <c r="I2209" t="s">
        <v>16172</v>
      </c>
      <c r="J2209">
        <v>21404</v>
      </c>
      <c r="K2209">
        <v>3</v>
      </c>
      <c r="L2209" t="s">
        <v>16173</v>
      </c>
      <c r="M2209" t="s">
        <v>16174</v>
      </c>
      <c r="O2209" t="s">
        <v>16175</v>
      </c>
      <c r="P2209" t="s">
        <v>102</v>
      </c>
      <c r="R2209">
        <v>4264340</v>
      </c>
      <c r="T2209" t="s">
        <v>6313</v>
      </c>
      <c r="W2209">
        <v>32193</v>
      </c>
    </row>
    <row r="2210" spans="1:23" x14ac:dyDescent="0.25">
      <c r="A2210" t="s">
        <v>16176</v>
      </c>
      <c r="B2210">
        <v>1</v>
      </c>
      <c r="C2210" t="s">
        <v>16177</v>
      </c>
      <c r="D2210" t="s">
        <v>6787</v>
      </c>
      <c r="F2210" t="s">
        <v>6199</v>
      </c>
      <c r="G2210">
        <v>40</v>
      </c>
      <c r="H2210" t="s">
        <v>6208</v>
      </c>
      <c r="I2210" t="s">
        <v>16177</v>
      </c>
      <c r="J2210">
        <v>18347</v>
      </c>
      <c r="K2210">
        <v>6</v>
      </c>
      <c r="L2210" t="s">
        <v>6560</v>
      </c>
      <c r="M2210" t="s">
        <v>16178</v>
      </c>
      <c r="N2210">
        <v>29</v>
      </c>
      <c r="O2210" t="s">
        <v>16179</v>
      </c>
      <c r="P2210" t="s">
        <v>64</v>
      </c>
      <c r="R2210">
        <v>2573098</v>
      </c>
      <c r="T2210" t="s">
        <v>6204</v>
      </c>
      <c r="V2210" t="s">
        <v>16180</v>
      </c>
      <c r="W2210">
        <v>29499</v>
      </c>
    </row>
    <row r="2211" spans="1:23" x14ac:dyDescent="0.25">
      <c r="A2211" t="s">
        <v>16181</v>
      </c>
      <c r="B2211">
        <v>1</v>
      </c>
      <c r="C2211" t="s">
        <v>16182</v>
      </c>
      <c r="D2211" t="s">
        <v>64</v>
      </c>
      <c r="F2211" t="s">
        <v>6199</v>
      </c>
      <c r="G2211">
        <v>35</v>
      </c>
      <c r="H2211" t="s">
        <v>6336</v>
      </c>
      <c r="I2211" t="s">
        <v>16182</v>
      </c>
      <c r="J2211">
        <v>26493</v>
      </c>
      <c r="K2211">
        <v>1</v>
      </c>
      <c r="L2211" t="s">
        <v>16183</v>
      </c>
      <c r="M2211" t="s">
        <v>6790</v>
      </c>
      <c r="N2211">
        <v>23</v>
      </c>
      <c r="O2211" t="s">
        <v>16184</v>
      </c>
      <c r="P2211" t="s">
        <v>64</v>
      </c>
      <c r="S2211">
        <v>7</v>
      </c>
      <c r="T2211" t="s">
        <v>6313</v>
      </c>
      <c r="U2211" t="s">
        <v>70</v>
      </c>
      <c r="V2211" t="s">
        <v>16185</v>
      </c>
    </row>
    <row r="2212" spans="1:23" x14ac:dyDescent="0.25">
      <c r="A2212" t="s">
        <v>16186</v>
      </c>
      <c r="B2212">
        <v>1</v>
      </c>
      <c r="C2212" t="s">
        <v>16187</v>
      </c>
      <c r="D2212" t="s">
        <v>126</v>
      </c>
      <c r="F2212" t="s">
        <v>6199</v>
      </c>
      <c r="G2212">
        <v>0</v>
      </c>
      <c r="H2212" t="s">
        <v>6208</v>
      </c>
      <c r="I2212" t="s">
        <v>16187</v>
      </c>
      <c r="K2212">
        <v>1</v>
      </c>
      <c r="L2212" t="s">
        <v>16188</v>
      </c>
      <c r="M2212" t="s">
        <v>16189</v>
      </c>
      <c r="N2212">
        <v>24</v>
      </c>
      <c r="O2212" t="s">
        <v>16190</v>
      </c>
      <c r="P2212" t="s">
        <v>126</v>
      </c>
      <c r="T2212" t="s">
        <v>6355</v>
      </c>
      <c r="V2212" t="s">
        <v>10121</v>
      </c>
    </row>
    <row r="2213" spans="1:23" x14ac:dyDescent="0.25">
      <c r="A2213" t="s">
        <v>16191</v>
      </c>
      <c r="B2213">
        <v>1</v>
      </c>
      <c r="C2213" t="s">
        <v>16192</v>
      </c>
      <c r="D2213" t="s">
        <v>126</v>
      </c>
      <c r="F2213" t="s">
        <v>6199</v>
      </c>
      <c r="G2213">
        <v>84</v>
      </c>
      <c r="H2213" t="s">
        <v>6200</v>
      </c>
      <c r="I2213" t="s">
        <v>16192</v>
      </c>
      <c r="J2213">
        <v>25395</v>
      </c>
      <c r="K2213">
        <v>2</v>
      </c>
      <c r="L2213" t="s">
        <v>6452</v>
      </c>
      <c r="M2213" t="s">
        <v>16193</v>
      </c>
      <c r="N2213">
        <v>26</v>
      </c>
      <c r="O2213" t="s">
        <v>16194</v>
      </c>
      <c r="P2213" t="s">
        <v>126</v>
      </c>
      <c r="T2213" t="s">
        <v>6355</v>
      </c>
      <c r="U2213" t="s">
        <v>28</v>
      </c>
      <c r="V2213" t="s">
        <v>16195</v>
      </c>
    </row>
    <row r="2214" spans="1:23" x14ac:dyDescent="0.25">
      <c r="A2214" t="s">
        <v>864</v>
      </c>
      <c r="B2214">
        <v>1</v>
      </c>
      <c r="C2214" t="s">
        <v>16196</v>
      </c>
      <c r="D2214" t="s">
        <v>64</v>
      </c>
      <c r="F2214" t="s">
        <v>6231</v>
      </c>
      <c r="G2214">
        <v>37</v>
      </c>
      <c r="H2214" t="s">
        <v>6690</v>
      </c>
      <c r="I2214" t="s">
        <v>16196</v>
      </c>
      <c r="J2214">
        <v>19463</v>
      </c>
      <c r="K2214">
        <v>5</v>
      </c>
      <c r="L2214" t="s">
        <v>16197</v>
      </c>
      <c r="M2214" t="s">
        <v>6452</v>
      </c>
      <c r="N2214">
        <v>26</v>
      </c>
      <c r="O2214" t="s">
        <v>16198</v>
      </c>
      <c r="P2214" t="s">
        <v>64</v>
      </c>
      <c r="R2214">
        <v>3051315</v>
      </c>
      <c r="T2214" t="s">
        <v>6313</v>
      </c>
      <c r="V2214" t="s">
        <v>16199</v>
      </c>
      <c r="W2214">
        <v>30790</v>
      </c>
    </row>
    <row r="2215" spans="1:23" x14ac:dyDescent="0.25">
      <c r="A2215" t="s">
        <v>925</v>
      </c>
      <c r="B2215">
        <v>1</v>
      </c>
      <c r="C2215" t="s">
        <v>16200</v>
      </c>
      <c r="D2215" t="s">
        <v>64</v>
      </c>
      <c r="E2215" t="s">
        <v>16201</v>
      </c>
      <c r="F2215" t="s">
        <v>6231</v>
      </c>
      <c r="G2215">
        <v>43</v>
      </c>
      <c r="H2215" t="s">
        <v>6636</v>
      </c>
      <c r="I2215" t="s">
        <v>16200</v>
      </c>
      <c r="J2215">
        <v>16867</v>
      </c>
      <c r="K2215">
        <v>7</v>
      </c>
      <c r="L2215" t="s">
        <v>6013</v>
      </c>
      <c r="M2215" t="s">
        <v>16202</v>
      </c>
      <c r="N2215">
        <v>30</v>
      </c>
      <c r="O2215" t="s">
        <v>16203</v>
      </c>
      <c r="P2215" t="s">
        <v>64</v>
      </c>
      <c r="R2215">
        <v>2515416</v>
      </c>
      <c r="T2215" t="s">
        <v>6264</v>
      </c>
      <c r="V2215" t="s">
        <v>16204</v>
      </c>
      <c r="W2215">
        <v>28494</v>
      </c>
    </row>
    <row r="2216" spans="1:23" x14ac:dyDescent="0.25">
      <c r="A2216" t="s">
        <v>1851</v>
      </c>
      <c r="B2216">
        <v>1</v>
      </c>
      <c r="C2216" t="s">
        <v>5193</v>
      </c>
      <c r="D2216" t="s">
        <v>64</v>
      </c>
      <c r="E2216" t="s">
        <v>16205</v>
      </c>
      <c r="F2216" t="s">
        <v>6199</v>
      </c>
      <c r="G2216">
        <v>4</v>
      </c>
      <c r="H2216" t="s">
        <v>6947</v>
      </c>
      <c r="I2216" t="s">
        <v>5193</v>
      </c>
      <c r="J2216">
        <v>20239</v>
      </c>
      <c r="K2216">
        <v>7</v>
      </c>
      <c r="L2216" t="s">
        <v>11129</v>
      </c>
      <c r="M2216" t="s">
        <v>8215</v>
      </c>
      <c r="N2216">
        <v>29</v>
      </c>
      <c r="O2216" t="s">
        <v>16206</v>
      </c>
      <c r="P2216" t="s">
        <v>64</v>
      </c>
      <c r="R2216">
        <v>3051926</v>
      </c>
      <c r="T2216" t="s">
        <v>6219</v>
      </c>
      <c r="V2216" t="s">
        <v>16207</v>
      </c>
      <c r="W2216">
        <v>31424</v>
      </c>
    </row>
    <row r="2217" spans="1:23" x14ac:dyDescent="0.25">
      <c r="A2217" t="s">
        <v>1237</v>
      </c>
      <c r="B2217">
        <v>1</v>
      </c>
      <c r="C2217" t="s">
        <v>1236</v>
      </c>
      <c r="D2217" t="s">
        <v>102</v>
      </c>
      <c r="F2217" t="s">
        <v>6199</v>
      </c>
      <c r="G2217">
        <v>11</v>
      </c>
      <c r="H2217" t="s">
        <v>6383</v>
      </c>
      <c r="I2217" t="s">
        <v>1236</v>
      </c>
      <c r="J2217">
        <v>24973</v>
      </c>
      <c r="K2217">
        <v>2</v>
      </c>
      <c r="L2217" t="s">
        <v>8850</v>
      </c>
      <c r="M2217" t="s">
        <v>9719</v>
      </c>
      <c r="N2217">
        <v>23</v>
      </c>
      <c r="O2217" t="s">
        <v>16208</v>
      </c>
      <c r="P2217" t="s">
        <v>102</v>
      </c>
      <c r="S2217">
        <v>3</v>
      </c>
      <c r="T2217" t="s">
        <v>6204</v>
      </c>
      <c r="U2217" t="s">
        <v>2248</v>
      </c>
      <c r="V2217" t="s">
        <v>16209</v>
      </c>
    </row>
    <row r="2218" spans="1:23" x14ac:dyDescent="0.25">
      <c r="A2218" t="s">
        <v>476</v>
      </c>
      <c r="B2218">
        <v>1</v>
      </c>
      <c r="C2218" t="s">
        <v>16210</v>
      </c>
      <c r="D2218" t="s">
        <v>126</v>
      </c>
      <c r="E2218" t="s">
        <v>16211</v>
      </c>
      <c r="F2218" t="s">
        <v>6199</v>
      </c>
      <c r="G2218">
        <v>83</v>
      </c>
      <c r="H2218" t="s">
        <v>7182</v>
      </c>
      <c r="I2218" t="s">
        <v>16210</v>
      </c>
      <c r="J2218">
        <v>17223</v>
      </c>
      <c r="K2218">
        <v>10</v>
      </c>
      <c r="L2218" t="s">
        <v>10426</v>
      </c>
      <c r="M2218" t="s">
        <v>16212</v>
      </c>
      <c r="N2218">
        <v>32</v>
      </c>
      <c r="O2218" t="s">
        <v>16213</v>
      </c>
      <c r="P2218" t="s">
        <v>126</v>
      </c>
      <c r="R2218">
        <v>2511973</v>
      </c>
      <c r="T2218" t="s">
        <v>6363</v>
      </c>
      <c r="V2218" t="s">
        <v>10912</v>
      </c>
      <c r="W2218">
        <v>28658</v>
      </c>
    </row>
    <row r="2219" spans="1:23" x14ac:dyDescent="0.25">
      <c r="A2219" t="s">
        <v>16214</v>
      </c>
      <c r="B2219">
        <v>1</v>
      </c>
      <c r="C2219" t="s">
        <v>16215</v>
      </c>
      <c r="D2219" t="s">
        <v>126</v>
      </c>
      <c r="F2219" t="s">
        <v>6231</v>
      </c>
      <c r="G2219">
        <v>49</v>
      </c>
      <c r="H2219" t="s">
        <v>6956</v>
      </c>
      <c r="I2219" t="s">
        <v>16215</v>
      </c>
      <c r="J2219">
        <v>18442</v>
      </c>
      <c r="K2219">
        <v>0</v>
      </c>
      <c r="L2219" t="s">
        <v>6433</v>
      </c>
      <c r="M2219" t="s">
        <v>8198</v>
      </c>
      <c r="N2219">
        <v>25</v>
      </c>
      <c r="O2219" t="s">
        <v>16216</v>
      </c>
      <c r="P2219" t="s">
        <v>126</v>
      </c>
      <c r="T2219" t="s">
        <v>6742</v>
      </c>
      <c r="V2219" t="s">
        <v>14180</v>
      </c>
      <c r="W2219">
        <v>29637</v>
      </c>
    </row>
    <row r="2220" spans="1:23" x14ac:dyDescent="0.25">
      <c r="A2220" t="s">
        <v>16217</v>
      </c>
      <c r="B2220">
        <v>2</v>
      </c>
      <c r="C2220" t="s">
        <v>16218</v>
      </c>
      <c r="D2220" t="s">
        <v>6610</v>
      </c>
      <c r="F2220" t="s">
        <v>6199</v>
      </c>
      <c r="H2220" t="s">
        <v>6807</v>
      </c>
      <c r="I2220" t="s">
        <v>16218</v>
      </c>
      <c r="K2220">
        <v>3</v>
      </c>
      <c r="L2220" t="s">
        <v>6433</v>
      </c>
      <c r="M2220" t="s">
        <v>16219</v>
      </c>
      <c r="N2220">
        <v>27</v>
      </c>
      <c r="O2220" t="s">
        <v>16220</v>
      </c>
      <c r="P2220" t="s">
        <v>6610</v>
      </c>
      <c r="T2220" t="s">
        <v>6219</v>
      </c>
      <c r="V2220" t="s">
        <v>16221</v>
      </c>
    </row>
    <row r="2221" spans="1:23" x14ac:dyDescent="0.25">
      <c r="A2221" t="s">
        <v>16217</v>
      </c>
      <c r="B2221">
        <v>2</v>
      </c>
      <c r="C2221" t="s">
        <v>16222</v>
      </c>
      <c r="D2221" t="s">
        <v>6610</v>
      </c>
      <c r="F2221" t="s">
        <v>6231</v>
      </c>
      <c r="H2221" t="s">
        <v>6405</v>
      </c>
      <c r="I2221" t="s">
        <v>16222</v>
      </c>
      <c r="J2221">
        <v>22116</v>
      </c>
      <c r="K2221">
        <v>0</v>
      </c>
      <c r="L2221" t="s">
        <v>6433</v>
      </c>
      <c r="M2221" t="s">
        <v>16219</v>
      </c>
      <c r="O2221" t="s">
        <v>16220</v>
      </c>
      <c r="P2221" t="s">
        <v>6610</v>
      </c>
      <c r="Q2221" t="s">
        <v>6411</v>
      </c>
      <c r="T2221" t="s">
        <v>6371</v>
      </c>
    </row>
    <row r="2222" spans="1:23" x14ac:dyDescent="0.25">
      <c r="A2222" t="s">
        <v>16223</v>
      </c>
      <c r="B2222">
        <v>1</v>
      </c>
      <c r="C2222" t="s">
        <v>16224</v>
      </c>
      <c r="D2222" t="s">
        <v>6610</v>
      </c>
      <c r="F2222" t="s">
        <v>6199</v>
      </c>
      <c r="G2222">
        <v>16</v>
      </c>
      <c r="H2222" t="s">
        <v>6421</v>
      </c>
      <c r="I2222" t="s">
        <v>16224</v>
      </c>
      <c r="J2222">
        <v>22093</v>
      </c>
      <c r="K2222">
        <v>3</v>
      </c>
      <c r="L2222" t="s">
        <v>10999</v>
      </c>
      <c r="M2222" t="s">
        <v>16225</v>
      </c>
      <c r="N2222">
        <v>26</v>
      </c>
      <c r="O2222" t="s">
        <v>16226</v>
      </c>
      <c r="P2222" t="s">
        <v>6610</v>
      </c>
      <c r="R2222">
        <v>3924357</v>
      </c>
      <c r="T2222" t="s">
        <v>6355</v>
      </c>
      <c r="V2222" t="s">
        <v>16227</v>
      </c>
      <c r="W2222">
        <v>33360</v>
      </c>
    </row>
    <row r="2223" spans="1:23" x14ac:dyDescent="0.25">
      <c r="A2223" t="s">
        <v>16228</v>
      </c>
      <c r="B2223">
        <v>1</v>
      </c>
      <c r="C2223" t="s">
        <v>16229</v>
      </c>
      <c r="D2223" t="s">
        <v>126</v>
      </c>
      <c r="F2223" t="s">
        <v>6199</v>
      </c>
      <c r="G2223">
        <v>0</v>
      </c>
      <c r="H2223" t="s">
        <v>6208</v>
      </c>
      <c r="I2223" t="s">
        <v>16229</v>
      </c>
      <c r="K2223">
        <v>1</v>
      </c>
      <c r="L2223" t="s">
        <v>16230</v>
      </c>
      <c r="M2223" t="s">
        <v>16231</v>
      </c>
      <c r="N2223">
        <v>24</v>
      </c>
      <c r="O2223" t="s">
        <v>16232</v>
      </c>
      <c r="P2223" t="s">
        <v>126</v>
      </c>
      <c r="T2223" t="s">
        <v>6363</v>
      </c>
      <c r="V2223" t="s">
        <v>16233</v>
      </c>
    </row>
    <row r="2224" spans="1:23" x14ac:dyDescent="0.25">
      <c r="A2224" t="s">
        <v>1814</v>
      </c>
      <c r="B2224">
        <v>1</v>
      </c>
      <c r="C2224" t="s">
        <v>5194</v>
      </c>
      <c r="D2224" t="s">
        <v>102</v>
      </c>
      <c r="E2224" t="s">
        <v>16234</v>
      </c>
      <c r="F2224" t="s">
        <v>6199</v>
      </c>
      <c r="G2224">
        <v>13</v>
      </c>
      <c r="H2224" t="s">
        <v>6697</v>
      </c>
      <c r="I2224" t="s">
        <v>5194</v>
      </c>
      <c r="J2224">
        <v>20924</v>
      </c>
      <c r="K2224">
        <v>7</v>
      </c>
      <c r="L2224" t="s">
        <v>7122</v>
      </c>
      <c r="M2224" t="s">
        <v>16235</v>
      </c>
      <c r="N2224">
        <v>30</v>
      </c>
      <c r="O2224" t="s">
        <v>16236</v>
      </c>
      <c r="P2224" t="s">
        <v>102</v>
      </c>
      <c r="R2224">
        <v>3135321</v>
      </c>
      <c r="T2224" t="s">
        <v>6313</v>
      </c>
      <c r="V2224" t="s">
        <v>16237</v>
      </c>
      <c r="W2224">
        <v>31981</v>
      </c>
    </row>
    <row r="2225" spans="1:23" x14ac:dyDescent="0.25">
      <c r="A2225" t="s">
        <v>16238</v>
      </c>
      <c r="B2225">
        <v>1</v>
      </c>
      <c r="C2225" t="s">
        <v>16239</v>
      </c>
      <c r="D2225" t="s">
        <v>102</v>
      </c>
      <c r="F2225" t="s">
        <v>6231</v>
      </c>
      <c r="G2225">
        <v>17</v>
      </c>
      <c r="H2225" t="s">
        <v>6776</v>
      </c>
      <c r="I2225" t="s">
        <v>16239</v>
      </c>
      <c r="J2225">
        <v>2730</v>
      </c>
      <c r="K2225">
        <v>7</v>
      </c>
      <c r="L2225" t="s">
        <v>13087</v>
      </c>
      <c r="M2225" t="s">
        <v>15792</v>
      </c>
      <c r="N2225">
        <v>33</v>
      </c>
      <c r="O2225" t="s">
        <v>16240</v>
      </c>
      <c r="P2225" t="s">
        <v>102</v>
      </c>
      <c r="R2225">
        <v>11267</v>
      </c>
      <c r="T2225" t="s">
        <v>6385</v>
      </c>
      <c r="V2225" t="s">
        <v>16241</v>
      </c>
    </row>
    <row r="2226" spans="1:23" x14ac:dyDescent="0.25">
      <c r="A2226" t="s">
        <v>2330</v>
      </c>
      <c r="B2226">
        <v>1</v>
      </c>
      <c r="C2226" t="s">
        <v>2698</v>
      </c>
      <c r="D2226" t="s">
        <v>64</v>
      </c>
      <c r="F2226" t="s">
        <v>6199</v>
      </c>
      <c r="G2226">
        <v>30</v>
      </c>
      <c r="H2226" t="s">
        <v>6647</v>
      </c>
      <c r="I2226" t="s">
        <v>2698</v>
      </c>
      <c r="J2226">
        <v>26771</v>
      </c>
      <c r="K2226">
        <v>0</v>
      </c>
      <c r="L2226" t="s">
        <v>16242</v>
      </c>
      <c r="M2226" t="s">
        <v>7515</v>
      </c>
      <c r="O2226" t="s">
        <v>16243</v>
      </c>
      <c r="P2226" t="s">
        <v>64</v>
      </c>
      <c r="S2226">
        <v>4</v>
      </c>
      <c r="T2226" t="s">
        <v>6313</v>
      </c>
      <c r="U2226" t="s">
        <v>34</v>
      </c>
    </row>
    <row r="2227" spans="1:23" x14ac:dyDescent="0.25">
      <c r="A2227" t="s">
        <v>16244</v>
      </c>
      <c r="B2227">
        <v>1</v>
      </c>
      <c r="C2227" t="s">
        <v>16245</v>
      </c>
      <c r="D2227" t="s">
        <v>102</v>
      </c>
      <c r="E2227" t="s">
        <v>16246</v>
      </c>
      <c r="F2227" t="s">
        <v>6199</v>
      </c>
      <c r="G2227">
        <v>80</v>
      </c>
      <c r="H2227" t="s">
        <v>6208</v>
      </c>
      <c r="I2227" t="s">
        <v>16245</v>
      </c>
      <c r="J2227">
        <v>16559</v>
      </c>
      <c r="K2227">
        <v>8</v>
      </c>
      <c r="L2227" t="s">
        <v>9121</v>
      </c>
      <c r="M2227" t="s">
        <v>12051</v>
      </c>
      <c r="N2227">
        <v>29</v>
      </c>
      <c r="O2227" t="s">
        <v>16247</v>
      </c>
      <c r="P2227" t="s">
        <v>102</v>
      </c>
      <c r="R2227">
        <v>17382</v>
      </c>
      <c r="T2227" t="s">
        <v>6227</v>
      </c>
      <c r="V2227" t="s">
        <v>8843</v>
      </c>
      <c r="W2227">
        <v>27941</v>
      </c>
    </row>
    <row r="2228" spans="1:23" x14ac:dyDescent="0.25">
      <c r="A2228" t="s">
        <v>16248</v>
      </c>
      <c r="B2228">
        <v>1</v>
      </c>
      <c r="C2228" t="s">
        <v>16249</v>
      </c>
      <c r="D2228" t="s">
        <v>126</v>
      </c>
      <c r="E2228" t="s">
        <v>16250</v>
      </c>
      <c r="F2228" t="s">
        <v>6199</v>
      </c>
      <c r="G2228">
        <v>0</v>
      </c>
      <c r="H2228" t="s">
        <v>6200</v>
      </c>
      <c r="I2228" t="s">
        <v>16249</v>
      </c>
      <c r="J2228">
        <v>21493</v>
      </c>
      <c r="K2228">
        <v>3</v>
      </c>
      <c r="L2228" t="s">
        <v>7570</v>
      </c>
      <c r="M2228" t="s">
        <v>6790</v>
      </c>
      <c r="N2228">
        <v>25</v>
      </c>
      <c r="O2228" t="s">
        <v>16251</v>
      </c>
      <c r="P2228" t="s">
        <v>126</v>
      </c>
      <c r="R2228">
        <v>3917292</v>
      </c>
      <c r="T2228" t="s">
        <v>6204</v>
      </c>
      <c r="V2228" t="s">
        <v>16252</v>
      </c>
      <c r="W2228">
        <v>32339</v>
      </c>
    </row>
    <row r="2229" spans="1:23" x14ac:dyDescent="0.25">
      <c r="A2229" t="s">
        <v>509</v>
      </c>
      <c r="B2229">
        <v>1</v>
      </c>
      <c r="C2229" t="s">
        <v>16253</v>
      </c>
      <c r="D2229" t="s">
        <v>126</v>
      </c>
      <c r="E2229" t="s">
        <v>16254</v>
      </c>
      <c r="F2229" t="s">
        <v>6199</v>
      </c>
      <c r="G2229">
        <v>88</v>
      </c>
      <c r="H2229" t="s">
        <v>16255</v>
      </c>
      <c r="I2229" t="s">
        <v>16253</v>
      </c>
      <c r="J2229">
        <v>15247</v>
      </c>
      <c r="K2229">
        <v>9</v>
      </c>
      <c r="L2229" t="s">
        <v>7763</v>
      </c>
      <c r="M2229" t="s">
        <v>16256</v>
      </c>
      <c r="N2229">
        <v>35</v>
      </c>
      <c r="O2229" t="s">
        <v>16257</v>
      </c>
      <c r="P2229" t="s">
        <v>126</v>
      </c>
      <c r="R2229">
        <v>15773</v>
      </c>
      <c r="T2229" t="s">
        <v>7484</v>
      </c>
      <c r="U2229" t="s">
        <v>94</v>
      </c>
      <c r="V2229" t="s">
        <v>13453</v>
      </c>
      <c r="W2229">
        <v>26612</v>
      </c>
    </row>
    <row r="2230" spans="1:23" x14ac:dyDescent="0.25">
      <c r="A2230" t="s">
        <v>16258</v>
      </c>
      <c r="B2230">
        <v>1</v>
      </c>
      <c r="C2230" t="s">
        <v>16259</v>
      </c>
      <c r="D2230" t="s">
        <v>126</v>
      </c>
      <c r="F2230" t="s">
        <v>6231</v>
      </c>
      <c r="G2230">
        <v>85</v>
      </c>
      <c r="H2230" t="s">
        <v>9379</v>
      </c>
      <c r="I2230" t="s">
        <v>16259</v>
      </c>
      <c r="J2230">
        <v>21401</v>
      </c>
      <c r="K2230">
        <v>0</v>
      </c>
      <c r="L2230" t="s">
        <v>16260</v>
      </c>
      <c r="M2230" t="s">
        <v>7200</v>
      </c>
      <c r="O2230" t="s">
        <v>16261</v>
      </c>
      <c r="P2230" t="s">
        <v>126</v>
      </c>
      <c r="R2230">
        <v>3139590</v>
      </c>
      <c r="T2230" t="s">
        <v>30</v>
      </c>
    </row>
    <row r="2231" spans="1:23" x14ac:dyDescent="0.25">
      <c r="A2231" t="s">
        <v>371</v>
      </c>
      <c r="B2231">
        <v>1</v>
      </c>
      <c r="C2231" t="s">
        <v>16262</v>
      </c>
      <c r="D2231" t="s">
        <v>64</v>
      </c>
      <c r="E2231" t="s">
        <v>16263</v>
      </c>
      <c r="F2231" t="s">
        <v>6199</v>
      </c>
      <c r="G2231">
        <v>30</v>
      </c>
      <c r="H2231" t="s">
        <v>6868</v>
      </c>
      <c r="I2231" t="s">
        <v>16262</v>
      </c>
      <c r="J2231">
        <v>18690</v>
      </c>
      <c r="K2231">
        <v>6</v>
      </c>
      <c r="L2231" t="s">
        <v>7800</v>
      </c>
      <c r="M2231" t="s">
        <v>6862</v>
      </c>
      <c r="N2231">
        <v>28</v>
      </c>
      <c r="O2231" t="s">
        <v>16264</v>
      </c>
      <c r="P2231" t="s">
        <v>64</v>
      </c>
      <c r="R2231">
        <v>2972091</v>
      </c>
      <c r="T2231" t="s">
        <v>6454</v>
      </c>
      <c r="U2231" t="s">
        <v>2217</v>
      </c>
      <c r="V2231" t="s">
        <v>6853</v>
      </c>
      <c r="W2231">
        <v>30000</v>
      </c>
    </row>
    <row r="2232" spans="1:23" x14ac:dyDescent="0.25">
      <c r="A2232" t="s">
        <v>403</v>
      </c>
      <c r="B2232">
        <v>1</v>
      </c>
      <c r="C2232" t="s">
        <v>16265</v>
      </c>
      <c r="D2232" t="s">
        <v>102</v>
      </c>
      <c r="E2232" t="s">
        <v>16266</v>
      </c>
      <c r="F2232" t="s">
        <v>6231</v>
      </c>
      <c r="G2232">
        <v>7</v>
      </c>
      <c r="H2232" t="s">
        <v>6739</v>
      </c>
      <c r="I2232" t="s">
        <v>16265</v>
      </c>
      <c r="J2232">
        <v>20398</v>
      </c>
      <c r="K2232">
        <v>7</v>
      </c>
      <c r="L2232" t="s">
        <v>16267</v>
      </c>
      <c r="M2232" t="s">
        <v>16268</v>
      </c>
      <c r="N2232">
        <v>28</v>
      </c>
      <c r="O2232" t="s">
        <v>16269</v>
      </c>
      <c r="P2232" t="s">
        <v>102</v>
      </c>
      <c r="Q2232" t="s">
        <v>6922</v>
      </c>
      <c r="R2232">
        <v>3932442</v>
      </c>
      <c r="T2232" t="s">
        <v>6355</v>
      </c>
      <c r="V2232" t="s">
        <v>16270</v>
      </c>
      <c r="W2232">
        <v>31177</v>
      </c>
    </row>
    <row r="2233" spans="1:23" x14ac:dyDescent="0.25">
      <c r="A2233" t="s">
        <v>16271</v>
      </c>
      <c r="B2233">
        <v>1</v>
      </c>
      <c r="C2233" t="s">
        <v>16272</v>
      </c>
      <c r="D2233" t="s">
        <v>126</v>
      </c>
      <c r="F2233" t="s">
        <v>6199</v>
      </c>
      <c r="G2233">
        <v>89</v>
      </c>
      <c r="H2233" t="s">
        <v>6399</v>
      </c>
      <c r="I2233" t="s">
        <v>16272</v>
      </c>
      <c r="J2233">
        <v>26275</v>
      </c>
      <c r="K2233">
        <v>1</v>
      </c>
      <c r="L2233" t="s">
        <v>6304</v>
      </c>
      <c r="M2233" t="s">
        <v>16273</v>
      </c>
      <c r="N2233">
        <v>25</v>
      </c>
      <c r="O2233" t="s">
        <v>16274</v>
      </c>
      <c r="P2233" t="s">
        <v>126</v>
      </c>
      <c r="S2233">
        <v>4</v>
      </c>
      <c r="T2233" t="s">
        <v>6355</v>
      </c>
      <c r="U2233" t="s">
        <v>2278</v>
      </c>
      <c r="V2233" t="s">
        <v>16275</v>
      </c>
    </row>
    <row r="2234" spans="1:23" x14ac:dyDescent="0.25">
      <c r="A2234" t="s">
        <v>16276</v>
      </c>
      <c r="B2234">
        <v>1</v>
      </c>
      <c r="C2234" t="s">
        <v>16277</v>
      </c>
      <c r="D2234" t="s">
        <v>64</v>
      </c>
      <c r="F2234" t="s">
        <v>6231</v>
      </c>
      <c r="G2234">
        <v>30</v>
      </c>
      <c r="H2234" t="s">
        <v>8040</v>
      </c>
      <c r="I2234" t="s">
        <v>16277</v>
      </c>
      <c r="J2234">
        <v>12762</v>
      </c>
      <c r="K2234">
        <v>4</v>
      </c>
      <c r="L2234" t="s">
        <v>6612</v>
      </c>
      <c r="M2234" t="s">
        <v>6452</v>
      </c>
      <c r="N2234">
        <v>30</v>
      </c>
      <c r="O2234" t="s">
        <v>16278</v>
      </c>
      <c r="P2234" t="s">
        <v>64</v>
      </c>
      <c r="R2234">
        <v>14056</v>
      </c>
      <c r="T2234" t="s">
        <v>6324</v>
      </c>
      <c r="V2234" t="s">
        <v>8083</v>
      </c>
      <c r="W2234">
        <v>24849</v>
      </c>
    </row>
    <row r="2235" spans="1:23" x14ac:dyDescent="0.25">
      <c r="A2235" t="s">
        <v>16279</v>
      </c>
      <c r="B2235">
        <v>1</v>
      </c>
      <c r="C2235" t="s">
        <v>16280</v>
      </c>
      <c r="D2235" t="s">
        <v>102</v>
      </c>
      <c r="E2235" t="s">
        <v>16281</v>
      </c>
      <c r="F2235" t="s">
        <v>6231</v>
      </c>
      <c r="G2235">
        <v>18</v>
      </c>
      <c r="H2235" t="s">
        <v>6296</v>
      </c>
      <c r="I2235" t="s">
        <v>16280</v>
      </c>
      <c r="J2235">
        <v>20117</v>
      </c>
      <c r="K2235">
        <v>4</v>
      </c>
      <c r="L2235" t="s">
        <v>16282</v>
      </c>
      <c r="M2235" t="s">
        <v>6704</v>
      </c>
      <c r="N2235">
        <v>26</v>
      </c>
      <c r="O2235" t="s">
        <v>16283</v>
      </c>
      <c r="P2235" t="s">
        <v>102</v>
      </c>
      <c r="R2235">
        <v>3056577</v>
      </c>
      <c r="T2235" t="s">
        <v>6219</v>
      </c>
      <c r="V2235" t="s">
        <v>10547</v>
      </c>
      <c r="W2235">
        <v>31460</v>
      </c>
    </row>
    <row r="2236" spans="1:23" x14ac:dyDescent="0.25">
      <c r="A2236" t="s">
        <v>1146</v>
      </c>
      <c r="B2236">
        <v>1</v>
      </c>
      <c r="C2236" t="s">
        <v>1145</v>
      </c>
      <c r="D2236" t="s">
        <v>64</v>
      </c>
      <c r="F2236" t="s">
        <v>6199</v>
      </c>
      <c r="G2236">
        <v>4</v>
      </c>
      <c r="H2236" t="s">
        <v>6276</v>
      </c>
      <c r="I2236" t="s">
        <v>1145</v>
      </c>
      <c r="J2236">
        <v>26768</v>
      </c>
      <c r="K2236">
        <v>0</v>
      </c>
      <c r="L2236" t="s">
        <v>16284</v>
      </c>
      <c r="M2236" t="s">
        <v>9672</v>
      </c>
      <c r="N2236">
        <v>21</v>
      </c>
      <c r="O2236" t="s">
        <v>16285</v>
      </c>
      <c r="P2236" t="s">
        <v>64</v>
      </c>
      <c r="S2236">
        <v>1</v>
      </c>
      <c r="T2236" t="s">
        <v>6264</v>
      </c>
      <c r="U2236" t="s">
        <v>2251</v>
      </c>
      <c r="V2236" t="s">
        <v>16286</v>
      </c>
    </row>
    <row r="2237" spans="1:23" x14ac:dyDescent="0.25">
      <c r="A2237" t="s">
        <v>16287</v>
      </c>
      <c r="B2237">
        <v>1</v>
      </c>
      <c r="C2237" t="s">
        <v>16288</v>
      </c>
      <c r="D2237" t="s">
        <v>64</v>
      </c>
      <c r="F2237" t="s">
        <v>6199</v>
      </c>
      <c r="G2237">
        <v>24</v>
      </c>
      <c r="H2237" t="s">
        <v>6260</v>
      </c>
      <c r="I2237" t="s">
        <v>16288</v>
      </c>
      <c r="J2237">
        <v>28534</v>
      </c>
      <c r="K2237">
        <v>0</v>
      </c>
      <c r="L2237" t="s">
        <v>16289</v>
      </c>
      <c r="M2237" t="s">
        <v>12977</v>
      </c>
      <c r="N2237">
        <v>23</v>
      </c>
      <c r="O2237" t="s">
        <v>16290</v>
      </c>
      <c r="P2237" t="s">
        <v>64</v>
      </c>
      <c r="S2237">
        <v>4</v>
      </c>
      <c r="T2237" t="s">
        <v>6332</v>
      </c>
      <c r="U2237" t="s">
        <v>2231</v>
      </c>
      <c r="V2237" t="s">
        <v>16291</v>
      </c>
    </row>
    <row r="2238" spans="1:23" x14ac:dyDescent="0.25">
      <c r="A2238" t="s">
        <v>16292</v>
      </c>
      <c r="B2238">
        <v>1</v>
      </c>
      <c r="C2238" t="s">
        <v>16293</v>
      </c>
      <c r="D2238" t="s">
        <v>126</v>
      </c>
      <c r="F2238" t="s">
        <v>6199</v>
      </c>
      <c r="G2238">
        <v>0</v>
      </c>
      <c r="H2238" t="s">
        <v>9379</v>
      </c>
      <c r="I2238" t="s">
        <v>16293</v>
      </c>
      <c r="J2238">
        <v>21779</v>
      </c>
      <c r="K2238">
        <v>1</v>
      </c>
      <c r="L2238" t="s">
        <v>16294</v>
      </c>
      <c r="M2238" t="s">
        <v>16295</v>
      </c>
      <c r="N2238">
        <v>25</v>
      </c>
      <c r="O2238" t="s">
        <v>16296</v>
      </c>
      <c r="P2238" t="s">
        <v>126</v>
      </c>
      <c r="T2238" t="s">
        <v>6227</v>
      </c>
      <c r="V2238" t="s">
        <v>16297</v>
      </c>
    </row>
    <row r="2239" spans="1:23" x14ac:dyDescent="0.25">
      <c r="A2239" t="s">
        <v>529</v>
      </c>
      <c r="B2239">
        <v>1</v>
      </c>
      <c r="C2239" t="s">
        <v>16298</v>
      </c>
      <c r="D2239" t="s">
        <v>29</v>
      </c>
      <c r="E2239" t="s">
        <v>16299</v>
      </c>
      <c r="F2239" t="s">
        <v>6199</v>
      </c>
      <c r="G2239">
        <v>12</v>
      </c>
      <c r="H2239" t="s">
        <v>6276</v>
      </c>
      <c r="I2239" t="s">
        <v>16298</v>
      </c>
      <c r="J2239">
        <v>11047</v>
      </c>
      <c r="K2239">
        <v>13</v>
      </c>
      <c r="L2239" t="s">
        <v>16300</v>
      </c>
      <c r="M2239" t="s">
        <v>16301</v>
      </c>
      <c r="N2239">
        <v>36</v>
      </c>
      <c r="O2239" t="s">
        <v>16302</v>
      </c>
      <c r="P2239" t="s">
        <v>29</v>
      </c>
      <c r="R2239">
        <v>13199</v>
      </c>
      <c r="T2239" t="s">
        <v>6219</v>
      </c>
      <c r="V2239" t="s">
        <v>16303</v>
      </c>
      <c r="W2239">
        <v>24060</v>
      </c>
    </row>
    <row r="2240" spans="1:23" x14ac:dyDescent="0.25">
      <c r="A2240" t="s">
        <v>16304</v>
      </c>
      <c r="B2240">
        <v>1</v>
      </c>
      <c r="C2240" t="s">
        <v>16305</v>
      </c>
      <c r="D2240" t="s">
        <v>102</v>
      </c>
      <c r="F2240" t="s">
        <v>6199</v>
      </c>
      <c r="H2240" t="s">
        <v>6342</v>
      </c>
      <c r="I2240" t="s">
        <v>16305</v>
      </c>
      <c r="J2240">
        <v>26684</v>
      </c>
      <c r="K2240">
        <v>1</v>
      </c>
      <c r="L2240" t="s">
        <v>8298</v>
      </c>
      <c r="M2240" t="s">
        <v>7032</v>
      </c>
      <c r="N2240">
        <v>24</v>
      </c>
      <c r="O2240" t="s">
        <v>16306</v>
      </c>
      <c r="P2240" t="s">
        <v>102</v>
      </c>
      <c r="T2240" t="s">
        <v>6313</v>
      </c>
      <c r="V2240" t="s">
        <v>16307</v>
      </c>
    </row>
    <row r="2241" spans="1:23" x14ac:dyDescent="0.25">
      <c r="A2241" t="s">
        <v>16308</v>
      </c>
      <c r="B2241">
        <v>1</v>
      </c>
      <c r="C2241" t="s">
        <v>16309</v>
      </c>
      <c r="D2241" t="s">
        <v>64</v>
      </c>
      <c r="F2241" t="s">
        <v>6231</v>
      </c>
      <c r="G2241">
        <v>23</v>
      </c>
      <c r="H2241" t="s">
        <v>6232</v>
      </c>
      <c r="I2241" t="s">
        <v>16309</v>
      </c>
      <c r="J2241">
        <v>7290</v>
      </c>
      <c r="K2241">
        <v>6</v>
      </c>
      <c r="L2241" t="s">
        <v>12351</v>
      </c>
      <c r="M2241" t="s">
        <v>6655</v>
      </c>
      <c r="N2241">
        <v>30</v>
      </c>
      <c r="O2241" t="s">
        <v>16310</v>
      </c>
      <c r="P2241" t="s">
        <v>64</v>
      </c>
      <c r="T2241" t="s">
        <v>7359</v>
      </c>
      <c r="V2241" t="s">
        <v>16311</v>
      </c>
    </row>
    <row r="2242" spans="1:23" x14ac:dyDescent="0.25">
      <c r="A2242" t="s">
        <v>16312</v>
      </c>
      <c r="B2242">
        <v>1</v>
      </c>
      <c r="C2242" t="s">
        <v>16313</v>
      </c>
      <c r="D2242" t="s">
        <v>102</v>
      </c>
      <c r="F2242" t="s">
        <v>6199</v>
      </c>
      <c r="G2242">
        <v>0</v>
      </c>
      <c r="H2242" t="s">
        <v>6636</v>
      </c>
      <c r="I2242" t="s">
        <v>16313</v>
      </c>
      <c r="J2242">
        <v>19536</v>
      </c>
      <c r="K2242">
        <v>5</v>
      </c>
      <c r="L2242" t="s">
        <v>16314</v>
      </c>
      <c r="M2242" t="s">
        <v>6790</v>
      </c>
      <c r="N2242">
        <v>27</v>
      </c>
      <c r="O2242" t="s">
        <v>16315</v>
      </c>
      <c r="P2242" t="s">
        <v>102</v>
      </c>
      <c r="R2242">
        <v>3048701</v>
      </c>
      <c r="T2242" t="s">
        <v>6212</v>
      </c>
      <c r="V2242" t="s">
        <v>16316</v>
      </c>
      <c r="W2242">
        <v>30734</v>
      </c>
    </row>
    <row r="2243" spans="1:23" x14ac:dyDescent="0.25">
      <c r="A2243" t="s">
        <v>16317</v>
      </c>
      <c r="B2243">
        <v>1</v>
      </c>
      <c r="C2243" t="s">
        <v>16318</v>
      </c>
      <c r="F2243" t="s">
        <v>6231</v>
      </c>
      <c r="G2243">
        <v>0</v>
      </c>
      <c r="H2243" t="s">
        <v>30</v>
      </c>
      <c r="I2243" t="s">
        <v>16318</v>
      </c>
      <c r="J2243">
        <v>17837</v>
      </c>
      <c r="K2243">
        <v>0</v>
      </c>
      <c r="L2243" t="s">
        <v>7405</v>
      </c>
      <c r="M2243" t="s">
        <v>16301</v>
      </c>
      <c r="O2243" t="s">
        <v>16319</v>
      </c>
      <c r="P2243" t="s">
        <v>30</v>
      </c>
      <c r="T2243" t="s">
        <v>30</v>
      </c>
    </row>
    <row r="2244" spans="1:23" x14ac:dyDescent="0.25">
      <c r="A2244" t="s">
        <v>16320</v>
      </c>
      <c r="B2244">
        <v>1</v>
      </c>
      <c r="C2244" t="s">
        <v>16321</v>
      </c>
      <c r="F2244" t="s">
        <v>6231</v>
      </c>
      <c r="G2244">
        <v>0</v>
      </c>
      <c r="H2244" t="s">
        <v>30</v>
      </c>
      <c r="I2244" t="s">
        <v>16321</v>
      </c>
      <c r="J2244">
        <v>18886</v>
      </c>
      <c r="K2244">
        <v>0</v>
      </c>
      <c r="L2244" t="s">
        <v>8173</v>
      </c>
      <c r="M2244" t="s">
        <v>10145</v>
      </c>
      <c r="O2244" t="s">
        <v>16322</v>
      </c>
      <c r="P2244" t="s">
        <v>30</v>
      </c>
      <c r="T2244" t="s">
        <v>30</v>
      </c>
    </row>
    <row r="2245" spans="1:23" x14ac:dyDescent="0.25">
      <c r="A2245" t="s">
        <v>942</v>
      </c>
      <c r="B2245">
        <v>1</v>
      </c>
      <c r="C2245" t="s">
        <v>16323</v>
      </c>
      <c r="D2245" t="s">
        <v>64</v>
      </c>
      <c r="F2245" t="s">
        <v>6231</v>
      </c>
      <c r="G2245">
        <v>30</v>
      </c>
      <c r="H2245" t="s">
        <v>6739</v>
      </c>
      <c r="I2245" t="s">
        <v>16323</v>
      </c>
      <c r="J2245">
        <v>15230</v>
      </c>
      <c r="K2245">
        <v>7</v>
      </c>
      <c r="L2245" t="s">
        <v>16324</v>
      </c>
      <c r="M2245" t="s">
        <v>6269</v>
      </c>
      <c r="N2245">
        <v>29</v>
      </c>
      <c r="O2245" t="s">
        <v>16325</v>
      </c>
      <c r="P2245" t="s">
        <v>64</v>
      </c>
      <c r="R2245">
        <v>15981</v>
      </c>
      <c r="T2245" t="s">
        <v>6417</v>
      </c>
      <c r="V2245" t="s">
        <v>16326</v>
      </c>
      <c r="W2245">
        <v>26763</v>
      </c>
    </row>
    <row r="2246" spans="1:23" x14ac:dyDescent="0.25">
      <c r="A2246" t="s">
        <v>255</v>
      </c>
      <c r="B2246">
        <v>1</v>
      </c>
      <c r="C2246" t="s">
        <v>16327</v>
      </c>
      <c r="D2246" t="s">
        <v>126</v>
      </c>
      <c r="E2246" t="s">
        <v>16328</v>
      </c>
      <c r="F2246" t="s">
        <v>6231</v>
      </c>
      <c r="G2246">
        <v>88</v>
      </c>
      <c r="H2246" t="s">
        <v>6351</v>
      </c>
      <c r="I2246" t="s">
        <v>16327</v>
      </c>
      <c r="J2246">
        <v>14918</v>
      </c>
      <c r="K2246">
        <v>9</v>
      </c>
      <c r="L2246" t="s">
        <v>6246</v>
      </c>
      <c r="M2246" t="s">
        <v>16329</v>
      </c>
      <c r="N2246">
        <v>31</v>
      </c>
      <c r="O2246" t="s">
        <v>16330</v>
      </c>
      <c r="P2246" t="s">
        <v>126</v>
      </c>
      <c r="R2246">
        <v>15788</v>
      </c>
      <c r="T2246" t="s">
        <v>6363</v>
      </c>
      <c r="V2246" t="s">
        <v>16331</v>
      </c>
      <c r="W2246">
        <v>26644</v>
      </c>
    </row>
    <row r="2247" spans="1:23" x14ac:dyDescent="0.25">
      <c r="A2247" t="s">
        <v>208</v>
      </c>
      <c r="B2247">
        <v>1</v>
      </c>
      <c r="C2247" t="s">
        <v>5456</v>
      </c>
      <c r="D2247" t="s">
        <v>102</v>
      </c>
      <c r="E2247" t="s">
        <v>16332</v>
      </c>
      <c r="F2247" t="s">
        <v>6925</v>
      </c>
      <c r="G2247">
        <v>0</v>
      </c>
      <c r="H2247" t="s">
        <v>6776</v>
      </c>
      <c r="I2247" t="s">
        <v>5456</v>
      </c>
      <c r="J2247">
        <v>8355</v>
      </c>
      <c r="K2247">
        <v>13</v>
      </c>
      <c r="L2247" t="s">
        <v>7045</v>
      </c>
      <c r="M2247" t="s">
        <v>16333</v>
      </c>
      <c r="N2247">
        <v>35</v>
      </c>
      <c r="O2247" t="s">
        <v>16334</v>
      </c>
      <c r="P2247" t="s">
        <v>102</v>
      </c>
      <c r="R2247">
        <v>12649</v>
      </c>
      <c r="T2247" t="s">
        <v>6313</v>
      </c>
      <c r="V2247" t="s">
        <v>16335</v>
      </c>
      <c r="W2247">
        <v>9496</v>
      </c>
    </row>
    <row r="2248" spans="1:23" x14ac:dyDescent="0.25">
      <c r="A2248" t="s">
        <v>16336</v>
      </c>
      <c r="B2248">
        <v>1</v>
      </c>
      <c r="C2248" t="s">
        <v>16337</v>
      </c>
      <c r="D2248" t="s">
        <v>29</v>
      </c>
      <c r="F2248" t="s">
        <v>6199</v>
      </c>
      <c r="H2248" t="s">
        <v>6392</v>
      </c>
      <c r="I2248" t="s">
        <v>16337</v>
      </c>
      <c r="J2248">
        <v>26856</v>
      </c>
      <c r="K2248">
        <v>0</v>
      </c>
      <c r="L2248" t="s">
        <v>16338</v>
      </c>
      <c r="M2248" t="s">
        <v>16339</v>
      </c>
      <c r="N2248">
        <v>24</v>
      </c>
      <c r="O2248" t="s">
        <v>16340</v>
      </c>
      <c r="P2248" t="s">
        <v>29</v>
      </c>
      <c r="T2248" t="s">
        <v>6313</v>
      </c>
      <c r="V2248" t="s">
        <v>16341</v>
      </c>
    </row>
    <row r="2249" spans="1:23" x14ac:dyDescent="0.25">
      <c r="A2249" t="s">
        <v>16342</v>
      </c>
      <c r="B2249">
        <v>1</v>
      </c>
      <c r="C2249" t="s">
        <v>16343</v>
      </c>
      <c r="D2249" t="s">
        <v>102</v>
      </c>
      <c r="F2249" t="s">
        <v>6231</v>
      </c>
      <c r="G2249">
        <v>80</v>
      </c>
      <c r="H2249" t="s">
        <v>7128</v>
      </c>
      <c r="I2249" t="s">
        <v>16343</v>
      </c>
      <c r="J2249">
        <v>12343</v>
      </c>
      <c r="K2249">
        <v>15</v>
      </c>
      <c r="L2249" t="s">
        <v>6240</v>
      </c>
      <c r="M2249" t="s">
        <v>16344</v>
      </c>
      <c r="N2249">
        <v>41</v>
      </c>
      <c r="O2249" t="s">
        <v>16345</v>
      </c>
      <c r="P2249" t="s">
        <v>102</v>
      </c>
      <c r="T2249" t="s">
        <v>6385</v>
      </c>
      <c r="V2249" t="s">
        <v>16346</v>
      </c>
    </row>
    <row r="2250" spans="1:23" x14ac:dyDescent="0.25">
      <c r="A2250" t="s">
        <v>16347</v>
      </c>
      <c r="B2250">
        <v>1</v>
      </c>
      <c r="C2250" t="s">
        <v>16348</v>
      </c>
      <c r="D2250" t="s">
        <v>64</v>
      </c>
      <c r="F2250" t="s">
        <v>6199</v>
      </c>
      <c r="G2250">
        <v>25</v>
      </c>
      <c r="H2250" t="s">
        <v>6776</v>
      </c>
      <c r="I2250" t="s">
        <v>16348</v>
      </c>
      <c r="J2250">
        <v>25051</v>
      </c>
      <c r="K2250">
        <v>2</v>
      </c>
      <c r="L2250" t="s">
        <v>6572</v>
      </c>
      <c r="M2250" t="s">
        <v>7515</v>
      </c>
      <c r="N2250">
        <v>27</v>
      </c>
      <c r="O2250" t="s">
        <v>16349</v>
      </c>
      <c r="P2250" t="s">
        <v>64</v>
      </c>
      <c r="S2250">
        <v>6</v>
      </c>
      <c r="T2250" t="s">
        <v>6446</v>
      </c>
      <c r="U2250" t="s">
        <v>92</v>
      </c>
      <c r="V2250" t="s">
        <v>13134</v>
      </c>
    </row>
    <row r="2251" spans="1:23" x14ac:dyDescent="0.25">
      <c r="A2251" t="s">
        <v>355</v>
      </c>
      <c r="B2251">
        <v>1</v>
      </c>
      <c r="C2251" t="s">
        <v>16350</v>
      </c>
      <c r="D2251" t="s">
        <v>102</v>
      </c>
      <c r="E2251" t="s">
        <v>16351</v>
      </c>
      <c r="F2251" t="s">
        <v>6199</v>
      </c>
      <c r="G2251">
        <v>83</v>
      </c>
      <c r="H2251" t="s">
        <v>6367</v>
      </c>
      <c r="I2251" t="s">
        <v>16350</v>
      </c>
      <c r="J2251">
        <v>19021</v>
      </c>
      <c r="K2251">
        <v>5</v>
      </c>
      <c r="L2251" t="s">
        <v>7603</v>
      </c>
      <c r="M2251" t="s">
        <v>15674</v>
      </c>
      <c r="N2251">
        <v>27</v>
      </c>
      <c r="O2251" t="s">
        <v>16352</v>
      </c>
      <c r="P2251" t="s">
        <v>102</v>
      </c>
      <c r="R2251">
        <v>3066074</v>
      </c>
      <c r="T2251" t="s">
        <v>6219</v>
      </c>
      <c r="V2251" t="s">
        <v>13373</v>
      </c>
      <c r="W2251">
        <v>30254</v>
      </c>
    </row>
    <row r="2252" spans="1:23" x14ac:dyDescent="0.25">
      <c r="A2252" t="s">
        <v>16353</v>
      </c>
      <c r="B2252">
        <v>1</v>
      </c>
      <c r="C2252" t="s">
        <v>16354</v>
      </c>
      <c r="D2252" t="s">
        <v>64</v>
      </c>
      <c r="F2252" t="s">
        <v>6199</v>
      </c>
      <c r="G2252">
        <v>31</v>
      </c>
      <c r="H2252" t="s">
        <v>6553</v>
      </c>
      <c r="I2252" t="s">
        <v>16354</v>
      </c>
      <c r="J2252">
        <v>20906</v>
      </c>
      <c r="K2252">
        <v>4</v>
      </c>
      <c r="L2252" t="s">
        <v>16355</v>
      </c>
      <c r="M2252" t="s">
        <v>8103</v>
      </c>
      <c r="N2252">
        <v>27</v>
      </c>
      <c r="O2252" t="s">
        <v>16356</v>
      </c>
      <c r="P2252" t="s">
        <v>64</v>
      </c>
      <c r="R2252">
        <v>3693033</v>
      </c>
      <c r="T2252" t="s">
        <v>6212</v>
      </c>
      <c r="V2252" t="s">
        <v>11349</v>
      </c>
      <c r="W2252">
        <v>32669</v>
      </c>
    </row>
    <row r="2253" spans="1:23" x14ac:dyDescent="0.25">
      <c r="A2253" t="s">
        <v>16357</v>
      </c>
      <c r="B2253">
        <v>1</v>
      </c>
      <c r="C2253" t="s">
        <v>16358</v>
      </c>
      <c r="D2253" t="s">
        <v>29</v>
      </c>
      <c r="F2253" t="s">
        <v>6199</v>
      </c>
      <c r="H2253" t="s">
        <v>6336</v>
      </c>
      <c r="I2253" t="s">
        <v>16358</v>
      </c>
      <c r="K2253">
        <v>0</v>
      </c>
      <c r="L2253" t="s">
        <v>16359</v>
      </c>
      <c r="M2253" t="s">
        <v>6361</v>
      </c>
      <c r="N2253">
        <v>26</v>
      </c>
      <c r="O2253" t="s">
        <v>16360</v>
      </c>
      <c r="P2253" t="s">
        <v>29</v>
      </c>
      <c r="T2253" t="s">
        <v>6219</v>
      </c>
      <c r="V2253" t="s">
        <v>16361</v>
      </c>
    </row>
    <row r="2254" spans="1:23" x14ac:dyDescent="0.25">
      <c r="A2254" t="s">
        <v>16362</v>
      </c>
      <c r="B2254">
        <v>1</v>
      </c>
      <c r="C2254" t="s">
        <v>16363</v>
      </c>
      <c r="D2254" t="s">
        <v>102</v>
      </c>
      <c r="F2254" t="s">
        <v>6199</v>
      </c>
      <c r="H2254" t="s">
        <v>6414</v>
      </c>
      <c r="I2254" t="s">
        <v>16363</v>
      </c>
      <c r="K2254">
        <v>1</v>
      </c>
      <c r="L2254" t="s">
        <v>16364</v>
      </c>
      <c r="M2254" t="s">
        <v>8228</v>
      </c>
      <c r="O2254" t="s">
        <v>16365</v>
      </c>
      <c r="P2254" t="s">
        <v>102</v>
      </c>
      <c r="T2254" t="s">
        <v>6446</v>
      </c>
    </row>
    <row r="2255" spans="1:23" x14ac:dyDescent="0.25">
      <c r="A2255" t="s">
        <v>2259</v>
      </c>
      <c r="B2255">
        <v>1</v>
      </c>
      <c r="C2255" t="s">
        <v>2633</v>
      </c>
      <c r="D2255" t="s">
        <v>126</v>
      </c>
      <c r="F2255" t="s">
        <v>6199</v>
      </c>
      <c r="G2255">
        <v>82</v>
      </c>
      <c r="H2255" t="s">
        <v>6395</v>
      </c>
      <c r="I2255" t="s">
        <v>2633</v>
      </c>
      <c r="J2255">
        <v>21786</v>
      </c>
      <c r="K2255">
        <v>6</v>
      </c>
      <c r="L2255" t="s">
        <v>6010</v>
      </c>
      <c r="M2255" t="s">
        <v>16366</v>
      </c>
      <c r="N2255">
        <v>29</v>
      </c>
      <c r="O2255" t="s">
        <v>16367</v>
      </c>
      <c r="P2255" t="s">
        <v>126</v>
      </c>
      <c r="R2255">
        <v>3911853</v>
      </c>
      <c r="S2255">
        <v>2</v>
      </c>
      <c r="T2255" t="s">
        <v>6355</v>
      </c>
      <c r="U2255" t="s">
        <v>2248</v>
      </c>
      <c r="V2255" t="s">
        <v>6804</v>
      </c>
      <c r="W2255">
        <v>32775</v>
      </c>
    </row>
    <row r="2256" spans="1:23" x14ac:dyDescent="0.25">
      <c r="A2256" t="s">
        <v>16368</v>
      </c>
      <c r="B2256">
        <v>1</v>
      </c>
      <c r="C2256" t="s">
        <v>16369</v>
      </c>
      <c r="D2256" t="s">
        <v>102</v>
      </c>
      <c r="F2256" t="s">
        <v>6199</v>
      </c>
      <c r="G2256">
        <v>83</v>
      </c>
      <c r="H2256" t="s">
        <v>6629</v>
      </c>
      <c r="I2256" t="s">
        <v>16369</v>
      </c>
      <c r="J2256">
        <v>28434</v>
      </c>
      <c r="K2256">
        <v>0</v>
      </c>
      <c r="L2256" t="s">
        <v>6854</v>
      </c>
      <c r="M2256" t="s">
        <v>8058</v>
      </c>
      <c r="N2256">
        <v>25</v>
      </c>
      <c r="O2256" t="s">
        <v>16370</v>
      </c>
      <c r="P2256" t="s">
        <v>102</v>
      </c>
      <c r="T2256" t="s">
        <v>6212</v>
      </c>
      <c r="U2256" t="s">
        <v>34</v>
      </c>
      <c r="V2256" t="s">
        <v>15185</v>
      </c>
    </row>
    <row r="2257" spans="1:23" x14ac:dyDescent="0.25">
      <c r="A2257" t="s">
        <v>16371</v>
      </c>
      <c r="B2257">
        <v>1</v>
      </c>
      <c r="C2257" t="s">
        <v>16372</v>
      </c>
      <c r="D2257" t="s">
        <v>102</v>
      </c>
      <c r="E2257" t="s">
        <v>16373</v>
      </c>
      <c r="F2257" t="s">
        <v>6199</v>
      </c>
      <c r="G2257">
        <v>85</v>
      </c>
      <c r="H2257" t="s">
        <v>6414</v>
      </c>
      <c r="I2257" t="s">
        <v>16372</v>
      </c>
      <c r="J2257">
        <v>19348</v>
      </c>
      <c r="K2257">
        <v>5</v>
      </c>
      <c r="L2257" t="s">
        <v>10601</v>
      </c>
      <c r="M2257" t="s">
        <v>6885</v>
      </c>
      <c r="N2257">
        <v>26</v>
      </c>
      <c r="O2257" t="s">
        <v>16374</v>
      </c>
      <c r="P2257" t="s">
        <v>102</v>
      </c>
      <c r="R2257">
        <v>3045380</v>
      </c>
      <c r="T2257" t="s">
        <v>6446</v>
      </c>
      <c r="V2257" t="s">
        <v>16375</v>
      </c>
      <c r="W2257">
        <v>30481</v>
      </c>
    </row>
    <row r="2258" spans="1:23" x14ac:dyDescent="0.25">
      <c r="A2258" t="s">
        <v>16376</v>
      </c>
      <c r="B2258">
        <v>1</v>
      </c>
      <c r="C2258" t="s">
        <v>16377</v>
      </c>
      <c r="D2258" t="s">
        <v>64</v>
      </c>
      <c r="F2258" t="s">
        <v>6231</v>
      </c>
      <c r="G2258">
        <v>49</v>
      </c>
      <c r="H2258" t="s">
        <v>6351</v>
      </c>
      <c r="I2258" t="s">
        <v>16377</v>
      </c>
      <c r="J2258">
        <v>17180</v>
      </c>
      <c r="K2258">
        <v>1</v>
      </c>
      <c r="L2258" t="s">
        <v>7633</v>
      </c>
      <c r="M2258" t="s">
        <v>16378</v>
      </c>
      <c r="N2258">
        <v>26</v>
      </c>
      <c r="O2258" t="s">
        <v>16379</v>
      </c>
      <c r="P2258" t="s">
        <v>64</v>
      </c>
      <c r="R2258">
        <v>2573314</v>
      </c>
      <c r="T2258" t="s">
        <v>6249</v>
      </c>
      <c r="V2258" t="s">
        <v>16380</v>
      </c>
      <c r="W2258">
        <v>28842</v>
      </c>
    </row>
    <row r="2259" spans="1:23" x14ac:dyDescent="0.25">
      <c r="A2259" t="s">
        <v>884</v>
      </c>
      <c r="B2259">
        <v>1</v>
      </c>
      <c r="C2259" t="s">
        <v>16381</v>
      </c>
      <c r="D2259" t="s">
        <v>6787</v>
      </c>
      <c r="F2259" t="s">
        <v>6231</v>
      </c>
      <c r="G2259">
        <v>42</v>
      </c>
      <c r="H2259" t="s">
        <v>9398</v>
      </c>
      <c r="I2259" t="s">
        <v>16381</v>
      </c>
      <c r="J2259">
        <v>19093</v>
      </c>
      <c r="K2259">
        <v>5</v>
      </c>
      <c r="L2259" t="s">
        <v>13571</v>
      </c>
      <c r="M2259" t="s">
        <v>6361</v>
      </c>
      <c r="N2259">
        <v>27</v>
      </c>
      <c r="O2259" t="s">
        <v>16382</v>
      </c>
      <c r="P2259" t="s">
        <v>64</v>
      </c>
      <c r="R2259">
        <v>2985288</v>
      </c>
      <c r="T2259" t="s">
        <v>6219</v>
      </c>
      <c r="V2259" t="s">
        <v>12960</v>
      </c>
      <c r="W2259">
        <v>30353</v>
      </c>
    </row>
    <row r="2260" spans="1:23" x14ac:dyDescent="0.25">
      <c r="A2260" t="s">
        <v>16383</v>
      </c>
      <c r="B2260">
        <v>1</v>
      </c>
      <c r="C2260" t="s">
        <v>16384</v>
      </c>
      <c r="D2260" t="s">
        <v>64</v>
      </c>
      <c r="F2260" t="s">
        <v>6199</v>
      </c>
      <c r="G2260">
        <v>31</v>
      </c>
      <c r="H2260" t="s">
        <v>6232</v>
      </c>
      <c r="I2260" t="s">
        <v>16384</v>
      </c>
      <c r="J2260">
        <v>28533</v>
      </c>
      <c r="K2260">
        <v>0</v>
      </c>
      <c r="L2260" t="s">
        <v>6896</v>
      </c>
      <c r="M2260" t="s">
        <v>16385</v>
      </c>
      <c r="O2260" t="s">
        <v>16386</v>
      </c>
      <c r="P2260" t="s">
        <v>64</v>
      </c>
      <c r="T2260" t="s">
        <v>6264</v>
      </c>
      <c r="U2260" t="s">
        <v>2219</v>
      </c>
    </row>
    <row r="2261" spans="1:23" x14ac:dyDescent="0.25">
      <c r="A2261" t="s">
        <v>789</v>
      </c>
      <c r="B2261">
        <v>1</v>
      </c>
      <c r="C2261" t="s">
        <v>16387</v>
      </c>
      <c r="D2261" t="s">
        <v>102</v>
      </c>
      <c r="E2261" t="s">
        <v>16388</v>
      </c>
      <c r="F2261" t="s">
        <v>6231</v>
      </c>
      <c r="G2261">
        <v>18</v>
      </c>
      <c r="H2261" t="s">
        <v>6410</v>
      </c>
      <c r="I2261" t="s">
        <v>16387</v>
      </c>
      <c r="J2261">
        <v>8914</v>
      </c>
      <c r="K2261">
        <v>11</v>
      </c>
      <c r="L2261" t="s">
        <v>6013</v>
      </c>
      <c r="M2261" t="s">
        <v>14587</v>
      </c>
      <c r="N2261">
        <v>32</v>
      </c>
      <c r="O2261" t="s">
        <v>16389</v>
      </c>
      <c r="P2261" t="s">
        <v>102</v>
      </c>
      <c r="R2261">
        <v>12579</v>
      </c>
      <c r="T2261" t="s">
        <v>6324</v>
      </c>
      <c r="V2261" t="s">
        <v>16390</v>
      </c>
      <c r="W2261">
        <v>9283</v>
      </c>
    </row>
    <row r="2262" spans="1:23" x14ac:dyDescent="0.25">
      <c r="A2262" t="s">
        <v>16391</v>
      </c>
      <c r="B2262">
        <v>1</v>
      </c>
      <c r="C2262" t="s">
        <v>16392</v>
      </c>
      <c r="D2262" t="s">
        <v>64</v>
      </c>
      <c r="E2262" t="s">
        <v>16393</v>
      </c>
      <c r="F2262" t="s">
        <v>6231</v>
      </c>
      <c r="G2262">
        <v>36</v>
      </c>
      <c r="H2262" t="s">
        <v>6239</v>
      </c>
      <c r="I2262" t="s">
        <v>16392</v>
      </c>
      <c r="J2262">
        <v>20804</v>
      </c>
      <c r="K2262">
        <v>3</v>
      </c>
      <c r="L2262" t="s">
        <v>8479</v>
      </c>
      <c r="M2262" t="s">
        <v>16394</v>
      </c>
      <c r="N2262">
        <v>26</v>
      </c>
      <c r="O2262" t="s">
        <v>16395</v>
      </c>
      <c r="P2262" t="s">
        <v>64</v>
      </c>
      <c r="R2262">
        <v>3060919</v>
      </c>
      <c r="T2262" t="s">
        <v>6264</v>
      </c>
      <c r="V2262" t="s">
        <v>16396</v>
      </c>
      <c r="W2262">
        <v>32473</v>
      </c>
    </row>
    <row r="2263" spans="1:23" x14ac:dyDescent="0.25">
      <c r="A2263" t="s">
        <v>16397</v>
      </c>
      <c r="B2263">
        <v>1</v>
      </c>
      <c r="C2263" t="s">
        <v>16398</v>
      </c>
      <c r="D2263" t="s">
        <v>102</v>
      </c>
      <c r="E2263" t="s">
        <v>16399</v>
      </c>
      <c r="F2263" t="s">
        <v>6199</v>
      </c>
      <c r="G2263">
        <v>3</v>
      </c>
      <c r="H2263" t="s">
        <v>8014</v>
      </c>
      <c r="I2263" t="s">
        <v>16398</v>
      </c>
      <c r="J2263">
        <v>21163</v>
      </c>
      <c r="K2263">
        <v>6</v>
      </c>
      <c r="L2263" t="s">
        <v>16400</v>
      </c>
      <c r="M2263" t="s">
        <v>16401</v>
      </c>
      <c r="N2263">
        <v>27</v>
      </c>
      <c r="O2263" t="s">
        <v>16402</v>
      </c>
      <c r="P2263" t="s">
        <v>102</v>
      </c>
      <c r="Q2263" t="s">
        <v>6922</v>
      </c>
      <c r="R2263">
        <v>4411193</v>
      </c>
      <c r="T2263" t="s">
        <v>6706</v>
      </c>
      <c r="V2263" t="s">
        <v>16403</v>
      </c>
      <c r="W2263">
        <v>32398</v>
      </c>
    </row>
    <row r="2264" spans="1:23" x14ac:dyDescent="0.25">
      <c r="A2264" t="s">
        <v>1247</v>
      </c>
      <c r="B2264">
        <v>1</v>
      </c>
      <c r="C2264" t="s">
        <v>1246</v>
      </c>
      <c r="D2264" t="s">
        <v>64</v>
      </c>
      <c r="F2264" t="s">
        <v>6199</v>
      </c>
      <c r="G2264">
        <v>7</v>
      </c>
      <c r="H2264" t="s">
        <v>6232</v>
      </c>
      <c r="I2264" t="s">
        <v>1246</v>
      </c>
      <c r="J2264">
        <v>23189</v>
      </c>
      <c r="K2264">
        <v>3</v>
      </c>
      <c r="L2264" t="s">
        <v>16404</v>
      </c>
      <c r="M2264" t="s">
        <v>7364</v>
      </c>
      <c r="N2264">
        <v>24</v>
      </c>
      <c r="O2264" t="s">
        <v>16405</v>
      </c>
      <c r="P2264" t="s">
        <v>64</v>
      </c>
      <c r="S2264">
        <v>1</v>
      </c>
      <c r="T2264" t="s">
        <v>6346</v>
      </c>
      <c r="U2264" t="s">
        <v>2244</v>
      </c>
      <c r="V2264" t="s">
        <v>16406</v>
      </c>
    </row>
    <row r="2265" spans="1:23" x14ac:dyDescent="0.25">
      <c r="A2265" t="s">
        <v>1404</v>
      </c>
      <c r="B2265">
        <v>1</v>
      </c>
      <c r="C2265" t="s">
        <v>1403</v>
      </c>
      <c r="D2265" t="s">
        <v>102</v>
      </c>
      <c r="F2265" t="s">
        <v>6199</v>
      </c>
      <c r="G2265">
        <v>6</v>
      </c>
      <c r="H2265" t="s">
        <v>8014</v>
      </c>
      <c r="I2265" t="s">
        <v>1403</v>
      </c>
      <c r="J2265">
        <v>21687</v>
      </c>
      <c r="K2265">
        <v>5</v>
      </c>
      <c r="L2265" t="s">
        <v>16407</v>
      </c>
      <c r="M2265" t="s">
        <v>6796</v>
      </c>
      <c r="N2265">
        <v>27</v>
      </c>
      <c r="O2265" t="s">
        <v>16408</v>
      </c>
      <c r="P2265" t="s">
        <v>102</v>
      </c>
      <c r="Q2265" t="s">
        <v>6922</v>
      </c>
      <c r="S2265">
        <v>1</v>
      </c>
      <c r="T2265" t="s">
        <v>6264</v>
      </c>
      <c r="U2265" t="s">
        <v>2311</v>
      </c>
      <c r="V2265" t="s">
        <v>16409</v>
      </c>
    </row>
    <row r="2266" spans="1:23" x14ac:dyDescent="0.25">
      <c r="A2266" t="s">
        <v>16410</v>
      </c>
      <c r="B2266">
        <v>1</v>
      </c>
      <c r="C2266" t="s">
        <v>16411</v>
      </c>
      <c r="D2266" t="s">
        <v>6610</v>
      </c>
      <c r="F2266" t="s">
        <v>6231</v>
      </c>
      <c r="G2266">
        <v>2</v>
      </c>
      <c r="H2266" t="s">
        <v>7391</v>
      </c>
      <c r="I2266" t="s">
        <v>16411</v>
      </c>
      <c r="J2266">
        <v>13914</v>
      </c>
      <c r="K2266">
        <v>8</v>
      </c>
      <c r="L2266" t="s">
        <v>6620</v>
      </c>
      <c r="M2266" t="s">
        <v>9372</v>
      </c>
      <c r="N2266">
        <v>31</v>
      </c>
      <c r="O2266" t="s">
        <v>16412</v>
      </c>
      <c r="P2266" t="s">
        <v>6610</v>
      </c>
      <c r="R2266">
        <v>15209</v>
      </c>
      <c r="T2266" t="s">
        <v>6371</v>
      </c>
      <c r="V2266" t="s">
        <v>16413</v>
      </c>
      <c r="W2266">
        <v>26219</v>
      </c>
    </row>
    <row r="2267" spans="1:23" x14ac:dyDescent="0.25">
      <c r="A2267" t="s">
        <v>1436</v>
      </c>
      <c r="B2267">
        <v>1</v>
      </c>
      <c r="C2267" t="s">
        <v>1435</v>
      </c>
      <c r="D2267" t="s">
        <v>102</v>
      </c>
      <c r="F2267" t="s">
        <v>6199</v>
      </c>
      <c r="G2267">
        <v>12</v>
      </c>
      <c r="H2267" t="s">
        <v>6697</v>
      </c>
      <c r="I2267" t="s">
        <v>1435</v>
      </c>
      <c r="J2267">
        <v>26056</v>
      </c>
      <c r="K2267">
        <v>1</v>
      </c>
      <c r="L2267" t="s">
        <v>6725</v>
      </c>
      <c r="M2267" t="s">
        <v>7122</v>
      </c>
      <c r="N2267">
        <v>23</v>
      </c>
      <c r="O2267" t="s">
        <v>16414</v>
      </c>
      <c r="P2267" t="s">
        <v>8919</v>
      </c>
      <c r="S2267">
        <v>4</v>
      </c>
      <c r="T2267" t="s">
        <v>6219</v>
      </c>
      <c r="U2267" t="s">
        <v>2322</v>
      </c>
      <c r="V2267" t="s">
        <v>16415</v>
      </c>
    </row>
    <row r="2268" spans="1:23" x14ac:dyDescent="0.25">
      <c r="A2268" t="s">
        <v>16416</v>
      </c>
      <c r="B2268">
        <v>1</v>
      </c>
      <c r="C2268" t="s">
        <v>16417</v>
      </c>
      <c r="D2268" t="s">
        <v>102</v>
      </c>
      <c r="F2268" t="s">
        <v>6199</v>
      </c>
      <c r="G2268">
        <v>0</v>
      </c>
      <c r="H2268" t="s">
        <v>6410</v>
      </c>
      <c r="I2268" t="s">
        <v>16417</v>
      </c>
      <c r="J2268">
        <v>17386</v>
      </c>
      <c r="K2268">
        <v>10</v>
      </c>
      <c r="L2268" t="s">
        <v>16418</v>
      </c>
      <c r="M2268" t="s">
        <v>6885</v>
      </c>
      <c r="N2268">
        <v>33</v>
      </c>
      <c r="O2268" t="s">
        <v>16419</v>
      </c>
      <c r="P2268" t="s">
        <v>102</v>
      </c>
      <c r="T2268" t="s">
        <v>6204</v>
      </c>
      <c r="V2268" t="s">
        <v>7932</v>
      </c>
    </row>
    <row r="2269" spans="1:23" x14ac:dyDescent="0.25">
      <c r="A2269" t="s">
        <v>16420</v>
      </c>
      <c r="B2269">
        <v>1</v>
      </c>
      <c r="C2269" t="s">
        <v>16421</v>
      </c>
      <c r="D2269" t="s">
        <v>102</v>
      </c>
      <c r="F2269" t="s">
        <v>6199</v>
      </c>
      <c r="G2269">
        <v>0</v>
      </c>
      <c r="H2269" t="s">
        <v>7189</v>
      </c>
      <c r="I2269" t="s">
        <v>16421</v>
      </c>
      <c r="J2269">
        <v>17038</v>
      </c>
      <c r="K2269">
        <v>10</v>
      </c>
      <c r="L2269" t="s">
        <v>16422</v>
      </c>
      <c r="M2269" t="s">
        <v>8228</v>
      </c>
      <c r="N2269">
        <v>32</v>
      </c>
      <c r="O2269" t="s">
        <v>16423</v>
      </c>
      <c r="P2269" t="s">
        <v>102</v>
      </c>
      <c r="R2269">
        <v>2579839</v>
      </c>
      <c r="T2269" t="s">
        <v>6219</v>
      </c>
      <c r="V2269" t="s">
        <v>16424</v>
      </c>
      <c r="W2269">
        <v>28836</v>
      </c>
    </row>
    <row r="2270" spans="1:23" x14ac:dyDescent="0.25">
      <c r="A2270" t="s">
        <v>16425</v>
      </c>
      <c r="B2270">
        <v>1</v>
      </c>
      <c r="C2270" t="s">
        <v>16426</v>
      </c>
      <c r="D2270" t="s">
        <v>126</v>
      </c>
      <c r="F2270" t="s">
        <v>6231</v>
      </c>
      <c r="G2270">
        <v>87</v>
      </c>
      <c r="H2270" t="s">
        <v>6351</v>
      </c>
      <c r="I2270" t="s">
        <v>16426</v>
      </c>
      <c r="J2270">
        <v>15056</v>
      </c>
      <c r="K2270">
        <v>7</v>
      </c>
      <c r="L2270" t="s">
        <v>6734</v>
      </c>
      <c r="M2270" t="s">
        <v>16427</v>
      </c>
      <c r="N2270">
        <v>30</v>
      </c>
      <c r="O2270" t="s">
        <v>16428</v>
      </c>
      <c r="P2270" t="s">
        <v>126</v>
      </c>
      <c r="R2270">
        <v>16265</v>
      </c>
      <c r="T2270" t="s">
        <v>6742</v>
      </c>
      <c r="V2270" t="s">
        <v>16429</v>
      </c>
      <c r="W2270">
        <v>27065</v>
      </c>
    </row>
    <row r="2271" spans="1:23" x14ac:dyDescent="0.25">
      <c r="A2271" t="s">
        <v>2533</v>
      </c>
      <c r="B2271">
        <v>1</v>
      </c>
      <c r="C2271" t="s">
        <v>2846</v>
      </c>
      <c r="D2271" t="s">
        <v>29</v>
      </c>
      <c r="F2271" t="s">
        <v>6199</v>
      </c>
      <c r="G2271">
        <v>16</v>
      </c>
      <c r="H2271" t="s">
        <v>6296</v>
      </c>
      <c r="I2271" t="s">
        <v>2846</v>
      </c>
      <c r="J2271">
        <v>24625</v>
      </c>
      <c r="K2271">
        <v>3</v>
      </c>
      <c r="L2271" t="s">
        <v>6352</v>
      </c>
      <c r="M2271" t="s">
        <v>16430</v>
      </c>
      <c r="N2271">
        <v>27</v>
      </c>
      <c r="O2271" t="s">
        <v>16431</v>
      </c>
      <c r="P2271" t="s">
        <v>29</v>
      </c>
      <c r="S2271">
        <v>2</v>
      </c>
      <c r="T2271" t="s">
        <v>6212</v>
      </c>
      <c r="U2271" t="s">
        <v>34</v>
      </c>
      <c r="V2271" t="s">
        <v>9237</v>
      </c>
    </row>
    <row r="2272" spans="1:23" x14ac:dyDescent="0.25">
      <c r="A2272" t="s">
        <v>16432</v>
      </c>
      <c r="B2272">
        <v>1</v>
      </c>
      <c r="C2272" t="s">
        <v>16433</v>
      </c>
      <c r="D2272" t="s">
        <v>126</v>
      </c>
      <c r="F2272" t="s">
        <v>6199</v>
      </c>
      <c r="G2272">
        <v>0</v>
      </c>
      <c r="H2272" t="s">
        <v>6947</v>
      </c>
      <c r="I2272" t="s">
        <v>16433</v>
      </c>
      <c r="K2272">
        <v>1</v>
      </c>
      <c r="L2272" t="s">
        <v>8298</v>
      </c>
      <c r="M2272" t="s">
        <v>16434</v>
      </c>
      <c r="N2272">
        <v>24</v>
      </c>
      <c r="O2272" t="s">
        <v>16435</v>
      </c>
      <c r="P2272" t="s">
        <v>126</v>
      </c>
      <c r="T2272" t="s">
        <v>6212</v>
      </c>
      <c r="V2272" t="s">
        <v>11019</v>
      </c>
    </row>
    <row r="2273" spans="1:23" x14ac:dyDescent="0.25">
      <c r="A2273" t="s">
        <v>1160</v>
      </c>
      <c r="B2273">
        <v>1</v>
      </c>
      <c r="C2273" t="s">
        <v>1159</v>
      </c>
      <c r="D2273" t="s">
        <v>64</v>
      </c>
      <c r="F2273" t="s">
        <v>6199</v>
      </c>
      <c r="G2273">
        <v>24</v>
      </c>
      <c r="H2273" t="s">
        <v>7411</v>
      </c>
      <c r="I2273" t="s">
        <v>1159</v>
      </c>
      <c r="J2273">
        <v>25888</v>
      </c>
      <c r="K2273">
        <v>1</v>
      </c>
      <c r="L2273" t="s">
        <v>7462</v>
      </c>
      <c r="M2273" t="s">
        <v>6957</v>
      </c>
      <c r="N2273">
        <v>22</v>
      </c>
      <c r="O2273" t="s">
        <v>16436</v>
      </c>
      <c r="P2273" t="s">
        <v>64</v>
      </c>
      <c r="S2273">
        <v>6</v>
      </c>
      <c r="T2273" t="s">
        <v>6346</v>
      </c>
      <c r="U2273" t="s">
        <v>54</v>
      </c>
      <c r="V2273" t="s">
        <v>16437</v>
      </c>
    </row>
    <row r="2274" spans="1:23" x14ac:dyDescent="0.25">
      <c r="A2274" t="s">
        <v>16438</v>
      </c>
      <c r="B2274">
        <v>1</v>
      </c>
      <c r="C2274" t="s">
        <v>16439</v>
      </c>
      <c r="D2274" t="s">
        <v>102</v>
      </c>
      <c r="F2274" t="s">
        <v>6199</v>
      </c>
      <c r="G2274">
        <v>87</v>
      </c>
      <c r="H2274" t="s">
        <v>6410</v>
      </c>
      <c r="I2274" t="s">
        <v>16439</v>
      </c>
      <c r="K2274">
        <v>2</v>
      </c>
      <c r="L2274" t="s">
        <v>16440</v>
      </c>
      <c r="M2274" t="s">
        <v>13398</v>
      </c>
      <c r="N2274">
        <v>24</v>
      </c>
      <c r="O2274" t="s">
        <v>16441</v>
      </c>
      <c r="P2274" t="s">
        <v>102</v>
      </c>
      <c r="T2274" t="s">
        <v>6346</v>
      </c>
      <c r="V2274" t="s">
        <v>10764</v>
      </c>
    </row>
    <row r="2275" spans="1:23" x14ac:dyDescent="0.25">
      <c r="A2275" t="s">
        <v>16442</v>
      </c>
      <c r="B2275">
        <v>1</v>
      </c>
      <c r="C2275" t="s">
        <v>16443</v>
      </c>
      <c r="D2275" t="s">
        <v>102</v>
      </c>
      <c r="F2275" t="s">
        <v>6231</v>
      </c>
      <c r="G2275">
        <v>18</v>
      </c>
      <c r="H2275" t="s">
        <v>6296</v>
      </c>
      <c r="I2275" t="s">
        <v>16443</v>
      </c>
      <c r="J2275">
        <v>10412</v>
      </c>
      <c r="K2275">
        <v>6</v>
      </c>
      <c r="L2275" t="s">
        <v>16444</v>
      </c>
      <c r="M2275" t="s">
        <v>16445</v>
      </c>
      <c r="N2275">
        <v>34</v>
      </c>
      <c r="O2275" t="s">
        <v>16446</v>
      </c>
      <c r="P2275" t="s">
        <v>102</v>
      </c>
      <c r="T2275" t="s">
        <v>6385</v>
      </c>
      <c r="V2275" t="s">
        <v>16447</v>
      </c>
    </row>
    <row r="2276" spans="1:23" x14ac:dyDescent="0.25">
      <c r="A2276" t="s">
        <v>16448</v>
      </c>
      <c r="B2276">
        <v>1</v>
      </c>
      <c r="C2276" t="s">
        <v>16449</v>
      </c>
      <c r="D2276" t="s">
        <v>126</v>
      </c>
      <c r="E2276" t="s">
        <v>16450</v>
      </c>
      <c r="F2276" t="s">
        <v>6199</v>
      </c>
      <c r="G2276">
        <v>86</v>
      </c>
      <c r="H2276" t="s">
        <v>6988</v>
      </c>
      <c r="I2276" t="s">
        <v>16449</v>
      </c>
      <c r="J2276">
        <v>18716</v>
      </c>
      <c r="K2276">
        <v>7</v>
      </c>
      <c r="L2276" t="s">
        <v>10959</v>
      </c>
      <c r="M2276" t="s">
        <v>7037</v>
      </c>
      <c r="N2276">
        <v>29</v>
      </c>
      <c r="O2276" t="s">
        <v>16451</v>
      </c>
      <c r="P2276" t="s">
        <v>126</v>
      </c>
      <c r="R2276">
        <v>2987440</v>
      </c>
      <c r="T2276" t="s">
        <v>6227</v>
      </c>
      <c r="V2276" t="s">
        <v>16452</v>
      </c>
      <c r="W2276">
        <v>30024</v>
      </c>
    </row>
    <row r="2277" spans="1:23" x14ac:dyDescent="0.25">
      <c r="A2277" t="s">
        <v>2538</v>
      </c>
      <c r="B2277">
        <v>1</v>
      </c>
      <c r="C2277" t="s">
        <v>2854</v>
      </c>
      <c r="D2277" t="s">
        <v>29</v>
      </c>
      <c r="F2277" t="s">
        <v>6199</v>
      </c>
      <c r="G2277">
        <v>18</v>
      </c>
      <c r="H2277" t="s">
        <v>7921</v>
      </c>
      <c r="I2277" t="s">
        <v>2854</v>
      </c>
      <c r="J2277">
        <v>25884</v>
      </c>
      <c r="K2277">
        <v>1</v>
      </c>
      <c r="L2277" t="s">
        <v>6948</v>
      </c>
      <c r="M2277" t="s">
        <v>16453</v>
      </c>
      <c r="N2277">
        <v>24</v>
      </c>
      <c r="O2277" t="s">
        <v>16454</v>
      </c>
      <c r="P2277" t="s">
        <v>29</v>
      </c>
      <c r="S2277">
        <v>4</v>
      </c>
      <c r="T2277" t="s">
        <v>6227</v>
      </c>
      <c r="U2277" t="s">
        <v>2236</v>
      </c>
      <c r="V2277" t="s">
        <v>16455</v>
      </c>
    </row>
    <row r="2278" spans="1:23" x14ac:dyDescent="0.25">
      <c r="A2278" t="s">
        <v>597</v>
      </c>
      <c r="B2278">
        <v>1</v>
      </c>
      <c r="C2278" t="s">
        <v>16456</v>
      </c>
      <c r="D2278" t="s">
        <v>6610</v>
      </c>
      <c r="E2278" t="s">
        <v>16457</v>
      </c>
      <c r="F2278" t="s">
        <v>6199</v>
      </c>
      <c r="G2278">
        <v>9</v>
      </c>
      <c r="H2278" t="s">
        <v>6336</v>
      </c>
      <c r="I2278" t="s">
        <v>16456</v>
      </c>
      <c r="J2278">
        <v>17501</v>
      </c>
      <c r="K2278">
        <v>8</v>
      </c>
      <c r="L2278" t="s">
        <v>16458</v>
      </c>
      <c r="M2278" t="s">
        <v>16459</v>
      </c>
      <c r="N2278">
        <v>30</v>
      </c>
      <c r="O2278" t="s">
        <v>16460</v>
      </c>
      <c r="P2278" t="s">
        <v>6610</v>
      </c>
      <c r="R2278">
        <v>17495</v>
      </c>
      <c r="T2278" t="s">
        <v>6219</v>
      </c>
      <c r="V2278" t="s">
        <v>13573</v>
      </c>
      <c r="W2278">
        <v>28307</v>
      </c>
    </row>
    <row r="2279" spans="1:23" x14ac:dyDescent="0.25">
      <c r="A2279" t="s">
        <v>2525</v>
      </c>
      <c r="B2279">
        <v>1</v>
      </c>
      <c r="C2279" t="s">
        <v>2827</v>
      </c>
      <c r="D2279" t="s">
        <v>29</v>
      </c>
      <c r="F2279" t="s">
        <v>6199</v>
      </c>
      <c r="G2279">
        <v>6</v>
      </c>
      <c r="H2279" t="s">
        <v>6296</v>
      </c>
      <c r="I2279" t="s">
        <v>2827</v>
      </c>
      <c r="J2279">
        <v>21818</v>
      </c>
      <c r="K2279">
        <v>5</v>
      </c>
      <c r="L2279" t="s">
        <v>7335</v>
      </c>
      <c r="M2279" t="s">
        <v>16461</v>
      </c>
      <c r="N2279">
        <v>28</v>
      </c>
      <c r="O2279" t="s">
        <v>16462</v>
      </c>
      <c r="P2279" t="s">
        <v>29</v>
      </c>
      <c r="S2279">
        <v>2</v>
      </c>
      <c r="T2279" t="s">
        <v>6264</v>
      </c>
      <c r="U2279" t="s">
        <v>2233</v>
      </c>
      <c r="V2279" t="s">
        <v>16463</v>
      </c>
    </row>
    <row r="2280" spans="1:23" x14ac:dyDescent="0.25">
      <c r="A2280" t="s">
        <v>16464</v>
      </c>
      <c r="B2280">
        <v>2</v>
      </c>
      <c r="C2280" t="s">
        <v>16465</v>
      </c>
      <c r="D2280" t="s">
        <v>102</v>
      </c>
      <c r="F2280" t="s">
        <v>6199</v>
      </c>
      <c r="G2280">
        <v>13</v>
      </c>
      <c r="H2280" t="s">
        <v>6776</v>
      </c>
      <c r="I2280" t="s">
        <v>16465</v>
      </c>
      <c r="K2280">
        <v>1</v>
      </c>
      <c r="L2280" t="s">
        <v>9765</v>
      </c>
      <c r="M2280" t="s">
        <v>16466</v>
      </c>
      <c r="N2280">
        <v>24</v>
      </c>
      <c r="O2280" t="s">
        <v>16467</v>
      </c>
      <c r="P2280" t="s">
        <v>102</v>
      </c>
      <c r="T2280" t="s">
        <v>6227</v>
      </c>
      <c r="V2280" t="s">
        <v>16468</v>
      </c>
    </row>
    <row r="2281" spans="1:23" x14ac:dyDescent="0.25">
      <c r="A2281" t="s">
        <v>16464</v>
      </c>
      <c r="B2281">
        <v>2</v>
      </c>
      <c r="C2281" t="s">
        <v>16469</v>
      </c>
      <c r="D2281" t="s">
        <v>102</v>
      </c>
      <c r="F2281" t="s">
        <v>6199</v>
      </c>
      <c r="G2281">
        <v>38</v>
      </c>
      <c r="H2281" t="s">
        <v>6336</v>
      </c>
      <c r="I2281" t="s">
        <v>16469</v>
      </c>
      <c r="K2281">
        <v>2</v>
      </c>
      <c r="L2281" t="s">
        <v>9765</v>
      </c>
      <c r="M2281" t="s">
        <v>16466</v>
      </c>
      <c r="N2281">
        <v>25</v>
      </c>
      <c r="O2281" t="s">
        <v>16467</v>
      </c>
      <c r="P2281" t="s">
        <v>102</v>
      </c>
      <c r="T2281" t="s">
        <v>6227</v>
      </c>
      <c r="V2281" t="s">
        <v>16468</v>
      </c>
    </row>
    <row r="2282" spans="1:23" x14ac:dyDescent="0.25">
      <c r="A2282" t="s">
        <v>5206</v>
      </c>
      <c r="B2282">
        <v>1</v>
      </c>
      <c r="C2282" t="s">
        <v>5207</v>
      </c>
      <c r="D2282" t="s">
        <v>102</v>
      </c>
      <c r="F2282" t="s">
        <v>6199</v>
      </c>
      <c r="G2282">
        <v>3</v>
      </c>
      <c r="H2282" t="s">
        <v>6276</v>
      </c>
      <c r="I2282" t="s">
        <v>5207</v>
      </c>
      <c r="K2282">
        <v>2</v>
      </c>
      <c r="L2282" t="s">
        <v>14288</v>
      </c>
      <c r="M2282" t="s">
        <v>10016</v>
      </c>
      <c r="N2282">
        <v>24</v>
      </c>
      <c r="O2282" t="s">
        <v>16470</v>
      </c>
      <c r="P2282" t="s">
        <v>102</v>
      </c>
      <c r="T2282" t="s">
        <v>6446</v>
      </c>
      <c r="V2282" t="s">
        <v>13381</v>
      </c>
    </row>
    <row r="2283" spans="1:23" x14ac:dyDescent="0.25">
      <c r="A2283" t="s">
        <v>16471</v>
      </c>
      <c r="B2283">
        <v>1</v>
      </c>
      <c r="C2283" t="s">
        <v>16472</v>
      </c>
      <c r="D2283" t="s">
        <v>6787</v>
      </c>
      <c r="F2283" t="s">
        <v>6199</v>
      </c>
      <c r="G2283">
        <v>40</v>
      </c>
      <c r="H2283" t="s">
        <v>6746</v>
      </c>
      <c r="I2283" t="s">
        <v>16472</v>
      </c>
      <c r="J2283">
        <v>28302</v>
      </c>
      <c r="K2283">
        <v>0</v>
      </c>
      <c r="L2283" t="s">
        <v>8789</v>
      </c>
      <c r="M2283" t="s">
        <v>16473</v>
      </c>
      <c r="N2283">
        <v>23</v>
      </c>
      <c r="O2283" t="s">
        <v>16474</v>
      </c>
      <c r="P2283" t="s">
        <v>64</v>
      </c>
      <c r="T2283" t="s">
        <v>6219</v>
      </c>
      <c r="U2283" t="s">
        <v>2233</v>
      </c>
      <c r="V2283" t="s">
        <v>16475</v>
      </c>
    </row>
    <row r="2284" spans="1:23" x14ac:dyDescent="0.25">
      <c r="A2284" t="s">
        <v>2042</v>
      </c>
      <c r="B2284">
        <v>1</v>
      </c>
      <c r="C2284" t="s">
        <v>5201</v>
      </c>
      <c r="D2284" t="s">
        <v>102</v>
      </c>
      <c r="F2284" t="s">
        <v>6199</v>
      </c>
      <c r="G2284">
        <v>18</v>
      </c>
      <c r="H2284" t="s">
        <v>6276</v>
      </c>
      <c r="I2284" t="s">
        <v>5201</v>
      </c>
      <c r="J2284">
        <v>23148</v>
      </c>
      <c r="K2284">
        <v>3</v>
      </c>
      <c r="L2284" t="s">
        <v>6678</v>
      </c>
      <c r="M2284" t="s">
        <v>6217</v>
      </c>
      <c r="N2284">
        <v>24</v>
      </c>
      <c r="O2284" t="s">
        <v>16476</v>
      </c>
      <c r="P2284" t="s">
        <v>102</v>
      </c>
      <c r="T2284" t="s">
        <v>6219</v>
      </c>
      <c r="V2284" t="s">
        <v>16477</v>
      </c>
    </row>
    <row r="2285" spans="1:23" x14ac:dyDescent="0.25">
      <c r="A2285" t="s">
        <v>16478</v>
      </c>
      <c r="B2285">
        <v>1</v>
      </c>
      <c r="C2285" t="s">
        <v>16479</v>
      </c>
      <c r="D2285" t="s">
        <v>126</v>
      </c>
      <c r="F2285" t="s">
        <v>6199</v>
      </c>
      <c r="G2285">
        <v>49</v>
      </c>
      <c r="H2285" t="s">
        <v>6200</v>
      </c>
      <c r="I2285" t="s">
        <v>16479</v>
      </c>
      <c r="J2285">
        <v>26935</v>
      </c>
      <c r="K2285">
        <v>0</v>
      </c>
      <c r="L2285" t="s">
        <v>13681</v>
      </c>
      <c r="M2285" t="s">
        <v>10697</v>
      </c>
      <c r="N2285">
        <v>24</v>
      </c>
      <c r="O2285" t="s">
        <v>16480</v>
      </c>
      <c r="P2285" t="s">
        <v>126</v>
      </c>
      <c r="T2285" t="s">
        <v>6227</v>
      </c>
      <c r="U2285" t="s">
        <v>2228</v>
      </c>
      <c r="V2285" t="s">
        <v>16481</v>
      </c>
    </row>
    <row r="2286" spans="1:23" x14ac:dyDescent="0.25">
      <c r="A2286" t="s">
        <v>16482</v>
      </c>
      <c r="B2286">
        <v>1</v>
      </c>
      <c r="C2286" t="s">
        <v>6585</v>
      </c>
      <c r="D2286" t="s">
        <v>102</v>
      </c>
      <c r="F2286" t="s">
        <v>6231</v>
      </c>
      <c r="G2286">
        <v>15</v>
      </c>
      <c r="H2286" t="s">
        <v>6315</v>
      </c>
      <c r="I2286" t="s">
        <v>6585</v>
      </c>
      <c r="J2286">
        <v>6138</v>
      </c>
      <c r="K2286">
        <v>7</v>
      </c>
      <c r="L2286" t="s">
        <v>7839</v>
      </c>
      <c r="M2286" t="s">
        <v>16483</v>
      </c>
      <c r="N2286">
        <v>33</v>
      </c>
      <c r="O2286" t="s">
        <v>16484</v>
      </c>
      <c r="P2286" t="s">
        <v>102</v>
      </c>
      <c r="T2286" t="s">
        <v>6371</v>
      </c>
      <c r="V2286" t="s">
        <v>16485</v>
      </c>
    </row>
    <row r="2287" spans="1:23" x14ac:dyDescent="0.25">
      <c r="A2287" t="s">
        <v>16486</v>
      </c>
      <c r="B2287">
        <v>1</v>
      </c>
      <c r="C2287" t="s">
        <v>16487</v>
      </c>
      <c r="D2287" t="s">
        <v>126</v>
      </c>
      <c r="E2287" t="s">
        <v>16488</v>
      </c>
      <c r="F2287" t="s">
        <v>6231</v>
      </c>
      <c r="G2287">
        <v>81</v>
      </c>
      <c r="H2287" t="s">
        <v>6215</v>
      </c>
      <c r="I2287" t="s">
        <v>16487</v>
      </c>
      <c r="J2287">
        <v>19764</v>
      </c>
      <c r="K2287">
        <v>5</v>
      </c>
      <c r="L2287" t="s">
        <v>16489</v>
      </c>
      <c r="M2287" t="s">
        <v>7364</v>
      </c>
      <c r="N2287">
        <v>29</v>
      </c>
      <c r="O2287" t="s">
        <v>16490</v>
      </c>
      <c r="P2287" t="s">
        <v>126</v>
      </c>
      <c r="R2287">
        <v>3007919</v>
      </c>
      <c r="T2287" t="s">
        <v>9483</v>
      </c>
      <c r="V2287" t="s">
        <v>14747</v>
      </c>
      <c r="W2287">
        <v>30958</v>
      </c>
    </row>
    <row r="2288" spans="1:23" x14ac:dyDescent="0.25">
      <c r="A2288" t="s">
        <v>450</v>
      </c>
      <c r="B2288">
        <v>1</v>
      </c>
      <c r="C2288" t="s">
        <v>16491</v>
      </c>
      <c r="D2288" t="s">
        <v>64</v>
      </c>
      <c r="E2288" t="s">
        <v>16492</v>
      </c>
      <c r="F2288" t="s">
        <v>6231</v>
      </c>
      <c r="G2288">
        <v>34</v>
      </c>
      <c r="H2288" t="s">
        <v>7411</v>
      </c>
      <c r="I2288" t="s">
        <v>16491</v>
      </c>
      <c r="J2288">
        <v>17102</v>
      </c>
      <c r="K2288">
        <v>7</v>
      </c>
      <c r="L2288" t="s">
        <v>11961</v>
      </c>
      <c r="M2288" t="s">
        <v>6338</v>
      </c>
      <c r="N2288">
        <v>30</v>
      </c>
      <c r="O2288" t="s">
        <v>16493</v>
      </c>
      <c r="P2288" t="s">
        <v>64</v>
      </c>
      <c r="R2288">
        <v>2512191</v>
      </c>
      <c r="T2288" t="s">
        <v>6346</v>
      </c>
      <c r="V2288" t="s">
        <v>16494</v>
      </c>
      <c r="W2288">
        <v>29085</v>
      </c>
    </row>
    <row r="2289" spans="1:23" x14ac:dyDescent="0.25">
      <c r="A2289" t="s">
        <v>16495</v>
      </c>
      <c r="B2289">
        <v>1</v>
      </c>
      <c r="C2289" t="s">
        <v>16496</v>
      </c>
      <c r="D2289" t="s">
        <v>6610</v>
      </c>
      <c r="F2289" t="s">
        <v>6231</v>
      </c>
      <c r="G2289">
        <v>8</v>
      </c>
      <c r="H2289" t="s">
        <v>6776</v>
      </c>
      <c r="I2289" t="s">
        <v>16496</v>
      </c>
      <c r="J2289">
        <v>11393</v>
      </c>
      <c r="K2289">
        <v>11</v>
      </c>
      <c r="L2289" t="s">
        <v>12950</v>
      </c>
      <c r="M2289" t="s">
        <v>16497</v>
      </c>
      <c r="N2289">
        <v>33</v>
      </c>
      <c r="O2289" t="s">
        <v>16498</v>
      </c>
      <c r="P2289" t="s">
        <v>6610</v>
      </c>
      <c r="R2289">
        <v>12998</v>
      </c>
      <c r="T2289" t="s">
        <v>6371</v>
      </c>
      <c r="V2289" t="s">
        <v>16499</v>
      </c>
      <c r="W2289">
        <v>9787</v>
      </c>
    </row>
    <row r="2290" spans="1:23" x14ac:dyDescent="0.25">
      <c r="A2290" t="s">
        <v>16500</v>
      </c>
      <c r="B2290">
        <v>1</v>
      </c>
      <c r="C2290" t="s">
        <v>16501</v>
      </c>
      <c r="D2290" t="s">
        <v>64</v>
      </c>
      <c r="F2290" t="s">
        <v>6199</v>
      </c>
      <c r="G2290">
        <v>0</v>
      </c>
      <c r="H2290" t="s">
        <v>6471</v>
      </c>
      <c r="I2290" t="s">
        <v>16501</v>
      </c>
      <c r="J2290">
        <v>17100</v>
      </c>
      <c r="K2290">
        <v>10</v>
      </c>
      <c r="L2290" t="s">
        <v>16502</v>
      </c>
      <c r="M2290" t="s">
        <v>6444</v>
      </c>
      <c r="N2290">
        <v>32</v>
      </c>
      <c r="O2290" t="s">
        <v>16503</v>
      </c>
      <c r="P2290" t="s">
        <v>64</v>
      </c>
      <c r="R2290">
        <v>2613133</v>
      </c>
      <c r="T2290" t="s">
        <v>6264</v>
      </c>
      <c r="V2290" t="s">
        <v>13253</v>
      </c>
      <c r="W2290">
        <v>29104</v>
      </c>
    </row>
    <row r="2291" spans="1:23" x14ac:dyDescent="0.25">
      <c r="A2291" t="s">
        <v>815</v>
      </c>
      <c r="B2291">
        <v>1</v>
      </c>
      <c r="C2291" t="s">
        <v>16504</v>
      </c>
      <c r="D2291" t="s">
        <v>102</v>
      </c>
      <c r="F2291" t="s">
        <v>6231</v>
      </c>
      <c r="G2291">
        <v>13</v>
      </c>
      <c r="H2291" t="s">
        <v>6260</v>
      </c>
      <c r="I2291" t="s">
        <v>16504</v>
      </c>
      <c r="J2291">
        <v>14720</v>
      </c>
      <c r="K2291">
        <v>2</v>
      </c>
      <c r="L2291" t="s">
        <v>10623</v>
      </c>
      <c r="M2291" t="s">
        <v>13884</v>
      </c>
      <c r="N2291">
        <v>29</v>
      </c>
      <c r="O2291" t="s">
        <v>16505</v>
      </c>
      <c r="P2291" t="s">
        <v>102</v>
      </c>
      <c r="R2291">
        <v>15189</v>
      </c>
      <c r="T2291" t="s">
        <v>6385</v>
      </c>
      <c r="V2291" t="s">
        <v>16506</v>
      </c>
      <c r="W2291">
        <v>26262</v>
      </c>
    </row>
    <row r="2292" spans="1:23" x14ac:dyDescent="0.25">
      <c r="A2292" t="s">
        <v>954</v>
      </c>
      <c r="B2292">
        <v>1</v>
      </c>
      <c r="C2292" t="s">
        <v>16507</v>
      </c>
      <c r="D2292" t="s">
        <v>29</v>
      </c>
      <c r="E2292" t="s">
        <v>16508</v>
      </c>
      <c r="F2292" t="s">
        <v>6199</v>
      </c>
      <c r="G2292">
        <v>4</v>
      </c>
      <c r="H2292" t="s">
        <v>6462</v>
      </c>
      <c r="I2292" t="s">
        <v>16507</v>
      </c>
      <c r="J2292">
        <v>18104</v>
      </c>
      <c r="K2292">
        <v>9</v>
      </c>
      <c r="L2292" t="s">
        <v>12673</v>
      </c>
      <c r="M2292" t="s">
        <v>9962</v>
      </c>
      <c r="N2292">
        <v>31</v>
      </c>
      <c r="O2292" t="s">
        <v>16509</v>
      </c>
      <c r="P2292" t="s">
        <v>29</v>
      </c>
      <c r="R2292">
        <v>2979501</v>
      </c>
      <c r="T2292" t="s">
        <v>6363</v>
      </c>
      <c r="V2292" t="s">
        <v>14307</v>
      </c>
      <c r="W2292">
        <v>29421</v>
      </c>
    </row>
    <row r="2293" spans="1:23" x14ac:dyDescent="0.25">
      <c r="A2293" t="s">
        <v>16510</v>
      </c>
      <c r="B2293">
        <v>1</v>
      </c>
      <c r="C2293" t="s">
        <v>16511</v>
      </c>
      <c r="D2293" t="s">
        <v>102</v>
      </c>
      <c r="E2293" t="s">
        <v>16512</v>
      </c>
      <c r="F2293" t="s">
        <v>6199</v>
      </c>
      <c r="G2293">
        <v>88</v>
      </c>
      <c r="H2293" t="s">
        <v>6289</v>
      </c>
      <c r="I2293" t="s">
        <v>16511</v>
      </c>
      <c r="J2293">
        <v>20979</v>
      </c>
      <c r="K2293">
        <v>4</v>
      </c>
      <c r="L2293" t="s">
        <v>16513</v>
      </c>
      <c r="M2293" t="s">
        <v>14639</v>
      </c>
      <c r="N2293">
        <v>25</v>
      </c>
      <c r="O2293" t="s">
        <v>16514</v>
      </c>
      <c r="P2293" t="s">
        <v>102</v>
      </c>
      <c r="R2293">
        <v>4043161</v>
      </c>
      <c r="T2293" t="s">
        <v>6227</v>
      </c>
      <c r="V2293" t="s">
        <v>7505</v>
      </c>
      <c r="W2293">
        <v>32317</v>
      </c>
    </row>
    <row r="2294" spans="1:23" x14ac:dyDescent="0.25">
      <c r="A2294" t="s">
        <v>16515</v>
      </c>
      <c r="B2294">
        <v>1</v>
      </c>
      <c r="C2294" t="s">
        <v>6405</v>
      </c>
      <c r="D2294" t="s">
        <v>64</v>
      </c>
      <c r="F2294" t="s">
        <v>6231</v>
      </c>
      <c r="G2294">
        <v>22</v>
      </c>
      <c r="H2294" t="s">
        <v>6611</v>
      </c>
      <c r="I2294" t="s">
        <v>6405</v>
      </c>
      <c r="J2294">
        <v>5701</v>
      </c>
      <c r="K2294">
        <v>14</v>
      </c>
      <c r="L2294" t="s">
        <v>11439</v>
      </c>
      <c r="M2294" t="s">
        <v>8789</v>
      </c>
      <c r="N2294">
        <v>39</v>
      </c>
      <c r="O2294" t="s">
        <v>16516</v>
      </c>
      <c r="P2294" t="s">
        <v>64</v>
      </c>
      <c r="R2294">
        <v>10195</v>
      </c>
      <c r="T2294" t="s">
        <v>6371</v>
      </c>
      <c r="V2294" t="s">
        <v>16517</v>
      </c>
      <c r="W2294">
        <v>8063</v>
      </c>
    </row>
    <row r="2295" spans="1:23" x14ac:dyDescent="0.25">
      <c r="A2295" t="s">
        <v>2364</v>
      </c>
      <c r="B2295">
        <v>1</v>
      </c>
      <c r="C2295" t="s">
        <v>2719</v>
      </c>
      <c r="D2295" t="s">
        <v>64</v>
      </c>
      <c r="F2295" t="s">
        <v>6199</v>
      </c>
      <c r="G2295">
        <v>25</v>
      </c>
      <c r="H2295" t="s">
        <v>6724</v>
      </c>
      <c r="I2295" t="s">
        <v>2719</v>
      </c>
      <c r="J2295">
        <v>23341</v>
      </c>
      <c r="K2295">
        <v>4</v>
      </c>
      <c r="L2295" t="s">
        <v>6246</v>
      </c>
      <c r="M2295" t="s">
        <v>16518</v>
      </c>
      <c r="N2295">
        <v>25</v>
      </c>
      <c r="O2295" t="s">
        <v>16519</v>
      </c>
      <c r="P2295" t="s">
        <v>64</v>
      </c>
      <c r="S2295">
        <v>3</v>
      </c>
      <c r="T2295" t="s">
        <v>6446</v>
      </c>
      <c r="U2295" t="s">
        <v>2244</v>
      </c>
      <c r="V2295" t="s">
        <v>16520</v>
      </c>
    </row>
    <row r="2296" spans="1:23" x14ac:dyDescent="0.25">
      <c r="A2296" t="s">
        <v>791</v>
      </c>
      <c r="B2296">
        <v>1</v>
      </c>
      <c r="C2296" t="s">
        <v>6746</v>
      </c>
      <c r="D2296" t="s">
        <v>102</v>
      </c>
      <c r="F2296" t="s">
        <v>6231</v>
      </c>
      <c r="G2296">
        <v>83</v>
      </c>
      <c r="H2296" t="s">
        <v>6976</v>
      </c>
      <c r="I2296" t="s">
        <v>6746</v>
      </c>
      <c r="J2296">
        <v>6211</v>
      </c>
      <c r="K2296">
        <v>12</v>
      </c>
      <c r="L2296" t="s">
        <v>10573</v>
      </c>
      <c r="M2296" t="s">
        <v>9798</v>
      </c>
      <c r="N2296">
        <v>36</v>
      </c>
      <c r="O2296" t="s">
        <v>16521</v>
      </c>
      <c r="P2296" t="s">
        <v>102</v>
      </c>
      <c r="R2296">
        <v>11318</v>
      </c>
      <c r="T2296" t="s">
        <v>6324</v>
      </c>
      <c r="V2296" t="s">
        <v>16522</v>
      </c>
      <c r="W2296">
        <v>8861</v>
      </c>
    </row>
    <row r="2297" spans="1:23" x14ac:dyDescent="0.25">
      <c r="A2297" t="s">
        <v>16523</v>
      </c>
      <c r="B2297">
        <v>1</v>
      </c>
      <c r="C2297" t="s">
        <v>16524</v>
      </c>
      <c r="D2297" t="s">
        <v>126</v>
      </c>
      <c r="F2297" t="s">
        <v>6199</v>
      </c>
      <c r="G2297">
        <v>0</v>
      </c>
      <c r="H2297" t="s">
        <v>6658</v>
      </c>
      <c r="I2297" t="s">
        <v>16524</v>
      </c>
      <c r="K2297">
        <v>1</v>
      </c>
      <c r="L2297" t="s">
        <v>6018</v>
      </c>
      <c r="M2297" t="s">
        <v>16525</v>
      </c>
      <c r="O2297" t="s">
        <v>16526</v>
      </c>
      <c r="P2297" t="s">
        <v>126</v>
      </c>
      <c r="T2297" t="s">
        <v>6212</v>
      </c>
    </row>
    <row r="2298" spans="1:23" x14ac:dyDescent="0.25">
      <c r="A2298" t="s">
        <v>16527</v>
      </c>
      <c r="B2298">
        <v>1</v>
      </c>
      <c r="C2298" t="s">
        <v>16528</v>
      </c>
      <c r="D2298" t="s">
        <v>64</v>
      </c>
      <c r="F2298" t="s">
        <v>6199</v>
      </c>
      <c r="G2298">
        <v>44</v>
      </c>
      <c r="H2298" t="s">
        <v>6739</v>
      </c>
      <c r="I2298" t="s">
        <v>16528</v>
      </c>
      <c r="K2298">
        <v>1</v>
      </c>
      <c r="L2298" t="s">
        <v>6246</v>
      </c>
      <c r="M2298" t="s">
        <v>16529</v>
      </c>
      <c r="N2298">
        <v>24</v>
      </c>
      <c r="O2298" t="s">
        <v>16530</v>
      </c>
      <c r="P2298" t="s">
        <v>64</v>
      </c>
      <c r="T2298" t="s">
        <v>6346</v>
      </c>
      <c r="V2298" t="s">
        <v>10811</v>
      </c>
    </row>
    <row r="2299" spans="1:23" x14ac:dyDescent="0.25">
      <c r="A2299" t="s">
        <v>16531</v>
      </c>
      <c r="B2299">
        <v>1</v>
      </c>
      <c r="C2299" t="s">
        <v>16532</v>
      </c>
      <c r="D2299" t="s">
        <v>102</v>
      </c>
      <c r="F2299" t="s">
        <v>6231</v>
      </c>
      <c r="G2299">
        <v>14</v>
      </c>
      <c r="H2299" t="s">
        <v>6289</v>
      </c>
      <c r="I2299" t="s">
        <v>16532</v>
      </c>
      <c r="J2299">
        <v>16357</v>
      </c>
      <c r="K2299">
        <v>1</v>
      </c>
      <c r="L2299" t="s">
        <v>6665</v>
      </c>
      <c r="M2299" t="s">
        <v>9676</v>
      </c>
      <c r="N2299">
        <v>25</v>
      </c>
      <c r="O2299" t="s">
        <v>16533</v>
      </c>
      <c r="P2299" t="s">
        <v>102</v>
      </c>
      <c r="T2299" t="s">
        <v>6396</v>
      </c>
      <c r="V2299" t="s">
        <v>7845</v>
      </c>
    </row>
    <row r="2300" spans="1:23" x14ac:dyDescent="0.25">
      <c r="A2300" t="s">
        <v>1548</v>
      </c>
      <c r="B2300">
        <v>1</v>
      </c>
      <c r="C2300" t="s">
        <v>1547</v>
      </c>
      <c r="D2300" t="s">
        <v>64</v>
      </c>
      <c r="F2300" t="s">
        <v>6199</v>
      </c>
      <c r="G2300">
        <v>33</v>
      </c>
      <c r="H2300" t="s">
        <v>6647</v>
      </c>
      <c r="I2300" t="s">
        <v>1547</v>
      </c>
      <c r="J2300">
        <v>25898</v>
      </c>
      <c r="K2300">
        <v>1</v>
      </c>
      <c r="L2300" t="s">
        <v>16534</v>
      </c>
      <c r="M2300" t="s">
        <v>16535</v>
      </c>
      <c r="N2300">
        <v>23</v>
      </c>
      <c r="O2300" t="s">
        <v>16536</v>
      </c>
      <c r="P2300" t="s">
        <v>64</v>
      </c>
      <c r="S2300">
        <v>1</v>
      </c>
      <c r="T2300" t="s">
        <v>6446</v>
      </c>
      <c r="U2300" t="s">
        <v>2322</v>
      </c>
      <c r="V2300" t="s">
        <v>16537</v>
      </c>
    </row>
    <row r="2301" spans="1:23" x14ac:dyDescent="0.25">
      <c r="A2301" t="s">
        <v>579</v>
      </c>
      <c r="B2301">
        <v>1</v>
      </c>
      <c r="C2301" t="s">
        <v>16538</v>
      </c>
      <c r="D2301" t="s">
        <v>31</v>
      </c>
      <c r="E2301" t="s">
        <v>16539</v>
      </c>
      <c r="F2301" t="s">
        <v>6199</v>
      </c>
      <c r="G2301">
        <v>9</v>
      </c>
      <c r="H2301" t="s">
        <v>6697</v>
      </c>
      <c r="I2301" t="s">
        <v>16538</v>
      </c>
      <c r="J2301">
        <v>16191</v>
      </c>
      <c r="K2301">
        <v>12</v>
      </c>
      <c r="L2301" t="s">
        <v>6665</v>
      </c>
      <c r="M2301" t="s">
        <v>16540</v>
      </c>
      <c r="N2301">
        <v>35</v>
      </c>
      <c r="O2301" t="s">
        <v>16541</v>
      </c>
      <c r="P2301" t="s">
        <v>31</v>
      </c>
      <c r="R2301">
        <v>17372</v>
      </c>
      <c r="S2301">
        <v>1</v>
      </c>
      <c r="T2301" t="s">
        <v>6212</v>
      </c>
      <c r="U2301" t="s">
        <v>2236</v>
      </c>
      <c r="V2301" t="s">
        <v>16542</v>
      </c>
      <c r="W2301">
        <v>28188</v>
      </c>
    </row>
    <row r="2302" spans="1:23" x14ac:dyDescent="0.25">
      <c r="A2302" t="s">
        <v>16543</v>
      </c>
      <c r="B2302">
        <v>1</v>
      </c>
      <c r="C2302" t="s">
        <v>16544</v>
      </c>
      <c r="D2302" t="s">
        <v>31</v>
      </c>
      <c r="F2302" t="s">
        <v>6199</v>
      </c>
      <c r="H2302" t="s">
        <v>7189</v>
      </c>
      <c r="I2302" t="s">
        <v>16544</v>
      </c>
      <c r="K2302">
        <v>0</v>
      </c>
      <c r="L2302" t="s">
        <v>6625</v>
      </c>
      <c r="M2302" t="s">
        <v>16545</v>
      </c>
      <c r="O2302" t="s">
        <v>16546</v>
      </c>
      <c r="P2302" t="s">
        <v>31</v>
      </c>
      <c r="T2302" t="s">
        <v>6313</v>
      </c>
    </row>
    <row r="2303" spans="1:23" x14ac:dyDescent="0.25">
      <c r="A2303" t="s">
        <v>16547</v>
      </c>
      <c r="B2303">
        <v>1</v>
      </c>
      <c r="C2303" t="s">
        <v>16548</v>
      </c>
      <c r="D2303" t="s">
        <v>64</v>
      </c>
      <c r="F2303" t="s">
        <v>6231</v>
      </c>
      <c r="G2303">
        <v>22</v>
      </c>
      <c r="H2303" t="s">
        <v>6647</v>
      </c>
      <c r="I2303" t="s">
        <v>16548</v>
      </c>
      <c r="J2303">
        <v>15314</v>
      </c>
      <c r="K2303">
        <v>2</v>
      </c>
      <c r="L2303" t="s">
        <v>6433</v>
      </c>
      <c r="M2303" t="s">
        <v>7640</v>
      </c>
      <c r="N2303">
        <v>28</v>
      </c>
      <c r="O2303" t="s">
        <v>16549</v>
      </c>
      <c r="P2303" t="s">
        <v>64</v>
      </c>
      <c r="R2303">
        <v>16074</v>
      </c>
      <c r="T2303" t="s">
        <v>7359</v>
      </c>
      <c r="V2303" t="s">
        <v>9432</v>
      </c>
      <c r="W2303">
        <v>26925</v>
      </c>
    </row>
    <row r="2304" spans="1:23" x14ac:dyDescent="0.25">
      <c r="A2304" t="s">
        <v>16550</v>
      </c>
      <c r="B2304">
        <v>1</v>
      </c>
      <c r="C2304" t="s">
        <v>16551</v>
      </c>
      <c r="D2304" t="s">
        <v>102</v>
      </c>
      <c r="F2304" t="s">
        <v>6199</v>
      </c>
      <c r="G2304">
        <v>19</v>
      </c>
      <c r="H2304" t="s">
        <v>6260</v>
      </c>
      <c r="I2304" t="s">
        <v>16551</v>
      </c>
      <c r="J2304">
        <v>25937</v>
      </c>
      <c r="K2304">
        <v>1</v>
      </c>
      <c r="L2304" t="s">
        <v>6304</v>
      </c>
      <c r="M2304" t="s">
        <v>7737</v>
      </c>
      <c r="N2304">
        <v>26</v>
      </c>
      <c r="O2304" t="s">
        <v>16552</v>
      </c>
      <c r="P2304" t="s">
        <v>102</v>
      </c>
      <c r="S2304">
        <v>8</v>
      </c>
      <c r="T2304" t="s">
        <v>6204</v>
      </c>
      <c r="U2304" t="s">
        <v>2208</v>
      </c>
      <c r="V2304" t="s">
        <v>16553</v>
      </c>
    </row>
    <row r="2305" spans="1:23" x14ac:dyDescent="0.25">
      <c r="A2305" t="s">
        <v>710</v>
      </c>
      <c r="B2305">
        <v>1</v>
      </c>
      <c r="C2305" t="s">
        <v>16554</v>
      </c>
      <c r="D2305" t="s">
        <v>102</v>
      </c>
      <c r="E2305" t="s">
        <v>16555</v>
      </c>
      <c r="F2305" t="s">
        <v>6231</v>
      </c>
      <c r="G2305">
        <v>18</v>
      </c>
      <c r="H2305" t="s">
        <v>6276</v>
      </c>
      <c r="I2305" t="s">
        <v>16554</v>
      </c>
      <c r="J2305">
        <v>16848</v>
      </c>
      <c r="K2305">
        <v>7</v>
      </c>
      <c r="L2305" t="s">
        <v>16556</v>
      </c>
      <c r="M2305" t="s">
        <v>16557</v>
      </c>
      <c r="N2305">
        <v>28</v>
      </c>
      <c r="O2305" t="s">
        <v>16558</v>
      </c>
      <c r="P2305" t="s">
        <v>102</v>
      </c>
      <c r="R2305">
        <v>2574549</v>
      </c>
      <c r="T2305" t="s">
        <v>6219</v>
      </c>
      <c r="V2305" t="s">
        <v>16559</v>
      </c>
      <c r="W2305">
        <v>28475</v>
      </c>
    </row>
    <row r="2306" spans="1:23" x14ac:dyDescent="0.25">
      <c r="A2306" t="s">
        <v>1220</v>
      </c>
      <c r="B2306">
        <v>1</v>
      </c>
      <c r="C2306" t="s">
        <v>1219</v>
      </c>
      <c r="D2306" t="s">
        <v>64</v>
      </c>
      <c r="F2306" t="s">
        <v>6199</v>
      </c>
      <c r="G2306">
        <v>23</v>
      </c>
      <c r="H2306" t="s">
        <v>6410</v>
      </c>
      <c r="I2306" t="s">
        <v>1219</v>
      </c>
      <c r="J2306">
        <v>26038</v>
      </c>
      <c r="K2306">
        <v>1</v>
      </c>
      <c r="L2306" t="s">
        <v>16560</v>
      </c>
      <c r="M2306" t="s">
        <v>8345</v>
      </c>
      <c r="N2306">
        <v>22</v>
      </c>
      <c r="O2306" t="s">
        <v>16561</v>
      </c>
      <c r="P2306" t="s">
        <v>64</v>
      </c>
      <c r="S2306">
        <v>3</v>
      </c>
      <c r="T2306" t="s">
        <v>6446</v>
      </c>
      <c r="U2306" t="s">
        <v>2228</v>
      </c>
      <c r="V2306" t="s">
        <v>16562</v>
      </c>
    </row>
    <row r="2307" spans="1:23" x14ac:dyDescent="0.25">
      <c r="A2307" t="s">
        <v>16563</v>
      </c>
      <c r="B2307">
        <v>1</v>
      </c>
      <c r="C2307" t="s">
        <v>16564</v>
      </c>
      <c r="D2307" t="s">
        <v>102</v>
      </c>
      <c r="F2307" t="s">
        <v>6199</v>
      </c>
      <c r="G2307">
        <v>87</v>
      </c>
      <c r="H2307" t="s">
        <v>6697</v>
      </c>
      <c r="I2307" t="s">
        <v>16564</v>
      </c>
      <c r="K2307">
        <v>1</v>
      </c>
      <c r="L2307" t="s">
        <v>16565</v>
      </c>
      <c r="M2307" t="s">
        <v>8773</v>
      </c>
      <c r="N2307">
        <v>24</v>
      </c>
      <c r="O2307" t="s">
        <v>16566</v>
      </c>
      <c r="P2307" t="s">
        <v>102</v>
      </c>
      <c r="T2307" t="s">
        <v>6219</v>
      </c>
      <c r="V2307" t="s">
        <v>16567</v>
      </c>
    </row>
    <row r="2308" spans="1:23" x14ac:dyDescent="0.25">
      <c r="A2308" t="s">
        <v>16568</v>
      </c>
      <c r="B2308">
        <v>1</v>
      </c>
      <c r="C2308" t="s">
        <v>16569</v>
      </c>
      <c r="D2308" t="s">
        <v>102</v>
      </c>
      <c r="F2308" t="s">
        <v>6199</v>
      </c>
      <c r="G2308">
        <v>80</v>
      </c>
      <c r="H2308" t="s">
        <v>5451</v>
      </c>
      <c r="I2308" t="s">
        <v>16569</v>
      </c>
      <c r="K2308">
        <v>1</v>
      </c>
      <c r="L2308" t="s">
        <v>6246</v>
      </c>
      <c r="M2308" t="s">
        <v>16570</v>
      </c>
      <c r="N2308">
        <v>25</v>
      </c>
      <c r="O2308" t="s">
        <v>16571</v>
      </c>
      <c r="P2308" t="s">
        <v>102</v>
      </c>
      <c r="T2308" t="s">
        <v>6212</v>
      </c>
      <c r="V2308" t="s">
        <v>16572</v>
      </c>
    </row>
    <row r="2309" spans="1:23" x14ac:dyDescent="0.25">
      <c r="A2309" t="s">
        <v>16573</v>
      </c>
      <c r="B2309">
        <v>1</v>
      </c>
      <c r="C2309" t="s">
        <v>16574</v>
      </c>
      <c r="D2309" t="s">
        <v>102</v>
      </c>
      <c r="F2309" t="s">
        <v>6231</v>
      </c>
      <c r="G2309">
        <v>13</v>
      </c>
      <c r="H2309" t="s">
        <v>6976</v>
      </c>
      <c r="I2309" t="s">
        <v>16574</v>
      </c>
      <c r="J2309">
        <v>16115</v>
      </c>
      <c r="K2309">
        <v>1</v>
      </c>
      <c r="L2309" t="s">
        <v>9041</v>
      </c>
      <c r="M2309" t="s">
        <v>15972</v>
      </c>
      <c r="N2309">
        <v>26</v>
      </c>
      <c r="O2309" t="s">
        <v>16575</v>
      </c>
      <c r="P2309" t="s">
        <v>102</v>
      </c>
      <c r="R2309">
        <v>17200</v>
      </c>
      <c r="T2309" t="s">
        <v>6385</v>
      </c>
      <c r="V2309" t="s">
        <v>16576</v>
      </c>
      <c r="W2309">
        <v>28028</v>
      </c>
    </row>
    <row r="2310" spans="1:23" x14ac:dyDescent="0.25">
      <c r="A2310" t="s">
        <v>16577</v>
      </c>
      <c r="B2310">
        <v>1</v>
      </c>
      <c r="C2310" t="s">
        <v>16578</v>
      </c>
      <c r="D2310" t="s">
        <v>102</v>
      </c>
      <c r="F2310" t="s">
        <v>6231</v>
      </c>
      <c r="G2310">
        <v>39</v>
      </c>
      <c r="H2310" t="s">
        <v>7944</v>
      </c>
      <c r="I2310" t="s">
        <v>16578</v>
      </c>
      <c r="J2310">
        <v>26972</v>
      </c>
      <c r="K2310">
        <v>0</v>
      </c>
      <c r="L2310" t="s">
        <v>7800</v>
      </c>
      <c r="M2310" t="s">
        <v>16579</v>
      </c>
      <c r="N2310">
        <v>23</v>
      </c>
      <c r="O2310" t="s">
        <v>16580</v>
      </c>
      <c r="P2310" t="s">
        <v>102</v>
      </c>
      <c r="Q2310" t="s">
        <v>7628</v>
      </c>
      <c r="T2310" t="s">
        <v>6264</v>
      </c>
      <c r="U2310" t="s">
        <v>159</v>
      </c>
      <c r="V2310" t="s">
        <v>12168</v>
      </c>
    </row>
    <row r="2311" spans="1:23" x14ac:dyDescent="0.25">
      <c r="A2311" t="s">
        <v>16581</v>
      </c>
      <c r="B2311">
        <v>1</v>
      </c>
      <c r="C2311" t="s">
        <v>16582</v>
      </c>
      <c r="D2311" t="s">
        <v>31</v>
      </c>
      <c r="F2311" t="s">
        <v>6199</v>
      </c>
      <c r="G2311">
        <v>18</v>
      </c>
      <c r="H2311" t="s">
        <v>6296</v>
      </c>
      <c r="I2311" t="s">
        <v>16582</v>
      </c>
      <c r="J2311">
        <v>26250</v>
      </c>
      <c r="K2311">
        <v>4</v>
      </c>
      <c r="L2311" t="s">
        <v>16583</v>
      </c>
      <c r="M2311" t="s">
        <v>16584</v>
      </c>
      <c r="N2311">
        <v>23</v>
      </c>
      <c r="O2311" t="s">
        <v>16585</v>
      </c>
      <c r="P2311" t="s">
        <v>31</v>
      </c>
      <c r="T2311" t="s">
        <v>6219</v>
      </c>
      <c r="V2311" t="s">
        <v>16586</v>
      </c>
    </row>
    <row r="2312" spans="1:23" x14ac:dyDescent="0.25">
      <c r="A2312" t="s">
        <v>16587</v>
      </c>
      <c r="B2312">
        <v>1</v>
      </c>
      <c r="C2312" t="s">
        <v>16588</v>
      </c>
      <c r="F2312" t="s">
        <v>6231</v>
      </c>
      <c r="G2312">
        <v>0</v>
      </c>
      <c r="H2312" t="s">
        <v>30</v>
      </c>
      <c r="I2312" t="s">
        <v>16588</v>
      </c>
      <c r="J2312">
        <v>17709</v>
      </c>
      <c r="K2312">
        <v>0</v>
      </c>
      <c r="L2312" t="s">
        <v>16589</v>
      </c>
      <c r="M2312" t="s">
        <v>16590</v>
      </c>
      <c r="O2312" t="s">
        <v>16591</v>
      </c>
      <c r="P2312" t="s">
        <v>30</v>
      </c>
      <c r="T2312" t="s">
        <v>30</v>
      </c>
    </row>
    <row r="2313" spans="1:23" x14ac:dyDescent="0.25">
      <c r="A2313" t="s">
        <v>16592</v>
      </c>
      <c r="B2313">
        <v>1</v>
      </c>
      <c r="C2313" t="s">
        <v>16593</v>
      </c>
      <c r="D2313" t="s">
        <v>6610</v>
      </c>
      <c r="F2313" t="s">
        <v>6231</v>
      </c>
      <c r="G2313">
        <v>10</v>
      </c>
      <c r="H2313" t="s">
        <v>6636</v>
      </c>
      <c r="I2313" t="s">
        <v>16593</v>
      </c>
      <c r="J2313">
        <v>14941</v>
      </c>
      <c r="K2313">
        <v>7</v>
      </c>
      <c r="L2313" t="s">
        <v>6548</v>
      </c>
      <c r="M2313" t="s">
        <v>16594</v>
      </c>
      <c r="N2313">
        <v>31</v>
      </c>
      <c r="O2313" t="s">
        <v>16595</v>
      </c>
      <c r="P2313" t="s">
        <v>6610</v>
      </c>
      <c r="R2313">
        <v>15774</v>
      </c>
      <c r="T2313" t="s">
        <v>6385</v>
      </c>
      <c r="V2313" t="s">
        <v>16596</v>
      </c>
      <c r="W2313">
        <v>26613</v>
      </c>
    </row>
    <row r="2314" spans="1:23" x14ac:dyDescent="0.25">
      <c r="A2314" t="s">
        <v>784</v>
      </c>
      <c r="B2314">
        <v>1</v>
      </c>
      <c r="C2314" t="s">
        <v>6658</v>
      </c>
      <c r="D2314" t="s">
        <v>102</v>
      </c>
      <c r="F2314" t="s">
        <v>6231</v>
      </c>
      <c r="G2314">
        <v>81</v>
      </c>
      <c r="H2314" t="s">
        <v>7849</v>
      </c>
      <c r="I2314" t="s">
        <v>6658</v>
      </c>
      <c r="J2314">
        <v>6029</v>
      </c>
      <c r="K2314">
        <v>13</v>
      </c>
      <c r="L2314" t="s">
        <v>7742</v>
      </c>
      <c r="M2314" t="s">
        <v>6790</v>
      </c>
      <c r="N2314">
        <v>34</v>
      </c>
      <c r="O2314" t="s">
        <v>16597</v>
      </c>
      <c r="P2314" t="s">
        <v>102</v>
      </c>
      <c r="R2314">
        <v>10447</v>
      </c>
      <c r="T2314" t="s">
        <v>6742</v>
      </c>
      <c r="V2314" t="s">
        <v>16598</v>
      </c>
      <c r="W2314">
        <v>8256</v>
      </c>
    </row>
    <row r="2315" spans="1:23" x14ac:dyDescent="0.25">
      <c r="A2315" t="s">
        <v>16599</v>
      </c>
      <c r="B2315">
        <v>1</v>
      </c>
      <c r="C2315" t="s">
        <v>16600</v>
      </c>
      <c r="D2315" t="s">
        <v>126</v>
      </c>
      <c r="F2315" t="s">
        <v>6231</v>
      </c>
      <c r="G2315">
        <v>81</v>
      </c>
      <c r="H2315" t="s">
        <v>6658</v>
      </c>
      <c r="I2315" t="s">
        <v>16600</v>
      </c>
      <c r="J2315">
        <v>9249</v>
      </c>
      <c r="K2315">
        <v>9</v>
      </c>
      <c r="L2315" t="s">
        <v>10527</v>
      </c>
      <c r="M2315" t="s">
        <v>14384</v>
      </c>
      <c r="N2315">
        <v>35</v>
      </c>
      <c r="O2315" t="s">
        <v>16601</v>
      </c>
      <c r="P2315" t="s">
        <v>126</v>
      </c>
      <c r="T2315" t="s">
        <v>6396</v>
      </c>
      <c r="V2315" t="s">
        <v>16602</v>
      </c>
    </row>
    <row r="2316" spans="1:23" x14ac:dyDescent="0.25">
      <c r="A2316" t="s">
        <v>16603</v>
      </c>
      <c r="B2316">
        <v>1</v>
      </c>
      <c r="C2316" t="s">
        <v>16604</v>
      </c>
      <c r="D2316" t="s">
        <v>126</v>
      </c>
      <c r="F2316" t="s">
        <v>6231</v>
      </c>
      <c r="G2316">
        <v>81</v>
      </c>
      <c r="H2316" t="s">
        <v>7228</v>
      </c>
      <c r="I2316" t="s">
        <v>16604</v>
      </c>
      <c r="J2316">
        <v>17313</v>
      </c>
      <c r="K2316">
        <v>5</v>
      </c>
      <c r="L2316" t="s">
        <v>6654</v>
      </c>
      <c r="M2316" t="s">
        <v>16605</v>
      </c>
      <c r="N2316">
        <v>27</v>
      </c>
      <c r="O2316" t="s">
        <v>16606</v>
      </c>
      <c r="P2316" t="s">
        <v>126</v>
      </c>
      <c r="R2316">
        <v>2578588</v>
      </c>
      <c r="T2316" t="s">
        <v>6742</v>
      </c>
      <c r="V2316" t="s">
        <v>16607</v>
      </c>
      <c r="W2316">
        <v>29118</v>
      </c>
    </row>
    <row r="2317" spans="1:23" x14ac:dyDescent="0.25">
      <c r="A2317" t="s">
        <v>16608</v>
      </c>
      <c r="B2317">
        <v>1</v>
      </c>
      <c r="C2317" t="s">
        <v>16609</v>
      </c>
      <c r="D2317" t="s">
        <v>6610</v>
      </c>
      <c r="E2317" t="s">
        <v>16610</v>
      </c>
      <c r="F2317" t="s">
        <v>6199</v>
      </c>
      <c r="G2317">
        <v>10</v>
      </c>
      <c r="H2317" t="s">
        <v>6629</v>
      </c>
      <c r="I2317" t="s">
        <v>16609</v>
      </c>
      <c r="J2317">
        <v>15112</v>
      </c>
      <c r="K2317">
        <v>13</v>
      </c>
      <c r="L2317" t="s">
        <v>16611</v>
      </c>
      <c r="M2317" t="s">
        <v>16612</v>
      </c>
      <c r="N2317">
        <v>36</v>
      </c>
      <c r="O2317" t="s">
        <v>16613</v>
      </c>
      <c r="P2317" t="s">
        <v>6610</v>
      </c>
      <c r="Q2317" t="s">
        <v>8232</v>
      </c>
      <c r="R2317">
        <v>16166</v>
      </c>
      <c r="T2317" t="s">
        <v>6219</v>
      </c>
      <c r="U2317" t="s">
        <v>2208</v>
      </c>
      <c r="V2317" t="s">
        <v>16614</v>
      </c>
      <c r="W2317">
        <v>26945</v>
      </c>
    </row>
    <row r="2318" spans="1:23" x14ac:dyDescent="0.25">
      <c r="A2318" t="s">
        <v>16615</v>
      </c>
      <c r="B2318">
        <v>1</v>
      </c>
      <c r="C2318" t="s">
        <v>16616</v>
      </c>
      <c r="D2318" t="s">
        <v>64</v>
      </c>
      <c r="F2318" t="s">
        <v>6199</v>
      </c>
      <c r="G2318">
        <v>30</v>
      </c>
      <c r="H2318" t="s">
        <v>6260</v>
      </c>
      <c r="I2318" t="s">
        <v>16616</v>
      </c>
      <c r="J2318">
        <v>19230</v>
      </c>
      <c r="K2318">
        <v>5</v>
      </c>
      <c r="L2318" t="s">
        <v>14596</v>
      </c>
      <c r="M2318" t="s">
        <v>6361</v>
      </c>
      <c r="N2318">
        <v>26</v>
      </c>
      <c r="O2318" t="s">
        <v>16617</v>
      </c>
      <c r="P2318" t="s">
        <v>64</v>
      </c>
      <c r="R2318">
        <v>3126338</v>
      </c>
      <c r="T2318" t="s">
        <v>6446</v>
      </c>
      <c r="V2318" t="s">
        <v>16618</v>
      </c>
      <c r="W2318">
        <v>30588</v>
      </c>
    </row>
    <row r="2319" spans="1:23" x14ac:dyDescent="0.25">
      <c r="A2319" t="s">
        <v>754</v>
      </c>
      <c r="B2319">
        <v>1</v>
      </c>
      <c r="C2319" t="s">
        <v>16619</v>
      </c>
      <c r="D2319" t="s">
        <v>102</v>
      </c>
      <c r="F2319" t="s">
        <v>6199</v>
      </c>
      <c r="G2319">
        <v>0</v>
      </c>
      <c r="H2319" t="s">
        <v>6232</v>
      </c>
      <c r="I2319" t="s">
        <v>16619</v>
      </c>
      <c r="J2319">
        <v>18240</v>
      </c>
      <c r="K2319">
        <v>6</v>
      </c>
      <c r="L2319" t="s">
        <v>16620</v>
      </c>
      <c r="M2319" t="s">
        <v>10959</v>
      </c>
      <c r="N2319">
        <v>29</v>
      </c>
      <c r="O2319" t="s">
        <v>16621</v>
      </c>
      <c r="P2319" t="s">
        <v>102</v>
      </c>
      <c r="R2319">
        <v>2575381</v>
      </c>
      <c r="T2319" t="s">
        <v>6204</v>
      </c>
      <c r="V2319" t="s">
        <v>16622</v>
      </c>
      <c r="W2319">
        <v>29502</v>
      </c>
    </row>
    <row r="2320" spans="1:23" x14ac:dyDescent="0.25">
      <c r="A2320" t="s">
        <v>16623</v>
      </c>
      <c r="B2320">
        <v>1</v>
      </c>
      <c r="C2320" t="s">
        <v>16624</v>
      </c>
      <c r="F2320" t="s">
        <v>6231</v>
      </c>
      <c r="G2320">
        <v>0</v>
      </c>
      <c r="H2320" t="s">
        <v>30</v>
      </c>
      <c r="I2320" t="s">
        <v>16624</v>
      </c>
      <c r="J2320">
        <v>19789</v>
      </c>
      <c r="K2320">
        <v>0</v>
      </c>
      <c r="L2320" t="s">
        <v>6013</v>
      </c>
      <c r="M2320" t="s">
        <v>8362</v>
      </c>
      <c r="O2320" t="s">
        <v>16625</v>
      </c>
      <c r="P2320" t="s">
        <v>30</v>
      </c>
      <c r="T2320" t="s">
        <v>30</v>
      </c>
    </row>
    <row r="2321" spans="1:23" x14ac:dyDescent="0.25">
      <c r="A2321" t="s">
        <v>16626</v>
      </c>
      <c r="B2321">
        <v>1</v>
      </c>
      <c r="C2321" t="s">
        <v>16627</v>
      </c>
      <c r="D2321" t="s">
        <v>102</v>
      </c>
      <c r="E2321" t="s">
        <v>16628</v>
      </c>
      <c r="F2321" t="s">
        <v>6199</v>
      </c>
      <c r="G2321">
        <v>19</v>
      </c>
      <c r="H2321" t="s">
        <v>6636</v>
      </c>
      <c r="I2321" t="s">
        <v>16627</v>
      </c>
      <c r="J2321">
        <v>21039</v>
      </c>
      <c r="K2321">
        <v>3</v>
      </c>
      <c r="L2321" t="s">
        <v>16629</v>
      </c>
      <c r="M2321" t="s">
        <v>9941</v>
      </c>
      <c r="N2321">
        <v>26</v>
      </c>
      <c r="O2321" t="s">
        <v>16630</v>
      </c>
      <c r="P2321" t="s">
        <v>102</v>
      </c>
      <c r="R2321">
        <v>3123074</v>
      </c>
      <c r="T2321" t="s">
        <v>6204</v>
      </c>
      <c r="V2321" t="s">
        <v>11384</v>
      </c>
      <c r="W2321">
        <v>32088</v>
      </c>
    </row>
    <row r="2322" spans="1:23" x14ac:dyDescent="0.25">
      <c r="A2322" t="s">
        <v>16631</v>
      </c>
      <c r="B2322">
        <v>1</v>
      </c>
      <c r="C2322" t="s">
        <v>16632</v>
      </c>
      <c r="D2322" t="s">
        <v>29</v>
      </c>
      <c r="F2322" t="s">
        <v>6199</v>
      </c>
      <c r="G2322">
        <v>0</v>
      </c>
      <c r="H2322" t="s">
        <v>6296</v>
      </c>
      <c r="I2322" t="s">
        <v>16632</v>
      </c>
      <c r="K2322">
        <v>1</v>
      </c>
      <c r="L2322" t="s">
        <v>9356</v>
      </c>
      <c r="M2322" t="s">
        <v>10385</v>
      </c>
      <c r="N2322">
        <v>24</v>
      </c>
      <c r="O2322" t="s">
        <v>16633</v>
      </c>
      <c r="P2322" t="s">
        <v>29</v>
      </c>
      <c r="T2322" t="s">
        <v>6219</v>
      </c>
      <c r="V2322" t="s">
        <v>16634</v>
      </c>
    </row>
    <row r="2323" spans="1:23" x14ac:dyDescent="0.25">
      <c r="A2323" t="s">
        <v>16635</v>
      </c>
      <c r="B2323">
        <v>1</v>
      </c>
      <c r="C2323" t="s">
        <v>16636</v>
      </c>
      <c r="D2323" t="s">
        <v>102</v>
      </c>
      <c r="F2323" t="s">
        <v>6199</v>
      </c>
      <c r="G2323">
        <v>0</v>
      </c>
      <c r="H2323" t="s">
        <v>6421</v>
      </c>
      <c r="I2323" t="s">
        <v>16636</v>
      </c>
      <c r="J2323">
        <v>19602</v>
      </c>
      <c r="K2323">
        <v>5</v>
      </c>
      <c r="L2323" t="s">
        <v>6014</v>
      </c>
      <c r="M2323" t="s">
        <v>8396</v>
      </c>
      <c r="N2323">
        <v>30</v>
      </c>
      <c r="O2323" t="s">
        <v>16637</v>
      </c>
      <c r="P2323" t="s">
        <v>102</v>
      </c>
      <c r="R2323">
        <v>3949031</v>
      </c>
      <c r="T2323" t="s">
        <v>6264</v>
      </c>
      <c r="V2323" t="s">
        <v>12320</v>
      </c>
      <c r="W2323">
        <v>30830</v>
      </c>
    </row>
    <row r="2324" spans="1:23" x14ac:dyDescent="0.25">
      <c r="A2324" t="s">
        <v>16638</v>
      </c>
      <c r="B2324">
        <v>1</v>
      </c>
      <c r="C2324" t="s">
        <v>16639</v>
      </c>
      <c r="D2324" t="s">
        <v>102</v>
      </c>
      <c r="F2324" t="s">
        <v>6199</v>
      </c>
      <c r="H2324" t="s">
        <v>6260</v>
      </c>
      <c r="I2324" t="s">
        <v>16639</v>
      </c>
      <c r="K2324">
        <v>0</v>
      </c>
      <c r="L2324" t="s">
        <v>16640</v>
      </c>
      <c r="M2324" t="s">
        <v>16641</v>
      </c>
      <c r="N2324">
        <v>24</v>
      </c>
      <c r="O2324" t="s">
        <v>16642</v>
      </c>
      <c r="P2324" t="s">
        <v>102</v>
      </c>
      <c r="T2324" t="s">
        <v>6219</v>
      </c>
      <c r="V2324" t="s">
        <v>16643</v>
      </c>
    </row>
    <row r="2325" spans="1:23" x14ac:dyDescent="0.25">
      <c r="A2325" t="s">
        <v>16644</v>
      </c>
      <c r="B2325">
        <v>1</v>
      </c>
      <c r="C2325" t="s">
        <v>16645</v>
      </c>
      <c r="D2325" t="s">
        <v>102</v>
      </c>
      <c r="F2325" t="s">
        <v>6199</v>
      </c>
      <c r="G2325">
        <v>82</v>
      </c>
      <c r="H2325" t="s">
        <v>6807</v>
      </c>
      <c r="I2325" t="s">
        <v>16645</v>
      </c>
      <c r="J2325">
        <v>21964</v>
      </c>
      <c r="K2325">
        <v>6</v>
      </c>
      <c r="L2325" t="s">
        <v>10655</v>
      </c>
      <c r="M2325" t="s">
        <v>6262</v>
      </c>
      <c r="N2325">
        <v>27</v>
      </c>
      <c r="O2325" t="s">
        <v>16646</v>
      </c>
      <c r="P2325" t="s">
        <v>102</v>
      </c>
      <c r="R2325">
        <v>4241983</v>
      </c>
      <c r="S2325">
        <v>5</v>
      </c>
      <c r="T2325" t="s">
        <v>6204</v>
      </c>
      <c r="U2325" t="s">
        <v>2278</v>
      </c>
      <c r="V2325" t="s">
        <v>16647</v>
      </c>
      <c r="W2325">
        <v>32948</v>
      </c>
    </row>
    <row r="2326" spans="1:23" x14ac:dyDescent="0.25">
      <c r="A2326" t="s">
        <v>252</v>
      </c>
      <c r="B2326">
        <v>1</v>
      </c>
      <c r="C2326" t="s">
        <v>5399</v>
      </c>
      <c r="D2326" t="s">
        <v>102</v>
      </c>
      <c r="E2326" t="s">
        <v>16648</v>
      </c>
      <c r="F2326" t="s">
        <v>6199</v>
      </c>
      <c r="G2326">
        <v>16</v>
      </c>
      <c r="H2326" t="s">
        <v>11903</v>
      </c>
      <c r="I2326" t="s">
        <v>5399</v>
      </c>
      <c r="J2326">
        <v>16640</v>
      </c>
      <c r="K2326">
        <v>9</v>
      </c>
      <c r="L2326" t="s">
        <v>6625</v>
      </c>
      <c r="M2326" t="s">
        <v>6338</v>
      </c>
      <c r="N2326">
        <v>32</v>
      </c>
      <c r="O2326" t="s">
        <v>16649</v>
      </c>
      <c r="P2326" t="s">
        <v>102</v>
      </c>
      <c r="R2326">
        <v>16804</v>
      </c>
      <c r="T2326" t="s">
        <v>6346</v>
      </c>
      <c r="V2326" t="s">
        <v>16650</v>
      </c>
      <c r="W2326">
        <v>27619</v>
      </c>
    </row>
    <row r="2327" spans="1:23" x14ac:dyDescent="0.25">
      <c r="A2327" t="s">
        <v>16651</v>
      </c>
      <c r="B2327">
        <v>1</v>
      </c>
      <c r="C2327" t="s">
        <v>16652</v>
      </c>
      <c r="D2327" t="s">
        <v>29</v>
      </c>
      <c r="F2327" t="s">
        <v>6231</v>
      </c>
      <c r="G2327">
        <v>9</v>
      </c>
      <c r="H2327" t="s">
        <v>6629</v>
      </c>
      <c r="I2327" t="s">
        <v>16652</v>
      </c>
      <c r="J2327">
        <v>21822</v>
      </c>
      <c r="K2327">
        <v>2</v>
      </c>
      <c r="L2327" t="s">
        <v>6982</v>
      </c>
      <c r="M2327" t="s">
        <v>7032</v>
      </c>
      <c r="N2327">
        <v>23</v>
      </c>
      <c r="O2327" t="s">
        <v>16653</v>
      </c>
      <c r="P2327" t="s">
        <v>29</v>
      </c>
      <c r="R2327">
        <v>4038220</v>
      </c>
      <c r="T2327" t="s">
        <v>6227</v>
      </c>
      <c r="V2327" t="s">
        <v>16654</v>
      </c>
      <c r="W2327">
        <v>32894</v>
      </c>
    </row>
    <row r="2328" spans="1:23" x14ac:dyDescent="0.25">
      <c r="A2328" t="s">
        <v>139</v>
      </c>
      <c r="B2328">
        <v>1</v>
      </c>
      <c r="C2328" t="s">
        <v>5259</v>
      </c>
      <c r="D2328" t="s">
        <v>102</v>
      </c>
      <c r="E2328" t="s">
        <v>16655</v>
      </c>
      <c r="F2328" t="s">
        <v>6199</v>
      </c>
      <c r="G2328">
        <v>8</v>
      </c>
      <c r="H2328" t="s">
        <v>6296</v>
      </c>
      <c r="I2328" t="s">
        <v>5259</v>
      </c>
      <c r="J2328">
        <v>16263</v>
      </c>
      <c r="K2328">
        <v>11</v>
      </c>
      <c r="L2328" t="s">
        <v>10145</v>
      </c>
      <c r="M2328" t="s">
        <v>7364</v>
      </c>
      <c r="N2328">
        <v>31</v>
      </c>
      <c r="O2328" t="s">
        <v>16656</v>
      </c>
      <c r="P2328" t="s">
        <v>102</v>
      </c>
      <c r="R2328">
        <v>16799</v>
      </c>
      <c r="T2328" t="s">
        <v>6212</v>
      </c>
      <c r="V2328" t="s">
        <v>8060</v>
      </c>
      <c r="W2328">
        <v>27589</v>
      </c>
    </row>
    <row r="2329" spans="1:23" x14ac:dyDescent="0.25">
      <c r="A2329" t="s">
        <v>16657</v>
      </c>
      <c r="B2329">
        <v>1</v>
      </c>
      <c r="C2329" t="s">
        <v>16658</v>
      </c>
      <c r="D2329" t="s">
        <v>64</v>
      </c>
      <c r="F2329" t="s">
        <v>6231</v>
      </c>
      <c r="G2329">
        <v>34</v>
      </c>
      <c r="H2329" t="s">
        <v>6215</v>
      </c>
      <c r="I2329" t="s">
        <v>16658</v>
      </c>
      <c r="J2329">
        <v>15565</v>
      </c>
      <c r="K2329">
        <v>8</v>
      </c>
      <c r="L2329" t="s">
        <v>16659</v>
      </c>
      <c r="M2329" t="s">
        <v>7575</v>
      </c>
      <c r="N2329">
        <v>30</v>
      </c>
      <c r="O2329" t="s">
        <v>16660</v>
      </c>
      <c r="P2329" t="s">
        <v>64</v>
      </c>
      <c r="R2329">
        <v>15364</v>
      </c>
      <c r="T2329" t="s">
        <v>7359</v>
      </c>
      <c r="V2329" t="s">
        <v>16661</v>
      </c>
      <c r="W2329">
        <v>26273</v>
      </c>
    </row>
    <row r="2330" spans="1:23" x14ac:dyDescent="0.25">
      <c r="A2330" t="s">
        <v>89</v>
      </c>
      <c r="B2330">
        <v>1</v>
      </c>
      <c r="C2330" t="s">
        <v>5163</v>
      </c>
      <c r="D2330" t="s">
        <v>29</v>
      </c>
      <c r="E2330" t="s">
        <v>16662</v>
      </c>
      <c r="F2330" t="s">
        <v>6199</v>
      </c>
      <c r="G2330">
        <v>4</v>
      </c>
      <c r="H2330" t="s">
        <v>6232</v>
      </c>
      <c r="I2330" t="s">
        <v>5163</v>
      </c>
      <c r="J2330">
        <v>16311</v>
      </c>
      <c r="K2330">
        <v>11</v>
      </c>
      <c r="L2330" t="s">
        <v>8866</v>
      </c>
      <c r="M2330" t="s">
        <v>11279</v>
      </c>
      <c r="N2330">
        <v>34</v>
      </c>
      <c r="O2330" t="s">
        <v>16663</v>
      </c>
      <c r="P2330" t="s">
        <v>29</v>
      </c>
      <c r="Q2330" t="s">
        <v>6411</v>
      </c>
      <c r="R2330">
        <v>16757</v>
      </c>
      <c r="T2330" t="s">
        <v>6204</v>
      </c>
      <c r="V2330" t="s">
        <v>16664</v>
      </c>
      <c r="W2330">
        <v>27564</v>
      </c>
    </row>
    <row r="2331" spans="1:23" x14ac:dyDescent="0.25">
      <c r="A2331" t="s">
        <v>16665</v>
      </c>
      <c r="B2331">
        <v>1</v>
      </c>
      <c r="C2331" t="s">
        <v>16666</v>
      </c>
      <c r="D2331" t="s">
        <v>102</v>
      </c>
      <c r="F2331" t="s">
        <v>6199</v>
      </c>
      <c r="H2331" t="s">
        <v>6392</v>
      </c>
      <c r="I2331" t="s">
        <v>16666</v>
      </c>
      <c r="K2331">
        <v>1</v>
      </c>
      <c r="L2331" t="s">
        <v>6015</v>
      </c>
      <c r="M2331" t="s">
        <v>16667</v>
      </c>
      <c r="N2331">
        <v>24</v>
      </c>
      <c r="O2331" t="s">
        <v>16668</v>
      </c>
      <c r="P2331" t="s">
        <v>102</v>
      </c>
      <c r="T2331" t="s">
        <v>7484</v>
      </c>
      <c r="V2331" t="s">
        <v>16669</v>
      </c>
    </row>
    <row r="2332" spans="1:23" x14ac:dyDescent="0.25">
      <c r="A2332" t="s">
        <v>16670</v>
      </c>
      <c r="B2332">
        <v>1</v>
      </c>
      <c r="C2332" t="s">
        <v>16671</v>
      </c>
      <c r="D2332" t="s">
        <v>102</v>
      </c>
      <c r="F2332" t="s">
        <v>6231</v>
      </c>
      <c r="H2332" t="s">
        <v>6383</v>
      </c>
      <c r="I2332" t="s">
        <v>16671</v>
      </c>
      <c r="K2332">
        <v>0</v>
      </c>
      <c r="L2332" t="s">
        <v>6572</v>
      </c>
      <c r="M2332" t="s">
        <v>7833</v>
      </c>
      <c r="O2332" t="s">
        <v>16672</v>
      </c>
      <c r="P2332" t="s">
        <v>102</v>
      </c>
      <c r="T2332" t="s">
        <v>6446</v>
      </c>
    </row>
    <row r="2333" spans="1:23" x14ac:dyDescent="0.25">
      <c r="A2333" t="s">
        <v>16673</v>
      </c>
      <c r="B2333">
        <v>1</v>
      </c>
      <c r="C2333" t="s">
        <v>16674</v>
      </c>
      <c r="D2333" t="s">
        <v>102</v>
      </c>
      <c r="F2333" t="s">
        <v>6231</v>
      </c>
      <c r="G2333">
        <v>16</v>
      </c>
      <c r="H2333" t="s">
        <v>6603</v>
      </c>
      <c r="I2333" t="s">
        <v>16674</v>
      </c>
      <c r="J2333">
        <v>17155</v>
      </c>
      <c r="K2333">
        <v>5</v>
      </c>
      <c r="L2333" t="s">
        <v>9603</v>
      </c>
      <c r="M2333" t="s">
        <v>16675</v>
      </c>
      <c r="N2333">
        <v>27</v>
      </c>
      <c r="O2333" t="s">
        <v>16676</v>
      </c>
      <c r="P2333" t="s">
        <v>102</v>
      </c>
      <c r="R2333">
        <v>2581319</v>
      </c>
      <c r="T2333" t="s">
        <v>6417</v>
      </c>
      <c r="V2333" t="s">
        <v>16677</v>
      </c>
      <c r="W2333">
        <v>28903</v>
      </c>
    </row>
    <row r="2334" spans="1:23" x14ac:dyDescent="0.25">
      <c r="A2334" t="s">
        <v>16678</v>
      </c>
      <c r="B2334">
        <v>1</v>
      </c>
      <c r="C2334" t="s">
        <v>16679</v>
      </c>
      <c r="D2334" t="s">
        <v>102</v>
      </c>
      <c r="F2334" t="s">
        <v>6925</v>
      </c>
      <c r="G2334">
        <v>0</v>
      </c>
      <c r="H2334" t="s">
        <v>6336</v>
      </c>
      <c r="I2334" t="s">
        <v>16679</v>
      </c>
      <c r="K2334">
        <v>1</v>
      </c>
      <c r="L2334" t="s">
        <v>7625</v>
      </c>
      <c r="M2334" t="s">
        <v>16680</v>
      </c>
      <c r="N2334">
        <v>25</v>
      </c>
      <c r="O2334" t="s">
        <v>16681</v>
      </c>
      <c r="P2334" t="s">
        <v>102</v>
      </c>
      <c r="T2334" t="s">
        <v>6204</v>
      </c>
      <c r="V2334" t="s">
        <v>15486</v>
      </c>
    </row>
    <row r="2335" spans="1:23" x14ac:dyDescent="0.25">
      <c r="A2335" t="s">
        <v>16682</v>
      </c>
      <c r="B2335">
        <v>1</v>
      </c>
      <c r="C2335" t="s">
        <v>16683</v>
      </c>
      <c r="D2335" t="s">
        <v>102</v>
      </c>
      <c r="F2335" t="s">
        <v>6199</v>
      </c>
      <c r="G2335">
        <v>14</v>
      </c>
      <c r="H2335" t="s">
        <v>11903</v>
      </c>
      <c r="I2335" t="s">
        <v>16683</v>
      </c>
      <c r="J2335">
        <v>26535</v>
      </c>
      <c r="K2335">
        <v>1</v>
      </c>
      <c r="L2335" t="s">
        <v>7107</v>
      </c>
      <c r="M2335" t="s">
        <v>6361</v>
      </c>
      <c r="N2335">
        <v>23</v>
      </c>
      <c r="O2335" t="s">
        <v>16684</v>
      </c>
      <c r="P2335" t="s">
        <v>102</v>
      </c>
      <c r="T2335" t="s">
        <v>6446</v>
      </c>
      <c r="U2335" t="s">
        <v>72</v>
      </c>
      <c r="V2335" t="s">
        <v>16685</v>
      </c>
    </row>
    <row r="2336" spans="1:23" x14ac:dyDescent="0.25">
      <c r="A2336" t="s">
        <v>16686</v>
      </c>
      <c r="B2336">
        <v>1</v>
      </c>
      <c r="C2336" t="s">
        <v>16687</v>
      </c>
      <c r="D2336" t="s">
        <v>64</v>
      </c>
      <c r="E2336" t="s">
        <v>16688</v>
      </c>
      <c r="F2336" t="s">
        <v>6199</v>
      </c>
      <c r="G2336">
        <v>0</v>
      </c>
      <c r="H2336" t="s">
        <v>6276</v>
      </c>
      <c r="I2336" t="s">
        <v>16687</v>
      </c>
      <c r="J2336">
        <v>21041</v>
      </c>
      <c r="K2336">
        <v>3</v>
      </c>
      <c r="L2336" t="s">
        <v>6304</v>
      </c>
      <c r="M2336" t="s">
        <v>16689</v>
      </c>
      <c r="N2336">
        <v>25</v>
      </c>
      <c r="O2336" t="s">
        <v>16690</v>
      </c>
      <c r="P2336" t="s">
        <v>64</v>
      </c>
      <c r="R2336">
        <v>3843406</v>
      </c>
      <c r="T2336" t="s">
        <v>6264</v>
      </c>
      <c r="V2336" t="s">
        <v>16691</v>
      </c>
      <c r="W2336">
        <v>32226</v>
      </c>
    </row>
    <row r="2337" spans="1:23" x14ac:dyDescent="0.25">
      <c r="A2337" t="s">
        <v>2071</v>
      </c>
      <c r="B2337">
        <v>1</v>
      </c>
      <c r="C2337" t="s">
        <v>5005</v>
      </c>
      <c r="D2337" t="s">
        <v>64</v>
      </c>
      <c r="F2337" t="s">
        <v>6199</v>
      </c>
      <c r="G2337">
        <v>27</v>
      </c>
      <c r="H2337" t="s">
        <v>6647</v>
      </c>
      <c r="I2337" t="s">
        <v>5005</v>
      </c>
      <c r="K2337">
        <v>1</v>
      </c>
      <c r="L2337" t="s">
        <v>16692</v>
      </c>
      <c r="M2337" t="s">
        <v>14608</v>
      </c>
      <c r="N2337">
        <v>23</v>
      </c>
      <c r="O2337" t="s">
        <v>16693</v>
      </c>
      <c r="P2337" t="s">
        <v>64</v>
      </c>
      <c r="T2337" t="s">
        <v>6313</v>
      </c>
      <c r="V2337" t="s">
        <v>16694</v>
      </c>
    </row>
    <row r="2338" spans="1:23" x14ac:dyDescent="0.25">
      <c r="A2338" t="s">
        <v>16695</v>
      </c>
      <c r="B2338">
        <v>1</v>
      </c>
      <c r="C2338" t="s">
        <v>16696</v>
      </c>
      <c r="D2338" t="s">
        <v>6610</v>
      </c>
      <c r="F2338" t="s">
        <v>6199</v>
      </c>
      <c r="G2338">
        <v>4</v>
      </c>
      <c r="H2338" t="s">
        <v>6636</v>
      </c>
      <c r="I2338" t="s">
        <v>16696</v>
      </c>
      <c r="K2338">
        <v>2</v>
      </c>
      <c r="L2338" t="s">
        <v>16697</v>
      </c>
      <c r="M2338" t="s">
        <v>16698</v>
      </c>
      <c r="N2338">
        <v>26</v>
      </c>
      <c r="O2338" t="s">
        <v>16699</v>
      </c>
      <c r="P2338" t="s">
        <v>6610</v>
      </c>
      <c r="T2338" t="s">
        <v>6204</v>
      </c>
      <c r="V2338" t="s">
        <v>16700</v>
      </c>
    </row>
    <row r="2339" spans="1:23" x14ac:dyDescent="0.25">
      <c r="A2339" t="s">
        <v>852</v>
      </c>
      <c r="B2339">
        <v>1</v>
      </c>
      <c r="C2339" t="s">
        <v>5138</v>
      </c>
      <c r="D2339" t="s">
        <v>64</v>
      </c>
      <c r="E2339" t="s">
        <v>16701</v>
      </c>
      <c r="F2339" t="s">
        <v>6199</v>
      </c>
      <c r="G2339">
        <v>31</v>
      </c>
      <c r="H2339" t="s">
        <v>6276</v>
      </c>
      <c r="I2339" t="s">
        <v>5138</v>
      </c>
      <c r="J2339">
        <v>17217</v>
      </c>
      <c r="K2339">
        <v>11</v>
      </c>
      <c r="L2339" t="s">
        <v>16702</v>
      </c>
      <c r="M2339" t="s">
        <v>16703</v>
      </c>
      <c r="N2339">
        <v>33</v>
      </c>
      <c r="O2339" t="s">
        <v>16704</v>
      </c>
      <c r="P2339" t="s">
        <v>64</v>
      </c>
      <c r="Q2339" t="s">
        <v>6922</v>
      </c>
      <c r="R2339">
        <v>2576414</v>
      </c>
      <c r="T2339" t="s">
        <v>6313</v>
      </c>
      <c r="V2339" t="s">
        <v>16705</v>
      </c>
      <c r="W2339">
        <v>28654</v>
      </c>
    </row>
    <row r="2340" spans="1:23" x14ac:dyDescent="0.25">
      <c r="A2340" t="s">
        <v>889</v>
      </c>
      <c r="B2340">
        <v>1</v>
      </c>
      <c r="C2340" t="s">
        <v>16706</v>
      </c>
      <c r="D2340" t="s">
        <v>64</v>
      </c>
      <c r="E2340" t="s">
        <v>16707</v>
      </c>
      <c r="F2340" t="s">
        <v>6231</v>
      </c>
      <c r="G2340">
        <v>24</v>
      </c>
      <c r="H2340" t="s">
        <v>6629</v>
      </c>
      <c r="I2340" t="s">
        <v>16706</v>
      </c>
      <c r="J2340">
        <v>11256</v>
      </c>
      <c r="K2340">
        <v>10</v>
      </c>
      <c r="L2340" t="s">
        <v>6368</v>
      </c>
      <c r="M2340" t="s">
        <v>15273</v>
      </c>
      <c r="N2340">
        <v>32</v>
      </c>
      <c r="O2340" t="s">
        <v>16708</v>
      </c>
      <c r="P2340" t="s">
        <v>64</v>
      </c>
      <c r="R2340">
        <v>13204</v>
      </c>
      <c r="T2340" t="s">
        <v>6324</v>
      </c>
      <c r="V2340" t="s">
        <v>16709</v>
      </c>
      <c r="W2340">
        <v>23987</v>
      </c>
    </row>
    <row r="2341" spans="1:23" x14ac:dyDescent="0.25">
      <c r="A2341" t="s">
        <v>16710</v>
      </c>
      <c r="B2341">
        <v>1</v>
      </c>
      <c r="C2341" t="s">
        <v>16711</v>
      </c>
      <c r="F2341" t="s">
        <v>6231</v>
      </c>
      <c r="G2341">
        <v>0</v>
      </c>
      <c r="H2341" t="s">
        <v>30</v>
      </c>
      <c r="I2341" t="s">
        <v>16711</v>
      </c>
      <c r="J2341">
        <v>19762</v>
      </c>
      <c r="K2341">
        <v>0</v>
      </c>
      <c r="L2341" t="s">
        <v>7870</v>
      </c>
      <c r="M2341" t="s">
        <v>6626</v>
      </c>
      <c r="O2341" t="s">
        <v>16712</v>
      </c>
      <c r="P2341" t="s">
        <v>30</v>
      </c>
      <c r="T2341" t="s">
        <v>30</v>
      </c>
    </row>
    <row r="2342" spans="1:23" x14ac:dyDescent="0.25">
      <c r="A2342" t="s">
        <v>16713</v>
      </c>
      <c r="B2342">
        <v>1</v>
      </c>
      <c r="C2342" t="s">
        <v>16714</v>
      </c>
      <c r="D2342" t="s">
        <v>102</v>
      </c>
      <c r="F2342" t="s">
        <v>6199</v>
      </c>
      <c r="G2342">
        <v>18</v>
      </c>
      <c r="H2342" t="s">
        <v>6697</v>
      </c>
      <c r="I2342" t="s">
        <v>16714</v>
      </c>
      <c r="K2342">
        <v>2</v>
      </c>
      <c r="L2342" t="s">
        <v>16715</v>
      </c>
      <c r="M2342" t="s">
        <v>16716</v>
      </c>
      <c r="N2342">
        <v>26</v>
      </c>
      <c r="O2342" t="s">
        <v>16717</v>
      </c>
      <c r="P2342" t="s">
        <v>102</v>
      </c>
      <c r="T2342" t="s">
        <v>6346</v>
      </c>
      <c r="V2342" t="s">
        <v>9162</v>
      </c>
    </row>
    <row r="2343" spans="1:23" x14ac:dyDescent="0.25">
      <c r="A2343" t="s">
        <v>16718</v>
      </c>
      <c r="B2343">
        <v>1</v>
      </c>
      <c r="C2343" t="s">
        <v>16719</v>
      </c>
      <c r="D2343" t="s">
        <v>102</v>
      </c>
      <c r="E2343" t="s">
        <v>16720</v>
      </c>
      <c r="F2343" t="s">
        <v>6199</v>
      </c>
      <c r="G2343">
        <v>8</v>
      </c>
      <c r="H2343" t="s">
        <v>16721</v>
      </c>
      <c r="I2343" t="s">
        <v>16719</v>
      </c>
      <c r="J2343">
        <v>19215</v>
      </c>
      <c r="K2343">
        <v>5</v>
      </c>
      <c r="L2343" t="s">
        <v>6869</v>
      </c>
      <c r="M2343" t="s">
        <v>12006</v>
      </c>
      <c r="N2343">
        <v>28</v>
      </c>
      <c r="O2343" t="s">
        <v>16722</v>
      </c>
      <c r="P2343" t="s">
        <v>102</v>
      </c>
      <c r="R2343">
        <v>3050138</v>
      </c>
      <c r="T2343" t="s">
        <v>6446</v>
      </c>
      <c r="V2343" t="s">
        <v>16132</v>
      </c>
      <c r="W2343">
        <v>30380</v>
      </c>
    </row>
    <row r="2344" spans="1:23" x14ac:dyDescent="0.25">
      <c r="A2344" t="s">
        <v>982</v>
      </c>
      <c r="B2344">
        <v>1</v>
      </c>
      <c r="C2344" t="s">
        <v>16723</v>
      </c>
      <c r="D2344" t="s">
        <v>29</v>
      </c>
      <c r="F2344" t="s">
        <v>6231</v>
      </c>
      <c r="G2344">
        <v>2</v>
      </c>
      <c r="H2344" t="s">
        <v>7391</v>
      </c>
      <c r="I2344" t="s">
        <v>16723</v>
      </c>
      <c r="J2344">
        <v>12956</v>
      </c>
      <c r="K2344">
        <v>9</v>
      </c>
      <c r="L2344" t="s">
        <v>7171</v>
      </c>
      <c r="M2344" t="s">
        <v>16724</v>
      </c>
      <c r="N2344">
        <v>33</v>
      </c>
      <c r="O2344" t="s">
        <v>16725</v>
      </c>
      <c r="P2344" t="s">
        <v>29</v>
      </c>
      <c r="R2344">
        <v>14114</v>
      </c>
      <c r="T2344" t="s">
        <v>6396</v>
      </c>
      <c r="V2344" t="s">
        <v>16726</v>
      </c>
      <c r="W2344">
        <v>24939</v>
      </c>
    </row>
    <row r="2345" spans="1:23" x14ac:dyDescent="0.25">
      <c r="A2345" t="s">
        <v>16727</v>
      </c>
      <c r="B2345">
        <v>1</v>
      </c>
      <c r="C2345" t="s">
        <v>16728</v>
      </c>
      <c r="F2345" t="s">
        <v>6231</v>
      </c>
      <c r="G2345">
        <v>0</v>
      </c>
      <c r="H2345" t="s">
        <v>30</v>
      </c>
      <c r="I2345" t="s">
        <v>16728</v>
      </c>
      <c r="J2345">
        <v>19792</v>
      </c>
      <c r="K2345">
        <v>0</v>
      </c>
      <c r="L2345" t="s">
        <v>10426</v>
      </c>
      <c r="M2345" t="s">
        <v>6317</v>
      </c>
      <c r="O2345" t="s">
        <v>16729</v>
      </c>
      <c r="P2345" t="s">
        <v>30</v>
      </c>
      <c r="T2345" t="s">
        <v>30</v>
      </c>
    </row>
    <row r="2346" spans="1:23" x14ac:dyDescent="0.25">
      <c r="A2346" t="s">
        <v>1467</v>
      </c>
      <c r="B2346">
        <v>1</v>
      </c>
      <c r="C2346" t="s">
        <v>1466</v>
      </c>
      <c r="D2346" t="s">
        <v>102</v>
      </c>
      <c r="F2346" t="s">
        <v>6199</v>
      </c>
      <c r="G2346">
        <v>5</v>
      </c>
      <c r="H2346" t="s">
        <v>6232</v>
      </c>
      <c r="I2346" t="s">
        <v>1466</v>
      </c>
      <c r="J2346">
        <v>23151</v>
      </c>
      <c r="K2346">
        <v>4</v>
      </c>
      <c r="L2346" t="s">
        <v>15644</v>
      </c>
      <c r="M2346" t="s">
        <v>16730</v>
      </c>
      <c r="N2346">
        <v>25</v>
      </c>
      <c r="O2346" t="s">
        <v>16731</v>
      </c>
      <c r="P2346" t="s">
        <v>102</v>
      </c>
      <c r="S2346">
        <v>1</v>
      </c>
      <c r="T2346" t="s">
        <v>6227</v>
      </c>
      <c r="U2346" t="s">
        <v>2244</v>
      </c>
      <c r="V2346" t="s">
        <v>16732</v>
      </c>
    </row>
    <row r="2347" spans="1:23" x14ac:dyDescent="0.25">
      <c r="A2347" t="s">
        <v>1580</v>
      </c>
      <c r="B2347">
        <v>1</v>
      </c>
      <c r="C2347" t="s">
        <v>1579</v>
      </c>
      <c r="D2347" t="s">
        <v>102</v>
      </c>
      <c r="F2347" t="s">
        <v>6199</v>
      </c>
      <c r="G2347">
        <v>1</v>
      </c>
      <c r="H2347" t="s">
        <v>6776</v>
      </c>
      <c r="I2347" t="s">
        <v>1579</v>
      </c>
      <c r="J2347">
        <v>24953</v>
      </c>
      <c r="K2347">
        <v>2</v>
      </c>
      <c r="L2347" t="s">
        <v>7956</v>
      </c>
      <c r="M2347" t="s">
        <v>16733</v>
      </c>
      <c r="N2347">
        <v>23</v>
      </c>
      <c r="O2347" t="s">
        <v>16734</v>
      </c>
      <c r="P2347" t="s">
        <v>102</v>
      </c>
      <c r="Q2347" t="s">
        <v>6922</v>
      </c>
      <c r="S2347">
        <v>1</v>
      </c>
      <c r="T2347" t="s">
        <v>6264</v>
      </c>
      <c r="U2347" t="s">
        <v>92</v>
      </c>
      <c r="V2347" t="s">
        <v>16735</v>
      </c>
    </row>
    <row r="2348" spans="1:23" x14ac:dyDescent="0.25">
      <c r="A2348" t="s">
        <v>366</v>
      </c>
      <c r="B2348">
        <v>1</v>
      </c>
      <c r="C2348" t="s">
        <v>2645</v>
      </c>
      <c r="D2348" t="s">
        <v>102</v>
      </c>
      <c r="E2348" t="s">
        <v>16736</v>
      </c>
      <c r="F2348" t="s">
        <v>6199</v>
      </c>
      <c r="G2348">
        <v>13</v>
      </c>
      <c r="H2348" t="s">
        <v>6471</v>
      </c>
      <c r="I2348" t="s">
        <v>2645</v>
      </c>
      <c r="J2348">
        <v>19023</v>
      </c>
      <c r="K2348">
        <v>9</v>
      </c>
      <c r="L2348" t="s">
        <v>11961</v>
      </c>
      <c r="M2348" t="s">
        <v>7241</v>
      </c>
      <c r="N2348">
        <v>32</v>
      </c>
      <c r="O2348" t="s">
        <v>16737</v>
      </c>
      <c r="P2348" t="s">
        <v>102</v>
      </c>
      <c r="R2348">
        <v>2991662</v>
      </c>
      <c r="S2348">
        <v>5</v>
      </c>
      <c r="T2348" t="s">
        <v>6227</v>
      </c>
      <c r="U2348" t="s">
        <v>34</v>
      </c>
      <c r="V2348" t="s">
        <v>16738</v>
      </c>
      <c r="W2348">
        <v>30231</v>
      </c>
    </row>
    <row r="2349" spans="1:23" x14ac:dyDescent="0.25">
      <c r="A2349" t="s">
        <v>16739</v>
      </c>
      <c r="B2349">
        <v>1</v>
      </c>
      <c r="C2349" t="s">
        <v>16740</v>
      </c>
      <c r="D2349" t="s">
        <v>102</v>
      </c>
      <c r="F2349" t="s">
        <v>6199</v>
      </c>
      <c r="G2349">
        <v>11</v>
      </c>
      <c r="H2349" t="s">
        <v>6296</v>
      </c>
      <c r="I2349" t="s">
        <v>16740</v>
      </c>
      <c r="J2349">
        <v>26368</v>
      </c>
      <c r="K2349">
        <v>1</v>
      </c>
      <c r="L2349" t="s">
        <v>16741</v>
      </c>
      <c r="M2349" t="s">
        <v>16742</v>
      </c>
      <c r="N2349">
        <v>24</v>
      </c>
      <c r="O2349" t="s">
        <v>16743</v>
      </c>
      <c r="P2349" t="s">
        <v>102</v>
      </c>
      <c r="T2349" t="s">
        <v>6204</v>
      </c>
      <c r="V2349" t="s">
        <v>16744</v>
      </c>
    </row>
    <row r="2350" spans="1:23" x14ac:dyDescent="0.25">
      <c r="A2350" t="s">
        <v>16745</v>
      </c>
      <c r="B2350">
        <v>1</v>
      </c>
      <c r="C2350" t="s">
        <v>16746</v>
      </c>
      <c r="D2350" t="s">
        <v>102</v>
      </c>
      <c r="F2350" t="s">
        <v>6199</v>
      </c>
      <c r="G2350">
        <v>87</v>
      </c>
      <c r="H2350" t="s">
        <v>5451</v>
      </c>
      <c r="I2350" t="s">
        <v>16746</v>
      </c>
      <c r="J2350">
        <v>28296</v>
      </c>
      <c r="K2350">
        <v>0</v>
      </c>
      <c r="L2350" t="s">
        <v>16747</v>
      </c>
      <c r="M2350" t="s">
        <v>6796</v>
      </c>
      <c r="N2350">
        <v>23</v>
      </c>
      <c r="O2350" t="s">
        <v>16748</v>
      </c>
      <c r="P2350" t="s">
        <v>102</v>
      </c>
      <c r="T2350" t="s">
        <v>6346</v>
      </c>
      <c r="U2350" t="s">
        <v>2221</v>
      </c>
      <c r="V2350" t="s">
        <v>16749</v>
      </c>
    </row>
    <row r="2351" spans="1:23" x14ac:dyDescent="0.25">
      <c r="A2351" t="s">
        <v>807</v>
      </c>
      <c r="B2351">
        <v>1</v>
      </c>
      <c r="C2351" t="s">
        <v>16750</v>
      </c>
      <c r="D2351" t="s">
        <v>102</v>
      </c>
      <c r="E2351" t="s">
        <v>16751</v>
      </c>
      <c r="F2351" t="s">
        <v>6231</v>
      </c>
      <c r="G2351">
        <v>17</v>
      </c>
      <c r="H2351" t="s">
        <v>7411</v>
      </c>
      <c r="I2351" t="s">
        <v>16750</v>
      </c>
      <c r="J2351">
        <v>16080</v>
      </c>
      <c r="K2351">
        <v>6</v>
      </c>
      <c r="L2351" t="s">
        <v>6013</v>
      </c>
      <c r="M2351" t="s">
        <v>9372</v>
      </c>
      <c r="N2351">
        <v>29</v>
      </c>
      <c r="O2351" t="s">
        <v>16752</v>
      </c>
      <c r="P2351" t="s">
        <v>102</v>
      </c>
      <c r="R2351">
        <v>17122</v>
      </c>
      <c r="T2351" t="s">
        <v>6249</v>
      </c>
      <c r="V2351" t="s">
        <v>16753</v>
      </c>
      <c r="W2351">
        <v>27976</v>
      </c>
    </row>
    <row r="2352" spans="1:23" x14ac:dyDescent="0.25">
      <c r="A2352" t="s">
        <v>16754</v>
      </c>
      <c r="B2352">
        <v>1</v>
      </c>
      <c r="C2352" t="s">
        <v>16755</v>
      </c>
      <c r="D2352" t="s">
        <v>102</v>
      </c>
      <c r="F2352" t="s">
        <v>6199</v>
      </c>
      <c r="G2352">
        <v>84</v>
      </c>
      <c r="H2352" t="s">
        <v>6260</v>
      </c>
      <c r="I2352" t="s">
        <v>16755</v>
      </c>
      <c r="J2352">
        <v>28439</v>
      </c>
      <c r="K2352">
        <v>0</v>
      </c>
      <c r="L2352" t="s">
        <v>7956</v>
      </c>
      <c r="M2352" t="s">
        <v>16756</v>
      </c>
      <c r="O2352" t="s">
        <v>16757</v>
      </c>
      <c r="P2352" t="s">
        <v>102</v>
      </c>
      <c r="T2352" t="s">
        <v>6227</v>
      </c>
      <c r="U2352" t="s">
        <v>159</v>
      </c>
    </row>
    <row r="2353" spans="1:23" x14ac:dyDescent="0.25">
      <c r="A2353" t="s">
        <v>16758</v>
      </c>
      <c r="B2353">
        <v>1</v>
      </c>
      <c r="C2353" t="s">
        <v>16759</v>
      </c>
      <c r="D2353" t="s">
        <v>29</v>
      </c>
      <c r="E2353" t="s">
        <v>16760</v>
      </c>
      <c r="F2353" t="s">
        <v>6199</v>
      </c>
      <c r="G2353">
        <v>0</v>
      </c>
      <c r="H2353" t="s">
        <v>6636</v>
      </c>
      <c r="I2353" t="s">
        <v>16759</v>
      </c>
      <c r="J2353">
        <v>21646</v>
      </c>
      <c r="K2353">
        <v>3</v>
      </c>
      <c r="L2353" t="s">
        <v>8788</v>
      </c>
      <c r="M2353" t="s">
        <v>16761</v>
      </c>
      <c r="N2353">
        <v>25</v>
      </c>
      <c r="O2353" t="s">
        <v>16762</v>
      </c>
      <c r="P2353" t="s">
        <v>29</v>
      </c>
      <c r="R2353">
        <v>3139487</v>
      </c>
      <c r="T2353" t="s">
        <v>6219</v>
      </c>
      <c r="V2353" t="s">
        <v>14477</v>
      </c>
      <c r="W2353">
        <v>32634</v>
      </c>
    </row>
    <row r="2354" spans="1:23" x14ac:dyDescent="0.25">
      <c r="A2354" t="s">
        <v>16763</v>
      </c>
      <c r="B2354">
        <v>1</v>
      </c>
      <c r="C2354" t="s">
        <v>16764</v>
      </c>
      <c r="D2354" t="s">
        <v>6787</v>
      </c>
      <c r="F2354" t="s">
        <v>6199</v>
      </c>
      <c r="G2354">
        <v>46</v>
      </c>
      <c r="H2354" t="s">
        <v>6753</v>
      </c>
      <c r="I2354" t="s">
        <v>16764</v>
      </c>
      <c r="J2354">
        <v>26271</v>
      </c>
      <c r="K2354">
        <v>1</v>
      </c>
      <c r="L2354" t="s">
        <v>7217</v>
      </c>
      <c r="M2354" t="s">
        <v>16765</v>
      </c>
      <c r="N2354">
        <v>23</v>
      </c>
      <c r="O2354" t="s">
        <v>16766</v>
      </c>
      <c r="P2354" t="s">
        <v>64</v>
      </c>
      <c r="T2354" t="s">
        <v>6219</v>
      </c>
      <c r="V2354" t="s">
        <v>16767</v>
      </c>
    </row>
    <row r="2355" spans="1:23" x14ac:dyDescent="0.25">
      <c r="A2355" t="s">
        <v>260</v>
      </c>
      <c r="B2355">
        <v>1</v>
      </c>
      <c r="C2355" t="s">
        <v>5591</v>
      </c>
      <c r="D2355" t="s">
        <v>102</v>
      </c>
      <c r="E2355" t="s">
        <v>16768</v>
      </c>
      <c r="F2355" t="s">
        <v>6199</v>
      </c>
      <c r="G2355">
        <v>81</v>
      </c>
      <c r="H2355" t="s">
        <v>6215</v>
      </c>
      <c r="I2355" t="s">
        <v>5591</v>
      </c>
      <c r="J2355">
        <v>16063</v>
      </c>
      <c r="K2355">
        <v>8</v>
      </c>
      <c r="L2355" t="s">
        <v>12304</v>
      </c>
      <c r="M2355" t="s">
        <v>16769</v>
      </c>
      <c r="N2355">
        <v>29</v>
      </c>
      <c r="O2355" t="s">
        <v>16770</v>
      </c>
      <c r="P2355" t="s">
        <v>102</v>
      </c>
      <c r="R2355">
        <v>16899</v>
      </c>
      <c r="T2355" t="s">
        <v>6212</v>
      </c>
      <c r="V2355" t="s">
        <v>16771</v>
      </c>
      <c r="W2355">
        <v>27737</v>
      </c>
    </row>
    <row r="2356" spans="1:23" x14ac:dyDescent="0.25">
      <c r="A2356" t="s">
        <v>16772</v>
      </c>
      <c r="B2356">
        <v>1</v>
      </c>
      <c r="C2356" t="s">
        <v>16773</v>
      </c>
      <c r="D2356" t="s">
        <v>6787</v>
      </c>
      <c r="F2356" t="s">
        <v>6199</v>
      </c>
      <c r="G2356">
        <v>41</v>
      </c>
      <c r="H2356" t="s">
        <v>6462</v>
      </c>
      <c r="I2356" t="s">
        <v>16773</v>
      </c>
      <c r="K2356">
        <v>2</v>
      </c>
      <c r="L2356" t="s">
        <v>6625</v>
      </c>
      <c r="M2356" t="s">
        <v>16774</v>
      </c>
      <c r="N2356">
        <v>25</v>
      </c>
      <c r="O2356" t="s">
        <v>16775</v>
      </c>
      <c r="P2356" t="s">
        <v>126</v>
      </c>
      <c r="T2356" t="s">
        <v>6219</v>
      </c>
      <c r="V2356" t="s">
        <v>16776</v>
      </c>
    </row>
    <row r="2357" spans="1:23" x14ac:dyDescent="0.25">
      <c r="A2357" t="s">
        <v>946</v>
      </c>
      <c r="B2357">
        <v>1</v>
      </c>
      <c r="C2357" t="s">
        <v>16777</v>
      </c>
      <c r="D2357" t="s">
        <v>64</v>
      </c>
      <c r="E2357" t="s">
        <v>16778</v>
      </c>
      <c r="F2357" t="s">
        <v>6231</v>
      </c>
      <c r="G2357">
        <v>27</v>
      </c>
      <c r="H2357" t="s">
        <v>6208</v>
      </c>
      <c r="I2357" t="s">
        <v>16777</v>
      </c>
      <c r="J2357">
        <v>15138</v>
      </c>
      <c r="K2357">
        <v>7</v>
      </c>
      <c r="L2357" t="s">
        <v>8907</v>
      </c>
      <c r="M2357" t="s">
        <v>9232</v>
      </c>
      <c r="N2357">
        <v>30</v>
      </c>
      <c r="O2357" t="s">
        <v>16779</v>
      </c>
      <c r="P2357" t="s">
        <v>64</v>
      </c>
      <c r="R2357">
        <v>15848</v>
      </c>
      <c r="T2357" t="s">
        <v>6385</v>
      </c>
      <c r="V2357" t="s">
        <v>16780</v>
      </c>
      <c r="W2357">
        <v>26684</v>
      </c>
    </row>
    <row r="2358" spans="1:23" x14ac:dyDescent="0.25">
      <c r="A2358" t="s">
        <v>1179</v>
      </c>
      <c r="B2358">
        <v>1</v>
      </c>
      <c r="C2358" t="s">
        <v>1178</v>
      </c>
      <c r="D2358" t="s">
        <v>102</v>
      </c>
      <c r="E2358" t="s">
        <v>16781</v>
      </c>
      <c r="F2358" t="s">
        <v>6199</v>
      </c>
      <c r="G2358">
        <v>0</v>
      </c>
      <c r="H2358" t="s">
        <v>8014</v>
      </c>
      <c r="I2358" t="s">
        <v>1178</v>
      </c>
      <c r="J2358">
        <v>21045</v>
      </c>
      <c r="K2358">
        <v>7</v>
      </c>
      <c r="L2358" t="s">
        <v>7645</v>
      </c>
      <c r="M2358" t="s">
        <v>6338</v>
      </c>
      <c r="N2358">
        <v>29</v>
      </c>
      <c r="O2358" t="s">
        <v>16782</v>
      </c>
      <c r="P2358" t="s">
        <v>102</v>
      </c>
      <c r="R2358">
        <v>4241372</v>
      </c>
      <c r="S2358">
        <v>3</v>
      </c>
      <c r="T2358" t="s">
        <v>6446</v>
      </c>
      <c r="U2358" t="s">
        <v>2311</v>
      </c>
      <c r="V2358" t="s">
        <v>12918</v>
      </c>
      <c r="W2358">
        <v>31857</v>
      </c>
    </row>
    <row r="2359" spans="1:23" x14ac:dyDescent="0.25">
      <c r="A2359" t="s">
        <v>498</v>
      </c>
      <c r="B2359">
        <v>1</v>
      </c>
      <c r="C2359" t="s">
        <v>16783</v>
      </c>
      <c r="D2359" t="s">
        <v>6787</v>
      </c>
      <c r="E2359" t="s">
        <v>16784</v>
      </c>
      <c r="F2359" t="s">
        <v>6199</v>
      </c>
      <c r="G2359">
        <v>30</v>
      </c>
      <c r="H2359" t="s">
        <v>6208</v>
      </c>
      <c r="I2359" t="s">
        <v>16783</v>
      </c>
      <c r="J2359">
        <v>18652</v>
      </c>
      <c r="K2359">
        <v>10</v>
      </c>
      <c r="L2359" t="s">
        <v>7207</v>
      </c>
      <c r="M2359" t="s">
        <v>16785</v>
      </c>
      <c r="N2359">
        <v>32</v>
      </c>
      <c r="O2359" t="s">
        <v>16786</v>
      </c>
      <c r="P2359" t="s">
        <v>64</v>
      </c>
      <c r="Q2359" t="s">
        <v>6411</v>
      </c>
      <c r="R2359">
        <v>4012556</v>
      </c>
      <c r="T2359" t="s">
        <v>6346</v>
      </c>
      <c r="V2359" t="s">
        <v>16787</v>
      </c>
      <c r="W2359">
        <v>29951</v>
      </c>
    </row>
    <row r="2360" spans="1:23" x14ac:dyDescent="0.25">
      <c r="A2360" t="s">
        <v>16788</v>
      </c>
      <c r="B2360">
        <v>1</v>
      </c>
      <c r="C2360" t="s">
        <v>16789</v>
      </c>
      <c r="D2360" t="s">
        <v>29</v>
      </c>
      <c r="F2360" t="s">
        <v>6199</v>
      </c>
      <c r="G2360">
        <v>4</v>
      </c>
      <c r="H2360" t="s">
        <v>6232</v>
      </c>
      <c r="I2360" t="s">
        <v>16789</v>
      </c>
      <c r="K2360">
        <v>2</v>
      </c>
      <c r="L2360" t="s">
        <v>16790</v>
      </c>
      <c r="M2360" t="s">
        <v>13187</v>
      </c>
      <c r="N2360">
        <v>26</v>
      </c>
      <c r="O2360" t="s">
        <v>16791</v>
      </c>
      <c r="P2360" t="s">
        <v>29</v>
      </c>
      <c r="T2360" t="s">
        <v>6204</v>
      </c>
      <c r="V2360" t="s">
        <v>16792</v>
      </c>
    </row>
    <row r="2361" spans="1:23" x14ac:dyDescent="0.25">
      <c r="A2361" t="s">
        <v>16793</v>
      </c>
      <c r="B2361">
        <v>1</v>
      </c>
      <c r="C2361" t="s">
        <v>16794</v>
      </c>
      <c r="D2361" t="s">
        <v>64</v>
      </c>
      <c r="F2361" t="s">
        <v>6231</v>
      </c>
      <c r="G2361">
        <v>40</v>
      </c>
      <c r="H2361" t="s">
        <v>6296</v>
      </c>
      <c r="I2361" t="s">
        <v>16794</v>
      </c>
      <c r="K2361">
        <v>2</v>
      </c>
      <c r="L2361" t="s">
        <v>15733</v>
      </c>
      <c r="M2361" t="s">
        <v>16795</v>
      </c>
      <c r="N2361">
        <v>26</v>
      </c>
      <c r="O2361" t="s">
        <v>16796</v>
      </c>
      <c r="P2361" t="s">
        <v>64</v>
      </c>
      <c r="T2361" t="s">
        <v>6264</v>
      </c>
      <c r="V2361" t="s">
        <v>16797</v>
      </c>
    </row>
    <row r="2362" spans="1:23" x14ac:dyDescent="0.25">
      <c r="A2362" t="s">
        <v>16798</v>
      </c>
      <c r="B2362">
        <v>1</v>
      </c>
      <c r="C2362" t="s">
        <v>16799</v>
      </c>
      <c r="D2362" t="s">
        <v>64</v>
      </c>
      <c r="F2362" t="s">
        <v>6231</v>
      </c>
      <c r="G2362">
        <v>36</v>
      </c>
      <c r="H2362" t="s">
        <v>6807</v>
      </c>
      <c r="I2362" t="s">
        <v>16799</v>
      </c>
      <c r="J2362">
        <v>14853</v>
      </c>
      <c r="K2362">
        <v>2</v>
      </c>
      <c r="L2362" t="s">
        <v>7541</v>
      </c>
      <c r="M2362" t="s">
        <v>6210</v>
      </c>
      <c r="N2362">
        <v>27</v>
      </c>
      <c r="O2362" t="s">
        <v>16800</v>
      </c>
      <c r="P2362" t="s">
        <v>64</v>
      </c>
      <c r="R2362">
        <v>16236</v>
      </c>
      <c r="T2362" t="s">
        <v>6324</v>
      </c>
      <c r="V2362" t="s">
        <v>16801</v>
      </c>
      <c r="W2362">
        <v>27057</v>
      </c>
    </row>
    <row r="2363" spans="1:23" x14ac:dyDescent="0.25">
      <c r="A2363" t="s">
        <v>16802</v>
      </c>
      <c r="B2363">
        <v>1</v>
      </c>
      <c r="C2363" t="s">
        <v>16803</v>
      </c>
      <c r="D2363" t="s">
        <v>31</v>
      </c>
      <c r="F2363" t="s">
        <v>6199</v>
      </c>
      <c r="G2363">
        <v>48</v>
      </c>
      <c r="H2363" t="s">
        <v>8014</v>
      </c>
      <c r="I2363" t="s">
        <v>16803</v>
      </c>
      <c r="J2363">
        <v>26500</v>
      </c>
      <c r="K2363">
        <v>1</v>
      </c>
      <c r="L2363" t="s">
        <v>16804</v>
      </c>
      <c r="M2363" t="s">
        <v>16805</v>
      </c>
      <c r="N2363">
        <v>23</v>
      </c>
      <c r="O2363" t="s">
        <v>16806</v>
      </c>
      <c r="P2363" t="s">
        <v>31</v>
      </c>
      <c r="T2363" t="s">
        <v>6219</v>
      </c>
      <c r="V2363" t="s">
        <v>16807</v>
      </c>
    </row>
    <row r="2364" spans="1:23" x14ac:dyDescent="0.25">
      <c r="A2364" t="s">
        <v>2444</v>
      </c>
      <c r="B2364">
        <v>1</v>
      </c>
      <c r="C2364" t="s">
        <v>2772</v>
      </c>
      <c r="D2364" t="s">
        <v>126</v>
      </c>
      <c r="F2364" t="s">
        <v>6231</v>
      </c>
      <c r="G2364">
        <v>80</v>
      </c>
      <c r="H2364" t="s">
        <v>7069</v>
      </c>
      <c r="I2364" t="s">
        <v>2772</v>
      </c>
      <c r="J2364">
        <v>24463</v>
      </c>
      <c r="K2364">
        <v>3</v>
      </c>
      <c r="L2364" t="s">
        <v>7045</v>
      </c>
      <c r="M2364" t="s">
        <v>7640</v>
      </c>
      <c r="N2364">
        <v>26</v>
      </c>
      <c r="O2364" t="s">
        <v>16808</v>
      </c>
      <c r="P2364" t="s">
        <v>126</v>
      </c>
      <c r="Q2364" t="s">
        <v>7628</v>
      </c>
      <c r="S2364">
        <v>4</v>
      </c>
      <c r="T2364" t="s">
        <v>6227</v>
      </c>
      <c r="U2364" t="s">
        <v>34</v>
      </c>
      <c r="V2364" t="s">
        <v>16809</v>
      </c>
    </row>
    <row r="2365" spans="1:23" x14ac:dyDescent="0.25">
      <c r="A2365" t="s">
        <v>16810</v>
      </c>
      <c r="B2365">
        <v>1</v>
      </c>
      <c r="C2365" t="s">
        <v>16811</v>
      </c>
      <c r="D2365" t="s">
        <v>102</v>
      </c>
      <c r="F2365" t="s">
        <v>6199</v>
      </c>
      <c r="G2365">
        <v>17</v>
      </c>
      <c r="H2365" t="s">
        <v>6414</v>
      </c>
      <c r="I2365" t="s">
        <v>16811</v>
      </c>
      <c r="J2365">
        <v>23659</v>
      </c>
      <c r="K2365">
        <v>4</v>
      </c>
      <c r="L2365" t="s">
        <v>16812</v>
      </c>
      <c r="M2365" t="s">
        <v>6444</v>
      </c>
      <c r="N2365">
        <v>28</v>
      </c>
      <c r="O2365" t="s">
        <v>16813</v>
      </c>
      <c r="P2365" t="s">
        <v>102</v>
      </c>
      <c r="S2365">
        <v>8</v>
      </c>
      <c r="T2365" t="s">
        <v>6204</v>
      </c>
      <c r="U2365" t="s">
        <v>2213</v>
      </c>
      <c r="V2365" t="s">
        <v>16814</v>
      </c>
    </row>
    <row r="2366" spans="1:23" x14ac:dyDescent="0.25">
      <c r="A2366" t="s">
        <v>16815</v>
      </c>
      <c r="B2366">
        <v>1</v>
      </c>
      <c r="C2366" t="s">
        <v>16816</v>
      </c>
      <c r="D2366" t="s">
        <v>102</v>
      </c>
      <c r="E2366" t="s">
        <v>16817</v>
      </c>
      <c r="F2366" t="s">
        <v>6199</v>
      </c>
      <c r="G2366">
        <v>82</v>
      </c>
      <c r="H2366" t="s">
        <v>6315</v>
      </c>
      <c r="I2366" t="s">
        <v>16816</v>
      </c>
      <c r="J2366">
        <v>21263</v>
      </c>
      <c r="K2366">
        <v>7</v>
      </c>
      <c r="L2366" t="s">
        <v>16818</v>
      </c>
      <c r="M2366" t="s">
        <v>16819</v>
      </c>
      <c r="N2366">
        <v>30</v>
      </c>
      <c r="O2366" t="s">
        <v>16820</v>
      </c>
      <c r="P2366" t="s">
        <v>102</v>
      </c>
      <c r="R2366">
        <v>3931391</v>
      </c>
      <c r="S2366">
        <v>9</v>
      </c>
      <c r="T2366" t="s">
        <v>6212</v>
      </c>
      <c r="U2366" t="s">
        <v>68</v>
      </c>
      <c r="V2366" t="s">
        <v>16821</v>
      </c>
      <c r="W2366">
        <v>32438</v>
      </c>
    </row>
    <row r="2367" spans="1:23" x14ac:dyDescent="0.25">
      <c r="A2367" t="s">
        <v>16822</v>
      </c>
      <c r="B2367">
        <v>1</v>
      </c>
      <c r="C2367" t="s">
        <v>16823</v>
      </c>
      <c r="D2367" t="s">
        <v>102</v>
      </c>
      <c r="F2367" t="s">
        <v>6199</v>
      </c>
      <c r="H2367" t="s">
        <v>6383</v>
      </c>
      <c r="I2367" t="s">
        <v>16823</v>
      </c>
      <c r="K2367">
        <v>1</v>
      </c>
      <c r="L2367" t="s">
        <v>7625</v>
      </c>
      <c r="M2367" t="s">
        <v>16824</v>
      </c>
      <c r="N2367">
        <v>23</v>
      </c>
      <c r="O2367" t="s">
        <v>16825</v>
      </c>
      <c r="P2367" t="s">
        <v>102</v>
      </c>
      <c r="T2367" t="s">
        <v>6346</v>
      </c>
      <c r="V2367" t="s">
        <v>16826</v>
      </c>
    </row>
    <row r="2368" spans="1:23" x14ac:dyDescent="0.25">
      <c r="A2368" t="s">
        <v>16827</v>
      </c>
      <c r="B2368">
        <v>1</v>
      </c>
      <c r="C2368" t="s">
        <v>16828</v>
      </c>
      <c r="D2368" t="s">
        <v>102</v>
      </c>
      <c r="F2368" t="s">
        <v>6199</v>
      </c>
      <c r="G2368">
        <v>4</v>
      </c>
      <c r="H2368" t="s">
        <v>6976</v>
      </c>
      <c r="I2368" t="s">
        <v>16828</v>
      </c>
      <c r="J2368">
        <v>28159</v>
      </c>
      <c r="K2368">
        <v>0</v>
      </c>
      <c r="L2368" t="s">
        <v>6948</v>
      </c>
      <c r="M2368" t="s">
        <v>16829</v>
      </c>
      <c r="N2368">
        <v>23</v>
      </c>
      <c r="O2368" t="s">
        <v>16830</v>
      </c>
      <c r="P2368" t="s">
        <v>102</v>
      </c>
      <c r="T2368" t="s">
        <v>6446</v>
      </c>
      <c r="U2368" t="s">
        <v>68</v>
      </c>
      <c r="V2368" t="s">
        <v>16831</v>
      </c>
    </row>
    <row r="2369" spans="1:23" x14ac:dyDescent="0.25">
      <c r="A2369" t="s">
        <v>2339</v>
      </c>
      <c r="B2369">
        <v>1</v>
      </c>
      <c r="C2369" t="s">
        <v>2705</v>
      </c>
      <c r="D2369" t="s">
        <v>126</v>
      </c>
      <c r="F2369" t="s">
        <v>6199</v>
      </c>
      <c r="G2369">
        <v>86</v>
      </c>
      <c r="H2369" t="s">
        <v>6351</v>
      </c>
      <c r="I2369" t="s">
        <v>2705</v>
      </c>
      <c r="J2369">
        <v>26055</v>
      </c>
      <c r="K2369">
        <v>1</v>
      </c>
      <c r="L2369" t="s">
        <v>6452</v>
      </c>
      <c r="M2369" t="s">
        <v>16832</v>
      </c>
      <c r="N2369">
        <v>23</v>
      </c>
      <c r="O2369" t="s">
        <v>16833</v>
      </c>
      <c r="P2369" t="s">
        <v>126</v>
      </c>
      <c r="S2369">
        <v>4</v>
      </c>
      <c r="T2369" t="s">
        <v>6363</v>
      </c>
      <c r="U2369" t="s">
        <v>92</v>
      </c>
      <c r="V2369" t="s">
        <v>16834</v>
      </c>
    </row>
    <row r="2370" spans="1:23" x14ac:dyDescent="0.25">
      <c r="A2370" t="s">
        <v>16835</v>
      </c>
      <c r="B2370">
        <v>1</v>
      </c>
      <c r="C2370" t="s">
        <v>16836</v>
      </c>
      <c r="D2370" t="s">
        <v>126</v>
      </c>
      <c r="E2370" t="s">
        <v>16837</v>
      </c>
      <c r="F2370" t="s">
        <v>6199</v>
      </c>
      <c r="G2370">
        <v>48</v>
      </c>
      <c r="H2370" t="s">
        <v>6947</v>
      </c>
      <c r="I2370" t="s">
        <v>16836</v>
      </c>
      <c r="J2370">
        <v>19547</v>
      </c>
      <c r="K2370">
        <v>5</v>
      </c>
      <c r="L2370" t="s">
        <v>10373</v>
      </c>
      <c r="M2370" t="s">
        <v>6338</v>
      </c>
      <c r="N2370">
        <v>28</v>
      </c>
      <c r="O2370" t="s">
        <v>16838</v>
      </c>
      <c r="P2370" t="s">
        <v>126</v>
      </c>
      <c r="R2370">
        <v>3957543</v>
      </c>
      <c r="T2370" t="s">
        <v>6227</v>
      </c>
      <c r="V2370" t="s">
        <v>16839</v>
      </c>
      <c r="W2370">
        <v>30756</v>
      </c>
    </row>
    <row r="2371" spans="1:23" x14ac:dyDescent="0.25">
      <c r="A2371" t="s">
        <v>16840</v>
      </c>
      <c r="B2371">
        <v>1</v>
      </c>
      <c r="C2371" t="s">
        <v>16841</v>
      </c>
      <c r="D2371" t="s">
        <v>64</v>
      </c>
      <c r="F2371" t="s">
        <v>6199</v>
      </c>
      <c r="G2371">
        <v>30</v>
      </c>
      <c r="H2371" t="s">
        <v>6315</v>
      </c>
      <c r="I2371" t="s">
        <v>16841</v>
      </c>
      <c r="J2371">
        <v>25896</v>
      </c>
      <c r="K2371">
        <v>0</v>
      </c>
      <c r="L2371" t="s">
        <v>7392</v>
      </c>
      <c r="M2371" t="s">
        <v>6638</v>
      </c>
      <c r="N2371">
        <v>22</v>
      </c>
      <c r="O2371" t="s">
        <v>16842</v>
      </c>
      <c r="P2371" t="s">
        <v>64</v>
      </c>
      <c r="T2371" t="s">
        <v>6454</v>
      </c>
      <c r="U2371" t="s">
        <v>2210</v>
      </c>
      <c r="V2371" t="s">
        <v>16843</v>
      </c>
    </row>
    <row r="2372" spans="1:23" x14ac:dyDescent="0.25">
      <c r="A2372" t="s">
        <v>2156</v>
      </c>
      <c r="B2372">
        <v>1</v>
      </c>
      <c r="C2372" t="s">
        <v>2867</v>
      </c>
      <c r="D2372" t="s">
        <v>29</v>
      </c>
      <c r="F2372" t="s">
        <v>6199</v>
      </c>
      <c r="G2372">
        <v>13</v>
      </c>
      <c r="H2372" t="s">
        <v>7128</v>
      </c>
      <c r="I2372" t="s">
        <v>2867</v>
      </c>
      <c r="J2372">
        <v>24351</v>
      </c>
      <c r="K2372">
        <v>3</v>
      </c>
      <c r="L2372" t="s">
        <v>16844</v>
      </c>
      <c r="M2372" t="s">
        <v>14851</v>
      </c>
      <c r="N2372">
        <v>28</v>
      </c>
      <c r="O2372" t="s">
        <v>16845</v>
      </c>
      <c r="P2372" t="s">
        <v>29</v>
      </c>
      <c r="S2372">
        <v>3</v>
      </c>
      <c r="T2372" t="s">
        <v>6346</v>
      </c>
      <c r="U2372" t="s">
        <v>72</v>
      </c>
      <c r="V2372" t="s">
        <v>16846</v>
      </c>
    </row>
    <row r="2373" spans="1:23" x14ac:dyDescent="0.25">
      <c r="A2373" t="s">
        <v>16847</v>
      </c>
      <c r="B2373">
        <v>1</v>
      </c>
      <c r="C2373" t="s">
        <v>16848</v>
      </c>
      <c r="D2373" t="s">
        <v>102</v>
      </c>
      <c r="F2373" t="s">
        <v>6199</v>
      </c>
      <c r="G2373">
        <v>3</v>
      </c>
      <c r="H2373" t="s">
        <v>6336</v>
      </c>
      <c r="I2373" t="s">
        <v>16848</v>
      </c>
      <c r="J2373">
        <v>17201</v>
      </c>
      <c r="K2373">
        <v>10</v>
      </c>
      <c r="L2373" t="s">
        <v>16458</v>
      </c>
      <c r="M2373" t="s">
        <v>16849</v>
      </c>
      <c r="N2373">
        <v>32</v>
      </c>
      <c r="O2373" t="s">
        <v>16850</v>
      </c>
      <c r="P2373" t="s">
        <v>102</v>
      </c>
      <c r="R2373">
        <v>2967895</v>
      </c>
      <c r="T2373" t="s">
        <v>6204</v>
      </c>
      <c r="V2373" t="s">
        <v>16851</v>
      </c>
      <c r="W2373">
        <v>29030</v>
      </c>
    </row>
    <row r="2374" spans="1:23" x14ac:dyDescent="0.25">
      <c r="A2374" t="s">
        <v>16852</v>
      </c>
      <c r="B2374">
        <v>1</v>
      </c>
      <c r="C2374" t="s">
        <v>16853</v>
      </c>
      <c r="D2374" t="s">
        <v>31</v>
      </c>
      <c r="F2374" t="s">
        <v>6199</v>
      </c>
      <c r="H2374" t="s">
        <v>6410</v>
      </c>
      <c r="I2374" t="s">
        <v>16853</v>
      </c>
      <c r="K2374">
        <v>1</v>
      </c>
      <c r="L2374" t="s">
        <v>7574</v>
      </c>
      <c r="M2374" t="s">
        <v>16854</v>
      </c>
      <c r="O2374" t="s">
        <v>16855</v>
      </c>
      <c r="P2374" t="s">
        <v>31</v>
      </c>
      <c r="T2374" t="s">
        <v>6264</v>
      </c>
    </row>
    <row r="2375" spans="1:23" x14ac:dyDescent="0.25">
      <c r="A2375" t="s">
        <v>1245</v>
      </c>
      <c r="B2375">
        <v>1</v>
      </c>
      <c r="C2375" t="s">
        <v>1244</v>
      </c>
      <c r="D2375" t="s">
        <v>29</v>
      </c>
      <c r="F2375" t="s">
        <v>6199</v>
      </c>
      <c r="G2375">
        <v>5</v>
      </c>
      <c r="H2375" t="s">
        <v>8063</v>
      </c>
      <c r="I2375" t="s">
        <v>1244</v>
      </c>
      <c r="J2375">
        <v>24117</v>
      </c>
      <c r="K2375">
        <v>3</v>
      </c>
      <c r="L2375" t="s">
        <v>7392</v>
      </c>
      <c r="M2375" t="s">
        <v>6202</v>
      </c>
      <c r="N2375">
        <v>24</v>
      </c>
      <c r="O2375" t="s">
        <v>16856</v>
      </c>
      <c r="P2375" t="s">
        <v>29</v>
      </c>
      <c r="S2375">
        <v>3</v>
      </c>
      <c r="T2375" t="s">
        <v>6227</v>
      </c>
      <c r="U2375" t="s">
        <v>2246</v>
      </c>
      <c r="V2375" t="s">
        <v>11816</v>
      </c>
    </row>
    <row r="2376" spans="1:23" x14ac:dyDescent="0.25">
      <c r="A2376" t="s">
        <v>1267</v>
      </c>
      <c r="B2376">
        <v>1</v>
      </c>
      <c r="C2376" t="s">
        <v>1266</v>
      </c>
      <c r="D2376" t="s">
        <v>29</v>
      </c>
      <c r="F2376" t="s">
        <v>6199</v>
      </c>
      <c r="G2376">
        <v>9</v>
      </c>
      <c r="H2376" t="s">
        <v>6232</v>
      </c>
      <c r="I2376" t="s">
        <v>1266</v>
      </c>
      <c r="J2376">
        <v>21693</v>
      </c>
      <c r="K2376">
        <v>6</v>
      </c>
      <c r="L2376" t="s">
        <v>6906</v>
      </c>
      <c r="M2376" t="s">
        <v>16857</v>
      </c>
      <c r="N2376">
        <v>29</v>
      </c>
      <c r="O2376" t="s">
        <v>16858</v>
      </c>
      <c r="P2376" t="s">
        <v>29</v>
      </c>
      <c r="R2376">
        <v>3915511</v>
      </c>
      <c r="S2376">
        <v>1</v>
      </c>
      <c r="T2376" t="s">
        <v>6227</v>
      </c>
      <c r="U2376" t="s">
        <v>2231</v>
      </c>
      <c r="V2376" t="s">
        <v>13467</v>
      </c>
      <c r="W2376">
        <v>32671</v>
      </c>
    </row>
    <row r="2377" spans="1:23" x14ac:dyDescent="0.25">
      <c r="A2377" t="s">
        <v>16859</v>
      </c>
      <c r="B2377">
        <v>1</v>
      </c>
      <c r="C2377" t="s">
        <v>16860</v>
      </c>
      <c r="D2377" t="s">
        <v>126</v>
      </c>
      <c r="F2377" t="s">
        <v>6231</v>
      </c>
      <c r="G2377">
        <v>89</v>
      </c>
      <c r="H2377" t="s">
        <v>7690</v>
      </c>
      <c r="I2377" t="s">
        <v>16860</v>
      </c>
      <c r="J2377">
        <v>14716</v>
      </c>
      <c r="K2377">
        <v>2</v>
      </c>
      <c r="L2377" t="s">
        <v>16861</v>
      </c>
      <c r="M2377" t="s">
        <v>7364</v>
      </c>
      <c r="N2377">
        <v>28</v>
      </c>
      <c r="O2377" t="s">
        <v>16862</v>
      </c>
      <c r="P2377" t="s">
        <v>126</v>
      </c>
      <c r="R2377">
        <v>15214</v>
      </c>
      <c r="T2377" t="s">
        <v>6757</v>
      </c>
      <c r="V2377" t="s">
        <v>16863</v>
      </c>
      <c r="W2377">
        <v>25984</v>
      </c>
    </row>
    <row r="2378" spans="1:23" x14ac:dyDescent="0.25">
      <c r="A2378" t="s">
        <v>1590</v>
      </c>
      <c r="B2378">
        <v>1</v>
      </c>
      <c r="C2378" t="s">
        <v>1589</v>
      </c>
      <c r="D2378" t="s">
        <v>102</v>
      </c>
      <c r="F2378" t="s">
        <v>6199</v>
      </c>
      <c r="G2378">
        <v>1</v>
      </c>
      <c r="H2378" t="s">
        <v>12560</v>
      </c>
      <c r="I2378" t="s">
        <v>1589</v>
      </c>
      <c r="J2378">
        <v>24924</v>
      </c>
      <c r="K2378">
        <v>2</v>
      </c>
      <c r="L2378" t="s">
        <v>8974</v>
      </c>
      <c r="M2378" t="s">
        <v>16675</v>
      </c>
      <c r="N2378">
        <v>23</v>
      </c>
      <c r="O2378" t="s">
        <v>16864</v>
      </c>
      <c r="P2378" t="s">
        <v>102</v>
      </c>
      <c r="Q2378" t="s">
        <v>6922</v>
      </c>
      <c r="S2378">
        <v>2</v>
      </c>
      <c r="T2378" t="s">
        <v>6346</v>
      </c>
      <c r="U2378" t="s">
        <v>62</v>
      </c>
      <c r="V2378" t="s">
        <v>16865</v>
      </c>
    </row>
    <row r="2379" spans="1:23" x14ac:dyDescent="0.25">
      <c r="A2379" t="s">
        <v>2469</v>
      </c>
      <c r="B2379">
        <v>1</v>
      </c>
      <c r="C2379" t="s">
        <v>2785</v>
      </c>
      <c r="D2379" t="s">
        <v>102</v>
      </c>
      <c r="F2379" t="s">
        <v>6199</v>
      </c>
      <c r="G2379">
        <v>19</v>
      </c>
      <c r="H2379" t="s">
        <v>8014</v>
      </c>
      <c r="I2379" t="s">
        <v>2785</v>
      </c>
      <c r="J2379">
        <v>25642</v>
      </c>
      <c r="K2379">
        <v>2</v>
      </c>
      <c r="L2379" t="s">
        <v>16866</v>
      </c>
      <c r="M2379" t="s">
        <v>6790</v>
      </c>
      <c r="N2379">
        <v>24</v>
      </c>
      <c r="O2379" t="s">
        <v>16867</v>
      </c>
      <c r="P2379" t="s">
        <v>102</v>
      </c>
      <c r="S2379">
        <v>8</v>
      </c>
      <c r="T2379" t="s">
        <v>6313</v>
      </c>
      <c r="U2379" t="s">
        <v>94</v>
      </c>
      <c r="V2379" t="s">
        <v>16868</v>
      </c>
    </row>
    <row r="2380" spans="1:23" x14ac:dyDescent="0.25">
      <c r="A2380" t="s">
        <v>398</v>
      </c>
      <c r="B2380">
        <v>1</v>
      </c>
      <c r="C2380" t="s">
        <v>16869</v>
      </c>
      <c r="D2380" t="s">
        <v>126</v>
      </c>
      <c r="E2380" t="s">
        <v>16870</v>
      </c>
      <c r="F2380" t="s">
        <v>6231</v>
      </c>
      <c r="G2380">
        <v>89</v>
      </c>
      <c r="H2380" t="s">
        <v>2866</v>
      </c>
      <c r="I2380" t="s">
        <v>16869</v>
      </c>
      <c r="J2380">
        <v>13987</v>
      </c>
      <c r="K2380">
        <v>10</v>
      </c>
      <c r="L2380" t="s">
        <v>6879</v>
      </c>
      <c r="M2380" t="s">
        <v>10145</v>
      </c>
      <c r="N2380">
        <v>31</v>
      </c>
      <c r="O2380" t="s">
        <v>16871</v>
      </c>
      <c r="P2380" t="s">
        <v>126</v>
      </c>
      <c r="R2380">
        <v>14901</v>
      </c>
      <c r="T2380" t="s">
        <v>6227</v>
      </c>
      <c r="V2380" t="s">
        <v>8116</v>
      </c>
      <c r="W2380">
        <v>25774</v>
      </c>
    </row>
    <row r="2381" spans="1:23" x14ac:dyDescent="0.25">
      <c r="A2381" t="s">
        <v>16872</v>
      </c>
      <c r="B2381">
        <v>1</v>
      </c>
      <c r="C2381" t="s">
        <v>16873</v>
      </c>
      <c r="D2381" t="s">
        <v>102</v>
      </c>
      <c r="F2381" t="s">
        <v>6199</v>
      </c>
      <c r="G2381">
        <v>0</v>
      </c>
      <c r="H2381" t="s">
        <v>6776</v>
      </c>
      <c r="I2381" t="s">
        <v>16873</v>
      </c>
      <c r="K2381">
        <v>1</v>
      </c>
      <c r="L2381" t="s">
        <v>16874</v>
      </c>
      <c r="M2381" t="s">
        <v>9832</v>
      </c>
      <c r="N2381">
        <v>24</v>
      </c>
      <c r="O2381" t="s">
        <v>16875</v>
      </c>
      <c r="P2381" t="s">
        <v>102</v>
      </c>
      <c r="T2381" t="s">
        <v>6219</v>
      </c>
      <c r="V2381" t="s">
        <v>10626</v>
      </c>
    </row>
    <row r="2382" spans="1:23" x14ac:dyDescent="0.25">
      <c r="A2382" t="s">
        <v>16876</v>
      </c>
      <c r="B2382">
        <v>1</v>
      </c>
      <c r="C2382" t="s">
        <v>16877</v>
      </c>
      <c r="D2382" t="s">
        <v>102</v>
      </c>
      <c r="F2382" t="s">
        <v>6199</v>
      </c>
      <c r="G2382">
        <v>84</v>
      </c>
      <c r="H2382" t="s">
        <v>7944</v>
      </c>
      <c r="I2382" t="s">
        <v>16877</v>
      </c>
      <c r="K2382">
        <v>1</v>
      </c>
      <c r="L2382" t="s">
        <v>16878</v>
      </c>
      <c r="M2382" t="s">
        <v>16879</v>
      </c>
      <c r="N2382">
        <v>25</v>
      </c>
      <c r="O2382" t="s">
        <v>16880</v>
      </c>
      <c r="P2382" t="s">
        <v>102</v>
      </c>
      <c r="T2382" t="s">
        <v>6264</v>
      </c>
      <c r="V2382" t="s">
        <v>16700</v>
      </c>
    </row>
    <row r="2383" spans="1:23" x14ac:dyDescent="0.25">
      <c r="A2383" t="s">
        <v>16881</v>
      </c>
      <c r="B2383">
        <v>1</v>
      </c>
      <c r="C2383" t="s">
        <v>16882</v>
      </c>
      <c r="D2383" t="s">
        <v>126</v>
      </c>
      <c r="F2383" t="s">
        <v>6199</v>
      </c>
      <c r="G2383">
        <v>81</v>
      </c>
      <c r="H2383" t="s">
        <v>6351</v>
      </c>
      <c r="I2383" t="s">
        <v>16882</v>
      </c>
      <c r="K2383">
        <v>1</v>
      </c>
      <c r="L2383" t="s">
        <v>10598</v>
      </c>
      <c r="M2383" t="s">
        <v>6855</v>
      </c>
      <c r="O2383" t="s">
        <v>16883</v>
      </c>
      <c r="P2383" t="s">
        <v>126</v>
      </c>
      <c r="T2383" t="s">
        <v>6363</v>
      </c>
    </row>
    <row r="2384" spans="1:23" x14ac:dyDescent="0.25">
      <c r="A2384" t="s">
        <v>16884</v>
      </c>
      <c r="B2384">
        <v>1</v>
      </c>
      <c r="C2384" t="s">
        <v>16885</v>
      </c>
      <c r="D2384" t="s">
        <v>102</v>
      </c>
      <c r="F2384" t="s">
        <v>6199</v>
      </c>
      <c r="H2384" t="s">
        <v>6697</v>
      </c>
      <c r="I2384" t="s">
        <v>16885</v>
      </c>
      <c r="K2384">
        <v>1</v>
      </c>
      <c r="L2384" t="s">
        <v>6269</v>
      </c>
      <c r="M2384" t="s">
        <v>16886</v>
      </c>
      <c r="O2384" t="s">
        <v>16887</v>
      </c>
      <c r="P2384" t="s">
        <v>102</v>
      </c>
      <c r="T2384" t="s">
        <v>6346</v>
      </c>
    </row>
    <row r="2385" spans="1:23" x14ac:dyDescent="0.25">
      <c r="A2385" t="s">
        <v>2341</v>
      </c>
      <c r="B2385">
        <v>1</v>
      </c>
      <c r="C2385" t="s">
        <v>2706</v>
      </c>
      <c r="D2385" t="s">
        <v>126</v>
      </c>
      <c r="F2385" t="s">
        <v>6199</v>
      </c>
      <c r="G2385">
        <v>87</v>
      </c>
      <c r="H2385" t="s">
        <v>6351</v>
      </c>
      <c r="I2385" t="s">
        <v>2706</v>
      </c>
      <c r="J2385">
        <v>24151</v>
      </c>
      <c r="K2385">
        <v>3</v>
      </c>
      <c r="L2385" t="s">
        <v>16888</v>
      </c>
      <c r="M2385" t="s">
        <v>10928</v>
      </c>
      <c r="N2385">
        <v>26</v>
      </c>
      <c r="O2385" t="s">
        <v>16889</v>
      </c>
      <c r="P2385" t="s">
        <v>126</v>
      </c>
      <c r="S2385">
        <v>4</v>
      </c>
      <c r="T2385" t="s">
        <v>6355</v>
      </c>
      <c r="U2385" t="s">
        <v>94</v>
      </c>
      <c r="V2385" t="s">
        <v>16890</v>
      </c>
    </row>
    <row r="2386" spans="1:23" x14ac:dyDescent="0.25">
      <c r="A2386" t="s">
        <v>1922</v>
      </c>
      <c r="B2386">
        <v>1</v>
      </c>
      <c r="C2386" t="s">
        <v>2626</v>
      </c>
      <c r="D2386" t="s">
        <v>126</v>
      </c>
      <c r="F2386" t="s">
        <v>6199</v>
      </c>
      <c r="G2386">
        <v>87</v>
      </c>
      <c r="H2386" t="s">
        <v>6395</v>
      </c>
      <c r="I2386" t="s">
        <v>2626</v>
      </c>
      <c r="J2386">
        <v>24148</v>
      </c>
      <c r="K2386">
        <v>3</v>
      </c>
      <c r="L2386" t="s">
        <v>6598</v>
      </c>
      <c r="M2386" t="s">
        <v>10145</v>
      </c>
      <c r="N2386">
        <v>25</v>
      </c>
      <c r="O2386" t="s">
        <v>16891</v>
      </c>
      <c r="P2386" t="s">
        <v>126</v>
      </c>
      <c r="Q2386" t="s">
        <v>6922</v>
      </c>
      <c r="S2386">
        <v>4</v>
      </c>
      <c r="T2386" t="s">
        <v>6363</v>
      </c>
      <c r="U2386" t="s">
        <v>72</v>
      </c>
      <c r="V2386" t="s">
        <v>16892</v>
      </c>
    </row>
    <row r="2387" spans="1:23" x14ac:dyDescent="0.25">
      <c r="A2387" t="s">
        <v>16893</v>
      </c>
      <c r="B2387">
        <v>1</v>
      </c>
      <c r="C2387" t="s">
        <v>16894</v>
      </c>
      <c r="F2387" t="s">
        <v>6231</v>
      </c>
      <c r="G2387">
        <v>0</v>
      </c>
      <c r="H2387" t="s">
        <v>30</v>
      </c>
      <c r="I2387" t="s">
        <v>16894</v>
      </c>
      <c r="J2387">
        <v>21833</v>
      </c>
      <c r="K2387">
        <v>0</v>
      </c>
      <c r="L2387" t="s">
        <v>11836</v>
      </c>
      <c r="M2387" t="s">
        <v>16895</v>
      </c>
      <c r="O2387" t="s">
        <v>16896</v>
      </c>
      <c r="P2387" t="s">
        <v>30</v>
      </c>
      <c r="T2387" t="s">
        <v>30</v>
      </c>
    </row>
    <row r="2388" spans="1:23" x14ac:dyDescent="0.25">
      <c r="A2388" t="s">
        <v>2001</v>
      </c>
      <c r="B2388">
        <v>1</v>
      </c>
      <c r="C2388" t="s">
        <v>5202</v>
      </c>
      <c r="D2388" t="s">
        <v>64</v>
      </c>
      <c r="F2388" t="s">
        <v>6199</v>
      </c>
      <c r="G2388">
        <v>35</v>
      </c>
      <c r="H2388" t="s">
        <v>6232</v>
      </c>
      <c r="I2388" t="s">
        <v>5202</v>
      </c>
      <c r="K2388">
        <v>3</v>
      </c>
      <c r="L2388" t="s">
        <v>7832</v>
      </c>
      <c r="M2388" t="s">
        <v>14447</v>
      </c>
      <c r="N2388">
        <v>23</v>
      </c>
      <c r="O2388" t="s">
        <v>16897</v>
      </c>
      <c r="P2388" t="s">
        <v>64</v>
      </c>
      <c r="T2388" t="s">
        <v>6219</v>
      </c>
      <c r="V2388" t="s">
        <v>16898</v>
      </c>
    </row>
    <row r="2389" spans="1:23" x14ac:dyDescent="0.25">
      <c r="A2389" t="s">
        <v>16899</v>
      </c>
      <c r="B2389">
        <v>1</v>
      </c>
      <c r="C2389" t="s">
        <v>16900</v>
      </c>
      <c r="D2389" t="s">
        <v>126</v>
      </c>
      <c r="F2389" t="s">
        <v>6199</v>
      </c>
      <c r="G2389">
        <v>88</v>
      </c>
      <c r="H2389" t="s">
        <v>2866</v>
      </c>
      <c r="I2389" t="s">
        <v>16900</v>
      </c>
      <c r="J2389">
        <v>21719</v>
      </c>
      <c r="K2389">
        <v>4</v>
      </c>
      <c r="L2389" t="s">
        <v>6304</v>
      </c>
      <c r="M2389" t="s">
        <v>16901</v>
      </c>
      <c r="N2389">
        <v>28</v>
      </c>
      <c r="O2389" t="s">
        <v>16902</v>
      </c>
      <c r="P2389" t="s">
        <v>126</v>
      </c>
      <c r="R2389">
        <v>3929633</v>
      </c>
      <c r="T2389" t="s">
        <v>6227</v>
      </c>
      <c r="V2389" t="s">
        <v>16903</v>
      </c>
      <c r="W2389">
        <v>33315</v>
      </c>
    </row>
    <row r="2390" spans="1:23" x14ac:dyDescent="0.25">
      <c r="A2390" t="s">
        <v>385</v>
      </c>
      <c r="B2390">
        <v>1</v>
      </c>
      <c r="C2390" t="s">
        <v>5545</v>
      </c>
      <c r="D2390" t="s">
        <v>64</v>
      </c>
      <c r="E2390" t="s">
        <v>16904</v>
      </c>
      <c r="F2390" t="s">
        <v>6199</v>
      </c>
      <c r="G2390">
        <v>27</v>
      </c>
      <c r="H2390" t="s">
        <v>6215</v>
      </c>
      <c r="I2390" t="s">
        <v>5545</v>
      </c>
      <c r="J2390">
        <v>19996</v>
      </c>
      <c r="K2390">
        <v>4</v>
      </c>
      <c r="L2390" t="s">
        <v>8628</v>
      </c>
      <c r="M2390" t="s">
        <v>16905</v>
      </c>
      <c r="N2390">
        <v>25</v>
      </c>
      <c r="O2390" t="s">
        <v>16906</v>
      </c>
      <c r="P2390" t="s">
        <v>64</v>
      </c>
      <c r="R2390">
        <v>3116721</v>
      </c>
      <c r="T2390" t="s">
        <v>6264</v>
      </c>
      <c r="V2390" t="s">
        <v>14477</v>
      </c>
      <c r="W2390">
        <v>31135</v>
      </c>
    </row>
    <row r="2391" spans="1:23" x14ac:dyDescent="0.25">
      <c r="A2391" t="s">
        <v>16907</v>
      </c>
      <c r="B2391">
        <v>1</v>
      </c>
      <c r="C2391" t="s">
        <v>16908</v>
      </c>
      <c r="D2391" t="s">
        <v>6610</v>
      </c>
      <c r="F2391" t="s">
        <v>6199</v>
      </c>
      <c r="G2391">
        <v>36</v>
      </c>
      <c r="H2391" t="s">
        <v>7128</v>
      </c>
      <c r="I2391" t="s">
        <v>16908</v>
      </c>
      <c r="J2391">
        <v>22204</v>
      </c>
      <c r="K2391">
        <v>2</v>
      </c>
      <c r="L2391" t="s">
        <v>11824</v>
      </c>
      <c r="M2391" t="s">
        <v>16909</v>
      </c>
      <c r="N2391">
        <v>24</v>
      </c>
      <c r="O2391" t="s">
        <v>16910</v>
      </c>
      <c r="P2391" t="s">
        <v>6610</v>
      </c>
      <c r="T2391" t="s">
        <v>6219</v>
      </c>
      <c r="V2391" t="s">
        <v>16911</v>
      </c>
      <c r="W2391">
        <v>33000</v>
      </c>
    </row>
    <row r="2392" spans="1:23" x14ac:dyDescent="0.25">
      <c r="A2392" t="s">
        <v>16912</v>
      </c>
      <c r="B2392">
        <v>1</v>
      </c>
      <c r="C2392" t="s">
        <v>16913</v>
      </c>
      <c r="D2392" t="s">
        <v>29</v>
      </c>
      <c r="F2392" t="s">
        <v>6231</v>
      </c>
      <c r="G2392">
        <v>3</v>
      </c>
      <c r="H2392" t="s">
        <v>6215</v>
      </c>
      <c r="I2392" t="s">
        <v>16913</v>
      </c>
      <c r="J2392">
        <v>16103</v>
      </c>
      <c r="K2392">
        <v>6</v>
      </c>
      <c r="L2392" t="s">
        <v>12862</v>
      </c>
      <c r="M2392" t="s">
        <v>16914</v>
      </c>
      <c r="N2392">
        <v>29</v>
      </c>
      <c r="O2392" t="s">
        <v>16915</v>
      </c>
      <c r="P2392" t="s">
        <v>29</v>
      </c>
      <c r="R2392">
        <v>16915</v>
      </c>
      <c r="T2392" t="s">
        <v>6757</v>
      </c>
      <c r="V2392" t="s">
        <v>7895</v>
      </c>
      <c r="W2392">
        <v>27722</v>
      </c>
    </row>
    <row r="2393" spans="1:23" x14ac:dyDescent="0.25">
      <c r="A2393" t="s">
        <v>975</v>
      </c>
      <c r="B2393">
        <v>1</v>
      </c>
      <c r="C2393" t="s">
        <v>16916</v>
      </c>
      <c r="D2393" t="s">
        <v>29</v>
      </c>
      <c r="E2393" t="s">
        <v>16917</v>
      </c>
      <c r="F2393" t="s">
        <v>6199</v>
      </c>
      <c r="G2393">
        <v>11</v>
      </c>
      <c r="H2393" t="s">
        <v>6629</v>
      </c>
      <c r="I2393" t="s">
        <v>16916</v>
      </c>
      <c r="J2393">
        <v>19025</v>
      </c>
      <c r="K2393">
        <v>9</v>
      </c>
      <c r="L2393" t="s">
        <v>6896</v>
      </c>
      <c r="M2393" t="s">
        <v>16918</v>
      </c>
      <c r="N2393">
        <v>31</v>
      </c>
      <c r="O2393" t="s">
        <v>16919</v>
      </c>
      <c r="P2393" t="s">
        <v>29</v>
      </c>
      <c r="R2393">
        <v>3044720</v>
      </c>
      <c r="T2393" t="s">
        <v>6204</v>
      </c>
      <c r="V2393" t="s">
        <v>16920</v>
      </c>
      <c r="W2393">
        <v>30248</v>
      </c>
    </row>
    <row r="2394" spans="1:23" x14ac:dyDescent="0.25">
      <c r="A2394" t="s">
        <v>16921</v>
      </c>
      <c r="B2394">
        <v>1</v>
      </c>
      <c r="C2394" t="s">
        <v>16922</v>
      </c>
      <c r="D2394" t="s">
        <v>126</v>
      </c>
      <c r="F2394" t="s">
        <v>6199</v>
      </c>
      <c r="H2394" t="s">
        <v>6200</v>
      </c>
      <c r="I2394" t="s">
        <v>16922</v>
      </c>
      <c r="K2394">
        <v>0</v>
      </c>
      <c r="L2394" t="s">
        <v>16923</v>
      </c>
      <c r="M2394" t="s">
        <v>16924</v>
      </c>
      <c r="O2394" t="s">
        <v>16925</v>
      </c>
      <c r="P2394" t="s">
        <v>126</v>
      </c>
      <c r="T2394" t="s">
        <v>6363</v>
      </c>
    </row>
    <row r="2395" spans="1:23" x14ac:dyDescent="0.25">
      <c r="A2395" t="s">
        <v>16926</v>
      </c>
      <c r="B2395">
        <v>1</v>
      </c>
      <c r="C2395" t="s">
        <v>16927</v>
      </c>
      <c r="D2395" t="s">
        <v>29</v>
      </c>
      <c r="F2395" t="s">
        <v>6199</v>
      </c>
      <c r="G2395">
        <v>15</v>
      </c>
      <c r="H2395" t="s">
        <v>6807</v>
      </c>
      <c r="I2395" t="s">
        <v>16927</v>
      </c>
      <c r="K2395">
        <v>1</v>
      </c>
      <c r="L2395" t="s">
        <v>12832</v>
      </c>
      <c r="M2395" t="s">
        <v>16928</v>
      </c>
      <c r="N2395">
        <v>23</v>
      </c>
      <c r="O2395" t="s">
        <v>16929</v>
      </c>
      <c r="P2395" t="s">
        <v>29</v>
      </c>
      <c r="T2395" t="s">
        <v>6204</v>
      </c>
      <c r="V2395" t="s">
        <v>10570</v>
      </c>
    </row>
    <row r="2396" spans="1:23" x14ac:dyDescent="0.25">
      <c r="A2396" t="s">
        <v>16930</v>
      </c>
      <c r="B2396">
        <v>1</v>
      </c>
      <c r="C2396" t="s">
        <v>16931</v>
      </c>
      <c r="D2396" t="s">
        <v>126</v>
      </c>
      <c r="F2396" t="s">
        <v>6231</v>
      </c>
      <c r="G2396">
        <v>85</v>
      </c>
      <c r="H2396" t="s">
        <v>16932</v>
      </c>
      <c r="I2396" t="s">
        <v>16931</v>
      </c>
      <c r="J2396">
        <v>20369</v>
      </c>
      <c r="K2396">
        <v>0</v>
      </c>
      <c r="L2396" t="s">
        <v>6734</v>
      </c>
      <c r="M2396" t="s">
        <v>16933</v>
      </c>
      <c r="O2396" t="s">
        <v>16934</v>
      </c>
      <c r="P2396" t="s">
        <v>126</v>
      </c>
      <c r="R2396">
        <v>3064518</v>
      </c>
      <c r="T2396" t="s">
        <v>6742</v>
      </c>
    </row>
    <row r="2397" spans="1:23" x14ac:dyDescent="0.25">
      <c r="A2397" t="s">
        <v>813</v>
      </c>
      <c r="B2397">
        <v>1</v>
      </c>
      <c r="C2397" t="s">
        <v>16935</v>
      </c>
      <c r="D2397" t="s">
        <v>102</v>
      </c>
      <c r="E2397" t="s">
        <v>16936</v>
      </c>
      <c r="F2397" t="s">
        <v>6231</v>
      </c>
      <c r="G2397">
        <v>83</v>
      </c>
      <c r="H2397" t="s">
        <v>6232</v>
      </c>
      <c r="I2397" t="s">
        <v>16935</v>
      </c>
      <c r="J2397">
        <v>14424</v>
      </c>
      <c r="K2397">
        <v>10</v>
      </c>
      <c r="L2397" t="s">
        <v>6734</v>
      </c>
      <c r="M2397" t="s">
        <v>16937</v>
      </c>
      <c r="N2397">
        <v>32</v>
      </c>
      <c r="O2397" t="s">
        <v>16938</v>
      </c>
      <c r="P2397" t="s">
        <v>102</v>
      </c>
      <c r="R2397">
        <v>14914</v>
      </c>
      <c r="T2397" t="s">
        <v>6204</v>
      </c>
      <c r="V2397" t="s">
        <v>16939</v>
      </c>
      <c r="W2397">
        <v>25743</v>
      </c>
    </row>
    <row r="2398" spans="1:23" x14ac:dyDescent="0.25">
      <c r="A2398" t="s">
        <v>2179</v>
      </c>
      <c r="B2398">
        <v>1</v>
      </c>
      <c r="C2398" t="s">
        <v>2868</v>
      </c>
      <c r="D2398" t="s">
        <v>29</v>
      </c>
      <c r="F2398" t="s">
        <v>6199</v>
      </c>
      <c r="G2398">
        <v>12</v>
      </c>
      <c r="H2398" t="s">
        <v>6289</v>
      </c>
      <c r="I2398" t="s">
        <v>2868</v>
      </c>
      <c r="J2398">
        <v>24350</v>
      </c>
      <c r="K2398">
        <v>3</v>
      </c>
      <c r="L2398" t="s">
        <v>16940</v>
      </c>
      <c r="M2398" t="s">
        <v>12159</v>
      </c>
      <c r="N2398">
        <v>27</v>
      </c>
      <c r="O2398" t="s">
        <v>16941</v>
      </c>
      <c r="P2398" t="s">
        <v>29</v>
      </c>
      <c r="S2398">
        <v>3</v>
      </c>
      <c r="T2398" t="s">
        <v>6204</v>
      </c>
      <c r="U2398" t="s">
        <v>2217</v>
      </c>
      <c r="V2398" t="s">
        <v>16942</v>
      </c>
    </row>
    <row r="2399" spans="1:23" x14ac:dyDescent="0.25">
      <c r="A2399" t="s">
        <v>16943</v>
      </c>
      <c r="B2399">
        <v>1</v>
      </c>
      <c r="C2399" t="s">
        <v>16944</v>
      </c>
      <c r="D2399" t="s">
        <v>102</v>
      </c>
      <c r="F2399" t="s">
        <v>6231</v>
      </c>
      <c r="G2399">
        <v>7</v>
      </c>
      <c r="H2399" t="s">
        <v>6416</v>
      </c>
      <c r="I2399" t="s">
        <v>16944</v>
      </c>
      <c r="J2399">
        <v>19149</v>
      </c>
      <c r="K2399">
        <v>5</v>
      </c>
      <c r="L2399" t="s">
        <v>6018</v>
      </c>
      <c r="M2399" t="s">
        <v>16945</v>
      </c>
      <c r="N2399">
        <v>30</v>
      </c>
      <c r="O2399" t="s">
        <v>16946</v>
      </c>
      <c r="P2399" t="s">
        <v>102</v>
      </c>
      <c r="R2399">
        <v>2979852</v>
      </c>
      <c r="T2399" t="s">
        <v>6346</v>
      </c>
      <c r="V2399" t="s">
        <v>14033</v>
      </c>
      <c r="W2399">
        <v>30459</v>
      </c>
    </row>
    <row r="2400" spans="1:23" x14ac:dyDescent="0.25">
      <c r="A2400" t="s">
        <v>2182</v>
      </c>
      <c r="B2400">
        <v>1</v>
      </c>
      <c r="C2400" t="s">
        <v>16947</v>
      </c>
      <c r="D2400" t="s">
        <v>29</v>
      </c>
      <c r="E2400" t="s">
        <v>16948</v>
      </c>
      <c r="F2400" t="s">
        <v>6199</v>
      </c>
      <c r="G2400">
        <v>14</v>
      </c>
      <c r="H2400" t="s">
        <v>6296</v>
      </c>
      <c r="I2400" t="s">
        <v>16947</v>
      </c>
      <c r="J2400">
        <v>20929</v>
      </c>
      <c r="K2400">
        <v>7</v>
      </c>
      <c r="L2400" t="s">
        <v>6290</v>
      </c>
      <c r="M2400" t="s">
        <v>16949</v>
      </c>
      <c r="N2400">
        <v>29</v>
      </c>
      <c r="O2400" t="s">
        <v>16950</v>
      </c>
      <c r="P2400" t="s">
        <v>29</v>
      </c>
      <c r="R2400">
        <v>3722362</v>
      </c>
      <c r="T2400" t="s">
        <v>6212</v>
      </c>
      <c r="V2400" t="s">
        <v>16951</v>
      </c>
      <c r="W2400">
        <v>32221</v>
      </c>
    </row>
    <row r="2401" spans="1:23" x14ac:dyDescent="0.25">
      <c r="A2401" t="s">
        <v>16952</v>
      </c>
      <c r="B2401">
        <v>1</v>
      </c>
      <c r="C2401" t="s">
        <v>16953</v>
      </c>
      <c r="D2401" t="s">
        <v>102</v>
      </c>
      <c r="F2401" t="s">
        <v>6199</v>
      </c>
      <c r="G2401">
        <v>0</v>
      </c>
      <c r="H2401" t="s">
        <v>6837</v>
      </c>
      <c r="I2401" t="s">
        <v>16953</v>
      </c>
      <c r="J2401">
        <v>20423</v>
      </c>
      <c r="K2401">
        <v>0</v>
      </c>
      <c r="L2401" t="s">
        <v>16954</v>
      </c>
      <c r="M2401" t="s">
        <v>16955</v>
      </c>
      <c r="O2401" t="s">
        <v>16956</v>
      </c>
      <c r="P2401" t="s">
        <v>102</v>
      </c>
      <c r="R2401">
        <v>3050301</v>
      </c>
      <c r="T2401" t="s">
        <v>6204</v>
      </c>
    </row>
    <row r="2402" spans="1:23" x14ac:dyDescent="0.25">
      <c r="A2402" t="s">
        <v>16957</v>
      </c>
      <c r="B2402">
        <v>1</v>
      </c>
      <c r="C2402" t="s">
        <v>16958</v>
      </c>
      <c r="D2402" t="s">
        <v>64</v>
      </c>
      <c r="E2402" t="s">
        <v>16959</v>
      </c>
      <c r="F2402" t="s">
        <v>6199</v>
      </c>
      <c r="G2402">
        <v>34</v>
      </c>
      <c r="H2402" t="s">
        <v>6336</v>
      </c>
      <c r="I2402" t="s">
        <v>16958</v>
      </c>
      <c r="J2402">
        <v>18680</v>
      </c>
      <c r="K2402">
        <v>6</v>
      </c>
      <c r="L2402" t="s">
        <v>7800</v>
      </c>
      <c r="M2402" t="s">
        <v>7508</v>
      </c>
      <c r="N2402">
        <v>29</v>
      </c>
      <c r="O2402" t="s">
        <v>16960</v>
      </c>
      <c r="P2402" t="s">
        <v>64</v>
      </c>
      <c r="R2402">
        <v>2580343</v>
      </c>
      <c r="T2402" t="s">
        <v>6454</v>
      </c>
      <c r="V2402" t="s">
        <v>16961</v>
      </c>
      <c r="W2402">
        <v>29993</v>
      </c>
    </row>
    <row r="2403" spans="1:23" x14ac:dyDescent="0.25">
      <c r="A2403" t="s">
        <v>2240</v>
      </c>
      <c r="B2403">
        <v>1</v>
      </c>
      <c r="C2403" t="s">
        <v>2602</v>
      </c>
      <c r="D2403" t="s">
        <v>102</v>
      </c>
      <c r="F2403" t="s">
        <v>6199</v>
      </c>
      <c r="G2403">
        <v>5</v>
      </c>
      <c r="H2403" t="s">
        <v>6289</v>
      </c>
      <c r="I2403" t="s">
        <v>2602</v>
      </c>
      <c r="J2403">
        <v>25964</v>
      </c>
      <c r="K2403">
        <v>1</v>
      </c>
      <c r="L2403" t="s">
        <v>16962</v>
      </c>
      <c r="M2403" t="s">
        <v>16963</v>
      </c>
      <c r="N2403">
        <v>23</v>
      </c>
      <c r="O2403" t="s">
        <v>16964</v>
      </c>
      <c r="P2403" t="s">
        <v>102</v>
      </c>
      <c r="S2403">
        <v>4</v>
      </c>
      <c r="T2403" t="s">
        <v>6212</v>
      </c>
      <c r="U2403" t="s">
        <v>2241</v>
      </c>
      <c r="V2403" t="s">
        <v>16965</v>
      </c>
    </row>
    <row r="2404" spans="1:23" x14ac:dyDescent="0.25">
      <c r="A2404" t="s">
        <v>16966</v>
      </c>
      <c r="B2404">
        <v>1</v>
      </c>
      <c r="C2404" t="s">
        <v>16967</v>
      </c>
      <c r="D2404" t="s">
        <v>102</v>
      </c>
      <c r="F2404" t="s">
        <v>6199</v>
      </c>
      <c r="G2404">
        <v>89</v>
      </c>
      <c r="H2404" t="s">
        <v>6367</v>
      </c>
      <c r="I2404" t="s">
        <v>16967</v>
      </c>
      <c r="K2404">
        <v>1</v>
      </c>
      <c r="L2404" t="s">
        <v>6548</v>
      </c>
      <c r="M2404" t="s">
        <v>16968</v>
      </c>
      <c r="N2404">
        <v>25</v>
      </c>
      <c r="O2404" t="s">
        <v>16969</v>
      </c>
      <c r="P2404" t="s">
        <v>102</v>
      </c>
      <c r="T2404" t="s">
        <v>6264</v>
      </c>
      <c r="V2404" t="s">
        <v>16970</v>
      </c>
    </row>
    <row r="2405" spans="1:23" x14ac:dyDescent="0.25">
      <c r="A2405" t="s">
        <v>16971</v>
      </c>
      <c r="B2405">
        <v>1</v>
      </c>
      <c r="C2405" t="s">
        <v>16972</v>
      </c>
      <c r="D2405" t="s">
        <v>29</v>
      </c>
      <c r="F2405" t="s">
        <v>6231</v>
      </c>
      <c r="G2405">
        <v>1</v>
      </c>
      <c r="H2405" t="s">
        <v>6215</v>
      </c>
      <c r="I2405" t="s">
        <v>16972</v>
      </c>
      <c r="J2405">
        <v>19692</v>
      </c>
      <c r="K2405">
        <v>2</v>
      </c>
      <c r="L2405" t="s">
        <v>6678</v>
      </c>
      <c r="M2405" t="s">
        <v>16973</v>
      </c>
      <c r="O2405" t="s">
        <v>16974</v>
      </c>
      <c r="P2405" t="s">
        <v>29</v>
      </c>
      <c r="R2405">
        <v>2517777</v>
      </c>
      <c r="T2405" t="s">
        <v>6757</v>
      </c>
      <c r="W2405">
        <v>30912</v>
      </c>
    </row>
    <row r="2406" spans="1:23" x14ac:dyDescent="0.25">
      <c r="A2406" t="s">
        <v>273</v>
      </c>
      <c r="B2406">
        <v>1</v>
      </c>
      <c r="C2406" t="s">
        <v>5361</v>
      </c>
      <c r="D2406" t="s">
        <v>126</v>
      </c>
      <c r="E2406" t="s">
        <v>16975</v>
      </c>
      <c r="F2406" t="s">
        <v>6199</v>
      </c>
      <c r="G2406">
        <v>88</v>
      </c>
      <c r="H2406" t="s">
        <v>6208</v>
      </c>
      <c r="I2406" t="s">
        <v>5361</v>
      </c>
      <c r="J2406">
        <v>18901</v>
      </c>
      <c r="K2406">
        <v>6</v>
      </c>
      <c r="L2406" t="s">
        <v>16976</v>
      </c>
      <c r="M2406" t="s">
        <v>16453</v>
      </c>
      <c r="N2406">
        <v>28</v>
      </c>
      <c r="O2406" t="s">
        <v>16977</v>
      </c>
      <c r="P2406" t="s">
        <v>126</v>
      </c>
      <c r="R2406">
        <v>3043080</v>
      </c>
      <c r="T2406" t="s">
        <v>6363</v>
      </c>
      <c r="V2406" t="s">
        <v>16978</v>
      </c>
      <c r="W2406">
        <v>30132</v>
      </c>
    </row>
    <row r="2407" spans="1:23" x14ac:dyDescent="0.25">
      <c r="A2407" t="s">
        <v>16979</v>
      </c>
      <c r="B2407">
        <v>1</v>
      </c>
      <c r="C2407" t="s">
        <v>16980</v>
      </c>
      <c r="D2407" t="s">
        <v>126</v>
      </c>
      <c r="E2407" t="s">
        <v>16981</v>
      </c>
      <c r="F2407" t="s">
        <v>6199</v>
      </c>
      <c r="G2407">
        <v>0</v>
      </c>
      <c r="H2407" t="s">
        <v>6658</v>
      </c>
      <c r="I2407" t="s">
        <v>16980</v>
      </c>
      <c r="J2407">
        <v>20993</v>
      </c>
      <c r="K2407">
        <v>3</v>
      </c>
      <c r="L2407" t="s">
        <v>7330</v>
      </c>
      <c r="M2407" t="s">
        <v>6885</v>
      </c>
      <c r="N2407">
        <v>25</v>
      </c>
      <c r="O2407" t="s">
        <v>16982</v>
      </c>
      <c r="P2407" t="s">
        <v>126</v>
      </c>
      <c r="R2407">
        <v>3932936</v>
      </c>
      <c r="T2407" t="s">
        <v>6227</v>
      </c>
      <c r="V2407" t="s">
        <v>16983</v>
      </c>
      <c r="W2407">
        <v>32086</v>
      </c>
    </row>
    <row r="2408" spans="1:23" x14ac:dyDescent="0.25">
      <c r="A2408" t="s">
        <v>16984</v>
      </c>
      <c r="B2408">
        <v>1</v>
      </c>
      <c r="C2408" t="s">
        <v>16985</v>
      </c>
      <c r="D2408" t="s">
        <v>6610</v>
      </c>
      <c r="E2408" t="s">
        <v>16986</v>
      </c>
      <c r="F2408" t="s">
        <v>6231</v>
      </c>
      <c r="G2408">
        <v>4</v>
      </c>
      <c r="H2408" t="s">
        <v>6690</v>
      </c>
      <c r="I2408" t="s">
        <v>16985</v>
      </c>
      <c r="J2408">
        <v>14192</v>
      </c>
      <c r="K2408">
        <v>8</v>
      </c>
      <c r="L2408" t="s">
        <v>6368</v>
      </c>
      <c r="M2408" t="s">
        <v>16987</v>
      </c>
      <c r="N2408">
        <v>30</v>
      </c>
      <c r="O2408" t="s">
        <v>16988</v>
      </c>
      <c r="P2408" t="s">
        <v>6610</v>
      </c>
      <c r="R2408">
        <v>15616</v>
      </c>
      <c r="T2408" t="s">
        <v>6757</v>
      </c>
      <c r="V2408" t="s">
        <v>8403</v>
      </c>
      <c r="W2408">
        <v>26468</v>
      </c>
    </row>
    <row r="2409" spans="1:23" x14ac:dyDescent="0.25">
      <c r="A2409" t="s">
        <v>463</v>
      </c>
      <c r="B2409">
        <v>1</v>
      </c>
      <c r="C2409" t="s">
        <v>16989</v>
      </c>
      <c r="D2409" t="s">
        <v>126</v>
      </c>
      <c r="E2409" t="s">
        <v>16990</v>
      </c>
      <c r="F2409" t="s">
        <v>6231</v>
      </c>
      <c r="G2409">
        <v>84</v>
      </c>
      <c r="H2409" t="s">
        <v>7228</v>
      </c>
      <c r="I2409" t="s">
        <v>16989</v>
      </c>
      <c r="J2409">
        <v>11535</v>
      </c>
      <c r="K2409">
        <v>10</v>
      </c>
      <c r="L2409" t="s">
        <v>6433</v>
      </c>
      <c r="M2409" t="s">
        <v>16991</v>
      </c>
      <c r="N2409">
        <v>32</v>
      </c>
      <c r="O2409" t="s">
        <v>16992</v>
      </c>
      <c r="P2409" t="s">
        <v>126</v>
      </c>
      <c r="R2409">
        <v>13387</v>
      </c>
      <c r="T2409" t="s">
        <v>6396</v>
      </c>
      <c r="V2409" t="s">
        <v>16993</v>
      </c>
      <c r="W2409">
        <v>24108</v>
      </c>
    </row>
    <row r="2410" spans="1:23" x14ac:dyDescent="0.25">
      <c r="A2410" t="s">
        <v>16994</v>
      </c>
      <c r="B2410">
        <v>1</v>
      </c>
      <c r="C2410" t="s">
        <v>16995</v>
      </c>
      <c r="D2410" t="s">
        <v>126</v>
      </c>
      <c r="F2410" t="s">
        <v>6199</v>
      </c>
      <c r="G2410">
        <v>83</v>
      </c>
      <c r="H2410" t="s">
        <v>6359</v>
      </c>
      <c r="I2410" t="s">
        <v>16995</v>
      </c>
      <c r="J2410">
        <v>26556</v>
      </c>
      <c r="K2410">
        <v>1</v>
      </c>
      <c r="L2410" t="s">
        <v>7223</v>
      </c>
      <c r="M2410" t="s">
        <v>16996</v>
      </c>
      <c r="N2410">
        <v>24</v>
      </c>
      <c r="O2410" t="s">
        <v>16997</v>
      </c>
      <c r="P2410" t="s">
        <v>126</v>
      </c>
      <c r="T2410" t="s">
        <v>6355</v>
      </c>
      <c r="U2410" t="s">
        <v>72</v>
      </c>
      <c r="V2410" t="s">
        <v>16998</v>
      </c>
    </row>
    <row r="2411" spans="1:23" x14ac:dyDescent="0.25">
      <c r="A2411" t="s">
        <v>359</v>
      </c>
      <c r="B2411">
        <v>1</v>
      </c>
      <c r="C2411" t="s">
        <v>16999</v>
      </c>
      <c r="D2411" t="s">
        <v>102</v>
      </c>
      <c r="E2411" t="s">
        <v>17000</v>
      </c>
      <c r="F2411" t="s">
        <v>6231</v>
      </c>
      <c r="G2411">
        <v>0</v>
      </c>
      <c r="H2411" t="s">
        <v>6336</v>
      </c>
      <c r="I2411" t="s">
        <v>16999</v>
      </c>
      <c r="J2411">
        <v>19935</v>
      </c>
      <c r="K2411">
        <v>4</v>
      </c>
      <c r="L2411" t="s">
        <v>17001</v>
      </c>
      <c r="M2411" t="s">
        <v>7906</v>
      </c>
      <c r="N2411">
        <v>26</v>
      </c>
      <c r="O2411" t="s">
        <v>17002</v>
      </c>
      <c r="P2411" t="s">
        <v>102</v>
      </c>
      <c r="Q2411" t="s">
        <v>6922</v>
      </c>
      <c r="R2411">
        <v>3051857</v>
      </c>
      <c r="T2411" t="s">
        <v>6204</v>
      </c>
      <c r="V2411" t="s">
        <v>17003</v>
      </c>
      <c r="W2411">
        <v>31103</v>
      </c>
    </row>
    <row r="2412" spans="1:23" x14ac:dyDescent="0.25">
      <c r="A2412" t="s">
        <v>17004</v>
      </c>
      <c r="B2412">
        <v>1</v>
      </c>
      <c r="C2412" t="s">
        <v>17005</v>
      </c>
      <c r="D2412" t="s">
        <v>102</v>
      </c>
      <c r="F2412" t="s">
        <v>6231</v>
      </c>
      <c r="G2412">
        <v>19</v>
      </c>
      <c r="H2412" t="s">
        <v>7768</v>
      </c>
      <c r="I2412" t="s">
        <v>17005</v>
      </c>
      <c r="J2412">
        <v>28462</v>
      </c>
      <c r="K2412">
        <v>0</v>
      </c>
      <c r="L2412" t="s">
        <v>9109</v>
      </c>
      <c r="M2412" t="s">
        <v>17006</v>
      </c>
      <c r="O2412" t="s">
        <v>17007</v>
      </c>
      <c r="P2412" t="s">
        <v>102</v>
      </c>
      <c r="Q2412" t="s">
        <v>7628</v>
      </c>
      <c r="T2412" t="s">
        <v>6219</v>
      </c>
      <c r="U2412" t="s">
        <v>34</v>
      </c>
    </row>
    <row r="2413" spans="1:23" x14ac:dyDescent="0.25">
      <c r="A2413" t="s">
        <v>640</v>
      </c>
      <c r="B2413">
        <v>1</v>
      </c>
      <c r="C2413" t="s">
        <v>17008</v>
      </c>
      <c r="D2413" t="s">
        <v>6787</v>
      </c>
      <c r="F2413" t="s">
        <v>6231</v>
      </c>
      <c r="G2413">
        <v>49</v>
      </c>
      <c r="H2413" t="s">
        <v>7206</v>
      </c>
      <c r="I2413" t="s">
        <v>17008</v>
      </c>
      <c r="J2413">
        <v>13446</v>
      </c>
      <c r="K2413">
        <v>11</v>
      </c>
      <c r="L2413" t="s">
        <v>8173</v>
      </c>
      <c r="M2413" t="s">
        <v>7515</v>
      </c>
      <c r="N2413">
        <v>34</v>
      </c>
      <c r="O2413" t="s">
        <v>17009</v>
      </c>
      <c r="P2413" t="s">
        <v>64</v>
      </c>
      <c r="R2413">
        <v>14083</v>
      </c>
      <c r="T2413" t="s">
        <v>6212</v>
      </c>
      <c r="V2413" t="s">
        <v>17010</v>
      </c>
      <c r="W2413">
        <v>24998</v>
      </c>
    </row>
    <row r="2414" spans="1:23" x14ac:dyDescent="0.25">
      <c r="A2414" t="s">
        <v>2490</v>
      </c>
      <c r="B2414">
        <v>1</v>
      </c>
      <c r="C2414" t="s">
        <v>2799</v>
      </c>
      <c r="D2414" t="s">
        <v>126</v>
      </c>
      <c r="F2414" t="s">
        <v>6199</v>
      </c>
      <c r="G2414">
        <v>86</v>
      </c>
      <c r="H2414" t="s">
        <v>6208</v>
      </c>
      <c r="I2414" t="s">
        <v>2799</v>
      </c>
      <c r="J2414">
        <v>24354</v>
      </c>
      <c r="K2414">
        <v>3</v>
      </c>
      <c r="L2414" t="s">
        <v>7633</v>
      </c>
      <c r="M2414" t="s">
        <v>17011</v>
      </c>
      <c r="N2414">
        <v>26</v>
      </c>
      <c r="O2414" t="s">
        <v>17012</v>
      </c>
      <c r="P2414" t="s">
        <v>126</v>
      </c>
      <c r="S2414">
        <v>3</v>
      </c>
      <c r="T2414" t="s">
        <v>6227</v>
      </c>
      <c r="U2414" t="s">
        <v>2268</v>
      </c>
      <c r="V2414" t="s">
        <v>7812</v>
      </c>
    </row>
    <row r="2415" spans="1:23" x14ac:dyDescent="0.25">
      <c r="A2415" t="s">
        <v>17013</v>
      </c>
      <c r="B2415">
        <v>1</v>
      </c>
      <c r="C2415" t="s">
        <v>17014</v>
      </c>
      <c r="D2415" t="s">
        <v>102</v>
      </c>
      <c r="F2415" t="s">
        <v>6199</v>
      </c>
      <c r="G2415">
        <v>9</v>
      </c>
      <c r="H2415" t="s">
        <v>6239</v>
      </c>
      <c r="I2415" t="s">
        <v>17014</v>
      </c>
      <c r="K2415">
        <v>1</v>
      </c>
      <c r="L2415" t="s">
        <v>17015</v>
      </c>
      <c r="M2415" t="s">
        <v>17015</v>
      </c>
      <c r="N2415">
        <v>23</v>
      </c>
      <c r="O2415" t="s">
        <v>17016</v>
      </c>
      <c r="P2415" t="s">
        <v>102</v>
      </c>
      <c r="T2415" t="s">
        <v>6204</v>
      </c>
      <c r="V2415" t="s">
        <v>17017</v>
      </c>
    </row>
    <row r="2416" spans="1:23" x14ac:dyDescent="0.25">
      <c r="A2416" t="s">
        <v>17018</v>
      </c>
      <c r="B2416">
        <v>1</v>
      </c>
      <c r="C2416" t="s">
        <v>17019</v>
      </c>
      <c r="D2416" t="s">
        <v>102</v>
      </c>
      <c r="F2416" t="s">
        <v>6199</v>
      </c>
      <c r="H2416" t="s">
        <v>6336</v>
      </c>
      <c r="I2416" t="s">
        <v>17019</v>
      </c>
      <c r="K2416">
        <v>1</v>
      </c>
      <c r="L2416" t="s">
        <v>10999</v>
      </c>
      <c r="M2416" t="s">
        <v>17020</v>
      </c>
      <c r="N2416">
        <v>24</v>
      </c>
      <c r="O2416" t="s">
        <v>17021</v>
      </c>
      <c r="P2416" t="s">
        <v>102</v>
      </c>
      <c r="T2416" t="s">
        <v>6212</v>
      </c>
      <c r="V2416" t="s">
        <v>13200</v>
      </c>
    </row>
    <row r="2417" spans="1:23" x14ac:dyDescent="0.25">
      <c r="A2417" t="s">
        <v>977</v>
      </c>
      <c r="B2417">
        <v>1</v>
      </c>
      <c r="C2417" t="s">
        <v>17022</v>
      </c>
      <c r="D2417" t="s">
        <v>29</v>
      </c>
      <c r="E2417" t="s">
        <v>17023</v>
      </c>
      <c r="F2417" t="s">
        <v>6199</v>
      </c>
      <c r="G2417">
        <v>0</v>
      </c>
      <c r="H2417" t="s">
        <v>6462</v>
      </c>
      <c r="I2417" t="s">
        <v>17022</v>
      </c>
      <c r="J2417">
        <v>11422</v>
      </c>
      <c r="K2417">
        <v>12</v>
      </c>
      <c r="L2417" t="s">
        <v>6906</v>
      </c>
      <c r="M2417" t="s">
        <v>8326</v>
      </c>
      <c r="N2417">
        <v>35</v>
      </c>
      <c r="O2417" t="s">
        <v>17024</v>
      </c>
      <c r="P2417" t="s">
        <v>29</v>
      </c>
      <c r="R2417">
        <v>13484</v>
      </c>
      <c r="T2417" t="s">
        <v>6227</v>
      </c>
      <c r="V2417" t="s">
        <v>17025</v>
      </c>
      <c r="W2417">
        <v>24175</v>
      </c>
    </row>
    <row r="2418" spans="1:23" x14ac:dyDescent="0.25">
      <c r="A2418" t="s">
        <v>17026</v>
      </c>
      <c r="B2418">
        <v>1</v>
      </c>
      <c r="C2418" t="s">
        <v>17027</v>
      </c>
      <c r="D2418" t="s">
        <v>64</v>
      </c>
      <c r="F2418" t="s">
        <v>6199</v>
      </c>
      <c r="G2418">
        <v>32</v>
      </c>
      <c r="H2418" t="s">
        <v>6260</v>
      </c>
      <c r="I2418" t="s">
        <v>17027</v>
      </c>
      <c r="J2418">
        <v>28149</v>
      </c>
      <c r="K2418">
        <v>0</v>
      </c>
      <c r="L2418" t="s">
        <v>17028</v>
      </c>
      <c r="M2418" t="s">
        <v>6655</v>
      </c>
      <c r="N2418">
        <v>24</v>
      </c>
      <c r="O2418" t="s">
        <v>17029</v>
      </c>
      <c r="P2418" t="s">
        <v>64</v>
      </c>
      <c r="T2418" t="s">
        <v>6346</v>
      </c>
      <c r="U2418" t="s">
        <v>2244</v>
      </c>
      <c r="V2418" t="s">
        <v>17030</v>
      </c>
    </row>
    <row r="2419" spans="1:23" x14ac:dyDescent="0.25">
      <c r="A2419" t="s">
        <v>17031</v>
      </c>
      <c r="B2419">
        <v>1</v>
      </c>
      <c r="C2419" t="s">
        <v>17032</v>
      </c>
      <c r="D2419" t="s">
        <v>29</v>
      </c>
      <c r="F2419" t="s">
        <v>6231</v>
      </c>
      <c r="G2419">
        <v>8</v>
      </c>
      <c r="H2419" t="s">
        <v>6232</v>
      </c>
      <c r="I2419" t="s">
        <v>17032</v>
      </c>
      <c r="J2419">
        <v>12635</v>
      </c>
      <c r="K2419">
        <v>10</v>
      </c>
      <c r="L2419" t="s">
        <v>8655</v>
      </c>
      <c r="M2419" t="s">
        <v>17033</v>
      </c>
      <c r="N2419">
        <v>34</v>
      </c>
      <c r="O2419" t="s">
        <v>17034</v>
      </c>
      <c r="P2419" t="s">
        <v>29</v>
      </c>
      <c r="T2419" t="s">
        <v>6249</v>
      </c>
      <c r="V2419" t="s">
        <v>17035</v>
      </c>
    </row>
    <row r="2420" spans="1:23" x14ac:dyDescent="0.25">
      <c r="A2420" t="s">
        <v>128</v>
      </c>
      <c r="B2420">
        <v>1</v>
      </c>
      <c r="C2420" t="s">
        <v>17036</v>
      </c>
      <c r="D2420" t="s">
        <v>64</v>
      </c>
      <c r="E2420" t="s">
        <v>17037</v>
      </c>
      <c r="F2420" t="s">
        <v>6199</v>
      </c>
      <c r="G2420">
        <v>41</v>
      </c>
      <c r="H2420" t="s">
        <v>6296</v>
      </c>
      <c r="I2420" t="s">
        <v>17036</v>
      </c>
      <c r="J2420">
        <v>18088</v>
      </c>
      <c r="K2420">
        <v>6</v>
      </c>
      <c r="L2420" t="s">
        <v>7472</v>
      </c>
      <c r="M2420" t="s">
        <v>12213</v>
      </c>
      <c r="N2420">
        <v>27</v>
      </c>
      <c r="O2420" t="s">
        <v>17038</v>
      </c>
      <c r="P2420" t="s">
        <v>64</v>
      </c>
      <c r="R2420">
        <v>3046409</v>
      </c>
      <c r="T2420" t="s">
        <v>6313</v>
      </c>
      <c r="V2420" t="s">
        <v>17039</v>
      </c>
      <c r="W2420">
        <v>29405</v>
      </c>
    </row>
    <row r="2421" spans="1:23" x14ac:dyDescent="0.25">
      <c r="A2421" t="s">
        <v>2519</v>
      </c>
      <c r="B2421">
        <v>1</v>
      </c>
      <c r="C2421" t="s">
        <v>2817</v>
      </c>
      <c r="D2421" t="s">
        <v>64</v>
      </c>
      <c r="F2421" t="s">
        <v>6199</v>
      </c>
      <c r="G2421">
        <v>36</v>
      </c>
      <c r="H2421" t="s">
        <v>6471</v>
      </c>
      <c r="I2421" t="s">
        <v>2817</v>
      </c>
      <c r="J2421">
        <v>24595</v>
      </c>
      <c r="K2421">
        <v>3</v>
      </c>
      <c r="L2421" t="s">
        <v>17040</v>
      </c>
      <c r="M2421" t="s">
        <v>6704</v>
      </c>
      <c r="N2421">
        <v>27</v>
      </c>
      <c r="O2421" t="s">
        <v>17041</v>
      </c>
      <c r="P2421" t="s">
        <v>64</v>
      </c>
      <c r="S2421">
        <v>5</v>
      </c>
      <c r="T2421" t="s">
        <v>6219</v>
      </c>
      <c r="U2421" t="s">
        <v>2209</v>
      </c>
      <c r="V2421" t="s">
        <v>17042</v>
      </c>
    </row>
    <row r="2422" spans="1:23" x14ac:dyDescent="0.25">
      <c r="A2422" t="s">
        <v>17043</v>
      </c>
      <c r="B2422">
        <v>1</v>
      </c>
      <c r="C2422" t="s">
        <v>17044</v>
      </c>
      <c r="D2422" t="s">
        <v>102</v>
      </c>
      <c r="F2422" t="s">
        <v>6199</v>
      </c>
      <c r="H2422" t="s">
        <v>6629</v>
      </c>
      <c r="I2422" t="s">
        <v>17044</v>
      </c>
      <c r="K2422">
        <v>1</v>
      </c>
      <c r="L2422" t="s">
        <v>6854</v>
      </c>
      <c r="M2422" t="s">
        <v>17045</v>
      </c>
      <c r="N2422">
        <v>24</v>
      </c>
      <c r="O2422" t="s">
        <v>17046</v>
      </c>
      <c r="P2422" t="s">
        <v>102</v>
      </c>
      <c r="T2422" t="s">
        <v>6227</v>
      </c>
      <c r="V2422" t="s">
        <v>17047</v>
      </c>
    </row>
    <row r="2423" spans="1:23" x14ac:dyDescent="0.25">
      <c r="A2423" t="s">
        <v>26656</v>
      </c>
      <c r="B2423">
        <v>1</v>
      </c>
      <c r="C2423" t="s">
        <v>26657</v>
      </c>
      <c r="D2423" t="s">
        <v>126</v>
      </c>
      <c r="F2423" t="s">
        <v>6199</v>
      </c>
      <c r="G2423">
        <v>46</v>
      </c>
      <c r="H2423" t="s">
        <v>6746</v>
      </c>
      <c r="I2423" t="s">
        <v>26657</v>
      </c>
      <c r="J2423">
        <v>28639</v>
      </c>
      <c r="K2423">
        <v>0</v>
      </c>
      <c r="L2423" t="s">
        <v>6620</v>
      </c>
      <c r="M2423" t="s">
        <v>26658</v>
      </c>
      <c r="O2423" t="s">
        <v>26659</v>
      </c>
      <c r="P2423" t="s">
        <v>126</v>
      </c>
      <c r="T2423" t="s">
        <v>6204</v>
      </c>
      <c r="U2423" t="s">
        <v>28</v>
      </c>
    </row>
    <row r="2424" spans="1:23" x14ac:dyDescent="0.25">
      <c r="A2424" t="s">
        <v>1316</v>
      </c>
      <c r="B2424">
        <v>1</v>
      </c>
      <c r="C2424" t="s">
        <v>1315</v>
      </c>
      <c r="D2424" t="s">
        <v>64</v>
      </c>
      <c r="F2424" t="s">
        <v>6199</v>
      </c>
      <c r="G2424">
        <v>0</v>
      </c>
      <c r="H2424" t="s">
        <v>6367</v>
      </c>
      <c r="I2424" t="s">
        <v>1315</v>
      </c>
      <c r="J2424">
        <v>23200</v>
      </c>
      <c r="K2424">
        <v>3</v>
      </c>
      <c r="L2424" t="s">
        <v>17048</v>
      </c>
      <c r="M2424" t="s">
        <v>17049</v>
      </c>
      <c r="N2424">
        <v>24</v>
      </c>
      <c r="O2424" t="s">
        <v>17050</v>
      </c>
      <c r="P2424" t="s">
        <v>64</v>
      </c>
      <c r="Q2424" t="s">
        <v>6922</v>
      </c>
      <c r="S2424">
        <v>1</v>
      </c>
      <c r="T2424" t="s">
        <v>6446</v>
      </c>
      <c r="U2424" t="s">
        <v>2213</v>
      </c>
      <c r="V2424" t="s">
        <v>17051</v>
      </c>
    </row>
    <row r="2425" spans="1:23" x14ac:dyDescent="0.25">
      <c r="A2425" t="s">
        <v>17052</v>
      </c>
      <c r="B2425">
        <v>1</v>
      </c>
      <c r="C2425" t="s">
        <v>17053</v>
      </c>
      <c r="D2425" t="s">
        <v>102</v>
      </c>
      <c r="F2425" t="s">
        <v>6199</v>
      </c>
      <c r="G2425">
        <v>0</v>
      </c>
      <c r="H2425" t="s">
        <v>7944</v>
      </c>
      <c r="I2425" t="s">
        <v>17053</v>
      </c>
      <c r="J2425">
        <v>18251</v>
      </c>
      <c r="K2425">
        <v>6</v>
      </c>
      <c r="L2425" t="s">
        <v>6665</v>
      </c>
      <c r="M2425" t="s">
        <v>6338</v>
      </c>
      <c r="N2425">
        <v>28</v>
      </c>
      <c r="O2425" t="s">
        <v>17054</v>
      </c>
      <c r="P2425" t="s">
        <v>102</v>
      </c>
      <c r="R2425">
        <v>2980137</v>
      </c>
      <c r="T2425" t="s">
        <v>6219</v>
      </c>
      <c r="V2425" t="s">
        <v>12890</v>
      </c>
      <c r="W2425">
        <v>29888</v>
      </c>
    </row>
    <row r="2426" spans="1:23" x14ac:dyDescent="0.25">
      <c r="A2426" t="s">
        <v>483</v>
      </c>
      <c r="B2426">
        <v>1</v>
      </c>
      <c r="C2426" t="s">
        <v>17055</v>
      </c>
      <c r="D2426" t="s">
        <v>126</v>
      </c>
      <c r="E2426" t="s">
        <v>17056</v>
      </c>
      <c r="F2426" t="s">
        <v>6199</v>
      </c>
      <c r="G2426">
        <v>0</v>
      </c>
      <c r="H2426" t="s">
        <v>6208</v>
      </c>
      <c r="I2426" t="s">
        <v>17055</v>
      </c>
      <c r="J2426">
        <v>13386</v>
      </c>
      <c r="K2426">
        <v>11</v>
      </c>
      <c r="L2426" t="s">
        <v>6253</v>
      </c>
      <c r="M2426" t="s">
        <v>17057</v>
      </c>
      <c r="N2426">
        <v>33</v>
      </c>
      <c r="O2426" t="s">
        <v>17058</v>
      </c>
      <c r="P2426" t="s">
        <v>126</v>
      </c>
      <c r="R2426">
        <v>14007</v>
      </c>
      <c r="T2426" t="s">
        <v>6204</v>
      </c>
      <c r="V2426" t="s">
        <v>17059</v>
      </c>
      <c r="W2426">
        <v>24834</v>
      </c>
    </row>
    <row r="2427" spans="1:23" x14ac:dyDescent="0.25">
      <c r="A2427" t="s">
        <v>17060</v>
      </c>
      <c r="B2427">
        <v>1</v>
      </c>
      <c r="C2427" t="s">
        <v>17061</v>
      </c>
      <c r="D2427" t="s">
        <v>126</v>
      </c>
      <c r="F2427" t="s">
        <v>6199</v>
      </c>
      <c r="G2427">
        <v>49</v>
      </c>
      <c r="H2427" t="s">
        <v>6208</v>
      </c>
      <c r="I2427" t="s">
        <v>17061</v>
      </c>
      <c r="K2427">
        <v>1</v>
      </c>
      <c r="L2427" t="s">
        <v>12230</v>
      </c>
      <c r="M2427" t="s">
        <v>8528</v>
      </c>
      <c r="N2427">
        <v>23</v>
      </c>
      <c r="O2427" t="s">
        <v>17062</v>
      </c>
      <c r="P2427" t="s">
        <v>126</v>
      </c>
      <c r="T2427" t="s">
        <v>6212</v>
      </c>
      <c r="V2427" t="s">
        <v>17063</v>
      </c>
    </row>
    <row r="2428" spans="1:23" x14ac:dyDescent="0.25">
      <c r="A2428" t="s">
        <v>561</v>
      </c>
      <c r="B2428">
        <v>1</v>
      </c>
      <c r="C2428" t="s">
        <v>17064</v>
      </c>
      <c r="D2428" t="s">
        <v>31</v>
      </c>
      <c r="E2428" t="s">
        <v>17065</v>
      </c>
      <c r="F2428" t="s">
        <v>6925</v>
      </c>
      <c r="G2428">
        <v>0</v>
      </c>
      <c r="H2428" t="s">
        <v>6359</v>
      </c>
      <c r="I2428" t="s">
        <v>17064</v>
      </c>
      <c r="J2428">
        <v>3253</v>
      </c>
      <c r="K2428">
        <v>22</v>
      </c>
      <c r="L2428" t="s">
        <v>17066</v>
      </c>
      <c r="M2428" t="s">
        <v>17067</v>
      </c>
      <c r="N2428">
        <v>43</v>
      </c>
      <c r="O2428" t="s">
        <v>17068</v>
      </c>
      <c r="P2428" t="s">
        <v>31</v>
      </c>
      <c r="R2428">
        <v>2148</v>
      </c>
      <c r="T2428" t="s">
        <v>6219</v>
      </c>
      <c r="V2428" t="s">
        <v>17069</v>
      </c>
      <c r="W2428">
        <v>5046</v>
      </c>
    </row>
    <row r="2429" spans="1:23" x14ac:dyDescent="0.25">
      <c r="A2429" t="s">
        <v>17070</v>
      </c>
      <c r="B2429">
        <v>1</v>
      </c>
      <c r="C2429" t="s">
        <v>17071</v>
      </c>
      <c r="D2429" t="s">
        <v>102</v>
      </c>
      <c r="F2429" t="s">
        <v>6231</v>
      </c>
      <c r="G2429">
        <v>19</v>
      </c>
      <c r="H2429" t="s">
        <v>6697</v>
      </c>
      <c r="I2429" t="s">
        <v>17071</v>
      </c>
      <c r="J2429">
        <v>11230</v>
      </c>
      <c r="K2429">
        <v>5</v>
      </c>
      <c r="L2429" t="s">
        <v>17072</v>
      </c>
      <c r="M2429" t="s">
        <v>9931</v>
      </c>
      <c r="N2429">
        <v>30</v>
      </c>
      <c r="O2429" t="s">
        <v>17073</v>
      </c>
      <c r="P2429" t="s">
        <v>102</v>
      </c>
      <c r="R2429">
        <v>13363</v>
      </c>
      <c r="T2429" t="s">
        <v>6417</v>
      </c>
      <c r="V2429" t="s">
        <v>17074</v>
      </c>
      <c r="W2429">
        <v>24083</v>
      </c>
    </row>
    <row r="2430" spans="1:23" x14ac:dyDescent="0.25">
      <c r="A2430" t="s">
        <v>17075</v>
      </c>
      <c r="B2430">
        <v>1</v>
      </c>
      <c r="C2430" t="s">
        <v>17076</v>
      </c>
      <c r="D2430" t="s">
        <v>6787</v>
      </c>
      <c r="E2430" t="s">
        <v>17077</v>
      </c>
      <c r="F2430" t="s">
        <v>6231</v>
      </c>
      <c r="G2430">
        <v>75</v>
      </c>
      <c r="H2430" t="s">
        <v>17078</v>
      </c>
      <c r="I2430" t="s">
        <v>17076</v>
      </c>
      <c r="J2430">
        <v>18636</v>
      </c>
      <c r="K2430">
        <v>6</v>
      </c>
      <c r="L2430" t="s">
        <v>17079</v>
      </c>
      <c r="M2430" t="s">
        <v>17080</v>
      </c>
      <c r="N2430">
        <v>29</v>
      </c>
      <c r="O2430" t="s">
        <v>17081</v>
      </c>
      <c r="P2430" t="s">
        <v>64</v>
      </c>
      <c r="R2430">
        <v>2578390</v>
      </c>
      <c r="T2430" t="s">
        <v>6212</v>
      </c>
      <c r="V2430" t="s">
        <v>7729</v>
      </c>
      <c r="W2430">
        <v>29939</v>
      </c>
    </row>
    <row r="2431" spans="1:23" x14ac:dyDescent="0.25">
      <c r="A2431" t="s">
        <v>17082</v>
      </c>
      <c r="B2431">
        <v>1</v>
      </c>
      <c r="C2431" t="s">
        <v>17083</v>
      </c>
      <c r="D2431" t="s">
        <v>29</v>
      </c>
      <c r="F2431" t="s">
        <v>6231</v>
      </c>
      <c r="G2431">
        <v>4</v>
      </c>
      <c r="H2431" t="s">
        <v>6462</v>
      </c>
      <c r="I2431" t="s">
        <v>17083</v>
      </c>
      <c r="J2431">
        <v>13429</v>
      </c>
      <c r="K2431">
        <v>1</v>
      </c>
      <c r="L2431" t="s">
        <v>17084</v>
      </c>
      <c r="M2431" t="s">
        <v>17085</v>
      </c>
      <c r="N2431">
        <v>30</v>
      </c>
      <c r="O2431" t="s">
        <v>17086</v>
      </c>
      <c r="P2431" t="s">
        <v>29</v>
      </c>
      <c r="R2431">
        <v>14594</v>
      </c>
      <c r="T2431" t="s">
        <v>6757</v>
      </c>
      <c r="V2431" t="s">
        <v>17087</v>
      </c>
      <c r="W2431">
        <v>25483</v>
      </c>
    </row>
    <row r="2432" spans="1:23" x14ac:dyDescent="0.25">
      <c r="A2432" t="s">
        <v>17088</v>
      </c>
      <c r="B2432">
        <v>1</v>
      </c>
      <c r="C2432" t="s">
        <v>17089</v>
      </c>
      <c r="D2432" t="s">
        <v>64</v>
      </c>
      <c r="F2432" t="s">
        <v>6199</v>
      </c>
      <c r="H2432" t="s">
        <v>6611</v>
      </c>
      <c r="I2432" t="s">
        <v>17089</v>
      </c>
      <c r="K2432">
        <v>0</v>
      </c>
      <c r="L2432" t="s">
        <v>17090</v>
      </c>
      <c r="M2432" t="s">
        <v>9032</v>
      </c>
      <c r="O2432" t="s">
        <v>17091</v>
      </c>
      <c r="P2432" t="s">
        <v>64</v>
      </c>
      <c r="T2432" t="s">
        <v>6313</v>
      </c>
    </row>
    <row r="2433" spans="1:23" x14ac:dyDescent="0.25">
      <c r="A2433" t="s">
        <v>17092</v>
      </c>
      <c r="B2433">
        <v>1</v>
      </c>
      <c r="C2433" t="s">
        <v>17093</v>
      </c>
      <c r="D2433" t="s">
        <v>29</v>
      </c>
      <c r="F2433" t="s">
        <v>6231</v>
      </c>
      <c r="G2433">
        <v>0</v>
      </c>
      <c r="H2433" t="s">
        <v>7690</v>
      </c>
      <c r="I2433" t="s">
        <v>17093</v>
      </c>
      <c r="K2433">
        <v>1</v>
      </c>
      <c r="L2433" t="s">
        <v>10119</v>
      </c>
      <c r="M2433" t="s">
        <v>7640</v>
      </c>
      <c r="N2433">
        <v>24</v>
      </c>
      <c r="O2433" t="s">
        <v>17094</v>
      </c>
      <c r="P2433" t="s">
        <v>29</v>
      </c>
      <c r="T2433" t="s">
        <v>6227</v>
      </c>
      <c r="V2433" t="s">
        <v>17095</v>
      </c>
    </row>
    <row r="2434" spans="1:23" x14ac:dyDescent="0.25">
      <c r="A2434" t="s">
        <v>174</v>
      </c>
      <c r="B2434">
        <v>1</v>
      </c>
      <c r="C2434" t="s">
        <v>17096</v>
      </c>
      <c r="D2434" t="s">
        <v>102</v>
      </c>
      <c r="E2434" t="s">
        <v>17097</v>
      </c>
      <c r="F2434" t="s">
        <v>6199</v>
      </c>
      <c r="G2434">
        <v>15</v>
      </c>
      <c r="H2434" t="s">
        <v>6739</v>
      </c>
      <c r="I2434" t="s">
        <v>17096</v>
      </c>
      <c r="J2434">
        <v>9331</v>
      </c>
      <c r="K2434">
        <v>13</v>
      </c>
      <c r="L2434" t="s">
        <v>6433</v>
      </c>
      <c r="M2434" t="s">
        <v>17098</v>
      </c>
      <c r="N2434">
        <v>34</v>
      </c>
      <c r="O2434" t="s">
        <v>17099</v>
      </c>
      <c r="P2434" t="s">
        <v>102</v>
      </c>
      <c r="R2434">
        <v>12563</v>
      </c>
      <c r="T2434" t="s">
        <v>6219</v>
      </c>
      <c r="V2434" t="s">
        <v>17100</v>
      </c>
      <c r="W2434">
        <v>9274</v>
      </c>
    </row>
    <row r="2435" spans="1:23" x14ac:dyDescent="0.25">
      <c r="A2435" t="s">
        <v>17101</v>
      </c>
      <c r="B2435">
        <v>1</v>
      </c>
      <c r="C2435" t="s">
        <v>17102</v>
      </c>
      <c r="D2435" t="s">
        <v>102</v>
      </c>
      <c r="F2435" t="s">
        <v>6199</v>
      </c>
      <c r="G2435">
        <v>0</v>
      </c>
      <c r="H2435" t="s">
        <v>6566</v>
      </c>
      <c r="I2435" t="s">
        <v>17102</v>
      </c>
      <c r="K2435">
        <v>1</v>
      </c>
      <c r="L2435" t="s">
        <v>6754</v>
      </c>
      <c r="M2435" t="s">
        <v>17103</v>
      </c>
      <c r="O2435" t="s">
        <v>17104</v>
      </c>
      <c r="P2435" t="s">
        <v>102</v>
      </c>
      <c r="T2435" t="s">
        <v>6346</v>
      </c>
    </row>
    <row r="2436" spans="1:23" x14ac:dyDescent="0.25">
      <c r="A2436" t="s">
        <v>5334</v>
      </c>
      <c r="B2436">
        <v>1</v>
      </c>
      <c r="C2436" t="s">
        <v>5335</v>
      </c>
      <c r="D2436" t="s">
        <v>102</v>
      </c>
      <c r="F2436" t="s">
        <v>6199</v>
      </c>
      <c r="G2436">
        <v>16</v>
      </c>
      <c r="H2436" t="s">
        <v>6837</v>
      </c>
      <c r="I2436" t="s">
        <v>5335</v>
      </c>
      <c r="J2436">
        <v>21729</v>
      </c>
      <c r="K2436">
        <v>6</v>
      </c>
      <c r="L2436" t="s">
        <v>17105</v>
      </c>
      <c r="M2436" t="s">
        <v>13001</v>
      </c>
      <c r="N2436">
        <v>27</v>
      </c>
      <c r="O2436" t="s">
        <v>17106</v>
      </c>
      <c r="P2436" t="s">
        <v>102</v>
      </c>
      <c r="R2436">
        <v>4035793</v>
      </c>
      <c r="T2436" t="s">
        <v>6219</v>
      </c>
      <c r="V2436" t="s">
        <v>17107</v>
      </c>
      <c r="W2436">
        <v>32836</v>
      </c>
    </row>
    <row r="2437" spans="1:23" x14ac:dyDescent="0.25">
      <c r="A2437" t="s">
        <v>17108</v>
      </c>
      <c r="B2437">
        <v>1</v>
      </c>
      <c r="C2437" t="s">
        <v>17109</v>
      </c>
      <c r="D2437" t="s">
        <v>102</v>
      </c>
      <c r="F2437" t="s">
        <v>6231</v>
      </c>
      <c r="G2437">
        <v>1</v>
      </c>
      <c r="H2437" t="s">
        <v>6421</v>
      </c>
      <c r="I2437" t="s">
        <v>17109</v>
      </c>
      <c r="J2437">
        <v>17376</v>
      </c>
      <c r="K2437">
        <v>1</v>
      </c>
      <c r="L2437" t="s">
        <v>6869</v>
      </c>
      <c r="M2437" t="s">
        <v>10540</v>
      </c>
      <c r="N2437">
        <v>25</v>
      </c>
      <c r="O2437" t="s">
        <v>17110</v>
      </c>
      <c r="P2437" t="s">
        <v>102</v>
      </c>
      <c r="R2437">
        <v>3895385</v>
      </c>
      <c r="T2437" t="s">
        <v>6417</v>
      </c>
      <c r="V2437" t="s">
        <v>17111</v>
      </c>
      <c r="W2437">
        <v>29083</v>
      </c>
    </row>
    <row r="2438" spans="1:23" x14ac:dyDescent="0.25">
      <c r="A2438" t="s">
        <v>17112</v>
      </c>
      <c r="B2438">
        <v>1</v>
      </c>
      <c r="C2438" t="s">
        <v>17113</v>
      </c>
      <c r="D2438" t="s">
        <v>126</v>
      </c>
      <c r="F2438" t="s">
        <v>6199</v>
      </c>
      <c r="G2438">
        <v>43</v>
      </c>
      <c r="H2438" t="s">
        <v>12291</v>
      </c>
      <c r="I2438" t="s">
        <v>17113</v>
      </c>
      <c r="K2438">
        <v>2</v>
      </c>
      <c r="L2438" t="s">
        <v>6321</v>
      </c>
      <c r="M2438" t="s">
        <v>17114</v>
      </c>
      <c r="N2438">
        <v>27</v>
      </c>
      <c r="O2438" t="s">
        <v>17115</v>
      </c>
      <c r="P2438" t="s">
        <v>126</v>
      </c>
      <c r="T2438" t="s">
        <v>6355</v>
      </c>
      <c r="V2438" t="s">
        <v>9201</v>
      </c>
    </row>
    <row r="2439" spans="1:23" x14ac:dyDescent="0.25">
      <c r="A2439" t="s">
        <v>75</v>
      </c>
      <c r="B2439">
        <v>1</v>
      </c>
      <c r="C2439" t="s">
        <v>1317</v>
      </c>
      <c r="D2439" t="s">
        <v>29</v>
      </c>
      <c r="E2439" t="s">
        <v>17116</v>
      </c>
      <c r="F2439" t="s">
        <v>6199</v>
      </c>
      <c r="G2439">
        <v>16</v>
      </c>
      <c r="H2439" t="s">
        <v>7391</v>
      </c>
      <c r="I2439" t="s">
        <v>1317</v>
      </c>
      <c r="J2439">
        <v>17922</v>
      </c>
      <c r="K2439">
        <v>10</v>
      </c>
      <c r="L2439" t="s">
        <v>8946</v>
      </c>
      <c r="M2439" t="s">
        <v>17117</v>
      </c>
      <c r="N2439">
        <v>31</v>
      </c>
      <c r="O2439" t="s">
        <v>17118</v>
      </c>
      <c r="P2439" t="s">
        <v>29</v>
      </c>
      <c r="R2439">
        <v>3046779</v>
      </c>
      <c r="S2439">
        <v>1</v>
      </c>
      <c r="T2439" t="s">
        <v>6227</v>
      </c>
      <c r="U2439" t="s">
        <v>2213</v>
      </c>
      <c r="V2439" t="s">
        <v>17119</v>
      </c>
      <c r="W2439">
        <v>29235</v>
      </c>
    </row>
    <row r="2440" spans="1:23" x14ac:dyDescent="0.25">
      <c r="A2440" t="s">
        <v>17120</v>
      </c>
      <c r="B2440">
        <v>1</v>
      </c>
      <c r="C2440" t="s">
        <v>17121</v>
      </c>
      <c r="D2440" t="s">
        <v>102</v>
      </c>
      <c r="F2440" t="s">
        <v>6199</v>
      </c>
      <c r="H2440" t="s">
        <v>7239</v>
      </c>
      <c r="I2440" t="s">
        <v>17121</v>
      </c>
      <c r="K2440">
        <v>1</v>
      </c>
      <c r="L2440" t="s">
        <v>7095</v>
      </c>
      <c r="M2440" t="s">
        <v>17122</v>
      </c>
      <c r="O2440" t="s">
        <v>17123</v>
      </c>
      <c r="P2440" t="s">
        <v>102</v>
      </c>
      <c r="T2440" t="s">
        <v>6264</v>
      </c>
    </row>
    <row r="2441" spans="1:23" x14ac:dyDescent="0.25">
      <c r="A2441" t="s">
        <v>17124</v>
      </c>
      <c r="B2441">
        <v>1</v>
      </c>
      <c r="C2441" t="s">
        <v>17125</v>
      </c>
      <c r="D2441" t="s">
        <v>102</v>
      </c>
      <c r="F2441" t="s">
        <v>6199</v>
      </c>
      <c r="G2441">
        <v>0</v>
      </c>
      <c r="H2441" t="s">
        <v>7341</v>
      </c>
      <c r="I2441" t="s">
        <v>17125</v>
      </c>
      <c r="K2441">
        <v>1</v>
      </c>
      <c r="L2441" t="s">
        <v>17126</v>
      </c>
      <c r="M2441" t="s">
        <v>17127</v>
      </c>
      <c r="N2441">
        <v>23</v>
      </c>
      <c r="O2441" t="s">
        <v>17128</v>
      </c>
      <c r="P2441" t="s">
        <v>102</v>
      </c>
      <c r="T2441" t="s">
        <v>6212</v>
      </c>
      <c r="V2441" t="s">
        <v>17129</v>
      </c>
    </row>
    <row r="2442" spans="1:23" x14ac:dyDescent="0.25">
      <c r="A2442" t="s">
        <v>17130</v>
      </c>
      <c r="B2442">
        <v>1</v>
      </c>
      <c r="C2442" t="s">
        <v>17131</v>
      </c>
      <c r="D2442" t="s">
        <v>64</v>
      </c>
      <c r="F2442" t="s">
        <v>6199</v>
      </c>
      <c r="G2442">
        <v>44</v>
      </c>
      <c r="H2442" t="s">
        <v>6629</v>
      </c>
      <c r="I2442" t="s">
        <v>17131</v>
      </c>
      <c r="K2442">
        <v>1</v>
      </c>
      <c r="L2442" t="s">
        <v>17132</v>
      </c>
      <c r="M2442" t="s">
        <v>17133</v>
      </c>
      <c r="N2442">
        <v>25</v>
      </c>
      <c r="O2442" t="s">
        <v>17134</v>
      </c>
      <c r="P2442" t="s">
        <v>64</v>
      </c>
      <c r="T2442" t="s">
        <v>6264</v>
      </c>
      <c r="V2442" t="s">
        <v>8986</v>
      </c>
    </row>
    <row r="2443" spans="1:23" x14ac:dyDescent="0.25">
      <c r="A2443" t="s">
        <v>17135</v>
      </c>
      <c r="B2443">
        <v>1</v>
      </c>
      <c r="C2443" t="s">
        <v>17136</v>
      </c>
      <c r="D2443" t="s">
        <v>102</v>
      </c>
      <c r="F2443" t="s">
        <v>6199</v>
      </c>
      <c r="G2443">
        <v>89</v>
      </c>
      <c r="H2443" t="s">
        <v>7189</v>
      </c>
      <c r="I2443" t="s">
        <v>17136</v>
      </c>
      <c r="J2443">
        <v>25652</v>
      </c>
      <c r="K2443">
        <v>2</v>
      </c>
      <c r="L2443" t="s">
        <v>7045</v>
      </c>
      <c r="M2443" t="s">
        <v>15944</v>
      </c>
      <c r="N2443">
        <v>26</v>
      </c>
      <c r="O2443" t="s">
        <v>17137</v>
      </c>
      <c r="P2443" t="s">
        <v>102</v>
      </c>
      <c r="T2443" t="s">
        <v>6212</v>
      </c>
      <c r="V2443" t="s">
        <v>6650</v>
      </c>
    </row>
    <row r="2444" spans="1:23" x14ac:dyDescent="0.25">
      <c r="A2444" t="s">
        <v>17138</v>
      </c>
      <c r="B2444">
        <v>1</v>
      </c>
      <c r="C2444" t="s">
        <v>17139</v>
      </c>
      <c r="D2444" t="s">
        <v>126</v>
      </c>
      <c r="F2444" t="s">
        <v>6199</v>
      </c>
      <c r="G2444">
        <v>47</v>
      </c>
      <c r="H2444" t="s">
        <v>6351</v>
      </c>
      <c r="I2444" t="s">
        <v>17139</v>
      </c>
      <c r="J2444">
        <v>19736</v>
      </c>
      <c r="K2444">
        <v>5</v>
      </c>
      <c r="L2444" t="s">
        <v>6560</v>
      </c>
      <c r="M2444" t="s">
        <v>14612</v>
      </c>
      <c r="N2444">
        <v>28</v>
      </c>
      <c r="O2444" t="s">
        <v>17140</v>
      </c>
      <c r="P2444" t="s">
        <v>126</v>
      </c>
      <c r="R2444">
        <v>2976147</v>
      </c>
      <c r="T2444" t="s">
        <v>6363</v>
      </c>
      <c r="V2444" t="s">
        <v>16170</v>
      </c>
      <c r="W2444">
        <v>30943</v>
      </c>
    </row>
    <row r="2445" spans="1:23" x14ac:dyDescent="0.25">
      <c r="A2445" t="s">
        <v>17141</v>
      </c>
      <c r="B2445">
        <v>1</v>
      </c>
      <c r="C2445" t="s">
        <v>17142</v>
      </c>
      <c r="D2445" t="s">
        <v>64</v>
      </c>
      <c r="F2445" t="s">
        <v>6199</v>
      </c>
      <c r="G2445">
        <v>35</v>
      </c>
      <c r="H2445" t="s">
        <v>6232</v>
      </c>
      <c r="I2445" t="s">
        <v>17142</v>
      </c>
      <c r="K2445">
        <v>2</v>
      </c>
      <c r="L2445" t="s">
        <v>17143</v>
      </c>
      <c r="M2445" t="s">
        <v>17144</v>
      </c>
      <c r="N2445">
        <v>25</v>
      </c>
      <c r="O2445" t="s">
        <v>17145</v>
      </c>
      <c r="P2445" t="s">
        <v>64</v>
      </c>
      <c r="T2445" t="s">
        <v>6446</v>
      </c>
      <c r="V2445" t="s">
        <v>11105</v>
      </c>
    </row>
    <row r="2446" spans="1:23" x14ac:dyDescent="0.25">
      <c r="A2446" t="s">
        <v>17146</v>
      </c>
      <c r="B2446">
        <v>1</v>
      </c>
      <c r="C2446" t="s">
        <v>17147</v>
      </c>
      <c r="D2446" t="s">
        <v>102</v>
      </c>
      <c r="F2446" t="s">
        <v>6199</v>
      </c>
      <c r="G2446">
        <v>0</v>
      </c>
      <c r="H2446" t="s">
        <v>6410</v>
      </c>
      <c r="I2446" t="s">
        <v>17147</v>
      </c>
      <c r="J2446">
        <v>18583</v>
      </c>
      <c r="K2446">
        <v>9</v>
      </c>
      <c r="L2446" t="s">
        <v>17148</v>
      </c>
      <c r="M2446" t="s">
        <v>17149</v>
      </c>
      <c r="N2446">
        <v>33</v>
      </c>
      <c r="O2446" t="s">
        <v>17150</v>
      </c>
      <c r="P2446" t="s">
        <v>102</v>
      </c>
      <c r="R2446">
        <v>2577153</v>
      </c>
      <c r="T2446" t="s">
        <v>6212</v>
      </c>
      <c r="V2446" t="s">
        <v>17151</v>
      </c>
      <c r="W2446">
        <v>29787</v>
      </c>
    </row>
    <row r="2447" spans="1:23" x14ac:dyDescent="0.25">
      <c r="A2447" t="s">
        <v>170</v>
      </c>
      <c r="B2447">
        <v>1</v>
      </c>
      <c r="C2447" t="s">
        <v>1499</v>
      </c>
      <c r="D2447" t="s">
        <v>102</v>
      </c>
      <c r="E2447" t="s">
        <v>17152</v>
      </c>
      <c r="F2447" t="s">
        <v>6199</v>
      </c>
      <c r="G2447">
        <v>10</v>
      </c>
      <c r="H2447" t="s">
        <v>6336</v>
      </c>
      <c r="I2447" t="s">
        <v>1499</v>
      </c>
      <c r="J2447">
        <v>18882</v>
      </c>
      <c r="K2447">
        <v>9</v>
      </c>
      <c r="L2447" t="s">
        <v>8198</v>
      </c>
      <c r="M2447" t="s">
        <v>17153</v>
      </c>
      <c r="N2447">
        <v>33</v>
      </c>
      <c r="O2447" t="s">
        <v>17154</v>
      </c>
      <c r="P2447" t="s">
        <v>102</v>
      </c>
      <c r="R2447">
        <v>2977187</v>
      </c>
      <c r="S2447">
        <v>3</v>
      </c>
      <c r="T2447" t="s">
        <v>6219</v>
      </c>
      <c r="U2447" t="s">
        <v>2278</v>
      </c>
      <c r="V2447" t="s">
        <v>9242</v>
      </c>
      <c r="W2447">
        <v>30182</v>
      </c>
    </row>
    <row r="2448" spans="1:23" x14ac:dyDescent="0.25">
      <c r="A2448" t="s">
        <v>17155</v>
      </c>
      <c r="B2448">
        <v>1</v>
      </c>
      <c r="C2448" t="s">
        <v>17156</v>
      </c>
      <c r="D2448" t="s">
        <v>64</v>
      </c>
      <c r="E2448" t="s">
        <v>17157</v>
      </c>
      <c r="F2448" t="s">
        <v>6199</v>
      </c>
      <c r="G2448">
        <v>34</v>
      </c>
      <c r="H2448" t="s">
        <v>6405</v>
      </c>
      <c r="I2448" t="s">
        <v>17156</v>
      </c>
      <c r="J2448">
        <v>18488</v>
      </c>
      <c r="K2448">
        <v>6</v>
      </c>
      <c r="L2448" t="s">
        <v>9289</v>
      </c>
      <c r="M2448" t="s">
        <v>11246</v>
      </c>
      <c r="N2448">
        <v>29</v>
      </c>
      <c r="O2448" t="s">
        <v>17158</v>
      </c>
      <c r="P2448" t="s">
        <v>64</v>
      </c>
      <c r="R2448">
        <v>2972283</v>
      </c>
      <c r="T2448" t="s">
        <v>6346</v>
      </c>
      <c r="V2448" t="s">
        <v>17159</v>
      </c>
      <c r="W2448">
        <v>29700</v>
      </c>
    </row>
    <row r="2449" spans="1:23" x14ac:dyDescent="0.25">
      <c r="A2449" t="s">
        <v>17160</v>
      </c>
      <c r="B2449">
        <v>1</v>
      </c>
      <c r="C2449" t="s">
        <v>17161</v>
      </c>
      <c r="D2449" t="s">
        <v>102</v>
      </c>
      <c r="F2449" t="s">
        <v>6199</v>
      </c>
      <c r="G2449">
        <v>0</v>
      </c>
      <c r="H2449" t="s">
        <v>6776</v>
      </c>
      <c r="I2449" t="s">
        <v>17161</v>
      </c>
      <c r="J2449">
        <v>21954</v>
      </c>
      <c r="K2449">
        <v>2</v>
      </c>
      <c r="L2449" t="s">
        <v>7075</v>
      </c>
      <c r="M2449" t="s">
        <v>17162</v>
      </c>
      <c r="N2449">
        <v>24</v>
      </c>
      <c r="O2449" t="s">
        <v>17163</v>
      </c>
      <c r="P2449" t="s">
        <v>102</v>
      </c>
      <c r="T2449" t="s">
        <v>6227</v>
      </c>
      <c r="V2449" t="s">
        <v>17164</v>
      </c>
      <c r="W2449">
        <v>33094</v>
      </c>
    </row>
    <row r="2450" spans="1:23" x14ac:dyDescent="0.25">
      <c r="A2450" t="s">
        <v>17165</v>
      </c>
      <c r="B2450">
        <v>1</v>
      </c>
      <c r="C2450" t="s">
        <v>17166</v>
      </c>
      <c r="D2450" t="s">
        <v>102</v>
      </c>
      <c r="F2450" t="s">
        <v>6199</v>
      </c>
      <c r="G2450">
        <v>4</v>
      </c>
      <c r="H2450" t="s">
        <v>6776</v>
      </c>
      <c r="I2450" t="s">
        <v>17166</v>
      </c>
      <c r="K2450">
        <v>1</v>
      </c>
      <c r="L2450" t="s">
        <v>9727</v>
      </c>
      <c r="M2450" t="s">
        <v>17167</v>
      </c>
      <c r="N2450">
        <v>24</v>
      </c>
      <c r="O2450" t="s">
        <v>17168</v>
      </c>
      <c r="P2450" t="s">
        <v>102</v>
      </c>
      <c r="T2450" t="s">
        <v>6264</v>
      </c>
      <c r="V2450" t="s">
        <v>17169</v>
      </c>
    </row>
    <row r="2451" spans="1:23" x14ac:dyDescent="0.25">
      <c r="A2451" t="s">
        <v>2141</v>
      </c>
      <c r="B2451">
        <v>1</v>
      </c>
      <c r="C2451" t="s">
        <v>2852</v>
      </c>
      <c r="D2451" t="s">
        <v>29</v>
      </c>
      <c r="F2451" t="s">
        <v>6199</v>
      </c>
      <c r="G2451">
        <v>5</v>
      </c>
      <c r="H2451" t="s">
        <v>7139</v>
      </c>
      <c r="I2451" t="s">
        <v>2852</v>
      </c>
      <c r="J2451">
        <v>22493</v>
      </c>
      <c r="K2451">
        <v>5</v>
      </c>
      <c r="L2451" t="s">
        <v>7416</v>
      </c>
      <c r="M2451" t="s">
        <v>6253</v>
      </c>
      <c r="N2451">
        <v>26</v>
      </c>
      <c r="O2451" t="s">
        <v>17170</v>
      </c>
      <c r="P2451" t="s">
        <v>29</v>
      </c>
      <c r="S2451">
        <v>2</v>
      </c>
      <c r="T2451" t="s">
        <v>6227</v>
      </c>
      <c r="U2451" t="s">
        <v>70</v>
      </c>
      <c r="V2451" t="s">
        <v>11977</v>
      </c>
    </row>
    <row r="2452" spans="1:23" x14ac:dyDescent="0.25">
      <c r="A2452" t="s">
        <v>549</v>
      </c>
      <c r="B2452">
        <v>1</v>
      </c>
      <c r="C2452" t="s">
        <v>17171</v>
      </c>
      <c r="D2452" t="s">
        <v>29</v>
      </c>
      <c r="E2452" t="s">
        <v>17172</v>
      </c>
      <c r="F2452" t="s">
        <v>6231</v>
      </c>
      <c r="G2452">
        <v>3</v>
      </c>
      <c r="H2452" t="s">
        <v>6405</v>
      </c>
      <c r="I2452" t="s">
        <v>17171</v>
      </c>
      <c r="J2452">
        <v>13910</v>
      </c>
      <c r="K2452">
        <v>10</v>
      </c>
      <c r="L2452" t="s">
        <v>6240</v>
      </c>
      <c r="M2452" t="s">
        <v>17173</v>
      </c>
      <c r="N2452">
        <v>38</v>
      </c>
      <c r="O2452" t="s">
        <v>17174</v>
      </c>
      <c r="P2452" t="s">
        <v>29</v>
      </c>
      <c r="R2452">
        <v>14878</v>
      </c>
      <c r="T2452" t="s">
        <v>6204</v>
      </c>
      <c r="V2452" t="s">
        <v>17175</v>
      </c>
      <c r="W2452">
        <v>25732</v>
      </c>
    </row>
    <row r="2453" spans="1:23" x14ac:dyDescent="0.25">
      <c r="A2453" t="s">
        <v>17176</v>
      </c>
      <c r="B2453">
        <v>1</v>
      </c>
      <c r="C2453" t="s">
        <v>17177</v>
      </c>
      <c r="D2453" t="s">
        <v>31</v>
      </c>
      <c r="F2453" t="s">
        <v>6231</v>
      </c>
      <c r="G2453">
        <v>1</v>
      </c>
      <c r="H2453" t="s">
        <v>6421</v>
      </c>
      <c r="I2453" t="s">
        <v>17177</v>
      </c>
      <c r="J2453">
        <v>15979</v>
      </c>
      <c r="K2453">
        <v>1</v>
      </c>
      <c r="L2453" t="s">
        <v>17178</v>
      </c>
      <c r="M2453" t="s">
        <v>17179</v>
      </c>
      <c r="N2453">
        <v>25</v>
      </c>
      <c r="O2453" t="s">
        <v>17180</v>
      </c>
      <c r="P2453" t="s">
        <v>31</v>
      </c>
      <c r="R2453">
        <v>17041</v>
      </c>
      <c r="T2453" t="s">
        <v>7359</v>
      </c>
      <c r="V2453" t="s">
        <v>17181</v>
      </c>
      <c r="W2453">
        <v>27799</v>
      </c>
    </row>
    <row r="2454" spans="1:23" x14ac:dyDescent="0.25">
      <c r="A2454" t="s">
        <v>17182</v>
      </c>
      <c r="B2454">
        <v>1</v>
      </c>
      <c r="C2454" t="s">
        <v>17183</v>
      </c>
      <c r="D2454" t="s">
        <v>64</v>
      </c>
      <c r="F2454" t="s">
        <v>6199</v>
      </c>
      <c r="G2454">
        <v>0</v>
      </c>
      <c r="H2454" t="s">
        <v>6252</v>
      </c>
      <c r="I2454" t="s">
        <v>17183</v>
      </c>
      <c r="J2454">
        <v>19643</v>
      </c>
      <c r="K2454">
        <v>5</v>
      </c>
      <c r="L2454" t="s">
        <v>17184</v>
      </c>
      <c r="M2454" t="s">
        <v>9513</v>
      </c>
      <c r="N2454">
        <v>29</v>
      </c>
      <c r="O2454" t="s">
        <v>17185</v>
      </c>
      <c r="P2454" t="s">
        <v>64</v>
      </c>
      <c r="T2454" t="s">
        <v>6346</v>
      </c>
      <c r="V2454" t="s">
        <v>17186</v>
      </c>
      <c r="W2454">
        <v>30486</v>
      </c>
    </row>
    <row r="2455" spans="1:23" x14ac:dyDescent="0.25">
      <c r="A2455" t="s">
        <v>594</v>
      </c>
      <c r="B2455">
        <v>1</v>
      </c>
      <c r="C2455" t="s">
        <v>17187</v>
      </c>
      <c r="D2455" t="s">
        <v>31</v>
      </c>
      <c r="F2455" t="s">
        <v>6231</v>
      </c>
      <c r="G2455">
        <v>2</v>
      </c>
      <c r="H2455" t="s">
        <v>6405</v>
      </c>
      <c r="I2455" t="s">
        <v>17187</v>
      </c>
      <c r="J2455">
        <v>1269</v>
      </c>
      <c r="K2455">
        <v>12</v>
      </c>
      <c r="L2455" t="s">
        <v>7608</v>
      </c>
      <c r="M2455" t="s">
        <v>17188</v>
      </c>
      <c r="N2455">
        <v>34</v>
      </c>
      <c r="O2455" t="s">
        <v>17189</v>
      </c>
      <c r="P2455" t="s">
        <v>31</v>
      </c>
      <c r="R2455">
        <v>11688</v>
      </c>
      <c r="T2455" t="s">
        <v>6249</v>
      </c>
      <c r="V2455" t="s">
        <v>17190</v>
      </c>
      <c r="W2455">
        <v>9032</v>
      </c>
    </row>
    <row r="2456" spans="1:23" x14ac:dyDescent="0.25">
      <c r="A2456" t="s">
        <v>17191</v>
      </c>
      <c r="B2456">
        <v>1</v>
      </c>
      <c r="C2456" t="s">
        <v>17192</v>
      </c>
      <c r="D2456" t="s">
        <v>126</v>
      </c>
      <c r="F2456" t="s">
        <v>6199</v>
      </c>
      <c r="G2456">
        <v>86</v>
      </c>
      <c r="H2456" t="s">
        <v>6200</v>
      </c>
      <c r="I2456" t="s">
        <v>17192</v>
      </c>
      <c r="J2456">
        <v>21683</v>
      </c>
      <c r="K2456">
        <v>2</v>
      </c>
      <c r="L2456" t="s">
        <v>7122</v>
      </c>
      <c r="M2456" t="s">
        <v>15733</v>
      </c>
      <c r="N2456">
        <v>23</v>
      </c>
      <c r="O2456" t="s">
        <v>17193</v>
      </c>
      <c r="P2456" t="s">
        <v>126</v>
      </c>
      <c r="R2456">
        <v>4243318</v>
      </c>
      <c r="T2456" t="s">
        <v>6212</v>
      </c>
      <c r="V2456" t="s">
        <v>17194</v>
      </c>
      <c r="W2456">
        <v>33186</v>
      </c>
    </row>
    <row r="2457" spans="1:23" x14ac:dyDescent="0.25">
      <c r="A2457" t="s">
        <v>1314</v>
      </c>
      <c r="B2457">
        <v>1</v>
      </c>
      <c r="C2457" t="s">
        <v>1313</v>
      </c>
      <c r="D2457" t="s">
        <v>102</v>
      </c>
      <c r="F2457" t="s">
        <v>6199</v>
      </c>
      <c r="G2457">
        <v>18</v>
      </c>
      <c r="H2457" t="s">
        <v>6739</v>
      </c>
      <c r="I2457" t="s">
        <v>1313</v>
      </c>
      <c r="J2457">
        <v>25894</v>
      </c>
      <c r="K2457">
        <v>1</v>
      </c>
      <c r="L2457" t="s">
        <v>8489</v>
      </c>
      <c r="M2457" t="s">
        <v>17195</v>
      </c>
      <c r="N2457">
        <v>23</v>
      </c>
      <c r="O2457" t="s">
        <v>17196</v>
      </c>
      <c r="P2457" t="s">
        <v>102</v>
      </c>
      <c r="S2457">
        <v>3</v>
      </c>
      <c r="T2457" t="s">
        <v>6219</v>
      </c>
      <c r="U2457" t="s">
        <v>2217</v>
      </c>
      <c r="V2457" t="s">
        <v>13986</v>
      </c>
    </row>
    <row r="2458" spans="1:23" x14ac:dyDescent="0.25">
      <c r="A2458" t="s">
        <v>17197</v>
      </c>
      <c r="B2458">
        <v>1</v>
      </c>
      <c r="C2458" t="s">
        <v>17198</v>
      </c>
      <c r="D2458" t="s">
        <v>102</v>
      </c>
      <c r="E2458" t="s">
        <v>17199</v>
      </c>
      <c r="F2458" t="s">
        <v>6231</v>
      </c>
      <c r="G2458">
        <v>15</v>
      </c>
      <c r="H2458" t="s">
        <v>6232</v>
      </c>
      <c r="I2458" t="s">
        <v>17198</v>
      </c>
      <c r="J2458">
        <v>21115</v>
      </c>
      <c r="K2458">
        <v>6</v>
      </c>
      <c r="L2458" t="s">
        <v>17200</v>
      </c>
      <c r="M2458" t="s">
        <v>17201</v>
      </c>
      <c r="N2458">
        <v>28</v>
      </c>
      <c r="O2458" t="s">
        <v>17202</v>
      </c>
      <c r="P2458" t="s">
        <v>102</v>
      </c>
      <c r="R2458">
        <v>3128317</v>
      </c>
      <c r="T2458" t="s">
        <v>6204</v>
      </c>
      <c r="V2458" t="s">
        <v>17203</v>
      </c>
      <c r="W2458">
        <v>32019</v>
      </c>
    </row>
    <row r="2459" spans="1:23" x14ac:dyDescent="0.25">
      <c r="A2459" t="s">
        <v>17204</v>
      </c>
      <c r="B2459">
        <v>1</v>
      </c>
      <c r="C2459" t="s">
        <v>17205</v>
      </c>
      <c r="D2459" t="s">
        <v>64</v>
      </c>
      <c r="F2459" t="s">
        <v>6231</v>
      </c>
      <c r="G2459">
        <v>42</v>
      </c>
      <c r="H2459" t="s">
        <v>6837</v>
      </c>
      <c r="I2459" t="s">
        <v>17205</v>
      </c>
      <c r="J2459">
        <v>16636</v>
      </c>
      <c r="K2459">
        <v>6</v>
      </c>
      <c r="L2459" t="s">
        <v>7416</v>
      </c>
      <c r="M2459" t="s">
        <v>12205</v>
      </c>
      <c r="N2459">
        <v>29</v>
      </c>
      <c r="O2459" t="s">
        <v>17206</v>
      </c>
      <c r="P2459" t="s">
        <v>64</v>
      </c>
      <c r="R2459">
        <v>17282</v>
      </c>
      <c r="T2459" t="s">
        <v>6417</v>
      </c>
      <c r="V2459" t="s">
        <v>17207</v>
      </c>
      <c r="W2459">
        <v>27971</v>
      </c>
    </row>
    <row r="2460" spans="1:23" x14ac:dyDescent="0.25">
      <c r="A2460" t="s">
        <v>17208</v>
      </c>
      <c r="B2460">
        <v>1</v>
      </c>
      <c r="C2460" t="s">
        <v>17209</v>
      </c>
      <c r="D2460" t="s">
        <v>102</v>
      </c>
      <c r="F2460" t="s">
        <v>6199</v>
      </c>
      <c r="G2460">
        <v>82</v>
      </c>
      <c r="H2460" t="s">
        <v>6837</v>
      </c>
      <c r="I2460" t="s">
        <v>17209</v>
      </c>
      <c r="J2460">
        <v>26802</v>
      </c>
      <c r="K2460">
        <v>0</v>
      </c>
      <c r="L2460" t="s">
        <v>17210</v>
      </c>
      <c r="M2460" t="s">
        <v>17211</v>
      </c>
      <c r="N2460">
        <v>26</v>
      </c>
      <c r="O2460" t="s">
        <v>17212</v>
      </c>
      <c r="P2460" t="s">
        <v>102</v>
      </c>
      <c r="T2460" t="s">
        <v>6212</v>
      </c>
      <c r="U2460" t="s">
        <v>2221</v>
      </c>
      <c r="V2460" t="s">
        <v>7595</v>
      </c>
    </row>
    <row r="2461" spans="1:23" x14ac:dyDescent="0.25">
      <c r="A2461" t="s">
        <v>17213</v>
      </c>
      <c r="B2461">
        <v>1</v>
      </c>
      <c r="C2461" t="s">
        <v>17214</v>
      </c>
      <c r="D2461" t="s">
        <v>126</v>
      </c>
      <c r="F2461" t="s">
        <v>6199</v>
      </c>
      <c r="H2461" t="s">
        <v>2866</v>
      </c>
      <c r="I2461" t="s">
        <v>17214</v>
      </c>
      <c r="K2461">
        <v>1</v>
      </c>
      <c r="L2461" t="s">
        <v>17215</v>
      </c>
      <c r="M2461" t="s">
        <v>17216</v>
      </c>
      <c r="N2461">
        <v>24</v>
      </c>
      <c r="O2461" t="s">
        <v>17217</v>
      </c>
      <c r="P2461" t="s">
        <v>126</v>
      </c>
      <c r="T2461" t="s">
        <v>6227</v>
      </c>
      <c r="V2461" t="s">
        <v>12247</v>
      </c>
    </row>
    <row r="2462" spans="1:23" x14ac:dyDescent="0.25">
      <c r="A2462" t="s">
        <v>17218</v>
      </c>
      <c r="B2462">
        <v>1</v>
      </c>
      <c r="C2462" t="s">
        <v>17219</v>
      </c>
      <c r="D2462" t="s">
        <v>64</v>
      </c>
      <c r="F2462" t="s">
        <v>6199</v>
      </c>
      <c r="H2462" t="s">
        <v>6260</v>
      </c>
      <c r="I2462" t="s">
        <v>17219</v>
      </c>
      <c r="K2462">
        <v>1</v>
      </c>
      <c r="L2462" t="s">
        <v>7769</v>
      </c>
      <c r="M2462" t="s">
        <v>17220</v>
      </c>
      <c r="N2462">
        <v>22</v>
      </c>
      <c r="O2462" t="s">
        <v>17221</v>
      </c>
      <c r="P2462" t="s">
        <v>64</v>
      </c>
      <c r="T2462" t="s">
        <v>6446</v>
      </c>
      <c r="V2462" t="s">
        <v>17222</v>
      </c>
    </row>
    <row r="2463" spans="1:23" x14ac:dyDescent="0.25">
      <c r="A2463" t="s">
        <v>17223</v>
      </c>
      <c r="B2463">
        <v>1</v>
      </c>
      <c r="C2463" t="s">
        <v>17224</v>
      </c>
      <c r="D2463" t="s">
        <v>29</v>
      </c>
      <c r="E2463" t="s">
        <v>17225</v>
      </c>
      <c r="F2463" t="s">
        <v>6231</v>
      </c>
      <c r="G2463">
        <v>5</v>
      </c>
      <c r="H2463" t="s">
        <v>6868</v>
      </c>
      <c r="I2463" t="s">
        <v>17224</v>
      </c>
      <c r="J2463">
        <v>20759</v>
      </c>
      <c r="K2463">
        <v>3</v>
      </c>
      <c r="L2463" t="s">
        <v>6368</v>
      </c>
      <c r="M2463" t="s">
        <v>17226</v>
      </c>
      <c r="N2463">
        <v>27</v>
      </c>
      <c r="O2463" t="s">
        <v>17227</v>
      </c>
      <c r="P2463" t="s">
        <v>29</v>
      </c>
      <c r="R2463">
        <v>3042876</v>
      </c>
      <c r="T2463" t="s">
        <v>6227</v>
      </c>
      <c r="V2463" t="s">
        <v>14275</v>
      </c>
      <c r="W2463">
        <v>31936</v>
      </c>
    </row>
    <row r="2464" spans="1:23" x14ac:dyDescent="0.25">
      <c r="A2464" t="s">
        <v>17228</v>
      </c>
      <c r="B2464">
        <v>1</v>
      </c>
      <c r="C2464" t="s">
        <v>17229</v>
      </c>
      <c r="F2464" t="s">
        <v>6231</v>
      </c>
      <c r="G2464">
        <v>0</v>
      </c>
      <c r="H2464" t="s">
        <v>30</v>
      </c>
      <c r="I2464" t="s">
        <v>17229</v>
      </c>
      <c r="J2464">
        <v>17896</v>
      </c>
      <c r="L2464" t="s">
        <v>7613</v>
      </c>
      <c r="M2464" t="s">
        <v>17230</v>
      </c>
      <c r="O2464" t="s">
        <v>17231</v>
      </c>
      <c r="P2464" t="s">
        <v>30</v>
      </c>
      <c r="T2464" t="s">
        <v>30</v>
      </c>
    </row>
    <row r="2465" spans="1:23" x14ac:dyDescent="0.25">
      <c r="A2465" t="s">
        <v>503</v>
      </c>
      <c r="B2465">
        <v>1</v>
      </c>
      <c r="C2465" t="s">
        <v>17232</v>
      </c>
      <c r="D2465" t="s">
        <v>102</v>
      </c>
      <c r="E2465" t="s">
        <v>17233</v>
      </c>
      <c r="F2465" t="s">
        <v>6231</v>
      </c>
      <c r="G2465">
        <v>83</v>
      </c>
      <c r="H2465" t="s">
        <v>6260</v>
      </c>
      <c r="I2465" t="s">
        <v>17232</v>
      </c>
      <c r="J2465">
        <v>19100</v>
      </c>
      <c r="K2465">
        <v>5</v>
      </c>
      <c r="L2465" t="s">
        <v>17234</v>
      </c>
      <c r="M2465" t="s">
        <v>17235</v>
      </c>
      <c r="N2465">
        <v>27</v>
      </c>
      <c r="O2465" t="s">
        <v>17236</v>
      </c>
      <c r="P2465" t="s">
        <v>102</v>
      </c>
      <c r="R2465">
        <v>3051923</v>
      </c>
      <c r="T2465" t="s">
        <v>6219</v>
      </c>
      <c r="V2465" t="s">
        <v>17237</v>
      </c>
      <c r="W2465">
        <v>30332</v>
      </c>
    </row>
    <row r="2466" spans="1:23" x14ac:dyDescent="0.25">
      <c r="A2466" t="s">
        <v>17238</v>
      </c>
      <c r="B2466">
        <v>1</v>
      </c>
      <c r="C2466" t="s">
        <v>17239</v>
      </c>
      <c r="D2466" t="s">
        <v>102</v>
      </c>
      <c r="F2466" t="s">
        <v>6199</v>
      </c>
      <c r="G2466">
        <v>84</v>
      </c>
      <c r="H2466" t="s">
        <v>6697</v>
      </c>
      <c r="I2466" t="s">
        <v>17239</v>
      </c>
      <c r="J2466">
        <v>26953</v>
      </c>
      <c r="K2466">
        <v>0</v>
      </c>
      <c r="L2466" t="s">
        <v>11574</v>
      </c>
      <c r="M2466" t="s">
        <v>9032</v>
      </c>
      <c r="N2466">
        <v>23</v>
      </c>
      <c r="O2466" t="s">
        <v>17240</v>
      </c>
      <c r="P2466" t="s">
        <v>102</v>
      </c>
      <c r="S2466">
        <v>8</v>
      </c>
      <c r="T2466" t="s">
        <v>6219</v>
      </c>
      <c r="U2466" t="s">
        <v>2278</v>
      </c>
      <c r="V2466" t="s">
        <v>17241</v>
      </c>
    </row>
    <row r="2467" spans="1:23" x14ac:dyDescent="0.25">
      <c r="A2467" t="s">
        <v>5196</v>
      </c>
      <c r="B2467">
        <v>1</v>
      </c>
      <c r="C2467" t="s">
        <v>5197</v>
      </c>
      <c r="D2467" t="s">
        <v>126</v>
      </c>
      <c r="F2467" t="s">
        <v>6199</v>
      </c>
      <c r="G2467">
        <v>9</v>
      </c>
      <c r="H2467" t="s">
        <v>6200</v>
      </c>
      <c r="I2467" t="s">
        <v>5197</v>
      </c>
      <c r="J2467">
        <v>22506</v>
      </c>
      <c r="K2467">
        <v>5</v>
      </c>
      <c r="L2467" t="s">
        <v>7884</v>
      </c>
      <c r="M2467" t="s">
        <v>7095</v>
      </c>
      <c r="N2467">
        <v>26</v>
      </c>
      <c r="O2467" t="s">
        <v>17242</v>
      </c>
      <c r="P2467" t="s">
        <v>126</v>
      </c>
      <c r="S2467">
        <v>5</v>
      </c>
      <c r="T2467" t="s">
        <v>6204</v>
      </c>
      <c r="U2467" t="s">
        <v>2219</v>
      </c>
      <c r="V2467" t="s">
        <v>17243</v>
      </c>
    </row>
    <row r="2468" spans="1:23" x14ac:dyDescent="0.25">
      <c r="A2468" t="s">
        <v>17244</v>
      </c>
      <c r="B2468">
        <v>1</v>
      </c>
      <c r="C2468" t="s">
        <v>17245</v>
      </c>
      <c r="D2468" t="s">
        <v>102</v>
      </c>
      <c r="F2468" t="s">
        <v>6199</v>
      </c>
      <c r="G2468">
        <v>13</v>
      </c>
      <c r="H2468" t="s">
        <v>15116</v>
      </c>
      <c r="I2468" t="s">
        <v>17245</v>
      </c>
      <c r="J2468">
        <v>26803</v>
      </c>
      <c r="K2468">
        <v>0</v>
      </c>
      <c r="L2468" t="s">
        <v>17246</v>
      </c>
      <c r="M2468" t="s">
        <v>17247</v>
      </c>
      <c r="O2468" t="s">
        <v>17248</v>
      </c>
      <c r="P2468" t="s">
        <v>102</v>
      </c>
      <c r="T2468" t="s">
        <v>6313</v>
      </c>
      <c r="U2468" t="s">
        <v>2241</v>
      </c>
    </row>
    <row r="2469" spans="1:23" x14ac:dyDescent="0.25">
      <c r="A2469" t="s">
        <v>17249</v>
      </c>
      <c r="B2469">
        <v>1</v>
      </c>
      <c r="C2469" t="s">
        <v>17250</v>
      </c>
      <c r="D2469" t="s">
        <v>64</v>
      </c>
      <c r="F2469" t="s">
        <v>6199</v>
      </c>
      <c r="G2469">
        <v>42</v>
      </c>
      <c r="H2469" t="s">
        <v>6471</v>
      </c>
      <c r="I2469" t="s">
        <v>17250</v>
      </c>
      <c r="J2469">
        <v>28405</v>
      </c>
      <c r="K2469">
        <v>0</v>
      </c>
      <c r="L2469" t="s">
        <v>7076</v>
      </c>
      <c r="M2469" t="s">
        <v>17251</v>
      </c>
      <c r="O2469" t="s">
        <v>17252</v>
      </c>
      <c r="P2469" t="s">
        <v>64</v>
      </c>
      <c r="T2469" t="s">
        <v>6264</v>
      </c>
      <c r="U2469" t="s">
        <v>2246</v>
      </c>
    </row>
    <row r="2470" spans="1:23" x14ac:dyDescent="0.25">
      <c r="A2470" t="s">
        <v>479</v>
      </c>
      <c r="B2470">
        <v>1</v>
      </c>
      <c r="C2470" t="s">
        <v>17253</v>
      </c>
      <c r="D2470" t="s">
        <v>6787</v>
      </c>
      <c r="E2470" t="s">
        <v>17254</v>
      </c>
      <c r="F2470" t="s">
        <v>6925</v>
      </c>
      <c r="G2470">
        <v>0</v>
      </c>
      <c r="H2470" t="s">
        <v>6351</v>
      </c>
      <c r="I2470" t="s">
        <v>17253</v>
      </c>
      <c r="J2470">
        <v>14783</v>
      </c>
      <c r="K2470">
        <v>11</v>
      </c>
      <c r="L2470" t="s">
        <v>6778</v>
      </c>
      <c r="M2470" t="s">
        <v>17255</v>
      </c>
      <c r="N2470">
        <v>33</v>
      </c>
      <c r="O2470" t="s">
        <v>17256</v>
      </c>
      <c r="P2470" t="s">
        <v>64</v>
      </c>
      <c r="R2470">
        <v>13940</v>
      </c>
      <c r="T2470" t="s">
        <v>6204</v>
      </c>
      <c r="V2470" t="s">
        <v>17257</v>
      </c>
      <c r="W2470">
        <v>24760</v>
      </c>
    </row>
    <row r="2471" spans="1:23" x14ac:dyDescent="0.25">
      <c r="A2471" t="s">
        <v>17258</v>
      </c>
      <c r="B2471">
        <v>1</v>
      </c>
      <c r="C2471" t="s">
        <v>17259</v>
      </c>
      <c r="D2471" t="s">
        <v>102</v>
      </c>
      <c r="F2471" t="s">
        <v>6199</v>
      </c>
      <c r="G2471">
        <v>18</v>
      </c>
      <c r="H2471" t="s">
        <v>6239</v>
      </c>
      <c r="I2471" t="s">
        <v>17259</v>
      </c>
      <c r="J2471">
        <v>17043</v>
      </c>
      <c r="K2471">
        <v>10</v>
      </c>
      <c r="L2471" t="s">
        <v>6625</v>
      </c>
      <c r="M2471" t="s">
        <v>8746</v>
      </c>
      <c r="O2471" t="s">
        <v>17260</v>
      </c>
      <c r="P2471" t="s">
        <v>102</v>
      </c>
      <c r="R2471">
        <v>2514269</v>
      </c>
      <c r="T2471" t="s">
        <v>6212</v>
      </c>
      <c r="W2471">
        <v>28652</v>
      </c>
    </row>
    <row r="2472" spans="1:23" x14ac:dyDescent="0.25">
      <c r="A2472" t="s">
        <v>17261</v>
      </c>
      <c r="B2472">
        <v>1</v>
      </c>
      <c r="C2472" t="s">
        <v>17262</v>
      </c>
      <c r="D2472" t="s">
        <v>102</v>
      </c>
      <c r="F2472" t="s">
        <v>6231</v>
      </c>
      <c r="G2472">
        <v>12</v>
      </c>
      <c r="H2472" t="s">
        <v>8155</v>
      </c>
      <c r="I2472" t="s">
        <v>17262</v>
      </c>
      <c r="J2472">
        <v>15216</v>
      </c>
      <c r="K2472">
        <v>7</v>
      </c>
      <c r="L2472" t="s">
        <v>17263</v>
      </c>
      <c r="M2472" t="s">
        <v>8076</v>
      </c>
      <c r="N2472">
        <v>29</v>
      </c>
      <c r="O2472" t="s">
        <v>17264</v>
      </c>
      <c r="P2472" t="s">
        <v>102</v>
      </c>
      <c r="R2472">
        <v>15822</v>
      </c>
      <c r="T2472" t="s">
        <v>7359</v>
      </c>
      <c r="V2472" t="s">
        <v>17265</v>
      </c>
      <c r="W2472">
        <v>26715</v>
      </c>
    </row>
    <row r="2473" spans="1:23" x14ac:dyDescent="0.25">
      <c r="A2473" t="s">
        <v>1903</v>
      </c>
      <c r="B2473">
        <v>1</v>
      </c>
      <c r="C2473" t="s">
        <v>2695</v>
      </c>
      <c r="D2473" t="s">
        <v>126</v>
      </c>
      <c r="E2473" t="s">
        <v>17266</v>
      </c>
      <c r="F2473" t="s">
        <v>6199</v>
      </c>
      <c r="G2473">
        <v>87</v>
      </c>
      <c r="H2473" t="s">
        <v>6208</v>
      </c>
      <c r="I2473" t="s">
        <v>2695</v>
      </c>
      <c r="J2473">
        <v>20884</v>
      </c>
      <c r="K2473">
        <v>7</v>
      </c>
      <c r="L2473" t="s">
        <v>6822</v>
      </c>
      <c r="M2473" t="s">
        <v>17267</v>
      </c>
      <c r="N2473">
        <v>29</v>
      </c>
      <c r="O2473" t="s">
        <v>17268</v>
      </c>
      <c r="P2473" t="s">
        <v>126</v>
      </c>
      <c r="R2473">
        <v>3843945</v>
      </c>
      <c r="S2473">
        <v>4</v>
      </c>
      <c r="T2473" t="s">
        <v>6227</v>
      </c>
      <c r="U2473" t="s">
        <v>2219</v>
      </c>
      <c r="V2473" t="s">
        <v>17269</v>
      </c>
      <c r="W2473">
        <v>31969</v>
      </c>
    </row>
    <row r="2474" spans="1:23" x14ac:dyDescent="0.25">
      <c r="A2474" t="s">
        <v>17270</v>
      </c>
      <c r="B2474">
        <v>1</v>
      </c>
      <c r="C2474" t="s">
        <v>17271</v>
      </c>
      <c r="D2474" t="s">
        <v>102</v>
      </c>
      <c r="F2474" t="s">
        <v>6199</v>
      </c>
      <c r="G2474">
        <v>18</v>
      </c>
      <c r="H2474" t="s">
        <v>6776</v>
      </c>
      <c r="I2474" t="s">
        <v>17271</v>
      </c>
      <c r="K2474">
        <v>1</v>
      </c>
      <c r="L2474" t="s">
        <v>7800</v>
      </c>
      <c r="M2474" t="s">
        <v>17272</v>
      </c>
      <c r="N2474">
        <v>24</v>
      </c>
      <c r="O2474" t="s">
        <v>17273</v>
      </c>
      <c r="P2474" t="s">
        <v>102</v>
      </c>
      <c r="T2474" t="s">
        <v>6227</v>
      </c>
      <c r="V2474" t="s">
        <v>12215</v>
      </c>
    </row>
    <row r="2475" spans="1:23" x14ac:dyDescent="0.25">
      <c r="A2475" t="s">
        <v>462</v>
      </c>
      <c r="B2475">
        <v>1</v>
      </c>
      <c r="C2475" t="s">
        <v>17274</v>
      </c>
      <c r="D2475" t="s">
        <v>126</v>
      </c>
      <c r="E2475" t="s">
        <v>17275</v>
      </c>
      <c r="F2475" t="s">
        <v>6199</v>
      </c>
      <c r="G2475">
        <v>0</v>
      </c>
      <c r="H2475" t="s">
        <v>6664</v>
      </c>
      <c r="I2475" t="s">
        <v>17274</v>
      </c>
      <c r="J2475">
        <v>18101</v>
      </c>
      <c r="K2475">
        <v>6</v>
      </c>
      <c r="L2475" t="s">
        <v>17276</v>
      </c>
      <c r="M2475" t="s">
        <v>10362</v>
      </c>
      <c r="N2475">
        <v>29</v>
      </c>
      <c r="O2475" t="s">
        <v>17277</v>
      </c>
      <c r="P2475" t="s">
        <v>126</v>
      </c>
      <c r="R2475">
        <v>2978727</v>
      </c>
      <c r="T2475" t="s">
        <v>6355</v>
      </c>
      <c r="V2475" t="s">
        <v>17278</v>
      </c>
      <c r="W2475">
        <v>29418</v>
      </c>
    </row>
    <row r="2476" spans="1:23" x14ac:dyDescent="0.25">
      <c r="A2476" t="s">
        <v>17279</v>
      </c>
      <c r="B2476">
        <v>1</v>
      </c>
      <c r="C2476" t="s">
        <v>17280</v>
      </c>
      <c r="D2476" t="s">
        <v>31</v>
      </c>
      <c r="F2476" t="s">
        <v>6199</v>
      </c>
      <c r="G2476">
        <v>6</v>
      </c>
      <c r="H2476" t="s">
        <v>6421</v>
      </c>
      <c r="I2476" t="s">
        <v>17280</v>
      </c>
      <c r="J2476">
        <v>17287</v>
      </c>
      <c r="K2476">
        <v>7</v>
      </c>
      <c r="L2476" t="s">
        <v>7405</v>
      </c>
      <c r="M2476" t="s">
        <v>17281</v>
      </c>
      <c r="N2476">
        <v>29</v>
      </c>
      <c r="O2476" t="s">
        <v>17282</v>
      </c>
      <c r="P2476" t="s">
        <v>31</v>
      </c>
      <c r="R2476">
        <v>2522211</v>
      </c>
      <c r="T2476" t="s">
        <v>6212</v>
      </c>
      <c r="V2476" t="s">
        <v>8385</v>
      </c>
      <c r="W2476">
        <v>29057</v>
      </c>
    </row>
    <row r="2477" spans="1:23" x14ac:dyDescent="0.25">
      <c r="A2477" t="s">
        <v>17283</v>
      </c>
      <c r="B2477">
        <v>1</v>
      </c>
      <c r="C2477" t="s">
        <v>17284</v>
      </c>
      <c r="D2477" t="s">
        <v>102</v>
      </c>
      <c r="E2477" t="s">
        <v>17285</v>
      </c>
      <c r="F2477" t="s">
        <v>6199</v>
      </c>
      <c r="G2477">
        <v>9</v>
      </c>
      <c r="H2477" t="s">
        <v>6739</v>
      </c>
      <c r="I2477" t="s">
        <v>17284</v>
      </c>
      <c r="J2477">
        <v>20524</v>
      </c>
      <c r="K2477">
        <v>4</v>
      </c>
      <c r="L2477" t="s">
        <v>6625</v>
      </c>
      <c r="M2477" t="s">
        <v>17286</v>
      </c>
      <c r="N2477">
        <v>27</v>
      </c>
      <c r="O2477" t="s">
        <v>17287</v>
      </c>
      <c r="P2477" t="s">
        <v>102</v>
      </c>
      <c r="R2477">
        <v>3042741</v>
      </c>
      <c r="T2477" t="s">
        <v>6219</v>
      </c>
      <c r="V2477" t="s">
        <v>13180</v>
      </c>
      <c r="W2477">
        <v>31376</v>
      </c>
    </row>
    <row r="2478" spans="1:23" x14ac:dyDescent="0.25">
      <c r="A2478" t="s">
        <v>17288</v>
      </c>
      <c r="B2478">
        <v>1</v>
      </c>
      <c r="C2478" t="s">
        <v>17289</v>
      </c>
      <c r="D2478" t="s">
        <v>102</v>
      </c>
      <c r="F2478" t="s">
        <v>6199</v>
      </c>
      <c r="H2478" t="s">
        <v>6296</v>
      </c>
      <c r="I2478" t="s">
        <v>17289</v>
      </c>
      <c r="J2478">
        <v>26851</v>
      </c>
      <c r="K2478">
        <v>0</v>
      </c>
      <c r="L2478" t="s">
        <v>9765</v>
      </c>
      <c r="M2478" t="s">
        <v>8876</v>
      </c>
      <c r="N2478">
        <v>25</v>
      </c>
      <c r="O2478" t="s">
        <v>17290</v>
      </c>
      <c r="P2478" t="s">
        <v>102</v>
      </c>
      <c r="S2478">
        <v>6</v>
      </c>
      <c r="T2478" t="s">
        <v>6227</v>
      </c>
      <c r="U2478" t="s">
        <v>2217</v>
      </c>
      <c r="V2478" t="s">
        <v>17291</v>
      </c>
    </row>
    <row r="2479" spans="1:23" x14ac:dyDescent="0.25">
      <c r="A2479" t="s">
        <v>17292</v>
      </c>
      <c r="B2479">
        <v>1</v>
      </c>
      <c r="C2479" t="s">
        <v>17293</v>
      </c>
      <c r="D2479" t="s">
        <v>6610</v>
      </c>
      <c r="F2479" t="s">
        <v>6199</v>
      </c>
      <c r="G2479">
        <v>0</v>
      </c>
      <c r="H2479" t="s">
        <v>7921</v>
      </c>
      <c r="I2479" t="s">
        <v>17293</v>
      </c>
      <c r="J2479">
        <v>17233</v>
      </c>
      <c r="K2479">
        <v>10</v>
      </c>
      <c r="L2479" t="s">
        <v>17294</v>
      </c>
      <c r="M2479" t="s">
        <v>6796</v>
      </c>
      <c r="N2479">
        <v>32</v>
      </c>
      <c r="O2479" t="s">
        <v>17295</v>
      </c>
      <c r="P2479" t="s">
        <v>6610</v>
      </c>
      <c r="R2479">
        <v>2510870</v>
      </c>
      <c r="T2479" t="s">
        <v>6219</v>
      </c>
      <c r="V2479" t="s">
        <v>17296</v>
      </c>
      <c r="W2479">
        <v>28657</v>
      </c>
    </row>
    <row r="2480" spans="1:23" x14ac:dyDescent="0.25">
      <c r="A2480" t="s">
        <v>17297</v>
      </c>
      <c r="B2480">
        <v>1</v>
      </c>
      <c r="C2480" t="s">
        <v>17298</v>
      </c>
      <c r="D2480" t="s">
        <v>64</v>
      </c>
      <c r="F2480" t="s">
        <v>6199</v>
      </c>
      <c r="G2480">
        <v>47</v>
      </c>
      <c r="H2480" t="s">
        <v>6200</v>
      </c>
      <c r="I2480" t="s">
        <v>17298</v>
      </c>
      <c r="J2480">
        <v>19329</v>
      </c>
      <c r="K2480">
        <v>5</v>
      </c>
      <c r="L2480" t="s">
        <v>6246</v>
      </c>
      <c r="M2480" t="s">
        <v>17299</v>
      </c>
      <c r="N2480">
        <v>27</v>
      </c>
      <c r="O2480" t="s">
        <v>17300</v>
      </c>
      <c r="P2480" t="s">
        <v>64</v>
      </c>
      <c r="R2480">
        <v>3040036</v>
      </c>
      <c r="T2480" t="s">
        <v>6212</v>
      </c>
      <c r="V2480" t="s">
        <v>17301</v>
      </c>
      <c r="W2480">
        <v>30562</v>
      </c>
    </row>
    <row r="2481" spans="1:23" x14ac:dyDescent="0.25">
      <c r="A2481" t="s">
        <v>17302</v>
      </c>
      <c r="B2481">
        <v>1</v>
      </c>
      <c r="C2481" t="s">
        <v>17303</v>
      </c>
      <c r="D2481" t="s">
        <v>126</v>
      </c>
      <c r="F2481" t="s">
        <v>6199</v>
      </c>
      <c r="H2481" t="s">
        <v>6658</v>
      </c>
      <c r="I2481" t="s">
        <v>17303</v>
      </c>
      <c r="K2481">
        <v>1</v>
      </c>
      <c r="L2481" t="s">
        <v>7416</v>
      </c>
      <c r="M2481" t="s">
        <v>10011</v>
      </c>
      <c r="N2481">
        <v>23</v>
      </c>
      <c r="O2481" t="s">
        <v>17304</v>
      </c>
      <c r="P2481" t="s">
        <v>126</v>
      </c>
      <c r="T2481" t="s">
        <v>6204</v>
      </c>
      <c r="V2481" t="s">
        <v>17305</v>
      </c>
    </row>
    <row r="2482" spans="1:23" x14ac:dyDescent="0.25">
      <c r="A2482" t="s">
        <v>17306</v>
      </c>
      <c r="B2482">
        <v>1</v>
      </c>
      <c r="C2482" t="s">
        <v>17307</v>
      </c>
      <c r="D2482" t="s">
        <v>102</v>
      </c>
      <c r="F2482" t="s">
        <v>6199</v>
      </c>
      <c r="G2482">
        <v>40</v>
      </c>
      <c r="H2482" t="s">
        <v>6260</v>
      </c>
      <c r="I2482" t="s">
        <v>17307</v>
      </c>
      <c r="J2482">
        <v>28589</v>
      </c>
      <c r="K2482">
        <v>0</v>
      </c>
      <c r="L2482" t="s">
        <v>17308</v>
      </c>
      <c r="M2482" t="s">
        <v>6598</v>
      </c>
      <c r="N2482">
        <v>22</v>
      </c>
      <c r="O2482" t="s">
        <v>17309</v>
      </c>
      <c r="P2482" t="s">
        <v>102</v>
      </c>
      <c r="T2482" t="s">
        <v>6264</v>
      </c>
      <c r="U2482" t="s">
        <v>2209</v>
      </c>
      <c r="V2482" t="s">
        <v>17310</v>
      </c>
    </row>
    <row r="2483" spans="1:23" x14ac:dyDescent="0.25">
      <c r="A2483" t="s">
        <v>17311</v>
      </c>
      <c r="B2483">
        <v>1</v>
      </c>
      <c r="C2483" t="s">
        <v>17312</v>
      </c>
      <c r="D2483" t="s">
        <v>64</v>
      </c>
      <c r="F2483" t="s">
        <v>6199</v>
      </c>
      <c r="H2483" t="s">
        <v>6336</v>
      </c>
      <c r="I2483" t="s">
        <v>17312</v>
      </c>
      <c r="K2483">
        <v>1</v>
      </c>
      <c r="L2483" t="s">
        <v>7800</v>
      </c>
      <c r="M2483" t="s">
        <v>6262</v>
      </c>
      <c r="N2483">
        <v>23</v>
      </c>
      <c r="O2483" t="s">
        <v>17313</v>
      </c>
      <c r="P2483" t="s">
        <v>64</v>
      </c>
      <c r="T2483" t="s">
        <v>6264</v>
      </c>
      <c r="V2483" t="s">
        <v>17314</v>
      </c>
    </row>
    <row r="2484" spans="1:23" x14ac:dyDescent="0.25">
      <c r="A2484" t="s">
        <v>5381</v>
      </c>
      <c r="B2484">
        <v>1</v>
      </c>
      <c r="C2484" t="s">
        <v>5382</v>
      </c>
      <c r="D2484" t="s">
        <v>64</v>
      </c>
      <c r="F2484" t="s">
        <v>6199</v>
      </c>
      <c r="G2484">
        <v>14</v>
      </c>
      <c r="H2484" t="s">
        <v>6342</v>
      </c>
      <c r="I2484" t="s">
        <v>5382</v>
      </c>
      <c r="K2484">
        <v>1</v>
      </c>
      <c r="L2484" t="s">
        <v>17315</v>
      </c>
      <c r="M2484" t="s">
        <v>13919</v>
      </c>
      <c r="N2484">
        <v>22</v>
      </c>
      <c r="O2484" t="s">
        <v>17316</v>
      </c>
      <c r="P2484" t="s">
        <v>64</v>
      </c>
      <c r="T2484" t="s">
        <v>6446</v>
      </c>
      <c r="V2484" t="s">
        <v>17317</v>
      </c>
    </row>
    <row r="2485" spans="1:23" x14ac:dyDescent="0.25">
      <c r="A2485" t="s">
        <v>1395</v>
      </c>
      <c r="B2485">
        <v>1</v>
      </c>
      <c r="C2485" t="s">
        <v>1394</v>
      </c>
      <c r="D2485" t="s">
        <v>126</v>
      </c>
      <c r="F2485" t="s">
        <v>6199</v>
      </c>
      <c r="G2485">
        <v>49</v>
      </c>
      <c r="H2485" t="s">
        <v>7921</v>
      </c>
      <c r="I2485" t="s">
        <v>1394</v>
      </c>
      <c r="J2485">
        <v>26956</v>
      </c>
      <c r="K2485">
        <v>0</v>
      </c>
      <c r="L2485" t="s">
        <v>17318</v>
      </c>
      <c r="M2485" t="s">
        <v>17319</v>
      </c>
      <c r="N2485">
        <v>23</v>
      </c>
      <c r="O2485" t="s">
        <v>17320</v>
      </c>
      <c r="P2485" t="s">
        <v>126</v>
      </c>
      <c r="S2485">
        <v>4</v>
      </c>
      <c r="T2485" t="s">
        <v>6227</v>
      </c>
      <c r="U2485" t="s">
        <v>2210</v>
      </c>
      <c r="V2485" t="s">
        <v>17321</v>
      </c>
    </row>
    <row r="2486" spans="1:23" x14ac:dyDescent="0.25">
      <c r="A2486" t="s">
        <v>17322</v>
      </c>
      <c r="B2486">
        <v>1</v>
      </c>
      <c r="C2486" t="s">
        <v>17323</v>
      </c>
      <c r="D2486" t="s">
        <v>102</v>
      </c>
      <c r="E2486" t="s">
        <v>17324</v>
      </c>
      <c r="F2486" t="s">
        <v>6231</v>
      </c>
      <c r="G2486">
        <v>86</v>
      </c>
      <c r="H2486" t="s">
        <v>6232</v>
      </c>
      <c r="I2486" t="s">
        <v>17323</v>
      </c>
      <c r="J2486">
        <v>18711</v>
      </c>
      <c r="K2486">
        <v>6</v>
      </c>
      <c r="L2486" t="s">
        <v>8314</v>
      </c>
      <c r="M2486" t="s">
        <v>17325</v>
      </c>
      <c r="N2486">
        <v>27</v>
      </c>
      <c r="O2486" t="s">
        <v>17326</v>
      </c>
      <c r="P2486" t="s">
        <v>102</v>
      </c>
      <c r="R2486">
        <v>2974198</v>
      </c>
      <c r="T2486" t="s">
        <v>6227</v>
      </c>
      <c r="V2486" t="s">
        <v>13417</v>
      </c>
      <c r="W2486">
        <v>30019</v>
      </c>
    </row>
    <row r="2487" spans="1:23" x14ac:dyDescent="0.25">
      <c r="A2487" t="s">
        <v>17327</v>
      </c>
      <c r="B2487">
        <v>1</v>
      </c>
      <c r="C2487" t="s">
        <v>17328</v>
      </c>
      <c r="F2487" t="s">
        <v>6231</v>
      </c>
      <c r="G2487">
        <v>0</v>
      </c>
      <c r="H2487" t="s">
        <v>30</v>
      </c>
      <c r="I2487" t="s">
        <v>17328</v>
      </c>
      <c r="J2487">
        <v>17822</v>
      </c>
      <c r="K2487">
        <v>0</v>
      </c>
      <c r="L2487" t="s">
        <v>17329</v>
      </c>
      <c r="M2487" t="s">
        <v>17330</v>
      </c>
      <c r="O2487" t="s">
        <v>17331</v>
      </c>
      <c r="P2487" t="s">
        <v>30</v>
      </c>
      <c r="T2487" t="s">
        <v>30</v>
      </c>
    </row>
    <row r="2488" spans="1:23" x14ac:dyDescent="0.25">
      <c r="A2488" t="s">
        <v>17332</v>
      </c>
      <c r="B2488">
        <v>1</v>
      </c>
      <c r="C2488" t="s">
        <v>17333</v>
      </c>
      <c r="D2488" t="s">
        <v>126</v>
      </c>
      <c r="F2488" t="s">
        <v>6199</v>
      </c>
      <c r="G2488">
        <v>0</v>
      </c>
      <c r="H2488" t="s">
        <v>17334</v>
      </c>
      <c r="I2488" t="s">
        <v>17333</v>
      </c>
      <c r="J2488">
        <v>22473</v>
      </c>
      <c r="K2488">
        <v>2</v>
      </c>
      <c r="L2488" t="s">
        <v>7488</v>
      </c>
      <c r="M2488" t="s">
        <v>6598</v>
      </c>
      <c r="N2488">
        <v>27</v>
      </c>
      <c r="O2488" t="s">
        <v>17335</v>
      </c>
      <c r="P2488" t="s">
        <v>126</v>
      </c>
      <c r="T2488" t="s">
        <v>9483</v>
      </c>
      <c r="V2488" t="s">
        <v>17336</v>
      </c>
      <c r="W2488">
        <v>33362</v>
      </c>
    </row>
    <row r="2489" spans="1:23" x14ac:dyDescent="0.25">
      <c r="A2489" t="s">
        <v>5234</v>
      </c>
      <c r="B2489">
        <v>1</v>
      </c>
      <c r="C2489" t="s">
        <v>5235</v>
      </c>
      <c r="D2489" t="s">
        <v>64</v>
      </c>
      <c r="F2489" t="s">
        <v>6199</v>
      </c>
      <c r="G2489">
        <v>41</v>
      </c>
      <c r="H2489" t="s">
        <v>6471</v>
      </c>
      <c r="I2489" t="s">
        <v>5235</v>
      </c>
      <c r="K2489">
        <v>1</v>
      </c>
      <c r="L2489" t="s">
        <v>17127</v>
      </c>
      <c r="M2489" t="s">
        <v>6796</v>
      </c>
      <c r="N2489">
        <v>24</v>
      </c>
      <c r="O2489" t="s">
        <v>17337</v>
      </c>
      <c r="P2489" t="s">
        <v>64</v>
      </c>
      <c r="T2489" t="s">
        <v>6346</v>
      </c>
      <c r="V2489" t="s">
        <v>17338</v>
      </c>
    </row>
    <row r="2490" spans="1:23" x14ac:dyDescent="0.25">
      <c r="A2490" t="s">
        <v>17339</v>
      </c>
      <c r="B2490">
        <v>1</v>
      </c>
      <c r="C2490" t="s">
        <v>17340</v>
      </c>
      <c r="D2490" t="s">
        <v>102</v>
      </c>
      <c r="F2490" t="s">
        <v>6199</v>
      </c>
      <c r="G2490">
        <v>80</v>
      </c>
      <c r="H2490" t="s">
        <v>8014</v>
      </c>
      <c r="I2490" t="s">
        <v>17340</v>
      </c>
      <c r="J2490">
        <v>28507</v>
      </c>
      <c r="K2490">
        <v>0</v>
      </c>
      <c r="L2490" t="s">
        <v>6548</v>
      </c>
      <c r="M2490" t="s">
        <v>17341</v>
      </c>
      <c r="O2490" t="s">
        <v>17342</v>
      </c>
      <c r="P2490" t="s">
        <v>102</v>
      </c>
      <c r="T2490" t="s">
        <v>6332</v>
      </c>
      <c r="U2490" t="s">
        <v>62</v>
      </c>
    </row>
    <row r="2491" spans="1:23" x14ac:dyDescent="0.25">
      <c r="A2491" t="s">
        <v>17343</v>
      </c>
      <c r="B2491">
        <v>1</v>
      </c>
      <c r="C2491" t="s">
        <v>17344</v>
      </c>
      <c r="D2491" t="s">
        <v>64</v>
      </c>
      <c r="E2491" t="s">
        <v>17345</v>
      </c>
      <c r="F2491" t="s">
        <v>6199</v>
      </c>
      <c r="G2491">
        <v>38</v>
      </c>
      <c r="H2491" t="s">
        <v>6232</v>
      </c>
      <c r="I2491" t="s">
        <v>17344</v>
      </c>
      <c r="J2491">
        <v>20103</v>
      </c>
      <c r="K2491">
        <v>5</v>
      </c>
      <c r="L2491" t="s">
        <v>8156</v>
      </c>
      <c r="M2491" t="s">
        <v>17346</v>
      </c>
      <c r="N2491">
        <v>27</v>
      </c>
      <c r="O2491" t="s">
        <v>17347</v>
      </c>
      <c r="P2491" t="s">
        <v>64</v>
      </c>
      <c r="R2491">
        <v>3116642</v>
      </c>
      <c r="T2491" t="s">
        <v>6264</v>
      </c>
      <c r="V2491" t="s">
        <v>13669</v>
      </c>
      <c r="W2491">
        <v>31302</v>
      </c>
    </row>
    <row r="2492" spans="1:23" x14ac:dyDescent="0.25">
      <c r="A2492" t="s">
        <v>101</v>
      </c>
      <c r="B2492">
        <v>1</v>
      </c>
      <c r="C2492" t="s">
        <v>5378</v>
      </c>
      <c r="D2492" t="s">
        <v>102</v>
      </c>
      <c r="E2492" t="s">
        <v>17348</v>
      </c>
      <c r="F2492" t="s">
        <v>6199</v>
      </c>
      <c r="G2492">
        <v>0</v>
      </c>
      <c r="H2492" t="s">
        <v>6697</v>
      </c>
      <c r="I2492" t="s">
        <v>5378</v>
      </c>
      <c r="J2492">
        <v>11056</v>
      </c>
      <c r="K2492">
        <v>12</v>
      </c>
      <c r="L2492" t="s">
        <v>7502</v>
      </c>
      <c r="M2492" t="s">
        <v>6338</v>
      </c>
      <c r="N2492">
        <v>33</v>
      </c>
      <c r="O2492" t="s">
        <v>17349</v>
      </c>
      <c r="P2492" t="s">
        <v>102</v>
      </c>
      <c r="R2492">
        <v>13934</v>
      </c>
      <c r="T2492" t="s">
        <v>6313</v>
      </c>
      <c r="V2492" t="s">
        <v>17350</v>
      </c>
      <c r="W2492">
        <v>24171</v>
      </c>
    </row>
    <row r="2493" spans="1:23" x14ac:dyDescent="0.25">
      <c r="A2493" t="s">
        <v>17351</v>
      </c>
      <c r="B2493">
        <v>1</v>
      </c>
      <c r="C2493" t="s">
        <v>17352</v>
      </c>
      <c r="D2493" t="s">
        <v>29</v>
      </c>
      <c r="F2493" t="s">
        <v>6231</v>
      </c>
      <c r="G2493">
        <v>6</v>
      </c>
      <c r="H2493" t="s">
        <v>6629</v>
      </c>
      <c r="I2493" t="s">
        <v>17352</v>
      </c>
      <c r="J2493">
        <v>17077</v>
      </c>
      <c r="K2493">
        <v>1</v>
      </c>
      <c r="L2493" t="s">
        <v>9210</v>
      </c>
      <c r="M2493" t="s">
        <v>6605</v>
      </c>
      <c r="N2493">
        <v>30</v>
      </c>
      <c r="O2493" t="s">
        <v>17353</v>
      </c>
      <c r="P2493" t="s">
        <v>29</v>
      </c>
      <c r="R2493">
        <v>13309</v>
      </c>
      <c r="T2493" t="s">
        <v>6249</v>
      </c>
      <c r="V2493" t="s">
        <v>14449</v>
      </c>
      <c r="W2493">
        <v>24539</v>
      </c>
    </row>
    <row r="2494" spans="1:23" x14ac:dyDescent="0.25">
      <c r="A2494" t="s">
        <v>17354</v>
      </c>
      <c r="B2494">
        <v>1</v>
      </c>
      <c r="C2494" t="s">
        <v>17355</v>
      </c>
      <c r="D2494" t="s">
        <v>64</v>
      </c>
      <c r="F2494" t="s">
        <v>6231</v>
      </c>
      <c r="G2494">
        <v>40</v>
      </c>
      <c r="H2494" t="s">
        <v>6289</v>
      </c>
      <c r="I2494" t="s">
        <v>17355</v>
      </c>
      <c r="J2494">
        <v>16758</v>
      </c>
      <c r="K2494">
        <v>1</v>
      </c>
      <c r="L2494" t="s">
        <v>6018</v>
      </c>
      <c r="M2494" t="s">
        <v>8746</v>
      </c>
      <c r="N2494">
        <v>26</v>
      </c>
      <c r="O2494" t="s">
        <v>17356</v>
      </c>
      <c r="P2494" t="s">
        <v>64</v>
      </c>
      <c r="R2494">
        <v>2467210</v>
      </c>
      <c r="T2494" t="s">
        <v>7359</v>
      </c>
      <c r="V2494" t="s">
        <v>17357</v>
      </c>
      <c r="W2494">
        <v>28331</v>
      </c>
    </row>
    <row r="2495" spans="1:23" x14ac:dyDescent="0.25">
      <c r="A2495" t="s">
        <v>17358</v>
      </c>
      <c r="B2495">
        <v>1</v>
      </c>
      <c r="C2495" t="s">
        <v>17359</v>
      </c>
      <c r="D2495" t="s">
        <v>102</v>
      </c>
      <c r="F2495" t="s">
        <v>6199</v>
      </c>
      <c r="G2495">
        <v>16</v>
      </c>
      <c r="H2495" t="s">
        <v>6336</v>
      </c>
      <c r="I2495" t="s">
        <v>17359</v>
      </c>
      <c r="J2495">
        <v>22644</v>
      </c>
      <c r="K2495">
        <v>5</v>
      </c>
      <c r="L2495" t="s">
        <v>13681</v>
      </c>
      <c r="M2495" t="s">
        <v>10888</v>
      </c>
      <c r="N2495">
        <v>29</v>
      </c>
      <c r="O2495" t="s">
        <v>17360</v>
      </c>
      <c r="P2495" t="s">
        <v>102</v>
      </c>
      <c r="Q2495" t="s">
        <v>7628</v>
      </c>
      <c r="S2495">
        <v>7</v>
      </c>
      <c r="T2495" t="s">
        <v>6446</v>
      </c>
      <c r="U2495" t="s">
        <v>2219</v>
      </c>
      <c r="V2495" t="s">
        <v>17361</v>
      </c>
    </row>
    <row r="2496" spans="1:23" x14ac:dyDescent="0.25">
      <c r="A2496" t="s">
        <v>464</v>
      </c>
      <c r="B2496">
        <v>1</v>
      </c>
      <c r="C2496" t="s">
        <v>17362</v>
      </c>
      <c r="D2496" t="s">
        <v>102</v>
      </c>
      <c r="E2496" t="s">
        <v>17363</v>
      </c>
      <c r="F2496" t="s">
        <v>6231</v>
      </c>
      <c r="G2496">
        <v>0</v>
      </c>
      <c r="H2496" t="s">
        <v>7391</v>
      </c>
      <c r="I2496" t="s">
        <v>17362</v>
      </c>
      <c r="J2496">
        <v>18508</v>
      </c>
      <c r="K2496">
        <v>6</v>
      </c>
      <c r="L2496" t="s">
        <v>8080</v>
      </c>
      <c r="M2496" t="s">
        <v>6655</v>
      </c>
      <c r="N2496">
        <v>27</v>
      </c>
      <c r="O2496" t="s">
        <v>17364</v>
      </c>
      <c r="P2496" t="s">
        <v>102</v>
      </c>
      <c r="R2496">
        <v>2982761</v>
      </c>
      <c r="T2496" t="s">
        <v>6219</v>
      </c>
      <c r="U2496" t="s">
        <v>92</v>
      </c>
      <c r="V2496" t="s">
        <v>17365</v>
      </c>
      <c r="W2496">
        <v>29893</v>
      </c>
    </row>
    <row r="2497" spans="1:23" x14ac:dyDescent="0.25">
      <c r="A2497" t="s">
        <v>645</v>
      </c>
      <c r="B2497">
        <v>1</v>
      </c>
      <c r="C2497" t="s">
        <v>17366</v>
      </c>
      <c r="D2497" t="s">
        <v>126</v>
      </c>
      <c r="E2497" t="s">
        <v>17367</v>
      </c>
      <c r="F2497" t="s">
        <v>6925</v>
      </c>
      <c r="G2497">
        <v>0</v>
      </c>
      <c r="H2497" t="s">
        <v>7182</v>
      </c>
      <c r="I2497" t="s">
        <v>17366</v>
      </c>
      <c r="J2497">
        <v>722</v>
      </c>
      <c r="K2497">
        <v>19</v>
      </c>
      <c r="L2497" t="s">
        <v>8151</v>
      </c>
      <c r="M2497" t="s">
        <v>17368</v>
      </c>
      <c r="N2497">
        <v>39</v>
      </c>
      <c r="O2497" t="s">
        <v>17369</v>
      </c>
      <c r="P2497" t="s">
        <v>126</v>
      </c>
      <c r="R2497">
        <v>4527</v>
      </c>
      <c r="T2497" t="s">
        <v>6363</v>
      </c>
      <c r="V2497" t="s">
        <v>17370</v>
      </c>
      <c r="W2497">
        <v>6405</v>
      </c>
    </row>
    <row r="2498" spans="1:23" x14ac:dyDescent="0.25">
      <c r="A2498" t="s">
        <v>342</v>
      </c>
      <c r="B2498">
        <v>1</v>
      </c>
      <c r="C2498" t="s">
        <v>17371</v>
      </c>
      <c r="D2498" t="s">
        <v>102</v>
      </c>
      <c r="E2498" t="s">
        <v>17372</v>
      </c>
      <c r="F2498" t="s">
        <v>6199</v>
      </c>
      <c r="G2498">
        <v>84</v>
      </c>
      <c r="H2498" t="s">
        <v>8155</v>
      </c>
      <c r="I2498" t="s">
        <v>17371</v>
      </c>
      <c r="J2498">
        <v>19514</v>
      </c>
      <c r="K2498">
        <v>7</v>
      </c>
      <c r="L2498" t="s">
        <v>9702</v>
      </c>
      <c r="M2498" t="s">
        <v>6982</v>
      </c>
      <c r="N2498">
        <v>31</v>
      </c>
      <c r="O2498" t="s">
        <v>17373</v>
      </c>
      <c r="P2498" t="s">
        <v>102</v>
      </c>
      <c r="R2498">
        <v>3071572</v>
      </c>
      <c r="T2498" t="s">
        <v>6219</v>
      </c>
      <c r="V2498" t="s">
        <v>17374</v>
      </c>
      <c r="W2498">
        <v>30396</v>
      </c>
    </row>
    <row r="2499" spans="1:23" x14ac:dyDescent="0.25">
      <c r="A2499" t="s">
        <v>620</v>
      </c>
      <c r="B2499">
        <v>1</v>
      </c>
      <c r="C2499" t="s">
        <v>17375</v>
      </c>
      <c r="D2499" t="s">
        <v>126</v>
      </c>
      <c r="E2499" t="s">
        <v>17376</v>
      </c>
      <c r="F2499" t="s">
        <v>6199</v>
      </c>
      <c r="G2499">
        <v>0</v>
      </c>
      <c r="H2499" t="s">
        <v>7921</v>
      </c>
      <c r="I2499" t="s">
        <v>17375</v>
      </c>
      <c r="J2499">
        <v>17750</v>
      </c>
      <c r="K2499">
        <v>6</v>
      </c>
      <c r="L2499" t="s">
        <v>6626</v>
      </c>
      <c r="M2499" t="s">
        <v>6725</v>
      </c>
      <c r="N2499">
        <v>29</v>
      </c>
      <c r="O2499" t="s">
        <v>17377</v>
      </c>
      <c r="P2499" t="s">
        <v>126</v>
      </c>
      <c r="R2499">
        <v>3936647</v>
      </c>
      <c r="T2499" t="s">
        <v>7484</v>
      </c>
      <c r="V2499" t="s">
        <v>17378</v>
      </c>
      <c r="W2499">
        <v>29208</v>
      </c>
    </row>
    <row r="2500" spans="1:23" x14ac:dyDescent="0.25">
      <c r="A2500" t="s">
        <v>2429</v>
      </c>
      <c r="B2500">
        <v>1</v>
      </c>
      <c r="C2500" t="s">
        <v>2762</v>
      </c>
      <c r="D2500" t="s">
        <v>102</v>
      </c>
      <c r="F2500" t="s">
        <v>6199</v>
      </c>
      <c r="G2500">
        <v>12</v>
      </c>
      <c r="H2500" t="s">
        <v>12560</v>
      </c>
      <c r="I2500" t="s">
        <v>2762</v>
      </c>
      <c r="J2500">
        <v>24121</v>
      </c>
      <c r="K2500">
        <v>3</v>
      </c>
      <c r="L2500" t="s">
        <v>17379</v>
      </c>
      <c r="M2500" t="s">
        <v>6598</v>
      </c>
      <c r="N2500">
        <v>25</v>
      </c>
      <c r="O2500" t="s">
        <v>17380</v>
      </c>
      <c r="P2500" t="s">
        <v>102</v>
      </c>
      <c r="S2500">
        <v>6</v>
      </c>
      <c r="T2500" t="s">
        <v>6454</v>
      </c>
      <c r="U2500" t="s">
        <v>70</v>
      </c>
      <c r="V2500" t="s">
        <v>14189</v>
      </c>
    </row>
    <row r="2501" spans="1:23" x14ac:dyDescent="0.25">
      <c r="A2501" t="s">
        <v>17381</v>
      </c>
      <c r="B2501">
        <v>1</v>
      </c>
      <c r="C2501" t="s">
        <v>17382</v>
      </c>
      <c r="D2501" t="s">
        <v>102</v>
      </c>
      <c r="E2501" t="s">
        <v>17383</v>
      </c>
      <c r="F2501" t="s">
        <v>6231</v>
      </c>
      <c r="G2501">
        <v>12</v>
      </c>
      <c r="H2501" t="s">
        <v>7768</v>
      </c>
      <c r="I2501" t="s">
        <v>17382</v>
      </c>
      <c r="J2501">
        <v>18976</v>
      </c>
      <c r="K2501">
        <v>5</v>
      </c>
      <c r="L2501" t="s">
        <v>17384</v>
      </c>
      <c r="M2501" t="s">
        <v>17385</v>
      </c>
      <c r="N2501">
        <v>27</v>
      </c>
      <c r="O2501" t="s">
        <v>17386</v>
      </c>
      <c r="P2501" t="s">
        <v>8919</v>
      </c>
      <c r="R2501">
        <v>3043144</v>
      </c>
      <c r="T2501" t="s">
        <v>6264</v>
      </c>
      <c r="V2501" t="s">
        <v>17387</v>
      </c>
      <c r="W2501">
        <v>30214</v>
      </c>
    </row>
    <row r="2502" spans="1:23" x14ac:dyDescent="0.25">
      <c r="A2502" t="s">
        <v>209</v>
      </c>
      <c r="B2502">
        <v>1</v>
      </c>
      <c r="C2502" t="s">
        <v>17388</v>
      </c>
      <c r="D2502" t="s">
        <v>64</v>
      </c>
      <c r="E2502" t="s">
        <v>17389</v>
      </c>
      <c r="F2502" t="s">
        <v>6199</v>
      </c>
      <c r="G2502">
        <v>29</v>
      </c>
      <c r="H2502" t="s">
        <v>6315</v>
      </c>
      <c r="I2502" t="s">
        <v>17388</v>
      </c>
      <c r="J2502">
        <v>12800</v>
      </c>
      <c r="K2502">
        <v>11</v>
      </c>
      <c r="L2502" t="s">
        <v>17390</v>
      </c>
      <c r="M2502" t="s">
        <v>9697</v>
      </c>
      <c r="N2502">
        <v>33</v>
      </c>
      <c r="O2502" t="s">
        <v>17391</v>
      </c>
      <c r="P2502" t="s">
        <v>64</v>
      </c>
      <c r="R2502">
        <v>14129</v>
      </c>
      <c r="T2502" t="s">
        <v>6313</v>
      </c>
      <c r="V2502" t="s">
        <v>17392</v>
      </c>
      <c r="W2502">
        <v>24913</v>
      </c>
    </row>
    <row r="2503" spans="1:23" x14ac:dyDescent="0.25">
      <c r="A2503" t="s">
        <v>17393</v>
      </c>
      <c r="B2503">
        <v>1</v>
      </c>
      <c r="C2503" t="s">
        <v>17394</v>
      </c>
      <c r="D2503" t="s">
        <v>102</v>
      </c>
      <c r="F2503" t="s">
        <v>6199</v>
      </c>
      <c r="G2503">
        <v>0</v>
      </c>
      <c r="H2503" t="s">
        <v>6383</v>
      </c>
      <c r="I2503" t="s">
        <v>17394</v>
      </c>
      <c r="J2503">
        <v>21726</v>
      </c>
      <c r="K2503">
        <v>2</v>
      </c>
      <c r="L2503" t="s">
        <v>17395</v>
      </c>
      <c r="M2503" t="s">
        <v>6790</v>
      </c>
      <c r="N2503">
        <v>25</v>
      </c>
      <c r="O2503" t="s">
        <v>17396</v>
      </c>
      <c r="P2503" t="s">
        <v>102</v>
      </c>
      <c r="R2503">
        <v>3924325</v>
      </c>
      <c r="T2503" t="s">
        <v>6313</v>
      </c>
      <c r="V2503" t="s">
        <v>16270</v>
      </c>
      <c r="W2503">
        <v>33206</v>
      </c>
    </row>
    <row r="2504" spans="1:23" x14ac:dyDescent="0.25">
      <c r="A2504" t="s">
        <v>17397</v>
      </c>
      <c r="B2504">
        <v>1</v>
      </c>
      <c r="C2504" t="s">
        <v>17398</v>
      </c>
      <c r="D2504" t="s">
        <v>126</v>
      </c>
      <c r="F2504" t="s">
        <v>6199</v>
      </c>
      <c r="G2504">
        <v>81</v>
      </c>
      <c r="H2504" t="s">
        <v>6405</v>
      </c>
      <c r="I2504" t="s">
        <v>17398</v>
      </c>
      <c r="J2504">
        <v>22498</v>
      </c>
      <c r="K2504">
        <v>5</v>
      </c>
      <c r="L2504" t="s">
        <v>17399</v>
      </c>
      <c r="M2504" t="s">
        <v>11304</v>
      </c>
      <c r="N2504">
        <v>28</v>
      </c>
      <c r="O2504" t="s">
        <v>17400</v>
      </c>
      <c r="P2504" t="s">
        <v>126</v>
      </c>
      <c r="S2504">
        <v>5</v>
      </c>
      <c r="T2504" t="s">
        <v>6363</v>
      </c>
      <c r="U2504" t="s">
        <v>2224</v>
      </c>
      <c r="V2504" t="s">
        <v>17401</v>
      </c>
    </row>
    <row r="2505" spans="1:23" x14ac:dyDescent="0.25">
      <c r="A2505" t="s">
        <v>17402</v>
      </c>
      <c r="B2505">
        <v>1</v>
      </c>
      <c r="C2505" t="s">
        <v>17403</v>
      </c>
      <c r="D2505" t="s">
        <v>102</v>
      </c>
      <c r="F2505" t="s">
        <v>6199</v>
      </c>
      <c r="G2505">
        <v>85</v>
      </c>
      <c r="H2505" t="s">
        <v>6342</v>
      </c>
      <c r="I2505" t="s">
        <v>17403</v>
      </c>
      <c r="K2505">
        <v>1</v>
      </c>
      <c r="L2505" t="s">
        <v>17404</v>
      </c>
      <c r="M2505" t="s">
        <v>12205</v>
      </c>
      <c r="N2505">
        <v>24</v>
      </c>
      <c r="O2505" t="s">
        <v>17405</v>
      </c>
      <c r="P2505" t="s">
        <v>102</v>
      </c>
      <c r="T2505" t="s">
        <v>6219</v>
      </c>
      <c r="V2505" t="s">
        <v>13447</v>
      </c>
    </row>
    <row r="2506" spans="1:23" x14ac:dyDescent="0.25">
      <c r="A2506" t="s">
        <v>17406</v>
      </c>
      <c r="B2506">
        <v>1</v>
      </c>
      <c r="C2506" t="s">
        <v>17407</v>
      </c>
      <c r="D2506" t="s">
        <v>29</v>
      </c>
      <c r="F2506" t="s">
        <v>6199</v>
      </c>
      <c r="H2506" t="s">
        <v>6629</v>
      </c>
      <c r="I2506" t="s">
        <v>17407</v>
      </c>
      <c r="J2506">
        <v>26749</v>
      </c>
      <c r="K2506">
        <v>0</v>
      </c>
      <c r="L2506" t="s">
        <v>17408</v>
      </c>
      <c r="M2506" t="s">
        <v>17409</v>
      </c>
      <c r="O2506" t="s">
        <v>17410</v>
      </c>
      <c r="P2506" t="s">
        <v>29</v>
      </c>
      <c r="T2506" t="s">
        <v>6227</v>
      </c>
    </row>
    <row r="2507" spans="1:23" x14ac:dyDescent="0.25">
      <c r="A2507" t="s">
        <v>17411</v>
      </c>
      <c r="B2507">
        <v>1</v>
      </c>
      <c r="C2507" t="s">
        <v>17412</v>
      </c>
      <c r="D2507" t="s">
        <v>64</v>
      </c>
      <c r="F2507" t="s">
        <v>6199</v>
      </c>
      <c r="H2507" t="s">
        <v>6296</v>
      </c>
      <c r="I2507" t="s">
        <v>17412</v>
      </c>
      <c r="K2507">
        <v>1</v>
      </c>
      <c r="L2507" t="s">
        <v>7095</v>
      </c>
      <c r="M2507" t="s">
        <v>17413</v>
      </c>
      <c r="N2507">
        <v>24</v>
      </c>
      <c r="O2507" t="s">
        <v>17414</v>
      </c>
      <c r="P2507" t="s">
        <v>64</v>
      </c>
      <c r="T2507" t="s">
        <v>6313</v>
      </c>
      <c r="V2507" t="s">
        <v>17415</v>
      </c>
    </row>
    <row r="2508" spans="1:23" x14ac:dyDescent="0.25">
      <c r="A2508" t="s">
        <v>184</v>
      </c>
      <c r="B2508">
        <v>1</v>
      </c>
      <c r="C2508" t="s">
        <v>5484</v>
      </c>
      <c r="D2508" t="s">
        <v>102</v>
      </c>
      <c r="E2508" t="s">
        <v>17416</v>
      </c>
      <c r="F2508" t="s">
        <v>6199</v>
      </c>
      <c r="G2508">
        <v>15</v>
      </c>
      <c r="H2508" t="s">
        <v>6416</v>
      </c>
      <c r="I2508" t="s">
        <v>5484</v>
      </c>
      <c r="J2508">
        <v>3943</v>
      </c>
      <c r="K2508">
        <v>14</v>
      </c>
      <c r="L2508" t="s">
        <v>17417</v>
      </c>
      <c r="M2508" t="s">
        <v>8789</v>
      </c>
      <c r="N2508">
        <v>36</v>
      </c>
      <c r="O2508" t="s">
        <v>17418</v>
      </c>
      <c r="P2508" t="s">
        <v>102</v>
      </c>
      <c r="R2508">
        <v>11283</v>
      </c>
      <c r="T2508" t="s">
        <v>6313</v>
      </c>
      <c r="V2508" t="s">
        <v>17419</v>
      </c>
      <c r="W2508">
        <v>8826</v>
      </c>
    </row>
    <row r="2509" spans="1:23" x14ac:dyDescent="0.25">
      <c r="A2509" t="s">
        <v>17420</v>
      </c>
      <c r="B2509">
        <v>1</v>
      </c>
      <c r="C2509" t="s">
        <v>17421</v>
      </c>
      <c r="D2509" t="s">
        <v>102</v>
      </c>
      <c r="F2509" t="s">
        <v>6199</v>
      </c>
      <c r="G2509">
        <v>85</v>
      </c>
      <c r="H2509" t="s">
        <v>8501</v>
      </c>
      <c r="I2509" t="s">
        <v>17421</v>
      </c>
      <c r="J2509">
        <v>22238</v>
      </c>
      <c r="K2509">
        <v>6</v>
      </c>
      <c r="L2509" t="s">
        <v>17422</v>
      </c>
      <c r="M2509" t="s">
        <v>6317</v>
      </c>
      <c r="N2509">
        <v>28</v>
      </c>
      <c r="O2509" t="s">
        <v>17423</v>
      </c>
      <c r="P2509" t="s">
        <v>102</v>
      </c>
      <c r="R2509">
        <v>3919557</v>
      </c>
      <c r="T2509" t="s">
        <v>6355</v>
      </c>
      <c r="V2509" t="s">
        <v>17424</v>
      </c>
      <c r="W2509">
        <v>33168</v>
      </c>
    </row>
    <row r="2510" spans="1:23" x14ac:dyDescent="0.25">
      <c r="A2510" t="s">
        <v>17425</v>
      </c>
      <c r="B2510">
        <v>1</v>
      </c>
      <c r="C2510" t="s">
        <v>17426</v>
      </c>
      <c r="D2510" t="s">
        <v>102</v>
      </c>
      <c r="F2510" t="s">
        <v>6231</v>
      </c>
      <c r="G2510">
        <v>47</v>
      </c>
      <c r="H2510" t="s">
        <v>6239</v>
      </c>
      <c r="I2510" t="s">
        <v>17426</v>
      </c>
      <c r="K2510">
        <v>1</v>
      </c>
      <c r="L2510" t="s">
        <v>8543</v>
      </c>
      <c r="M2510" t="s">
        <v>6691</v>
      </c>
      <c r="O2510" t="s">
        <v>17427</v>
      </c>
      <c r="P2510" t="s">
        <v>102</v>
      </c>
      <c r="T2510" t="s">
        <v>6227</v>
      </c>
    </row>
    <row r="2511" spans="1:23" x14ac:dyDescent="0.25">
      <c r="A2511" t="s">
        <v>17428</v>
      </c>
      <c r="B2511">
        <v>1</v>
      </c>
      <c r="C2511" t="s">
        <v>17429</v>
      </c>
      <c r="D2511" t="s">
        <v>102</v>
      </c>
      <c r="F2511" t="s">
        <v>6231</v>
      </c>
      <c r="G2511">
        <v>0</v>
      </c>
      <c r="H2511" t="s">
        <v>6383</v>
      </c>
      <c r="I2511" t="s">
        <v>17429</v>
      </c>
      <c r="K2511">
        <v>1</v>
      </c>
      <c r="L2511" t="s">
        <v>9936</v>
      </c>
      <c r="M2511" t="s">
        <v>6715</v>
      </c>
      <c r="O2511" t="s">
        <v>17430</v>
      </c>
      <c r="P2511" t="s">
        <v>102</v>
      </c>
      <c r="T2511" t="s">
        <v>6346</v>
      </c>
    </row>
    <row r="2512" spans="1:23" x14ac:dyDescent="0.25">
      <c r="A2512" t="s">
        <v>17431</v>
      </c>
      <c r="B2512">
        <v>1</v>
      </c>
      <c r="C2512" t="s">
        <v>17432</v>
      </c>
      <c r="F2512" t="s">
        <v>6231</v>
      </c>
      <c r="G2512">
        <v>0</v>
      </c>
      <c r="H2512" t="s">
        <v>30</v>
      </c>
      <c r="I2512" t="s">
        <v>17432</v>
      </c>
      <c r="J2512">
        <v>18839</v>
      </c>
      <c r="K2512">
        <v>0</v>
      </c>
      <c r="L2512" t="s">
        <v>11709</v>
      </c>
      <c r="M2512" t="s">
        <v>17433</v>
      </c>
      <c r="O2512" t="s">
        <v>17434</v>
      </c>
      <c r="P2512" t="s">
        <v>30</v>
      </c>
      <c r="T2512" t="s">
        <v>30</v>
      </c>
    </row>
    <row r="2513" spans="1:23" x14ac:dyDescent="0.25">
      <c r="A2513" t="s">
        <v>614</v>
      </c>
      <c r="B2513">
        <v>1</v>
      </c>
      <c r="C2513" t="s">
        <v>17435</v>
      </c>
      <c r="D2513" t="s">
        <v>126</v>
      </c>
      <c r="E2513" t="s">
        <v>17436</v>
      </c>
      <c r="F2513" t="s">
        <v>6199</v>
      </c>
      <c r="G2513">
        <v>0</v>
      </c>
      <c r="H2513" t="s">
        <v>6208</v>
      </c>
      <c r="I2513" t="s">
        <v>17435</v>
      </c>
      <c r="J2513">
        <v>19494</v>
      </c>
      <c r="K2513">
        <v>5</v>
      </c>
      <c r="L2513" t="s">
        <v>6684</v>
      </c>
      <c r="M2513" t="s">
        <v>17437</v>
      </c>
      <c r="N2513">
        <v>28</v>
      </c>
      <c r="O2513" t="s">
        <v>17438</v>
      </c>
      <c r="P2513" t="s">
        <v>126</v>
      </c>
      <c r="R2513">
        <v>2971280</v>
      </c>
      <c r="T2513" t="s">
        <v>6355</v>
      </c>
      <c r="V2513" t="s">
        <v>7658</v>
      </c>
      <c r="W2513">
        <v>30795</v>
      </c>
    </row>
    <row r="2514" spans="1:23" x14ac:dyDescent="0.25">
      <c r="A2514" t="s">
        <v>17439</v>
      </c>
      <c r="B2514">
        <v>1</v>
      </c>
      <c r="C2514" t="s">
        <v>17440</v>
      </c>
      <c r="D2514" t="s">
        <v>102</v>
      </c>
      <c r="F2514" t="s">
        <v>6199</v>
      </c>
      <c r="G2514">
        <v>0</v>
      </c>
      <c r="H2514" t="s">
        <v>6416</v>
      </c>
      <c r="I2514" t="s">
        <v>17440</v>
      </c>
      <c r="J2514">
        <v>22358</v>
      </c>
      <c r="K2514">
        <v>2</v>
      </c>
      <c r="L2514" t="s">
        <v>8169</v>
      </c>
      <c r="M2514" t="s">
        <v>13689</v>
      </c>
      <c r="N2514">
        <v>24</v>
      </c>
      <c r="O2514" t="s">
        <v>17441</v>
      </c>
      <c r="P2514" t="s">
        <v>102</v>
      </c>
      <c r="R2514">
        <v>4373937</v>
      </c>
      <c r="T2514" t="s">
        <v>6446</v>
      </c>
      <c r="V2514" t="s">
        <v>17442</v>
      </c>
      <c r="W2514">
        <v>33087</v>
      </c>
    </row>
    <row r="2515" spans="1:23" x14ac:dyDescent="0.25">
      <c r="A2515" t="s">
        <v>793</v>
      </c>
      <c r="B2515">
        <v>1</v>
      </c>
      <c r="C2515" t="s">
        <v>17443</v>
      </c>
      <c r="D2515" t="s">
        <v>102</v>
      </c>
      <c r="E2515" t="s">
        <v>17444</v>
      </c>
      <c r="F2515" t="s">
        <v>6231</v>
      </c>
      <c r="G2515">
        <v>13</v>
      </c>
      <c r="H2515" t="s">
        <v>6629</v>
      </c>
      <c r="I2515" t="s">
        <v>17443</v>
      </c>
      <c r="J2515">
        <v>14478</v>
      </c>
      <c r="K2515">
        <v>10</v>
      </c>
      <c r="L2515" t="s">
        <v>6433</v>
      </c>
      <c r="M2515" t="s">
        <v>8275</v>
      </c>
      <c r="N2515">
        <v>32</v>
      </c>
      <c r="O2515" t="s">
        <v>17445</v>
      </c>
      <c r="P2515" t="s">
        <v>102</v>
      </c>
      <c r="R2515">
        <v>14908</v>
      </c>
      <c r="T2515" t="s">
        <v>6204</v>
      </c>
      <c r="V2515" t="s">
        <v>17446</v>
      </c>
      <c r="W2515">
        <v>25723</v>
      </c>
    </row>
    <row r="2516" spans="1:23" x14ac:dyDescent="0.25">
      <c r="A2516" t="s">
        <v>17447</v>
      </c>
      <c r="B2516">
        <v>1</v>
      </c>
      <c r="C2516" t="s">
        <v>17448</v>
      </c>
      <c r="D2516" t="s">
        <v>31</v>
      </c>
      <c r="F2516" t="s">
        <v>6199</v>
      </c>
      <c r="G2516">
        <v>39</v>
      </c>
      <c r="H2516" t="s">
        <v>6328</v>
      </c>
      <c r="I2516" t="s">
        <v>17448</v>
      </c>
      <c r="J2516">
        <v>24960</v>
      </c>
      <c r="K2516">
        <v>2</v>
      </c>
      <c r="L2516" t="s">
        <v>11796</v>
      </c>
      <c r="M2516" t="s">
        <v>17449</v>
      </c>
      <c r="N2516">
        <v>22</v>
      </c>
      <c r="O2516" t="s">
        <v>17450</v>
      </c>
      <c r="P2516" t="s">
        <v>31</v>
      </c>
      <c r="S2516">
        <v>1</v>
      </c>
      <c r="T2516" t="s">
        <v>6219</v>
      </c>
      <c r="U2516" t="s">
        <v>2322</v>
      </c>
      <c r="V2516" t="s">
        <v>17451</v>
      </c>
    </row>
    <row r="2517" spans="1:23" x14ac:dyDescent="0.25">
      <c r="A2517" t="s">
        <v>774</v>
      </c>
      <c r="B2517">
        <v>1</v>
      </c>
      <c r="C2517" t="s">
        <v>17452</v>
      </c>
      <c r="D2517" t="s">
        <v>102</v>
      </c>
      <c r="E2517" t="s">
        <v>17453</v>
      </c>
      <c r="F2517" t="s">
        <v>6231</v>
      </c>
      <c r="G2517">
        <v>88</v>
      </c>
      <c r="H2517" t="s">
        <v>6629</v>
      </c>
      <c r="I2517" t="s">
        <v>17452</v>
      </c>
      <c r="J2517">
        <v>11270</v>
      </c>
      <c r="K2517">
        <v>12</v>
      </c>
      <c r="L2517" t="s">
        <v>13724</v>
      </c>
      <c r="M2517" t="s">
        <v>15733</v>
      </c>
      <c r="N2517">
        <v>33</v>
      </c>
      <c r="O2517" t="s">
        <v>17454</v>
      </c>
      <c r="P2517" t="s">
        <v>102</v>
      </c>
      <c r="R2517">
        <v>13215</v>
      </c>
      <c r="T2517" t="s">
        <v>6212</v>
      </c>
      <c r="V2517" t="s">
        <v>17455</v>
      </c>
      <c r="W2517">
        <v>23999</v>
      </c>
    </row>
    <row r="2518" spans="1:23" x14ac:dyDescent="0.25">
      <c r="A2518" t="s">
        <v>17456</v>
      </c>
      <c r="B2518">
        <v>1</v>
      </c>
      <c r="C2518" t="s">
        <v>17457</v>
      </c>
      <c r="D2518" t="s">
        <v>126</v>
      </c>
      <c r="F2518" t="s">
        <v>6199</v>
      </c>
      <c r="G2518">
        <v>85</v>
      </c>
      <c r="H2518" t="s">
        <v>6849</v>
      </c>
      <c r="I2518" t="s">
        <v>17457</v>
      </c>
      <c r="K2518">
        <v>2</v>
      </c>
      <c r="L2518" t="s">
        <v>17458</v>
      </c>
      <c r="M2518" t="s">
        <v>11370</v>
      </c>
      <c r="N2518">
        <v>26</v>
      </c>
      <c r="O2518" t="s">
        <v>17459</v>
      </c>
      <c r="P2518" t="s">
        <v>126</v>
      </c>
      <c r="T2518" t="s">
        <v>6227</v>
      </c>
      <c r="V2518" t="s">
        <v>17460</v>
      </c>
    </row>
    <row r="2519" spans="1:23" x14ac:dyDescent="0.25">
      <c r="A2519" t="s">
        <v>5404</v>
      </c>
      <c r="B2519">
        <v>1</v>
      </c>
      <c r="C2519" t="s">
        <v>5405</v>
      </c>
      <c r="D2519" t="s">
        <v>102</v>
      </c>
      <c r="F2519" t="s">
        <v>6199</v>
      </c>
      <c r="G2519">
        <v>82</v>
      </c>
      <c r="H2519" t="s">
        <v>6336</v>
      </c>
      <c r="I2519" t="s">
        <v>5405</v>
      </c>
      <c r="J2519">
        <v>22568</v>
      </c>
      <c r="K2519">
        <v>4</v>
      </c>
      <c r="L2519" t="s">
        <v>17461</v>
      </c>
      <c r="M2519" t="s">
        <v>9697</v>
      </c>
      <c r="N2519">
        <v>28</v>
      </c>
      <c r="O2519" t="s">
        <v>17462</v>
      </c>
      <c r="P2519" t="s">
        <v>102</v>
      </c>
      <c r="T2519" t="s">
        <v>6264</v>
      </c>
      <c r="V2519" t="s">
        <v>15486</v>
      </c>
    </row>
    <row r="2520" spans="1:23" x14ac:dyDescent="0.25">
      <c r="A2520" t="s">
        <v>17463</v>
      </c>
      <c r="B2520">
        <v>1</v>
      </c>
      <c r="C2520" t="s">
        <v>17464</v>
      </c>
      <c r="D2520" t="s">
        <v>64</v>
      </c>
      <c r="F2520" t="s">
        <v>6199</v>
      </c>
      <c r="G2520">
        <v>44</v>
      </c>
      <c r="H2520" t="s">
        <v>6776</v>
      </c>
      <c r="I2520" t="s">
        <v>17464</v>
      </c>
      <c r="J2520">
        <v>19268</v>
      </c>
      <c r="K2520">
        <v>5</v>
      </c>
      <c r="L2520" t="s">
        <v>17413</v>
      </c>
      <c r="M2520" t="s">
        <v>17465</v>
      </c>
      <c r="N2520">
        <v>26</v>
      </c>
      <c r="O2520" t="s">
        <v>17466</v>
      </c>
      <c r="P2520" t="s">
        <v>64</v>
      </c>
      <c r="R2520">
        <v>3040496</v>
      </c>
      <c r="T2520" t="s">
        <v>6313</v>
      </c>
      <c r="V2520" t="s">
        <v>17467</v>
      </c>
      <c r="W2520">
        <v>30439</v>
      </c>
    </row>
    <row r="2521" spans="1:23" x14ac:dyDescent="0.25">
      <c r="A2521" t="s">
        <v>17468</v>
      </c>
      <c r="B2521">
        <v>1</v>
      </c>
      <c r="C2521" t="s">
        <v>17469</v>
      </c>
      <c r="D2521" t="s">
        <v>126</v>
      </c>
      <c r="E2521" t="s">
        <v>17470</v>
      </c>
      <c r="F2521" t="s">
        <v>6199</v>
      </c>
      <c r="G2521">
        <v>0</v>
      </c>
      <c r="H2521" t="s">
        <v>6200</v>
      </c>
      <c r="I2521" t="s">
        <v>17469</v>
      </c>
      <c r="J2521">
        <v>20174</v>
      </c>
      <c r="K2521">
        <v>4</v>
      </c>
      <c r="L2521" t="s">
        <v>9121</v>
      </c>
      <c r="M2521" t="s">
        <v>17471</v>
      </c>
      <c r="N2521">
        <v>27</v>
      </c>
      <c r="O2521" t="s">
        <v>17472</v>
      </c>
      <c r="P2521" t="s">
        <v>126</v>
      </c>
      <c r="R2521">
        <v>3051387</v>
      </c>
      <c r="T2521" t="s">
        <v>6227</v>
      </c>
      <c r="V2521" t="s">
        <v>17473</v>
      </c>
      <c r="W2521">
        <v>31478</v>
      </c>
    </row>
    <row r="2522" spans="1:23" x14ac:dyDescent="0.25">
      <c r="A2522" t="s">
        <v>17474</v>
      </c>
      <c r="B2522">
        <v>1</v>
      </c>
      <c r="C2522" t="s">
        <v>17475</v>
      </c>
      <c r="D2522" t="s">
        <v>31</v>
      </c>
      <c r="E2522" t="s">
        <v>17476</v>
      </c>
      <c r="F2522" t="s">
        <v>6231</v>
      </c>
      <c r="G2522">
        <v>8</v>
      </c>
      <c r="H2522" t="s">
        <v>6776</v>
      </c>
      <c r="I2522" t="s">
        <v>17475</v>
      </c>
      <c r="J2522">
        <v>18255</v>
      </c>
      <c r="K2522">
        <v>6</v>
      </c>
      <c r="L2522" t="s">
        <v>9147</v>
      </c>
      <c r="M2522" t="s">
        <v>17477</v>
      </c>
      <c r="N2522">
        <v>29</v>
      </c>
      <c r="O2522" t="s">
        <v>17478</v>
      </c>
      <c r="P2522" t="s">
        <v>31</v>
      </c>
      <c r="R2522">
        <v>2582419</v>
      </c>
      <c r="T2522" t="s">
        <v>6264</v>
      </c>
      <c r="V2522" t="s">
        <v>17479</v>
      </c>
      <c r="W2522">
        <v>29834</v>
      </c>
    </row>
    <row r="2523" spans="1:23" x14ac:dyDescent="0.25">
      <c r="A2523" t="s">
        <v>1261</v>
      </c>
      <c r="B2523">
        <v>1</v>
      </c>
      <c r="C2523" t="s">
        <v>1260</v>
      </c>
      <c r="D2523" t="s">
        <v>102</v>
      </c>
      <c r="F2523" t="s">
        <v>6199</v>
      </c>
      <c r="G2523">
        <v>1</v>
      </c>
      <c r="H2523" t="s">
        <v>5451</v>
      </c>
      <c r="I2523" t="s">
        <v>1260</v>
      </c>
      <c r="J2523">
        <v>23234</v>
      </c>
      <c r="K2523">
        <v>4</v>
      </c>
      <c r="L2523" t="s">
        <v>17480</v>
      </c>
      <c r="M2523" t="s">
        <v>6361</v>
      </c>
      <c r="N2523">
        <v>25</v>
      </c>
      <c r="O2523" t="s">
        <v>17481</v>
      </c>
      <c r="P2523" t="s">
        <v>102</v>
      </c>
      <c r="S2523">
        <v>2</v>
      </c>
      <c r="T2523" t="s">
        <v>6219</v>
      </c>
      <c r="U2523" t="s">
        <v>2213</v>
      </c>
      <c r="V2523" t="s">
        <v>17482</v>
      </c>
    </row>
    <row r="2524" spans="1:23" x14ac:dyDescent="0.25">
      <c r="A2524" t="s">
        <v>17483</v>
      </c>
      <c r="B2524">
        <v>1</v>
      </c>
      <c r="C2524" t="s">
        <v>17484</v>
      </c>
      <c r="D2524" t="s">
        <v>6610</v>
      </c>
      <c r="F2524" t="s">
        <v>6231</v>
      </c>
      <c r="G2524">
        <v>0</v>
      </c>
      <c r="H2524" t="s">
        <v>6566</v>
      </c>
      <c r="I2524" t="s">
        <v>17484</v>
      </c>
      <c r="K2524">
        <v>5</v>
      </c>
      <c r="L2524" t="s">
        <v>7176</v>
      </c>
      <c r="M2524" t="s">
        <v>17485</v>
      </c>
      <c r="N2524">
        <v>32</v>
      </c>
      <c r="O2524" t="s">
        <v>17486</v>
      </c>
      <c r="P2524" t="s">
        <v>6610</v>
      </c>
      <c r="T2524" t="s">
        <v>6264</v>
      </c>
      <c r="V2524" t="s">
        <v>17487</v>
      </c>
    </row>
    <row r="2525" spans="1:23" x14ac:dyDescent="0.25">
      <c r="A2525" t="s">
        <v>17488</v>
      </c>
      <c r="B2525">
        <v>1</v>
      </c>
      <c r="C2525" t="s">
        <v>17489</v>
      </c>
      <c r="D2525" t="s">
        <v>102</v>
      </c>
      <c r="F2525" t="s">
        <v>6231</v>
      </c>
      <c r="G2525">
        <v>81</v>
      </c>
      <c r="H2525" t="s">
        <v>6239</v>
      </c>
      <c r="I2525" t="s">
        <v>17489</v>
      </c>
      <c r="J2525">
        <v>14368</v>
      </c>
      <c r="K2525">
        <v>8</v>
      </c>
      <c r="L2525" t="s">
        <v>6304</v>
      </c>
      <c r="M2525" t="s">
        <v>17490</v>
      </c>
      <c r="N2525">
        <v>31</v>
      </c>
      <c r="O2525" t="s">
        <v>17491</v>
      </c>
      <c r="P2525" t="s">
        <v>102</v>
      </c>
      <c r="R2525">
        <v>14921</v>
      </c>
      <c r="T2525" t="s">
        <v>6396</v>
      </c>
      <c r="V2525" t="s">
        <v>17455</v>
      </c>
      <c r="W2525">
        <v>25832</v>
      </c>
    </row>
    <row r="2526" spans="1:23" x14ac:dyDescent="0.25">
      <c r="A2526" t="s">
        <v>1952</v>
      </c>
      <c r="B2526">
        <v>1</v>
      </c>
      <c r="C2526" t="s">
        <v>2653</v>
      </c>
      <c r="D2526" t="s">
        <v>102</v>
      </c>
      <c r="F2526" t="s">
        <v>6199</v>
      </c>
      <c r="G2526">
        <v>19</v>
      </c>
      <c r="H2526" t="s">
        <v>6232</v>
      </c>
      <c r="I2526" t="s">
        <v>2653</v>
      </c>
      <c r="J2526">
        <v>24348</v>
      </c>
      <c r="K2526">
        <v>3</v>
      </c>
      <c r="L2526" t="s">
        <v>8634</v>
      </c>
      <c r="M2526" t="s">
        <v>17492</v>
      </c>
      <c r="N2526">
        <v>26</v>
      </c>
      <c r="O2526" t="s">
        <v>17493</v>
      </c>
      <c r="P2526" t="s">
        <v>102</v>
      </c>
      <c r="S2526">
        <v>4</v>
      </c>
      <c r="T2526" t="s">
        <v>6204</v>
      </c>
      <c r="U2526" t="s">
        <v>2268</v>
      </c>
      <c r="V2526" t="s">
        <v>17494</v>
      </c>
    </row>
    <row r="2527" spans="1:23" x14ac:dyDescent="0.25">
      <c r="A2527" t="s">
        <v>17495</v>
      </c>
      <c r="B2527">
        <v>1</v>
      </c>
      <c r="C2527" t="s">
        <v>17496</v>
      </c>
      <c r="F2527" t="s">
        <v>6231</v>
      </c>
      <c r="G2527">
        <v>0</v>
      </c>
      <c r="H2527" t="s">
        <v>30</v>
      </c>
      <c r="I2527" t="s">
        <v>17496</v>
      </c>
      <c r="J2527">
        <v>17841</v>
      </c>
      <c r="K2527">
        <v>0</v>
      </c>
      <c r="L2527" t="s">
        <v>6443</v>
      </c>
      <c r="M2527" t="s">
        <v>17497</v>
      </c>
      <c r="O2527" t="s">
        <v>17498</v>
      </c>
      <c r="P2527" t="s">
        <v>30</v>
      </c>
      <c r="T2527" t="s">
        <v>30</v>
      </c>
    </row>
    <row r="2528" spans="1:23" x14ac:dyDescent="0.25">
      <c r="A2528" t="s">
        <v>1157</v>
      </c>
      <c r="B2528">
        <v>1</v>
      </c>
      <c r="C2528" t="s">
        <v>1156</v>
      </c>
      <c r="D2528" t="s">
        <v>102</v>
      </c>
      <c r="F2528" t="s">
        <v>6199</v>
      </c>
      <c r="G2528">
        <v>17</v>
      </c>
      <c r="H2528" t="s">
        <v>7860</v>
      </c>
      <c r="I2528" t="s">
        <v>1156</v>
      </c>
      <c r="J2528">
        <v>21961</v>
      </c>
      <c r="K2528">
        <v>6</v>
      </c>
      <c r="L2528" t="s">
        <v>8355</v>
      </c>
      <c r="M2528" t="s">
        <v>17499</v>
      </c>
      <c r="N2528">
        <v>28</v>
      </c>
      <c r="O2528" t="s">
        <v>17500</v>
      </c>
      <c r="P2528" t="s">
        <v>102</v>
      </c>
      <c r="R2528">
        <v>4040655</v>
      </c>
      <c r="S2528">
        <v>2</v>
      </c>
      <c r="T2528" t="s">
        <v>6346</v>
      </c>
      <c r="U2528" t="s">
        <v>92</v>
      </c>
      <c r="V2528" t="s">
        <v>17501</v>
      </c>
      <c r="W2528">
        <v>32843</v>
      </c>
    </row>
    <row r="2529" spans="1:23" x14ac:dyDescent="0.25">
      <c r="A2529" t="s">
        <v>17502</v>
      </c>
      <c r="B2529">
        <v>1</v>
      </c>
      <c r="C2529" t="s">
        <v>17503</v>
      </c>
      <c r="D2529" t="s">
        <v>64</v>
      </c>
      <c r="F2529" t="s">
        <v>6199</v>
      </c>
      <c r="H2529" t="s">
        <v>6296</v>
      </c>
      <c r="I2529" t="s">
        <v>17503</v>
      </c>
      <c r="J2529">
        <v>16571</v>
      </c>
      <c r="K2529">
        <v>11</v>
      </c>
      <c r="L2529" t="s">
        <v>17504</v>
      </c>
      <c r="M2529" t="s">
        <v>17505</v>
      </c>
      <c r="N2529">
        <v>33</v>
      </c>
      <c r="O2529" t="s">
        <v>17506</v>
      </c>
      <c r="P2529" t="s">
        <v>64</v>
      </c>
      <c r="R2529">
        <v>17149</v>
      </c>
      <c r="T2529" t="s">
        <v>6446</v>
      </c>
      <c r="V2529" t="s">
        <v>17507</v>
      </c>
      <c r="W2529">
        <v>27924</v>
      </c>
    </row>
    <row r="2530" spans="1:23" x14ac:dyDescent="0.25">
      <c r="A2530" t="s">
        <v>288</v>
      </c>
      <c r="B2530">
        <v>1</v>
      </c>
      <c r="C2530" t="s">
        <v>5348</v>
      </c>
      <c r="D2530" t="s">
        <v>102</v>
      </c>
      <c r="E2530" t="s">
        <v>17508</v>
      </c>
      <c r="F2530" t="s">
        <v>6231</v>
      </c>
      <c r="G2530">
        <v>9</v>
      </c>
      <c r="H2530" t="s">
        <v>9340</v>
      </c>
      <c r="I2530" t="s">
        <v>5348</v>
      </c>
      <c r="J2530">
        <v>14141</v>
      </c>
      <c r="K2530">
        <v>11</v>
      </c>
      <c r="L2530" t="s">
        <v>6982</v>
      </c>
      <c r="M2530" t="s">
        <v>17509</v>
      </c>
      <c r="N2530">
        <v>34</v>
      </c>
      <c r="O2530" t="s">
        <v>17510</v>
      </c>
      <c r="P2530" t="s">
        <v>102</v>
      </c>
      <c r="R2530">
        <v>15349</v>
      </c>
      <c r="T2530" t="s">
        <v>6454</v>
      </c>
      <c r="V2530" t="s">
        <v>17511</v>
      </c>
      <c r="W2530">
        <v>26060</v>
      </c>
    </row>
    <row r="2531" spans="1:23" x14ac:dyDescent="0.25">
      <c r="A2531" t="s">
        <v>17512</v>
      </c>
      <c r="B2531">
        <v>1</v>
      </c>
      <c r="C2531" t="s">
        <v>17513</v>
      </c>
      <c r="D2531" t="s">
        <v>126</v>
      </c>
      <c r="F2531" t="s">
        <v>6231</v>
      </c>
      <c r="G2531">
        <v>85</v>
      </c>
      <c r="H2531" t="s">
        <v>12291</v>
      </c>
      <c r="I2531" t="s">
        <v>17513</v>
      </c>
      <c r="J2531">
        <v>14244</v>
      </c>
      <c r="K2531">
        <v>4</v>
      </c>
      <c r="L2531" t="s">
        <v>17514</v>
      </c>
      <c r="M2531" t="s">
        <v>7364</v>
      </c>
      <c r="N2531">
        <v>29</v>
      </c>
      <c r="O2531" t="s">
        <v>17515</v>
      </c>
      <c r="P2531" t="s">
        <v>126</v>
      </c>
      <c r="R2531">
        <v>14905</v>
      </c>
      <c r="T2531" t="s">
        <v>6396</v>
      </c>
      <c r="V2531" t="s">
        <v>17516</v>
      </c>
      <c r="W2531">
        <v>25837</v>
      </c>
    </row>
    <row r="2532" spans="1:23" x14ac:dyDescent="0.25">
      <c r="A2532" t="s">
        <v>17517</v>
      </c>
      <c r="B2532">
        <v>1</v>
      </c>
      <c r="C2532" t="s">
        <v>17518</v>
      </c>
      <c r="D2532" t="s">
        <v>64</v>
      </c>
      <c r="E2532" t="s">
        <v>17519</v>
      </c>
      <c r="F2532" t="s">
        <v>6231</v>
      </c>
      <c r="G2532">
        <v>0</v>
      </c>
      <c r="H2532" t="s">
        <v>6296</v>
      </c>
      <c r="I2532" t="s">
        <v>17518</v>
      </c>
      <c r="J2532">
        <v>20309</v>
      </c>
      <c r="K2532">
        <v>4</v>
      </c>
      <c r="L2532" t="s">
        <v>17520</v>
      </c>
      <c r="M2532" t="s">
        <v>14259</v>
      </c>
      <c r="N2532">
        <v>27</v>
      </c>
      <c r="O2532" t="s">
        <v>17521</v>
      </c>
      <c r="P2532" t="s">
        <v>64</v>
      </c>
      <c r="R2532">
        <v>3117131</v>
      </c>
      <c r="T2532" t="s">
        <v>6313</v>
      </c>
      <c r="V2532" t="s">
        <v>17522</v>
      </c>
      <c r="W2532">
        <v>31685</v>
      </c>
    </row>
    <row r="2533" spans="1:23" x14ac:dyDescent="0.25">
      <c r="A2533" t="s">
        <v>17523</v>
      </c>
      <c r="B2533">
        <v>1</v>
      </c>
      <c r="C2533" t="s">
        <v>17524</v>
      </c>
      <c r="D2533" t="s">
        <v>126</v>
      </c>
      <c r="F2533" t="s">
        <v>6199</v>
      </c>
      <c r="H2533" t="s">
        <v>6208</v>
      </c>
      <c r="I2533" t="s">
        <v>17524</v>
      </c>
      <c r="K2533">
        <v>0</v>
      </c>
      <c r="L2533" t="s">
        <v>10592</v>
      </c>
      <c r="M2533" t="s">
        <v>6269</v>
      </c>
      <c r="O2533" t="s">
        <v>17525</v>
      </c>
      <c r="P2533" t="s">
        <v>126</v>
      </c>
      <c r="T2533" t="s">
        <v>7484</v>
      </c>
    </row>
    <row r="2534" spans="1:23" x14ac:dyDescent="0.25">
      <c r="A2534" t="s">
        <v>17526</v>
      </c>
      <c r="B2534">
        <v>1</v>
      </c>
      <c r="C2534" t="s">
        <v>17527</v>
      </c>
      <c r="D2534" t="s">
        <v>64</v>
      </c>
      <c r="E2534" t="s">
        <v>17528</v>
      </c>
      <c r="F2534" t="s">
        <v>6199</v>
      </c>
      <c r="G2534">
        <v>0</v>
      </c>
      <c r="H2534" t="s">
        <v>8014</v>
      </c>
      <c r="I2534" t="s">
        <v>17527</v>
      </c>
      <c r="J2534">
        <v>21367</v>
      </c>
      <c r="K2534">
        <v>3</v>
      </c>
      <c r="L2534" t="s">
        <v>9326</v>
      </c>
      <c r="M2534" t="s">
        <v>8789</v>
      </c>
      <c r="N2534">
        <v>25</v>
      </c>
      <c r="O2534" t="s">
        <v>17529</v>
      </c>
      <c r="P2534" t="s">
        <v>64</v>
      </c>
      <c r="R2534">
        <v>4422215</v>
      </c>
      <c r="T2534" t="s">
        <v>6332</v>
      </c>
      <c r="V2534" t="s">
        <v>17530</v>
      </c>
      <c r="W2534">
        <v>32400</v>
      </c>
    </row>
    <row r="2535" spans="1:23" x14ac:dyDescent="0.25">
      <c r="A2535" t="s">
        <v>168</v>
      </c>
      <c r="B2535">
        <v>1</v>
      </c>
      <c r="C2535" t="s">
        <v>5354</v>
      </c>
      <c r="D2535" t="s">
        <v>102</v>
      </c>
      <c r="E2535" t="s">
        <v>17531</v>
      </c>
      <c r="F2535" t="s">
        <v>6231</v>
      </c>
      <c r="G2535">
        <v>5</v>
      </c>
      <c r="H2535" t="s">
        <v>6367</v>
      </c>
      <c r="I2535" t="s">
        <v>5354</v>
      </c>
      <c r="J2535">
        <v>16020</v>
      </c>
      <c r="K2535">
        <v>9</v>
      </c>
      <c r="L2535" t="s">
        <v>12393</v>
      </c>
      <c r="M2535" t="s">
        <v>17532</v>
      </c>
      <c r="N2535">
        <v>30</v>
      </c>
      <c r="O2535" t="s">
        <v>17533</v>
      </c>
      <c r="P2535" t="s">
        <v>102</v>
      </c>
      <c r="R2535">
        <v>16790</v>
      </c>
      <c r="T2535" t="s">
        <v>6346</v>
      </c>
      <c r="V2535" t="s">
        <v>17534</v>
      </c>
      <c r="W2535">
        <v>27591</v>
      </c>
    </row>
    <row r="2536" spans="1:23" x14ac:dyDescent="0.25">
      <c r="A2536" t="s">
        <v>17535</v>
      </c>
      <c r="B2536">
        <v>1</v>
      </c>
      <c r="C2536" t="s">
        <v>17536</v>
      </c>
      <c r="D2536" t="s">
        <v>64</v>
      </c>
      <c r="F2536" t="s">
        <v>6231</v>
      </c>
      <c r="G2536">
        <v>36</v>
      </c>
      <c r="H2536" t="s">
        <v>6215</v>
      </c>
      <c r="I2536" t="s">
        <v>17536</v>
      </c>
      <c r="J2536">
        <v>17120</v>
      </c>
      <c r="K2536">
        <v>5</v>
      </c>
      <c r="L2536" t="s">
        <v>17537</v>
      </c>
      <c r="M2536" t="s">
        <v>6796</v>
      </c>
      <c r="N2536">
        <v>28</v>
      </c>
      <c r="O2536" t="s">
        <v>17538</v>
      </c>
      <c r="P2536" t="s">
        <v>64</v>
      </c>
      <c r="R2536">
        <v>2577239</v>
      </c>
      <c r="T2536" t="s">
        <v>6385</v>
      </c>
      <c r="V2536" t="s">
        <v>17539</v>
      </c>
      <c r="W2536">
        <v>28689</v>
      </c>
    </row>
    <row r="2537" spans="1:23" x14ac:dyDescent="0.25">
      <c r="A2537" t="s">
        <v>17540</v>
      </c>
      <c r="B2537">
        <v>1</v>
      </c>
      <c r="C2537" t="s">
        <v>17541</v>
      </c>
      <c r="D2537" t="s">
        <v>64</v>
      </c>
      <c r="E2537" t="s">
        <v>17542</v>
      </c>
      <c r="F2537" t="s">
        <v>6199</v>
      </c>
      <c r="G2537">
        <v>39</v>
      </c>
      <c r="H2537" t="s">
        <v>6776</v>
      </c>
      <c r="I2537" t="s">
        <v>17541</v>
      </c>
      <c r="J2537">
        <v>21101</v>
      </c>
      <c r="K2537">
        <v>3</v>
      </c>
      <c r="L2537" t="s">
        <v>17543</v>
      </c>
      <c r="M2537" t="s">
        <v>8534</v>
      </c>
      <c r="N2537">
        <v>26</v>
      </c>
      <c r="O2537" t="s">
        <v>17544</v>
      </c>
      <c r="P2537" t="s">
        <v>64</v>
      </c>
      <c r="R2537">
        <v>4421390</v>
      </c>
      <c r="T2537" t="s">
        <v>6219</v>
      </c>
      <c r="V2537" t="s">
        <v>17545</v>
      </c>
      <c r="W2537">
        <v>31825</v>
      </c>
    </row>
    <row r="2538" spans="1:23" x14ac:dyDescent="0.25">
      <c r="A2538" t="s">
        <v>17546</v>
      </c>
      <c r="B2538">
        <v>1</v>
      </c>
      <c r="C2538" t="s">
        <v>17547</v>
      </c>
      <c r="D2538" t="s">
        <v>126</v>
      </c>
      <c r="E2538" t="s">
        <v>17548</v>
      </c>
      <c r="F2538" t="s">
        <v>6199</v>
      </c>
      <c r="G2538">
        <v>48</v>
      </c>
      <c r="H2538" t="s">
        <v>6849</v>
      </c>
      <c r="I2538" t="s">
        <v>17547</v>
      </c>
      <c r="J2538">
        <v>21168</v>
      </c>
      <c r="K2538">
        <v>3</v>
      </c>
      <c r="L2538" t="s">
        <v>12599</v>
      </c>
      <c r="M2538" t="s">
        <v>11585</v>
      </c>
      <c r="N2538">
        <v>26</v>
      </c>
      <c r="O2538" t="s">
        <v>17549</v>
      </c>
      <c r="P2538" t="s">
        <v>126</v>
      </c>
      <c r="R2538">
        <v>3125414</v>
      </c>
      <c r="T2538" t="s">
        <v>6204</v>
      </c>
      <c r="V2538" t="s">
        <v>6575</v>
      </c>
      <c r="W2538">
        <v>32324</v>
      </c>
    </row>
    <row r="2539" spans="1:23" x14ac:dyDescent="0.25">
      <c r="A2539" t="s">
        <v>17550</v>
      </c>
      <c r="B2539">
        <v>1</v>
      </c>
      <c r="C2539" t="s">
        <v>17551</v>
      </c>
      <c r="D2539" t="s">
        <v>6787</v>
      </c>
      <c r="F2539" t="s">
        <v>6199</v>
      </c>
      <c r="G2539">
        <v>0</v>
      </c>
      <c r="H2539" t="s">
        <v>6223</v>
      </c>
      <c r="I2539" t="s">
        <v>17551</v>
      </c>
      <c r="J2539">
        <v>22309</v>
      </c>
      <c r="K2539">
        <v>2</v>
      </c>
      <c r="L2539" t="s">
        <v>12629</v>
      </c>
      <c r="M2539" t="s">
        <v>17552</v>
      </c>
      <c r="N2539">
        <v>24</v>
      </c>
      <c r="O2539" t="s">
        <v>17553</v>
      </c>
      <c r="P2539" t="s">
        <v>64</v>
      </c>
      <c r="R2539">
        <v>4040419</v>
      </c>
      <c r="T2539" t="s">
        <v>6219</v>
      </c>
      <c r="V2539" t="s">
        <v>12918</v>
      </c>
      <c r="W2539">
        <v>32984</v>
      </c>
    </row>
    <row r="2540" spans="1:23" x14ac:dyDescent="0.25">
      <c r="A2540" t="s">
        <v>315</v>
      </c>
      <c r="B2540">
        <v>1</v>
      </c>
      <c r="C2540" t="s">
        <v>17554</v>
      </c>
      <c r="D2540" t="s">
        <v>126</v>
      </c>
      <c r="E2540" t="s">
        <v>17555</v>
      </c>
      <c r="F2540" t="s">
        <v>6231</v>
      </c>
      <c r="G2540">
        <v>0</v>
      </c>
      <c r="H2540" t="s">
        <v>16255</v>
      </c>
      <c r="I2540" t="s">
        <v>17554</v>
      </c>
      <c r="J2540">
        <v>18133</v>
      </c>
      <c r="K2540">
        <v>6</v>
      </c>
      <c r="L2540" t="s">
        <v>12383</v>
      </c>
      <c r="M2540" t="s">
        <v>17556</v>
      </c>
      <c r="N2540">
        <v>28</v>
      </c>
      <c r="O2540" t="s">
        <v>17557</v>
      </c>
      <c r="P2540" t="s">
        <v>126</v>
      </c>
      <c r="R2540">
        <v>2990959</v>
      </c>
      <c r="T2540" t="s">
        <v>6363</v>
      </c>
      <c r="V2540" t="s">
        <v>15004</v>
      </c>
      <c r="W2540">
        <v>29451</v>
      </c>
    </row>
    <row r="2541" spans="1:23" x14ac:dyDescent="0.25">
      <c r="A2541" t="s">
        <v>17558</v>
      </c>
      <c r="B2541">
        <v>1</v>
      </c>
      <c r="C2541" t="s">
        <v>17559</v>
      </c>
      <c r="D2541" t="s">
        <v>102</v>
      </c>
      <c r="F2541" t="s">
        <v>17560</v>
      </c>
      <c r="G2541">
        <v>1</v>
      </c>
      <c r="H2541" t="s">
        <v>6462</v>
      </c>
      <c r="I2541" t="s">
        <v>17559</v>
      </c>
      <c r="J2541">
        <v>21576</v>
      </c>
      <c r="K2541">
        <v>1</v>
      </c>
      <c r="L2541" t="s">
        <v>6906</v>
      </c>
      <c r="M2541" t="s">
        <v>17561</v>
      </c>
      <c r="N2541">
        <v>24</v>
      </c>
      <c r="O2541" t="s">
        <v>17562</v>
      </c>
      <c r="P2541" t="s">
        <v>102</v>
      </c>
      <c r="Q2541" t="s">
        <v>6411</v>
      </c>
      <c r="S2541">
        <v>3</v>
      </c>
      <c r="T2541" t="s">
        <v>6272</v>
      </c>
      <c r="U2541" t="s">
        <v>62</v>
      </c>
      <c r="V2541" t="s">
        <v>17563</v>
      </c>
    </row>
    <row r="2542" spans="1:23" x14ac:dyDescent="0.25">
      <c r="A2542" t="s">
        <v>5867</v>
      </c>
      <c r="B2542">
        <v>1</v>
      </c>
      <c r="C2542" t="s">
        <v>5418</v>
      </c>
      <c r="D2542" t="s">
        <v>102</v>
      </c>
      <c r="F2542" t="s">
        <v>6199</v>
      </c>
      <c r="G2542">
        <v>82</v>
      </c>
      <c r="H2542" t="s">
        <v>6421</v>
      </c>
      <c r="I2542" t="s">
        <v>5418</v>
      </c>
      <c r="J2542">
        <v>22569</v>
      </c>
      <c r="K2542">
        <v>5</v>
      </c>
      <c r="L2542" t="s">
        <v>17564</v>
      </c>
      <c r="M2542" t="s">
        <v>17565</v>
      </c>
      <c r="N2542">
        <v>28</v>
      </c>
      <c r="O2542" t="s">
        <v>17566</v>
      </c>
      <c r="P2542" t="s">
        <v>102</v>
      </c>
      <c r="T2542" t="s">
        <v>6446</v>
      </c>
      <c r="V2542" t="s">
        <v>17567</v>
      </c>
    </row>
    <row r="2543" spans="1:23" x14ac:dyDescent="0.25">
      <c r="A2543" t="s">
        <v>17568</v>
      </c>
      <c r="B2543">
        <v>1</v>
      </c>
      <c r="C2543" t="s">
        <v>17569</v>
      </c>
      <c r="D2543" t="s">
        <v>31</v>
      </c>
      <c r="F2543" t="s">
        <v>6199</v>
      </c>
      <c r="G2543">
        <v>13</v>
      </c>
      <c r="H2543" t="s">
        <v>7232</v>
      </c>
      <c r="I2543" t="s">
        <v>17569</v>
      </c>
      <c r="K2543">
        <v>2</v>
      </c>
      <c r="L2543" t="s">
        <v>9942</v>
      </c>
      <c r="M2543" t="s">
        <v>17570</v>
      </c>
      <c r="N2543">
        <v>24</v>
      </c>
      <c r="O2543" t="s">
        <v>17571</v>
      </c>
      <c r="P2543" t="s">
        <v>31</v>
      </c>
      <c r="T2543" t="s">
        <v>6219</v>
      </c>
      <c r="V2543" t="s">
        <v>13703</v>
      </c>
    </row>
    <row r="2544" spans="1:23" x14ac:dyDescent="0.25">
      <c r="A2544" t="s">
        <v>239</v>
      </c>
      <c r="B2544">
        <v>1</v>
      </c>
      <c r="C2544" t="s">
        <v>1507</v>
      </c>
      <c r="D2544" t="s">
        <v>126</v>
      </c>
      <c r="E2544" t="s">
        <v>17572</v>
      </c>
      <c r="F2544" t="s">
        <v>6199</v>
      </c>
      <c r="G2544">
        <v>85</v>
      </c>
      <c r="H2544" t="s">
        <v>6208</v>
      </c>
      <c r="I2544" t="s">
        <v>1507</v>
      </c>
      <c r="J2544">
        <v>19063</v>
      </c>
      <c r="K2544">
        <v>9</v>
      </c>
      <c r="L2544" t="s">
        <v>6933</v>
      </c>
      <c r="M2544" t="s">
        <v>17573</v>
      </c>
      <c r="N2544">
        <v>32</v>
      </c>
      <c r="O2544" t="s">
        <v>17574</v>
      </c>
      <c r="P2544" t="s">
        <v>126</v>
      </c>
      <c r="Q2544" t="s">
        <v>8232</v>
      </c>
      <c r="R2544">
        <v>3040151</v>
      </c>
      <c r="S2544">
        <v>1</v>
      </c>
      <c r="T2544" t="s">
        <v>6227</v>
      </c>
      <c r="U2544" t="s">
        <v>68</v>
      </c>
      <c r="V2544" t="s">
        <v>17575</v>
      </c>
      <c r="W2544">
        <v>30259</v>
      </c>
    </row>
    <row r="2545" spans="1:23" x14ac:dyDescent="0.25">
      <c r="A2545" t="s">
        <v>17576</v>
      </c>
      <c r="B2545">
        <v>1</v>
      </c>
      <c r="C2545" t="s">
        <v>17577</v>
      </c>
      <c r="D2545" t="s">
        <v>102</v>
      </c>
      <c r="F2545" t="s">
        <v>6199</v>
      </c>
      <c r="H2545" t="s">
        <v>6336</v>
      </c>
      <c r="I2545" t="s">
        <v>17577</v>
      </c>
      <c r="K2545">
        <v>1</v>
      </c>
      <c r="L2545" t="s">
        <v>6665</v>
      </c>
      <c r="M2545" t="s">
        <v>17578</v>
      </c>
      <c r="N2545">
        <v>25</v>
      </c>
      <c r="O2545" t="s">
        <v>17579</v>
      </c>
      <c r="P2545" t="s">
        <v>102</v>
      </c>
      <c r="T2545" t="s">
        <v>6219</v>
      </c>
      <c r="V2545" t="s">
        <v>17063</v>
      </c>
    </row>
    <row r="2546" spans="1:23" x14ac:dyDescent="0.25">
      <c r="A2546" t="s">
        <v>457</v>
      </c>
      <c r="B2546">
        <v>1</v>
      </c>
      <c r="C2546" t="s">
        <v>17580</v>
      </c>
      <c r="D2546" t="s">
        <v>102</v>
      </c>
      <c r="E2546" t="s">
        <v>17581</v>
      </c>
      <c r="F2546" t="s">
        <v>6199</v>
      </c>
      <c r="G2546">
        <v>0</v>
      </c>
      <c r="H2546" t="s">
        <v>6690</v>
      </c>
      <c r="I2546" t="s">
        <v>17580</v>
      </c>
      <c r="J2546">
        <v>18080</v>
      </c>
      <c r="K2546">
        <v>6</v>
      </c>
      <c r="L2546" t="s">
        <v>8654</v>
      </c>
      <c r="M2546" t="s">
        <v>6598</v>
      </c>
      <c r="N2546">
        <v>28</v>
      </c>
      <c r="O2546" t="s">
        <v>17582</v>
      </c>
      <c r="P2546" t="s">
        <v>102</v>
      </c>
      <c r="R2546">
        <v>2573343</v>
      </c>
      <c r="T2546" t="s">
        <v>6219</v>
      </c>
      <c r="V2546" t="s">
        <v>9792</v>
      </c>
      <c r="W2546">
        <v>29397</v>
      </c>
    </row>
    <row r="2547" spans="1:23" x14ac:dyDescent="0.25">
      <c r="A2547" t="s">
        <v>17583</v>
      </c>
      <c r="B2547">
        <v>1</v>
      </c>
      <c r="C2547" t="s">
        <v>8140</v>
      </c>
      <c r="D2547" t="s">
        <v>102</v>
      </c>
      <c r="F2547" t="s">
        <v>6231</v>
      </c>
      <c r="G2547">
        <v>16</v>
      </c>
      <c r="H2547" t="s">
        <v>6252</v>
      </c>
      <c r="I2547" t="s">
        <v>8140</v>
      </c>
      <c r="J2547">
        <v>6768</v>
      </c>
      <c r="K2547">
        <v>15</v>
      </c>
      <c r="L2547" t="s">
        <v>6253</v>
      </c>
      <c r="M2547" t="s">
        <v>7906</v>
      </c>
      <c r="N2547">
        <v>37</v>
      </c>
      <c r="O2547" t="s">
        <v>17584</v>
      </c>
      <c r="P2547" t="s">
        <v>102</v>
      </c>
      <c r="R2547">
        <v>9400</v>
      </c>
      <c r="T2547" t="s">
        <v>6417</v>
      </c>
      <c r="V2547" t="s">
        <v>17585</v>
      </c>
      <c r="W2547">
        <v>7544</v>
      </c>
    </row>
    <row r="2548" spans="1:23" x14ac:dyDescent="0.25">
      <c r="A2548" t="s">
        <v>17586</v>
      </c>
      <c r="B2548">
        <v>1</v>
      </c>
      <c r="C2548" t="s">
        <v>17587</v>
      </c>
      <c r="D2548" t="s">
        <v>126</v>
      </c>
      <c r="F2548" t="s">
        <v>6199</v>
      </c>
      <c r="G2548">
        <v>80</v>
      </c>
      <c r="H2548" t="s">
        <v>7182</v>
      </c>
      <c r="I2548" t="s">
        <v>17587</v>
      </c>
      <c r="J2548">
        <v>25988</v>
      </c>
      <c r="K2548">
        <v>1</v>
      </c>
      <c r="L2548" t="s">
        <v>17588</v>
      </c>
      <c r="M2548" t="s">
        <v>17589</v>
      </c>
      <c r="N2548">
        <v>23</v>
      </c>
      <c r="O2548" t="s">
        <v>17590</v>
      </c>
      <c r="P2548" t="s">
        <v>126</v>
      </c>
      <c r="S2548">
        <v>5</v>
      </c>
      <c r="T2548" t="s">
        <v>6363</v>
      </c>
      <c r="U2548" t="s">
        <v>54</v>
      </c>
      <c r="V2548" t="s">
        <v>17591</v>
      </c>
    </row>
    <row r="2549" spans="1:23" x14ac:dyDescent="0.25">
      <c r="A2549" t="s">
        <v>878</v>
      </c>
      <c r="B2549">
        <v>1</v>
      </c>
      <c r="C2549" t="s">
        <v>17592</v>
      </c>
      <c r="D2549" t="s">
        <v>64</v>
      </c>
      <c r="E2549" t="s">
        <v>17593</v>
      </c>
      <c r="F2549" t="s">
        <v>6199</v>
      </c>
      <c r="G2549">
        <v>0</v>
      </c>
      <c r="H2549" t="s">
        <v>9340</v>
      </c>
      <c r="I2549" t="s">
        <v>17592</v>
      </c>
      <c r="J2549">
        <v>19129</v>
      </c>
      <c r="K2549">
        <v>5</v>
      </c>
      <c r="L2549" t="s">
        <v>17594</v>
      </c>
      <c r="M2549" t="s">
        <v>16641</v>
      </c>
      <c r="N2549">
        <v>27</v>
      </c>
      <c r="O2549" t="s">
        <v>17595</v>
      </c>
      <c r="P2549" t="s">
        <v>64</v>
      </c>
      <c r="R2549">
        <v>3052143</v>
      </c>
      <c r="T2549" t="s">
        <v>6332</v>
      </c>
      <c r="V2549" t="s">
        <v>17596</v>
      </c>
      <c r="W2549">
        <v>30355</v>
      </c>
    </row>
    <row r="2550" spans="1:23" x14ac:dyDescent="0.25">
      <c r="A2550" t="s">
        <v>17597</v>
      </c>
      <c r="B2550">
        <v>1</v>
      </c>
      <c r="C2550" t="s">
        <v>17598</v>
      </c>
      <c r="D2550" t="s">
        <v>102</v>
      </c>
      <c r="E2550" t="s">
        <v>17599</v>
      </c>
      <c r="F2550" t="s">
        <v>6231</v>
      </c>
      <c r="G2550">
        <v>19</v>
      </c>
      <c r="H2550" t="s">
        <v>6336</v>
      </c>
      <c r="I2550" t="s">
        <v>17598</v>
      </c>
      <c r="J2550">
        <v>18686</v>
      </c>
      <c r="K2550">
        <v>6</v>
      </c>
      <c r="L2550" t="s">
        <v>6754</v>
      </c>
      <c r="M2550" t="s">
        <v>17600</v>
      </c>
      <c r="N2550">
        <v>28</v>
      </c>
      <c r="O2550" t="s">
        <v>17601</v>
      </c>
      <c r="P2550" t="s">
        <v>102</v>
      </c>
      <c r="R2550">
        <v>3057850</v>
      </c>
      <c r="T2550" t="s">
        <v>6264</v>
      </c>
      <c r="V2550" t="s">
        <v>15244</v>
      </c>
      <c r="W2550">
        <v>30002</v>
      </c>
    </row>
    <row r="2551" spans="1:23" x14ac:dyDescent="0.25">
      <c r="A2551" t="s">
        <v>17602</v>
      </c>
      <c r="B2551">
        <v>2</v>
      </c>
      <c r="C2551" t="s">
        <v>17603</v>
      </c>
      <c r="D2551" t="s">
        <v>126</v>
      </c>
      <c r="F2551" t="s">
        <v>6199</v>
      </c>
      <c r="G2551">
        <v>49</v>
      </c>
      <c r="H2551" t="s">
        <v>6395</v>
      </c>
      <c r="I2551" t="s">
        <v>17603</v>
      </c>
      <c r="K2551">
        <v>1</v>
      </c>
      <c r="L2551" t="s">
        <v>6869</v>
      </c>
      <c r="M2551" t="s">
        <v>10145</v>
      </c>
      <c r="N2551">
        <v>24</v>
      </c>
      <c r="O2551" t="s">
        <v>17604</v>
      </c>
      <c r="P2551" t="s">
        <v>126</v>
      </c>
      <c r="T2551" t="s">
        <v>9483</v>
      </c>
      <c r="V2551" t="s">
        <v>17605</v>
      </c>
    </row>
    <row r="2552" spans="1:23" x14ac:dyDescent="0.25">
      <c r="A2552" t="s">
        <v>17602</v>
      </c>
      <c r="B2552">
        <v>2</v>
      </c>
      <c r="C2552" t="s">
        <v>17606</v>
      </c>
      <c r="D2552" t="s">
        <v>29</v>
      </c>
      <c r="E2552" t="s">
        <v>17607</v>
      </c>
      <c r="F2552" t="s">
        <v>6199</v>
      </c>
      <c r="G2552">
        <v>8</v>
      </c>
      <c r="H2552" t="s">
        <v>6647</v>
      </c>
      <c r="I2552" t="s">
        <v>17606</v>
      </c>
      <c r="J2552">
        <v>20368</v>
      </c>
      <c r="K2552">
        <v>4</v>
      </c>
      <c r="L2552" t="s">
        <v>6869</v>
      </c>
      <c r="M2552" t="s">
        <v>10145</v>
      </c>
      <c r="N2552">
        <v>27</v>
      </c>
      <c r="O2552" t="s">
        <v>17604</v>
      </c>
      <c r="P2552" t="s">
        <v>29</v>
      </c>
      <c r="R2552">
        <v>3046412</v>
      </c>
      <c r="T2552" t="s">
        <v>6219</v>
      </c>
      <c r="V2552" t="s">
        <v>17608</v>
      </c>
      <c r="W2552">
        <v>31252</v>
      </c>
    </row>
    <row r="2553" spans="1:23" x14ac:dyDescent="0.25">
      <c r="A2553" t="s">
        <v>2124</v>
      </c>
      <c r="B2553">
        <v>1</v>
      </c>
      <c r="C2553" t="s">
        <v>17609</v>
      </c>
      <c r="D2553" t="s">
        <v>64</v>
      </c>
      <c r="F2553" t="s">
        <v>6199</v>
      </c>
      <c r="G2553">
        <v>32</v>
      </c>
      <c r="H2553" t="s">
        <v>6239</v>
      </c>
      <c r="I2553" t="s">
        <v>17609</v>
      </c>
      <c r="J2553">
        <v>22672</v>
      </c>
      <c r="K2553">
        <v>5</v>
      </c>
      <c r="L2553" t="s">
        <v>8466</v>
      </c>
      <c r="M2553" t="s">
        <v>17610</v>
      </c>
      <c r="N2553">
        <v>28</v>
      </c>
      <c r="O2553" t="s">
        <v>17611</v>
      </c>
      <c r="P2553" t="s">
        <v>64</v>
      </c>
      <c r="S2553">
        <v>5</v>
      </c>
      <c r="T2553" t="s">
        <v>6219</v>
      </c>
      <c r="U2553" t="s">
        <v>2231</v>
      </c>
      <c r="V2553" t="s">
        <v>17612</v>
      </c>
    </row>
    <row r="2554" spans="1:23" x14ac:dyDescent="0.25">
      <c r="A2554" t="s">
        <v>17613</v>
      </c>
      <c r="B2554">
        <v>1</v>
      </c>
      <c r="C2554" t="s">
        <v>17614</v>
      </c>
      <c r="D2554" t="s">
        <v>102</v>
      </c>
      <c r="F2554" t="s">
        <v>6231</v>
      </c>
      <c r="G2554">
        <v>18</v>
      </c>
      <c r="H2554" t="s">
        <v>7128</v>
      </c>
      <c r="I2554" t="s">
        <v>17614</v>
      </c>
      <c r="J2554">
        <v>17273</v>
      </c>
      <c r="K2554">
        <v>1</v>
      </c>
      <c r="L2554" t="s">
        <v>9371</v>
      </c>
      <c r="M2554" t="s">
        <v>13142</v>
      </c>
      <c r="N2554">
        <v>27</v>
      </c>
      <c r="O2554" t="s">
        <v>17615</v>
      </c>
      <c r="P2554" t="s">
        <v>102</v>
      </c>
      <c r="R2554">
        <v>2514423</v>
      </c>
      <c r="T2554" t="s">
        <v>6324</v>
      </c>
      <c r="V2554" t="s">
        <v>17616</v>
      </c>
      <c r="W2554">
        <v>29052</v>
      </c>
    </row>
    <row r="2555" spans="1:23" x14ac:dyDescent="0.25">
      <c r="A2555" t="s">
        <v>17617</v>
      </c>
      <c r="B2555">
        <v>1</v>
      </c>
      <c r="C2555" t="s">
        <v>17618</v>
      </c>
      <c r="D2555" t="s">
        <v>6787</v>
      </c>
      <c r="F2555" t="s">
        <v>6231</v>
      </c>
      <c r="G2555">
        <v>45</v>
      </c>
      <c r="H2555" t="s">
        <v>6753</v>
      </c>
      <c r="I2555" t="s">
        <v>17618</v>
      </c>
      <c r="J2555">
        <v>13661</v>
      </c>
      <c r="K2555">
        <v>4</v>
      </c>
      <c r="L2555" t="s">
        <v>17619</v>
      </c>
      <c r="M2555" t="s">
        <v>12213</v>
      </c>
      <c r="N2555">
        <v>31</v>
      </c>
      <c r="O2555" t="s">
        <v>17620</v>
      </c>
      <c r="P2555" t="s">
        <v>64</v>
      </c>
      <c r="R2555">
        <v>11517</v>
      </c>
      <c r="T2555" t="s">
        <v>6371</v>
      </c>
      <c r="V2555" t="s">
        <v>17621</v>
      </c>
    </row>
    <row r="2556" spans="1:23" x14ac:dyDescent="0.25">
      <c r="A2556" t="s">
        <v>17622</v>
      </c>
      <c r="B2556">
        <v>1</v>
      </c>
      <c r="C2556" t="s">
        <v>17623</v>
      </c>
      <c r="D2556" t="s">
        <v>64</v>
      </c>
      <c r="E2556" t="s">
        <v>17624</v>
      </c>
      <c r="F2556" t="s">
        <v>6231</v>
      </c>
      <c r="G2556">
        <v>0</v>
      </c>
      <c r="H2556" t="s">
        <v>6260</v>
      </c>
      <c r="I2556" t="s">
        <v>17623</v>
      </c>
      <c r="J2556">
        <v>18225</v>
      </c>
      <c r="K2556">
        <v>6</v>
      </c>
      <c r="L2556" t="s">
        <v>10561</v>
      </c>
      <c r="M2556" t="s">
        <v>17625</v>
      </c>
      <c r="N2556">
        <v>28</v>
      </c>
      <c r="O2556" t="s">
        <v>17626</v>
      </c>
      <c r="P2556" t="s">
        <v>64</v>
      </c>
      <c r="R2556">
        <v>2971435</v>
      </c>
      <c r="T2556" t="s">
        <v>6446</v>
      </c>
      <c r="V2556" t="s">
        <v>9130</v>
      </c>
      <c r="W2556">
        <v>29575</v>
      </c>
    </row>
    <row r="2557" spans="1:23" x14ac:dyDescent="0.25">
      <c r="A2557" t="s">
        <v>1276</v>
      </c>
      <c r="B2557">
        <v>1</v>
      </c>
      <c r="C2557" t="s">
        <v>1275</v>
      </c>
      <c r="D2557" t="s">
        <v>102</v>
      </c>
      <c r="F2557" t="s">
        <v>6199</v>
      </c>
      <c r="G2557">
        <v>18</v>
      </c>
      <c r="H2557" t="s">
        <v>6629</v>
      </c>
      <c r="I2557" t="s">
        <v>1275</v>
      </c>
      <c r="J2557">
        <v>24974</v>
      </c>
      <c r="K2557">
        <v>2</v>
      </c>
      <c r="L2557" t="s">
        <v>7089</v>
      </c>
      <c r="M2557" t="s">
        <v>8554</v>
      </c>
      <c r="N2557">
        <v>23</v>
      </c>
      <c r="O2557" t="s">
        <v>17627</v>
      </c>
      <c r="P2557" t="s">
        <v>102</v>
      </c>
      <c r="S2557">
        <v>1</v>
      </c>
      <c r="T2557" t="s">
        <v>6204</v>
      </c>
      <c r="U2557" t="s">
        <v>2251</v>
      </c>
      <c r="V2557" t="s">
        <v>17628</v>
      </c>
    </row>
    <row r="2558" spans="1:23" x14ac:dyDescent="0.25">
      <c r="A2558" t="s">
        <v>17629</v>
      </c>
      <c r="B2558">
        <v>1</v>
      </c>
      <c r="C2558" t="s">
        <v>17630</v>
      </c>
      <c r="D2558" t="s">
        <v>6610</v>
      </c>
      <c r="F2558" t="s">
        <v>6199</v>
      </c>
      <c r="H2558" t="s">
        <v>5428</v>
      </c>
      <c r="I2558" t="s">
        <v>17630</v>
      </c>
      <c r="J2558">
        <v>28140</v>
      </c>
      <c r="K2558">
        <v>0</v>
      </c>
      <c r="L2558" t="s">
        <v>6801</v>
      </c>
      <c r="M2558" t="s">
        <v>17631</v>
      </c>
      <c r="O2558" t="s">
        <v>17632</v>
      </c>
      <c r="P2558" t="s">
        <v>6610</v>
      </c>
      <c r="T2558" t="s">
        <v>6227</v>
      </c>
    </row>
    <row r="2559" spans="1:23" x14ac:dyDescent="0.25">
      <c r="A2559" t="s">
        <v>2476</v>
      </c>
      <c r="B2559">
        <v>1</v>
      </c>
      <c r="C2559" t="s">
        <v>17633</v>
      </c>
      <c r="D2559" t="s">
        <v>6787</v>
      </c>
      <c r="E2559" t="s">
        <v>17634</v>
      </c>
      <c r="F2559" t="s">
        <v>6199</v>
      </c>
      <c r="G2559">
        <v>45</v>
      </c>
      <c r="H2559" t="s">
        <v>17635</v>
      </c>
      <c r="I2559" t="s">
        <v>17633</v>
      </c>
      <c r="J2559">
        <v>19209</v>
      </c>
      <c r="K2559">
        <v>9</v>
      </c>
      <c r="L2559" t="s">
        <v>8103</v>
      </c>
      <c r="M2559" t="s">
        <v>17636</v>
      </c>
      <c r="N2559">
        <v>32</v>
      </c>
      <c r="O2559" t="s">
        <v>17637</v>
      </c>
      <c r="P2559" t="s">
        <v>64</v>
      </c>
      <c r="R2559">
        <v>2975417</v>
      </c>
      <c r="S2559">
        <v>4</v>
      </c>
      <c r="T2559" t="s">
        <v>6204</v>
      </c>
      <c r="U2559" t="s">
        <v>92</v>
      </c>
      <c r="V2559" t="s">
        <v>17638</v>
      </c>
      <c r="W2559">
        <v>30592</v>
      </c>
    </row>
    <row r="2560" spans="1:23" x14ac:dyDescent="0.25">
      <c r="A2560" t="s">
        <v>799</v>
      </c>
      <c r="B2560">
        <v>1</v>
      </c>
      <c r="C2560" t="s">
        <v>17639</v>
      </c>
      <c r="D2560" t="s">
        <v>102</v>
      </c>
      <c r="F2560" t="s">
        <v>6231</v>
      </c>
      <c r="G2560">
        <v>15</v>
      </c>
      <c r="H2560" t="s">
        <v>6289</v>
      </c>
      <c r="I2560" t="s">
        <v>17639</v>
      </c>
      <c r="J2560">
        <v>15971</v>
      </c>
      <c r="K2560">
        <v>6</v>
      </c>
      <c r="L2560" t="s">
        <v>6018</v>
      </c>
      <c r="M2560" t="s">
        <v>17640</v>
      </c>
      <c r="N2560">
        <v>28</v>
      </c>
      <c r="O2560" t="s">
        <v>17641</v>
      </c>
      <c r="P2560" t="s">
        <v>102</v>
      </c>
      <c r="R2560">
        <v>16779</v>
      </c>
      <c r="T2560" t="s">
        <v>6385</v>
      </c>
      <c r="V2560" t="s">
        <v>9149</v>
      </c>
      <c r="W2560">
        <v>27614</v>
      </c>
    </row>
    <row r="2561" spans="1:23" x14ac:dyDescent="0.25">
      <c r="A2561" t="s">
        <v>17642</v>
      </c>
      <c r="B2561">
        <v>1</v>
      </c>
      <c r="C2561" t="s">
        <v>17643</v>
      </c>
      <c r="D2561" t="s">
        <v>126</v>
      </c>
      <c r="F2561" t="s">
        <v>6199</v>
      </c>
      <c r="G2561">
        <v>46</v>
      </c>
      <c r="H2561" t="s">
        <v>6200</v>
      </c>
      <c r="I2561" t="s">
        <v>17643</v>
      </c>
      <c r="K2561">
        <v>1</v>
      </c>
      <c r="L2561" t="s">
        <v>6754</v>
      </c>
      <c r="M2561" t="s">
        <v>17644</v>
      </c>
      <c r="N2561">
        <v>25</v>
      </c>
      <c r="O2561" t="s">
        <v>17645</v>
      </c>
      <c r="P2561" t="s">
        <v>126</v>
      </c>
      <c r="T2561" t="s">
        <v>6227</v>
      </c>
      <c r="V2561" t="s">
        <v>17646</v>
      </c>
    </row>
    <row r="2562" spans="1:23" x14ac:dyDescent="0.25">
      <c r="A2562" t="s">
        <v>17647</v>
      </c>
      <c r="B2562">
        <v>1</v>
      </c>
      <c r="C2562" t="s">
        <v>17648</v>
      </c>
      <c r="D2562" t="s">
        <v>126</v>
      </c>
      <c r="F2562" t="s">
        <v>6199</v>
      </c>
      <c r="G2562">
        <v>36</v>
      </c>
      <c r="H2562" t="s">
        <v>8063</v>
      </c>
      <c r="I2562" t="s">
        <v>17648</v>
      </c>
      <c r="J2562">
        <v>24421</v>
      </c>
      <c r="K2562">
        <v>3</v>
      </c>
      <c r="L2562" t="s">
        <v>7102</v>
      </c>
      <c r="M2562" t="s">
        <v>13904</v>
      </c>
      <c r="N2562">
        <v>26</v>
      </c>
      <c r="O2562" t="s">
        <v>17649</v>
      </c>
      <c r="P2562" t="s">
        <v>126</v>
      </c>
      <c r="S2562">
        <v>6</v>
      </c>
      <c r="T2562" t="s">
        <v>6355</v>
      </c>
      <c r="U2562" t="s">
        <v>2311</v>
      </c>
      <c r="V2562" t="s">
        <v>17650</v>
      </c>
    </row>
    <row r="2563" spans="1:23" x14ac:dyDescent="0.25">
      <c r="A2563" t="s">
        <v>93</v>
      </c>
      <c r="B2563">
        <v>1</v>
      </c>
      <c r="C2563" t="s">
        <v>2833</v>
      </c>
      <c r="D2563" t="s">
        <v>29</v>
      </c>
      <c r="E2563" t="s">
        <v>17651</v>
      </c>
      <c r="F2563" t="s">
        <v>6199</v>
      </c>
      <c r="G2563">
        <v>19</v>
      </c>
      <c r="H2563" t="s">
        <v>6553</v>
      </c>
      <c r="I2563" t="s">
        <v>2833</v>
      </c>
      <c r="J2563">
        <v>16762</v>
      </c>
      <c r="K2563">
        <v>11</v>
      </c>
      <c r="L2563" t="s">
        <v>17652</v>
      </c>
      <c r="M2563" t="s">
        <v>7264</v>
      </c>
      <c r="N2563">
        <v>32</v>
      </c>
      <c r="O2563" t="s">
        <v>17653</v>
      </c>
      <c r="P2563" t="s">
        <v>29</v>
      </c>
      <c r="R2563">
        <v>2969939</v>
      </c>
      <c r="S2563">
        <v>2</v>
      </c>
      <c r="T2563" t="s">
        <v>6227</v>
      </c>
      <c r="U2563" t="s">
        <v>92</v>
      </c>
      <c r="V2563" t="s">
        <v>17654</v>
      </c>
      <c r="W2563">
        <v>28389</v>
      </c>
    </row>
    <row r="2564" spans="1:23" x14ac:dyDescent="0.25">
      <c r="A2564" t="s">
        <v>17655</v>
      </c>
      <c r="B2564">
        <v>1</v>
      </c>
      <c r="C2564" t="s">
        <v>17656</v>
      </c>
      <c r="D2564" t="s">
        <v>29</v>
      </c>
      <c r="F2564" t="s">
        <v>6199</v>
      </c>
      <c r="G2564">
        <v>0</v>
      </c>
      <c r="H2564" t="s">
        <v>6289</v>
      </c>
      <c r="I2564" t="s">
        <v>17656</v>
      </c>
      <c r="J2564">
        <v>19211</v>
      </c>
      <c r="K2564">
        <v>1</v>
      </c>
      <c r="L2564" t="s">
        <v>6015</v>
      </c>
      <c r="M2564" t="s">
        <v>17413</v>
      </c>
      <c r="N2564">
        <v>24</v>
      </c>
      <c r="O2564" t="s">
        <v>17657</v>
      </c>
      <c r="P2564" t="s">
        <v>29</v>
      </c>
      <c r="T2564" t="s">
        <v>6371</v>
      </c>
      <c r="U2564" t="s">
        <v>2221</v>
      </c>
      <c r="V2564" t="s">
        <v>17658</v>
      </c>
      <c r="W2564">
        <v>30509</v>
      </c>
    </row>
    <row r="2565" spans="1:23" x14ac:dyDescent="0.25">
      <c r="A2565" t="s">
        <v>17659</v>
      </c>
      <c r="B2565">
        <v>1</v>
      </c>
      <c r="C2565" t="s">
        <v>17660</v>
      </c>
      <c r="D2565" t="s">
        <v>126</v>
      </c>
      <c r="F2565" t="s">
        <v>6199</v>
      </c>
      <c r="G2565">
        <v>81</v>
      </c>
      <c r="H2565" t="s">
        <v>6988</v>
      </c>
      <c r="I2565" t="s">
        <v>17660</v>
      </c>
      <c r="J2565">
        <v>26600</v>
      </c>
      <c r="K2565">
        <v>1</v>
      </c>
      <c r="L2565" t="s">
        <v>9147</v>
      </c>
      <c r="M2565" t="s">
        <v>17661</v>
      </c>
      <c r="N2565">
        <v>24</v>
      </c>
      <c r="O2565" t="s">
        <v>17662</v>
      </c>
      <c r="P2565" t="s">
        <v>126</v>
      </c>
      <c r="T2565" t="s">
        <v>6227</v>
      </c>
      <c r="U2565" t="s">
        <v>2209</v>
      </c>
      <c r="V2565" t="s">
        <v>17663</v>
      </c>
    </row>
    <row r="2566" spans="1:23" x14ac:dyDescent="0.25">
      <c r="A2566" t="s">
        <v>17664</v>
      </c>
      <c r="B2566">
        <v>1</v>
      </c>
      <c r="C2566" t="s">
        <v>17665</v>
      </c>
      <c r="D2566" t="s">
        <v>6787</v>
      </c>
      <c r="F2566" t="s">
        <v>6199</v>
      </c>
      <c r="G2566">
        <v>40</v>
      </c>
      <c r="H2566" t="s">
        <v>8063</v>
      </c>
      <c r="I2566" t="s">
        <v>17665</v>
      </c>
      <c r="K2566">
        <v>1</v>
      </c>
      <c r="L2566" t="s">
        <v>17666</v>
      </c>
      <c r="M2566" t="s">
        <v>17667</v>
      </c>
      <c r="N2566">
        <v>23</v>
      </c>
      <c r="O2566" t="s">
        <v>17668</v>
      </c>
      <c r="P2566" t="s">
        <v>64</v>
      </c>
      <c r="T2566" t="s">
        <v>6219</v>
      </c>
      <c r="V2566" t="s">
        <v>17669</v>
      </c>
    </row>
    <row r="2567" spans="1:23" x14ac:dyDescent="0.25">
      <c r="A2567" t="s">
        <v>114</v>
      </c>
      <c r="B2567">
        <v>1</v>
      </c>
      <c r="C2567" t="s">
        <v>5180</v>
      </c>
      <c r="D2567" t="s">
        <v>102</v>
      </c>
      <c r="E2567" t="s">
        <v>17670</v>
      </c>
      <c r="F2567" t="s">
        <v>6199</v>
      </c>
      <c r="G2567">
        <v>13</v>
      </c>
      <c r="H2567" t="s">
        <v>6636</v>
      </c>
      <c r="I2567" t="s">
        <v>5180</v>
      </c>
      <c r="J2567">
        <v>15076</v>
      </c>
      <c r="K2567">
        <v>13</v>
      </c>
      <c r="L2567" t="s">
        <v>7945</v>
      </c>
      <c r="M2567" t="s">
        <v>10145</v>
      </c>
      <c r="N2567">
        <v>33</v>
      </c>
      <c r="O2567" t="s">
        <v>17671</v>
      </c>
      <c r="P2567" t="s">
        <v>102</v>
      </c>
      <c r="R2567">
        <v>15818</v>
      </c>
      <c r="T2567" t="s">
        <v>6212</v>
      </c>
      <c r="V2567" t="s">
        <v>10600</v>
      </c>
      <c r="W2567">
        <v>26699</v>
      </c>
    </row>
    <row r="2568" spans="1:23" x14ac:dyDescent="0.25">
      <c r="A2568" t="s">
        <v>17672</v>
      </c>
      <c r="B2568">
        <v>1</v>
      </c>
      <c r="C2568" t="s">
        <v>17673</v>
      </c>
      <c r="D2568" t="s">
        <v>102</v>
      </c>
      <c r="F2568" t="s">
        <v>6199</v>
      </c>
      <c r="G2568">
        <v>0</v>
      </c>
      <c r="H2568" t="s">
        <v>6383</v>
      </c>
      <c r="I2568" t="s">
        <v>17673</v>
      </c>
      <c r="J2568">
        <v>20618</v>
      </c>
      <c r="K2568">
        <v>4</v>
      </c>
      <c r="L2568" t="s">
        <v>6224</v>
      </c>
      <c r="M2568" t="s">
        <v>7046</v>
      </c>
      <c r="N2568">
        <v>25</v>
      </c>
      <c r="O2568" t="s">
        <v>17674</v>
      </c>
      <c r="P2568" t="s">
        <v>102</v>
      </c>
      <c r="R2568">
        <v>4327535</v>
      </c>
      <c r="T2568" t="s">
        <v>6264</v>
      </c>
      <c r="V2568" t="s">
        <v>17675</v>
      </c>
      <c r="W2568">
        <v>31711</v>
      </c>
    </row>
    <row r="2569" spans="1:23" x14ac:dyDescent="0.25">
      <c r="A2569" t="s">
        <v>17676</v>
      </c>
      <c r="B2569">
        <v>1</v>
      </c>
      <c r="C2569" t="s">
        <v>17677</v>
      </c>
      <c r="D2569" t="s">
        <v>6610</v>
      </c>
      <c r="F2569" t="s">
        <v>6199</v>
      </c>
      <c r="G2569">
        <v>6</v>
      </c>
      <c r="H2569" t="s">
        <v>6383</v>
      </c>
      <c r="I2569" t="s">
        <v>17677</v>
      </c>
      <c r="J2569">
        <v>21533</v>
      </c>
      <c r="K2569">
        <v>3</v>
      </c>
      <c r="L2569" t="s">
        <v>7780</v>
      </c>
      <c r="M2569" t="s">
        <v>6885</v>
      </c>
      <c r="O2569" t="s">
        <v>17678</v>
      </c>
      <c r="P2569" t="s">
        <v>6610</v>
      </c>
      <c r="R2569">
        <v>3921630</v>
      </c>
      <c r="T2569" t="s">
        <v>6313</v>
      </c>
      <c r="W2569">
        <v>32448</v>
      </c>
    </row>
    <row r="2570" spans="1:23" x14ac:dyDescent="0.25">
      <c r="A2570" t="s">
        <v>886</v>
      </c>
      <c r="B2570">
        <v>1</v>
      </c>
      <c r="C2570" t="s">
        <v>17679</v>
      </c>
      <c r="D2570" t="s">
        <v>64</v>
      </c>
      <c r="E2570" t="s">
        <v>17680</v>
      </c>
      <c r="F2570" t="s">
        <v>6231</v>
      </c>
      <c r="G2570">
        <v>29</v>
      </c>
      <c r="H2570" t="s">
        <v>6629</v>
      </c>
      <c r="I2570" t="s">
        <v>17679</v>
      </c>
      <c r="J2570">
        <v>13124</v>
      </c>
      <c r="K2570">
        <v>9</v>
      </c>
      <c r="L2570" t="s">
        <v>17681</v>
      </c>
      <c r="M2570" t="s">
        <v>12827</v>
      </c>
      <c r="N2570">
        <v>32</v>
      </c>
      <c r="O2570" t="s">
        <v>17682</v>
      </c>
      <c r="P2570" t="s">
        <v>64</v>
      </c>
      <c r="R2570">
        <v>14005</v>
      </c>
      <c r="T2570" t="s">
        <v>6371</v>
      </c>
      <c r="V2570" t="s">
        <v>17683</v>
      </c>
      <c r="W2570">
        <v>24858</v>
      </c>
    </row>
    <row r="2571" spans="1:23" x14ac:dyDescent="0.25">
      <c r="A2571" t="s">
        <v>595</v>
      </c>
      <c r="B2571">
        <v>1</v>
      </c>
      <c r="C2571" t="s">
        <v>17684</v>
      </c>
      <c r="D2571" t="s">
        <v>31</v>
      </c>
      <c r="E2571" t="s">
        <v>17685</v>
      </c>
      <c r="F2571" t="s">
        <v>6231</v>
      </c>
      <c r="G2571">
        <v>5</v>
      </c>
      <c r="H2571" t="s">
        <v>6776</v>
      </c>
      <c r="I2571" t="s">
        <v>17684</v>
      </c>
      <c r="J2571">
        <v>16164</v>
      </c>
      <c r="K2571">
        <v>6</v>
      </c>
      <c r="L2571" t="s">
        <v>6725</v>
      </c>
      <c r="M2571" t="s">
        <v>17686</v>
      </c>
      <c r="N2571">
        <v>28</v>
      </c>
      <c r="O2571" t="s">
        <v>17687</v>
      </c>
      <c r="P2571" t="s">
        <v>31</v>
      </c>
      <c r="R2571">
        <v>17130</v>
      </c>
      <c r="T2571" t="s">
        <v>6371</v>
      </c>
      <c r="V2571" t="s">
        <v>17688</v>
      </c>
      <c r="W2571">
        <v>27958</v>
      </c>
    </row>
    <row r="2572" spans="1:23" x14ac:dyDescent="0.25">
      <c r="A2572" t="s">
        <v>304</v>
      </c>
      <c r="B2572">
        <v>1</v>
      </c>
      <c r="C2572" t="s">
        <v>2652</v>
      </c>
      <c r="D2572" t="s">
        <v>126</v>
      </c>
      <c r="E2572" t="s">
        <v>17689</v>
      </c>
      <c r="F2572" t="s">
        <v>6199</v>
      </c>
      <c r="G2572">
        <v>83</v>
      </c>
      <c r="H2572" t="s">
        <v>6303</v>
      </c>
      <c r="I2572" t="s">
        <v>2652</v>
      </c>
      <c r="J2572">
        <v>18019</v>
      </c>
      <c r="K2572">
        <v>10</v>
      </c>
      <c r="L2572" t="s">
        <v>6304</v>
      </c>
      <c r="M2572" t="s">
        <v>17690</v>
      </c>
      <c r="N2572">
        <v>33</v>
      </c>
      <c r="O2572" t="s">
        <v>17691</v>
      </c>
      <c r="P2572" t="s">
        <v>126</v>
      </c>
      <c r="R2572">
        <v>2576399</v>
      </c>
      <c r="S2572">
        <v>3</v>
      </c>
      <c r="T2572" t="s">
        <v>6363</v>
      </c>
      <c r="U2572" t="s">
        <v>2278</v>
      </c>
      <c r="V2572" t="s">
        <v>17692</v>
      </c>
      <c r="W2572">
        <v>29328</v>
      </c>
    </row>
    <row r="2573" spans="1:23" x14ac:dyDescent="0.25">
      <c r="A2573" t="s">
        <v>5556</v>
      </c>
      <c r="B2573">
        <v>1</v>
      </c>
      <c r="C2573" t="s">
        <v>5557</v>
      </c>
      <c r="D2573" t="s">
        <v>126</v>
      </c>
      <c r="E2573" t="s">
        <v>17693</v>
      </c>
      <c r="F2573" t="s">
        <v>6199</v>
      </c>
      <c r="G2573">
        <v>86</v>
      </c>
      <c r="H2573" t="s">
        <v>6208</v>
      </c>
      <c r="I2573" t="s">
        <v>5557</v>
      </c>
      <c r="J2573">
        <v>20974</v>
      </c>
      <c r="K2573">
        <v>3</v>
      </c>
      <c r="L2573" t="s">
        <v>17694</v>
      </c>
      <c r="M2573" t="s">
        <v>17695</v>
      </c>
      <c r="N2573">
        <v>25</v>
      </c>
      <c r="O2573" t="s">
        <v>17696</v>
      </c>
      <c r="P2573" t="s">
        <v>126</v>
      </c>
      <c r="R2573">
        <v>3933327</v>
      </c>
      <c r="T2573" t="s">
        <v>6355</v>
      </c>
      <c r="V2573" t="s">
        <v>17567</v>
      </c>
      <c r="W2573">
        <v>31918</v>
      </c>
    </row>
    <row r="2574" spans="1:23" x14ac:dyDescent="0.25">
      <c r="A2574" t="s">
        <v>674</v>
      </c>
      <c r="B2574">
        <v>1</v>
      </c>
      <c r="C2574" t="s">
        <v>5451</v>
      </c>
      <c r="D2574" t="s">
        <v>64</v>
      </c>
      <c r="E2574" t="s">
        <v>17697</v>
      </c>
      <c r="F2574" t="s">
        <v>6199</v>
      </c>
      <c r="G2574">
        <v>21</v>
      </c>
      <c r="H2574" t="s">
        <v>7391</v>
      </c>
      <c r="I2574" t="s">
        <v>5451</v>
      </c>
      <c r="J2574">
        <v>4807</v>
      </c>
      <c r="K2574">
        <v>15</v>
      </c>
      <c r="L2574" t="s">
        <v>8304</v>
      </c>
      <c r="M2574" t="s">
        <v>10177</v>
      </c>
      <c r="N2574">
        <v>37</v>
      </c>
      <c r="O2574" t="s">
        <v>17698</v>
      </c>
      <c r="P2574" t="s">
        <v>64</v>
      </c>
      <c r="R2574">
        <v>10452</v>
      </c>
      <c r="T2574" t="s">
        <v>6219</v>
      </c>
      <c r="V2574" t="s">
        <v>17699</v>
      </c>
      <c r="W2574">
        <v>8261</v>
      </c>
    </row>
    <row r="2575" spans="1:23" x14ac:dyDescent="0.25">
      <c r="A2575" t="s">
        <v>804</v>
      </c>
      <c r="B2575">
        <v>1</v>
      </c>
      <c r="C2575" t="s">
        <v>17700</v>
      </c>
      <c r="D2575" t="s">
        <v>102</v>
      </c>
      <c r="E2575" t="s">
        <v>17701</v>
      </c>
      <c r="F2575" t="s">
        <v>6199</v>
      </c>
      <c r="G2575">
        <v>18</v>
      </c>
      <c r="H2575" t="s">
        <v>6421</v>
      </c>
      <c r="I2575" t="s">
        <v>17700</v>
      </c>
      <c r="J2575">
        <v>17052</v>
      </c>
      <c r="K2575">
        <v>7</v>
      </c>
      <c r="L2575" t="s">
        <v>17702</v>
      </c>
      <c r="M2575" t="s">
        <v>7076</v>
      </c>
      <c r="N2575">
        <v>29</v>
      </c>
      <c r="O2575" t="s">
        <v>17703</v>
      </c>
      <c r="P2575" t="s">
        <v>102</v>
      </c>
      <c r="R2575">
        <v>2514542</v>
      </c>
      <c r="T2575" t="s">
        <v>6212</v>
      </c>
      <c r="V2575" t="s">
        <v>17704</v>
      </c>
      <c r="W2575">
        <v>28793</v>
      </c>
    </row>
    <row r="2576" spans="1:23" x14ac:dyDescent="0.25">
      <c r="A2576" t="s">
        <v>17705</v>
      </c>
      <c r="B2576">
        <v>1</v>
      </c>
      <c r="C2576" t="s">
        <v>17706</v>
      </c>
      <c r="D2576" t="s">
        <v>102</v>
      </c>
      <c r="F2576" t="s">
        <v>6231</v>
      </c>
      <c r="G2576">
        <v>15</v>
      </c>
      <c r="H2576" t="s">
        <v>7128</v>
      </c>
      <c r="I2576" t="s">
        <v>17706</v>
      </c>
      <c r="J2576">
        <v>14502</v>
      </c>
      <c r="K2576">
        <v>4</v>
      </c>
      <c r="L2576" t="s">
        <v>6770</v>
      </c>
      <c r="M2576" t="s">
        <v>6902</v>
      </c>
      <c r="N2576">
        <v>27</v>
      </c>
      <c r="O2576" t="s">
        <v>17707</v>
      </c>
      <c r="P2576" t="s">
        <v>102</v>
      </c>
      <c r="R2576">
        <v>14947</v>
      </c>
      <c r="T2576" t="s">
        <v>6324</v>
      </c>
      <c r="V2576" t="s">
        <v>17708</v>
      </c>
      <c r="W2576">
        <v>25740</v>
      </c>
    </row>
    <row r="2577" spans="1:23" x14ac:dyDescent="0.25">
      <c r="A2577" t="s">
        <v>17709</v>
      </c>
      <c r="B2577">
        <v>1</v>
      </c>
      <c r="C2577" t="s">
        <v>17710</v>
      </c>
      <c r="D2577" t="s">
        <v>126</v>
      </c>
      <c r="E2577" t="s">
        <v>17711</v>
      </c>
      <c r="F2577" t="s">
        <v>6199</v>
      </c>
      <c r="G2577">
        <v>0</v>
      </c>
      <c r="H2577" t="s">
        <v>7228</v>
      </c>
      <c r="I2577" t="s">
        <v>17710</v>
      </c>
      <c r="J2577">
        <v>20577</v>
      </c>
      <c r="K2577">
        <v>4</v>
      </c>
      <c r="L2577" t="s">
        <v>6368</v>
      </c>
      <c r="M2577" t="s">
        <v>6796</v>
      </c>
      <c r="N2577">
        <v>25</v>
      </c>
      <c r="O2577" t="s">
        <v>17712</v>
      </c>
      <c r="P2577" t="s">
        <v>126</v>
      </c>
      <c r="R2577">
        <v>3125991</v>
      </c>
      <c r="T2577" t="s">
        <v>6227</v>
      </c>
      <c r="V2577" t="s">
        <v>17713</v>
      </c>
      <c r="W2577">
        <v>31501</v>
      </c>
    </row>
    <row r="2578" spans="1:23" x14ac:dyDescent="0.25">
      <c r="A2578" t="s">
        <v>17714</v>
      </c>
      <c r="B2578">
        <v>1</v>
      </c>
      <c r="C2578" t="s">
        <v>17715</v>
      </c>
      <c r="D2578" t="s">
        <v>6787</v>
      </c>
      <c r="F2578" t="s">
        <v>6231</v>
      </c>
      <c r="G2578">
        <v>44</v>
      </c>
      <c r="H2578" t="s">
        <v>6208</v>
      </c>
      <c r="I2578" t="s">
        <v>17715</v>
      </c>
      <c r="J2578">
        <v>13527</v>
      </c>
      <c r="K2578">
        <v>9</v>
      </c>
      <c r="L2578" t="s">
        <v>6246</v>
      </c>
      <c r="M2578" t="s">
        <v>17716</v>
      </c>
      <c r="N2578">
        <v>35</v>
      </c>
      <c r="O2578" t="s">
        <v>17717</v>
      </c>
      <c r="P2578" t="s">
        <v>64</v>
      </c>
      <c r="R2578">
        <v>13945</v>
      </c>
      <c r="T2578" t="s">
        <v>6249</v>
      </c>
      <c r="V2578" t="s">
        <v>17718</v>
      </c>
      <c r="W2578">
        <v>24769</v>
      </c>
    </row>
    <row r="2579" spans="1:23" x14ac:dyDescent="0.25">
      <c r="A2579" t="s">
        <v>5230</v>
      </c>
      <c r="B2579">
        <v>1</v>
      </c>
      <c r="C2579" t="s">
        <v>5231</v>
      </c>
      <c r="D2579" t="s">
        <v>64</v>
      </c>
      <c r="E2579" t="s">
        <v>17719</v>
      </c>
      <c r="F2579" t="s">
        <v>6199</v>
      </c>
      <c r="G2579">
        <v>34</v>
      </c>
      <c r="H2579" t="s">
        <v>8955</v>
      </c>
      <c r="I2579" t="s">
        <v>5231</v>
      </c>
      <c r="J2579">
        <v>20500</v>
      </c>
      <c r="K2579">
        <v>5</v>
      </c>
      <c r="L2579" t="s">
        <v>9095</v>
      </c>
      <c r="M2579" t="s">
        <v>6361</v>
      </c>
      <c r="N2579">
        <v>28</v>
      </c>
      <c r="O2579" t="s">
        <v>17720</v>
      </c>
      <c r="P2579" t="s">
        <v>64</v>
      </c>
      <c r="R2579">
        <v>3115375</v>
      </c>
      <c r="T2579" t="s">
        <v>6346</v>
      </c>
      <c r="V2579" t="s">
        <v>17721</v>
      </c>
      <c r="W2579">
        <v>31500</v>
      </c>
    </row>
    <row r="2580" spans="1:23" x14ac:dyDescent="0.25">
      <c r="A2580" t="s">
        <v>17722</v>
      </c>
      <c r="B2580">
        <v>1</v>
      </c>
      <c r="C2580" t="s">
        <v>17723</v>
      </c>
      <c r="D2580" t="s">
        <v>126</v>
      </c>
      <c r="E2580" t="s">
        <v>17724</v>
      </c>
      <c r="F2580" t="s">
        <v>6231</v>
      </c>
      <c r="G2580">
        <v>86</v>
      </c>
      <c r="H2580" t="s">
        <v>6781</v>
      </c>
      <c r="I2580" t="s">
        <v>17723</v>
      </c>
      <c r="J2580">
        <v>19390</v>
      </c>
      <c r="K2580">
        <v>5</v>
      </c>
      <c r="L2580" t="s">
        <v>17725</v>
      </c>
      <c r="M2580" t="s">
        <v>8443</v>
      </c>
      <c r="N2580">
        <v>27</v>
      </c>
      <c r="O2580" t="s">
        <v>17726</v>
      </c>
      <c r="P2580" t="s">
        <v>126</v>
      </c>
      <c r="R2580">
        <v>3931761</v>
      </c>
      <c r="T2580" t="s">
        <v>6204</v>
      </c>
      <c r="V2580" t="s">
        <v>17473</v>
      </c>
      <c r="W2580">
        <v>30702</v>
      </c>
    </row>
    <row r="2581" spans="1:23" x14ac:dyDescent="0.25">
      <c r="A2581" t="s">
        <v>17727</v>
      </c>
      <c r="B2581">
        <v>1</v>
      </c>
      <c r="C2581" t="s">
        <v>17728</v>
      </c>
      <c r="D2581" t="s">
        <v>102</v>
      </c>
      <c r="F2581" t="s">
        <v>6231</v>
      </c>
      <c r="G2581">
        <v>18</v>
      </c>
      <c r="H2581" t="s">
        <v>6647</v>
      </c>
      <c r="I2581" t="s">
        <v>17728</v>
      </c>
      <c r="J2581">
        <v>15922</v>
      </c>
      <c r="K2581">
        <v>1</v>
      </c>
      <c r="L2581" t="s">
        <v>6253</v>
      </c>
      <c r="M2581" t="s">
        <v>7386</v>
      </c>
      <c r="N2581">
        <v>28</v>
      </c>
      <c r="O2581" t="s">
        <v>17729</v>
      </c>
      <c r="P2581" t="s">
        <v>102</v>
      </c>
      <c r="R2581">
        <v>15741</v>
      </c>
      <c r="T2581" t="s">
        <v>6757</v>
      </c>
      <c r="V2581" t="s">
        <v>16016</v>
      </c>
      <c r="W2581">
        <v>26282</v>
      </c>
    </row>
    <row r="2582" spans="1:23" x14ac:dyDescent="0.25">
      <c r="A2582" t="s">
        <v>17730</v>
      </c>
      <c r="B2582">
        <v>1</v>
      </c>
      <c r="C2582" t="s">
        <v>17731</v>
      </c>
      <c r="D2582" t="s">
        <v>102</v>
      </c>
      <c r="F2582" t="s">
        <v>6199</v>
      </c>
      <c r="G2582">
        <v>0</v>
      </c>
      <c r="H2582" t="s">
        <v>6776</v>
      </c>
      <c r="I2582" t="s">
        <v>17731</v>
      </c>
      <c r="J2582">
        <v>22214</v>
      </c>
      <c r="K2582">
        <v>2</v>
      </c>
      <c r="L2582" t="s">
        <v>17732</v>
      </c>
      <c r="M2582" t="s">
        <v>14626</v>
      </c>
      <c r="N2582">
        <v>26</v>
      </c>
      <c r="O2582" t="s">
        <v>17733</v>
      </c>
      <c r="P2582" t="s">
        <v>102</v>
      </c>
      <c r="T2582" t="s">
        <v>6212</v>
      </c>
      <c r="V2582" t="s">
        <v>17734</v>
      </c>
      <c r="W2582">
        <v>32930</v>
      </c>
    </row>
    <row r="2583" spans="1:23" x14ac:dyDescent="0.25">
      <c r="A2583" t="s">
        <v>17735</v>
      </c>
      <c r="B2583">
        <v>1</v>
      </c>
      <c r="C2583" t="s">
        <v>17736</v>
      </c>
      <c r="D2583" t="s">
        <v>29</v>
      </c>
      <c r="F2583" t="s">
        <v>6199</v>
      </c>
      <c r="G2583">
        <v>6</v>
      </c>
      <c r="H2583" t="s">
        <v>8993</v>
      </c>
      <c r="I2583" t="s">
        <v>17736</v>
      </c>
      <c r="J2583">
        <v>18171</v>
      </c>
      <c r="K2583">
        <v>9</v>
      </c>
      <c r="L2583" t="s">
        <v>6754</v>
      </c>
      <c r="M2583" t="s">
        <v>17737</v>
      </c>
      <c r="N2583">
        <v>32</v>
      </c>
      <c r="O2583" t="s">
        <v>17738</v>
      </c>
      <c r="P2583" t="s">
        <v>29</v>
      </c>
      <c r="R2583">
        <v>2576773</v>
      </c>
      <c r="T2583" t="s">
        <v>6355</v>
      </c>
      <c r="V2583" t="s">
        <v>10860</v>
      </c>
      <c r="W2583">
        <v>29569</v>
      </c>
    </row>
    <row r="2584" spans="1:23" x14ac:dyDescent="0.25">
      <c r="A2584" t="s">
        <v>580</v>
      </c>
      <c r="B2584">
        <v>1</v>
      </c>
      <c r="C2584" t="s">
        <v>5433</v>
      </c>
      <c r="D2584" t="s">
        <v>31</v>
      </c>
      <c r="E2584" t="s">
        <v>17739</v>
      </c>
      <c r="F2584" t="s">
        <v>6199</v>
      </c>
      <c r="G2584">
        <v>9</v>
      </c>
      <c r="H2584" t="s">
        <v>7944</v>
      </c>
      <c r="I2584" t="s">
        <v>5433</v>
      </c>
      <c r="J2584">
        <v>14688</v>
      </c>
      <c r="K2584">
        <v>13</v>
      </c>
      <c r="L2584" t="s">
        <v>7570</v>
      </c>
      <c r="M2584" t="s">
        <v>6210</v>
      </c>
      <c r="N2584">
        <v>35</v>
      </c>
      <c r="O2584" t="s">
        <v>17740</v>
      </c>
      <c r="P2584" t="s">
        <v>31</v>
      </c>
      <c r="R2584">
        <v>15683</v>
      </c>
      <c r="T2584" t="s">
        <v>6219</v>
      </c>
      <c r="V2584" t="s">
        <v>17741</v>
      </c>
      <c r="W2584">
        <v>26534</v>
      </c>
    </row>
    <row r="2585" spans="1:23" x14ac:dyDescent="0.25">
      <c r="A2585" t="s">
        <v>824</v>
      </c>
      <c r="B2585">
        <v>1</v>
      </c>
      <c r="C2585" t="s">
        <v>17742</v>
      </c>
      <c r="D2585" t="s">
        <v>102</v>
      </c>
      <c r="F2585" t="s">
        <v>6231</v>
      </c>
      <c r="G2585">
        <v>35</v>
      </c>
      <c r="H2585" t="s">
        <v>7391</v>
      </c>
      <c r="I2585" t="s">
        <v>17742</v>
      </c>
      <c r="J2585">
        <v>15235</v>
      </c>
      <c r="K2585">
        <v>7</v>
      </c>
      <c r="L2585" t="s">
        <v>17132</v>
      </c>
      <c r="M2585" t="s">
        <v>8228</v>
      </c>
      <c r="N2585">
        <v>30</v>
      </c>
      <c r="O2585" t="s">
        <v>17743</v>
      </c>
      <c r="P2585" t="s">
        <v>17744</v>
      </c>
      <c r="R2585">
        <v>15899</v>
      </c>
      <c r="T2585" t="s">
        <v>6385</v>
      </c>
      <c r="V2585" t="s">
        <v>17745</v>
      </c>
      <c r="W2585">
        <v>26860</v>
      </c>
    </row>
    <row r="2586" spans="1:23" x14ac:dyDescent="0.25">
      <c r="A2586" t="s">
        <v>17746</v>
      </c>
      <c r="B2586">
        <v>1</v>
      </c>
      <c r="C2586" t="s">
        <v>17747</v>
      </c>
      <c r="D2586" t="s">
        <v>29</v>
      </c>
      <c r="F2586" t="s">
        <v>6199</v>
      </c>
      <c r="G2586">
        <v>13</v>
      </c>
      <c r="H2586" t="s">
        <v>6232</v>
      </c>
      <c r="I2586" t="s">
        <v>17747</v>
      </c>
      <c r="K2586">
        <v>1</v>
      </c>
      <c r="L2586" t="s">
        <v>7462</v>
      </c>
      <c r="M2586" t="s">
        <v>17748</v>
      </c>
      <c r="N2586">
        <v>25</v>
      </c>
      <c r="O2586" t="s">
        <v>17749</v>
      </c>
      <c r="P2586" t="s">
        <v>29</v>
      </c>
      <c r="T2586" t="s">
        <v>6219</v>
      </c>
      <c r="V2586" t="s">
        <v>17750</v>
      </c>
    </row>
    <row r="2587" spans="1:23" x14ac:dyDescent="0.25">
      <c r="A2587" t="s">
        <v>17751</v>
      </c>
      <c r="B2587">
        <v>1</v>
      </c>
      <c r="C2587" t="s">
        <v>17752</v>
      </c>
      <c r="D2587" t="s">
        <v>64</v>
      </c>
      <c r="F2587" t="s">
        <v>6199</v>
      </c>
      <c r="H2587" t="s">
        <v>6336</v>
      </c>
      <c r="I2587" t="s">
        <v>17752</v>
      </c>
      <c r="K2587">
        <v>1</v>
      </c>
      <c r="L2587" t="s">
        <v>7570</v>
      </c>
      <c r="M2587" t="s">
        <v>7295</v>
      </c>
      <c r="O2587" t="s">
        <v>17753</v>
      </c>
      <c r="P2587" t="s">
        <v>64</v>
      </c>
      <c r="T2587" t="s">
        <v>6264</v>
      </c>
    </row>
    <row r="2588" spans="1:23" x14ac:dyDescent="0.25">
      <c r="A2588" t="s">
        <v>454</v>
      </c>
      <c r="B2588">
        <v>1</v>
      </c>
      <c r="C2588" t="s">
        <v>17754</v>
      </c>
      <c r="D2588" t="s">
        <v>64</v>
      </c>
      <c r="E2588" t="s">
        <v>17755</v>
      </c>
      <c r="F2588" t="s">
        <v>6925</v>
      </c>
      <c r="G2588">
        <v>0</v>
      </c>
      <c r="H2588" t="s">
        <v>8501</v>
      </c>
      <c r="I2588" t="s">
        <v>17754</v>
      </c>
      <c r="J2588">
        <v>13418</v>
      </c>
      <c r="K2588">
        <v>11</v>
      </c>
      <c r="L2588" t="s">
        <v>7392</v>
      </c>
      <c r="M2588" t="s">
        <v>17756</v>
      </c>
      <c r="N2588">
        <v>33</v>
      </c>
      <c r="O2588" t="s">
        <v>17757</v>
      </c>
      <c r="P2588" t="s">
        <v>64</v>
      </c>
      <c r="R2588">
        <v>14135</v>
      </c>
      <c r="T2588" t="s">
        <v>6313</v>
      </c>
      <c r="V2588" t="s">
        <v>17758</v>
      </c>
      <c r="W2588">
        <v>24923</v>
      </c>
    </row>
    <row r="2589" spans="1:23" x14ac:dyDescent="0.25">
      <c r="A2589" t="s">
        <v>962</v>
      </c>
      <c r="B2589">
        <v>1</v>
      </c>
      <c r="C2589" t="s">
        <v>1288</v>
      </c>
      <c r="D2589" t="s">
        <v>126</v>
      </c>
      <c r="E2589" t="s">
        <v>17759</v>
      </c>
      <c r="F2589" t="s">
        <v>6199</v>
      </c>
      <c r="G2589">
        <v>7</v>
      </c>
      <c r="H2589" t="s">
        <v>6471</v>
      </c>
      <c r="I2589" t="s">
        <v>1288</v>
      </c>
      <c r="J2589">
        <v>19238</v>
      </c>
      <c r="K2589">
        <v>9</v>
      </c>
      <c r="L2589" t="s">
        <v>17760</v>
      </c>
      <c r="M2589" t="s">
        <v>7640</v>
      </c>
      <c r="N2589">
        <v>35</v>
      </c>
      <c r="O2589" t="s">
        <v>17761</v>
      </c>
      <c r="P2589" t="s">
        <v>126</v>
      </c>
      <c r="R2589">
        <v>2468609</v>
      </c>
      <c r="T2589" t="s">
        <v>6212</v>
      </c>
      <c r="V2589" t="s">
        <v>17762</v>
      </c>
      <c r="W2589">
        <v>30614</v>
      </c>
    </row>
    <row r="2590" spans="1:23" x14ac:dyDescent="0.25">
      <c r="A2590" t="s">
        <v>17763</v>
      </c>
      <c r="B2590">
        <v>1</v>
      </c>
      <c r="C2590" t="s">
        <v>17764</v>
      </c>
      <c r="D2590" t="s">
        <v>29</v>
      </c>
      <c r="F2590" t="s">
        <v>6199</v>
      </c>
      <c r="G2590">
        <v>14</v>
      </c>
      <c r="H2590" t="s">
        <v>6629</v>
      </c>
      <c r="I2590" t="s">
        <v>17764</v>
      </c>
      <c r="J2590">
        <v>26087</v>
      </c>
      <c r="K2590">
        <v>1</v>
      </c>
      <c r="L2590" t="s">
        <v>17765</v>
      </c>
      <c r="M2590" t="s">
        <v>10624</v>
      </c>
      <c r="N2590">
        <v>25</v>
      </c>
      <c r="O2590" t="s">
        <v>17766</v>
      </c>
      <c r="P2590" t="s">
        <v>29</v>
      </c>
      <c r="S2590">
        <v>4</v>
      </c>
      <c r="T2590" t="s">
        <v>6227</v>
      </c>
      <c r="U2590" t="s">
        <v>68</v>
      </c>
      <c r="V2590" t="s">
        <v>17767</v>
      </c>
    </row>
    <row r="2591" spans="1:23" x14ac:dyDescent="0.25">
      <c r="A2591" t="s">
        <v>516</v>
      </c>
      <c r="B2591">
        <v>1</v>
      </c>
      <c r="C2591" t="s">
        <v>17768</v>
      </c>
      <c r="D2591" t="s">
        <v>102</v>
      </c>
      <c r="E2591" t="s">
        <v>17769</v>
      </c>
      <c r="F2591" t="s">
        <v>6231</v>
      </c>
      <c r="G2591">
        <v>16</v>
      </c>
      <c r="H2591" t="s">
        <v>6392</v>
      </c>
      <c r="I2591" t="s">
        <v>17768</v>
      </c>
      <c r="J2591">
        <v>19015</v>
      </c>
      <c r="K2591">
        <v>5</v>
      </c>
      <c r="L2591" t="s">
        <v>17770</v>
      </c>
      <c r="M2591" t="s">
        <v>17771</v>
      </c>
      <c r="N2591">
        <v>28</v>
      </c>
      <c r="O2591" t="s">
        <v>17772</v>
      </c>
      <c r="P2591" t="s">
        <v>102</v>
      </c>
      <c r="R2591">
        <v>2977631</v>
      </c>
      <c r="T2591" t="s">
        <v>6212</v>
      </c>
      <c r="V2591" t="s">
        <v>17773</v>
      </c>
      <c r="W2591">
        <v>30252</v>
      </c>
    </row>
    <row r="2592" spans="1:23" x14ac:dyDescent="0.25">
      <c r="A2592" t="s">
        <v>17774</v>
      </c>
      <c r="B2592">
        <v>1</v>
      </c>
      <c r="C2592" t="s">
        <v>17775</v>
      </c>
      <c r="D2592" t="s">
        <v>102</v>
      </c>
      <c r="F2592" t="s">
        <v>6199</v>
      </c>
      <c r="G2592">
        <v>0</v>
      </c>
      <c r="H2592" t="s">
        <v>8162</v>
      </c>
      <c r="I2592" t="s">
        <v>17775</v>
      </c>
      <c r="K2592">
        <v>1</v>
      </c>
      <c r="L2592" t="s">
        <v>7832</v>
      </c>
      <c r="M2592" t="s">
        <v>17776</v>
      </c>
      <c r="O2592" t="s">
        <v>17777</v>
      </c>
      <c r="P2592" t="s">
        <v>102</v>
      </c>
      <c r="T2592" t="s">
        <v>6204</v>
      </c>
    </row>
    <row r="2593" spans="1:23" x14ac:dyDescent="0.25">
      <c r="A2593" t="s">
        <v>17778</v>
      </c>
      <c r="B2593">
        <v>1</v>
      </c>
      <c r="C2593" t="s">
        <v>17779</v>
      </c>
      <c r="D2593" t="s">
        <v>102</v>
      </c>
      <c r="F2593" t="s">
        <v>6231</v>
      </c>
      <c r="G2593">
        <v>3</v>
      </c>
      <c r="H2593" t="s">
        <v>6697</v>
      </c>
      <c r="I2593" t="s">
        <v>17779</v>
      </c>
      <c r="J2593">
        <v>15303</v>
      </c>
      <c r="K2593">
        <v>7</v>
      </c>
      <c r="L2593" t="s">
        <v>12383</v>
      </c>
      <c r="M2593" t="s">
        <v>6202</v>
      </c>
      <c r="N2593">
        <v>29</v>
      </c>
      <c r="O2593" t="s">
        <v>17780</v>
      </c>
      <c r="P2593" t="s">
        <v>102</v>
      </c>
      <c r="R2593">
        <v>16273</v>
      </c>
      <c r="T2593" t="s">
        <v>6371</v>
      </c>
      <c r="V2593" t="s">
        <v>17781</v>
      </c>
      <c r="W2593">
        <v>27181</v>
      </c>
    </row>
    <row r="2594" spans="1:23" x14ac:dyDescent="0.25">
      <c r="A2594" t="s">
        <v>2106</v>
      </c>
      <c r="B2594">
        <v>1</v>
      </c>
      <c r="C2594" t="s">
        <v>2787</v>
      </c>
      <c r="D2594" t="s">
        <v>64</v>
      </c>
      <c r="F2594" t="s">
        <v>6199</v>
      </c>
      <c r="G2594">
        <v>44</v>
      </c>
      <c r="H2594" t="s">
        <v>6351</v>
      </c>
      <c r="I2594" t="s">
        <v>2787</v>
      </c>
      <c r="J2594">
        <v>22206</v>
      </c>
      <c r="K2594">
        <v>6</v>
      </c>
      <c r="L2594" t="s">
        <v>8156</v>
      </c>
      <c r="M2594" t="s">
        <v>17782</v>
      </c>
      <c r="N2594">
        <v>28</v>
      </c>
      <c r="O2594" t="s">
        <v>17783</v>
      </c>
      <c r="P2594" t="s">
        <v>64</v>
      </c>
      <c r="R2594">
        <v>4039505</v>
      </c>
      <c r="S2594">
        <v>6</v>
      </c>
      <c r="T2594" t="s">
        <v>6219</v>
      </c>
      <c r="U2594" t="s">
        <v>34</v>
      </c>
      <c r="V2594" t="s">
        <v>11696</v>
      </c>
      <c r="W2594">
        <v>33357</v>
      </c>
    </row>
    <row r="2595" spans="1:23" x14ac:dyDescent="0.25">
      <c r="A2595" t="s">
        <v>482</v>
      </c>
      <c r="B2595">
        <v>1</v>
      </c>
      <c r="C2595" t="s">
        <v>17784</v>
      </c>
      <c r="D2595" t="s">
        <v>126</v>
      </c>
      <c r="E2595" t="s">
        <v>17785</v>
      </c>
      <c r="F2595" t="s">
        <v>6199</v>
      </c>
      <c r="G2595">
        <v>46</v>
      </c>
      <c r="H2595" t="s">
        <v>9398</v>
      </c>
      <c r="I2595" t="s">
        <v>17784</v>
      </c>
      <c r="J2595">
        <v>20020</v>
      </c>
      <c r="K2595">
        <v>6</v>
      </c>
      <c r="L2595" t="s">
        <v>7095</v>
      </c>
      <c r="M2595" t="s">
        <v>6452</v>
      </c>
      <c r="N2595">
        <v>28</v>
      </c>
      <c r="O2595" t="s">
        <v>17786</v>
      </c>
      <c r="P2595" t="s">
        <v>126</v>
      </c>
      <c r="R2595">
        <v>4035379</v>
      </c>
      <c r="T2595" t="s">
        <v>6355</v>
      </c>
      <c r="V2595" t="s">
        <v>15925</v>
      </c>
      <c r="W2595">
        <v>31181</v>
      </c>
    </row>
    <row r="2596" spans="1:23" x14ac:dyDescent="0.25">
      <c r="A2596" t="s">
        <v>17787</v>
      </c>
      <c r="B2596">
        <v>1</v>
      </c>
      <c r="C2596" t="s">
        <v>17788</v>
      </c>
      <c r="D2596" t="s">
        <v>64</v>
      </c>
      <c r="E2596" t="s">
        <v>17789</v>
      </c>
      <c r="F2596" t="s">
        <v>6231</v>
      </c>
      <c r="G2596">
        <v>0</v>
      </c>
      <c r="H2596" t="s">
        <v>6367</v>
      </c>
      <c r="I2596" t="s">
        <v>17788</v>
      </c>
      <c r="J2596">
        <v>20166</v>
      </c>
      <c r="K2596">
        <v>4</v>
      </c>
      <c r="L2596" t="s">
        <v>17790</v>
      </c>
      <c r="M2596" t="s">
        <v>8326</v>
      </c>
      <c r="N2596">
        <v>27</v>
      </c>
      <c r="O2596" t="s">
        <v>17791</v>
      </c>
      <c r="P2596" t="s">
        <v>64</v>
      </c>
      <c r="R2596">
        <v>3051762</v>
      </c>
      <c r="T2596" t="s">
        <v>6313</v>
      </c>
      <c r="V2596" t="s">
        <v>17792</v>
      </c>
      <c r="W2596">
        <v>31653</v>
      </c>
    </row>
    <row r="2597" spans="1:23" x14ac:dyDescent="0.25">
      <c r="A2597" t="s">
        <v>17793</v>
      </c>
      <c r="B2597">
        <v>1</v>
      </c>
      <c r="C2597" t="s">
        <v>17794</v>
      </c>
      <c r="D2597" t="s">
        <v>102</v>
      </c>
      <c r="F2597" t="s">
        <v>6199</v>
      </c>
      <c r="G2597">
        <v>85</v>
      </c>
      <c r="H2597" t="s">
        <v>6636</v>
      </c>
      <c r="I2597" t="s">
        <v>17794</v>
      </c>
      <c r="J2597">
        <v>22432</v>
      </c>
      <c r="K2597">
        <v>2</v>
      </c>
      <c r="L2597" t="s">
        <v>6725</v>
      </c>
      <c r="M2597" t="s">
        <v>17795</v>
      </c>
      <c r="N2597">
        <v>25</v>
      </c>
      <c r="O2597" t="s">
        <v>17796</v>
      </c>
      <c r="P2597" t="s">
        <v>102</v>
      </c>
      <c r="T2597" t="s">
        <v>6227</v>
      </c>
      <c r="V2597" t="s">
        <v>8438</v>
      </c>
      <c r="W2597">
        <v>33274</v>
      </c>
    </row>
    <row r="2598" spans="1:23" x14ac:dyDescent="0.25">
      <c r="A2598" t="s">
        <v>635</v>
      </c>
      <c r="B2598">
        <v>1</v>
      </c>
      <c r="C2598" t="s">
        <v>17797</v>
      </c>
      <c r="D2598" t="s">
        <v>126</v>
      </c>
      <c r="F2598" t="s">
        <v>6231</v>
      </c>
      <c r="G2598">
        <v>88</v>
      </c>
      <c r="H2598" t="s">
        <v>6200</v>
      </c>
      <c r="I2598" t="s">
        <v>17797</v>
      </c>
      <c r="J2598">
        <v>11017</v>
      </c>
      <c r="K2598">
        <v>12</v>
      </c>
      <c r="L2598" t="s">
        <v>14567</v>
      </c>
      <c r="M2598" t="s">
        <v>17798</v>
      </c>
      <c r="N2598">
        <v>36</v>
      </c>
      <c r="O2598" t="s">
        <v>17799</v>
      </c>
      <c r="P2598" t="s">
        <v>126</v>
      </c>
      <c r="R2598">
        <v>13231</v>
      </c>
      <c r="T2598" t="s">
        <v>6227</v>
      </c>
      <c r="V2598" t="s">
        <v>11701</v>
      </c>
      <c r="W2598">
        <v>24089</v>
      </c>
    </row>
    <row r="2599" spans="1:23" x14ac:dyDescent="0.25">
      <c r="A2599" t="s">
        <v>718</v>
      </c>
      <c r="B2599">
        <v>1</v>
      </c>
      <c r="C2599" t="s">
        <v>17800</v>
      </c>
      <c r="D2599" t="s">
        <v>102</v>
      </c>
      <c r="E2599" t="s">
        <v>17801</v>
      </c>
      <c r="F2599" t="s">
        <v>6925</v>
      </c>
      <c r="G2599">
        <v>83</v>
      </c>
      <c r="H2599" t="s">
        <v>6260</v>
      </c>
      <c r="I2599" t="s">
        <v>17800</v>
      </c>
      <c r="J2599">
        <v>16012</v>
      </c>
      <c r="K2599">
        <v>6</v>
      </c>
      <c r="L2599" t="s">
        <v>6224</v>
      </c>
      <c r="M2599" t="s">
        <v>17802</v>
      </c>
      <c r="N2599">
        <v>28</v>
      </c>
      <c r="O2599" t="s">
        <v>17803</v>
      </c>
      <c r="P2599" t="s">
        <v>102</v>
      </c>
      <c r="R2599">
        <v>16870</v>
      </c>
      <c r="T2599" t="s">
        <v>6371</v>
      </c>
      <c r="V2599" t="s">
        <v>17804</v>
      </c>
      <c r="W2599">
        <v>27718</v>
      </c>
    </row>
    <row r="2600" spans="1:23" x14ac:dyDescent="0.25">
      <c r="A2600" t="s">
        <v>17805</v>
      </c>
      <c r="B2600">
        <v>1</v>
      </c>
      <c r="C2600" t="s">
        <v>17806</v>
      </c>
      <c r="D2600" t="s">
        <v>102</v>
      </c>
      <c r="F2600" t="s">
        <v>6231</v>
      </c>
      <c r="G2600">
        <v>0</v>
      </c>
      <c r="H2600" t="s">
        <v>30</v>
      </c>
      <c r="I2600" t="s">
        <v>17806</v>
      </c>
      <c r="J2600">
        <v>17700</v>
      </c>
      <c r="L2600" t="s">
        <v>17807</v>
      </c>
      <c r="M2600" t="s">
        <v>6796</v>
      </c>
      <c r="O2600" t="s">
        <v>17808</v>
      </c>
      <c r="P2600" t="s">
        <v>102</v>
      </c>
      <c r="T2600" t="s">
        <v>30</v>
      </c>
    </row>
    <row r="2601" spans="1:23" x14ac:dyDescent="0.25">
      <c r="A2601" t="s">
        <v>233</v>
      </c>
      <c r="B2601">
        <v>1</v>
      </c>
      <c r="C2601" t="s">
        <v>5529</v>
      </c>
      <c r="D2601" t="s">
        <v>126</v>
      </c>
      <c r="E2601" t="s">
        <v>17809</v>
      </c>
      <c r="F2601" t="s">
        <v>6231</v>
      </c>
      <c r="G2601">
        <v>80</v>
      </c>
      <c r="H2601" t="s">
        <v>6947</v>
      </c>
      <c r="I2601" t="s">
        <v>5529</v>
      </c>
      <c r="J2601">
        <v>15965</v>
      </c>
      <c r="K2601">
        <v>8</v>
      </c>
      <c r="L2601" t="s">
        <v>7416</v>
      </c>
      <c r="M2601" t="s">
        <v>8595</v>
      </c>
      <c r="N2601">
        <v>30</v>
      </c>
      <c r="O2601" t="s">
        <v>17810</v>
      </c>
      <c r="P2601" t="s">
        <v>126</v>
      </c>
      <c r="R2601">
        <v>16974</v>
      </c>
      <c r="T2601" t="s">
        <v>6212</v>
      </c>
      <c r="V2601" t="s">
        <v>8288</v>
      </c>
      <c r="W2601">
        <v>27789</v>
      </c>
    </row>
    <row r="2602" spans="1:23" x14ac:dyDescent="0.25">
      <c r="A2602" t="s">
        <v>17811</v>
      </c>
      <c r="B2602">
        <v>1</v>
      </c>
      <c r="C2602" t="s">
        <v>17812</v>
      </c>
      <c r="D2602" t="s">
        <v>126</v>
      </c>
      <c r="F2602" t="s">
        <v>6199</v>
      </c>
      <c r="G2602">
        <v>0</v>
      </c>
      <c r="H2602" t="s">
        <v>6746</v>
      </c>
      <c r="I2602" t="s">
        <v>17812</v>
      </c>
      <c r="K2602">
        <v>1</v>
      </c>
      <c r="L2602" t="s">
        <v>16289</v>
      </c>
      <c r="M2602" t="s">
        <v>15635</v>
      </c>
      <c r="N2602">
        <v>24</v>
      </c>
      <c r="O2602" t="s">
        <v>17813</v>
      </c>
      <c r="P2602" t="s">
        <v>126</v>
      </c>
      <c r="T2602" t="s">
        <v>7484</v>
      </c>
      <c r="V2602" t="s">
        <v>7998</v>
      </c>
    </row>
    <row r="2603" spans="1:23" x14ac:dyDescent="0.25">
      <c r="A2603" t="s">
        <v>127</v>
      </c>
      <c r="B2603">
        <v>1</v>
      </c>
      <c r="C2603" t="s">
        <v>5393</v>
      </c>
      <c r="D2603" t="s">
        <v>64</v>
      </c>
      <c r="E2603" t="s">
        <v>17814</v>
      </c>
      <c r="F2603" t="s">
        <v>6199</v>
      </c>
      <c r="G2603">
        <v>0</v>
      </c>
      <c r="H2603" t="s">
        <v>6232</v>
      </c>
      <c r="I2603" t="s">
        <v>5393</v>
      </c>
      <c r="J2603">
        <v>19828</v>
      </c>
      <c r="K2603">
        <v>5</v>
      </c>
      <c r="L2603" t="s">
        <v>17815</v>
      </c>
      <c r="M2603" t="s">
        <v>8935</v>
      </c>
      <c r="N2603">
        <v>28</v>
      </c>
      <c r="O2603" t="s">
        <v>17816</v>
      </c>
      <c r="P2603" t="s">
        <v>64</v>
      </c>
      <c r="R2603">
        <v>3128721</v>
      </c>
      <c r="T2603" t="s">
        <v>6346</v>
      </c>
      <c r="V2603" t="s">
        <v>8853</v>
      </c>
      <c r="W2603">
        <v>31001</v>
      </c>
    </row>
    <row r="2604" spans="1:23" x14ac:dyDescent="0.25">
      <c r="A2604" t="s">
        <v>2482</v>
      </c>
      <c r="B2604">
        <v>1</v>
      </c>
      <c r="C2604" t="s">
        <v>2794</v>
      </c>
      <c r="D2604" t="s">
        <v>102</v>
      </c>
      <c r="F2604" t="s">
        <v>6199</v>
      </c>
      <c r="G2604">
        <v>19</v>
      </c>
      <c r="H2604" t="s">
        <v>8955</v>
      </c>
      <c r="I2604" t="s">
        <v>2794</v>
      </c>
      <c r="J2604">
        <v>26805</v>
      </c>
      <c r="K2604">
        <v>0</v>
      </c>
      <c r="L2604" t="s">
        <v>6018</v>
      </c>
      <c r="M2604" t="s">
        <v>7102</v>
      </c>
      <c r="N2604">
        <v>23</v>
      </c>
      <c r="O2604" t="s">
        <v>17817</v>
      </c>
      <c r="P2604" t="s">
        <v>102</v>
      </c>
      <c r="S2604">
        <v>7</v>
      </c>
      <c r="T2604" t="s">
        <v>6219</v>
      </c>
      <c r="U2604" t="s">
        <v>2322</v>
      </c>
      <c r="V2604" t="s">
        <v>15299</v>
      </c>
    </row>
    <row r="2605" spans="1:23" x14ac:dyDescent="0.25">
      <c r="A2605" t="s">
        <v>17818</v>
      </c>
      <c r="B2605">
        <v>1</v>
      </c>
      <c r="C2605" t="s">
        <v>17819</v>
      </c>
      <c r="D2605" t="s">
        <v>64</v>
      </c>
      <c r="E2605" t="s">
        <v>17820</v>
      </c>
      <c r="F2605" t="s">
        <v>6231</v>
      </c>
      <c r="G2605">
        <v>22</v>
      </c>
      <c r="H2605" t="s">
        <v>6776</v>
      </c>
      <c r="I2605" t="s">
        <v>17819</v>
      </c>
      <c r="J2605">
        <v>20935</v>
      </c>
      <c r="K2605">
        <v>3</v>
      </c>
      <c r="L2605" t="s">
        <v>7095</v>
      </c>
      <c r="M2605" t="s">
        <v>12190</v>
      </c>
      <c r="N2605">
        <v>26</v>
      </c>
      <c r="O2605" t="s">
        <v>17821</v>
      </c>
      <c r="P2605" t="s">
        <v>64</v>
      </c>
      <c r="R2605">
        <v>3915115</v>
      </c>
      <c r="T2605" t="s">
        <v>6346</v>
      </c>
      <c r="U2605" t="s">
        <v>2210</v>
      </c>
      <c r="V2605" t="s">
        <v>17822</v>
      </c>
      <c r="W2605">
        <v>31986</v>
      </c>
    </row>
    <row r="2606" spans="1:23" x14ac:dyDescent="0.25">
      <c r="A2606" t="s">
        <v>2388</v>
      </c>
      <c r="B2606">
        <v>1</v>
      </c>
      <c r="C2606" t="s">
        <v>2736</v>
      </c>
      <c r="D2606" t="s">
        <v>126</v>
      </c>
      <c r="F2606" t="s">
        <v>6199</v>
      </c>
      <c r="G2606">
        <v>12</v>
      </c>
      <c r="H2606" t="s">
        <v>6753</v>
      </c>
      <c r="I2606" t="s">
        <v>2736</v>
      </c>
      <c r="J2606">
        <v>25112</v>
      </c>
      <c r="K2606">
        <v>2</v>
      </c>
      <c r="L2606" t="s">
        <v>8946</v>
      </c>
      <c r="M2606" t="s">
        <v>17823</v>
      </c>
      <c r="N2606">
        <v>25</v>
      </c>
      <c r="O2606" t="s">
        <v>17824</v>
      </c>
      <c r="P2606" t="s">
        <v>126</v>
      </c>
      <c r="S2606">
        <v>4</v>
      </c>
      <c r="T2606" t="s">
        <v>6363</v>
      </c>
      <c r="U2606" t="s">
        <v>62</v>
      </c>
      <c r="V2606" t="s">
        <v>17825</v>
      </c>
    </row>
    <row r="2607" spans="1:23" x14ac:dyDescent="0.25">
      <c r="A2607" t="s">
        <v>17826</v>
      </c>
      <c r="B2607">
        <v>1</v>
      </c>
      <c r="C2607" t="s">
        <v>17827</v>
      </c>
      <c r="F2607" t="s">
        <v>6231</v>
      </c>
      <c r="G2607">
        <v>0</v>
      </c>
      <c r="H2607" t="s">
        <v>30</v>
      </c>
      <c r="I2607" t="s">
        <v>17827</v>
      </c>
      <c r="J2607">
        <v>18801</v>
      </c>
      <c r="K2607">
        <v>0</v>
      </c>
      <c r="L2607" t="s">
        <v>8237</v>
      </c>
      <c r="M2607" t="s">
        <v>7070</v>
      </c>
      <c r="O2607" t="s">
        <v>17828</v>
      </c>
      <c r="P2607" t="s">
        <v>30</v>
      </c>
      <c r="T2607" t="s">
        <v>30</v>
      </c>
    </row>
    <row r="2608" spans="1:23" x14ac:dyDescent="0.25">
      <c r="A2608" t="s">
        <v>1292</v>
      </c>
      <c r="B2608">
        <v>1</v>
      </c>
      <c r="C2608" t="s">
        <v>1291</v>
      </c>
      <c r="D2608" t="s">
        <v>64</v>
      </c>
      <c r="F2608" t="s">
        <v>6199</v>
      </c>
      <c r="G2608">
        <v>23</v>
      </c>
      <c r="H2608" t="s">
        <v>6410</v>
      </c>
      <c r="I2608" t="s">
        <v>1291</v>
      </c>
      <c r="J2608">
        <v>25948</v>
      </c>
      <c r="K2608">
        <v>1</v>
      </c>
      <c r="L2608" t="s">
        <v>8654</v>
      </c>
      <c r="M2608" t="s">
        <v>17829</v>
      </c>
      <c r="N2608">
        <v>22</v>
      </c>
      <c r="O2608" t="s">
        <v>17830</v>
      </c>
      <c r="P2608" t="s">
        <v>64</v>
      </c>
      <c r="S2608">
        <v>4</v>
      </c>
      <c r="T2608" t="s">
        <v>6454</v>
      </c>
      <c r="U2608" t="s">
        <v>2224</v>
      </c>
      <c r="V2608" t="s">
        <v>8811</v>
      </c>
    </row>
    <row r="2609" spans="1:23" x14ac:dyDescent="0.25">
      <c r="A2609" t="s">
        <v>17831</v>
      </c>
      <c r="B2609">
        <v>1</v>
      </c>
      <c r="C2609" t="s">
        <v>17832</v>
      </c>
      <c r="D2609" t="s">
        <v>6610</v>
      </c>
      <c r="F2609" t="s">
        <v>6199</v>
      </c>
      <c r="G2609">
        <v>38</v>
      </c>
      <c r="H2609" t="s">
        <v>6629</v>
      </c>
      <c r="I2609" t="s">
        <v>17832</v>
      </c>
      <c r="J2609">
        <v>28497</v>
      </c>
      <c r="K2609">
        <v>0</v>
      </c>
      <c r="L2609" t="s">
        <v>16940</v>
      </c>
      <c r="M2609" t="s">
        <v>17833</v>
      </c>
      <c r="O2609" t="s">
        <v>17834</v>
      </c>
      <c r="P2609" t="s">
        <v>6610</v>
      </c>
      <c r="T2609" t="s">
        <v>6212</v>
      </c>
    </row>
    <row r="2610" spans="1:23" x14ac:dyDescent="0.25">
      <c r="A2610" t="s">
        <v>17835</v>
      </c>
      <c r="B2610">
        <v>1</v>
      </c>
      <c r="C2610" t="s">
        <v>17836</v>
      </c>
      <c r="D2610" t="s">
        <v>102</v>
      </c>
      <c r="F2610" t="s">
        <v>6199</v>
      </c>
      <c r="G2610">
        <v>82</v>
      </c>
      <c r="H2610" t="s">
        <v>6636</v>
      </c>
      <c r="I2610" t="s">
        <v>17836</v>
      </c>
      <c r="J2610">
        <v>19545</v>
      </c>
      <c r="K2610">
        <v>5</v>
      </c>
      <c r="L2610" t="s">
        <v>7898</v>
      </c>
      <c r="M2610" t="s">
        <v>17837</v>
      </c>
      <c r="O2610" t="s">
        <v>17838</v>
      </c>
      <c r="P2610" t="s">
        <v>102</v>
      </c>
      <c r="R2610">
        <v>3045283</v>
      </c>
      <c r="T2610" t="s">
        <v>6204</v>
      </c>
      <c r="W2610">
        <v>30742</v>
      </c>
    </row>
    <row r="2611" spans="1:23" x14ac:dyDescent="0.25">
      <c r="A2611" t="s">
        <v>521</v>
      </c>
      <c r="B2611">
        <v>1</v>
      </c>
      <c r="C2611" t="s">
        <v>17839</v>
      </c>
      <c r="D2611" t="s">
        <v>64</v>
      </c>
      <c r="E2611" t="s">
        <v>17840</v>
      </c>
      <c r="F2611" t="s">
        <v>6231</v>
      </c>
      <c r="G2611">
        <v>23</v>
      </c>
      <c r="H2611" t="s">
        <v>6697</v>
      </c>
      <c r="I2611" t="s">
        <v>17839</v>
      </c>
      <c r="J2611">
        <v>20040</v>
      </c>
      <c r="K2611">
        <v>5</v>
      </c>
      <c r="L2611" t="s">
        <v>16818</v>
      </c>
      <c r="M2611" t="s">
        <v>11749</v>
      </c>
      <c r="N2611">
        <v>28</v>
      </c>
      <c r="O2611" t="s">
        <v>17841</v>
      </c>
      <c r="P2611" t="s">
        <v>64</v>
      </c>
      <c r="R2611">
        <v>4261020</v>
      </c>
      <c r="T2611" t="s">
        <v>6346</v>
      </c>
      <c r="V2611" t="s">
        <v>17842</v>
      </c>
      <c r="W2611">
        <v>31174</v>
      </c>
    </row>
    <row r="2612" spans="1:23" x14ac:dyDescent="0.25">
      <c r="A2612" t="s">
        <v>976</v>
      </c>
      <c r="B2612">
        <v>1</v>
      </c>
      <c r="C2612" t="s">
        <v>17843</v>
      </c>
      <c r="D2612" t="s">
        <v>29</v>
      </c>
      <c r="E2612" t="s">
        <v>17844</v>
      </c>
      <c r="F2612" t="s">
        <v>6199</v>
      </c>
      <c r="G2612">
        <v>4</v>
      </c>
      <c r="H2612" t="s">
        <v>6629</v>
      </c>
      <c r="I2612" t="s">
        <v>17843</v>
      </c>
      <c r="J2612">
        <v>19029</v>
      </c>
      <c r="K2612">
        <v>9</v>
      </c>
      <c r="L2612" t="s">
        <v>10623</v>
      </c>
      <c r="M2612" t="s">
        <v>17845</v>
      </c>
      <c r="N2612">
        <v>32</v>
      </c>
      <c r="O2612" t="s">
        <v>17846</v>
      </c>
      <c r="P2612" t="s">
        <v>29</v>
      </c>
      <c r="R2612">
        <v>2972236</v>
      </c>
      <c r="T2612" t="s">
        <v>6212</v>
      </c>
      <c r="V2612" t="s">
        <v>11142</v>
      </c>
      <c r="W2612">
        <v>30284</v>
      </c>
    </row>
    <row r="2613" spans="1:23" x14ac:dyDescent="0.25">
      <c r="A2613" t="s">
        <v>17847</v>
      </c>
      <c r="B2613">
        <v>1</v>
      </c>
      <c r="C2613" t="s">
        <v>17848</v>
      </c>
      <c r="D2613" t="s">
        <v>126</v>
      </c>
      <c r="E2613" t="s">
        <v>17849</v>
      </c>
      <c r="F2613" t="s">
        <v>6199</v>
      </c>
      <c r="G2613">
        <v>88</v>
      </c>
      <c r="H2613" t="s">
        <v>8526</v>
      </c>
      <c r="I2613" t="s">
        <v>17848</v>
      </c>
      <c r="J2613">
        <v>20306</v>
      </c>
      <c r="K2613">
        <v>4</v>
      </c>
      <c r="L2613" t="s">
        <v>7633</v>
      </c>
      <c r="M2613" t="s">
        <v>11961</v>
      </c>
      <c r="N2613">
        <v>25</v>
      </c>
      <c r="O2613" t="s">
        <v>17850</v>
      </c>
      <c r="P2613" t="s">
        <v>126</v>
      </c>
      <c r="R2613">
        <v>3123714</v>
      </c>
      <c r="T2613" t="s">
        <v>6204</v>
      </c>
      <c r="V2613" t="s">
        <v>11094</v>
      </c>
      <c r="W2613">
        <v>31491</v>
      </c>
    </row>
    <row r="2614" spans="1:23" x14ac:dyDescent="0.25">
      <c r="A2614" t="s">
        <v>887</v>
      </c>
      <c r="B2614">
        <v>1</v>
      </c>
      <c r="C2614" t="s">
        <v>17851</v>
      </c>
      <c r="D2614" t="s">
        <v>64</v>
      </c>
      <c r="F2614" t="s">
        <v>6231</v>
      </c>
      <c r="G2614">
        <v>36</v>
      </c>
      <c r="H2614" t="s">
        <v>7128</v>
      </c>
      <c r="I2614" t="s">
        <v>17851</v>
      </c>
      <c r="J2614">
        <v>11439</v>
      </c>
      <c r="K2614">
        <v>11</v>
      </c>
      <c r="L2614" t="s">
        <v>17852</v>
      </c>
      <c r="M2614" t="s">
        <v>6796</v>
      </c>
      <c r="N2614">
        <v>35</v>
      </c>
      <c r="O2614" t="s">
        <v>17853</v>
      </c>
      <c r="P2614" t="s">
        <v>64</v>
      </c>
      <c r="R2614">
        <v>13158</v>
      </c>
      <c r="T2614" t="s">
        <v>6417</v>
      </c>
      <c r="V2614" t="s">
        <v>17854</v>
      </c>
      <c r="W2614">
        <v>9707</v>
      </c>
    </row>
    <row r="2615" spans="1:23" x14ac:dyDescent="0.25">
      <c r="A2615" t="s">
        <v>17855</v>
      </c>
      <c r="B2615">
        <v>1</v>
      </c>
      <c r="C2615" t="s">
        <v>17856</v>
      </c>
      <c r="D2615" t="s">
        <v>6610</v>
      </c>
      <c r="F2615" t="s">
        <v>6199</v>
      </c>
      <c r="H2615" t="s">
        <v>6636</v>
      </c>
      <c r="I2615" t="s">
        <v>17856</v>
      </c>
      <c r="K2615">
        <v>1</v>
      </c>
      <c r="L2615" t="s">
        <v>6368</v>
      </c>
      <c r="M2615" t="s">
        <v>17857</v>
      </c>
      <c r="N2615">
        <v>24</v>
      </c>
      <c r="O2615" t="s">
        <v>17858</v>
      </c>
      <c r="P2615" t="s">
        <v>6610</v>
      </c>
      <c r="T2615" t="s">
        <v>6204</v>
      </c>
      <c r="V2615" t="s">
        <v>17859</v>
      </c>
    </row>
    <row r="2616" spans="1:23" x14ac:dyDescent="0.25">
      <c r="A2616" t="s">
        <v>960</v>
      </c>
      <c r="B2616">
        <v>1</v>
      </c>
      <c r="C2616" t="s">
        <v>17860</v>
      </c>
      <c r="D2616" t="s">
        <v>29</v>
      </c>
      <c r="E2616" t="s">
        <v>17861</v>
      </c>
      <c r="F2616" t="s">
        <v>6231</v>
      </c>
      <c r="G2616">
        <v>18</v>
      </c>
      <c r="H2616" t="s">
        <v>7391</v>
      </c>
      <c r="I2616" t="s">
        <v>17860</v>
      </c>
      <c r="J2616">
        <v>17932</v>
      </c>
      <c r="K2616">
        <v>4</v>
      </c>
      <c r="L2616" t="s">
        <v>7488</v>
      </c>
      <c r="M2616" t="s">
        <v>7754</v>
      </c>
      <c r="N2616">
        <v>27</v>
      </c>
      <c r="O2616" t="s">
        <v>17862</v>
      </c>
      <c r="P2616" t="s">
        <v>29</v>
      </c>
      <c r="R2616">
        <v>2576261</v>
      </c>
      <c r="T2616" t="s">
        <v>6396</v>
      </c>
      <c r="V2616" t="s">
        <v>17863</v>
      </c>
      <c r="W2616">
        <v>29334</v>
      </c>
    </row>
    <row r="2617" spans="1:23" x14ac:dyDescent="0.25">
      <c r="A2617" t="s">
        <v>997</v>
      </c>
      <c r="B2617">
        <v>1</v>
      </c>
      <c r="C2617" t="s">
        <v>17864</v>
      </c>
      <c r="D2617" t="s">
        <v>29</v>
      </c>
      <c r="E2617" t="s">
        <v>17865</v>
      </c>
      <c r="F2617" t="s">
        <v>6925</v>
      </c>
      <c r="G2617">
        <v>14</v>
      </c>
      <c r="H2617" t="s">
        <v>6462</v>
      </c>
      <c r="I2617" t="s">
        <v>17864</v>
      </c>
      <c r="J2617">
        <v>16864</v>
      </c>
      <c r="K2617">
        <v>5</v>
      </c>
      <c r="L2617" t="s">
        <v>6360</v>
      </c>
      <c r="M2617" t="s">
        <v>17866</v>
      </c>
      <c r="N2617">
        <v>29</v>
      </c>
      <c r="O2617" t="s">
        <v>17867</v>
      </c>
      <c r="P2617" t="s">
        <v>29</v>
      </c>
      <c r="R2617">
        <v>2466005</v>
      </c>
      <c r="T2617" t="s">
        <v>6757</v>
      </c>
      <c r="V2617" t="s">
        <v>17868</v>
      </c>
      <c r="W2617">
        <v>28491</v>
      </c>
    </row>
    <row r="2618" spans="1:23" x14ac:dyDescent="0.25">
      <c r="A2618" t="s">
        <v>17869</v>
      </c>
      <c r="B2618">
        <v>1</v>
      </c>
      <c r="C2618" t="s">
        <v>17870</v>
      </c>
      <c r="D2618" t="s">
        <v>102</v>
      </c>
      <c r="F2618" t="s">
        <v>6199</v>
      </c>
      <c r="G2618">
        <v>0</v>
      </c>
      <c r="H2618" t="s">
        <v>6289</v>
      </c>
      <c r="I2618" t="s">
        <v>17870</v>
      </c>
      <c r="J2618">
        <v>22312</v>
      </c>
      <c r="K2618">
        <v>2</v>
      </c>
      <c r="L2618" t="s">
        <v>8081</v>
      </c>
      <c r="M2618" t="s">
        <v>17871</v>
      </c>
      <c r="N2618">
        <v>25</v>
      </c>
      <c r="O2618" t="s">
        <v>17872</v>
      </c>
      <c r="P2618" t="s">
        <v>102</v>
      </c>
      <c r="R2618">
        <v>3916124</v>
      </c>
      <c r="T2618" t="s">
        <v>6219</v>
      </c>
      <c r="V2618" t="s">
        <v>13090</v>
      </c>
      <c r="W2618">
        <v>32990</v>
      </c>
    </row>
    <row r="2619" spans="1:23" x14ac:dyDescent="0.25">
      <c r="A2619" t="s">
        <v>17873</v>
      </c>
      <c r="B2619">
        <v>1</v>
      </c>
      <c r="C2619" t="s">
        <v>17874</v>
      </c>
      <c r="D2619" t="s">
        <v>102</v>
      </c>
      <c r="F2619" t="s">
        <v>6231</v>
      </c>
      <c r="G2619">
        <v>0</v>
      </c>
      <c r="H2619" t="s">
        <v>6276</v>
      </c>
      <c r="I2619" t="s">
        <v>17874</v>
      </c>
      <c r="K2619">
        <v>1</v>
      </c>
      <c r="L2619" t="s">
        <v>12165</v>
      </c>
      <c r="M2619" t="s">
        <v>17875</v>
      </c>
      <c r="N2619">
        <v>23</v>
      </c>
      <c r="O2619" t="s">
        <v>17876</v>
      </c>
      <c r="P2619" t="s">
        <v>102</v>
      </c>
      <c r="T2619" t="s">
        <v>6204</v>
      </c>
      <c r="V2619" t="s">
        <v>17877</v>
      </c>
    </row>
    <row r="2620" spans="1:23" x14ac:dyDescent="0.25">
      <c r="A2620" t="s">
        <v>17878</v>
      </c>
      <c r="B2620">
        <v>1</v>
      </c>
      <c r="C2620" t="s">
        <v>17879</v>
      </c>
      <c r="D2620" t="s">
        <v>29</v>
      </c>
      <c r="F2620" t="s">
        <v>6199</v>
      </c>
      <c r="G2620">
        <v>10</v>
      </c>
      <c r="H2620" t="s">
        <v>6232</v>
      </c>
      <c r="I2620" t="s">
        <v>17879</v>
      </c>
      <c r="J2620">
        <v>21819</v>
      </c>
      <c r="K2620">
        <v>5</v>
      </c>
      <c r="L2620" t="s">
        <v>6360</v>
      </c>
      <c r="M2620" t="s">
        <v>7413</v>
      </c>
      <c r="N2620">
        <v>28</v>
      </c>
      <c r="O2620" t="s">
        <v>17880</v>
      </c>
      <c r="P2620" t="s">
        <v>29</v>
      </c>
      <c r="R2620">
        <v>3675812</v>
      </c>
      <c r="T2620" t="s">
        <v>6204</v>
      </c>
      <c r="V2620" t="s">
        <v>17881</v>
      </c>
      <c r="W2620">
        <v>33258</v>
      </c>
    </row>
    <row r="2621" spans="1:23" x14ac:dyDescent="0.25">
      <c r="A2621" t="s">
        <v>17882</v>
      </c>
      <c r="B2621">
        <v>1</v>
      </c>
      <c r="C2621" t="s">
        <v>17883</v>
      </c>
      <c r="D2621" t="s">
        <v>102</v>
      </c>
      <c r="F2621" t="s">
        <v>6199</v>
      </c>
      <c r="G2621">
        <v>0</v>
      </c>
      <c r="H2621" t="s">
        <v>7128</v>
      </c>
      <c r="I2621" t="s">
        <v>17883</v>
      </c>
      <c r="K2621">
        <v>1</v>
      </c>
      <c r="L2621" t="s">
        <v>8489</v>
      </c>
      <c r="M2621" t="s">
        <v>17884</v>
      </c>
      <c r="N2621">
        <v>25</v>
      </c>
      <c r="O2621" t="s">
        <v>17885</v>
      </c>
      <c r="P2621" t="s">
        <v>102</v>
      </c>
      <c r="T2621" t="s">
        <v>6264</v>
      </c>
      <c r="V2621" t="s">
        <v>17424</v>
      </c>
    </row>
    <row r="2622" spans="1:23" x14ac:dyDescent="0.25">
      <c r="A2622" t="s">
        <v>17886</v>
      </c>
      <c r="B2622">
        <v>1</v>
      </c>
      <c r="C2622" t="s">
        <v>17887</v>
      </c>
      <c r="F2622" t="s">
        <v>6231</v>
      </c>
      <c r="G2622">
        <v>0</v>
      </c>
      <c r="H2622" t="s">
        <v>30</v>
      </c>
      <c r="I2622" t="s">
        <v>17887</v>
      </c>
      <c r="J2622">
        <v>17810</v>
      </c>
      <c r="K2622">
        <v>0</v>
      </c>
      <c r="L2622" t="s">
        <v>7613</v>
      </c>
      <c r="M2622" t="s">
        <v>13930</v>
      </c>
      <c r="O2622" t="s">
        <v>17888</v>
      </c>
      <c r="P2622" t="s">
        <v>30</v>
      </c>
      <c r="T2622" t="s">
        <v>30</v>
      </c>
    </row>
    <row r="2623" spans="1:23" x14ac:dyDescent="0.25">
      <c r="A2623" t="s">
        <v>808</v>
      </c>
      <c r="B2623">
        <v>1</v>
      </c>
      <c r="C2623" t="s">
        <v>17889</v>
      </c>
      <c r="D2623" t="s">
        <v>102</v>
      </c>
      <c r="F2623" t="s">
        <v>6231</v>
      </c>
      <c r="G2623">
        <v>14</v>
      </c>
      <c r="H2623" t="s">
        <v>6697</v>
      </c>
      <c r="I2623" t="s">
        <v>17889</v>
      </c>
      <c r="J2623">
        <v>15296</v>
      </c>
      <c r="K2623">
        <v>7</v>
      </c>
      <c r="L2623" t="s">
        <v>17890</v>
      </c>
      <c r="M2623" t="s">
        <v>17891</v>
      </c>
      <c r="N2623">
        <v>30</v>
      </c>
      <c r="O2623" t="s">
        <v>17892</v>
      </c>
      <c r="P2623" t="s">
        <v>102</v>
      </c>
      <c r="R2623">
        <v>16260</v>
      </c>
      <c r="T2623" t="s">
        <v>6371</v>
      </c>
      <c r="V2623" t="s">
        <v>17893</v>
      </c>
      <c r="W2623">
        <v>27173</v>
      </c>
    </row>
    <row r="2624" spans="1:23" x14ac:dyDescent="0.25">
      <c r="A2624" t="s">
        <v>511</v>
      </c>
      <c r="B2624">
        <v>1</v>
      </c>
      <c r="C2624" t="s">
        <v>17894</v>
      </c>
      <c r="D2624" t="s">
        <v>126</v>
      </c>
      <c r="E2624" t="s">
        <v>17895</v>
      </c>
      <c r="F2624" t="s">
        <v>6231</v>
      </c>
      <c r="G2624">
        <v>87</v>
      </c>
      <c r="H2624" t="s">
        <v>6223</v>
      </c>
      <c r="I2624" t="s">
        <v>17894</v>
      </c>
      <c r="J2624">
        <v>19067</v>
      </c>
      <c r="K2624">
        <v>5</v>
      </c>
      <c r="L2624" t="s">
        <v>6013</v>
      </c>
      <c r="M2624" t="s">
        <v>17896</v>
      </c>
      <c r="N2624">
        <v>28</v>
      </c>
      <c r="O2624" t="s">
        <v>17897</v>
      </c>
      <c r="P2624" t="s">
        <v>126</v>
      </c>
      <c r="R2624">
        <v>2980073</v>
      </c>
      <c r="T2624" t="s">
        <v>6355</v>
      </c>
      <c r="V2624" t="s">
        <v>9207</v>
      </c>
      <c r="W2624">
        <v>30267</v>
      </c>
    </row>
    <row r="2625" spans="1:23" x14ac:dyDescent="0.25">
      <c r="A2625" t="s">
        <v>17898</v>
      </c>
      <c r="B2625">
        <v>1</v>
      </c>
      <c r="C2625" t="s">
        <v>17899</v>
      </c>
      <c r="D2625" t="s">
        <v>64</v>
      </c>
      <c r="F2625" t="s">
        <v>6231</v>
      </c>
      <c r="G2625">
        <v>42</v>
      </c>
      <c r="H2625" t="s">
        <v>6268</v>
      </c>
      <c r="I2625" t="s">
        <v>17899</v>
      </c>
      <c r="J2625">
        <v>17413</v>
      </c>
      <c r="K2625">
        <v>1</v>
      </c>
      <c r="L2625" t="s">
        <v>17900</v>
      </c>
      <c r="M2625" t="s">
        <v>11212</v>
      </c>
      <c r="N2625">
        <v>27</v>
      </c>
      <c r="O2625" t="s">
        <v>17901</v>
      </c>
      <c r="P2625" t="s">
        <v>64</v>
      </c>
      <c r="R2625">
        <v>3057760</v>
      </c>
      <c r="T2625" t="s">
        <v>6757</v>
      </c>
      <c r="V2625" t="s">
        <v>13185</v>
      </c>
      <c r="W2625">
        <v>28381</v>
      </c>
    </row>
    <row r="2626" spans="1:23" x14ac:dyDescent="0.25">
      <c r="A2626" t="s">
        <v>17902</v>
      </c>
      <c r="B2626">
        <v>1</v>
      </c>
      <c r="C2626" t="s">
        <v>17903</v>
      </c>
      <c r="D2626" t="s">
        <v>102</v>
      </c>
      <c r="E2626" t="s">
        <v>17904</v>
      </c>
      <c r="F2626" t="s">
        <v>6231</v>
      </c>
      <c r="G2626">
        <v>1</v>
      </c>
      <c r="H2626" t="s">
        <v>6239</v>
      </c>
      <c r="I2626" t="s">
        <v>17903</v>
      </c>
      <c r="J2626">
        <v>21496</v>
      </c>
      <c r="K2626">
        <v>3</v>
      </c>
      <c r="L2626" t="s">
        <v>11134</v>
      </c>
      <c r="M2626" t="s">
        <v>17905</v>
      </c>
      <c r="N2626">
        <v>26</v>
      </c>
      <c r="O2626" t="s">
        <v>17906</v>
      </c>
      <c r="P2626" t="s">
        <v>102</v>
      </c>
      <c r="R2626">
        <v>4039604</v>
      </c>
      <c r="T2626" t="s">
        <v>6355</v>
      </c>
      <c r="V2626" t="s">
        <v>17907</v>
      </c>
      <c r="W2626">
        <v>32325</v>
      </c>
    </row>
    <row r="2627" spans="1:23" x14ac:dyDescent="0.25">
      <c r="A2627" t="s">
        <v>258</v>
      </c>
      <c r="B2627">
        <v>1</v>
      </c>
      <c r="C2627" t="s">
        <v>17908</v>
      </c>
      <c r="D2627" t="s">
        <v>126</v>
      </c>
      <c r="E2627" t="s">
        <v>17909</v>
      </c>
      <c r="F2627" t="s">
        <v>6231</v>
      </c>
      <c r="G2627">
        <v>48</v>
      </c>
      <c r="H2627" t="s">
        <v>6585</v>
      </c>
      <c r="I2627" t="s">
        <v>17908</v>
      </c>
      <c r="J2627">
        <v>19410</v>
      </c>
      <c r="K2627">
        <v>6</v>
      </c>
      <c r="L2627" t="s">
        <v>6283</v>
      </c>
      <c r="M2627" t="s">
        <v>17910</v>
      </c>
      <c r="N2627">
        <v>28</v>
      </c>
      <c r="O2627" t="s">
        <v>17911</v>
      </c>
      <c r="P2627" t="s">
        <v>126</v>
      </c>
      <c r="R2627">
        <v>3051806</v>
      </c>
      <c r="T2627" t="s">
        <v>6355</v>
      </c>
      <c r="V2627" t="s">
        <v>6985</v>
      </c>
      <c r="W2627">
        <v>30494</v>
      </c>
    </row>
    <row r="2628" spans="1:23" x14ac:dyDescent="0.25">
      <c r="A2628" t="s">
        <v>2108</v>
      </c>
      <c r="B2628">
        <v>1</v>
      </c>
      <c r="C2628" t="s">
        <v>2766</v>
      </c>
      <c r="D2628" t="s">
        <v>64</v>
      </c>
      <c r="F2628" t="s">
        <v>6199</v>
      </c>
      <c r="G2628">
        <v>32</v>
      </c>
      <c r="H2628" t="s">
        <v>7391</v>
      </c>
      <c r="I2628" t="s">
        <v>2766</v>
      </c>
      <c r="J2628">
        <v>21823</v>
      </c>
      <c r="K2628">
        <v>6</v>
      </c>
      <c r="L2628" t="s">
        <v>8103</v>
      </c>
      <c r="M2628" t="s">
        <v>6269</v>
      </c>
      <c r="N2628">
        <v>28</v>
      </c>
      <c r="O2628" t="s">
        <v>17912</v>
      </c>
      <c r="P2628" t="s">
        <v>64</v>
      </c>
      <c r="R2628">
        <v>4039358</v>
      </c>
      <c r="S2628">
        <v>6</v>
      </c>
      <c r="T2628" t="s">
        <v>6212</v>
      </c>
      <c r="U2628" t="s">
        <v>68</v>
      </c>
      <c r="V2628" t="s">
        <v>17913</v>
      </c>
      <c r="W2628">
        <v>33235</v>
      </c>
    </row>
    <row r="2629" spans="1:23" x14ac:dyDescent="0.25">
      <c r="A2629" t="s">
        <v>17914</v>
      </c>
      <c r="B2629">
        <v>1</v>
      </c>
      <c r="C2629" t="s">
        <v>6232</v>
      </c>
      <c r="D2629" t="s">
        <v>64</v>
      </c>
      <c r="F2629" t="s">
        <v>6231</v>
      </c>
      <c r="G2629">
        <v>44</v>
      </c>
      <c r="H2629" t="s">
        <v>8526</v>
      </c>
      <c r="I2629" t="s">
        <v>6232</v>
      </c>
      <c r="J2629">
        <v>5412</v>
      </c>
      <c r="K2629">
        <v>7</v>
      </c>
      <c r="L2629" t="s">
        <v>8151</v>
      </c>
      <c r="M2629" t="s">
        <v>17915</v>
      </c>
      <c r="N2629">
        <v>33</v>
      </c>
      <c r="O2629" t="s">
        <v>17916</v>
      </c>
      <c r="P2629" t="s">
        <v>64</v>
      </c>
      <c r="T2629" t="s">
        <v>6385</v>
      </c>
      <c r="V2629" t="s">
        <v>17917</v>
      </c>
    </row>
    <row r="2630" spans="1:23" x14ac:dyDescent="0.25">
      <c r="A2630" t="s">
        <v>806</v>
      </c>
      <c r="B2630">
        <v>1</v>
      </c>
      <c r="C2630" t="s">
        <v>17918</v>
      </c>
      <c r="D2630" t="s">
        <v>102</v>
      </c>
      <c r="E2630" t="s">
        <v>17919</v>
      </c>
      <c r="F2630" t="s">
        <v>6231</v>
      </c>
      <c r="G2630">
        <v>89</v>
      </c>
      <c r="H2630" t="s">
        <v>6252</v>
      </c>
      <c r="I2630" t="s">
        <v>17918</v>
      </c>
      <c r="J2630">
        <v>16274</v>
      </c>
      <c r="K2630">
        <v>8</v>
      </c>
      <c r="L2630" t="s">
        <v>7832</v>
      </c>
      <c r="M2630" t="s">
        <v>17920</v>
      </c>
      <c r="N2630">
        <v>30</v>
      </c>
      <c r="O2630" t="s">
        <v>17921</v>
      </c>
      <c r="P2630" t="s">
        <v>102</v>
      </c>
      <c r="R2630">
        <v>16972</v>
      </c>
      <c r="T2630" t="s">
        <v>6313</v>
      </c>
      <c r="V2630" t="s">
        <v>13117</v>
      </c>
      <c r="W2630">
        <v>27822</v>
      </c>
    </row>
    <row r="2631" spans="1:23" x14ac:dyDescent="0.25">
      <c r="A2631" t="s">
        <v>17922</v>
      </c>
      <c r="B2631">
        <v>1</v>
      </c>
      <c r="C2631" t="s">
        <v>17923</v>
      </c>
      <c r="D2631" t="s">
        <v>102</v>
      </c>
      <c r="F2631" t="s">
        <v>6199</v>
      </c>
      <c r="G2631">
        <v>1</v>
      </c>
      <c r="H2631" t="s">
        <v>6232</v>
      </c>
      <c r="I2631" t="s">
        <v>17923</v>
      </c>
      <c r="J2631">
        <v>19577</v>
      </c>
      <c r="K2631">
        <v>5</v>
      </c>
      <c r="L2631" t="s">
        <v>17924</v>
      </c>
      <c r="M2631" t="s">
        <v>10697</v>
      </c>
      <c r="N2631">
        <v>28</v>
      </c>
      <c r="O2631" t="s">
        <v>17925</v>
      </c>
      <c r="P2631" t="s">
        <v>102</v>
      </c>
      <c r="R2631">
        <v>2971617</v>
      </c>
      <c r="T2631" t="s">
        <v>6219</v>
      </c>
      <c r="V2631" t="s">
        <v>17926</v>
      </c>
      <c r="W2631">
        <v>30761</v>
      </c>
    </row>
    <row r="2632" spans="1:23" x14ac:dyDescent="0.25">
      <c r="A2632" t="s">
        <v>17927</v>
      </c>
      <c r="B2632">
        <v>1</v>
      </c>
      <c r="C2632" t="s">
        <v>17928</v>
      </c>
      <c r="D2632" t="s">
        <v>29</v>
      </c>
      <c r="F2632" t="s">
        <v>6199</v>
      </c>
      <c r="G2632">
        <v>0</v>
      </c>
      <c r="H2632" t="s">
        <v>6776</v>
      </c>
      <c r="I2632" t="s">
        <v>17928</v>
      </c>
      <c r="K2632">
        <v>1</v>
      </c>
      <c r="L2632" t="s">
        <v>17929</v>
      </c>
      <c r="M2632" t="s">
        <v>17930</v>
      </c>
      <c r="O2632" t="s">
        <v>17931</v>
      </c>
      <c r="P2632" t="s">
        <v>29</v>
      </c>
      <c r="T2632" t="s">
        <v>6204</v>
      </c>
    </row>
    <row r="2633" spans="1:23" x14ac:dyDescent="0.25">
      <c r="A2633" t="s">
        <v>17932</v>
      </c>
      <c r="B2633">
        <v>1</v>
      </c>
      <c r="C2633" t="s">
        <v>13443</v>
      </c>
      <c r="D2633" t="s">
        <v>102</v>
      </c>
      <c r="F2633" t="s">
        <v>6231</v>
      </c>
      <c r="G2633">
        <v>82</v>
      </c>
      <c r="H2633" t="s">
        <v>6336</v>
      </c>
      <c r="I2633" t="s">
        <v>13443</v>
      </c>
      <c r="J2633">
        <v>4104</v>
      </c>
      <c r="K2633">
        <v>16</v>
      </c>
      <c r="L2633" t="s">
        <v>17933</v>
      </c>
      <c r="M2633" t="s">
        <v>17934</v>
      </c>
      <c r="N2633">
        <v>38</v>
      </c>
      <c r="O2633" t="s">
        <v>17935</v>
      </c>
      <c r="P2633" t="s">
        <v>102</v>
      </c>
      <c r="R2633">
        <v>5633</v>
      </c>
      <c r="T2633" t="s">
        <v>6371</v>
      </c>
      <c r="V2633" t="s">
        <v>17936</v>
      </c>
      <c r="W2633">
        <v>6867</v>
      </c>
    </row>
    <row r="2634" spans="1:23" x14ac:dyDescent="0.25">
      <c r="A2634" t="s">
        <v>319</v>
      </c>
      <c r="B2634">
        <v>1</v>
      </c>
      <c r="C2634" t="s">
        <v>5516</v>
      </c>
      <c r="D2634" t="s">
        <v>102</v>
      </c>
      <c r="E2634" t="s">
        <v>17937</v>
      </c>
      <c r="F2634" t="s">
        <v>6199</v>
      </c>
      <c r="G2634">
        <v>32</v>
      </c>
      <c r="H2634" t="s">
        <v>6367</v>
      </c>
      <c r="I2634" t="s">
        <v>5516</v>
      </c>
      <c r="J2634">
        <v>19980</v>
      </c>
      <c r="K2634">
        <v>7</v>
      </c>
      <c r="L2634" t="s">
        <v>9371</v>
      </c>
      <c r="M2634" t="s">
        <v>17938</v>
      </c>
      <c r="N2634">
        <v>29</v>
      </c>
      <c r="O2634" t="s">
        <v>17939</v>
      </c>
      <c r="P2634" t="s">
        <v>102</v>
      </c>
      <c r="R2634">
        <v>3728254</v>
      </c>
      <c r="T2634" t="s">
        <v>6212</v>
      </c>
      <c r="V2634" t="s">
        <v>17940</v>
      </c>
      <c r="W2634">
        <v>31155</v>
      </c>
    </row>
    <row r="2635" spans="1:23" x14ac:dyDescent="0.25">
      <c r="A2635" t="s">
        <v>745</v>
      </c>
      <c r="B2635">
        <v>1</v>
      </c>
      <c r="C2635" t="s">
        <v>17941</v>
      </c>
      <c r="D2635" t="s">
        <v>102</v>
      </c>
      <c r="F2635" t="s">
        <v>6231</v>
      </c>
      <c r="G2635">
        <v>89</v>
      </c>
      <c r="H2635" t="s">
        <v>7391</v>
      </c>
      <c r="I2635" t="s">
        <v>17941</v>
      </c>
      <c r="J2635">
        <v>19233</v>
      </c>
      <c r="K2635">
        <v>5</v>
      </c>
      <c r="L2635" t="s">
        <v>6433</v>
      </c>
      <c r="M2635" t="s">
        <v>7427</v>
      </c>
      <c r="N2635">
        <v>26</v>
      </c>
      <c r="O2635" t="s">
        <v>17942</v>
      </c>
      <c r="P2635" t="s">
        <v>102</v>
      </c>
      <c r="R2635">
        <v>3931763</v>
      </c>
      <c r="T2635" t="s">
        <v>6363</v>
      </c>
      <c r="V2635" t="s">
        <v>17943</v>
      </c>
      <c r="W2635">
        <v>30609</v>
      </c>
    </row>
    <row r="2636" spans="1:23" x14ac:dyDescent="0.25">
      <c r="A2636" t="s">
        <v>17944</v>
      </c>
      <c r="B2636">
        <v>1</v>
      </c>
      <c r="C2636" t="s">
        <v>17945</v>
      </c>
      <c r="D2636" t="s">
        <v>102</v>
      </c>
      <c r="F2636" t="s">
        <v>6199</v>
      </c>
      <c r="H2636" t="s">
        <v>6296</v>
      </c>
      <c r="I2636" t="s">
        <v>17945</v>
      </c>
      <c r="K2636">
        <v>1</v>
      </c>
      <c r="L2636" t="s">
        <v>7733</v>
      </c>
      <c r="M2636" t="s">
        <v>17946</v>
      </c>
      <c r="O2636" t="s">
        <v>17947</v>
      </c>
      <c r="P2636" t="s">
        <v>102</v>
      </c>
      <c r="T2636" t="s">
        <v>6212</v>
      </c>
    </row>
    <row r="2637" spans="1:23" x14ac:dyDescent="0.25">
      <c r="A2637" t="s">
        <v>17948</v>
      </c>
      <c r="B2637">
        <v>1</v>
      </c>
      <c r="C2637" t="s">
        <v>17949</v>
      </c>
      <c r="D2637" t="s">
        <v>126</v>
      </c>
      <c r="F2637" t="s">
        <v>6199</v>
      </c>
      <c r="G2637">
        <v>84</v>
      </c>
      <c r="H2637" t="s">
        <v>6658</v>
      </c>
      <c r="I2637" t="s">
        <v>17949</v>
      </c>
      <c r="J2637">
        <v>28294</v>
      </c>
      <c r="K2637">
        <v>0</v>
      </c>
      <c r="L2637" t="s">
        <v>6777</v>
      </c>
      <c r="M2637" t="s">
        <v>17950</v>
      </c>
      <c r="N2637">
        <v>23</v>
      </c>
      <c r="O2637" t="s">
        <v>17951</v>
      </c>
      <c r="P2637" t="s">
        <v>126</v>
      </c>
      <c r="T2637" t="s">
        <v>6204</v>
      </c>
      <c r="U2637" t="s">
        <v>2221</v>
      </c>
      <c r="V2637" t="s">
        <v>17952</v>
      </c>
    </row>
    <row r="2638" spans="1:23" x14ac:dyDescent="0.25">
      <c r="A2638" t="s">
        <v>17953</v>
      </c>
      <c r="B2638">
        <v>1</v>
      </c>
      <c r="C2638" t="s">
        <v>17954</v>
      </c>
      <c r="D2638" t="s">
        <v>126</v>
      </c>
      <c r="F2638" t="s">
        <v>6199</v>
      </c>
      <c r="H2638" t="s">
        <v>9379</v>
      </c>
      <c r="I2638" t="s">
        <v>17954</v>
      </c>
      <c r="K2638">
        <v>1</v>
      </c>
      <c r="L2638" t="s">
        <v>13681</v>
      </c>
      <c r="M2638" t="s">
        <v>17955</v>
      </c>
      <c r="N2638">
        <v>23</v>
      </c>
      <c r="O2638" t="s">
        <v>17956</v>
      </c>
      <c r="P2638" t="s">
        <v>126</v>
      </c>
      <c r="T2638" t="s">
        <v>6212</v>
      </c>
      <c r="V2638" t="s">
        <v>17957</v>
      </c>
    </row>
    <row r="2639" spans="1:23" x14ac:dyDescent="0.25">
      <c r="A2639" t="s">
        <v>347</v>
      </c>
      <c r="B2639">
        <v>1</v>
      </c>
      <c r="C2639" t="s">
        <v>17958</v>
      </c>
      <c r="D2639" t="s">
        <v>126</v>
      </c>
      <c r="E2639" t="s">
        <v>17959</v>
      </c>
      <c r="F2639" t="s">
        <v>6199</v>
      </c>
      <c r="G2639">
        <v>84</v>
      </c>
      <c r="H2639" t="s">
        <v>6462</v>
      </c>
      <c r="I2639" t="s">
        <v>17958</v>
      </c>
      <c r="J2639">
        <v>15305</v>
      </c>
      <c r="K2639">
        <v>9</v>
      </c>
      <c r="L2639" t="s">
        <v>16418</v>
      </c>
      <c r="M2639" t="s">
        <v>8746</v>
      </c>
      <c r="N2639">
        <v>30</v>
      </c>
      <c r="O2639" t="s">
        <v>17960</v>
      </c>
      <c r="P2639" t="s">
        <v>126</v>
      </c>
      <c r="R2639">
        <v>16318</v>
      </c>
      <c r="T2639" t="s">
        <v>7484</v>
      </c>
      <c r="V2639" t="s">
        <v>15811</v>
      </c>
      <c r="W2639">
        <v>27174</v>
      </c>
    </row>
    <row r="2640" spans="1:23" x14ac:dyDescent="0.25">
      <c r="A2640" t="s">
        <v>17961</v>
      </c>
      <c r="B2640">
        <v>1</v>
      </c>
      <c r="C2640" t="s">
        <v>17962</v>
      </c>
      <c r="D2640" t="s">
        <v>102</v>
      </c>
      <c r="F2640" t="s">
        <v>6231</v>
      </c>
      <c r="G2640">
        <v>83</v>
      </c>
      <c r="H2640" t="s">
        <v>6367</v>
      </c>
      <c r="I2640" t="s">
        <v>17962</v>
      </c>
      <c r="J2640">
        <v>15964</v>
      </c>
      <c r="K2640">
        <v>1</v>
      </c>
      <c r="L2640" t="s">
        <v>17963</v>
      </c>
      <c r="M2640" t="s">
        <v>8286</v>
      </c>
      <c r="N2640">
        <v>27</v>
      </c>
      <c r="O2640" t="s">
        <v>17964</v>
      </c>
      <c r="P2640" t="s">
        <v>102</v>
      </c>
      <c r="R2640">
        <v>16970</v>
      </c>
      <c r="T2640" t="s">
        <v>6324</v>
      </c>
      <c r="V2640" t="s">
        <v>17151</v>
      </c>
      <c r="W2640">
        <v>27788</v>
      </c>
    </row>
    <row r="2641" spans="1:23" x14ac:dyDescent="0.25">
      <c r="A2641" t="s">
        <v>17965</v>
      </c>
      <c r="B2641">
        <v>1</v>
      </c>
      <c r="C2641" t="s">
        <v>17966</v>
      </c>
      <c r="D2641" t="s">
        <v>31</v>
      </c>
      <c r="F2641" t="s">
        <v>6199</v>
      </c>
      <c r="G2641">
        <v>28</v>
      </c>
      <c r="H2641" t="s">
        <v>6690</v>
      </c>
      <c r="I2641" t="s">
        <v>17966</v>
      </c>
      <c r="J2641">
        <v>28107</v>
      </c>
      <c r="K2641">
        <v>0</v>
      </c>
      <c r="L2641" t="s">
        <v>7416</v>
      </c>
      <c r="M2641" t="s">
        <v>17967</v>
      </c>
      <c r="N2641">
        <v>23</v>
      </c>
      <c r="O2641" t="s">
        <v>17968</v>
      </c>
      <c r="P2641" t="s">
        <v>31</v>
      </c>
      <c r="S2641">
        <v>1</v>
      </c>
      <c r="T2641" t="s">
        <v>6219</v>
      </c>
      <c r="U2641" t="s">
        <v>28</v>
      </c>
      <c r="V2641" t="s">
        <v>17969</v>
      </c>
    </row>
    <row r="2642" spans="1:23" x14ac:dyDescent="0.25">
      <c r="A2642" t="s">
        <v>17970</v>
      </c>
      <c r="B2642">
        <v>1</v>
      </c>
      <c r="C2642" t="s">
        <v>17971</v>
      </c>
      <c r="D2642" t="s">
        <v>64</v>
      </c>
      <c r="F2642" t="s">
        <v>6231</v>
      </c>
      <c r="H2642" t="s">
        <v>8501</v>
      </c>
      <c r="I2642" t="s">
        <v>17971</v>
      </c>
      <c r="K2642">
        <v>0</v>
      </c>
      <c r="L2642" t="s">
        <v>17972</v>
      </c>
      <c r="M2642" t="s">
        <v>6655</v>
      </c>
      <c r="O2642" t="s">
        <v>17973</v>
      </c>
      <c r="P2642" t="s">
        <v>64</v>
      </c>
      <c r="T2642" t="s">
        <v>6313</v>
      </c>
    </row>
    <row r="2643" spans="1:23" x14ac:dyDescent="0.25">
      <c r="A2643" t="s">
        <v>17974</v>
      </c>
      <c r="B2643">
        <v>1</v>
      </c>
      <c r="C2643" t="s">
        <v>17975</v>
      </c>
      <c r="D2643" t="s">
        <v>29</v>
      </c>
      <c r="F2643" t="s">
        <v>6199</v>
      </c>
      <c r="G2643">
        <v>3</v>
      </c>
      <c r="H2643" t="s">
        <v>6462</v>
      </c>
      <c r="I2643" t="s">
        <v>17975</v>
      </c>
      <c r="J2643">
        <v>19742</v>
      </c>
      <c r="K2643">
        <v>5</v>
      </c>
      <c r="L2643" t="s">
        <v>15272</v>
      </c>
      <c r="M2643" t="s">
        <v>17976</v>
      </c>
      <c r="N2643">
        <v>27</v>
      </c>
      <c r="O2643" t="s">
        <v>17977</v>
      </c>
      <c r="P2643" t="s">
        <v>29</v>
      </c>
      <c r="R2643">
        <v>2970710</v>
      </c>
      <c r="T2643" t="s">
        <v>6227</v>
      </c>
      <c r="V2643" t="s">
        <v>12363</v>
      </c>
      <c r="W2643">
        <v>30947</v>
      </c>
    </row>
    <row r="2644" spans="1:23" x14ac:dyDescent="0.25">
      <c r="A2644" t="s">
        <v>17978</v>
      </c>
      <c r="B2644">
        <v>1</v>
      </c>
      <c r="C2644" t="s">
        <v>17979</v>
      </c>
      <c r="D2644" t="s">
        <v>102</v>
      </c>
      <c r="F2644" t="s">
        <v>6199</v>
      </c>
      <c r="G2644">
        <v>88</v>
      </c>
      <c r="H2644" t="s">
        <v>6690</v>
      </c>
      <c r="I2644" t="s">
        <v>17979</v>
      </c>
      <c r="J2644">
        <v>25132</v>
      </c>
      <c r="K2644">
        <v>2</v>
      </c>
      <c r="L2644" t="s">
        <v>17980</v>
      </c>
      <c r="M2644" t="s">
        <v>8789</v>
      </c>
      <c r="N2644">
        <v>26</v>
      </c>
      <c r="O2644" t="s">
        <v>17981</v>
      </c>
      <c r="P2644" t="s">
        <v>102</v>
      </c>
      <c r="S2644">
        <v>8</v>
      </c>
      <c r="T2644" t="s">
        <v>6446</v>
      </c>
      <c r="U2644" t="s">
        <v>2219</v>
      </c>
      <c r="V2644" t="s">
        <v>10917</v>
      </c>
    </row>
    <row r="2645" spans="1:23" x14ac:dyDescent="0.25">
      <c r="A2645" t="s">
        <v>17982</v>
      </c>
      <c r="B2645">
        <v>1</v>
      </c>
      <c r="C2645" t="s">
        <v>17983</v>
      </c>
      <c r="D2645" t="s">
        <v>102</v>
      </c>
      <c r="F2645" t="s">
        <v>6231</v>
      </c>
      <c r="G2645">
        <v>17</v>
      </c>
      <c r="H2645" t="s">
        <v>11903</v>
      </c>
      <c r="I2645" t="s">
        <v>17983</v>
      </c>
      <c r="J2645">
        <v>14954</v>
      </c>
      <c r="K2645">
        <v>1</v>
      </c>
      <c r="L2645" t="s">
        <v>8156</v>
      </c>
      <c r="M2645" t="s">
        <v>12701</v>
      </c>
      <c r="N2645">
        <v>28</v>
      </c>
      <c r="O2645" t="s">
        <v>17984</v>
      </c>
      <c r="P2645" t="s">
        <v>102</v>
      </c>
      <c r="R2645">
        <v>16059</v>
      </c>
      <c r="T2645" t="s">
        <v>6417</v>
      </c>
      <c r="V2645" t="s">
        <v>17985</v>
      </c>
      <c r="W2645">
        <v>26905</v>
      </c>
    </row>
    <row r="2646" spans="1:23" x14ac:dyDescent="0.25">
      <c r="A2646" t="s">
        <v>292</v>
      </c>
      <c r="B2646">
        <v>1</v>
      </c>
      <c r="C2646" t="s">
        <v>6239</v>
      </c>
      <c r="D2646" t="s">
        <v>64</v>
      </c>
      <c r="E2646" t="s">
        <v>17986</v>
      </c>
      <c r="F2646" t="s">
        <v>6925</v>
      </c>
      <c r="G2646">
        <v>0</v>
      </c>
      <c r="H2646" t="s">
        <v>6658</v>
      </c>
      <c r="I2646" t="s">
        <v>6239</v>
      </c>
      <c r="J2646">
        <v>5451</v>
      </c>
      <c r="K2646">
        <v>14</v>
      </c>
      <c r="L2646" t="s">
        <v>10457</v>
      </c>
      <c r="M2646" t="s">
        <v>7547</v>
      </c>
      <c r="N2646">
        <v>34</v>
      </c>
      <c r="O2646" t="s">
        <v>17987</v>
      </c>
      <c r="P2646" t="s">
        <v>64</v>
      </c>
      <c r="R2646">
        <v>11247</v>
      </c>
      <c r="T2646" t="s">
        <v>6313</v>
      </c>
      <c r="V2646" t="s">
        <v>17988</v>
      </c>
      <c r="W2646">
        <v>8790</v>
      </c>
    </row>
    <row r="2647" spans="1:23" x14ac:dyDescent="0.25">
      <c r="A2647" t="s">
        <v>17989</v>
      </c>
      <c r="B2647">
        <v>1</v>
      </c>
      <c r="C2647" t="s">
        <v>17990</v>
      </c>
      <c r="D2647" t="s">
        <v>102</v>
      </c>
      <c r="E2647" t="s">
        <v>17991</v>
      </c>
      <c r="F2647" t="s">
        <v>6199</v>
      </c>
      <c r="G2647">
        <v>82</v>
      </c>
      <c r="H2647" t="s">
        <v>6296</v>
      </c>
      <c r="I2647" t="s">
        <v>17990</v>
      </c>
      <c r="J2647">
        <v>19735</v>
      </c>
      <c r="K2647">
        <v>5</v>
      </c>
      <c r="L2647" t="s">
        <v>7639</v>
      </c>
      <c r="M2647" t="s">
        <v>17992</v>
      </c>
      <c r="N2647">
        <v>27</v>
      </c>
      <c r="O2647" t="s">
        <v>17993</v>
      </c>
      <c r="P2647" t="s">
        <v>102</v>
      </c>
      <c r="R2647">
        <v>3050824</v>
      </c>
      <c r="T2647" t="s">
        <v>6219</v>
      </c>
      <c r="V2647" t="s">
        <v>17994</v>
      </c>
      <c r="W2647">
        <v>30942</v>
      </c>
    </row>
    <row r="2648" spans="1:23" x14ac:dyDescent="0.25">
      <c r="A2648" t="s">
        <v>2465</v>
      </c>
      <c r="B2648">
        <v>1</v>
      </c>
      <c r="C2648" t="s">
        <v>2783</v>
      </c>
      <c r="D2648" t="s">
        <v>102</v>
      </c>
      <c r="F2648" t="s">
        <v>6199</v>
      </c>
      <c r="G2648">
        <v>82</v>
      </c>
      <c r="H2648" t="s">
        <v>15116</v>
      </c>
      <c r="I2648" t="s">
        <v>2783</v>
      </c>
      <c r="J2648">
        <v>26057</v>
      </c>
      <c r="K2648">
        <v>1</v>
      </c>
      <c r="L2648" t="s">
        <v>13951</v>
      </c>
      <c r="M2648" t="s">
        <v>6796</v>
      </c>
      <c r="N2648">
        <v>24</v>
      </c>
      <c r="O2648" t="s">
        <v>17995</v>
      </c>
      <c r="P2648" t="s">
        <v>102</v>
      </c>
      <c r="S2648">
        <v>6</v>
      </c>
      <c r="T2648" t="s">
        <v>6264</v>
      </c>
      <c r="U2648" t="s">
        <v>159</v>
      </c>
      <c r="V2648" t="s">
        <v>17996</v>
      </c>
    </row>
    <row r="2649" spans="1:23" x14ac:dyDescent="0.25">
      <c r="A2649" t="s">
        <v>17997</v>
      </c>
      <c r="B2649">
        <v>1</v>
      </c>
      <c r="C2649" t="s">
        <v>17998</v>
      </c>
      <c r="D2649" t="s">
        <v>102</v>
      </c>
      <c r="F2649" t="s">
        <v>6231</v>
      </c>
      <c r="G2649">
        <v>88</v>
      </c>
      <c r="H2649" t="s">
        <v>6367</v>
      </c>
      <c r="I2649" t="s">
        <v>17998</v>
      </c>
      <c r="J2649">
        <v>22345</v>
      </c>
      <c r="K2649">
        <v>6</v>
      </c>
      <c r="L2649" t="s">
        <v>7608</v>
      </c>
      <c r="M2649" t="s">
        <v>17999</v>
      </c>
      <c r="N2649">
        <v>29</v>
      </c>
      <c r="O2649" t="s">
        <v>18000</v>
      </c>
      <c r="P2649" t="s">
        <v>102</v>
      </c>
      <c r="Q2649" t="s">
        <v>7628</v>
      </c>
      <c r="R2649">
        <v>3929637</v>
      </c>
      <c r="S2649">
        <v>8</v>
      </c>
      <c r="T2649" t="s">
        <v>6204</v>
      </c>
      <c r="U2649" t="s">
        <v>2224</v>
      </c>
      <c r="V2649" t="s">
        <v>9446</v>
      </c>
      <c r="W2649">
        <v>33023</v>
      </c>
    </row>
    <row r="2650" spans="1:23" x14ac:dyDescent="0.25">
      <c r="A2650" t="s">
        <v>18001</v>
      </c>
      <c r="B2650">
        <v>2</v>
      </c>
      <c r="C2650" t="s">
        <v>18002</v>
      </c>
      <c r="D2650" t="s">
        <v>64</v>
      </c>
      <c r="F2650" t="s">
        <v>6199</v>
      </c>
      <c r="G2650">
        <v>33</v>
      </c>
      <c r="H2650" t="s">
        <v>6647</v>
      </c>
      <c r="I2650" t="s">
        <v>18002</v>
      </c>
      <c r="K2650">
        <v>2</v>
      </c>
      <c r="L2650" t="s">
        <v>6625</v>
      </c>
      <c r="M2650" t="s">
        <v>18003</v>
      </c>
      <c r="N2650">
        <v>23</v>
      </c>
      <c r="O2650" t="s">
        <v>18004</v>
      </c>
      <c r="P2650" t="s">
        <v>64</v>
      </c>
      <c r="T2650" t="s">
        <v>6264</v>
      </c>
      <c r="V2650" t="s">
        <v>18005</v>
      </c>
    </row>
    <row r="2651" spans="1:23" x14ac:dyDescent="0.25">
      <c r="A2651" t="s">
        <v>18001</v>
      </c>
      <c r="B2651">
        <v>2</v>
      </c>
      <c r="C2651" t="s">
        <v>18006</v>
      </c>
      <c r="D2651" t="s">
        <v>29</v>
      </c>
      <c r="E2651" t="s">
        <v>18007</v>
      </c>
      <c r="F2651" t="s">
        <v>6199</v>
      </c>
      <c r="G2651">
        <v>46</v>
      </c>
      <c r="H2651" t="s">
        <v>6781</v>
      </c>
      <c r="I2651" t="s">
        <v>18006</v>
      </c>
      <c r="J2651">
        <v>21156</v>
      </c>
      <c r="K2651">
        <v>4</v>
      </c>
      <c r="L2651" t="s">
        <v>6625</v>
      </c>
      <c r="M2651" t="s">
        <v>18003</v>
      </c>
      <c r="N2651">
        <v>27</v>
      </c>
      <c r="O2651" t="s">
        <v>18004</v>
      </c>
      <c r="P2651" t="s">
        <v>64</v>
      </c>
      <c r="R2651">
        <v>3118906</v>
      </c>
      <c r="T2651" t="s">
        <v>6212</v>
      </c>
      <c r="V2651" t="s">
        <v>18008</v>
      </c>
      <c r="W2651">
        <v>32364</v>
      </c>
    </row>
    <row r="2652" spans="1:23" x14ac:dyDescent="0.25">
      <c r="A2652" t="s">
        <v>18009</v>
      </c>
      <c r="B2652">
        <v>1</v>
      </c>
      <c r="C2652" t="s">
        <v>18010</v>
      </c>
      <c r="D2652" t="s">
        <v>102</v>
      </c>
      <c r="F2652" t="s">
        <v>6199</v>
      </c>
      <c r="H2652" t="s">
        <v>6776</v>
      </c>
      <c r="I2652" t="s">
        <v>18010</v>
      </c>
      <c r="K2652">
        <v>1</v>
      </c>
      <c r="L2652" t="s">
        <v>18011</v>
      </c>
      <c r="M2652" t="s">
        <v>14596</v>
      </c>
      <c r="N2652">
        <v>25</v>
      </c>
      <c r="O2652" t="s">
        <v>18012</v>
      </c>
      <c r="P2652" t="s">
        <v>102</v>
      </c>
      <c r="T2652" t="s">
        <v>6264</v>
      </c>
      <c r="V2652" t="s">
        <v>11354</v>
      </c>
    </row>
    <row r="2653" spans="1:23" x14ac:dyDescent="0.25">
      <c r="A2653" t="s">
        <v>1918</v>
      </c>
      <c r="B2653">
        <v>1</v>
      </c>
      <c r="C2653" t="s">
        <v>5225</v>
      </c>
      <c r="D2653" t="s">
        <v>126</v>
      </c>
      <c r="F2653" t="s">
        <v>6199</v>
      </c>
      <c r="G2653">
        <v>85</v>
      </c>
      <c r="H2653" t="s">
        <v>6359</v>
      </c>
      <c r="I2653" t="s">
        <v>5225</v>
      </c>
      <c r="J2653">
        <v>21794</v>
      </c>
      <c r="K2653">
        <v>6</v>
      </c>
      <c r="L2653" t="s">
        <v>6884</v>
      </c>
      <c r="M2653" t="s">
        <v>18013</v>
      </c>
      <c r="N2653">
        <v>28</v>
      </c>
      <c r="O2653" t="s">
        <v>18014</v>
      </c>
      <c r="P2653" t="s">
        <v>126</v>
      </c>
      <c r="R2653">
        <v>4035115</v>
      </c>
      <c r="S2653">
        <v>4</v>
      </c>
      <c r="T2653" t="s">
        <v>6355</v>
      </c>
      <c r="U2653" t="s">
        <v>2217</v>
      </c>
      <c r="V2653" t="s">
        <v>18015</v>
      </c>
      <c r="W2653">
        <v>32788</v>
      </c>
    </row>
    <row r="2654" spans="1:23" x14ac:dyDescent="0.25">
      <c r="A2654" t="s">
        <v>898</v>
      </c>
      <c r="B2654">
        <v>1</v>
      </c>
      <c r="C2654" t="s">
        <v>18016</v>
      </c>
      <c r="D2654" t="s">
        <v>64</v>
      </c>
      <c r="F2654" t="s">
        <v>6231</v>
      </c>
      <c r="G2654">
        <v>35</v>
      </c>
      <c r="H2654" t="s">
        <v>6392</v>
      </c>
      <c r="I2654" t="s">
        <v>18016</v>
      </c>
      <c r="J2654">
        <v>12985</v>
      </c>
      <c r="K2654">
        <v>9</v>
      </c>
      <c r="L2654" t="s">
        <v>18017</v>
      </c>
      <c r="M2654" t="s">
        <v>8746</v>
      </c>
      <c r="N2654">
        <v>32</v>
      </c>
      <c r="O2654" t="s">
        <v>18018</v>
      </c>
      <c r="P2654" t="s">
        <v>64</v>
      </c>
      <c r="R2654">
        <v>14255</v>
      </c>
      <c r="T2654" t="s">
        <v>6256</v>
      </c>
      <c r="V2654" t="s">
        <v>18019</v>
      </c>
      <c r="W2654">
        <v>25117</v>
      </c>
    </row>
    <row r="2655" spans="1:23" x14ac:dyDescent="0.25">
      <c r="A2655" t="s">
        <v>18020</v>
      </c>
      <c r="B2655">
        <v>1</v>
      </c>
      <c r="C2655" t="s">
        <v>18021</v>
      </c>
      <c r="D2655" t="s">
        <v>102</v>
      </c>
      <c r="F2655" t="s">
        <v>6199</v>
      </c>
      <c r="G2655">
        <v>88</v>
      </c>
      <c r="H2655" t="s">
        <v>6776</v>
      </c>
      <c r="I2655" t="s">
        <v>18021</v>
      </c>
      <c r="K2655">
        <v>1</v>
      </c>
      <c r="L2655" t="s">
        <v>11113</v>
      </c>
      <c r="M2655" t="s">
        <v>6444</v>
      </c>
      <c r="N2655">
        <v>24</v>
      </c>
      <c r="O2655" t="s">
        <v>18022</v>
      </c>
      <c r="P2655" t="s">
        <v>102</v>
      </c>
      <c r="T2655" t="s">
        <v>6219</v>
      </c>
      <c r="V2655" t="s">
        <v>6904</v>
      </c>
    </row>
    <row r="2656" spans="1:23" x14ac:dyDescent="0.25">
      <c r="A2656" t="s">
        <v>18023</v>
      </c>
      <c r="B2656">
        <v>1</v>
      </c>
      <c r="C2656" t="s">
        <v>18024</v>
      </c>
      <c r="D2656" t="s">
        <v>29</v>
      </c>
      <c r="F2656" t="s">
        <v>6199</v>
      </c>
      <c r="G2656">
        <v>10</v>
      </c>
      <c r="H2656" t="s">
        <v>7189</v>
      </c>
      <c r="I2656" t="s">
        <v>18024</v>
      </c>
      <c r="J2656">
        <v>21816</v>
      </c>
      <c r="K2656">
        <v>2</v>
      </c>
      <c r="L2656" t="s">
        <v>7392</v>
      </c>
      <c r="M2656" t="s">
        <v>6765</v>
      </c>
      <c r="N2656">
        <v>25</v>
      </c>
      <c r="O2656" t="s">
        <v>18025</v>
      </c>
      <c r="P2656" t="s">
        <v>29</v>
      </c>
      <c r="R2656">
        <v>4055171</v>
      </c>
      <c r="T2656" t="s">
        <v>6204</v>
      </c>
      <c r="V2656" t="s">
        <v>18026</v>
      </c>
      <c r="W2656">
        <v>33266</v>
      </c>
    </row>
    <row r="2657" spans="1:23" x14ac:dyDescent="0.25">
      <c r="A2657" t="s">
        <v>18027</v>
      </c>
      <c r="B2657">
        <v>1</v>
      </c>
      <c r="C2657" t="s">
        <v>18028</v>
      </c>
      <c r="D2657" t="s">
        <v>102</v>
      </c>
      <c r="F2657" t="s">
        <v>6199</v>
      </c>
      <c r="G2657">
        <v>89</v>
      </c>
      <c r="H2657" t="s">
        <v>6260</v>
      </c>
      <c r="I2657" t="s">
        <v>18028</v>
      </c>
      <c r="J2657">
        <v>26370</v>
      </c>
      <c r="K2657">
        <v>1</v>
      </c>
      <c r="L2657" t="s">
        <v>18029</v>
      </c>
      <c r="M2657" t="s">
        <v>6598</v>
      </c>
      <c r="N2657">
        <v>23</v>
      </c>
      <c r="O2657" t="s">
        <v>18030</v>
      </c>
      <c r="P2657" t="s">
        <v>102</v>
      </c>
      <c r="T2657" t="s">
        <v>6227</v>
      </c>
      <c r="U2657" t="s">
        <v>2236</v>
      </c>
      <c r="V2657" t="s">
        <v>18031</v>
      </c>
    </row>
    <row r="2658" spans="1:23" x14ac:dyDescent="0.25">
      <c r="A2658" t="s">
        <v>18032</v>
      </c>
      <c r="B2658">
        <v>1</v>
      </c>
      <c r="C2658" t="s">
        <v>18033</v>
      </c>
      <c r="D2658" t="s">
        <v>126</v>
      </c>
      <c r="F2658" t="s">
        <v>6199</v>
      </c>
      <c r="G2658">
        <v>0</v>
      </c>
      <c r="H2658" t="s">
        <v>6351</v>
      </c>
      <c r="I2658" t="s">
        <v>18033</v>
      </c>
      <c r="K2658">
        <v>1</v>
      </c>
      <c r="L2658" t="s">
        <v>7839</v>
      </c>
      <c r="M2658" t="s">
        <v>18034</v>
      </c>
      <c r="O2658" t="s">
        <v>18035</v>
      </c>
      <c r="P2658" t="s">
        <v>126</v>
      </c>
      <c r="T2658" t="s">
        <v>6355</v>
      </c>
    </row>
    <row r="2659" spans="1:23" x14ac:dyDescent="0.25">
      <c r="A2659" t="s">
        <v>18036</v>
      </c>
      <c r="B2659">
        <v>1</v>
      </c>
      <c r="C2659" t="s">
        <v>18037</v>
      </c>
      <c r="D2659" t="s">
        <v>29</v>
      </c>
      <c r="F2659" t="s">
        <v>6231</v>
      </c>
      <c r="G2659">
        <v>4</v>
      </c>
      <c r="H2659" t="s">
        <v>6208</v>
      </c>
      <c r="I2659" t="s">
        <v>18037</v>
      </c>
      <c r="J2659">
        <v>1036</v>
      </c>
      <c r="K2659">
        <v>0</v>
      </c>
      <c r="L2659" t="s">
        <v>18038</v>
      </c>
      <c r="M2659" t="s">
        <v>18039</v>
      </c>
      <c r="N2659">
        <v>40</v>
      </c>
      <c r="O2659" t="s">
        <v>18040</v>
      </c>
      <c r="P2659" t="s">
        <v>29</v>
      </c>
      <c r="T2659" t="s">
        <v>6742</v>
      </c>
      <c r="V2659" t="s">
        <v>18041</v>
      </c>
    </row>
    <row r="2660" spans="1:23" x14ac:dyDescent="0.25">
      <c r="A2660" t="s">
        <v>18042</v>
      </c>
      <c r="B2660">
        <v>1</v>
      </c>
      <c r="C2660" t="s">
        <v>18043</v>
      </c>
      <c r="D2660" t="s">
        <v>102</v>
      </c>
      <c r="F2660" t="s">
        <v>6199</v>
      </c>
      <c r="G2660">
        <v>39</v>
      </c>
      <c r="H2660" t="s">
        <v>6296</v>
      </c>
      <c r="I2660" t="s">
        <v>18043</v>
      </c>
      <c r="J2660">
        <v>28588</v>
      </c>
      <c r="K2660">
        <v>0</v>
      </c>
      <c r="L2660" t="s">
        <v>18044</v>
      </c>
      <c r="M2660" t="s">
        <v>18045</v>
      </c>
      <c r="O2660" t="s">
        <v>18046</v>
      </c>
      <c r="P2660" t="s">
        <v>102</v>
      </c>
      <c r="T2660" t="s">
        <v>6227</v>
      </c>
      <c r="U2660" t="s">
        <v>70</v>
      </c>
    </row>
    <row r="2661" spans="1:23" x14ac:dyDescent="0.25">
      <c r="A2661" t="s">
        <v>18047</v>
      </c>
      <c r="B2661">
        <v>1</v>
      </c>
      <c r="C2661" t="s">
        <v>18048</v>
      </c>
      <c r="D2661" t="s">
        <v>102</v>
      </c>
      <c r="F2661" t="s">
        <v>6199</v>
      </c>
      <c r="G2661">
        <v>5</v>
      </c>
      <c r="H2661" t="s">
        <v>7341</v>
      </c>
      <c r="I2661" t="s">
        <v>18048</v>
      </c>
      <c r="J2661">
        <v>18454</v>
      </c>
      <c r="K2661">
        <v>6</v>
      </c>
      <c r="L2661" t="s">
        <v>18049</v>
      </c>
      <c r="M2661" t="s">
        <v>18050</v>
      </c>
      <c r="N2661">
        <v>28</v>
      </c>
      <c r="O2661" t="s">
        <v>18051</v>
      </c>
      <c r="P2661" t="s">
        <v>102</v>
      </c>
      <c r="R2661">
        <v>2578583</v>
      </c>
      <c r="T2661" t="s">
        <v>6264</v>
      </c>
      <c r="V2661" t="s">
        <v>18052</v>
      </c>
      <c r="W2661">
        <v>29697</v>
      </c>
    </row>
    <row r="2662" spans="1:23" x14ac:dyDescent="0.25">
      <c r="A2662" t="s">
        <v>18053</v>
      </c>
      <c r="B2662">
        <v>1</v>
      </c>
      <c r="C2662" t="s">
        <v>5396</v>
      </c>
      <c r="D2662" t="s">
        <v>126</v>
      </c>
      <c r="E2662" t="s">
        <v>18054</v>
      </c>
      <c r="F2662" t="s">
        <v>6199</v>
      </c>
      <c r="G2662">
        <v>89</v>
      </c>
      <c r="H2662" t="s">
        <v>6395</v>
      </c>
      <c r="I2662" t="s">
        <v>5396</v>
      </c>
      <c r="J2662">
        <v>19947</v>
      </c>
      <c r="K2662">
        <v>4</v>
      </c>
      <c r="L2662" t="s">
        <v>6665</v>
      </c>
      <c r="M2662" t="s">
        <v>18055</v>
      </c>
      <c r="N2662">
        <v>26</v>
      </c>
      <c r="O2662" t="s">
        <v>18056</v>
      </c>
      <c r="P2662" t="s">
        <v>126</v>
      </c>
      <c r="R2662">
        <v>3123050</v>
      </c>
      <c r="T2662" t="s">
        <v>6227</v>
      </c>
      <c r="V2662" t="s">
        <v>6397</v>
      </c>
      <c r="W2662">
        <v>31077</v>
      </c>
    </row>
    <row r="2663" spans="1:23" x14ac:dyDescent="0.25">
      <c r="A2663" t="s">
        <v>18057</v>
      </c>
      <c r="B2663">
        <v>1</v>
      </c>
      <c r="C2663" t="s">
        <v>18058</v>
      </c>
      <c r="D2663" t="s">
        <v>102</v>
      </c>
      <c r="F2663" t="s">
        <v>6199</v>
      </c>
      <c r="G2663">
        <v>0</v>
      </c>
      <c r="H2663" t="s">
        <v>6260</v>
      </c>
      <c r="I2663" t="s">
        <v>18058</v>
      </c>
      <c r="J2663">
        <v>18393</v>
      </c>
      <c r="K2663">
        <v>9</v>
      </c>
      <c r="L2663" t="s">
        <v>18059</v>
      </c>
      <c r="M2663" t="s">
        <v>18060</v>
      </c>
      <c r="N2663">
        <v>32</v>
      </c>
      <c r="O2663" t="s">
        <v>18061</v>
      </c>
      <c r="P2663" t="s">
        <v>102</v>
      </c>
      <c r="R2663">
        <v>2577257</v>
      </c>
      <c r="T2663" t="s">
        <v>6313</v>
      </c>
      <c r="V2663" t="s">
        <v>18062</v>
      </c>
      <c r="W2663">
        <v>29567</v>
      </c>
    </row>
    <row r="2664" spans="1:23" x14ac:dyDescent="0.25">
      <c r="A2664" t="s">
        <v>18063</v>
      </c>
      <c r="B2664">
        <v>1</v>
      </c>
      <c r="C2664" t="s">
        <v>18064</v>
      </c>
      <c r="D2664" t="s">
        <v>29</v>
      </c>
      <c r="E2664" t="s">
        <v>18065</v>
      </c>
      <c r="F2664" t="s">
        <v>6199</v>
      </c>
      <c r="G2664">
        <v>0</v>
      </c>
      <c r="H2664" t="s">
        <v>7690</v>
      </c>
      <c r="I2664" t="s">
        <v>18064</v>
      </c>
      <c r="J2664">
        <v>20966</v>
      </c>
      <c r="K2664">
        <v>3</v>
      </c>
      <c r="L2664" t="s">
        <v>8453</v>
      </c>
      <c r="M2664" t="s">
        <v>12727</v>
      </c>
      <c r="N2664">
        <v>26</v>
      </c>
      <c r="O2664" t="s">
        <v>18066</v>
      </c>
      <c r="P2664" t="s">
        <v>29</v>
      </c>
      <c r="R2664">
        <v>3116144</v>
      </c>
      <c r="T2664" t="s">
        <v>6227</v>
      </c>
      <c r="U2664" t="s">
        <v>92</v>
      </c>
      <c r="V2664" t="s">
        <v>18067</v>
      </c>
      <c r="W2664">
        <v>31999</v>
      </c>
    </row>
    <row r="2665" spans="1:23" x14ac:dyDescent="0.25">
      <c r="A2665" t="s">
        <v>18068</v>
      </c>
      <c r="B2665">
        <v>1</v>
      </c>
      <c r="C2665" t="s">
        <v>18069</v>
      </c>
      <c r="D2665" t="s">
        <v>102</v>
      </c>
      <c r="F2665" t="s">
        <v>6199</v>
      </c>
      <c r="G2665">
        <v>84</v>
      </c>
      <c r="H2665" t="s">
        <v>6629</v>
      </c>
      <c r="I2665" t="s">
        <v>18069</v>
      </c>
      <c r="K2665">
        <v>3</v>
      </c>
      <c r="L2665" t="s">
        <v>7800</v>
      </c>
      <c r="M2665" t="s">
        <v>18070</v>
      </c>
      <c r="N2665">
        <v>26</v>
      </c>
      <c r="O2665" t="s">
        <v>18071</v>
      </c>
      <c r="P2665" t="s">
        <v>102</v>
      </c>
      <c r="T2665" t="s">
        <v>6212</v>
      </c>
      <c r="V2665" t="s">
        <v>18072</v>
      </c>
    </row>
    <row r="2666" spans="1:23" x14ac:dyDescent="0.25">
      <c r="A2666" t="s">
        <v>18073</v>
      </c>
      <c r="B2666">
        <v>1</v>
      </c>
      <c r="C2666" t="s">
        <v>18074</v>
      </c>
      <c r="F2666" t="s">
        <v>6199</v>
      </c>
      <c r="G2666">
        <v>84</v>
      </c>
      <c r="H2666" t="s">
        <v>6868</v>
      </c>
      <c r="I2666" t="s">
        <v>18074</v>
      </c>
      <c r="J2666">
        <v>17369</v>
      </c>
      <c r="K2666">
        <v>11</v>
      </c>
      <c r="L2666" t="s">
        <v>18075</v>
      </c>
      <c r="M2666" t="s">
        <v>14341</v>
      </c>
      <c r="N2666">
        <v>33</v>
      </c>
      <c r="O2666" t="s">
        <v>18076</v>
      </c>
      <c r="P2666" t="s">
        <v>30</v>
      </c>
      <c r="T2666" t="s">
        <v>6346</v>
      </c>
      <c r="V2666" t="s">
        <v>14375</v>
      </c>
    </row>
    <row r="2667" spans="1:23" x14ac:dyDescent="0.25">
      <c r="A2667" t="s">
        <v>18077</v>
      </c>
      <c r="B2667">
        <v>1</v>
      </c>
      <c r="C2667" t="s">
        <v>18078</v>
      </c>
      <c r="D2667" t="s">
        <v>126</v>
      </c>
      <c r="E2667" t="s">
        <v>18079</v>
      </c>
      <c r="F2667" t="s">
        <v>6231</v>
      </c>
      <c r="G2667">
        <v>48</v>
      </c>
      <c r="H2667" t="s">
        <v>6200</v>
      </c>
      <c r="I2667" t="s">
        <v>18078</v>
      </c>
      <c r="J2667">
        <v>18246</v>
      </c>
      <c r="K2667">
        <v>6</v>
      </c>
      <c r="L2667" t="s">
        <v>6854</v>
      </c>
      <c r="M2667" t="s">
        <v>8528</v>
      </c>
      <c r="N2667">
        <v>29</v>
      </c>
      <c r="O2667" t="s">
        <v>18080</v>
      </c>
      <c r="P2667" t="s">
        <v>126</v>
      </c>
      <c r="R2667">
        <v>2582138</v>
      </c>
      <c r="T2667" t="s">
        <v>6204</v>
      </c>
      <c r="V2667" t="s">
        <v>18081</v>
      </c>
      <c r="W2667">
        <v>29537</v>
      </c>
    </row>
    <row r="2668" spans="1:23" x14ac:dyDescent="0.25">
      <c r="A2668" t="s">
        <v>18082</v>
      </c>
      <c r="B2668">
        <v>1</v>
      </c>
      <c r="C2668" t="s">
        <v>18083</v>
      </c>
      <c r="D2668" t="s">
        <v>64</v>
      </c>
      <c r="F2668" t="s">
        <v>6199</v>
      </c>
      <c r="G2668">
        <v>13</v>
      </c>
      <c r="H2668" t="s">
        <v>6697</v>
      </c>
      <c r="I2668" t="s">
        <v>18083</v>
      </c>
      <c r="K2668">
        <v>3</v>
      </c>
      <c r="L2668" t="s">
        <v>18084</v>
      </c>
      <c r="M2668" t="s">
        <v>18085</v>
      </c>
      <c r="N2668">
        <v>27</v>
      </c>
      <c r="O2668" t="s">
        <v>18086</v>
      </c>
      <c r="P2668" t="s">
        <v>64</v>
      </c>
      <c r="T2668" t="s">
        <v>6313</v>
      </c>
      <c r="V2668" t="s">
        <v>18087</v>
      </c>
    </row>
    <row r="2669" spans="1:23" x14ac:dyDescent="0.25">
      <c r="A2669" t="s">
        <v>18088</v>
      </c>
      <c r="B2669">
        <v>1</v>
      </c>
      <c r="C2669" t="s">
        <v>18089</v>
      </c>
      <c r="D2669" t="s">
        <v>64</v>
      </c>
      <c r="F2669" t="s">
        <v>6199</v>
      </c>
      <c r="H2669" t="s">
        <v>6260</v>
      </c>
      <c r="I2669" t="s">
        <v>18089</v>
      </c>
      <c r="K2669">
        <v>0</v>
      </c>
      <c r="L2669" t="s">
        <v>7914</v>
      </c>
      <c r="M2669" t="s">
        <v>17891</v>
      </c>
      <c r="N2669">
        <v>23</v>
      </c>
      <c r="O2669" t="s">
        <v>18090</v>
      </c>
      <c r="P2669" t="s">
        <v>64</v>
      </c>
      <c r="T2669" t="s">
        <v>6446</v>
      </c>
      <c r="U2669" t="s">
        <v>2248</v>
      </c>
      <c r="V2669" t="s">
        <v>18091</v>
      </c>
    </row>
    <row r="2670" spans="1:23" x14ac:dyDescent="0.25">
      <c r="A2670" t="s">
        <v>1196</v>
      </c>
      <c r="B2670">
        <v>1</v>
      </c>
      <c r="C2670" t="s">
        <v>1195</v>
      </c>
      <c r="D2670" t="s">
        <v>29</v>
      </c>
      <c r="F2670" t="s">
        <v>6199</v>
      </c>
      <c r="G2670">
        <v>15</v>
      </c>
      <c r="H2670" t="s">
        <v>6636</v>
      </c>
      <c r="I2670" t="s">
        <v>1195</v>
      </c>
      <c r="J2670">
        <v>26739</v>
      </c>
      <c r="K2670">
        <v>0</v>
      </c>
      <c r="L2670" t="s">
        <v>6777</v>
      </c>
      <c r="M2670" t="s">
        <v>18092</v>
      </c>
      <c r="N2670">
        <v>23</v>
      </c>
      <c r="O2670" t="s">
        <v>18093</v>
      </c>
      <c r="P2670" t="s">
        <v>29</v>
      </c>
      <c r="S2670">
        <v>2</v>
      </c>
      <c r="T2670" t="s">
        <v>6219</v>
      </c>
      <c r="U2670" t="s">
        <v>72</v>
      </c>
      <c r="V2670" t="s">
        <v>18094</v>
      </c>
    </row>
    <row r="2671" spans="1:23" x14ac:dyDescent="0.25">
      <c r="A2671" t="s">
        <v>18095</v>
      </c>
      <c r="B2671">
        <v>1</v>
      </c>
      <c r="C2671" t="s">
        <v>18096</v>
      </c>
      <c r="D2671" t="s">
        <v>64</v>
      </c>
      <c r="F2671" t="s">
        <v>6199</v>
      </c>
      <c r="G2671">
        <v>30</v>
      </c>
      <c r="H2671" t="s">
        <v>6367</v>
      </c>
      <c r="I2671" t="s">
        <v>18096</v>
      </c>
      <c r="J2671">
        <v>21782</v>
      </c>
      <c r="K2671">
        <v>6</v>
      </c>
      <c r="L2671" t="s">
        <v>10457</v>
      </c>
      <c r="M2671" t="s">
        <v>13689</v>
      </c>
      <c r="N2671">
        <v>28</v>
      </c>
      <c r="O2671" t="s">
        <v>18097</v>
      </c>
      <c r="P2671" t="s">
        <v>64</v>
      </c>
      <c r="R2671">
        <v>4039274</v>
      </c>
      <c r="T2671" t="s">
        <v>6264</v>
      </c>
      <c r="V2671" t="s">
        <v>14193</v>
      </c>
      <c r="W2671">
        <v>33088</v>
      </c>
    </row>
    <row r="2672" spans="1:23" x14ac:dyDescent="0.25">
      <c r="A2672" t="s">
        <v>18098</v>
      </c>
      <c r="B2672">
        <v>1</v>
      </c>
      <c r="C2672" t="s">
        <v>18099</v>
      </c>
      <c r="D2672" t="s">
        <v>64</v>
      </c>
      <c r="F2672" t="s">
        <v>6199</v>
      </c>
      <c r="G2672">
        <v>34</v>
      </c>
      <c r="H2672" t="s">
        <v>6647</v>
      </c>
      <c r="I2672" t="s">
        <v>18099</v>
      </c>
      <c r="J2672">
        <v>25989</v>
      </c>
      <c r="K2672">
        <v>1</v>
      </c>
      <c r="L2672" t="s">
        <v>18100</v>
      </c>
      <c r="M2672" t="s">
        <v>18101</v>
      </c>
      <c r="N2672">
        <v>24</v>
      </c>
      <c r="O2672" t="s">
        <v>18102</v>
      </c>
      <c r="P2672" t="s">
        <v>64</v>
      </c>
      <c r="S2672">
        <v>5</v>
      </c>
      <c r="T2672" t="s">
        <v>6346</v>
      </c>
      <c r="U2672" t="s">
        <v>34</v>
      </c>
      <c r="V2672" t="s">
        <v>17996</v>
      </c>
    </row>
    <row r="2673" spans="1:23" x14ac:dyDescent="0.25">
      <c r="A2673" t="s">
        <v>2116</v>
      </c>
      <c r="B2673">
        <v>1</v>
      </c>
      <c r="C2673" t="s">
        <v>18103</v>
      </c>
      <c r="D2673" t="s">
        <v>64</v>
      </c>
      <c r="F2673" t="s">
        <v>6199</v>
      </c>
      <c r="G2673">
        <v>38</v>
      </c>
      <c r="H2673" t="s">
        <v>6336</v>
      </c>
      <c r="I2673" t="s">
        <v>18103</v>
      </c>
      <c r="J2673">
        <v>23632</v>
      </c>
      <c r="K2673">
        <v>4</v>
      </c>
      <c r="L2673" t="s">
        <v>18104</v>
      </c>
      <c r="M2673" t="s">
        <v>6338</v>
      </c>
      <c r="N2673">
        <v>28</v>
      </c>
      <c r="O2673" t="s">
        <v>18105</v>
      </c>
      <c r="P2673" t="s">
        <v>64</v>
      </c>
      <c r="S2673">
        <v>4</v>
      </c>
      <c r="T2673" t="s">
        <v>6219</v>
      </c>
      <c r="U2673" t="s">
        <v>2229</v>
      </c>
      <c r="V2673" t="s">
        <v>10850</v>
      </c>
    </row>
    <row r="2674" spans="1:23" x14ac:dyDescent="0.25">
      <c r="A2674" t="s">
        <v>18106</v>
      </c>
      <c r="B2674">
        <v>1</v>
      </c>
      <c r="C2674" t="s">
        <v>18107</v>
      </c>
      <c r="D2674" t="s">
        <v>64</v>
      </c>
      <c r="F2674" t="s">
        <v>6199</v>
      </c>
      <c r="G2674">
        <v>35</v>
      </c>
      <c r="H2674" t="s">
        <v>7189</v>
      </c>
      <c r="I2674" t="s">
        <v>18107</v>
      </c>
      <c r="K2674">
        <v>1</v>
      </c>
      <c r="L2674" t="s">
        <v>6725</v>
      </c>
      <c r="M2674" t="s">
        <v>8694</v>
      </c>
      <c r="N2674">
        <v>24</v>
      </c>
      <c r="O2674" t="s">
        <v>18108</v>
      </c>
      <c r="P2674" t="s">
        <v>64</v>
      </c>
      <c r="T2674" t="s">
        <v>6313</v>
      </c>
      <c r="V2674" t="s">
        <v>18109</v>
      </c>
    </row>
    <row r="2675" spans="1:23" x14ac:dyDescent="0.25">
      <c r="A2675" t="s">
        <v>18110</v>
      </c>
      <c r="B2675">
        <v>1</v>
      </c>
      <c r="C2675" t="s">
        <v>18111</v>
      </c>
      <c r="D2675" t="s">
        <v>64</v>
      </c>
      <c r="F2675" t="s">
        <v>6231</v>
      </c>
      <c r="G2675">
        <v>28</v>
      </c>
      <c r="H2675" t="s">
        <v>6215</v>
      </c>
      <c r="I2675" t="s">
        <v>18111</v>
      </c>
      <c r="J2675">
        <v>3931</v>
      </c>
      <c r="K2675">
        <v>6</v>
      </c>
      <c r="L2675" t="s">
        <v>6597</v>
      </c>
      <c r="M2675" t="s">
        <v>18112</v>
      </c>
      <c r="N2675">
        <v>30</v>
      </c>
      <c r="O2675" t="s">
        <v>18113</v>
      </c>
      <c r="P2675" t="s">
        <v>64</v>
      </c>
      <c r="T2675" t="s">
        <v>7359</v>
      </c>
      <c r="V2675" t="s">
        <v>18114</v>
      </c>
    </row>
    <row r="2676" spans="1:23" x14ac:dyDescent="0.25">
      <c r="A2676" t="s">
        <v>18115</v>
      </c>
      <c r="B2676">
        <v>1</v>
      </c>
      <c r="C2676" t="s">
        <v>18116</v>
      </c>
      <c r="D2676" t="s">
        <v>64</v>
      </c>
      <c r="F2676" t="s">
        <v>6231</v>
      </c>
      <c r="G2676">
        <v>0</v>
      </c>
      <c r="H2676" t="s">
        <v>6239</v>
      </c>
      <c r="I2676" t="s">
        <v>18116</v>
      </c>
      <c r="J2676">
        <v>9940</v>
      </c>
      <c r="K2676">
        <v>15</v>
      </c>
      <c r="L2676" t="s">
        <v>6246</v>
      </c>
      <c r="M2676" t="s">
        <v>11704</v>
      </c>
      <c r="N2676">
        <v>37</v>
      </c>
      <c r="O2676" t="s">
        <v>18117</v>
      </c>
      <c r="P2676" t="s">
        <v>18118</v>
      </c>
      <c r="T2676" t="s">
        <v>6219</v>
      </c>
      <c r="V2676" t="s">
        <v>18119</v>
      </c>
    </row>
    <row r="2677" spans="1:23" x14ac:dyDescent="0.25">
      <c r="A2677" t="s">
        <v>18120</v>
      </c>
      <c r="B2677">
        <v>1</v>
      </c>
      <c r="C2677" t="s">
        <v>18121</v>
      </c>
      <c r="D2677" t="s">
        <v>126</v>
      </c>
      <c r="F2677" t="s">
        <v>6199</v>
      </c>
      <c r="H2677" t="s">
        <v>2866</v>
      </c>
      <c r="I2677" t="s">
        <v>18121</v>
      </c>
      <c r="K2677">
        <v>1</v>
      </c>
      <c r="L2677" t="s">
        <v>18122</v>
      </c>
      <c r="M2677" t="s">
        <v>18123</v>
      </c>
      <c r="O2677" t="s">
        <v>18124</v>
      </c>
      <c r="P2677" t="s">
        <v>126</v>
      </c>
      <c r="T2677" t="s">
        <v>6227</v>
      </c>
    </row>
    <row r="2678" spans="1:23" x14ac:dyDescent="0.25">
      <c r="A2678" t="s">
        <v>18125</v>
      </c>
      <c r="B2678">
        <v>1</v>
      </c>
      <c r="C2678" t="s">
        <v>18126</v>
      </c>
      <c r="D2678" t="s">
        <v>126</v>
      </c>
      <c r="E2678" t="s">
        <v>18127</v>
      </c>
      <c r="F2678" t="s">
        <v>6199</v>
      </c>
      <c r="G2678">
        <v>86</v>
      </c>
      <c r="H2678" t="s">
        <v>6351</v>
      </c>
      <c r="I2678" t="s">
        <v>18126</v>
      </c>
      <c r="J2678">
        <v>19158</v>
      </c>
      <c r="K2678">
        <v>5</v>
      </c>
      <c r="L2678" t="s">
        <v>6704</v>
      </c>
      <c r="M2678" t="s">
        <v>18128</v>
      </c>
      <c r="N2678">
        <v>28</v>
      </c>
      <c r="O2678" t="s">
        <v>18129</v>
      </c>
      <c r="P2678" t="s">
        <v>126</v>
      </c>
      <c r="R2678">
        <v>3045163</v>
      </c>
      <c r="T2678" t="s">
        <v>6227</v>
      </c>
      <c r="V2678" t="s">
        <v>14302</v>
      </c>
      <c r="W2678">
        <v>30388</v>
      </c>
    </row>
    <row r="2679" spans="1:23" x14ac:dyDescent="0.25">
      <c r="A2679" t="s">
        <v>18130</v>
      </c>
      <c r="B2679">
        <v>1</v>
      </c>
      <c r="C2679" t="s">
        <v>18131</v>
      </c>
      <c r="D2679" t="s">
        <v>31</v>
      </c>
      <c r="F2679" t="s">
        <v>6199</v>
      </c>
      <c r="G2679">
        <v>39</v>
      </c>
      <c r="H2679" t="s">
        <v>6296</v>
      </c>
      <c r="I2679" t="s">
        <v>18131</v>
      </c>
      <c r="J2679">
        <v>25315</v>
      </c>
      <c r="K2679">
        <v>2</v>
      </c>
      <c r="L2679" t="s">
        <v>7140</v>
      </c>
      <c r="M2679" t="s">
        <v>18132</v>
      </c>
      <c r="N2679">
        <v>25</v>
      </c>
      <c r="O2679" t="s">
        <v>18133</v>
      </c>
      <c r="P2679" t="s">
        <v>31</v>
      </c>
      <c r="S2679">
        <v>1</v>
      </c>
      <c r="T2679" t="s">
        <v>6227</v>
      </c>
      <c r="U2679" t="s">
        <v>54</v>
      </c>
      <c r="V2679" t="s">
        <v>18134</v>
      </c>
    </row>
    <row r="2680" spans="1:23" x14ac:dyDescent="0.25">
      <c r="A2680" t="s">
        <v>18135</v>
      </c>
      <c r="B2680">
        <v>1</v>
      </c>
      <c r="C2680" t="s">
        <v>18136</v>
      </c>
      <c r="D2680" t="s">
        <v>6610</v>
      </c>
      <c r="F2680" t="s">
        <v>6199</v>
      </c>
      <c r="H2680" t="s">
        <v>6629</v>
      </c>
      <c r="I2680" t="s">
        <v>18136</v>
      </c>
      <c r="K2680">
        <v>0</v>
      </c>
      <c r="L2680" t="s">
        <v>7488</v>
      </c>
      <c r="M2680" t="s">
        <v>18137</v>
      </c>
      <c r="O2680" t="s">
        <v>18138</v>
      </c>
      <c r="P2680" t="s">
        <v>6610</v>
      </c>
      <c r="T2680" t="s">
        <v>6204</v>
      </c>
    </row>
    <row r="2681" spans="1:23" x14ac:dyDescent="0.25">
      <c r="A2681" t="s">
        <v>1452</v>
      </c>
      <c r="B2681">
        <v>1</v>
      </c>
      <c r="C2681" t="s">
        <v>1451</v>
      </c>
      <c r="D2681" t="s">
        <v>29</v>
      </c>
      <c r="F2681" t="s">
        <v>6199</v>
      </c>
      <c r="G2681">
        <v>13</v>
      </c>
      <c r="H2681" t="s">
        <v>6629</v>
      </c>
      <c r="I2681" t="s">
        <v>1451</v>
      </c>
      <c r="J2681">
        <v>23241</v>
      </c>
      <c r="K2681">
        <v>4</v>
      </c>
      <c r="L2681" t="s">
        <v>7217</v>
      </c>
      <c r="M2681" t="s">
        <v>18139</v>
      </c>
      <c r="N2681">
        <v>26</v>
      </c>
      <c r="O2681" t="s">
        <v>18140</v>
      </c>
      <c r="P2681" t="s">
        <v>29</v>
      </c>
      <c r="S2681">
        <v>1</v>
      </c>
      <c r="T2681" t="s">
        <v>6219</v>
      </c>
      <c r="U2681" t="s">
        <v>68</v>
      </c>
      <c r="V2681" t="s">
        <v>18141</v>
      </c>
    </row>
    <row r="2682" spans="1:23" x14ac:dyDescent="0.25">
      <c r="A2682" t="s">
        <v>18142</v>
      </c>
      <c r="B2682">
        <v>1</v>
      </c>
      <c r="C2682" t="s">
        <v>18143</v>
      </c>
      <c r="D2682" t="s">
        <v>102</v>
      </c>
      <c r="F2682" t="s">
        <v>6199</v>
      </c>
      <c r="G2682">
        <v>83</v>
      </c>
      <c r="H2682" t="s">
        <v>6976</v>
      </c>
      <c r="I2682" t="s">
        <v>18143</v>
      </c>
      <c r="J2682">
        <v>28521</v>
      </c>
      <c r="K2682">
        <v>0</v>
      </c>
      <c r="L2682" t="s">
        <v>10457</v>
      </c>
      <c r="M2682" t="s">
        <v>9941</v>
      </c>
      <c r="N2682">
        <v>22</v>
      </c>
      <c r="O2682" t="s">
        <v>18144</v>
      </c>
      <c r="P2682" t="s">
        <v>102</v>
      </c>
      <c r="T2682" t="s">
        <v>6313</v>
      </c>
      <c r="V2682" t="s">
        <v>18145</v>
      </c>
    </row>
    <row r="2683" spans="1:23" x14ac:dyDescent="0.25">
      <c r="A2683" t="s">
        <v>18146</v>
      </c>
      <c r="B2683">
        <v>1</v>
      </c>
      <c r="C2683" t="s">
        <v>18147</v>
      </c>
      <c r="D2683" t="s">
        <v>64</v>
      </c>
      <c r="F2683" t="s">
        <v>6199</v>
      </c>
      <c r="G2683">
        <v>49</v>
      </c>
      <c r="H2683" t="s">
        <v>7849</v>
      </c>
      <c r="I2683" t="s">
        <v>18147</v>
      </c>
      <c r="K2683">
        <v>1</v>
      </c>
      <c r="L2683" t="s">
        <v>16940</v>
      </c>
      <c r="M2683" t="s">
        <v>18148</v>
      </c>
      <c r="N2683">
        <v>24</v>
      </c>
      <c r="O2683" t="s">
        <v>18149</v>
      </c>
      <c r="P2683" t="s">
        <v>64</v>
      </c>
      <c r="T2683" t="s">
        <v>6212</v>
      </c>
      <c r="V2683" t="s">
        <v>18150</v>
      </c>
    </row>
    <row r="2684" spans="1:23" x14ac:dyDescent="0.25">
      <c r="A2684" t="s">
        <v>26660</v>
      </c>
      <c r="B2684">
        <v>1</v>
      </c>
      <c r="C2684" t="s">
        <v>26661</v>
      </c>
      <c r="D2684" t="s">
        <v>102</v>
      </c>
      <c r="F2684" t="s">
        <v>6199</v>
      </c>
      <c r="G2684">
        <v>5</v>
      </c>
      <c r="H2684" t="s">
        <v>6636</v>
      </c>
      <c r="I2684" t="s">
        <v>26661</v>
      </c>
      <c r="J2684">
        <v>25928</v>
      </c>
      <c r="K2684">
        <v>0</v>
      </c>
      <c r="L2684" t="s">
        <v>6811</v>
      </c>
      <c r="M2684" t="s">
        <v>26662</v>
      </c>
      <c r="O2684" t="s">
        <v>26663</v>
      </c>
      <c r="P2684" t="s">
        <v>102</v>
      </c>
      <c r="T2684" t="s">
        <v>6212</v>
      </c>
      <c r="U2684" t="s">
        <v>62</v>
      </c>
    </row>
    <row r="2685" spans="1:23" x14ac:dyDescent="0.25">
      <c r="A2685" t="s">
        <v>18151</v>
      </c>
      <c r="B2685">
        <v>1</v>
      </c>
      <c r="C2685" t="s">
        <v>18152</v>
      </c>
      <c r="D2685" t="s">
        <v>102</v>
      </c>
      <c r="F2685" t="s">
        <v>6199</v>
      </c>
      <c r="G2685">
        <v>35</v>
      </c>
      <c r="H2685" t="s">
        <v>6697</v>
      </c>
      <c r="I2685" t="s">
        <v>18152</v>
      </c>
      <c r="J2685">
        <v>28587</v>
      </c>
      <c r="K2685">
        <v>0</v>
      </c>
      <c r="L2685" t="s">
        <v>12845</v>
      </c>
      <c r="M2685" t="s">
        <v>18153</v>
      </c>
      <c r="N2685">
        <v>23</v>
      </c>
      <c r="O2685" t="s">
        <v>18154</v>
      </c>
      <c r="P2685" t="s">
        <v>102</v>
      </c>
      <c r="T2685" t="s">
        <v>6346</v>
      </c>
      <c r="U2685" t="s">
        <v>2278</v>
      </c>
      <c r="V2685" t="s">
        <v>18155</v>
      </c>
    </row>
    <row r="2686" spans="1:23" x14ac:dyDescent="0.25">
      <c r="A2686" t="s">
        <v>18156</v>
      </c>
      <c r="B2686">
        <v>1</v>
      </c>
      <c r="C2686" t="s">
        <v>18157</v>
      </c>
      <c r="D2686" t="s">
        <v>64</v>
      </c>
      <c r="F2686" t="s">
        <v>6199</v>
      </c>
      <c r="H2686" t="s">
        <v>6724</v>
      </c>
      <c r="I2686" t="s">
        <v>18157</v>
      </c>
      <c r="K2686">
        <v>1</v>
      </c>
      <c r="L2686" t="s">
        <v>18158</v>
      </c>
      <c r="M2686" t="s">
        <v>18159</v>
      </c>
      <c r="N2686">
        <v>24</v>
      </c>
      <c r="O2686" t="s">
        <v>18160</v>
      </c>
      <c r="P2686" t="s">
        <v>64</v>
      </c>
      <c r="T2686" t="s">
        <v>6454</v>
      </c>
      <c r="V2686" t="s">
        <v>18161</v>
      </c>
    </row>
    <row r="2687" spans="1:23" x14ac:dyDescent="0.25">
      <c r="A2687" t="s">
        <v>18162</v>
      </c>
      <c r="B2687">
        <v>1</v>
      </c>
      <c r="C2687" t="s">
        <v>18163</v>
      </c>
      <c r="D2687" t="s">
        <v>29</v>
      </c>
      <c r="F2687" t="s">
        <v>6199</v>
      </c>
      <c r="G2687">
        <v>13</v>
      </c>
      <c r="H2687" t="s">
        <v>8955</v>
      </c>
      <c r="I2687" t="s">
        <v>18163</v>
      </c>
      <c r="J2687">
        <v>21814</v>
      </c>
      <c r="K2687">
        <v>5</v>
      </c>
      <c r="L2687" t="s">
        <v>6754</v>
      </c>
      <c r="M2687" t="s">
        <v>18164</v>
      </c>
      <c r="N2687">
        <v>28</v>
      </c>
      <c r="O2687" t="s">
        <v>18165</v>
      </c>
      <c r="P2687" t="s">
        <v>29</v>
      </c>
      <c r="R2687">
        <v>3124900</v>
      </c>
      <c r="T2687" t="s">
        <v>6363</v>
      </c>
      <c r="V2687" t="s">
        <v>9457</v>
      </c>
      <c r="W2687">
        <v>32859</v>
      </c>
    </row>
    <row r="2688" spans="1:23" x14ac:dyDescent="0.25">
      <c r="A2688" t="s">
        <v>18166</v>
      </c>
      <c r="B2688">
        <v>1</v>
      </c>
      <c r="C2688" t="s">
        <v>18167</v>
      </c>
      <c r="D2688" t="s">
        <v>102</v>
      </c>
      <c r="F2688" t="s">
        <v>6199</v>
      </c>
      <c r="G2688">
        <v>82</v>
      </c>
      <c r="H2688" t="s">
        <v>6289</v>
      </c>
      <c r="I2688" t="s">
        <v>18167</v>
      </c>
      <c r="K2688">
        <v>1</v>
      </c>
      <c r="L2688" t="s">
        <v>18168</v>
      </c>
      <c r="M2688" t="s">
        <v>6902</v>
      </c>
      <c r="N2688">
        <v>24</v>
      </c>
      <c r="O2688" t="s">
        <v>18169</v>
      </c>
      <c r="P2688" t="s">
        <v>102</v>
      </c>
      <c r="T2688" t="s">
        <v>6212</v>
      </c>
      <c r="V2688" t="s">
        <v>18170</v>
      </c>
    </row>
    <row r="2689" spans="1:23" x14ac:dyDescent="0.25">
      <c r="A2689" t="s">
        <v>18171</v>
      </c>
      <c r="B2689">
        <v>1</v>
      </c>
      <c r="C2689" t="s">
        <v>18172</v>
      </c>
      <c r="D2689" t="s">
        <v>102</v>
      </c>
      <c r="F2689" t="s">
        <v>6231</v>
      </c>
      <c r="G2689">
        <v>16</v>
      </c>
      <c r="H2689" t="s">
        <v>6410</v>
      </c>
      <c r="I2689" t="s">
        <v>18172</v>
      </c>
      <c r="J2689">
        <v>16499</v>
      </c>
      <c r="K2689">
        <v>1</v>
      </c>
      <c r="L2689" t="s">
        <v>18173</v>
      </c>
      <c r="M2689" t="s">
        <v>18174</v>
      </c>
      <c r="N2689">
        <v>27</v>
      </c>
      <c r="O2689" t="s">
        <v>18175</v>
      </c>
      <c r="P2689" t="s">
        <v>102</v>
      </c>
      <c r="R2689">
        <v>17055</v>
      </c>
      <c r="T2689" t="s">
        <v>7359</v>
      </c>
      <c r="V2689" t="s">
        <v>18176</v>
      </c>
      <c r="W2689">
        <v>27886</v>
      </c>
    </row>
    <row r="2690" spans="1:23" x14ac:dyDescent="0.25">
      <c r="A2690" t="s">
        <v>5958</v>
      </c>
      <c r="B2690">
        <v>1</v>
      </c>
      <c r="C2690" t="s">
        <v>5957</v>
      </c>
      <c r="D2690" t="s">
        <v>31</v>
      </c>
      <c r="F2690" t="s">
        <v>6199</v>
      </c>
      <c r="G2690">
        <v>18</v>
      </c>
      <c r="H2690" t="s">
        <v>6421</v>
      </c>
      <c r="I2690" t="s">
        <v>5957</v>
      </c>
      <c r="J2690">
        <v>22203</v>
      </c>
      <c r="K2690">
        <v>2</v>
      </c>
      <c r="L2690" t="s">
        <v>6304</v>
      </c>
      <c r="M2690" t="s">
        <v>10207</v>
      </c>
      <c r="N2690">
        <v>26</v>
      </c>
      <c r="O2690" t="s">
        <v>18177</v>
      </c>
      <c r="P2690" t="s">
        <v>31</v>
      </c>
      <c r="T2690" t="s">
        <v>6313</v>
      </c>
      <c r="V2690" t="s">
        <v>11861</v>
      </c>
      <c r="W2690">
        <v>33009</v>
      </c>
    </row>
    <row r="2691" spans="1:23" x14ac:dyDescent="0.25">
      <c r="A2691" t="s">
        <v>18178</v>
      </c>
      <c r="B2691">
        <v>1</v>
      </c>
      <c r="C2691" t="s">
        <v>18179</v>
      </c>
      <c r="D2691" t="s">
        <v>31</v>
      </c>
      <c r="F2691" t="s">
        <v>6199</v>
      </c>
      <c r="G2691">
        <v>16</v>
      </c>
      <c r="H2691" t="s">
        <v>6697</v>
      </c>
      <c r="I2691" t="s">
        <v>18179</v>
      </c>
      <c r="K2691">
        <v>1</v>
      </c>
      <c r="L2691" t="s">
        <v>6734</v>
      </c>
      <c r="M2691" t="s">
        <v>6790</v>
      </c>
      <c r="N2691">
        <v>23</v>
      </c>
      <c r="O2691" t="s">
        <v>18180</v>
      </c>
      <c r="P2691" t="s">
        <v>31</v>
      </c>
      <c r="T2691" t="s">
        <v>6219</v>
      </c>
      <c r="V2691" t="s">
        <v>14245</v>
      </c>
    </row>
    <row r="2692" spans="1:23" x14ac:dyDescent="0.25">
      <c r="A2692" t="s">
        <v>1347</v>
      </c>
      <c r="B2692">
        <v>1</v>
      </c>
      <c r="C2692" t="s">
        <v>1346</v>
      </c>
      <c r="D2692" t="s">
        <v>102</v>
      </c>
      <c r="F2692" t="s">
        <v>6199</v>
      </c>
      <c r="G2692">
        <v>17</v>
      </c>
      <c r="H2692" t="s">
        <v>6383</v>
      </c>
      <c r="I2692" t="s">
        <v>1346</v>
      </c>
      <c r="J2692">
        <v>26909</v>
      </c>
      <c r="K2692">
        <v>0</v>
      </c>
      <c r="L2692" t="s">
        <v>18181</v>
      </c>
      <c r="M2692" t="s">
        <v>18182</v>
      </c>
      <c r="N2692">
        <v>22</v>
      </c>
      <c r="O2692" t="s">
        <v>18183</v>
      </c>
      <c r="P2692" t="s">
        <v>102</v>
      </c>
      <c r="S2692">
        <v>2</v>
      </c>
      <c r="T2692" t="s">
        <v>6313</v>
      </c>
      <c r="U2692" t="s">
        <v>2244</v>
      </c>
      <c r="V2692" t="s">
        <v>18184</v>
      </c>
    </row>
    <row r="2693" spans="1:23" x14ac:dyDescent="0.25">
      <c r="A2693" t="s">
        <v>18185</v>
      </c>
      <c r="B2693">
        <v>1</v>
      </c>
      <c r="C2693" t="s">
        <v>18186</v>
      </c>
      <c r="D2693" t="s">
        <v>102</v>
      </c>
      <c r="F2693" t="s">
        <v>6231</v>
      </c>
      <c r="G2693">
        <v>19</v>
      </c>
      <c r="H2693" t="s">
        <v>6414</v>
      </c>
      <c r="I2693" t="s">
        <v>18186</v>
      </c>
      <c r="J2693">
        <v>14087</v>
      </c>
      <c r="K2693">
        <v>2</v>
      </c>
      <c r="L2693" t="s">
        <v>10367</v>
      </c>
      <c r="M2693" t="s">
        <v>18187</v>
      </c>
      <c r="N2693">
        <v>29</v>
      </c>
      <c r="O2693" t="s">
        <v>18188</v>
      </c>
      <c r="P2693" t="s">
        <v>102</v>
      </c>
      <c r="R2693">
        <v>14923</v>
      </c>
      <c r="T2693" t="s">
        <v>6417</v>
      </c>
      <c r="V2693" t="s">
        <v>18189</v>
      </c>
      <c r="W2693">
        <v>25817</v>
      </c>
    </row>
    <row r="2694" spans="1:23" x14ac:dyDescent="0.25">
      <c r="A2694" t="s">
        <v>40</v>
      </c>
      <c r="B2694">
        <v>1</v>
      </c>
      <c r="C2694" t="s">
        <v>5179</v>
      </c>
      <c r="D2694" t="s">
        <v>29</v>
      </c>
      <c r="E2694" t="s">
        <v>18190</v>
      </c>
      <c r="F2694" t="s">
        <v>6199</v>
      </c>
      <c r="G2694">
        <v>3</v>
      </c>
      <c r="H2694" t="s">
        <v>6289</v>
      </c>
      <c r="I2694" t="s">
        <v>5179</v>
      </c>
      <c r="J2694">
        <v>14536</v>
      </c>
      <c r="K2694">
        <v>14</v>
      </c>
      <c r="L2694" t="s">
        <v>10561</v>
      </c>
      <c r="M2694" t="s">
        <v>6885</v>
      </c>
      <c r="N2694">
        <v>37</v>
      </c>
      <c r="O2694" t="s">
        <v>18191</v>
      </c>
      <c r="P2694" t="s">
        <v>29</v>
      </c>
      <c r="R2694">
        <v>14881</v>
      </c>
      <c r="T2694" t="s">
        <v>6346</v>
      </c>
      <c r="V2694" t="s">
        <v>18192</v>
      </c>
      <c r="W2694">
        <v>25785</v>
      </c>
    </row>
    <row r="2695" spans="1:23" x14ac:dyDescent="0.25">
      <c r="A2695" t="s">
        <v>312</v>
      </c>
      <c r="B2695">
        <v>1</v>
      </c>
      <c r="C2695" t="s">
        <v>18193</v>
      </c>
      <c r="D2695" t="s">
        <v>102</v>
      </c>
      <c r="E2695" t="s">
        <v>18194</v>
      </c>
      <c r="F2695" t="s">
        <v>6231</v>
      </c>
      <c r="G2695">
        <v>8</v>
      </c>
      <c r="H2695" t="s">
        <v>6392</v>
      </c>
      <c r="I2695" t="s">
        <v>18193</v>
      </c>
      <c r="J2695">
        <v>18285</v>
      </c>
      <c r="K2695">
        <v>6</v>
      </c>
      <c r="L2695" t="s">
        <v>12230</v>
      </c>
      <c r="M2695" t="s">
        <v>7386</v>
      </c>
      <c r="N2695">
        <v>28</v>
      </c>
      <c r="O2695" t="s">
        <v>18195</v>
      </c>
      <c r="P2695" t="s">
        <v>102</v>
      </c>
      <c r="R2695">
        <v>3125745</v>
      </c>
      <c r="T2695" t="s">
        <v>6264</v>
      </c>
      <c r="V2695" t="s">
        <v>18196</v>
      </c>
      <c r="W2695">
        <v>29855</v>
      </c>
    </row>
    <row r="2696" spans="1:23" x14ac:dyDescent="0.25">
      <c r="A2696" t="s">
        <v>18197</v>
      </c>
      <c r="B2696">
        <v>1</v>
      </c>
      <c r="C2696" t="s">
        <v>18198</v>
      </c>
      <c r="D2696" t="s">
        <v>102</v>
      </c>
      <c r="F2696" t="s">
        <v>6231</v>
      </c>
      <c r="G2696">
        <v>89</v>
      </c>
      <c r="H2696" t="s">
        <v>6383</v>
      </c>
      <c r="I2696" t="s">
        <v>18198</v>
      </c>
      <c r="J2696">
        <v>15779</v>
      </c>
      <c r="K2696">
        <v>1</v>
      </c>
      <c r="L2696" t="s">
        <v>18199</v>
      </c>
      <c r="M2696" t="s">
        <v>7906</v>
      </c>
      <c r="N2696">
        <v>29</v>
      </c>
      <c r="O2696" t="s">
        <v>18200</v>
      </c>
      <c r="P2696" t="s">
        <v>102</v>
      </c>
      <c r="R2696">
        <v>15180</v>
      </c>
      <c r="T2696" t="s">
        <v>6417</v>
      </c>
      <c r="V2696" t="s">
        <v>18201</v>
      </c>
      <c r="W2696">
        <v>26245</v>
      </c>
    </row>
    <row r="2697" spans="1:23" x14ac:dyDescent="0.25">
      <c r="A2697" t="s">
        <v>18202</v>
      </c>
      <c r="B2697">
        <v>1</v>
      </c>
      <c r="C2697" t="s">
        <v>18203</v>
      </c>
      <c r="D2697" t="s">
        <v>64</v>
      </c>
      <c r="F2697" t="s">
        <v>6199</v>
      </c>
      <c r="G2697">
        <v>0</v>
      </c>
      <c r="H2697" t="s">
        <v>6739</v>
      </c>
      <c r="I2697" t="s">
        <v>18203</v>
      </c>
      <c r="J2697">
        <v>17368</v>
      </c>
      <c r="K2697">
        <v>10</v>
      </c>
      <c r="L2697" t="s">
        <v>18204</v>
      </c>
      <c r="M2697" t="s">
        <v>11304</v>
      </c>
      <c r="N2697">
        <v>32</v>
      </c>
      <c r="O2697" t="s">
        <v>18205</v>
      </c>
      <c r="P2697" t="s">
        <v>64</v>
      </c>
      <c r="T2697" t="s">
        <v>6313</v>
      </c>
      <c r="V2697" t="s">
        <v>18206</v>
      </c>
    </row>
    <row r="2698" spans="1:23" x14ac:dyDescent="0.25">
      <c r="A2698" t="s">
        <v>1556</v>
      </c>
      <c r="B2698">
        <v>1</v>
      </c>
      <c r="C2698" t="s">
        <v>1555</v>
      </c>
      <c r="D2698" t="s">
        <v>102</v>
      </c>
      <c r="F2698" t="s">
        <v>6199</v>
      </c>
      <c r="G2698">
        <v>10</v>
      </c>
      <c r="H2698" t="s">
        <v>6336</v>
      </c>
      <c r="I2698" t="s">
        <v>1555</v>
      </c>
      <c r="J2698">
        <v>26102</v>
      </c>
      <c r="K2698">
        <v>1</v>
      </c>
      <c r="L2698" t="s">
        <v>18207</v>
      </c>
      <c r="M2698" t="s">
        <v>18208</v>
      </c>
      <c r="N2698">
        <v>23</v>
      </c>
      <c r="O2698" t="s">
        <v>18209</v>
      </c>
      <c r="P2698" t="s">
        <v>102</v>
      </c>
      <c r="S2698">
        <v>4</v>
      </c>
      <c r="T2698" t="s">
        <v>6355</v>
      </c>
      <c r="U2698" t="s">
        <v>2217</v>
      </c>
      <c r="V2698" t="s">
        <v>18210</v>
      </c>
    </row>
    <row r="2699" spans="1:23" x14ac:dyDescent="0.25">
      <c r="A2699" t="s">
        <v>18211</v>
      </c>
      <c r="B2699">
        <v>1</v>
      </c>
      <c r="C2699" t="s">
        <v>18212</v>
      </c>
      <c r="D2699" t="s">
        <v>102</v>
      </c>
      <c r="F2699" t="s">
        <v>6199</v>
      </c>
      <c r="G2699">
        <v>8</v>
      </c>
      <c r="H2699" t="s">
        <v>6636</v>
      </c>
      <c r="I2699" t="s">
        <v>18212</v>
      </c>
      <c r="J2699">
        <v>17381</v>
      </c>
      <c r="K2699">
        <v>10</v>
      </c>
      <c r="L2699" t="s">
        <v>8533</v>
      </c>
      <c r="M2699" t="s">
        <v>18213</v>
      </c>
      <c r="N2699">
        <v>33</v>
      </c>
      <c r="O2699" t="s">
        <v>18214</v>
      </c>
      <c r="P2699" t="s">
        <v>102</v>
      </c>
      <c r="T2699" t="s">
        <v>6227</v>
      </c>
      <c r="V2699" t="s">
        <v>18215</v>
      </c>
      <c r="W2699">
        <v>28841</v>
      </c>
    </row>
    <row r="2700" spans="1:23" x14ac:dyDescent="0.25">
      <c r="A2700" t="s">
        <v>18216</v>
      </c>
      <c r="B2700">
        <v>1</v>
      </c>
      <c r="C2700" t="s">
        <v>18217</v>
      </c>
      <c r="D2700" t="s">
        <v>64</v>
      </c>
      <c r="F2700" t="s">
        <v>6199</v>
      </c>
      <c r="H2700" t="s">
        <v>6296</v>
      </c>
      <c r="I2700" t="s">
        <v>18217</v>
      </c>
      <c r="K2700">
        <v>1</v>
      </c>
      <c r="L2700" t="s">
        <v>18218</v>
      </c>
      <c r="M2700" t="s">
        <v>8326</v>
      </c>
      <c r="O2700" t="s">
        <v>18219</v>
      </c>
      <c r="P2700" t="s">
        <v>64</v>
      </c>
      <c r="T2700" t="s">
        <v>6332</v>
      </c>
    </row>
    <row r="2701" spans="1:23" x14ac:dyDescent="0.25">
      <c r="A2701" t="s">
        <v>18220</v>
      </c>
      <c r="B2701">
        <v>1</v>
      </c>
      <c r="C2701" t="s">
        <v>18221</v>
      </c>
      <c r="D2701" t="s">
        <v>29</v>
      </c>
      <c r="F2701" t="s">
        <v>6199</v>
      </c>
      <c r="G2701">
        <v>14</v>
      </c>
      <c r="H2701" t="s">
        <v>6471</v>
      </c>
      <c r="I2701" t="s">
        <v>18221</v>
      </c>
      <c r="K2701">
        <v>1</v>
      </c>
      <c r="L2701" t="s">
        <v>6869</v>
      </c>
      <c r="M2701" t="s">
        <v>18222</v>
      </c>
      <c r="N2701">
        <v>29</v>
      </c>
      <c r="O2701" t="s">
        <v>18223</v>
      </c>
      <c r="P2701" t="s">
        <v>29</v>
      </c>
      <c r="T2701" t="s">
        <v>6212</v>
      </c>
      <c r="V2701" t="s">
        <v>18224</v>
      </c>
    </row>
    <row r="2702" spans="1:23" x14ac:dyDescent="0.25">
      <c r="A2702" t="s">
        <v>18225</v>
      </c>
      <c r="B2702">
        <v>1</v>
      </c>
      <c r="C2702" t="s">
        <v>18226</v>
      </c>
      <c r="D2702" t="s">
        <v>102</v>
      </c>
      <c r="F2702" t="s">
        <v>6199</v>
      </c>
      <c r="G2702">
        <v>19</v>
      </c>
      <c r="H2702" t="s">
        <v>6697</v>
      </c>
      <c r="I2702" t="s">
        <v>18226</v>
      </c>
      <c r="J2702">
        <v>25306</v>
      </c>
      <c r="K2702">
        <v>1</v>
      </c>
      <c r="L2702" t="s">
        <v>9851</v>
      </c>
      <c r="M2702" t="s">
        <v>18003</v>
      </c>
      <c r="N2702">
        <v>23</v>
      </c>
      <c r="O2702" t="s">
        <v>18227</v>
      </c>
      <c r="P2702" t="s">
        <v>102</v>
      </c>
      <c r="S2702">
        <v>7</v>
      </c>
      <c r="T2702" t="s">
        <v>6313</v>
      </c>
      <c r="U2702" t="s">
        <v>2213</v>
      </c>
      <c r="V2702" t="s">
        <v>18228</v>
      </c>
    </row>
    <row r="2703" spans="1:23" x14ac:dyDescent="0.25">
      <c r="A2703" t="s">
        <v>18229</v>
      </c>
      <c r="B2703">
        <v>1</v>
      </c>
      <c r="C2703" t="s">
        <v>18230</v>
      </c>
      <c r="D2703" t="s">
        <v>102</v>
      </c>
      <c r="F2703" t="s">
        <v>6199</v>
      </c>
      <c r="H2703" t="s">
        <v>6603</v>
      </c>
      <c r="I2703" t="s">
        <v>18230</v>
      </c>
      <c r="K2703">
        <v>1</v>
      </c>
      <c r="L2703" t="s">
        <v>18231</v>
      </c>
      <c r="M2703" t="s">
        <v>14400</v>
      </c>
      <c r="O2703" t="s">
        <v>18232</v>
      </c>
      <c r="P2703" t="s">
        <v>102</v>
      </c>
      <c r="T2703" t="s">
        <v>6446</v>
      </c>
    </row>
    <row r="2704" spans="1:23" x14ac:dyDescent="0.25">
      <c r="A2704" t="s">
        <v>18233</v>
      </c>
      <c r="B2704">
        <v>1</v>
      </c>
      <c r="C2704" t="s">
        <v>18234</v>
      </c>
      <c r="D2704" t="s">
        <v>29</v>
      </c>
      <c r="F2704" t="s">
        <v>6199</v>
      </c>
      <c r="H2704" t="s">
        <v>6215</v>
      </c>
      <c r="I2704" t="s">
        <v>18234</v>
      </c>
      <c r="K2704">
        <v>0</v>
      </c>
      <c r="L2704" t="s">
        <v>8856</v>
      </c>
      <c r="M2704" t="s">
        <v>18235</v>
      </c>
      <c r="O2704" t="s">
        <v>18236</v>
      </c>
      <c r="P2704" t="s">
        <v>29</v>
      </c>
      <c r="T2704" t="s">
        <v>6204</v>
      </c>
    </row>
    <row r="2705" spans="1:23" x14ac:dyDescent="0.25">
      <c r="A2705" t="s">
        <v>1892</v>
      </c>
      <c r="B2705">
        <v>1</v>
      </c>
      <c r="C2705" t="s">
        <v>2631</v>
      </c>
      <c r="D2705" t="s">
        <v>126</v>
      </c>
      <c r="F2705" t="s">
        <v>6199</v>
      </c>
      <c r="G2705">
        <v>89</v>
      </c>
      <c r="H2705" t="s">
        <v>6664</v>
      </c>
      <c r="I2705" t="s">
        <v>2631</v>
      </c>
      <c r="J2705">
        <v>23010</v>
      </c>
      <c r="K2705">
        <v>5</v>
      </c>
      <c r="L2705" t="s">
        <v>7217</v>
      </c>
      <c r="M2705" t="s">
        <v>7833</v>
      </c>
      <c r="N2705">
        <v>27</v>
      </c>
      <c r="O2705" t="s">
        <v>18237</v>
      </c>
      <c r="P2705" t="s">
        <v>126</v>
      </c>
      <c r="S2705">
        <v>2</v>
      </c>
      <c r="T2705" t="s">
        <v>6355</v>
      </c>
      <c r="U2705" t="s">
        <v>2213</v>
      </c>
      <c r="V2705" t="s">
        <v>18238</v>
      </c>
    </row>
    <row r="2706" spans="1:23" x14ac:dyDescent="0.25">
      <c r="A2706" t="s">
        <v>18239</v>
      </c>
      <c r="B2706">
        <v>1</v>
      </c>
      <c r="C2706" t="s">
        <v>18240</v>
      </c>
      <c r="D2706" t="s">
        <v>102</v>
      </c>
      <c r="F2706" t="s">
        <v>6231</v>
      </c>
      <c r="G2706">
        <v>16</v>
      </c>
      <c r="H2706" t="s">
        <v>8155</v>
      </c>
      <c r="I2706" t="s">
        <v>18240</v>
      </c>
      <c r="K2706">
        <v>2</v>
      </c>
      <c r="L2706" t="s">
        <v>7200</v>
      </c>
      <c r="M2706" t="s">
        <v>18241</v>
      </c>
      <c r="N2706">
        <v>25</v>
      </c>
      <c r="O2706" t="s">
        <v>18242</v>
      </c>
      <c r="P2706" t="s">
        <v>102</v>
      </c>
      <c r="T2706" t="s">
        <v>6264</v>
      </c>
      <c r="V2706" t="s">
        <v>7125</v>
      </c>
    </row>
    <row r="2707" spans="1:23" x14ac:dyDescent="0.25">
      <c r="A2707" t="s">
        <v>1594</v>
      </c>
      <c r="B2707">
        <v>1</v>
      </c>
      <c r="C2707" t="s">
        <v>1593</v>
      </c>
      <c r="D2707" t="s">
        <v>29</v>
      </c>
      <c r="F2707" t="s">
        <v>6199</v>
      </c>
      <c r="G2707">
        <v>15</v>
      </c>
      <c r="H2707" t="s">
        <v>6215</v>
      </c>
      <c r="I2707" t="s">
        <v>1593</v>
      </c>
      <c r="J2707">
        <v>26740</v>
      </c>
      <c r="K2707">
        <v>0</v>
      </c>
      <c r="L2707" t="s">
        <v>18243</v>
      </c>
      <c r="M2707" t="s">
        <v>18244</v>
      </c>
      <c r="N2707">
        <v>22</v>
      </c>
      <c r="O2707" t="s">
        <v>18245</v>
      </c>
      <c r="P2707" t="s">
        <v>29</v>
      </c>
      <c r="S2707">
        <v>1</v>
      </c>
      <c r="T2707" t="s">
        <v>6355</v>
      </c>
      <c r="U2707" t="s">
        <v>2217</v>
      </c>
      <c r="V2707" t="s">
        <v>18246</v>
      </c>
    </row>
    <row r="2708" spans="1:23" x14ac:dyDescent="0.25">
      <c r="A2708" t="s">
        <v>532</v>
      </c>
      <c r="B2708">
        <v>1</v>
      </c>
      <c r="C2708" t="s">
        <v>18247</v>
      </c>
      <c r="D2708" t="s">
        <v>29</v>
      </c>
      <c r="E2708" t="s">
        <v>18248</v>
      </c>
      <c r="F2708" t="s">
        <v>6199</v>
      </c>
      <c r="G2708">
        <v>19</v>
      </c>
      <c r="H2708" t="s">
        <v>6807</v>
      </c>
      <c r="I2708" t="s">
        <v>18247</v>
      </c>
      <c r="J2708">
        <v>14855</v>
      </c>
      <c r="K2708">
        <v>11</v>
      </c>
      <c r="L2708" t="s">
        <v>6224</v>
      </c>
      <c r="M2708" t="s">
        <v>14312</v>
      </c>
      <c r="N2708">
        <v>33</v>
      </c>
      <c r="O2708" t="s">
        <v>18249</v>
      </c>
      <c r="P2708" t="s">
        <v>29</v>
      </c>
      <c r="R2708">
        <v>15948</v>
      </c>
      <c r="T2708" t="s">
        <v>6212</v>
      </c>
      <c r="V2708" t="s">
        <v>16331</v>
      </c>
      <c r="W2708">
        <v>26721</v>
      </c>
    </row>
    <row r="2709" spans="1:23" x14ac:dyDescent="0.25">
      <c r="A2709" t="s">
        <v>1438</v>
      </c>
      <c r="B2709">
        <v>1</v>
      </c>
      <c r="C2709" t="s">
        <v>1437</v>
      </c>
      <c r="D2709" t="s">
        <v>102</v>
      </c>
      <c r="F2709" t="s">
        <v>6199</v>
      </c>
      <c r="G2709">
        <v>18</v>
      </c>
      <c r="H2709" t="s">
        <v>6315</v>
      </c>
      <c r="I2709" t="s">
        <v>1437</v>
      </c>
      <c r="J2709">
        <v>26852</v>
      </c>
      <c r="K2709">
        <v>0</v>
      </c>
      <c r="L2709" t="s">
        <v>6360</v>
      </c>
      <c r="M2709" t="s">
        <v>6253</v>
      </c>
      <c r="N2709">
        <v>23</v>
      </c>
      <c r="O2709" t="s">
        <v>18250</v>
      </c>
      <c r="P2709" t="s">
        <v>102</v>
      </c>
      <c r="S2709">
        <v>5</v>
      </c>
      <c r="T2709" t="s">
        <v>6204</v>
      </c>
      <c r="U2709" t="s">
        <v>54</v>
      </c>
      <c r="V2709" t="s">
        <v>18251</v>
      </c>
    </row>
    <row r="2710" spans="1:23" x14ac:dyDescent="0.25">
      <c r="A2710" t="s">
        <v>18252</v>
      </c>
      <c r="B2710">
        <v>1</v>
      </c>
      <c r="C2710" t="s">
        <v>18253</v>
      </c>
      <c r="D2710" t="s">
        <v>102</v>
      </c>
      <c r="F2710" t="s">
        <v>6231</v>
      </c>
      <c r="G2710">
        <v>14</v>
      </c>
      <c r="H2710" t="s">
        <v>6868</v>
      </c>
      <c r="I2710" t="s">
        <v>18253</v>
      </c>
      <c r="J2710">
        <v>17477</v>
      </c>
      <c r="K2710">
        <v>1</v>
      </c>
      <c r="L2710" t="s">
        <v>18254</v>
      </c>
      <c r="M2710" t="s">
        <v>18255</v>
      </c>
      <c r="N2710">
        <v>26</v>
      </c>
      <c r="O2710" t="s">
        <v>18256</v>
      </c>
      <c r="P2710" t="s">
        <v>102</v>
      </c>
      <c r="R2710">
        <v>2515260</v>
      </c>
      <c r="T2710" t="s">
        <v>6249</v>
      </c>
      <c r="V2710" t="s">
        <v>18257</v>
      </c>
      <c r="W2710">
        <v>29175</v>
      </c>
    </row>
    <row r="2711" spans="1:23" x14ac:dyDescent="0.25">
      <c r="A2711" t="s">
        <v>810</v>
      </c>
      <c r="B2711">
        <v>1</v>
      </c>
      <c r="C2711" t="s">
        <v>18258</v>
      </c>
      <c r="D2711" t="s">
        <v>102</v>
      </c>
      <c r="E2711" t="s">
        <v>18259</v>
      </c>
      <c r="F2711" t="s">
        <v>6231</v>
      </c>
      <c r="G2711">
        <v>16</v>
      </c>
      <c r="H2711" t="s">
        <v>6260</v>
      </c>
      <c r="I2711" t="s">
        <v>18258</v>
      </c>
      <c r="J2711">
        <v>16529</v>
      </c>
      <c r="K2711">
        <v>8</v>
      </c>
      <c r="L2711" t="s">
        <v>11634</v>
      </c>
      <c r="M2711" t="s">
        <v>18260</v>
      </c>
      <c r="N2711">
        <v>30</v>
      </c>
      <c r="O2711" t="s">
        <v>18261</v>
      </c>
      <c r="P2711" t="s">
        <v>102</v>
      </c>
      <c r="R2711">
        <v>17205</v>
      </c>
      <c r="T2711" t="s">
        <v>6264</v>
      </c>
      <c r="V2711" t="s">
        <v>6713</v>
      </c>
      <c r="W2711">
        <v>28060</v>
      </c>
    </row>
    <row r="2712" spans="1:23" x14ac:dyDescent="0.25">
      <c r="A2712" t="s">
        <v>18262</v>
      </c>
      <c r="B2712">
        <v>1</v>
      </c>
      <c r="C2712" t="s">
        <v>18263</v>
      </c>
      <c r="D2712" t="s">
        <v>126</v>
      </c>
      <c r="F2712" t="s">
        <v>6199</v>
      </c>
      <c r="G2712">
        <v>48</v>
      </c>
      <c r="H2712" t="s">
        <v>7921</v>
      </c>
      <c r="I2712" t="s">
        <v>18263</v>
      </c>
      <c r="K2712">
        <v>2</v>
      </c>
      <c r="L2712" t="s">
        <v>6665</v>
      </c>
      <c r="M2712" t="s">
        <v>14664</v>
      </c>
      <c r="N2712">
        <v>25</v>
      </c>
      <c r="O2712" t="s">
        <v>18264</v>
      </c>
      <c r="P2712" t="s">
        <v>126</v>
      </c>
      <c r="T2712" t="s">
        <v>6227</v>
      </c>
      <c r="V2712" t="s">
        <v>9674</v>
      </c>
    </row>
    <row r="2713" spans="1:23" x14ac:dyDescent="0.25">
      <c r="A2713" t="s">
        <v>868</v>
      </c>
      <c r="B2713">
        <v>1</v>
      </c>
      <c r="C2713" t="s">
        <v>5450</v>
      </c>
      <c r="D2713" t="s">
        <v>64</v>
      </c>
      <c r="E2713" t="s">
        <v>18265</v>
      </c>
      <c r="F2713" t="s">
        <v>6199</v>
      </c>
      <c r="G2713">
        <v>36</v>
      </c>
      <c r="H2713" t="s">
        <v>6611</v>
      </c>
      <c r="I2713" t="s">
        <v>5450</v>
      </c>
      <c r="J2713">
        <v>19033</v>
      </c>
      <c r="K2713">
        <v>6</v>
      </c>
      <c r="L2713" t="s">
        <v>6734</v>
      </c>
      <c r="M2713" t="s">
        <v>7640</v>
      </c>
      <c r="N2713">
        <v>27</v>
      </c>
      <c r="O2713" t="s">
        <v>18266</v>
      </c>
      <c r="P2713" t="s">
        <v>64</v>
      </c>
      <c r="R2713">
        <v>3125403</v>
      </c>
      <c r="T2713" t="s">
        <v>6219</v>
      </c>
      <c r="V2713" t="s">
        <v>18267</v>
      </c>
      <c r="W2713">
        <v>30269</v>
      </c>
    </row>
    <row r="2714" spans="1:23" x14ac:dyDescent="0.25">
      <c r="A2714" t="s">
        <v>2393</v>
      </c>
      <c r="B2714">
        <v>1</v>
      </c>
      <c r="C2714" t="s">
        <v>2739</v>
      </c>
      <c r="D2714" t="s">
        <v>126</v>
      </c>
      <c r="F2714" t="s">
        <v>6199</v>
      </c>
      <c r="G2714">
        <v>89</v>
      </c>
      <c r="H2714" t="s">
        <v>7228</v>
      </c>
      <c r="I2714" t="s">
        <v>2739</v>
      </c>
      <c r="J2714">
        <v>25134</v>
      </c>
      <c r="K2714">
        <v>2</v>
      </c>
      <c r="L2714" t="s">
        <v>18268</v>
      </c>
      <c r="M2714" t="s">
        <v>18269</v>
      </c>
      <c r="N2714">
        <v>26</v>
      </c>
      <c r="O2714" t="s">
        <v>18270</v>
      </c>
      <c r="P2714" t="s">
        <v>126</v>
      </c>
      <c r="S2714">
        <v>4</v>
      </c>
      <c r="T2714" t="s">
        <v>6363</v>
      </c>
      <c r="U2714" t="s">
        <v>2228</v>
      </c>
      <c r="V2714" t="s">
        <v>18141</v>
      </c>
    </row>
    <row r="2715" spans="1:23" x14ac:dyDescent="0.25">
      <c r="A2715" t="s">
        <v>214</v>
      </c>
      <c r="B2715">
        <v>1</v>
      </c>
      <c r="C2715" t="s">
        <v>18271</v>
      </c>
      <c r="D2715" t="s">
        <v>102</v>
      </c>
      <c r="E2715" t="s">
        <v>18272</v>
      </c>
      <c r="F2715" t="s">
        <v>6199</v>
      </c>
      <c r="G2715">
        <v>10</v>
      </c>
      <c r="H2715" t="s">
        <v>6383</v>
      </c>
      <c r="I2715" t="s">
        <v>18271</v>
      </c>
      <c r="J2715">
        <v>16694</v>
      </c>
      <c r="K2715">
        <v>8</v>
      </c>
      <c r="L2715" t="s">
        <v>7412</v>
      </c>
      <c r="M2715" t="s">
        <v>6202</v>
      </c>
      <c r="N2715">
        <v>29</v>
      </c>
      <c r="O2715" t="s">
        <v>18273</v>
      </c>
      <c r="P2715" t="s">
        <v>102</v>
      </c>
      <c r="R2715">
        <v>16781</v>
      </c>
      <c r="T2715" t="s">
        <v>6264</v>
      </c>
      <c r="V2715" t="s">
        <v>17111</v>
      </c>
      <c r="W2715">
        <v>27573</v>
      </c>
    </row>
    <row r="2716" spans="1:23" x14ac:dyDescent="0.25">
      <c r="A2716" t="s">
        <v>1287</v>
      </c>
      <c r="B2716">
        <v>1</v>
      </c>
      <c r="C2716" t="s">
        <v>1286</v>
      </c>
      <c r="D2716" t="s">
        <v>64</v>
      </c>
      <c r="F2716" t="s">
        <v>6199</v>
      </c>
      <c r="G2716">
        <v>10</v>
      </c>
      <c r="H2716" t="s">
        <v>6471</v>
      </c>
      <c r="I2716" t="s">
        <v>1286</v>
      </c>
      <c r="J2716">
        <v>25946</v>
      </c>
      <c r="K2716">
        <v>1</v>
      </c>
      <c r="L2716" t="s">
        <v>18274</v>
      </c>
      <c r="M2716" t="s">
        <v>18275</v>
      </c>
      <c r="N2716">
        <v>22</v>
      </c>
      <c r="O2716" t="s">
        <v>18276</v>
      </c>
      <c r="P2716" t="s">
        <v>64</v>
      </c>
      <c r="S2716">
        <v>1</v>
      </c>
      <c r="T2716" t="s">
        <v>6264</v>
      </c>
      <c r="U2716" t="s">
        <v>2268</v>
      </c>
      <c r="V2716" t="s">
        <v>18277</v>
      </c>
    </row>
    <row r="2717" spans="1:23" x14ac:dyDescent="0.25">
      <c r="A2717" t="s">
        <v>18278</v>
      </c>
      <c r="B2717">
        <v>1</v>
      </c>
      <c r="C2717" t="s">
        <v>18279</v>
      </c>
      <c r="D2717" t="s">
        <v>64</v>
      </c>
      <c r="F2717" t="s">
        <v>6231</v>
      </c>
      <c r="G2717">
        <v>22</v>
      </c>
      <c r="H2717" t="s">
        <v>6208</v>
      </c>
      <c r="I2717" t="s">
        <v>18279</v>
      </c>
      <c r="J2717">
        <v>11747</v>
      </c>
      <c r="K2717">
        <v>14</v>
      </c>
      <c r="L2717" t="s">
        <v>13005</v>
      </c>
      <c r="M2717" t="s">
        <v>18280</v>
      </c>
      <c r="N2717">
        <v>35</v>
      </c>
      <c r="O2717" t="s">
        <v>18281</v>
      </c>
      <c r="P2717" t="s">
        <v>64</v>
      </c>
      <c r="Q2717" t="s">
        <v>6411</v>
      </c>
      <c r="R2717">
        <v>11461</v>
      </c>
      <c r="T2717" t="s">
        <v>6212</v>
      </c>
      <c r="V2717" t="s">
        <v>18282</v>
      </c>
      <c r="W2717">
        <v>900035</v>
      </c>
    </row>
    <row r="2718" spans="1:23" x14ac:dyDescent="0.25">
      <c r="A2718" t="s">
        <v>216</v>
      </c>
      <c r="B2718">
        <v>1</v>
      </c>
      <c r="C2718" t="s">
        <v>5357</v>
      </c>
      <c r="D2718" t="s">
        <v>64</v>
      </c>
      <c r="E2718" t="s">
        <v>18283</v>
      </c>
      <c r="F2718" t="s">
        <v>6199</v>
      </c>
      <c r="G2718">
        <v>28</v>
      </c>
      <c r="H2718" t="s">
        <v>6462</v>
      </c>
      <c r="I2718" t="s">
        <v>5357</v>
      </c>
      <c r="J2718">
        <v>15071</v>
      </c>
      <c r="K2718">
        <v>11</v>
      </c>
      <c r="L2718" t="s">
        <v>18284</v>
      </c>
      <c r="M2718" t="s">
        <v>12827</v>
      </c>
      <c r="N2718">
        <v>34</v>
      </c>
      <c r="O2718" t="s">
        <v>18285</v>
      </c>
      <c r="P2718" t="s">
        <v>64</v>
      </c>
      <c r="R2718">
        <v>15920</v>
      </c>
      <c r="T2718" t="s">
        <v>6204</v>
      </c>
      <c r="V2718" t="s">
        <v>18286</v>
      </c>
      <c r="W2718">
        <v>26804</v>
      </c>
    </row>
    <row r="2719" spans="1:23" x14ac:dyDescent="0.25">
      <c r="A2719" t="s">
        <v>485</v>
      </c>
      <c r="B2719">
        <v>1</v>
      </c>
      <c r="C2719" t="s">
        <v>18287</v>
      </c>
      <c r="D2719" t="s">
        <v>102</v>
      </c>
      <c r="E2719" t="s">
        <v>18288</v>
      </c>
      <c r="F2719" t="s">
        <v>6199</v>
      </c>
      <c r="G2719">
        <v>0</v>
      </c>
      <c r="H2719" t="s">
        <v>6776</v>
      </c>
      <c r="I2719" t="s">
        <v>18287</v>
      </c>
      <c r="J2719">
        <v>19969</v>
      </c>
      <c r="K2719">
        <v>4</v>
      </c>
      <c r="L2719" t="s">
        <v>15904</v>
      </c>
      <c r="M2719" t="s">
        <v>18289</v>
      </c>
      <c r="N2719">
        <v>26</v>
      </c>
      <c r="O2719" t="s">
        <v>18290</v>
      </c>
      <c r="P2719" t="s">
        <v>102</v>
      </c>
      <c r="R2719">
        <v>3895857</v>
      </c>
      <c r="T2719" t="s">
        <v>6212</v>
      </c>
      <c r="V2719" t="s">
        <v>18291</v>
      </c>
      <c r="W2719">
        <v>31148</v>
      </c>
    </row>
    <row r="2720" spans="1:23" x14ac:dyDescent="0.25">
      <c r="A2720" t="s">
        <v>2440</v>
      </c>
      <c r="B2720">
        <v>1</v>
      </c>
      <c r="C2720" t="s">
        <v>2770</v>
      </c>
      <c r="D2720" t="s">
        <v>102</v>
      </c>
      <c r="F2720" t="s">
        <v>6199</v>
      </c>
      <c r="G2720">
        <v>17</v>
      </c>
      <c r="H2720" t="s">
        <v>6342</v>
      </c>
      <c r="I2720" t="s">
        <v>2770</v>
      </c>
      <c r="J2720">
        <v>26103</v>
      </c>
      <c r="K2720">
        <v>1</v>
      </c>
      <c r="L2720" t="s">
        <v>7095</v>
      </c>
      <c r="M2720" t="s">
        <v>8265</v>
      </c>
      <c r="N2720">
        <v>24</v>
      </c>
      <c r="O2720" t="s">
        <v>18292</v>
      </c>
      <c r="P2720" t="s">
        <v>102</v>
      </c>
      <c r="S2720">
        <v>8</v>
      </c>
      <c r="T2720" t="s">
        <v>6346</v>
      </c>
      <c r="U2720" t="s">
        <v>68</v>
      </c>
      <c r="V2720" t="s">
        <v>18293</v>
      </c>
    </row>
    <row r="2721" spans="1:23" x14ac:dyDescent="0.25">
      <c r="A2721" t="s">
        <v>5950</v>
      </c>
      <c r="B2721">
        <v>1</v>
      </c>
      <c r="C2721" t="s">
        <v>5949</v>
      </c>
      <c r="D2721" t="s">
        <v>31</v>
      </c>
      <c r="F2721" t="s">
        <v>6199</v>
      </c>
      <c r="G2721">
        <v>0</v>
      </c>
      <c r="H2721" t="s">
        <v>6697</v>
      </c>
      <c r="I2721" t="s">
        <v>5949</v>
      </c>
      <c r="J2721">
        <v>21503</v>
      </c>
      <c r="K2721">
        <v>3</v>
      </c>
      <c r="L2721" t="s">
        <v>8453</v>
      </c>
      <c r="M2721" t="s">
        <v>18294</v>
      </c>
      <c r="O2721" t="s">
        <v>18295</v>
      </c>
      <c r="P2721" t="s">
        <v>31</v>
      </c>
      <c r="T2721" t="s">
        <v>6313</v>
      </c>
      <c r="W2721">
        <v>32294</v>
      </c>
    </row>
    <row r="2722" spans="1:23" x14ac:dyDescent="0.25">
      <c r="A2722" t="s">
        <v>18296</v>
      </c>
      <c r="B2722">
        <v>1</v>
      </c>
      <c r="C2722" t="s">
        <v>18297</v>
      </c>
      <c r="D2722" t="s">
        <v>102</v>
      </c>
      <c r="F2722" t="s">
        <v>6231</v>
      </c>
      <c r="G2722">
        <v>81</v>
      </c>
      <c r="H2722" t="s">
        <v>13443</v>
      </c>
      <c r="I2722" t="s">
        <v>18297</v>
      </c>
      <c r="J2722">
        <v>18616</v>
      </c>
      <c r="K2722">
        <v>6</v>
      </c>
      <c r="L2722" t="s">
        <v>6665</v>
      </c>
      <c r="M2722" t="s">
        <v>18298</v>
      </c>
      <c r="N2722">
        <v>28</v>
      </c>
      <c r="O2722" t="s">
        <v>18299</v>
      </c>
      <c r="P2722" t="s">
        <v>102</v>
      </c>
      <c r="R2722">
        <v>2986501</v>
      </c>
      <c r="T2722" t="s">
        <v>6446</v>
      </c>
      <c r="V2722" t="s">
        <v>18300</v>
      </c>
      <c r="W2722">
        <v>29905</v>
      </c>
    </row>
    <row r="2723" spans="1:23" x14ac:dyDescent="0.25">
      <c r="A2723" t="s">
        <v>18301</v>
      </c>
      <c r="B2723">
        <v>1</v>
      </c>
      <c r="C2723" t="s">
        <v>18302</v>
      </c>
      <c r="D2723" t="s">
        <v>64</v>
      </c>
      <c r="F2723" t="s">
        <v>6231</v>
      </c>
      <c r="G2723">
        <v>33</v>
      </c>
      <c r="H2723" t="s">
        <v>6462</v>
      </c>
      <c r="I2723" t="s">
        <v>18302</v>
      </c>
      <c r="J2723">
        <v>13902</v>
      </c>
      <c r="K2723">
        <v>8</v>
      </c>
      <c r="L2723" t="s">
        <v>11709</v>
      </c>
      <c r="M2723" t="s">
        <v>6202</v>
      </c>
      <c r="N2723">
        <v>29</v>
      </c>
      <c r="O2723" t="s">
        <v>18303</v>
      </c>
      <c r="P2723" t="s">
        <v>64</v>
      </c>
      <c r="R2723">
        <v>14884</v>
      </c>
      <c r="T2723" t="s">
        <v>6417</v>
      </c>
      <c r="V2723" t="s">
        <v>18304</v>
      </c>
      <c r="W2723">
        <v>25713</v>
      </c>
    </row>
    <row r="2724" spans="1:23" x14ac:dyDescent="0.25">
      <c r="A2724" t="s">
        <v>18305</v>
      </c>
      <c r="B2724">
        <v>1</v>
      </c>
      <c r="C2724" t="s">
        <v>18306</v>
      </c>
      <c r="D2724" t="s">
        <v>126</v>
      </c>
      <c r="F2724" t="s">
        <v>6199</v>
      </c>
      <c r="G2724">
        <v>0</v>
      </c>
      <c r="H2724" t="s">
        <v>6351</v>
      </c>
      <c r="I2724" t="s">
        <v>18306</v>
      </c>
      <c r="K2724">
        <v>2</v>
      </c>
      <c r="L2724" t="s">
        <v>9772</v>
      </c>
      <c r="M2724" t="s">
        <v>18307</v>
      </c>
      <c r="N2724">
        <v>25</v>
      </c>
      <c r="O2724" t="s">
        <v>18308</v>
      </c>
      <c r="P2724" t="s">
        <v>126</v>
      </c>
      <c r="T2724" t="s">
        <v>6363</v>
      </c>
      <c r="V2724" t="s">
        <v>18309</v>
      </c>
    </row>
    <row r="2725" spans="1:23" x14ac:dyDescent="0.25">
      <c r="A2725" t="s">
        <v>18310</v>
      </c>
      <c r="B2725">
        <v>1</v>
      </c>
      <c r="C2725" t="s">
        <v>18311</v>
      </c>
      <c r="D2725" t="s">
        <v>126</v>
      </c>
      <c r="F2725" t="s">
        <v>6199</v>
      </c>
      <c r="H2725" t="s">
        <v>6658</v>
      </c>
      <c r="I2725" t="s">
        <v>18311</v>
      </c>
      <c r="K2725">
        <v>1</v>
      </c>
      <c r="L2725" t="s">
        <v>8141</v>
      </c>
      <c r="M2725" t="s">
        <v>6637</v>
      </c>
      <c r="N2725">
        <v>24</v>
      </c>
      <c r="O2725" t="s">
        <v>18312</v>
      </c>
      <c r="P2725" t="s">
        <v>126</v>
      </c>
      <c r="T2725" t="s">
        <v>6355</v>
      </c>
      <c r="V2725" t="s">
        <v>18313</v>
      </c>
    </row>
    <row r="2726" spans="1:23" x14ac:dyDescent="0.25">
      <c r="A2726" t="s">
        <v>307</v>
      </c>
      <c r="B2726">
        <v>1</v>
      </c>
      <c r="C2726" t="s">
        <v>18314</v>
      </c>
      <c r="D2726" t="s">
        <v>126</v>
      </c>
      <c r="E2726" t="s">
        <v>18315</v>
      </c>
      <c r="F2726" t="s">
        <v>6925</v>
      </c>
      <c r="G2726">
        <v>0</v>
      </c>
      <c r="H2726" t="s">
        <v>6208</v>
      </c>
      <c r="I2726" t="s">
        <v>18314</v>
      </c>
      <c r="J2726">
        <v>18997</v>
      </c>
      <c r="K2726">
        <v>5</v>
      </c>
      <c r="L2726" t="s">
        <v>6754</v>
      </c>
      <c r="M2726" t="s">
        <v>18316</v>
      </c>
      <c r="N2726">
        <v>26</v>
      </c>
      <c r="O2726" t="s">
        <v>18317</v>
      </c>
      <c r="P2726" t="s">
        <v>126</v>
      </c>
      <c r="R2726">
        <v>3045225</v>
      </c>
      <c r="T2726" t="s">
        <v>6363</v>
      </c>
      <c r="V2726" t="s">
        <v>18318</v>
      </c>
      <c r="W2726">
        <v>30258</v>
      </c>
    </row>
    <row r="2727" spans="1:23" x14ac:dyDescent="0.25">
      <c r="A2727" t="s">
        <v>18319</v>
      </c>
      <c r="B2727">
        <v>1</v>
      </c>
      <c r="C2727" t="s">
        <v>18320</v>
      </c>
      <c r="D2727" t="s">
        <v>102</v>
      </c>
      <c r="F2727" t="s">
        <v>6925</v>
      </c>
      <c r="G2727">
        <v>83</v>
      </c>
      <c r="H2727" t="s">
        <v>6336</v>
      </c>
      <c r="I2727" t="s">
        <v>18320</v>
      </c>
      <c r="J2727">
        <v>14886</v>
      </c>
      <c r="K2727">
        <v>7</v>
      </c>
      <c r="L2727" t="s">
        <v>6310</v>
      </c>
      <c r="M2727" t="s">
        <v>18321</v>
      </c>
      <c r="N2727">
        <v>29</v>
      </c>
      <c r="O2727" t="s">
        <v>18322</v>
      </c>
      <c r="P2727" t="s">
        <v>102</v>
      </c>
      <c r="R2727">
        <v>15834</v>
      </c>
      <c r="T2727" t="s">
        <v>6757</v>
      </c>
      <c r="V2727" t="s">
        <v>9721</v>
      </c>
      <c r="W2727">
        <v>26682</v>
      </c>
    </row>
    <row r="2728" spans="1:23" x14ac:dyDescent="0.25">
      <c r="A2728" t="s">
        <v>18323</v>
      </c>
      <c r="B2728">
        <v>1</v>
      </c>
      <c r="C2728" t="s">
        <v>18324</v>
      </c>
      <c r="D2728" t="s">
        <v>102</v>
      </c>
      <c r="F2728" t="s">
        <v>6231</v>
      </c>
      <c r="G2728">
        <v>29</v>
      </c>
      <c r="H2728" t="s">
        <v>6410</v>
      </c>
      <c r="I2728" t="s">
        <v>18324</v>
      </c>
      <c r="J2728">
        <v>26443</v>
      </c>
      <c r="K2728">
        <v>1</v>
      </c>
      <c r="L2728" t="s">
        <v>9713</v>
      </c>
      <c r="M2728" t="s">
        <v>8326</v>
      </c>
      <c r="N2728">
        <v>25</v>
      </c>
      <c r="O2728" t="s">
        <v>18325</v>
      </c>
      <c r="P2728" t="s">
        <v>102</v>
      </c>
      <c r="Q2728" t="s">
        <v>7628</v>
      </c>
      <c r="T2728" t="s">
        <v>6346</v>
      </c>
      <c r="U2728" t="s">
        <v>34</v>
      </c>
      <c r="V2728" t="s">
        <v>18326</v>
      </c>
    </row>
    <row r="2729" spans="1:23" x14ac:dyDescent="0.25">
      <c r="A2729" t="s">
        <v>466</v>
      </c>
      <c r="B2729">
        <v>1</v>
      </c>
      <c r="C2729" t="s">
        <v>18327</v>
      </c>
      <c r="D2729" t="s">
        <v>64</v>
      </c>
      <c r="E2729" t="s">
        <v>18328</v>
      </c>
      <c r="F2729" t="s">
        <v>6199</v>
      </c>
      <c r="G2729">
        <v>38</v>
      </c>
      <c r="H2729" t="s">
        <v>6260</v>
      </c>
      <c r="I2729" t="s">
        <v>18327</v>
      </c>
      <c r="J2729">
        <v>20192</v>
      </c>
      <c r="K2729">
        <v>4</v>
      </c>
      <c r="L2729" t="s">
        <v>18329</v>
      </c>
      <c r="M2729" t="s">
        <v>18330</v>
      </c>
      <c r="N2729">
        <v>26</v>
      </c>
      <c r="O2729" t="s">
        <v>18331</v>
      </c>
      <c r="P2729" t="s">
        <v>64</v>
      </c>
      <c r="R2729">
        <v>3040146</v>
      </c>
      <c r="T2729" t="s">
        <v>6346</v>
      </c>
      <c r="V2729" t="s">
        <v>18332</v>
      </c>
      <c r="W2729">
        <v>31622</v>
      </c>
    </row>
    <row r="2730" spans="1:23" x14ac:dyDescent="0.25">
      <c r="A2730" t="s">
        <v>123</v>
      </c>
      <c r="B2730">
        <v>1</v>
      </c>
      <c r="C2730" t="s">
        <v>5358</v>
      </c>
      <c r="D2730" t="s">
        <v>102</v>
      </c>
      <c r="E2730" t="s">
        <v>18333</v>
      </c>
      <c r="F2730" t="s">
        <v>6199</v>
      </c>
      <c r="G2730">
        <v>16</v>
      </c>
      <c r="H2730" t="s">
        <v>6976</v>
      </c>
      <c r="I2730" t="s">
        <v>5358</v>
      </c>
      <c r="J2730">
        <v>14005</v>
      </c>
      <c r="K2730">
        <v>11</v>
      </c>
      <c r="L2730" t="s">
        <v>18334</v>
      </c>
      <c r="M2730" t="s">
        <v>14838</v>
      </c>
      <c r="N2730">
        <v>33</v>
      </c>
      <c r="O2730" t="s">
        <v>18335</v>
      </c>
      <c r="P2730" t="s">
        <v>102</v>
      </c>
      <c r="R2730">
        <v>14924</v>
      </c>
      <c r="T2730" t="s">
        <v>6446</v>
      </c>
      <c r="V2730" t="s">
        <v>18336</v>
      </c>
      <c r="W2730">
        <v>25802</v>
      </c>
    </row>
    <row r="2731" spans="1:23" x14ac:dyDescent="0.25">
      <c r="A2731" t="s">
        <v>18337</v>
      </c>
      <c r="B2731">
        <v>1</v>
      </c>
      <c r="C2731" t="s">
        <v>18338</v>
      </c>
      <c r="D2731" t="s">
        <v>64</v>
      </c>
      <c r="F2731" t="s">
        <v>6231</v>
      </c>
      <c r="G2731">
        <v>33</v>
      </c>
      <c r="H2731" t="s">
        <v>2866</v>
      </c>
      <c r="I2731" t="s">
        <v>18338</v>
      </c>
      <c r="J2731">
        <v>3312</v>
      </c>
      <c r="K2731">
        <v>7</v>
      </c>
      <c r="L2731" t="s">
        <v>18339</v>
      </c>
      <c r="M2731" t="s">
        <v>16756</v>
      </c>
      <c r="N2731">
        <v>32</v>
      </c>
      <c r="O2731" t="s">
        <v>18340</v>
      </c>
      <c r="P2731" t="s">
        <v>64</v>
      </c>
      <c r="T2731" t="s">
        <v>6324</v>
      </c>
      <c r="V2731" t="s">
        <v>18341</v>
      </c>
    </row>
    <row r="2732" spans="1:23" x14ac:dyDescent="0.25">
      <c r="A2732" t="s">
        <v>423</v>
      </c>
      <c r="B2732">
        <v>1</v>
      </c>
      <c r="C2732" t="s">
        <v>18342</v>
      </c>
      <c r="D2732" t="s">
        <v>64</v>
      </c>
      <c r="E2732" t="s">
        <v>18343</v>
      </c>
      <c r="F2732" t="s">
        <v>6231</v>
      </c>
      <c r="G2732">
        <v>49</v>
      </c>
      <c r="H2732" t="s">
        <v>8526</v>
      </c>
      <c r="I2732" t="s">
        <v>18342</v>
      </c>
      <c r="J2732">
        <v>20016</v>
      </c>
      <c r="K2732">
        <v>4</v>
      </c>
      <c r="L2732" t="s">
        <v>6678</v>
      </c>
      <c r="M2732" t="s">
        <v>6361</v>
      </c>
      <c r="N2732">
        <v>27</v>
      </c>
      <c r="O2732" t="s">
        <v>18344</v>
      </c>
      <c r="P2732" t="s">
        <v>64</v>
      </c>
      <c r="R2732">
        <v>3048924</v>
      </c>
      <c r="T2732" t="s">
        <v>6219</v>
      </c>
      <c r="V2732" t="s">
        <v>14290</v>
      </c>
      <c r="W2732">
        <v>31196</v>
      </c>
    </row>
    <row r="2733" spans="1:23" x14ac:dyDescent="0.25">
      <c r="A2733" t="s">
        <v>18345</v>
      </c>
      <c r="B2733">
        <v>1</v>
      </c>
      <c r="C2733" t="s">
        <v>18346</v>
      </c>
      <c r="D2733" t="s">
        <v>102</v>
      </c>
      <c r="E2733" t="s">
        <v>18347</v>
      </c>
      <c r="F2733" t="s">
        <v>6199</v>
      </c>
      <c r="G2733">
        <v>25</v>
      </c>
      <c r="H2733" t="s">
        <v>6776</v>
      </c>
      <c r="I2733" t="s">
        <v>18346</v>
      </c>
      <c r="J2733">
        <v>20649</v>
      </c>
      <c r="K2733">
        <v>4</v>
      </c>
      <c r="L2733" t="s">
        <v>6304</v>
      </c>
      <c r="M2733" t="s">
        <v>18348</v>
      </c>
      <c r="N2733">
        <v>27</v>
      </c>
      <c r="O2733" t="s">
        <v>18349</v>
      </c>
      <c r="P2733" t="s">
        <v>102</v>
      </c>
      <c r="R2733">
        <v>3052549</v>
      </c>
      <c r="T2733" t="s">
        <v>6313</v>
      </c>
      <c r="V2733" t="s">
        <v>18350</v>
      </c>
      <c r="W2733">
        <v>31730</v>
      </c>
    </row>
    <row r="2734" spans="1:23" x14ac:dyDescent="0.25">
      <c r="A2734" t="s">
        <v>1909</v>
      </c>
      <c r="B2734">
        <v>1</v>
      </c>
      <c r="C2734" t="s">
        <v>5363</v>
      </c>
      <c r="D2734" t="s">
        <v>102</v>
      </c>
      <c r="F2734" t="s">
        <v>6199</v>
      </c>
      <c r="G2734">
        <v>86</v>
      </c>
      <c r="H2734" t="s">
        <v>6776</v>
      </c>
      <c r="I2734" t="s">
        <v>5363</v>
      </c>
      <c r="J2734">
        <v>22685</v>
      </c>
      <c r="K2734">
        <v>5</v>
      </c>
      <c r="L2734" t="s">
        <v>18351</v>
      </c>
      <c r="M2734" t="s">
        <v>9147</v>
      </c>
      <c r="N2734">
        <v>26</v>
      </c>
      <c r="O2734" t="s">
        <v>18352</v>
      </c>
      <c r="P2734" t="s">
        <v>102</v>
      </c>
      <c r="S2734">
        <v>8</v>
      </c>
      <c r="T2734" t="s">
        <v>6212</v>
      </c>
      <c r="U2734" t="s">
        <v>2210</v>
      </c>
      <c r="V2734" t="s">
        <v>9106</v>
      </c>
    </row>
    <row r="2735" spans="1:23" x14ac:dyDescent="0.25">
      <c r="A2735" t="s">
        <v>18353</v>
      </c>
      <c r="B2735">
        <v>1</v>
      </c>
      <c r="C2735" t="s">
        <v>18354</v>
      </c>
      <c r="D2735" t="s">
        <v>29</v>
      </c>
      <c r="F2735" t="s">
        <v>6199</v>
      </c>
      <c r="G2735">
        <v>16</v>
      </c>
      <c r="H2735" t="s">
        <v>6697</v>
      </c>
      <c r="I2735" t="s">
        <v>18354</v>
      </c>
      <c r="K2735">
        <v>1</v>
      </c>
      <c r="L2735" t="s">
        <v>6778</v>
      </c>
      <c r="M2735" t="s">
        <v>18355</v>
      </c>
      <c r="N2735">
        <v>24</v>
      </c>
      <c r="O2735" t="s">
        <v>18356</v>
      </c>
      <c r="P2735" t="s">
        <v>29</v>
      </c>
      <c r="T2735" t="s">
        <v>6363</v>
      </c>
      <c r="V2735" t="s">
        <v>16409</v>
      </c>
    </row>
    <row r="2736" spans="1:23" x14ac:dyDescent="0.25">
      <c r="A2736" t="s">
        <v>18357</v>
      </c>
      <c r="B2736">
        <v>1</v>
      </c>
      <c r="C2736" t="s">
        <v>18358</v>
      </c>
      <c r="D2736" t="s">
        <v>102</v>
      </c>
      <c r="F2736" t="s">
        <v>6199</v>
      </c>
      <c r="G2736">
        <v>4</v>
      </c>
      <c r="H2736" t="s">
        <v>6410</v>
      </c>
      <c r="I2736" t="s">
        <v>18358</v>
      </c>
      <c r="J2736">
        <v>24749</v>
      </c>
      <c r="K2736">
        <v>3</v>
      </c>
      <c r="L2736" t="s">
        <v>18359</v>
      </c>
      <c r="M2736" t="s">
        <v>8789</v>
      </c>
      <c r="N2736">
        <v>26</v>
      </c>
      <c r="O2736" t="s">
        <v>18360</v>
      </c>
      <c r="P2736" t="s">
        <v>102</v>
      </c>
      <c r="S2736">
        <v>8</v>
      </c>
      <c r="T2736" t="s">
        <v>6219</v>
      </c>
      <c r="U2736" t="s">
        <v>2217</v>
      </c>
      <c r="V2736" t="s">
        <v>18361</v>
      </c>
    </row>
    <row r="2737" spans="1:23" x14ac:dyDescent="0.25">
      <c r="A2737" t="s">
        <v>18362</v>
      </c>
      <c r="B2737">
        <v>1</v>
      </c>
      <c r="C2737" t="s">
        <v>18363</v>
      </c>
      <c r="F2737" t="s">
        <v>6231</v>
      </c>
      <c r="G2737">
        <v>0</v>
      </c>
      <c r="H2737" t="s">
        <v>30</v>
      </c>
      <c r="I2737" t="s">
        <v>18363</v>
      </c>
      <c r="J2737">
        <v>18847</v>
      </c>
      <c r="K2737">
        <v>0</v>
      </c>
      <c r="L2737" t="s">
        <v>6012</v>
      </c>
      <c r="M2737" t="s">
        <v>18364</v>
      </c>
      <c r="O2737" t="s">
        <v>18365</v>
      </c>
      <c r="P2737" t="s">
        <v>30</v>
      </c>
      <c r="T2737" t="s">
        <v>30</v>
      </c>
    </row>
    <row r="2738" spans="1:23" x14ac:dyDescent="0.25">
      <c r="A2738" t="s">
        <v>18366</v>
      </c>
      <c r="B2738">
        <v>1</v>
      </c>
      <c r="C2738" t="s">
        <v>18367</v>
      </c>
      <c r="D2738" t="s">
        <v>64</v>
      </c>
      <c r="F2738" t="s">
        <v>6199</v>
      </c>
      <c r="G2738">
        <v>30</v>
      </c>
      <c r="H2738" t="s">
        <v>6471</v>
      </c>
      <c r="I2738" t="s">
        <v>18367</v>
      </c>
      <c r="J2738">
        <v>21850</v>
      </c>
      <c r="K2738">
        <v>2</v>
      </c>
      <c r="L2738" t="s">
        <v>18368</v>
      </c>
      <c r="M2738" t="s">
        <v>18369</v>
      </c>
      <c r="N2738">
        <v>24</v>
      </c>
      <c r="O2738" t="s">
        <v>18370</v>
      </c>
      <c r="P2738" t="s">
        <v>64</v>
      </c>
      <c r="R2738">
        <v>4035470</v>
      </c>
      <c r="T2738" t="s">
        <v>6264</v>
      </c>
      <c r="U2738" t="s">
        <v>2251</v>
      </c>
      <c r="V2738" t="s">
        <v>7823</v>
      </c>
      <c r="W2738">
        <v>33126</v>
      </c>
    </row>
    <row r="2739" spans="1:23" x14ac:dyDescent="0.25">
      <c r="A2739" t="s">
        <v>18371</v>
      </c>
      <c r="B2739">
        <v>1</v>
      </c>
      <c r="C2739" t="s">
        <v>18372</v>
      </c>
      <c r="D2739" t="s">
        <v>126</v>
      </c>
      <c r="F2739" t="s">
        <v>6199</v>
      </c>
      <c r="G2739">
        <v>0</v>
      </c>
      <c r="H2739" t="s">
        <v>6303</v>
      </c>
      <c r="I2739" t="s">
        <v>18372</v>
      </c>
      <c r="K2739">
        <v>1</v>
      </c>
      <c r="L2739" t="s">
        <v>9121</v>
      </c>
      <c r="M2739" t="s">
        <v>18373</v>
      </c>
      <c r="N2739">
        <v>25</v>
      </c>
      <c r="O2739" t="s">
        <v>18374</v>
      </c>
      <c r="P2739" t="s">
        <v>126</v>
      </c>
      <c r="T2739" t="s">
        <v>6363</v>
      </c>
      <c r="V2739" t="s">
        <v>13471</v>
      </c>
    </row>
    <row r="2740" spans="1:23" x14ac:dyDescent="0.25">
      <c r="A2740" t="s">
        <v>171</v>
      </c>
      <c r="B2740">
        <v>1</v>
      </c>
      <c r="C2740" t="s">
        <v>5247</v>
      </c>
      <c r="D2740" t="s">
        <v>102</v>
      </c>
      <c r="E2740" t="s">
        <v>18375</v>
      </c>
      <c r="F2740" t="s">
        <v>6199</v>
      </c>
      <c r="G2740">
        <v>16</v>
      </c>
      <c r="H2740" t="s">
        <v>6421</v>
      </c>
      <c r="I2740" t="s">
        <v>5247</v>
      </c>
      <c r="J2740">
        <v>14871</v>
      </c>
      <c r="K2740">
        <v>12</v>
      </c>
      <c r="L2740" t="s">
        <v>7898</v>
      </c>
      <c r="M2740" t="s">
        <v>12741</v>
      </c>
      <c r="N2740">
        <v>33</v>
      </c>
      <c r="O2740" t="s">
        <v>18376</v>
      </c>
      <c r="P2740" t="s">
        <v>102</v>
      </c>
      <c r="Q2740" t="s">
        <v>6411</v>
      </c>
      <c r="R2740">
        <v>15880</v>
      </c>
      <c r="T2740" t="s">
        <v>6264</v>
      </c>
      <c r="V2740" t="s">
        <v>10819</v>
      </c>
      <c r="W2740">
        <v>26664</v>
      </c>
    </row>
    <row r="2741" spans="1:23" x14ac:dyDescent="0.25">
      <c r="A2741" t="s">
        <v>18377</v>
      </c>
      <c r="B2741">
        <v>1</v>
      </c>
      <c r="C2741" t="s">
        <v>18378</v>
      </c>
      <c r="D2741" t="s">
        <v>126</v>
      </c>
      <c r="F2741" t="s">
        <v>6199</v>
      </c>
      <c r="G2741">
        <v>0</v>
      </c>
      <c r="H2741" t="s">
        <v>6746</v>
      </c>
      <c r="I2741" t="s">
        <v>18378</v>
      </c>
      <c r="J2741">
        <v>19432</v>
      </c>
      <c r="K2741">
        <v>1</v>
      </c>
      <c r="L2741" t="s">
        <v>18379</v>
      </c>
      <c r="M2741" t="s">
        <v>18380</v>
      </c>
      <c r="N2741">
        <v>23</v>
      </c>
      <c r="O2741" t="s">
        <v>18381</v>
      </c>
      <c r="P2741" t="s">
        <v>126</v>
      </c>
      <c r="T2741" t="s">
        <v>6272</v>
      </c>
      <c r="U2741" t="s">
        <v>2229</v>
      </c>
      <c r="V2741" t="s">
        <v>18382</v>
      </c>
      <c r="W2741">
        <v>30721</v>
      </c>
    </row>
    <row r="2742" spans="1:23" x14ac:dyDescent="0.25">
      <c r="A2742" t="s">
        <v>18383</v>
      </c>
      <c r="B2742">
        <v>1</v>
      </c>
      <c r="C2742" t="s">
        <v>18384</v>
      </c>
      <c r="D2742" t="s">
        <v>102</v>
      </c>
      <c r="F2742" t="s">
        <v>6231</v>
      </c>
      <c r="G2742">
        <v>14</v>
      </c>
      <c r="H2742" t="s">
        <v>7128</v>
      </c>
      <c r="I2742" t="s">
        <v>18384</v>
      </c>
      <c r="J2742">
        <v>11697</v>
      </c>
      <c r="K2742">
        <v>9</v>
      </c>
      <c r="L2742" t="s">
        <v>18385</v>
      </c>
      <c r="M2742" t="s">
        <v>8534</v>
      </c>
      <c r="N2742">
        <v>33</v>
      </c>
      <c r="O2742" t="s">
        <v>18386</v>
      </c>
      <c r="P2742" t="s">
        <v>102</v>
      </c>
      <c r="R2742">
        <v>9611</v>
      </c>
      <c r="T2742" t="s">
        <v>6385</v>
      </c>
      <c r="V2742" t="s">
        <v>18387</v>
      </c>
    </row>
    <row r="2743" spans="1:23" x14ac:dyDescent="0.25">
      <c r="A2743" t="s">
        <v>18388</v>
      </c>
      <c r="B2743">
        <v>1</v>
      </c>
      <c r="C2743" t="s">
        <v>18389</v>
      </c>
      <c r="D2743" t="s">
        <v>102</v>
      </c>
      <c r="F2743" t="s">
        <v>6199</v>
      </c>
      <c r="G2743">
        <v>83</v>
      </c>
      <c r="H2743" t="s">
        <v>6421</v>
      </c>
      <c r="I2743" t="s">
        <v>18389</v>
      </c>
      <c r="K2743">
        <v>1</v>
      </c>
      <c r="L2743" t="s">
        <v>14596</v>
      </c>
      <c r="M2743" t="s">
        <v>18390</v>
      </c>
      <c r="N2743">
        <v>24</v>
      </c>
      <c r="O2743" t="s">
        <v>18391</v>
      </c>
      <c r="P2743" t="s">
        <v>102</v>
      </c>
      <c r="T2743" t="s">
        <v>6346</v>
      </c>
      <c r="V2743" t="s">
        <v>8267</v>
      </c>
    </row>
    <row r="2744" spans="1:23" x14ac:dyDescent="0.25">
      <c r="A2744" t="s">
        <v>558</v>
      </c>
      <c r="B2744">
        <v>1</v>
      </c>
      <c r="C2744" t="s">
        <v>18392</v>
      </c>
      <c r="D2744" t="s">
        <v>31</v>
      </c>
      <c r="E2744" t="s">
        <v>18393</v>
      </c>
      <c r="F2744" t="s">
        <v>6925</v>
      </c>
      <c r="G2744">
        <v>0</v>
      </c>
      <c r="H2744" t="s">
        <v>6776</v>
      </c>
      <c r="I2744" t="s">
        <v>18392</v>
      </c>
      <c r="J2744">
        <v>16644</v>
      </c>
      <c r="K2744">
        <v>8</v>
      </c>
      <c r="L2744" t="s">
        <v>9603</v>
      </c>
      <c r="M2744" t="s">
        <v>18394</v>
      </c>
      <c r="N2744">
        <v>30</v>
      </c>
      <c r="O2744" t="s">
        <v>18395</v>
      </c>
      <c r="P2744" t="s">
        <v>31</v>
      </c>
      <c r="R2744">
        <v>16976</v>
      </c>
      <c r="T2744" t="s">
        <v>6204</v>
      </c>
      <c r="V2744" t="s">
        <v>18396</v>
      </c>
      <c r="W2744">
        <v>28103</v>
      </c>
    </row>
    <row r="2745" spans="1:23" x14ac:dyDescent="0.25">
      <c r="A2745" t="s">
        <v>18397</v>
      </c>
      <c r="B2745">
        <v>1</v>
      </c>
      <c r="C2745" t="s">
        <v>18398</v>
      </c>
      <c r="D2745" t="s">
        <v>64</v>
      </c>
      <c r="F2745" t="s">
        <v>6199</v>
      </c>
      <c r="G2745">
        <v>27</v>
      </c>
      <c r="H2745" t="s">
        <v>6647</v>
      </c>
      <c r="I2745" t="s">
        <v>18398</v>
      </c>
      <c r="J2745">
        <v>21856</v>
      </c>
      <c r="K2745">
        <v>2</v>
      </c>
      <c r="L2745" t="s">
        <v>18399</v>
      </c>
      <c r="M2745" t="s">
        <v>7070</v>
      </c>
      <c r="N2745">
        <v>24</v>
      </c>
      <c r="O2745" t="s">
        <v>18400</v>
      </c>
      <c r="P2745" t="s">
        <v>64</v>
      </c>
      <c r="R2745">
        <v>4362878</v>
      </c>
      <c r="T2745" t="s">
        <v>6454</v>
      </c>
      <c r="V2745" t="s">
        <v>12643</v>
      </c>
      <c r="W2745">
        <v>33161</v>
      </c>
    </row>
    <row r="2746" spans="1:23" x14ac:dyDescent="0.25">
      <c r="A2746" t="s">
        <v>18401</v>
      </c>
      <c r="B2746">
        <v>1</v>
      </c>
      <c r="C2746" t="s">
        <v>18402</v>
      </c>
      <c r="D2746" t="s">
        <v>126</v>
      </c>
      <c r="F2746" t="s">
        <v>6231</v>
      </c>
      <c r="G2746">
        <v>82</v>
      </c>
      <c r="H2746" t="s">
        <v>6200</v>
      </c>
      <c r="I2746" t="s">
        <v>18402</v>
      </c>
      <c r="J2746">
        <v>16466</v>
      </c>
      <c r="K2746">
        <v>1</v>
      </c>
      <c r="L2746" t="s">
        <v>7095</v>
      </c>
      <c r="M2746" t="s">
        <v>6270</v>
      </c>
      <c r="N2746">
        <v>28</v>
      </c>
      <c r="O2746" t="s">
        <v>18403</v>
      </c>
      <c r="P2746" t="s">
        <v>126</v>
      </c>
      <c r="R2746">
        <v>16705</v>
      </c>
      <c r="T2746" t="s">
        <v>6757</v>
      </c>
      <c r="V2746" t="s">
        <v>18404</v>
      </c>
      <c r="W2746">
        <v>27527</v>
      </c>
    </row>
    <row r="2747" spans="1:23" x14ac:dyDescent="0.25">
      <c r="A2747" t="s">
        <v>1543</v>
      </c>
      <c r="B2747">
        <v>1</v>
      </c>
      <c r="C2747" t="s">
        <v>1542</v>
      </c>
      <c r="D2747" t="s">
        <v>64</v>
      </c>
      <c r="F2747" t="s">
        <v>6199</v>
      </c>
      <c r="G2747">
        <v>31</v>
      </c>
      <c r="H2747" t="s">
        <v>7391</v>
      </c>
      <c r="I2747" t="s">
        <v>1542</v>
      </c>
      <c r="J2747">
        <v>25939</v>
      </c>
      <c r="K2747">
        <v>0</v>
      </c>
      <c r="L2747" t="s">
        <v>18405</v>
      </c>
      <c r="M2747" t="s">
        <v>10145</v>
      </c>
      <c r="N2747">
        <v>23</v>
      </c>
      <c r="O2747" t="s">
        <v>18406</v>
      </c>
      <c r="P2747" t="s">
        <v>64</v>
      </c>
      <c r="S2747">
        <v>4</v>
      </c>
      <c r="T2747" t="s">
        <v>6346</v>
      </c>
      <c r="U2747" t="s">
        <v>2208</v>
      </c>
      <c r="V2747" t="s">
        <v>18407</v>
      </c>
    </row>
    <row r="2748" spans="1:23" x14ac:dyDescent="0.25">
      <c r="A2748" t="s">
        <v>2054</v>
      </c>
      <c r="B2748">
        <v>1</v>
      </c>
      <c r="C2748" t="s">
        <v>5570</v>
      </c>
      <c r="D2748" t="s">
        <v>64</v>
      </c>
      <c r="E2748" t="s">
        <v>18408</v>
      </c>
      <c r="F2748" t="s">
        <v>6199</v>
      </c>
      <c r="G2748">
        <v>38</v>
      </c>
      <c r="H2748" t="s">
        <v>6289</v>
      </c>
      <c r="I2748" t="s">
        <v>5570</v>
      </c>
      <c r="J2748">
        <v>20990</v>
      </c>
      <c r="K2748">
        <v>7</v>
      </c>
      <c r="L2748" t="s">
        <v>18409</v>
      </c>
      <c r="M2748" t="s">
        <v>6361</v>
      </c>
      <c r="N2748">
        <v>28</v>
      </c>
      <c r="O2748" t="s">
        <v>18410</v>
      </c>
      <c r="P2748" t="s">
        <v>64</v>
      </c>
      <c r="R2748">
        <v>4035222</v>
      </c>
      <c r="T2748" t="s">
        <v>6454</v>
      </c>
      <c r="V2748" t="s">
        <v>10471</v>
      </c>
      <c r="W2748">
        <v>32014</v>
      </c>
    </row>
    <row r="2749" spans="1:23" x14ac:dyDescent="0.25">
      <c r="A2749" t="s">
        <v>18411</v>
      </c>
      <c r="B2749">
        <v>1</v>
      </c>
      <c r="C2749" t="s">
        <v>18412</v>
      </c>
      <c r="D2749" t="s">
        <v>102</v>
      </c>
      <c r="F2749" t="s">
        <v>6199</v>
      </c>
      <c r="G2749">
        <v>0</v>
      </c>
      <c r="H2749" t="s">
        <v>15116</v>
      </c>
      <c r="I2749" t="s">
        <v>18412</v>
      </c>
      <c r="J2749">
        <v>18310</v>
      </c>
      <c r="K2749">
        <v>9</v>
      </c>
      <c r="L2749" t="s">
        <v>11217</v>
      </c>
      <c r="M2749" t="s">
        <v>7166</v>
      </c>
      <c r="N2749">
        <v>32</v>
      </c>
      <c r="O2749" t="s">
        <v>18413</v>
      </c>
      <c r="P2749" t="s">
        <v>102</v>
      </c>
      <c r="R2749">
        <v>2979200</v>
      </c>
      <c r="T2749" t="s">
        <v>6313</v>
      </c>
      <c r="V2749" t="s">
        <v>18414</v>
      </c>
      <c r="W2749">
        <v>29529</v>
      </c>
    </row>
    <row r="2750" spans="1:23" x14ac:dyDescent="0.25">
      <c r="A2750" t="s">
        <v>18415</v>
      </c>
      <c r="B2750">
        <v>1</v>
      </c>
      <c r="C2750" t="s">
        <v>18416</v>
      </c>
      <c r="D2750" t="s">
        <v>29</v>
      </c>
      <c r="F2750" t="s">
        <v>6199</v>
      </c>
      <c r="G2750">
        <v>6</v>
      </c>
      <c r="H2750" t="s">
        <v>6296</v>
      </c>
      <c r="I2750" t="s">
        <v>18416</v>
      </c>
      <c r="J2750">
        <v>18261</v>
      </c>
      <c r="K2750">
        <v>6</v>
      </c>
      <c r="L2750" t="s">
        <v>7405</v>
      </c>
      <c r="M2750" t="s">
        <v>18417</v>
      </c>
      <c r="N2750">
        <v>28</v>
      </c>
      <c r="O2750" t="s">
        <v>18418</v>
      </c>
      <c r="P2750" t="s">
        <v>29</v>
      </c>
      <c r="R2750">
        <v>2576822</v>
      </c>
      <c r="T2750" t="s">
        <v>6212</v>
      </c>
      <c r="V2750" t="s">
        <v>18419</v>
      </c>
      <c r="W2750">
        <v>29516</v>
      </c>
    </row>
    <row r="2751" spans="1:23" x14ac:dyDescent="0.25">
      <c r="A2751" t="s">
        <v>2315</v>
      </c>
      <c r="B2751">
        <v>1</v>
      </c>
      <c r="C2751" t="s">
        <v>2685</v>
      </c>
      <c r="D2751" t="s">
        <v>126</v>
      </c>
      <c r="F2751" t="s">
        <v>6199</v>
      </c>
      <c r="G2751">
        <v>34</v>
      </c>
      <c r="H2751" t="s">
        <v>6462</v>
      </c>
      <c r="I2751" t="s">
        <v>2685</v>
      </c>
      <c r="J2751">
        <v>23487</v>
      </c>
      <c r="K2751">
        <v>4</v>
      </c>
      <c r="L2751" t="s">
        <v>7488</v>
      </c>
      <c r="M2751" t="s">
        <v>18420</v>
      </c>
      <c r="N2751">
        <v>27</v>
      </c>
      <c r="O2751" t="s">
        <v>18421</v>
      </c>
      <c r="P2751" t="s">
        <v>126</v>
      </c>
      <c r="S2751">
        <v>3</v>
      </c>
      <c r="T2751" t="s">
        <v>6264</v>
      </c>
      <c r="U2751" t="s">
        <v>2217</v>
      </c>
      <c r="V2751" t="s">
        <v>18422</v>
      </c>
    </row>
    <row r="2752" spans="1:23" x14ac:dyDescent="0.25">
      <c r="A2752" t="s">
        <v>18423</v>
      </c>
      <c r="B2752">
        <v>1</v>
      </c>
      <c r="C2752" t="s">
        <v>18424</v>
      </c>
      <c r="D2752" t="s">
        <v>64</v>
      </c>
      <c r="F2752" t="s">
        <v>6231</v>
      </c>
      <c r="G2752">
        <v>38</v>
      </c>
      <c r="H2752" t="s">
        <v>6629</v>
      </c>
      <c r="I2752" t="s">
        <v>18424</v>
      </c>
      <c r="J2752">
        <v>17254</v>
      </c>
      <c r="K2752">
        <v>5</v>
      </c>
      <c r="L2752" t="s">
        <v>18425</v>
      </c>
      <c r="M2752" t="s">
        <v>18426</v>
      </c>
      <c r="N2752">
        <v>32</v>
      </c>
      <c r="O2752" t="s">
        <v>18427</v>
      </c>
      <c r="P2752" t="s">
        <v>64</v>
      </c>
      <c r="R2752">
        <v>3423412</v>
      </c>
      <c r="T2752" t="s">
        <v>6249</v>
      </c>
      <c r="V2752" t="s">
        <v>18428</v>
      </c>
      <c r="W2752">
        <v>28379</v>
      </c>
    </row>
    <row r="2753" spans="1:23" x14ac:dyDescent="0.25">
      <c r="A2753" t="s">
        <v>18429</v>
      </c>
      <c r="B2753">
        <v>1</v>
      </c>
      <c r="C2753" t="s">
        <v>18430</v>
      </c>
      <c r="D2753" t="s">
        <v>126</v>
      </c>
      <c r="F2753" t="s">
        <v>6199</v>
      </c>
      <c r="G2753">
        <v>84</v>
      </c>
      <c r="H2753" t="s">
        <v>8040</v>
      </c>
      <c r="I2753" t="s">
        <v>18430</v>
      </c>
      <c r="K2753">
        <v>1</v>
      </c>
      <c r="L2753" t="s">
        <v>6734</v>
      </c>
      <c r="M2753" t="s">
        <v>6715</v>
      </c>
      <c r="N2753">
        <v>24</v>
      </c>
      <c r="O2753" t="s">
        <v>18431</v>
      </c>
      <c r="P2753" t="s">
        <v>126</v>
      </c>
      <c r="T2753" t="s">
        <v>6227</v>
      </c>
      <c r="V2753" t="s">
        <v>8588</v>
      </c>
    </row>
    <row r="2754" spans="1:23" x14ac:dyDescent="0.25">
      <c r="A2754" t="s">
        <v>18432</v>
      </c>
      <c r="B2754">
        <v>1</v>
      </c>
      <c r="C2754" t="s">
        <v>18433</v>
      </c>
      <c r="D2754" t="s">
        <v>64</v>
      </c>
      <c r="E2754" t="s">
        <v>18434</v>
      </c>
      <c r="F2754" t="s">
        <v>6199</v>
      </c>
      <c r="G2754">
        <v>33</v>
      </c>
      <c r="H2754" t="s">
        <v>6215</v>
      </c>
      <c r="I2754" t="s">
        <v>18433</v>
      </c>
      <c r="J2754">
        <v>21240</v>
      </c>
      <c r="K2754">
        <v>4</v>
      </c>
      <c r="L2754" t="s">
        <v>18435</v>
      </c>
      <c r="M2754" t="s">
        <v>10006</v>
      </c>
      <c r="N2754">
        <v>25</v>
      </c>
      <c r="O2754" t="s">
        <v>18436</v>
      </c>
      <c r="P2754" t="s">
        <v>64</v>
      </c>
      <c r="R2754">
        <v>4035102</v>
      </c>
      <c r="T2754" t="s">
        <v>6346</v>
      </c>
      <c r="V2754" t="s">
        <v>17401</v>
      </c>
      <c r="W2754">
        <v>32502</v>
      </c>
    </row>
    <row r="2755" spans="1:23" x14ac:dyDescent="0.25">
      <c r="A2755" t="s">
        <v>18437</v>
      </c>
      <c r="B2755">
        <v>1</v>
      </c>
      <c r="C2755" t="s">
        <v>18438</v>
      </c>
      <c r="D2755" t="s">
        <v>102</v>
      </c>
      <c r="F2755" t="s">
        <v>6199</v>
      </c>
      <c r="G2755">
        <v>6</v>
      </c>
      <c r="H2755" t="s">
        <v>6611</v>
      </c>
      <c r="I2755" t="s">
        <v>18438</v>
      </c>
      <c r="J2755">
        <v>26547</v>
      </c>
      <c r="K2755">
        <v>1</v>
      </c>
      <c r="L2755" t="s">
        <v>18439</v>
      </c>
      <c r="M2755" t="s">
        <v>6790</v>
      </c>
      <c r="O2755" t="s">
        <v>18440</v>
      </c>
      <c r="P2755" t="s">
        <v>102</v>
      </c>
      <c r="T2755" t="s">
        <v>6264</v>
      </c>
    </row>
    <row r="2756" spans="1:23" x14ac:dyDescent="0.25">
      <c r="A2756" t="s">
        <v>18441</v>
      </c>
      <c r="B2756">
        <v>1</v>
      </c>
      <c r="C2756" t="s">
        <v>18442</v>
      </c>
      <c r="D2756" t="s">
        <v>102</v>
      </c>
      <c r="F2756" t="s">
        <v>6199</v>
      </c>
      <c r="G2756">
        <v>86</v>
      </c>
      <c r="H2756" t="s">
        <v>6296</v>
      </c>
      <c r="I2756" t="s">
        <v>18442</v>
      </c>
      <c r="K2756">
        <v>1</v>
      </c>
      <c r="L2756" t="s">
        <v>7800</v>
      </c>
      <c r="M2756" t="s">
        <v>8157</v>
      </c>
      <c r="N2756">
        <v>25</v>
      </c>
      <c r="O2756" t="s">
        <v>18443</v>
      </c>
      <c r="P2756" t="s">
        <v>102</v>
      </c>
      <c r="T2756" t="s">
        <v>6212</v>
      </c>
      <c r="V2756" t="s">
        <v>18444</v>
      </c>
    </row>
    <row r="2757" spans="1:23" x14ac:dyDescent="0.25">
      <c r="A2757" t="s">
        <v>2120</v>
      </c>
      <c r="B2757">
        <v>1</v>
      </c>
      <c r="C2757" t="s">
        <v>5434</v>
      </c>
      <c r="D2757" t="s">
        <v>64</v>
      </c>
      <c r="F2757" t="s">
        <v>6199</v>
      </c>
      <c r="G2757">
        <v>26</v>
      </c>
      <c r="H2757" t="s">
        <v>6868</v>
      </c>
      <c r="I2757" t="s">
        <v>5434</v>
      </c>
      <c r="J2757">
        <v>21773</v>
      </c>
      <c r="K2757">
        <v>4</v>
      </c>
      <c r="L2757" t="s">
        <v>18445</v>
      </c>
      <c r="M2757" t="s">
        <v>18446</v>
      </c>
      <c r="N2757">
        <v>25</v>
      </c>
      <c r="O2757" t="s">
        <v>18447</v>
      </c>
      <c r="P2757" t="s">
        <v>64</v>
      </c>
      <c r="R2757">
        <v>4242873</v>
      </c>
      <c r="T2757" t="s">
        <v>6446</v>
      </c>
      <c r="V2757" t="s">
        <v>18448</v>
      </c>
      <c r="W2757">
        <v>32892</v>
      </c>
    </row>
    <row r="2758" spans="1:23" x14ac:dyDescent="0.25">
      <c r="A2758" t="s">
        <v>18449</v>
      </c>
      <c r="B2758">
        <v>1</v>
      </c>
      <c r="C2758" t="s">
        <v>18450</v>
      </c>
      <c r="D2758" t="s">
        <v>126</v>
      </c>
      <c r="F2758" t="s">
        <v>6199</v>
      </c>
      <c r="G2758">
        <v>46</v>
      </c>
      <c r="H2758" t="s">
        <v>6781</v>
      </c>
      <c r="I2758" t="s">
        <v>18450</v>
      </c>
      <c r="J2758">
        <v>26971</v>
      </c>
      <c r="K2758">
        <v>0</v>
      </c>
      <c r="L2758" t="s">
        <v>18451</v>
      </c>
      <c r="M2758" t="s">
        <v>6655</v>
      </c>
      <c r="O2758" t="s">
        <v>18452</v>
      </c>
      <c r="P2758" t="s">
        <v>126</v>
      </c>
      <c r="T2758" t="s">
        <v>6204</v>
      </c>
      <c r="U2758" t="s">
        <v>72</v>
      </c>
    </row>
    <row r="2759" spans="1:23" x14ac:dyDescent="0.25">
      <c r="A2759" t="s">
        <v>2177</v>
      </c>
      <c r="B2759">
        <v>1</v>
      </c>
      <c r="C2759" t="s">
        <v>18453</v>
      </c>
      <c r="D2759" t="s">
        <v>29</v>
      </c>
      <c r="E2759" t="s">
        <v>18454</v>
      </c>
      <c r="F2759" t="s">
        <v>6199</v>
      </c>
      <c r="G2759">
        <v>15</v>
      </c>
      <c r="H2759" t="s">
        <v>6232</v>
      </c>
      <c r="I2759" t="s">
        <v>18453</v>
      </c>
      <c r="J2759">
        <v>19191</v>
      </c>
      <c r="K2759">
        <v>7</v>
      </c>
      <c r="L2759" t="s">
        <v>18455</v>
      </c>
      <c r="M2759" t="s">
        <v>6715</v>
      </c>
      <c r="N2759">
        <v>29</v>
      </c>
      <c r="O2759" t="s">
        <v>18456</v>
      </c>
      <c r="P2759" t="s">
        <v>29</v>
      </c>
      <c r="R2759">
        <v>3051308</v>
      </c>
      <c r="T2759" t="s">
        <v>6346</v>
      </c>
      <c r="V2759" t="s">
        <v>16063</v>
      </c>
      <c r="W2759">
        <v>30538</v>
      </c>
    </row>
    <row r="2760" spans="1:23" x14ac:dyDescent="0.25">
      <c r="A2760" t="s">
        <v>18457</v>
      </c>
      <c r="B2760">
        <v>1</v>
      </c>
      <c r="C2760" t="s">
        <v>18458</v>
      </c>
      <c r="D2760" t="s">
        <v>102</v>
      </c>
      <c r="E2760" t="s">
        <v>18459</v>
      </c>
      <c r="F2760" t="s">
        <v>6199</v>
      </c>
      <c r="G2760">
        <v>18</v>
      </c>
      <c r="H2760" t="s">
        <v>8155</v>
      </c>
      <c r="I2760" t="s">
        <v>18458</v>
      </c>
      <c r="J2760">
        <v>19251</v>
      </c>
      <c r="K2760">
        <v>5</v>
      </c>
      <c r="L2760" t="s">
        <v>6789</v>
      </c>
      <c r="M2760" t="s">
        <v>7386</v>
      </c>
      <c r="N2760">
        <v>28</v>
      </c>
      <c r="O2760" t="s">
        <v>18460</v>
      </c>
      <c r="P2760" t="s">
        <v>102</v>
      </c>
      <c r="R2760">
        <v>2969967</v>
      </c>
      <c r="T2760" t="s">
        <v>6313</v>
      </c>
      <c r="V2760" t="s">
        <v>18461</v>
      </c>
      <c r="W2760">
        <v>30643</v>
      </c>
    </row>
    <row r="2761" spans="1:23" x14ac:dyDescent="0.25">
      <c r="A2761" t="s">
        <v>18462</v>
      </c>
      <c r="B2761">
        <v>1</v>
      </c>
      <c r="C2761" t="s">
        <v>18463</v>
      </c>
      <c r="D2761" t="s">
        <v>64</v>
      </c>
      <c r="F2761" t="s">
        <v>6231</v>
      </c>
      <c r="G2761">
        <v>29</v>
      </c>
      <c r="H2761" t="s">
        <v>6383</v>
      </c>
      <c r="I2761" t="s">
        <v>18463</v>
      </c>
      <c r="K2761">
        <v>1</v>
      </c>
      <c r="L2761" t="s">
        <v>18464</v>
      </c>
      <c r="M2761" t="s">
        <v>8655</v>
      </c>
      <c r="N2761">
        <v>23</v>
      </c>
      <c r="O2761" t="s">
        <v>18465</v>
      </c>
      <c r="P2761" t="s">
        <v>64</v>
      </c>
      <c r="T2761" t="s">
        <v>6446</v>
      </c>
      <c r="V2761" t="s">
        <v>18466</v>
      </c>
    </row>
    <row r="2762" spans="1:23" x14ac:dyDescent="0.25">
      <c r="A2762" t="s">
        <v>869</v>
      </c>
      <c r="B2762">
        <v>1</v>
      </c>
      <c r="C2762" t="s">
        <v>18467</v>
      </c>
      <c r="D2762" t="s">
        <v>64</v>
      </c>
      <c r="F2762" t="s">
        <v>6231</v>
      </c>
      <c r="G2762">
        <v>43</v>
      </c>
      <c r="H2762" t="s">
        <v>6351</v>
      </c>
      <c r="I2762" t="s">
        <v>18467</v>
      </c>
      <c r="J2762">
        <v>17333</v>
      </c>
      <c r="K2762">
        <v>7</v>
      </c>
      <c r="L2762" t="s">
        <v>7045</v>
      </c>
      <c r="M2762" t="s">
        <v>18468</v>
      </c>
      <c r="N2762">
        <v>29</v>
      </c>
      <c r="O2762" t="s">
        <v>18469</v>
      </c>
      <c r="P2762" t="s">
        <v>64</v>
      </c>
      <c r="R2762">
        <v>3124451</v>
      </c>
      <c r="T2762" t="s">
        <v>6204</v>
      </c>
      <c r="V2762" t="s">
        <v>18470</v>
      </c>
      <c r="W2762">
        <v>28938</v>
      </c>
    </row>
    <row r="2763" spans="1:23" x14ac:dyDescent="0.25">
      <c r="A2763" t="s">
        <v>18471</v>
      </c>
      <c r="B2763">
        <v>1</v>
      </c>
      <c r="C2763" t="s">
        <v>18472</v>
      </c>
      <c r="D2763" t="s">
        <v>126</v>
      </c>
      <c r="F2763" t="s">
        <v>6199</v>
      </c>
      <c r="G2763">
        <v>81</v>
      </c>
      <c r="H2763" t="s">
        <v>6658</v>
      </c>
      <c r="I2763" t="s">
        <v>18472</v>
      </c>
      <c r="J2763">
        <v>21955</v>
      </c>
      <c r="K2763">
        <v>2</v>
      </c>
      <c r="L2763" t="s">
        <v>15146</v>
      </c>
      <c r="M2763" t="s">
        <v>9073</v>
      </c>
      <c r="N2763">
        <v>24</v>
      </c>
      <c r="O2763" t="s">
        <v>18473</v>
      </c>
      <c r="P2763" t="s">
        <v>126</v>
      </c>
      <c r="R2763">
        <v>4036189</v>
      </c>
      <c r="T2763" t="s">
        <v>6204</v>
      </c>
      <c r="V2763" t="s">
        <v>18474</v>
      </c>
      <c r="W2763">
        <v>33208</v>
      </c>
    </row>
    <row r="2764" spans="1:23" x14ac:dyDescent="0.25">
      <c r="A2764" t="s">
        <v>18475</v>
      </c>
      <c r="B2764">
        <v>1</v>
      </c>
      <c r="C2764" t="s">
        <v>18476</v>
      </c>
      <c r="D2764" t="s">
        <v>64</v>
      </c>
      <c r="F2764" t="s">
        <v>6199</v>
      </c>
      <c r="H2764" t="s">
        <v>6629</v>
      </c>
      <c r="I2764" t="s">
        <v>18476</v>
      </c>
      <c r="K2764">
        <v>0</v>
      </c>
      <c r="L2764" t="s">
        <v>7832</v>
      </c>
      <c r="M2764" t="s">
        <v>12622</v>
      </c>
      <c r="O2764" t="s">
        <v>18477</v>
      </c>
      <c r="P2764" t="s">
        <v>64</v>
      </c>
      <c r="T2764" t="s">
        <v>6313</v>
      </c>
    </row>
    <row r="2765" spans="1:23" x14ac:dyDescent="0.25">
      <c r="A2765" t="s">
        <v>18478</v>
      </c>
      <c r="B2765">
        <v>1</v>
      </c>
      <c r="C2765" t="s">
        <v>18479</v>
      </c>
      <c r="D2765" t="s">
        <v>6787</v>
      </c>
      <c r="E2765" t="s">
        <v>18480</v>
      </c>
      <c r="F2765" t="s">
        <v>6199</v>
      </c>
      <c r="G2765">
        <v>41</v>
      </c>
      <c r="H2765" t="s">
        <v>7921</v>
      </c>
      <c r="I2765" t="s">
        <v>18479</v>
      </c>
      <c r="J2765">
        <v>20948</v>
      </c>
      <c r="K2765">
        <v>3</v>
      </c>
      <c r="L2765" t="s">
        <v>16680</v>
      </c>
      <c r="M2765" t="s">
        <v>6796</v>
      </c>
      <c r="N2765">
        <v>26</v>
      </c>
      <c r="O2765" t="s">
        <v>18481</v>
      </c>
      <c r="P2765" t="s">
        <v>64</v>
      </c>
      <c r="R2765">
        <v>3921970</v>
      </c>
      <c r="T2765" t="s">
        <v>6264</v>
      </c>
      <c r="V2765" t="s">
        <v>15991</v>
      </c>
      <c r="W2765">
        <v>32007</v>
      </c>
    </row>
    <row r="2766" spans="1:23" x14ac:dyDescent="0.25">
      <c r="A2766" t="s">
        <v>1107</v>
      </c>
      <c r="B2766">
        <v>1</v>
      </c>
      <c r="C2766" t="s">
        <v>1106</v>
      </c>
      <c r="D2766" t="s">
        <v>126</v>
      </c>
      <c r="F2766" t="s">
        <v>6199</v>
      </c>
      <c r="G2766">
        <v>86</v>
      </c>
      <c r="H2766" t="s">
        <v>6988</v>
      </c>
      <c r="I2766" t="s">
        <v>1106</v>
      </c>
      <c r="J2766">
        <v>24102</v>
      </c>
      <c r="K2766">
        <v>3</v>
      </c>
      <c r="L2766" t="s">
        <v>8081</v>
      </c>
      <c r="M2766" t="s">
        <v>18482</v>
      </c>
      <c r="N2766">
        <v>26</v>
      </c>
      <c r="O2766" t="s">
        <v>18483</v>
      </c>
      <c r="P2766" t="s">
        <v>126</v>
      </c>
      <c r="S2766">
        <v>1</v>
      </c>
      <c r="T2766" t="s">
        <v>6204</v>
      </c>
      <c r="U2766" t="s">
        <v>2233</v>
      </c>
      <c r="V2766" t="s">
        <v>6314</v>
      </c>
    </row>
    <row r="2767" spans="1:23" x14ac:dyDescent="0.25">
      <c r="A2767" t="s">
        <v>1800</v>
      </c>
      <c r="B2767">
        <v>1</v>
      </c>
      <c r="C2767" t="s">
        <v>2678</v>
      </c>
      <c r="D2767" t="s">
        <v>102</v>
      </c>
      <c r="E2767" t="s">
        <v>18484</v>
      </c>
      <c r="F2767" t="s">
        <v>6199</v>
      </c>
      <c r="G2767">
        <v>3</v>
      </c>
      <c r="H2767" t="s">
        <v>6410</v>
      </c>
      <c r="I2767" t="s">
        <v>2678</v>
      </c>
      <c r="J2767">
        <v>16389</v>
      </c>
      <c r="K2767">
        <v>12</v>
      </c>
      <c r="L2767" t="s">
        <v>18485</v>
      </c>
      <c r="M2767" t="s">
        <v>18486</v>
      </c>
      <c r="N2767">
        <v>33</v>
      </c>
      <c r="O2767" t="s">
        <v>18487</v>
      </c>
      <c r="P2767" t="s">
        <v>102</v>
      </c>
      <c r="R2767">
        <v>16733</v>
      </c>
      <c r="S2767">
        <v>5</v>
      </c>
      <c r="T2767" t="s">
        <v>6346</v>
      </c>
      <c r="U2767" t="s">
        <v>92</v>
      </c>
      <c r="V2767" t="s">
        <v>18488</v>
      </c>
      <c r="W2767">
        <v>27540</v>
      </c>
    </row>
    <row r="2768" spans="1:23" x14ac:dyDescent="0.25">
      <c r="A2768" t="s">
        <v>18489</v>
      </c>
      <c r="B2768">
        <v>1</v>
      </c>
      <c r="C2768" t="s">
        <v>18490</v>
      </c>
      <c r="D2768" t="s">
        <v>6610</v>
      </c>
      <c r="F2768" t="s">
        <v>6199</v>
      </c>
      <c r="G2768">
        <v>7</v>
      </c>
      <c r="H2768" t="s">
        <v>6296</v>
      </c>
      <c r="I2768" t="s">
        <v>18490</v>
      </c>
      <c r="J2768">
        <v>22218</v>
      </c>
      <c r="K2768">
        <v>6</v>
      </c>
      <c r="L2768" t="s">
        <v>18491</v>
      </c>
      <c r="M2768" t="s">
        <v>18492</v>
      </c>
      <c r="N2768">
        <v>31</v>
      </c>
      <c r="O2768" t="s">
        <v>18493</v>
      </c>
      <c r="P2768" t="s">
        <v>6610</v>
      </c>
      <c r="R2768">
        <v>3125280</v>
      </c>
      <c r="T2768" t="s">
        <v>6212</v>
      </c>
      <c r="U2768" t="s">
        <v>68</v>
      </c>
      <c r="V2768" t="s">
        <v>18494</v>
      </c>
      <c r="W2768">
        <v>32942</v>
      </c>
    </row>
    <row r="2769" spans="1:23" x14ac:dyDescent="0.25">
      <c r="A2769" t="s">
        <v>18495</v>
      </c>
      <c r="B2769">
        <v>1</v>
      </c>
      <c r="C2769" t="s">
        <v>18496</v>
      </c>
      <c r="D2769" t="s">
        <v>29</v>
      </c>
      <c r="F2769" t="s">
        <v>6199</v>
      </c>
      <c r="H2769" t="s">
        <v>6296</v>
      </c>
      <c r="I2769" t="s">
        <v>18496</v>
      </c>
      <c r="K2769">
        <v>1</v>
      </c>
      <c r="L2769" t="s">
        <v>18497</v>
      </c>
      <c r="M2769" t="s">
        <v>10939</v>
      </c>
      <c r="N2769">
        <v>25</v>
      </c>
      <c r="O2769" t="s">
        <v>18498</v>
      </c>
      <c r="P2769" t="s">
        <v>29</v>
      </c>
      <c r="T2769" t="s">
        <v>6204</v>
      </c>
      <c r="V2769" t="s">
        <v>8233</v>
      </c>
    </row>
    <row r="2770" spans="1:23" x14ac:dyDescent="0.25">
      <c r="A2770" t="s">
        <v>18499</v>
      </c>
      <c r="B2770">
        <v>1</v>
      </c>
      <c r="C2770" t="s">
        <v>18500</v>
      </c>
      <c r="D2770" t="s">
        <v>102</v>
      </c>
      <c r="F2770" t="s">
        <v>6199</v>
      </c>
      <c r="G2770">
        <v>83</v>
      </c>
      <c r="H2770" t="s">
        <v>6629</v>
      </c>
      <c r="I2770" t="s">
        <v>18500</v>
      </c>
      <c r="J2770">
        <v>25333</v>
      </c>
      <c r="K2770">
        <v>2</v>
      </c>
      <c r="L2770" t="s">
        <v>6625</v>
      </c>
      <c r="M2770" t="s">
        <v>18501</v>
      </c>
      <c r="N2770">
        <v>25</v>
      </c>
      <c r="O2770" t="s">
        <v>18502</v>
      </c>
      <c r="P2770" t="s">
        <v>102</v>
      </c>
      <c r="Q2770" t="s">
        <v>6922</v>
      </c>
      <c r="T2770" t="s">
        <v>6204</v>
      </c>
      <c r="V2770" t="s">
        <v>18503</v>
      </c>
    </row>
    <row r="2771" spans="1:23" x14ac:dyDescent="0.25">
      <c r="A2771" t="s">
        <v>18504</v>
      </c>
      <c r="B2771">
        <v>1</v>
      </c>
      <c r="C2771" t="s">
        <v>18505</v>
      </c>
      <c r="F2771" t="s">
        <v>6231</v>
      </c>
      <c r="G2771">
        <v>0</v>
      </c>
      <c r="H2771" t="s">
        <v>30</v>
      </c>
      <c r="I2771" t="s">
        <v>18505</v>
      </c>
      <c r="J2771">
        <v>18794</v>
      </c>
      <c r="K2771">
        <v>0</v>
      </c>
      <c r="L2771" t="s">
        <v>7870</v>
      </c>
      <c r="M2771" t="s">
        <v>18506</v>
      </c>
      <c r="O2771" t="s">
        <v>18507</v>
      </c>
      <c r="P2771" t="s">
        <v>30</v>
      </c>
      <c r="T2771" t="s">
        <v>30</v>
      </c>
    </row>
    <row r="2772" spans="1:23" x14ac:dyDescent="0.25">
      <c r="A2772" t="s">
        <v>18508</v>
      </c>
      <c r="B2772">
        <v>1</v>
      </c>
      <c r="C2772" t="s">
        <v>18509</v>
      </c>
      <c r="D2772" t="s">
        <v>29</v>
      </c>
      <c r="F2772" t="s">
        <v>6199</v>
      </c>
      <c r="H2772" t="s">
        <v>6215</v>
      </c>
      <c r="I2772" t="s">
        <v>18509</v>
      </c>
      <c r="K2772">
        <v>1</v>
      </c>
      <c r="L2772" t="s">
        <v>6013</v>
      </c>
      <c r="M2772" t="s">
        <v>18510</v>
      </c>
      <c r="O2772" t="s">
        <v>18511</v>
      </c>
      <c r="P2772" t="s">
        <v>29</v>
      </c>
      <c r="T2772" t="s">
        <v>6204</v>
      </c>
    </row>
    <row r="2773" spans="1:23" x14ac:dyDescent="0.25">
      <c r="A2773" t="s">
        <v>18512</v>
      </c>
      <c r="B2773">
        <v>1</v>
      </c>
      <c r="C2773" t="s">
        <v>18513</v>
      </c>
      <c r="D2773" t="s">
        <v>64</v>
      </c>
      <c r="F2773" t="s">
        <v>6231</v>
      </c>
      <c r="G2773">
        <v>35</v>
      </c>
      <c r="H2773" t="s">
        <v>6776</v>
      </c>
      <c r="I2773" t="s">
        <v>18513</v>
      </c>
      <c r="J2773">
        <v>18773</v>
      </c>
      <c r="K2773">
        <v>0</v>
      </c>
      <c r="L2773" t="s">
        <v>9765</v>
      </c>
      <c r="M2773" t="s">
        <v>14612</v>
      </c>
      <c r="N2773">
        <v>25</v>
      </c>
      <c r="O2773" t="s">
        <v>18514</v>
      </c>
      <c r="P2773" t="s">
        <v>64</v>
      </c>
      <c r="T2773" t="s">
        <v>6256</v>
      </c>
      <c r="V2773" t="s">
        <v>11560</v>
      </c>
      <c r="W2773">
        <v>30070</v>
      </c>
    </row>
    <row r="2774" spans="1:23" x14ac:dyDescent="0.25">
      <c r="A2774" t="s">
        <v>18515</v>
      </c>
      <c r="B2774">
        <v>1</v>
      </c>
      <c r="C2774" t="s">
        <v>18516</v>
      </c>
      <c r="D2774" t="s">
        <v>102</v>
      </c>
      <c r="E2774" t="s">
        <v>18517</v>
      </c>
      <c r="F2774" t="s">
        <v>6199</v>
      </c>
      <c r="G2774">
        <v>0</v>
      </c>
      <c r="H2774" t="s">
        <v>6342</v>
      </c>
      <c r="I2774" t="s">
        <v>18516</v>
      </c>
      <c r="J2774">
        <v>19671</v>
      </c>
      <c r="K2774">
        <v>5</v>
      </c>
      <c r="L2774" t="s">
        <v>11439</v>
      </c>
      <c r="M2774" t="s">
        <v>6338</v>
      </c>
      <c r="N2774">
        <v>28</v>
      </c>
      <c r="O2774" t="s">
        <v>18518</v>
      </c>
      <c r="P2774" t="s">
        <v>102</v>
      </c>
      <c r="R2774">
        <v>2971397</v>
      </c>
      <c r="T2774" t="s">
        <v>6219</v>
      </c>
      <c r="V2774" t="s">
        <v>18519</v>
      </c>
      <c r="W2774">
        <v>30901</v>
      </c>
    </row>
    <row r="2775" spans="1:23" x14ac:dyDescent="0.25">
      <c r="A2775" t="s">
        <v>2301</v>
      </c>
      <c r="B2775">
        <v>1</v>
      </c>
      <c r="C2775" t="s">
        <v>2672</v>
      </c>
      <c r="D2775" t="s">
        <v>126</v>
      </c>
      <c r="F2775" t="s">
        <v>6199</v>
      </c>
      <c r="G2775">
        <v>85</v>
      </c>
      <c r="H2775" t="s">
        <v>6395</v>
      </c>
      <c r="I2775" t="s">
        <v>2672</v>
      </c>
      <c r="J2775">
        <v>25513</v>
      </c>
      <c r="K2775">
        <v>2</v>
      </c>
      <c r="L2775" t="s">
        <v>11796</v>
      </c>
      <c r="M2775" t="s">
        <v>18520</v>
      </c>
      <c r="N2775">
        <v>26</v>
      </c>
      <c r="O2775" t="s">
        <v>18521</v>
      </c>
      <c r="P2775" t="s">
        <v>126</v>
      </c>
      <c r="Q2775" t="s">
        <v>6922</v>
      </c>
      <c r="S2775">
        <v>6</v>
      </c>
      <c r="T2775" t="s">
        <v>6355</v>
      </c>
      <c r="U2775" t="s">
        <v>2231</v>
      </c>
      <c r="V2775" t="s">
        <v>18522</v>
      </c>
    </row>
    <row r="2776" spans="1:23" x14ac:dyDescent="0.25">
      <c r="A2776" t="s">
        <v>18523</v>
      </c>
      <c r="B2776">
        <v>1</v>
      </c>
      <c r="C2776" t="s">
        <v>18524</v>
      </c>
      <c r="D2776" t="s">
        <v>102</v>
      </c>
      <c r="F2776" t="s">
        <v>6199</v>
      </c>
      <c r="G2776">
        <v>14</v>
      </c>
      <c r="H2776" t="s">
        <v>7860</v>
      </c>
      <c r="I2776" t="s">
        <v>18524</v>
      </c>
      <c r="K2776">
        <v>1</v>
      </c>
      <c r="L2776" t="s">
        <v>7437</v>
      </c>
      <c r="M2776" t="s">
        <v>18525</v>
      </c>
      <c r="N2776">
        <v>24</v>
      </c>
      <c r="O2776" t="s">
        <v>18526</v>
      </c>
      <c r="P2776" t="s">
        <v>102</v>
      </c>
      <c r="T2776" t="s">
        <v>6346</v>
      </c>
      <c r="V2776" t="s">
        <v>18527</v>
      </c>
    </row>
    <row r="2777" spans="1:23" x14ac:dyDescent="0.25">
      <c r="A2777" t="s">
        <v>18528</v>
      </c>
      <c r="B2777">
        <v>1</v>
      </c>
      <c r="C2777" t="s">
        <v>18529</v>
      </c>
      <c r="D2777" t="s">
        <v>102</v>
      </c>
      <c r="F2777" t="s">
        <v>6231</v>
      </c>
      <c r="G2777">
        <v>88</v>
      </c>
      <c r="H2777" t="s">
        <v>6697</v>
      </c>
      <c r="I2777" t="s">
        <v>18529</v>
      </c>
      <c r="J2777">
        <v>19194</v>
      </c>
      <c r="K2777">
        <v>5</v>
      </c>
      <c r="L2777" t="s">
        <v>18530</v>
      </c>
      <c r="M2777" t="s">
        <v>12622</v>
      </c>
      <c r="N2777">
        <v>29</v>
      </c>
      <c r="O2777" t="s">
        <v>18531</v>
      </c>
      <c r="P2777" t="s">
        <v>102</v>
      </c>
      <c r="R2777">
        <v>2976222</v>
      </c>
      <c r="T2777" t="s">
        <v>6346</v>
      </c>
      <c r="V2777" t="s">
        <v>17378</v>
      </c>
      <c r="W2777">
        <v>30505</v>
      </c>
    </row>
    <row r="2778" spans="1:23" x14ac:dyDescent="0.25">
      <c r="A2778" t="s">
        <v>18532</v>
      </c>
      <c r="B2778">
        <v>1</v>
      </c>
      <c r="C2778" t="s">
        <v>18533</v>
      </c>
      <c r="F2778" t="s">
        <v>6231</v>
      </c>
      <c r="G2778">
        <v>0</v>
      </c>
      <c r="H2778" t="s">
        <v>30</v>
      </c>
      <c r="I2778" t="s">
        <v>18533</v>
      </c>
      <c r="J2778">
        <v>19136</v>
      </c>
      <c r="K2778">
        <v>0</v>
      </c>
      <c r="L2778" t="s">
        <v>6240</v>
      </c>
      <c r="M2778" t="s">
        <v>18534</v>
      </c>
      <c r="O2778" t="s">
        <v>18535</v>
      </c>
      <c r="P2778" t="s">
        <v>30</v>
      </c>
      <c r="T2778" t="s">
        <v>30</v>
      </c>
    </row>
    <row r="2779" spans="1:23" x14ac:dyDescent="0.25">
      <c r="A2779" t="s">
        <v>18536</v>
      </c>
      <c r="B2779">
        <v>1</v>
      </c>
      <c r="C2779" t="s">
        <v>18537</v>
      </c>
      <c r="D2779" t="s">
        <v>64</v>
      </c>
      <c r="F2779" t="s">
        <v>6199</v>
      </c>
      <c r="G2779">
        <v>26</v>
      </c>
      <c r="H2779" t="s">
        <v>7391</v>
      </c>
      <c r="I2779" t="s">
        <v>18537</v>
      </c>
      <c r="J2779">
        <v>26029</v>
      </c>
      <c r="K2779">
        <v>1</v>
      </c>
      <c r="L2779" t="s">
        <v>9336</v>
      </c>
      <c r="M2779" t="s">
        <v>18538</v>
      </c>
      <c r="N2779">
        <v>22</v>
      </c>
      <c r="O2779" t="s">
        <v>18539</v>
      </c>
      <c r="P2779" t="s">
        <v>64</v>
      </c>
      <c r="S2779">
        <v>5</v>
      </c>
      <c r="T2779" t="s">
        <v>6264</v>
      </c>
      <c r="U2779" t="s">
        <v>28</v>
      </c>
      <c r="V2779" t="s">
        <v>18540</v>
      </c>
    </row>
    <row r="2780" spans="1:23" x14ac:dyDescent="0.25">
      <c r="A2780" t="s">
        <v>18541</v>
      </c>
      <c r="B2780">
        <v>1</v>
      </c>
      <c r="C2780" t="s">
        <v>18542</v>
      </c>
      <c r="D2780" t="s">
        <v>126</v>
      </c>
      <c r="E2780" t="s">
        <v>18543</v>
      </c>
      <c r="F2780" t="s">
        <v>6231</v>
      </c>
      <c r="G2780">
        <v>85</v>
      </c>
      <c r="H2780" t="s">
        <v>6753</v>
      </c>
      <c r="I2780" t="s">
        <v>18542</v>
      </c>
      <c r="J2780">
        <v>21275</v>
      </c>
      <c r="K2780">
        <v>3</v>
      </c>
      <c r="L2780" t="s">
        <v>6989</v>
      </c>
      <c r="M2780" t="s">
        <v>18544</v>
      </c>
      <c r="N2780">
        <v>25</v>
      </c>
      <c r="O2780" t="s">
        <v>18545</v>
      </c>
      <c r="P2780" t="s">
        <v>126</v>
      </c>
      <c r="R2780">
        <v>3127376</v>
      </c>
      <c r="T2780" t="s">
        <v>6355</v>
      </c>
      <c r="V2780" t="s">
        <v>18546</v>
      </c>
      <c r="W2780">
        <v>32314</v>
      </c>
    </row>
    <row r="2781" spans="1:23" x14ac:dyDescent="0.25">
      <c r="A2781" t="s">
        <v>18547</v>
      </c>
      <c r="B2781">
        <v>1</v>
      </c>
      <c r="C2781" t="s">
        <v>18548</v>
      </c>
      <c r="D2781" t="s">
        <v>102</v>
      </c>
      <c r="F2781" t="s">
        <v>6231</v>
      </c>
      <c r="G2781">
        <v>14</v>
      </c>
      <c r="H2781" t="s">
        <v>6776</v>
      </c>
      <c r="I2781" t="s">
        <v>18548</v>
      </c>
      <c r="J2781">
        <v>17191</v>
      </c>
      <c r="K2781">
        <v>1</v>
      </c>
      <c r="L2781" t="s">
        <v>9210</v>
      </c>
      <c r="M2781" t="s">
        <v>8746</v>
      </c>
      <c r="N2781">
        <v>26</v>
      </c>
      <c r="O2781" t="s">
        <v>18549</v>
      </c>
      <c r="P2781" t="s">
        <v>102</v>
      </c>
      <c r="R2781">
        <v>2507284</v>
      </c>
      <c r="T2781" t="s">
        <v>6324</v>
      </c>
      <c r="V2781" t="s">
        <v>18550</v>
      </c>
      <c r="W2781">
        <v>28757</v>
      </c>
    </row>
    <row r="2782" spans="1:23" x14ac:dyDescent="0.25">
      <c r="A2782" t="s">
        <v>18551</v>
      </c>
      <c r="B2782">
        <v>1</v>
      </c>
      <c r="C2782" t="s">
        <v>18552</v>
      </c>
      <c r="D2782" t="s">
        <v>102</v>
      </c>
      <c r="F2782" t="s">
        <v>6199</v>
      </c>
      <c r="H2782" t="s">
        <v>6252</v>
      </c>
      <c r="I2782" t="s">
        <v>18552</v>
      </c>
      <c r="K2782">
        <v>1</v>
      </c>
      <c r="L2782" t="s">
        <v>12673</v>
      </c>
      <c r="M2782" t="s">
        <v>18553</v>
      </c>
      <c r="O2782" t="s">
        <v>18554</v>
      </c>
      <c r="P2782" t="s">
        <v>102</v>
      </c>
      <c r="T2782" t="s">
        <v>6446</v>
      </c>
    </row>
    <row r="2783" spans="1:23" x14ac:dyDescent="0.25">
      <c r="A2783" t="s">
        <v>18555</v>
      </c>
      <c r="B2783">
        <v>1</v>
      </c>
      <c r="C2783" t="s">
        <v>18556</v>
      </c>
      <c r="D2783" t="s">
        <v>102</v>
      </c>
      <c r="E2783" t="s">
        <v>18557</v>
      </c>
      <c r="F2783" t="s">
        <v>6199</v>
      </c>
      <c r="G2783">
        <v>0</v>
      </c>
      <c r="H2783" t="s">
        <v>6260</v>
      </c>
      <c r="I2783" t="s">
        <v>18556</v>
      </c>
      <c r="J2783">
        <v>20388</v>
      </c>
      <c r="K2783">
        <v>4</v>
      </c>
      <c r="L2783" t="s">
        <v>18558</v>
      </c>
      <c r="M2783" t="s">
        <v>18559</v>
      </c>
      <c r="N2783">
        <v>26</v>
      </c>
      <c r="O2783" t="s">
        <v>18560</v>
      </c>
      <c r="P2783" t="s">
        <v>102</v>
      </c>
      <c r="R2783">
        <v>3121398</v>
      </c>
      <c r="T2783" t="s">
        <v>6446</v>
      </c>
      <c r="V2783" t="s">
        <v>11408</v>
      </c>
      <c r="W2783">
        <v>31404</v>
      </c>
    </row>
    <row r="2784" spans="1:23" x14ac:dyDescent="0.25">
      <c r="A2784" t="s">
        <v>18561</v>
      </c>
      <c r="B2784">
        <v>1</v>
      </c>
      <c r="C2784" t="s">
        <v>18562</v>
      </c>
      <c r="D2784" t="s">
        <v>64</v>
      </c>
      <c r="E2784" t="s">
        <v>18563</v>
      </c>
      <c r="F2784" t="s">
        <v>6199</v>
      </c>
      <c r="G2784">
        <v>40</v>
      </c>
      <c r="H2784" t="s">
        <v>6336</v>
      </c>
      <c r="I2784" t="s">
        <v>18562</v>
      </c>
      <c r="J2784">
        <v>19353</v>
      </c>
      <c r="K2784">
        <v>5</v>
      </c>
      <c r="L2784" t="s">
        <v>13072</v>
      </c>
      <c r="M2784" t="s">
        <v>18564</v>
      </c>
      <c r="N2784">
        <v>27</v>
      </c>
      <c r="O2784" t="s">
        <v>18565</v>
      </c>
      <c r="P2784" t="s">
        <v>64</v>
      </c>
      <c r="R2784">
        <v>3054030</v>
      </c>
      <c r="T2784" t="s">
        <v>6219</v>
      </c>
      <c r="V2784" t="s">
        <v>18566</v>
      </c>
      <c r="W2784">
        <v>30696</v>
      </c>
    </row>
    <row r="2785" spans="1:23" x14ac:dyDescent="0.25">
      <c r="A2785" t="s">
        <v>18567</v>
      </c>
      <c r="B2785">
        <v>1</v>
      </c>
      <c r="C2785" t="s">
        <v>18568</v>
      </c>
      <c r="D2785" t="s">
        <v>102</v>
      </c>
      <c r="F2785" t="s">
        <v>6199</v>
      </c>
      <c r="G2785">
        <v>83</v>
      </c>
      <c r="H2785" t="s">
        <v>6837</v>
      </c>
      <c r="I2785" t="s">
        <v>18568</v>
      </c>
      <c r="J2785">
        <v>18543</v>
      </c>
      <c r="K2785">
        <v>6</v>
      </c>
      <c r="L2785" t="s">
        <v>6862</v>
      </c>
      <c r="M2785" t="s">
        <v>18569</v>
      </c>
      <c r="N2785">
        <v>28</v>
      </c>
      <c r="O2785" t="s">
        <v>18570</v>
      </c>
      <c r="P2785" t="s">
        <v>102</v>
      </c>
      <c r="R2785">
        <v>2577014</v>
      </c>
      <c r="T2785" t="s">
        <v>6204</v>
      </c>
      <c r="V2785" t="s">
        <v>13530</v>
      </c>
      <c r="W2785">
        <v>29803</v>
      </c>
    </row>
    <row r="2786" spans="1:23" x14ac:dyDescent="0.25">
      <c r="A2786" t="s">
        <v>18571</v>
      </c>
      <c r="B2786">
        <v>1</v>
      </c>
      <c r="C2786" t="s">
        <v>18572</v>
      </c>
      <c r="D2786" t="s">
        <v>126</v>
      </c>
      <c r="F2786" t="s">
        <v>6231</v>
      </c>
      <c r="G2786">
        <v>0</v>
      </c>
      <c r="H2786" t="s">
        <v>6208</v>
      </c>
      <c r="I2786" t="s">
        <v>18572</v>
      </c>
      <c r="K2786">
        <v>1</v>
      </c>
      <c r="L2786" t="s">
        <v>8709</v>
      </c>
      <c r="M2786" t="s">
        <v>7495</v>
      </c>
      <c r="N2786">
        <v>24</v>
      </c>
      <c r="O2786" t="s">
        <v>18573</v>
      </c>
      <c r="P2786" t="s">
        <v>126</v>
      </c>
      <c r="T2786" t="s">
        <v>6355</v>
      </c>
      <c r="V2786" t="s">
        <v>17269</v>
      </c>
    </row>
    <row r="2787" spans="1:23" x14ac:dyDescent="0.25">
      <c r="A2787" t="s">
        <v>18574</v>
      </c>
      <c r="B2787">
        <v>1</v>
      </c>
      <c r="C2787" t="s">
        <v>18575</v>
      </c>
      <c r="D2787" t="s">
        <v>126</v>
      </c>
      <c r="E2787" t="s">
        <v>18576</v>
      </c>
      <c r="F2787" t="s">
        <v>6199</v>
      </c>
      <c r="G2787">
        <v>43</v>
      </c>
      <c r="H2787" t="s">
        <v>6351</v>
      </c>
      <c r="I2787" t="s">
        <v>18575</v>
      </c>
      <c r="J2787">
        <v>20797</v>
      </c>
      <c r="K2787">
        <v>4</v>
      </c>
      <c r="L2787" t="s">
        <v>6612</v>
      </c>
      <c r="M2787" t="s">
        <v>18577</v>
      </c>
      <c r="N2787">
        <v>28</v>
      </c>
      <c r="O2787" t="s">
        <v>18578</v>
      </c>
      <c r="P2787" t="s">
        <v>126</v>
      </c>
      <c r="R2787">
        <v>3115359</v>
      </c>
      <c r="T2787" t="s">
        <v>6227</v>
      </c>
      <c r="V2787" t="s">
        <v>18579</v>
      </c>
      <c r="W2787">
        <v>32543</v>
      </c>
    </row>
    <row r="2788" spans="1:23" x14ac:dyDescent="0.25">
      <c r="A2788" t="s">
        <v>1353</v>
      </c>
      <c r="B2788">
        <v>1</v>
      </c>
      <c r="C2788" t="s">
        <v>1352</v>
      </c>
      <c r="D2788" t="s">
        <v>102</v>
      </c>
      <c r="F2788" t="s">
        <v>6199</v>
      </c>
      <c r="G2788">
        <v>14</v>
      </c>
      <c r="H2788" t="s">
        <v>6367</v>
      </c>
      <c r="I2788" t="s">
        <v>1352</v>
      </c>
      <c r="J2788">
        <v>22587</v>
      </c>
      <c r="K2788">
        <v>5</v>
      </c>
      <c r="L2788" t="s">
        <v>18580</v>
      </c>
      <c r="M2788" t="s">
        <v>16268</v>
      </c>
      <c r="N2788">
        <v>26</v>
      </c>
      <c r="O2788" t="s">
        <v>18581</v>
      </c>
      <c r="P2788" t="s">
        <v>102</v>
      </c>
      <c r="S2788">
        <v>1</v>
      </c>
      <c r="T2788" t="s">
        <v>6264</v>
      </c>
      <c r="U2788" t="s">
        <v>2213</v>
      </c>
      <c r="V2788" t="s">
        <v>18582</v>
      </c>
    </row>
    <row r="2789" spans="1:23" x14ac:dyDescent="0.25">
      <c r="A2789" t="s">
        <v>18583</v>
      </c>
      <c r="B2789">
        <v>1</v>
      </c>
      <c r="C2789" t="s">
        <v>18584</v>
      </c>
      <c r="D2789" t="s">
        <v>64</v>
      </c>
      <c r="F2789" t="s">
        <v>6199</v>
      </c>
      <c r="G2789">
        <v>36</v>
      </c>
      <c r="H2789" t="s">
        <v>6215</v>
      </c>
      <c r="I2789" t="s">
        <v>18584</v>
      </c>
      <c r="K2789">
        <v>1</v>
      </c>
      <c r="L2789" t="s">
        <v>6548</v>
      </c>
      <c r="M2789" t="s">
        <v>18585</v>
      </c>
      <c r="N2789">
        <v>26</v>
      </c>
      <c r="O2789" t="s">
        <v>18586</v>
      </c>
      <c r="P2789" t="s">
        <v>64</v>
      </c>
      <c r="T2789" t="s">
        <v>6219</v>
      </c>
      <c r="V2789" t="s">
        <v>18587</v>
      </c>
    </row>
    <row r="2790" spans="1:23" x14ac:dyDescent="0.25">
      <c r="A2790" t="s">
        <v>2526</v>
      </c>
      <c r="B2790">
        <v>1</v>
      </c>
      <c r="C2790" t="s">
        <v>2829</v>
      </c>
      <c r="D2790" t="s">
        <v>29</v>
      </c>
      <c r="F2790" t="s">
        <v>6199</v>
      </c>
      <c r="G2790">
        <v>19</v>
      </c>
      <c r="H2790" t="s">
        <v>7411</v>
      </c>
      <c r="I2790" t="s">
        <v>2829</v>
      </c>
      <c r="J2790">
        <v>23629</v>
      </c>
      <c r="K2790">
        <v>4</v>
      </c>
      <c r="L2790" t="s">
        <v>6665</v>
      </c>
      <c r="M2790" t="s">
        <v>18588</v>
      </c>
      <c r="N2790">
        <v>28</v>
      </c>
      <c r="O2790" t="s">
        <v>18589</v>
      </c>
      <c r="P2790" t="s">
        <v>29</v>
      </c>
      <c r="S2790">
        <v>3</v>
      </c>
      <c r="T2790" t="s">
        <v>6219</v>
      </c>
      <c r="U2790" t="s">
        <v>62</v>
      </c>
      <c r="V2790" t="s">
        <v>9201</v>
      </c>
    </row>
    <row r="2791" spans="1:23" x14ac:dyDescent="0.25">
      <c r="A2791" t="s">
        <v>18590</v>
      </c>
      <c r="B2791">
        <v>1</v>
      </c>
      <c r="C2791" t="s">
        <v>18591</v>
      </c>
      <c r="D2791" t="s">
        <v>102</v>
      </c>
      <c r="F2791" t="s">
        <v>6199</v>
      </c>
      <c r="G2791">
        <v>81</v>
      </c>
      <c r="H2791" t="s">
        <v>6421</v>
      </c>
      <c r="I2791" t="s">
        <v>18591</v>
      </c>
      <c r="J2791">
        <v>24875</v>
      </c>
      <c r="K2791">
        <v>3</v>
      </c>
      <c r="L2791" t="s">
        <v>8141</v>
      </c>
      <c r="M2791" t="s">
        <v>18592</v>
      </c>
      <c r="N2791">
        <v>26</v>
      </c>
      <c r="O2791" t="s">
        <v>18593</v>
      </c>
      <c r="P2791" t="s">
        <v>102</v>
      </c>
      <c r="S2791">
        <v>4</v>
      </c>
      <c r="T2791" t="s">
        <v>6264</v>
      </c>
      <c r="U2791" t="s">
        <v>2244</v>
      </c>
      <c r="V2791" t="s">
        <v>18594</v>
      </c>
    </row>
    <row r="2792" spans="1:23" x14ac:dyDescent="0.25">
      <c r="A2792" t="s">
        <v>18595</v>
      </c>
      <c r="B2792">
        <v>1</v>
      </c>
      <c r="C2792" t="s">
        <v>18596</v>
      </c>
      <c r="D2792" t="s">
        <v>102</v>
      </c>
      <c r="F2792" t="s">
        <v>6199</v>
      </c>
      <c r="H2792" t="s">
        <v>6336</v>
      </c>
      <c r="I2792" t="s">
        <v>18596</v>
      </c>
      <c r="K2792">
        <v>1</v>
      </c>
      <c r="L2792" t="s">
        <v>7283</v>
      </c>
      <c r="M2792" t="s">
        <v>16716</v>
      </c>
      <c r="N2792">
        <v>25</v>
      </c>
      <c r="O2792" t="s">
        <v>18597</v>
      </c>
      <c r="P2792" t="s">
        <v>102</v>
      </c>
      <c r="T2792" t="s">
        <v>6212</v>
      </c>
      <c r="V2792" t="s">
        <v>18598</v>
      </c>
    </row>
    <row r="2793" spans="1:23" x14ac:dyDescent="0.25">
      <c r="A2793" t="s">
        <v>18599</v>
      </c>
      <c r="B2793">
        <v>1</v>
      </c>
      <c r="C2793" t="s">
        <v>18600</v>
      </c>
      <c r="D2793" t="s">
        <v>126</v>
      </c>
      <c r="F2793" t="s">
        <v>6199</v>
      </c>
      <c r="G2793">
        <v>81</v>
      </c>
      <c r="H2793" t="s">
        <v>6200</v>
      </c>
      <c r="I2793" t="s">
        <v>18600</v>
      </c>
      <c r="J2793">
        <v>18270</v>
      </c>
      <c r="K2793">
        <v>6</v>
      </c>
      <c r="L2793" t="s">
        <v>7159</v>
      </c>
      <c r="M2793" t="s">
        <v>18601</v>
      </c>
      <c r="N2793">
        <v>29</v>
      </c>
      <c r="O2793" t="s">
        <v>18602</v>
      </c>
      <c r="P2793" t="s">
        <v>126</v>
      </c>
      <c r="R2793">
        <v>2577793</v>
      </c>
      <c r="T2793" t="s">
        <v>6355</v>
      </c>
      <c r="V2793" t="s">
        <v>18603</v>
      </c>
      <c r="W2793">
        <v>29877</v>
      </c>
    </row>
    <row r="2794" spans="1:23" x14ac:dyDescent="0.25">
      <c r="A2794" t="s">
        <v>43</v>
      </c>
      <c r="B2794">
        <v>1</v>
      </c>
      <c r="C2794" t="s">
        <v>18604</v>
      </c>
      <c r="D2794" t="s">
        <v>29</v>
      </c>
      <c r="E2794" t="s">
        <v>18605</v>
      </c>
      <c r="F2794" t="s">
        <v>6925</v>
      </c>
      <c r="G2794">
        <v>0</v>
      </c>
      <c r="H2794" t="s">
        <v>6658</v>
      </c>
      <c r="I2794" t="s">
        <v>18604</v>
      </c>
      <c r="J2794">
        <v>14008</v>
      </c>
      <c r="K2794">
        <v>10</v>
      </c>
      <c r="L2794" t="s">
        <v>6560</v>
      </c>
      <c r="M2794" t="s">
        <v>18606</v>
      </c>
      <c r="N2794">
        <v>32</v>
      </c>
      <c r="O2794" t="s">
        <v>18607</v>
      </c>
      <c r="P2794" t="s">
        <v>29</v>
      </c>
      <c r="R2794">
        <v>14874</v>
      </c>
      <c r="T2794" t="s">
        <v>6227</v>
      </c>
      <c r="V2794" t="s">
        <v>11436</v>
      </c>
      <c r="W2794">
        <v>25711</v>
      </c>
    </row>
    <row r="2795" spans="1:23" x14ac:dyDescent="0.25">
      <c r="A2795" t="s">
        <v>18608</v>
      </c>
      <c r="B2795">
        <v>1</v>
      </c>
      <c r="C2795" t="s">
        <v>18609</v>
      </c>
      <c r="D2795" t="s">
        <v>102</v>
      </c>
      <c r="F2795" t="s">
        <v>6199</v>
      </c>
      <c r="G2795">
        <v>86</v>
      </c>
      <c r="H2795" t="s">
        <v>6860</v>
      </c>
      <c r="I2795" t="s">
        <v>18609</v>
      </c>
      <c r="K2795">
        <v>2</v>
      </c>
      <c r="L2795" t="s">
        <v>18610</v>
      </c>
      <c r="M2795" t="s">
        <v>14104</v>
      </c>
      <c r="N2795">
        <v>24</v>
      </c>
      <c r="O2795" t="s">
        <v>18611</v>
      </c>
      <c r="P2795" t="s">
        <v>102</v>
      </c>
      <c r="T2795" t="s">
        <v>6212</v>
      </c>
      <c r="V2795" t="s">
        <v>18612</v>
      </c>
    </row>
    <row r="2796" spans="1:23" x14ac:dyDescent="0.25">
      <c r="A2796" t="s">
        <v>18613</v>
      </c>
      <c r="B2796">
        <v>1</v>
      </c>
      <c r="C2796" t="s">
        <v>18614</v>
      </c>
      <c r="D2796" t="s">
        <v>126</v>
      </c>
      <c r="F2796" t="s">
        <v>6199</v>
      </c>
      <c r="H2796" t="s">
        <v>9398</v>
      </c>
      <c r="I2796" t="s">
        <v>18614</v>
      </c>
      <c r="K2796">
        <v>0</v>
      </c>
      <c r="L2796" t="s">
        <v>9109</v>
      </c>
      <c r="M2796" t="s">
        <v>6217</v>
      </c>
      <c r="N2796">
        <v>25</v>
      </c>
      <c r="O2796" t="s">
        <v>18615</v>
      </c>
      <c r="P2796" t="s">
        <v>126</v>
      </c>
      <c r="T2796" t="s">
        <v>18616</v>
      </c>
      <c r="V2796" t="s">
        <v>18503</v>
      </c>
    </row>
    <row r="2797" spans="1:23" x14ac:dyDescent="0.25">
      <c r="A2797" t="s">
        <v>18617</v>
      </c>
      <c r="B2797">
        <v>1</v>
      </c>
      <c r="C2797" t="s">
        <v>18618</v>
      </c>
      <c r="D2797" t="s">
        <v>126</v>
      </c>
      <c r="F2797" t="s">
        <v>6199</v>
      </c>
      <c r="G2797">
        <v>81</v>
      </c>
      <c r="H2797" t="s">
        <v>6629</v>
      </c>
      <c r="I2797" t="s">
        <v>18618</v>
      </c>
      <c r="K2797">
        <v>1</v>
      </c>
      <c r="L2797" t="s">
        <v>14021</v>
      </c>
      <c r="M2797" t="s">
        <v>18619</v>
      </c>
      <c r="N2797">
        <v>25</v>
      </c>
      <c r="O2797" t="s">
        <v>18620</v>
      </c>
      <c r="P2797" t="s">
        <v>126</v>
      </c>
      <c r="T2797" t="s">
        <v>6355</v>
      </c>
      <c r="V2797" t="s">
        <v>18621</v>
      </c>
    </row>
    <row r="2798" spans="1:23" x14ac:dyDescent="0.25">
      <c r="A2798" t="s">
        <v>18622</v>
      </c>
      <c r="B2798">
        <v>1</v>
      </c>
      <c r="C2798" t="s">
        <v>18623</v>
      </c>
      <c r="D2798" t="s">
        <v>126</v>
      </c>
      <c r="E2798" t="s">
        <v>18624</v>
      </c>
      <c r="F2798" t="s">
        <v>6199</v>
      </c>
      <c r="G2798">
        <v>42</v>
      </c>
      <c r="H2798" t="s">
        <v>6462</v>
      </c>
      <c r="I2798" t="s">
        <v>18623</v>
      </c>
      <c r="J2798">
        <v>20660</v>
      </c>
      <c r="K2798">
        <v>4</v>
      </c>
      <c r="L2798" t="s">
        <v>6869</v>
      </c>
      <c r="M2798" t="s">
        <v>8876</v>
      </c>
      <c r="N2798">
        <v>26</v>
      </c>
      <c r="O2798" t="s">
        <v>18625</v>
      </c>
      <c r="P2798" t="s">
        <v>126</v>
      </c>
      <c r="R2798">
        <v>3134314</v>
      </c>
      <c r="T2798" t="s">
        <v>6212</v>
      </c>
      <c r="V2798" t="s">
        <v>12870</v>
      </c>
      <c r="W2798">
        <v>31747</v>
      </c>
    </row>
    <row r="2799" spans="1:23" x14ac:dyDescent="0.25">
      <c r="A2799" t="s">
        <v>18626</v>
      </c>
      <c r="B2799">
        <v>1</v>
      </c>
      <c r="C2799" t="s">
        <v>18627</v>
      </c>
      <c r="D2799" t="s">
        <v>102</v>
      </c>
      <c r="F2799" t="s">
        <v>6231</v>
      </c>
      <c r="G2799">
        <v>86</v>
      </c>
      <c r="H2799" t="s">
        <v>6776</v>
      </c>
      <c r="I2799" t="s">
        <v>18627</v>
      </c>
      <c r="J2799">
        <v>21725</v>
      </c>
      <c r="K2799">
        <v>5</v>
      </c>
      <c r="L2799" t="s">
        <v>18628</v>
      </c>
      <c r="M2799" t="s">
        <v>8789</v>
      </c>
      <c r="N2799">
        <v>27</v>
      </c>
      <c r="O2799" t="s">
        <v>18629</v>
      </c>
      <c r="P2799" t="s">
        <v>102</v>
      </c>
      <c r="R2799">
        <v>4046715</v>
      </c>
      <c r="T2799" t="s">
        <v>6219</v>
      </c>
      <c r="V2799" t="s">
        <v>18630</v>
      </c>
      <c r="W2799">
        <v>33253</v>
      </c>
    </row>
    <row r="2800" spans="1:23" x14ac:dyDescent="0.25">
      <c r="A2800" t="s">
        <v>18631</v>
      </c>
      <c r="B2800">
        <v>1</v>
      </c>
      <c r="C2800" t="s">
        <v>18632</v>
      </c>
      <c r="D2800" t="s">
        <v>126</v>
      </c>
      <c r="E2800" t="s">
        <v>18633</v>
      </c>
      <c r="F2800" t="s">
        <v>6199</v>
      </c>
      <c r="G2800">
        <v>0</v>
      </c>
      <c r="H2800" t="s">
        <v>7206</v>
      </c>
      <c r="I2800" t="s">
        <v>18632</v>
      </c>
      <c r="J2800">
        <v>19269</v>
      </c>
      <c r="K2800">
        <v>5</v>
      </c>
      <c r="L2800" t="s">
        <v>18634</v>
      </c>
      <c r="M2800" t="s">
        <v>14612</v>
      </c>
      <c r="N2800">
        <v>28</v>
      </c>
      <c r="O2800" t="s">
        <v>18635</v>
      </c>
      <c r="P2800" t="s">
        <v>126</v>
      </c>
      <c r="R2800">
        <v>2979554</v>
      </c>
      <c r="T2800" t="s">
        <v>6227</v>
      </c>
      <c r="V2800" t="s">
        <v>18636</v>
      </c>
      <c r="W2800">
        <v>30441</v>
      </c>
    </row>
    <row r="2801" spans="1:23" x14ac:dyDescent="0.25">
      <c r="A2801" t="s">
        <v>18637</v>
      </c>
      <c r="B2801">
        <v>1</v>
      </c>
      <c r="C2801" t="s">
        <v>18638</v>
      </c>
      <c r="D2801" t="s">
        <v>126</v>
      </c>
      <c r="F2801" t="s">
        <v>6231</v>
      </c>
      <c r="G2801">
        <v>40</v>
      </c>
      <c r="H2801" t="s">
        <v>6658</v>
      </c>
      <c r="I2801" t="s">
        <v>18638</v>
      </c>
      <c r="J2801">
        <v>18486</v>
      </c>
      <c r="K2801">
        <v>0</v>
      </c>
      <c r="L2801" t="s">
        <v>6906</v>
      </c>
      <c r="M2801" t="s">
        <v>18639</v>
      </c>
      <c r="N2801">
        <v>25</v>
      </c>
      <c r="O2801" t="s">
        <v>18640</v>
      </c>
      <c r="P2801" t="s">
        <v>126</v>
      </c>
      <c r="R2801">
        <v>3150065</v>
      </c>
      <c r="T2801" t="s">
        <v>6757</v>
      </c>
      <c r="V2801" t="s">
        <v>18641</v>
      </c>
      <c r="W2801">
        <v>29921</v>
      </c>
    </row>
    <row r="2802" spans="1:23" x14ac:dyDescent="0.25">
      <c r="A2802" t="s">
        <v>18642</v>
      </c>
      <c r="B2802">
        <v>1</v>
      </c>
      <c r="C2802" t="s">
        <v>18643</v>
      </c>
      <c r="D2802" t="s">
        <v>102</v>
      </c>
      <c r="E2802" t="s">
        <v>18644</v>
      </c>
      <c r="F2802" t="s">
        <v>6199</v>
      </c>
      <c r="G2802">
        <v>80</v>
      </c>
      <c r="H2802" t="s">
        <v>18645</v>
      </c>
      <c r="I2802" t="s">
        <v>18643</v>
      </c>
      <c r="J2802">
        <v>21255</v>
      </c>
      <c r="K2802">
        <v>3</v>
      </c>
      <c r="L2802" t="s">
        <v>18646</v>
      </c>
      <c r="M2802" t="s">
        <v>6262</v>
      </c>
      <c r="N2802">
        <v>25</v>
      </c>
      <c r="O2802" t="s">
        <v>18647</v>
      </c>
      <c r="P2802" t="s">
        <v>102</v>
      </c>
      <c r="R2802">
        <v>3126080</v>
      </c>
      <c r="T2802" t="s">
        <v>6446</v>
      </c>
      <c r="V2802" t="s">
        <v>18648</v>
      </c>
      <c r="W2802">
        <v>32103</v>
      </c>
    </row>
    <row r="2803" spans="1:23" x14ac:dyDescent="0.25">
      <c r="A2803" t="s">
        <v>1391</v>
      </c>
      <c r="B2803">
        <v>1</v>
      </c>
      <c r="C2803" t="s">
        <v>1390</v>
      </c>
      <c r="D2803" t="s">
        <v>102</v>
      </c>
      <c r="F2803" t="s">
        <v>6199</v>
      </c>
      <c r="G2803">
        <v>13</v>
      </c>
      <c r="H2803" t="s">
        <v>6383</v>
      </c>
      <c r="I2803" t="s">
        <v>1390</v>
      </c>
      <c r="J2803">
        <v>26979</v>
      </c>
      <c r="K2803">
        <v>0</v>
      </c>
      <c r="L2803" t="s">
        <v>10954</v>
      </c>
      <c r="M2803" t="s">
        <v>10145</v>
      </c>
      <c r="N2803">
        <v>23</v>
      </c>
      <c r="O2803" t="s">
        <v>18649</v>
      </c>
      <c r="P2803" t="s">
        <v>102</v>
      </c>
      <c r="Q2803" t="s">
        <v>6922</v>
      </c>
      <c r="S2803">
        <v>5</v>
      </c>
      <c r="T2803" t="s">
        <v>6346</v>
      </c>
      <c r="U2803" t="s">
        <v>62</v>
      </c>
      <c r="V2803" t="s">
        <v>18650</v>
      </c>
    </row>
    <row r="2804" spans="1:23" x14ac:dyDescent="0.25">
      <c r="A2804" t="s">
        <v>18651</v>
      </c>
      <c r="B2804">
        <v>1</v>
      </c>
      <c r="C2804" t="s">
        <v>18652</v>
      </c>
      <c r="D2804" t="s">
        <v>102</v>
      </c>
      <c r="E2804" t="s">
        <v>18653</v>
      </c>
      <c r="F2804" t="s">
        <v>6231</v>
      </c>
      <c r="G2804">
        <v>14</v>
      </c>
      <c r="H2804" t="s">
        <v>6421</v>
      </c>
      <c r="I2804" t="s">
        <v>18652</v>
      </c>
      <c r="J2804">
        <v>18409</v>
      </c>
      <c r="K2804">
        <v>6</v>
      </c>
      <c r="L2804" t="s">
        <v>18654</v>
      </c>
      <c r="M2804" t="s">
        <v>11412</v>
      </c>
      <c r="N2804">
        <v>28</v>
      </c>
      <c r="O2804" t="s">
        <v>18655</v>
      </c>
      <c r="P2804" t="s">
        <v>102</v>
      </c>
      <c r="R2804">
        <v>2977874</v>
      </c>
      <c r="T2804" t="s">
        <v>6346</v>
      </c>
      <c r="V2804" t="s">
        <v>18656</v>
      </c>
      <c r="W2804">
        <v>29618</v>
      </c>
    </row>
    <row r="2805" spans="1:23" x14ac:dyDescent="0.25">
      <c r="A2805" t="s">
        <v>5401</v>
      </c>
      <c r="B2805">
        <v>1</v>
      </c>
      <c r="C2805" t="s">
        <v>5402</v>
      </c>
      <c r="D2805" t="s">
        <v>102</v>
      </c>
      <c r="E2805" t="s">
        <v>18657</v>
      </c>
      <c r="F2805" t="s">
        <v>6199</v>
      </c>
      <c r="G2805">
        <v>86</v>
      </c>
      <c r="H2805" t="s">
        <v>6636</v>
      </c>
      <c r="I2805" t="s">
        <v>5402</v>
      </c>
      <c r="J2805">
        <v>20762</v>
      </c>
      <c r="K2805">
        <v>4</v>
      </c>
      <c r="L2805" t="s">
        <v>6725</v>
      </c>
      <c r="M2805" t="s">
        <v>18658</v>
      </c>
      <c r="N2805">
        <v>27</v>
      </c>
      <c r="O2805" t="s">
        <v>18659</v>
      </c>
      <c r="P2805" t="s">
        <v>102</v>
      </c>
      <c r="R2805">
        <v>3139522</v>
      </c>
      <c r="T2805" t="s">
        <v>6212</v>
      </c>
      <c r="V2805" t="s">
        <v>18660</v>
      </c>
      <c r="W2805">
        <v>32016</v>
      </c>
    </row>
    <row r="2806" spans="1:23" x14ac:dyDescent="0.25">
      <c r="A2806" t="s">
        <v>18661</v>
      </c>
      <c r="B2806">
        <v>1</v>
      </c>
      <c r="C2806" t="s">
        <v>18662</v>
      </c>
      <c r="F2806" t="s">
        <v>6231</v>
      </c>
      <c r="G2806">
        <v>0</v>
      </c>
      <c r="H2806" t="s">
        <v>30</v>
      </c>
      <c r="I2806" t="s">
        <v>18662</v>
      </c>
      <c r="J2806">
        <v>17834</v>
      </c>
      <c r="K2806">
        <v>0</v>
      </c>
      <c r="L2806" t="s">
        <v>6843</v>
      </c>
      <c r="M2806" t="s">
        <v>6368</v>
      </c>
      <c r="O2806" t="s">
        <v>18663</v>
      </c>
      <c r="P2806" t="s">
        <v>30</v>
      </c>
      <c r="T2806" t="s">
        <v>30</v>
      </c>
    </row>
    <row r="2807" spans="1:23" x14ac:dyDescent="0.25">
      <c r="A2807" t="s">
        <v>18664</v>
      </c>
      <c r="B2807">
        <v>1</v>
      </c>
      <c r="C2807" t="s">
        <v>18665</v>
      </c>
      <c r="D2807" t="s">
        <v>102</v>
      </c>
      <c r="F2807" t="s">
        <v>6199</v>
      </c>
      <c r="G2807">
        <v>9</v>
      </c>
      <c r="H2807" t="s">
        <v>6566</v>
      </c>
      <c r="I2807" t="s">
        <v>18665</v>
      </c>
      <c r="J2807">
        <v>25893</v>
      </c>
      <c r="K2807">
        <v>1</v>
      </c>
      <c r="L2807" t="s">
        <v>13178</v>
      </c>
      <c r="M2807" t="s">
        <v>13338</v>
      </c>
      <c r="N2807">
        <v>25</v>
      </c>
      <c r="O2807" t="s">
        <v>18666</v>
      </c>
      <c r="P2807" t="s">
        <v>102</v>
      </c>
      <c r="T2807" t="s">
        <v>6313</v>
      </c>
      <c r="U2807" t="s">
        <v>2246</v>
      </c>
      <c r="V2807" t="s">
        <v>18667</v>
      </c>
    </row>
    <row r="2808" spans="1:23" x14ac:dyDescent="0.25">
      <c r="A2808" t="s">
        <v>18668</v>
      </c>
      <c r="B2808">
        <v>1</v>
      </c>
      <c r="C2808" t="s">
        <v>18669</v>
      </c>
      <c r="D2808" t="s">
        <v>102</v>
      </c>
      <c r="F2808" t="s">
        <v>6199</v>
      </c>
      <c r="G2808">
        <v>8</v>
      </c>
      <c r="H2808" t="s">
        <v>6260</v>
      </c>
      <c r="I2808" t="s">
        <v>18669</v>
      </c>
      <c r="J2808">
        <v>28383</v>
      </c>
      <c r="K2808">
        <v>0</v>
      </c>
      <c r="L2808" t="s">
        <v>7574</v>
      </c>
      <c r="M2808" t="s">
        <v>18670</v>
      </c>
      <c r="O2808" t="s">
        <v>18671</v>
      </c>
      <c r="P2808" t="s">
        <v>102</v>
      </c>
      <c r="T2808" t="s">
        <v>6264</v>
      </c>
    </row>
    <row r="2809" spans="1:23" x14ac:dyDescent="0.25">
      <c r="A2809" t="s">
        <v>18672</v>
      </c>
      <c r="B2809">
        <v>1</v>
      </c>
      <c r="C2809" t="s">
        <v>18673</v>
      </c>
      <c r="D2809" t="s">
        <v>29</v>
      </c>
      <c r="F2809" t="s">
        <v>6231</v>
      </c>
      <c r="G2809">
        <v>15</v>
      </c>
      <c r="H2809" t="s">
        <v>8526</v>
      </c>
      <c r="I2809" t="s">
        <v>18673</v>
      </c>
      <c r="J2809">
        <v>13270</v>
      </c>
      <c r="K2809">
        <v>9</v>
      </c>
      <c r="L2809" t="s">
        <v>6586</v>
      </c>
      <c r="M2809" t="s">
        <v>18674</v>
      </c>
      <c r="N2809">
        <v>32</v>
      </c>
      <c r="O2809" t="s">
        <v>18675</v>
      </c>
      <c r="P2809" t="s">
        <v>29</v>
      </c>
      <c r="R2809">
        <v>13966</v>
      </c>
      <c r="T2809" t="s">
        <v>6249</v>
      </c>
      <c r="V2809" t="s">
        <v>18676</v>
      </c>
      <c r="W2809">
        <v>24799</v>
      </c>
    </row>
    <row r="2810" spans="1:23" x14ac:dyDescent="0.25">
      <c r="A2810" t="s">
        <v>995</v>
      </c>
      <c r="B2810">
        <v>1</v>
      </c>
      <c r="C2810" t="s">
        <v>18677</v>
      </c>
      <c r="D2810" t="s">
        <v>29</v>
      </c>
      <c r="F2810" t="s">
        <v>6231</v>
      </c>
      <c r="G2810">
        <v>18</v>
      </c>
      <c r="H2810" t="s">
        <v>8955</v>
      </c>
      <c r="I2810" t="s">
        <v>18677</v>
      </c>
      <c r="J2810">
        <v>16175</v>
      </c>
      <c r="K2810">
        <v>6</v>
      </c>
      <c r="L2810" t="s">
        <v>6015</v>
      </c>
      <c r="M2810" t="s">
        <v>18678</v>
      </c>
      <c r="N2810">
        <v>29</v>
      </c>
      <c r="O2810" t="s">
        <v>18679</v>
      </c>
      <c r="P2810" t="s">
        <v>29</v>
      </c>
      <c r="R2810">
        <v>16814</v>
      </c>
      <c r="T2810" t="s">
        <v>6742</v>
      </c>
      <c r="V2810" t="s">
        <v>18680</v>
      </c>
      <c r="W2810">
        <v>27706</v>
      </c>
    </row>
    <row r="2811" spans="1:23" x14ac:dyDescent="0.25">
      <c r="A2811" t="s">
        <v>18681</v>
      </c>
      <c r="B2811">
        <v>1</v>
      </c>
      <c r="C2811" t="s">
        <v>18682</v>
      </c>
      <c r="D2811" t="s">
        <v>102</v>
      </c>
      <c r="F2811" t="s">
        <v>6199</v>
      </c>
      <c r="G2811">
        <v>0</v>
      </c>
      <c r="H2811" t="s">
        <v>6421</v>
      </c>
      <c r="I2811" t="s">
        <v>18682</v>
      </c>
      <c r="K2811">
        <v>2</v>
      </c>
      <c r="L2811" t="s">
        <v>6433</v>
      </c>
      <c r="M2811" t="s">
        <v>8315</v>
      </c>
      <c r="N2811">
        <v>23</v>
      </c>
      <c r="O2811" t="s">
        <v>18683</v>
      </c>
      <c r="P2811" t="s">
        <v>102</v>
      </c>
      <c r="T2811" t="s">
        <v>6313</v>
      </c>
      <c r="V2811" t="s">
        <v>18684</v>
      </c>
    </row>
    <row r="2812" spans="1:23" x14ac:dyDescent="0.25">
      <c r="A2812" t="s">
        <v>18685</v>
      </c>
      <c r="B2812">
        <v>1</v>
      </c>
      <c r="C2812" t="s">
        <v>18686</v>
      </c>
      <c r="D2812" t="s">
        <v>29</v>
      </c>
      <c r="F2812" t="s">
        <v>6199</v>
      </c>
      <c r="G2812">
        <v>7</v>
      </c>
      <c r="H2812" t="s">
        <v>6223</v>
      </c>
      <c r="I2812" t="s">
        <v>18686</v>
      </c>
      <c r="J2812">
        <v>23131</v>
      </c>
      <c r="K2812">
        <v>1</v>
      </c>
      <c r="L2812" t="s">
        <v>13681</v>
      </c>
      <c r="M2812" t="s">
        <v>18687</v>
      </c>
      <c r="N2812">
        <v>25</v>
      </c>
      <c r="O2812" t="s">
        <v>18688</v>
      </c>
      <c r="P2812" t="s">
        <v>29</v>
      </c>
      <c r="S2812">
        <v>3</v>
      </c>
      <c r="T2812" t="s">
        <v>6227</v>
      </c>
      <c r="U2812" t="s">
        <v>70</v>
      </c>
      <c r="V2812" t="s">
        <v>16826</v>
      </c>
    </row>
    <row r="2813" spans="1:23" x14ac:dyDescent="0.25">
      <c r="A2813" t="s">
        <v>18689</v>
      </c>
      <c r="B2813">
        <v>1</v>
      </c>
      <c r="C2813" t="s">
        <v>18690</v>
      </c>
      <c r="D2813" t="s">
        <v>126</v>
      </c>
      <c r="F2813" t="s">
        <v>6231</v>
      </c>
      <c r="G2813">
        <v>86</v>
      </c>
      <c r="H2813" t="s">
        <v>7683</v>
      </c>
      <c r="I2813" t="s">
        <v>18690</v>
      </c>
      <c r="J2813">
        <v>14768</v>
      </c>
      <c r="K2813">
        <v>9</v>
      </c>
      <c r="L2813" t="s">
        <v>6854</v>
      </c>
      <c r="M2813" t="s">
        <v>7515</v>
      </c>
      <c r="N2813">
        <v>32</v>
      </c>
      <c r="O2813" t="s">
        <v>18691</v>
      </c>
      <c r="P2813" t="s">
        <v>126</v>
      </c>
      <c r="R2813">
        <v>14289</v>
      </c>
      <c r="T2813" t="s">
        <v>6742</v>
      </c>
      <c r="V2813" t="s">
        <v>18692</v>
      </c>
      <c r="W2813">
        <v>25125</v>
      </c>
    </row>
    <row r="2814" spans="1:23" x14ac:dyDescent="0.25">
      <c r="A2814" t="s">
        <v>18693</v>
      </c>
      <c r="B2814">
        <v>1</v>
      </c>
      <c r="C2814" t="s">
        <v>18694</v>
      </c>
      <c r="D2814" t="s">
        <v>126</v>
      </c>
      <c r="F2814" t="s">
        <v>6199</v>
      </c>
      <c r="G2814">
        <v>0</v>
      </c>
      <c r="H2814" t="s">
        <v>6215</v>
      </c>
      <c r="I2814" t="s">
        <v>18694</v>
      </c>
      <c r="J2814">
        <v>22178</v>
      </c>
      <c r="K2814">
        <v>2</v>
      </c>
      <c r="L2814" t="s">
        <v>7330</v>
      </c>
      <c r="M2814" t="s">
        <v>18695</v>
      </c>
      <c r="N2814">
        <v>24</v>
      </c>
      <c r="O2814" t="s">
        <v>18696</v>
      </c>
      <c r="P2814" t="s">
        <v>126</v>
      </c>
      <c r="T2814" t="s">
        <v>6355</v>
      </c>
      <c r="V2814" t="s">
        <v>18697</v>
      </c>
      <c r="W2814">
        <v>33065</v>
      </c>
    </row>
    <row r="2815" spans="1:23" x14ac:dyDescent="0.25">
      <c r="A2815" t="s">
        <v>910</v>
      </c>
      <c r="B2815">
        <v>1</v>
      </c>
      <c r="C2815" t="s">
        <v>18698</v>
      </c>
      <c r="D2815" t="s">
        <v>64</v>
      </c>
      <c r="E2815" t="s">
        <v>18699</v>
      </c>
      <c r="F2815" t="s">
        <v>6231</v>
      </c>
      <c r="G2815">
        <v>22</v>
      </c>
      <c r="H2815" t="s">
        <v>6629</v>
      </c>
      <c r="I2815" t="s">
        <v>18698</v>
      </c>
      <c r="J2815">
        <v>2262</v>
      </c>
      <c r="K2815">
        <v>12</v>
      </c>
      <c r="L2815" t="s">
        <v>12950</v>
      </c>
      <c r="M2815" t="s">
        <v>14679</v>
      </c>
      <c r="N2815">
        <v>34</v>
      </c>
      <c r="O2815" t="s">
        <v>18700</v>
      </c>
      <c r="P2815" t="s">
        <v>64</v>
      </c>
      <c r="R2815">
        <v>11383</v>
      </c>
      <c r="T2815" t="s">
        <v>6324</v>
      </c>
      <c r="V2815" t="s">
        <v>18701</v>
      </c>
      <c r="W2815">
        <v>8926</v>
      </c>
    </row>
    <row r="2816" spans="1:23" x14ac:dyDescent="0.25">
      <c r="A2816" t="s">
        <v>18702</v>
      </c>
      <c r="B2816">
        <v>1</v>
      </c>
      <c r="C2816" t="s">
        <v>18703</v>
      </c>
      <c r="D2816" t="s">
        <v>29</v>
      </c>
      <c r="F2816" t="s">
        <v>6199</v>
      </c>
      <c r="G2816">
        <v>0</v>
      </c>
      <c r="H2816" t="s">
        <v>6289</v>
      </c>
      <c r="I2816" t="s">
        <v>18703</v>
      </c>
      <c r="J2816">
        <v>16579</v>
      </c>
      <c r="K2816">
        <v>12</v>
      </c>
      <c r="L2816" t="s">
        <v>12323</v>
      </c>
      <c r="M2816" t="s">
        <v>18704</v>
      </c>
      <c r="O2816" t="s">
        <v>18705</v>
      </c>
      <c r="P2816" t="s">
        <v>29</v>
      </c>
      <c r="T2816" t="s">
        <v>6204</v>
      </c>
    </row>
    <row r="2817" spans="1:23" x14ac:dyDescent="0.25">
      <c r="A2817" t="s">
        <v>18706</v>
      </c>
      <c r="B2817">
        <v>1</v>
      </c>
      <c r="C2817" t="s">
        <v>18707</v>
      </c>
      <c r="D2817" t="s">
        <v>31</v>
      </c>
      <c r="F2817" t="s">
        <v>6231</v>
      </c>
      <c r="G2817">
        <v>8</v>
      </c>
      <c r="H2817" t="s">
        <v>6276</v>
      </c>
      <c r="I2817" t="s">
        <v>18707</v>
      </c>
      <c r="J2817">
        <v>10145</v>
      </c>
      <c r="K2817">
        <v>18</v>
      </c>
      <c r="L2817" t="s">
        <v>10373</v>
      </c>
      <c r="M2817" t="s">
        <v>18708</v>
      </c>
      <c r="N2817">
        <v>40</v>
      </c>
      <c r="O2817" t="s">
        <v>18709</v>
      </c>
      <c r="P2817" t="s">
        <v>31</v>
      </c>
      <c r="R2817">
        <v>4245</v>
      </c>
      <c r="T2817" t="s">
        <v>6371</v>
      </c>
      <c r="V2817" t="s">
        <v>18710</v>
      </c>
    </row>
    <row r="2818" spans="1:23" x14ac:dyDescent="0.25">
      <c r="A2818" t="s">
        <v>18711</v>
      </c>
      <c r="B2818">
        <v>1</v>
      </c>
      <c r="C2818" t="s">
        <v>18712</v>
      </c>
      <c r="D2818" t="s">
        <v>102</v>
      </c>
      <c r="F2818" t="s">
        <v>6231</v>
      </c>
      <c r="G2818">
        <v>14</v>
      </c>
      <c r="H2818" t="s">
        <v>6421</v>
      </c>
      <c r="I2818" t="s">
        <v>18712</v>
      </c>
      <c r="J2818">
        <v>7857</v>
      </c>
      <c r="K2818">
        <v>12</v>
      </c>
      <c r="L2818" t="s">
        <v>6297</v>
      </c>
      <c r="M2818" t="s">
        <v>18092</v>
      </c>
      <c r="N2818">
        <v>34</v>
      </c>
      <c r="O2818" t="s">
        <v>18713</v>
      </c>
      <c r="P2818" t="s">
        <v>102</v>
      </c>
      <c r="R2818">
        <v>11280</v>
      </c>
      <c r="T2818" t="s">
        <v>6249</v>
      </c>
      <c r="V2818" t="s">
        <v>18714</v>
      </c>
      <c r="W2818">
        <v>8823</v>
      </c>
    </row>
    <row r="2819" spans="1:23" x14ac:dyDescent="0.25">
      <c r="A2819" t="s">
        <v>2299</v>
      </c>
      <c r="B2819">
        <v>1</v>
      </c>
      <c r="C2819" t="s">
        <v>2671</v>
      </c>
      <c r="D2819" t="s">
        <v>102</v>
      </c>
      <c r="F2819" t="s">
        <v>6199</v>
      </c>
      <c r="G2819">
        <v>4</v>
      </c>
      <c r="H2819" t="s">
        <v>6690</v>
      </c>
      <c r="I2819" t="s">
        <v>2671</v>
      </c>
      <c r="J2819">
        <v>25001</v>
      </c>
      <c r="K2819">
        <v>1</v>
      </c>
      <c r="L2819" t="s">
        <v>18715</v>
      </c>
      <c r="M2819" t="s">
        <v>18716</v>
      </c>
      <c r="N2819">
        <v>23</v>
      </c>
      <c r="O2819" t="s">
        <v>18717</v>
      </c>
      <c r="P2819" t="s">
        <v>102</v>
      </c>
      <c r="S2819">
        <v>4</v>
      </c>
      <c r="T2819" t="s">
        <v>6219</v>
      </c>
      <c r="U2819" t="s">
        <v>72</v>
      </c>
      <c r="V2819" t="s">
        <v>18718</v>
      </c>
    </row>
    <row r="2820" spans="1:23" x14ac:dyDescent="0.25">
      <c r="A2820" t="s">
        <v>526</v>
      </c>
      <c r="B2820">
        <v>1</v>
      </c>
      <c r="C2820" t="s">
        <v>18719</v>
      </c>
      <c r="D2820" t="s">
        <v>64</v>
      </c>
      <c r="E2820" t="s">
        <v>18720</v>
      </c>
      <c r="F2820" t="s">
        <v>6925</v>
      </c>
      <c r="G2820">
        <v>0</v>
      </c>
      <c r="H2820" t="s">
        <v>6336</v>
      </c>
      <c r="I2820" t="s">
        <v>18719</v>
      </c>
      <c r="J2820">
        <v>16307</v>
      </c>
      <c r="K2820">
        <v>8</v>
      </c>
      <c r="L2820" t="s">
        <v>18721</v>
      </c>
      <c r="M2820" t="s">
        <v>18255</v>
      </c>
      <c r="N2820">
        <v>30</v>
      </c>
      <c r="O2820" t="s">
        <v>18722</v>
      </c>
      <c r="P2820" t="s">
        <v>64</v>
      </c>
      <c r="R2820">
        <v>17284</v>
      </c>
      <c r="T2820" t="s">
        <v>6313</v>
      </c>
      <c r="V2820" t="s">
        <v>18723</v>
      </c>
      <c r="W2820">
        <v>28044</v>
      </c>
    </row>
    <row r="2821" spans="1:23" x14ac:dyDescent="0.25">
      <c r="A2821" t="s">
        <v>18724</v>
      </c>
      <c r="B2821">
        <v>1</v>
      </c>
      <c r="C2821" t="s">
        <v>18725</v>
      </c>
      <c r="D2821" t="s">
        <v>102</v>
      </c>
      <c r="F2821" t="s">
        <v>6231</v>
      </c>
      <c r="G2821">
        <v>2</v>
      </c>
      <c r="H2821" t="s">
        <v>6416</v>
      </c>
      <c r="I2821" t="s">
        <v>18725</v>
      </c>
      <c r="J2821">
        <v>20374</v>
      </c>
      <c r="K2821">
        <v>0</v>
      </c>
      <c r="L2821" t="s">
        <v>18726</v>
      </c>
      <c r="M2821" t="s">
        <v>18727</v>
      </c>
      <c r="O2821" t="s">
        <v>18728</v>
      </c>
      <c r="P2821" t="s">
        <v>102</v>
      </c>
      <c r="R2821">
        <v>4294247</v>
      </c>
      <c r="T2821" t="s">
        <v>6417</v>
      </c>
    </row>
    <row r="2822" spans="1:23" x14ac:dyDescent="0.25">
      <c r="A2822" t="s">
        <v>1837</v>
      </c>
      <c r="B2822">
        <v>1</v>
      </c>
      <c r="C2822" t="s">
        <v>2607</v>
      </c>
      <c r="D2822" t="s">
        <v>126</v>
      </c>
      <c r="F2822" t="s">
        <v>6199</v>
      </c>
      <c r="G2822">
        <v>88</v>
      </c>
      <c r="H2822" t="s">
        <v>6395</v>
      </c>
      <c r="I2822" t="s">
        <v>2607</v>
      </c>
      <c r="J2822">
        <v>24150</v>
      </c>
      <c r="K2822">
        <v>3</v>
      </c>
      <c r="L2822" t="s">
        <v>6801</v>
      </c>
      <c r="M2822" t="s">
        <v>18729</v>
      </c>
      <c r="N2822">
        <v>25</v>
      </c>
      <c r="O2822" t="s">
        <v>18730</v>
      </c>
      <c r="P2822" t="s">
        <v>126</v>
      </c>
      <c r="Q2822" t="s">
        <v>8232</v>
      </c>
      <c r="S2822">
        <v>2</v>
      </c>
      <c r="T2822" t="s">
        <v>6363</v>
      </c>
      <c r="U2822" t="s">
        <v>28</v>
      </c>
      <c r="V2822" t="s">
        <v>18731</v>
      </c>
    </row>
    <row r="2823" spans="1:23" x14ac:dyDescent="0.25">
      <c r="A2823" t="s">
        <v>18732</v>
      </c>
      <c r="B2823">
        <v>1</v>
      </c>
      <c r="C2823" t="s">
        <v>18733</v>
      </c>
      <c r="F2823" t="s">
        <v>6231</v>
      </c>
      <c r="G2823">
        <v>0</v>
      </c>
      <c r="H2823" t="s">
        <v>30</v>
      </c>
      <c r="I2823" t="s">
        <v>18733</v>
      </c>
      <c r="J2823">
        <v>19784</v>
      </c>
      <c r="K2823">
        <v>0</v>
      </c>
      <c r="L2823" t="s">
        <v>6734</v>
      </c>
      <c r="M2823" t="s">
        <v>18734</v>
      </c>
      <c r="O2823" t="s">
        <v>18735</v>
      </c>
      <c r="P2823" t="s">
        <v>30</v>
      </c>
      <c r="T2823" t="s">
        <v>30</v>
      </c>
    </row>
    <row r="2824" spans="1:23" x14ac:dyDescent="0.25">
      <c r="A2824" t="s">
        <v>18736</v>
      </c>
      <c r="B2824">
        <v>1</v>
      </c>
      <c r="C2824" t="s">
        <v>18737</v>
      </c>
      <c r="D2824" t="s">
        <v>126</v>
      </c>
      <c r="F2824" t="s">
        <v>6199</v>
      </c>
      <c r="G2824">
        <v>45</v>
      </c>
      <c r="H2824" t="s">
        <v>7849</v>
      </c>
      <c r="I2824" t="s">
        <v>18737</v>
      </c>
      <c r="K2824">
        <v>1</v>
      </c>
      <c r="L2824" t="s">
        <v>18738</v>
      </c>
      <c r="M2824" t="s">
        <v>7032</v>
      </c>
      <c r="N2824">
        <v>24</v>
      </c>
      <c r="O2824" t="s">
        <v>18739</v>
      </c>
      <c r="P2824" t="s">
        <v>126</v>
      </c>
      <c r="T2824" t="s">
        <v>6227</v>
      </c>
      <c r="V2824" t="s">
        <v>18740</v>
      </c>
    </row>
    <row r="2825" spans="1:23" x14ac:dyDescent="0.25">
      <c r="A2825" t="s">
        <v>156</v>
      </c>
      <c r="B2825">
        <v>1</v>
      </c>
      <c r="C2825" t="s">
        <v>5499</v>
      </c>
      <c r="D2825" t="s">
        <v>126</v>
      </c>
      <c r="E2825" t="s">
        <v>18741</v>
      </c>
      <c r="F2825" t="s">
        <v>6925</v>
      </c>
      <c r="G2825">
        <v>88</v>
      </c>
      <c r="H2825" t="s">
        <v>6351</v>
      </c>
      <c r="I2825" t="s">
        <v>5499</v>
      </c>
      <c r="J2825">
        <v>1658</v>
      </c>
      <c r="K2825">
        <v>14</v>
      </c>
      <c r="L2825" t="s">
        <v>6012</v>
      </c>
      <c r="M2825" t="s">
        <v>18742</v>
      </c>
      <c r="N2825">
        <v>36</v>
      </c>
      <c r="O2825" t="s">
        <v>18743</v>
      </c>
      <c r="P2825" t="s">
        <v>126</v>
      </c>
      <c r="R2825">
        <v>10475</v>
      </c>
      <c r="T2825" t="s">
        <v>6742</v>
      </c>
      <c r="V2825" t="s">
        <v>18744</v>
      </c>
      <c r="W2825">
        <v>8285</v>
      </c>
    </row>
    <row r="2826" spans="1:23" x14ac:dyDescent="0.25">
      <c r="A2826" t="s">
        <v>18745</v>
      </c>
      <c r="B2826">
        <v>1</v>
      </c>
      <c r="C2826" t="s">
        <v>18746</v>
      </c>
      <c r="D2826" t="s">
        <v>64</v>
      </c>
      <c r="F2826" t="s">
        <v>6199</v>
      </c>
      <c r="G2826">
        <v>42</v>
      </c>
      <c r="H2826" t="s">
        <v>6837</v>
      </c>
      <c r="I2826" t="s">
        <v>18746</v>
      </c>
      <c r="J2826">
        <v>25891</v>
      </c>
      <c r="K2826">
        <v>0</v>
      </c>
      <c r="L2826" t="s">
        <v>18747</v>
      </c>
      <c r="M2826" t="s">
        <v>18748</v>
      </c>
      <c r="N2826">
        <v>23</v>
      </c>
      <c r="O2826" t="s">
        <v>18749</v>
      </c>
      <c r="P2826" t="s">
        <v>64</v>
      </c>
      <c r="S2826">
        <v>5</v>
      </c>
      <c r="T2826" t="s">
        <v>6346</v>
      </c>
      <c r="U2826" t="s">
        <v>62</v>
      </c>
      <c r="V2826" t="s">
        <v>18750</v>
      </c>
    </row>
    <row r="2827" spans="1:23" x14ac:dyDescent="0.25">
      <c r="A2827" t="s">
        <v>18751</v>
      </c>
      <c r="B2827">
        <v>1</v>
      </c>
      <c r="C2827" t="s">
        <v>18752</v>
      </c>
      <c r="D2827" t="s">
        <v>102</v>
      </c>
      <c r="F2827" t="s">
        <v>6199</v>
      </c>
      <c r="G2827">
        <v>16</v>
      </c>
      <c r="H2827" t="s">
        <v>7341</v>
      </c>
      <c r="I2827" t="s">
        <v>18752</v>
      </c>
      <c r="J2827">
        <v>20183</v>
      </c>
      <c r="K2827">
        <v>4</v>
      </c>
      <c r="L2827" t="s">
        <v>18753</v>
      </c>
      <c r="M2827" t="s">
        <v>6361</v>
      </c>
      <c r="O2827" t="s">
        <v>18754</v>
      </c>
      <c r="P2827" t="s">
        <v>102</v>
      </c>
      <c r="R2827">
        <v>4038530</v>
      </c>
      <c r="T2827" t="s">
        <v>6227</v>
      </c>
      <c r="W2827">
        <v>31465</v>
      </c>
    </row>
    <row r="2828" spans="1:23" x14ac:dyDescent="0.25">
      <c r="A2828" t="s">
        <v>18755</v>
      </c>
      <c r="B2828">
        <v>1</v>
      </c>
      <c r="C2828" t="s">
        <v>18756</v>
      </c>
      <c r="D2828" t="s">
        <v>102</v>
      </c>
      <c r="F2828" t="s">
        <v>6199</v>
      </c>
      <c r="G2828">
        <v>12</v>
      </c>
      <c r="H2828" t="s">
        <v>6776</v>
      </c>
      <c r="I2828" t="s">
        <v>18756</v>
      </c>
      <c r="J2828">
        <v>19489</v>
      </c>
      <c r="K2828">
        <v>5</v>
      </c>
      <c r="L2828" t="s">
        <v>18757</v>
      </c>
      <c r="M2828" t="s">
        <v>6452</v>
      </c>
      <c r="N2828">
        <v>27</v>
      </c>
      <c r="O2828" t="s">
        <v>18758</v>
      </c>
      <c r="P2828" t="s">
        <v>102</v>
      </c>
      <c r="R2828">
        <v>3045194</v>
      </c>
      <c r="T2828" t="s">
        <v>6219</v>
      </c>
      <c r="V2828" t="s">
        <v>18759</v>
      </c>
      <c r="W2828">
        <v>30775</v>
      </c>
    </row>
    <row r="2829" spans="1:23" x14ac:dyDescent="0.25">
      <c r="A2829" t="s">
        <v>372</v>
      </c>
      <c r="B2829">
        <v>1</v>
      </c>
      <c r="C2829" t="s">
        <v>5508</v>
      </c>
      <c r="D2829" t="s">
        <v>64</v>
      </c>
      <c r="E2829" t="s">
        <v>18760</v>
      </c>
      <c r="F2829" t="s">
        <v>6199</v>
      </c>
      <c r="G2829">
        <v>42</v>
      </c>
      <c r="H2829" t="s">
        <v>7768</v>
      </c>
      <c r="I2829" t="s">
        <v>5508</v>
      </c>
      <c r="J2829">
        <v>20064</v>
      </c>
      <c r="K2829">
        <v>5</v>
      </c>
      <c r="L2829" t="s">
        <v>7570</v>
      </c>
      <c r="M2829" t="s">
        <v>8789</v>
      </c>
      <c r="N2829">
        <v>26</v>
      </c>
      <c r="O2829" t="s">
        <v>18761</v>
      </c>
      <c r="P2829" t="s">
        <v>64</v>
      </c>
      <c r="R2829">
        <v>3116136</v>
      </c>
      <c r="T2829" t="s">
        <v>6264</v>
      </c>
      <c r="V2829" t="s">
        <v>18762</v>
      </c>
      <c r="W2829">
        <v>31221</v>
      </c>
    </row>
    <row r="2830" spans="1:23" x14ac:dyDescent="0.25">
      <c r="A2830" t="s">
        <v>459</v>
      </c>
      <c r="B2830">
        <v>1</v>
      </c>
      <c r="C2830" t="s">
        <v>18763</v>
      </c>
      <c r="D2830" t="s">
        <v>126</v>
      </c>
      <c r="E2830" t="s">
        <v>18764</v>
      </c>
      <c r="F2830" t="s">
        <v>6231</v>
      </c>
      <c r="G2830">
        <v>48</v>
      </c>
      <c r="H2830" t="s">
        <v>7182</v>
      </c>
      <c r="I2830" t="s">
        <v>18763</v>
      </c>
      <c r="J2830">
        <v>15371</v>
      </c>
      <c r="K2830">
        <v>7</v>
      </c>
      <c r="L2830" t="s">
        <v>18765</v>
      </c>
      <c r="M2830" t="s">
        <v>7575</v>
      </c>
      <c r="N2830">
        <v>30</v>
      </c>
      <c r="O2830" t="s">
        <v>18766</v>
      </c>
      <c r="P2830" t="s">
        <v>126</v>
      </c>
      <c r="R2830">
        <v>16323</v>
      </c>
      <c r="T2830" t="s">
        <v>6396</v>
      </c>
      <c r="V2830" t="s">
        <v>18767</v>
      </c>
      <c r="W2830">
        <v>27213</v>
      </c>
    </row>
    <row r="2831" spans="1:23" x14ac:dyDescent="0.25">
      <c r="A2831" t="s">
        <v>18768</v>
      </c>
      <c r="B2831">
        <v>1</v>
      </c>
      <c r="C2831" t="s">
        <v>18769</v>
      </c>
      <c r="D2831" t="s">
        <v>6610</v>
      </c>
      <c r="E2831" t="s">
        <v>18770</v>
      </c>
      <c r="F2831" t="s">
        <v>6199</v>
      </c>
      <c r="G2831">
        <v>7</v>
      </c>
      <c r="H2831" t="s">
        <v>6629</v>
      </c>
      <c r="I2831" t="s">
        <v>18769</v>
      </c>
      <c r="J2831">
        <v>18815</v>
      </c>
      <c r="K2831">
        <v>5</v>
      </c>
      <c r="L2831" t="s">
        <v>18771</v>
      </c>
      <c r="M2831" t="s">
        <v>8528</v>
      </c>
      <c r="N2831">
        <v>27</v>
      </c>
      <c r="O2831" t="s">
        <v>18772</v>
      </c>
      <c r="P2831" t="s">
        <v>6610</v>
      </c>
      <c r="R2831">
        <v>2996095</v>
      </c>
      <c r="T2831" t="s">
        <v>6346</v>
      </c>
      <c r="V2831" t="s">
        <v>18773</v>
      </c>
      <c r="W2831">
        <v>30086</v>
      </c>
    </row>
    <row r="2832" spans="1:23" x14ac:dyDescent="0.25">
      <c r="A2832" t="s">
        <v>18774</v>
      </c>
      <c r="B2832">
        <v>1</v>
      </c>
      <c r="C2832" t="s">
        <v>18775</v>
      </c>
      <c r="D2832" t="s">
        <v>64</v>
      </c>
      <c r="F2832" t="s">
        <v>6199</v>
      </c>
      <c r="G2832">
        <v>34</v>
      </c>
      <c r="H2832" t="s">
        <v>7139</v>
      </c>
      <c r="I2832" t="s">
        <v>18775</v>
      </c>
      <c r="J2832">
        <v>26528</v>
      </c>
      <c r="K2832">
        <v>1</v>
      </c>
      <c r="L2832" t="s">
        <v>7392</v>
      </c>
      <c r="M2832" t="s">
        <v>18776</v>
      </c>
      <c r="N2832">
        <v>23</v>
      </c>
      <c r="O2832" t="s">
        <v>18777</v>
      </c>
      <c r="P2832" t="s">
        <v>64</v>
      </c>
      <c r="T2832" t="s">
        <v>6219</v>
      </c>
      <c r="U2832" t="s">
        <v>2224</v>
      </c>
      <c r="V2832" t="s">
        <v>18778</v>
      </c>
    </row>
    <row r="2833" spans="1:23" x14ac:dyDescent="0.25">
      <c r="A2833" t="s">
        <v>18779</v>
      </c>
      <c r="B2833">
        <v>1</v>
      </c>
      <c r="C2833" t="s">
        <v>18780</v>
      </c>
      <c r="D2833" t="s">
        <v>64</v>
      </c>
      <c r="F2833" t="s">
        <v>6199</v>
      </c>
      <c r="G2833">
        <v>46</v>
      </c>
      <c r="H2833" t="s">
        <v>6367</v>
      </c>
      <c r="I2833" t="s">
        <v>18780</v>
      </c>
      <c r="K2833">
        <v>1</v>
      </c>
      <c r="L2833" t="s">
        <v>6310</v>
      </c>
      <c r="M2833" t="s">
        <v>18781</v>
      </c>
      <c r="O2833" t="s">
        <v>18782</v>
      </c>
      <c r="P2833" t="s">
        <v>64</v>
      </c>
      <c r="T2833" t="s">
        <v>6346</v>
      </c>
    </row>
    <row r="2834" spans="1:23" x14ac:dyDescent="0.25">
      <c r="A2834" t="s">
        <v>18783</v>
      </c>
      <c r="B2834">
        <v>1</v>
      </c>
      <c r="C2834" t="s">
        <v>18784</v>
      </c>
      <c r="D2834" t="s">
        <v>126</v>
      </c>
      <c r="E2834" t="s">
        <v>18785</v>
      </c>
      <c r="F2834" t="s">
        <v>6231</v>
      </c>
      <c r="G2834">
        <v>86</v>
      </c>
      <c r="H2834" t="s">
        <v>6658</v>
      </c>
      <c r="I2834" t="s">
        <v>18784</v>
      </c>
      <c r="J2834">
        <v>19179</v>
      </c>
      <c r="K2834">
        <v>5</v>
      </c>
      <c r="L2834" t="s">
        <v>18786</v>
      </c>
      <c r="M2834" t="s">
        <v>16453</v>
      </c>
      <c r="N2834">
        <v>27</v>
      </c>
      <c r="O2834" t="s">
        <v>18787</v>
      </c>
      <c r="P2834" t="s">
        <v>126</v>
      </c>
      <c r="R2834">
        <v>3039720</v>
      </c>
      <c r="T2834" t="s">
        <v>6227</v>
      </c>
      <c r="V2834" t="s">
        <v>18788</v>
      </c>
      <c r="W2834">
        <v>30526</v>
      </c>
    </row>
    <row r="2835" spans="1:23" x14ac:dyDescent="0.25">
      <c r="A2835" t="s">
        <v>895</v>
      </c>
      <c r="B2835">
        <v>1</v>
      </c>
      <c r="C2835" t="s">
        <v>18789</v>
      </c>
      <c r="D2835" t="s">
        <v>64</v>
      </c>
      <c r="E2835" t="s">
        <v>18790</v>
      </c>
      <c r="F2835" t="s">
        <v>6231</v>
      </c>
      <c r="G2835">
        <v>34</v>
      </c>
      <c r="H2835" t="s">
        <v>6260</v>
      </c>
      <c r="I2835" t="s">
        <v>18789</v>
      </c>
      <c r="J2835">
        <v>14046</v>
      </c>
      <c r="K2835">
        <v>8</v>
      </c>
      <c r="L2835" t="s">
        <v>9966</v>
      </c>
      <c r="M2835" t="s">
        <v>18791</v>
      </c>
      <c r="N2835">
        <v>29</v>
      </c>
      <c r="O2835" t="s">
        <v>18792</v>
      </c>
      <c r="P2835" t="s">
        <v>64</v>
      </c>
      <c r="R2835">
        <v>14895</v>
      </c>
      <c r="T2835" t="s">
        <v>7359</v>
      </c>
      <c r="V2835" t="s">
        <v>18793</v>
      </c>
      <c r="W2835">
        <v>25777</v>
      </c>
    </row>
    <row r="2836" spans="1:23" x14ac:dyDescent="0.25">
      <c r="A2836" t="s">
        <v>18794</v>
      </c>
      <c r="B2836">
        <v>1</v>
      </c>
      <c r="C2836" t="s">
        <v>18795</v>
      </c>
      <c r="D2836" t="s">
        <v>102</v>
      </c>
      <c r="F2836" t="s">
        <v>6199</v>
      </c>
      <c r="G2836">
        <v>19</v>
      </c>
      <c r="H2836" t="s">
        <v>6421</v>
      </c>
      <c r="I2836" t="s">
        <v>18795</v>
      </c>
      <c r="J2836">
        <v>21962</v>
      </c>
      <c r="K2836">
        <v>2</v>
      </c>
      <c r="L2836" t="s">
        <v>6789</v>
      </c>
      <c r="M2836" t="s">
        <v>10054</v>
      </c>
      <c r="N2836">
        <v>25</v>
      </c>
      <c r="O2836" t="s">
        <v>18796</v>
      </c>
      <c r="P2836" t="s">
        <v>102</v>
      </c>
      <c r="R2836">
        <v>4039436</v>
      </c>
      <c r="T2836" t="s">
        <v>6446</v>
      </c>
      <c r="V2836" t="s">
        <v>9477</v>
      </c>
      <c r="W2836">
        <v>32916</v>
      </c>
    </row>
    <row r="2837" spans="1:23" x14ac:dyDescent="0.25">
      <c r="A2837" t="s">
        <v>18797</v>
      </c>
      <c r="B2837">
        <v>1</v>
      </c>
      <c r="C2837" t="s">
        <v>18798</v>
      </c>
      <c r="D2837" t="s">
        <v>64</v>
      </c>
      <c r="F2837" t="s">
        <v>6231</v>
      </c>
      <c r="G2837">
        <v>35</v>
      </c>
      <c r="H2837" t="s">
        <v>6336</v>
      </c>
      <c r="I2837" t="s">
        <v>18798</v>
      </c>
      <c r="J2837">
        <v>16518</v>
      </c>
      <c r="K2837">
        <v>1</v>
      </c>
      <c r="L2837" t="s">
        <v>9636</v>
      </c>
      <c r="M2837" t="s">
        <v>6361</v>
      </c>
      <c r="N2837">
        <v>29</v>
      </c>
      <c r="O2837" t="s">
        <v>18799</v>
      </c>
      <c r="P2837" t="s">
        <v>64</v>
      </c>
      <c r="R2837">
        <v>17097</v>
      </c>
      <c r="T2837" t="s">
        <v>6417</v>
      </c>
      <c r="V2837" t="s">
        <v>9432</v>
      </c>
      <c r="W2837">
        <v>27893</v>
      </c>
    </row>
    <row r="2838" spans="1:23" x14ac:dyDescent="0.25">
      <c r="A2838" t="s">
        <v>18800</v>
      </c>
      <c r="B2838">
        <v>1</v>
      </c>
      <c r="C2838" t="s">
        <v>18801</v>
      </c>
      <c r="D2838" t="s">
        <v>64</v>
      </c>
      <c r="F2838" t="s">
        <v>6199</v>
      </c>
      <c r="H2838" t="s">
        <v>6336</v>
      </c>
      <c r="I2838" t="s">
        <v>18801</v>
      </c>
      <c r="K2838">
        <v>1</v>
      </c>
      <c r="L2838" t="s">
        <v>12272</v>
      </c>
      <c r="M2838" t="s">
        <v>18802</v>
      </c>
      <c r="N2838">
        <v>25</v>
      </c>
      <c r="O2838" t="s">
        <v>18803</v>
      </c>
      <c r="P2838" t="s">
        <v>64</v>
      </c>
      <c r="T2838" t="s">
        <v>6264</v>
      </c>
      <c r="V2838" t="s">
        <v>11913</v>
      </c>
    </row>
    <row r="2839" spans="1:23" x14ac:dyDescent="0.25">
      <c r="A2839" t="s">
        <v>1658</v>
      </c>
      <c r="B2839">
        <v>1</v>
      </c>
      <c r="C2839" t="s">
        <v>2691</v>
      </c>
      <c r="D2839" t="s">
        <v>64</v>
      </c>
      <c r="F2839" t="s">
        <v>6199</v>
      </c>
      <c r="G2839">
        <v>39</v>
      </c>
      <c r="H2839" t="s">
        <v>6239</v>
      </c>
      <c r="I2839" t="s">
        <v>2691</v>
      </c>
      <c r="J2839">
        <v>23223</v>
      </c>
      <c r="K2839">
        <v>4</v>
      </c>
      <c r="L2839" t="s">
        <v>18804</v>
      </c>
      <c r="M2839" t="s">
        <v>14664</v>
      </c>
      <c r="N2839">
        <v>26</v>
      </c>
      <c r="O2839" t="s">
        <v>18805</v>
      </c>
      <c r="P2839" t="s">
        <v>64</v>
      </c>
      <c r="S2839">
        <v>4</v>
      </c>
      <c r="T2839" t="s">
        <v>6313</v>
      </c>
      <c r="U2839" t="s">
        <v>2311</v>
      </c>
      <c r="V2839" t="s">
        <v>13200</v>
      </c>
    </row>
    <row r="2840" spans="1:23" x14ac:dyDescent="0.25">
      <c r="A2840" t="s">
        <v>18806</v>
      </c>
      <c r="B2840">
        <v>1</v>
      </c>
      <c r="C2840" t="s">
        <v>18807</v>
      </c>
      <c r="F2840" t="s">
        <v>6231</v>
      </c>
      <c r="G2840">
        <v>0</v>
      </c>
      <c r="H2840" t="s">
        <v>30</v>
      </c>
      <c r="I2840" t="s">
        <v>18807</v>
      </c>
      <c r="J2840">
        <v>19783</v>
      </c>
      <c r="K2840">
        <v>0</v>
      </c>
      <c r="L2840" t="s">
        <v>10426</v>
      </c>
      <c r="M2840" t="s">
        <v>18808</v>
      </c>
      <c r="O2840" t="s">
        <v>18809</v>
      </c>
      <c r="P2840" t="s">
        <v>30</v>
      </c>
      <c r="T2840" t="s">
        <v>30</v>
      </c>
    </row>
    <row r="2841" spans="1:23" x14ac:dyDescent="0.25">
      <c r="A2841" t="s">
        <v>18810</v>
      </c>
      <c r="B2841">
        <v>1</v>
      </c>
      <c r="C2841" t="s">
        <v>18811</v>
      </c>
      <c r="D2841" t="s">
        <v>6610</v>
      </c>
      <c r="E2841" t="s">
        <v>18812</v>
      </c>
      <c r="F2841" t="s">
        <v>6199</v>
      </c>
      <c r="G2841">
        <v>0</v>
      </c>
      <c r="H2841" t="s">
        <v>6296</v>
      </c>
      <c r="I2841" t="s">
        <v>18811</v>
      </c>
      <c r="J2841">
        <v>8679</v>
      </c>
      <c r="K2841">
        <v>13</v>
      </c>
      <c r="L2841" t="s">
        <v>18813</v>
      </c>
      <c r="M2841" t="s">
        <v>18814</v>
      </c>
      <c r="N2841">
        <v>36</v>
      </c>
      <c r="O2841" t="s">
        <v>18815</v>
      </c>
      <c r="P2841" t="s">
        <v>6610</v>
      </c>
      <c r="R2841">
        <v>12773</v>
      </c>
      <c r="T2841" t="s">
        <v>6204</v>
      </c>
      <c r="V2841" t="s">
        <v>18816</v>
      </c>
      <c r="W2841">
        <v>9769</v>
      </c>
    </row>
    <row r="2842" spans="1:23" x14ac:dyDescent="0.25">
      <c r="A2842" t="s">
        <v>713</v>
      </c>
      <c r="B2842">
        <v>1</v>
      </c>
      <c r="C2842" t="s">
        <v>18817</v>
      </c>
      <c r="D2842" t="s">
        <v>102</v>
      </c>
      <c r="E2842" t="s">
        <v>18818</v>
      </c>
      <c r="F2842" t="s">
        <v>6231</v>
      </c>
      <c r="G2842">
        <v>12</v>
      </c>
      <c r="H2842" t="s">
        <v>6336</v>
      </c>
      <c r="I2842" t="s">
        <v>18817</v>
      </c>
      <c r="J2842">
        <v>17271</v>
      </c>
      <c r="K2842">
        <v>7</v>
      </c>
      <c r="L2842" t="s">
        <v>8486</v>
      </c>
      <c r="M2842" t="s">
        <v>13571</v>
      </c>
      <c r="N2842">
        <v>29</v>
      </c>
      <c r="O2842" t="s">
        <v>18819</v>
      </c>
      <c r="P2842" t="s">
        <v>102</v>
      </c>
      <c r="R2842">
        <v>2577645</v>
      </c>
      <c r="T2842" t="s">
        <v>6346</v>
      </c>
      <c r="V2842" t="s">
        <v>12491</v>
      </c>
      <c r="W2842">
        <v>29001</v>
      </c>
    </row>
    <row r="2843" spans="1:23" x14ac:dyDescent="0.25">
      <c r="A2843" t="s">
        <v>18820</v>
      </c>
      <c r="B2843">
        <v>1</v>
      </c>
      <c r="C2843" t="s">
        <v>18821</v>
      </c>
      <c r="D2843" t="s">
        <v>31</v>
      </c>
      <c r="E2843" t="s">
        <v>18822</v>
      </c>
      <c r="F2843" t="s">
        <v>6231</v>
      </c>
      <c r="G2843">
        <v>12</v>
      </c>
      <c r="H2843" t="s">
        <v>6690</v>
      </c>
      <c r="I2843" t="s">
        <v>18821</v>
      </c>
      <c r="J2843">
        <v>18231</v>
      </c>
      <c r="K2843">
        <v>7</v>
      </c>
      <c r="L2843" t="s">
        <v>6269</v>
      </c>
      <c r="M2843" t="s">
        <v>18823</v>
      </c>
      <c r="N2843">
        <v>30</v>
      </c>
      <c r="O2843" t="s">
        <v>18824</v>
      </c>
      <c r="P2843" t="s">
        <v>31</v>
      </c>
      <c r="R2843">
        <v>2578718</v>
      </c>
      <c r="T2843" t="s">
        <v>6446</v>
      </c>
      <c r="V2843" t="s">
        <v>17159</v>
      </c>
      <c r="W2843">
        <v>29712</v>
      </c>
    </row>
    <row r="2844" spans="1:23" x14ac:dyDescent="0.25">
      <c r="A2844" t="s">
        <v>959</v>
      </c>
      <c r="B2844">
        <v>1</v>
      </c>
      <c r="C2844" t="s">
        <v>18825</v>
      </c>
      <c r="D2844" t="s">
        <v>29</v>
      </c>
      <c r="E2844" t="s">
        <v>18826</v>
      </c>
      <c r="F2844" t="s">
        <v>6231</v>
      </c>
      <c r="G2844">
        <v>9</v>
      </c>
      <c r="H2844" t="s">
        <v>6629</v>
      </c>
      <c r="I2844" t="s">
        <v>18825</v>
      </c>
      <c r="J2844">
        <v>16836</v>
      </c>
      <c r="K2844">
        <v>5</v>
      </c>
      <c r="L2844" t="s">
        <v>10959</v>
      </c>
      <c r="M2844" t="s">
        <v>11074</v>
      </c>
      <c r="N2844">
        <v>29</v>
      </c>
      <c r="O2844" t="s">
        <v>18827</v>
      </c>
      <c r="P2844" t="s">
        <v>29</v>
      </c>
      <c r="R2844">
        <v>2575660</v>
      </c>
      <c r="T2844" t="s">
        <v>6249</v>
      </c>
      <c r="V2844" t="s">
        <v>18828</v>
      </c>
      <c r="W2844">
        <v>28463</v>
      </c>
    </row>
    <row r="2845" spans="1:23" x14ac:dyDescent="0.25">
      <c r="A2845" t="s">
        <v>840</v>
      </c>
      <c r="B2845">
        <v>1</v>
      </c>
      <c r="C2845" t="s">
        <v>18829</v>
      </c>
      <c r="D2845" t="s">
        <v>64</v>
      </c>
      <c r="E2845" t="s">
        <v>18830</v>
      </c>
      <c r="F2845" t="s">
        <v>6231</v>
      </c>
      <c r="G2845">
        <v>35</v>
      </c>
      <c r="H2845" t="s">
        <v>6629</v>
      </c>
      <c r="I2845" t="s">
        <v>18829</v>
      </c>
      <c r="J2845">
        <v>18349</v>
      </c>
      <c r="K2845">
        <v>6</v>
      </c>
      <c r="L2845" t="s">
        <v>6240</v>
      </c>
      <c r="M2845" t="s">
        <v>18831</v>
      </c>
      <c r="N2845">
        <v>28</v>
      </c>
      <c r="O2845" t="s">
        <v>18832</v>
      </c>
      <c r="P2845" t="s">
        <v>64</v>
      </c>
      <c r="R2845">
        <v>2577692</v>
      </c>
      <c r="T2845" t="s">
        <v>6264</v>
      </c>
      <c r="V2845" t="s">
        <v>16787</v>
      </c>
      <c r="W2845">
        <v>29661</v>
      </c>
    </row>
    <row r="2846" spans="1:23" x14ac:dyDescent="0.25">
      <c r="A2846" t="s">
        <v>18833</v>
      </c>
      <c r="B2846">
        <v>1</v>
      </c>
      <c r="C2846" t="s">
        <v>18834</v>
      </c>
      <c r="D2846" t="s">
        <v>31</v>
      </c>
      <c r="E2846" t="s">
        <v>18835</v>
      </c>
      <c r="F2846" t="s">
        <v>6199</v>
      </c>
      <c r="G2846">
        <v>34</v>
      </c>
      <c r="H2846" t="s">
        <v>6296</v>
      </c>
      <c r="I2846" t="s">
        <v>18834</v>
      </c>
      <c r="J2846">
        <v>20325</v>
      </c>
      <c r="K2846">
        <v>7</v>
      </c>
      <c r="L2846" t="s">
        <v>6012</v>
      </c>
      <c r="M2846" t="s">
        <v>10999</v>
      </c>
      <c r="N2846">
        <v>31</v>
      </c>
      <c r="O2846" t="s">
        <v>18836</v>
      </c>
      <c r="P2846" t="s">
        <v>31</v>
      </c>
      <c r="R2846">
        <v>3975763</v>
      </c>
      <c r="T2846" t="s">
        <v>6264</v>
      </c>
      <c r="V2846" t="s">
        <v>18837</v>
      </c>
      <c r="W2846">
        <v>31538</v>
      </c>
    </row>
    <row r="2847" spans="1:23" x14ac:dyDescent="0.25">
      <c r="A2847" t="s">
        <v>18838</v>
      </c>
      <c r="B2847">
        <v>1</v>
      </c>
      <c r="C2847" t="s">
        <v>18839</v>
      </c>
      <c r="D2847" t="s">
        <v>102</v>
      </c>
      <c r="F2847" t="s">
        <v>6231</v>
      </c>
      <c r="G2847">
        <v>81</v>
      </c>
      <c r="H2847" t="s">
        <v>6296</v>
      </c>
      <c r="I2847" t="s">
        <v>18839</v>
      </c>
      <c r="J2847">
        <v>15566</v>
      </c>
      <c r="K2847">
        <v>4</v>
      </c>
      <c r="L2847" t="s">
        <v>6734</v>
      </c>
      <c r="M2847" t="s">
        <v>18840</v>
      </c>
      <c r="N2847">
        <v>29</v>
      </c>
      <c r="O2847" t="s">
        <v>18841</v>
      </c>
      <c r="P2847" t="s">
        <v>102</v>
      </c>
      <c r="R2847">
        <v>15252</v>
      </c>
      <c r="T2847" t="s">
        <v>6757</v>
      </c>
      <c r="V2847" t="s">
        <v>18842</v>
      </c>
      <c r="W2847">
        <v>26266</v>
      </c>
    </row>
    <row r="2848" spans="1:23" x14ac:dyDescent="0.25">
      <c r="A2848" t="s">
        <v>18843</v>
      </c>
      <c r="B2848">
        <v>1</v>
      </c>
      <c r="C2848" t="s">
        <v>18844</v>
      </c>
      <c r="D2848" t="s">
        <v>126</v>
      </c>
      <c r="F2848" t="s">
        <v>6199</v>
      </c>
      <c r="G2848">
        <v>0</v>
      </c>
      <c r="H2848" t="s">
        <v>7921</v>
      </c>
      <c r="I2848" t="s">
        <v>18844</v>
      </c>
      <c r="K2848">
        <v>1</v>
      </c>
      <c r="L2848" t="s">
        <v>6625</v>
      </c>
      <c r="M2848" t="s">
        <v>8773</v>
      </c>
      <c r="N2848">
        <v>24</v>
      </c>
      <c r="O2848" t="s">
        <v>18845</v>
      </c>
      <c r="P2848" t="s">
        <v>126</v>
      </c>
      <c r="T2848" t="s">
        <v>6227</v>
      </c>
      <c r="V2848" t="s">
        <v>18846</v>
      </c>
    </row>
    <row r="2849" spans="1:23" x14ac:dyDescent="0.25">
      <c r="A2849" t="s">
        <v>18847</v>
      </c>
      <c r="B2849">
        <v>1</v>
      </c>
      <c r="C2849" t="s">
        <v>18848</v>
      </c>
      <c r="D2849" t="s">
        <v>29</v>
      </c>
      <c r="F2849" t="s">
        <v>6231</v>
      </c>
      <c r="G2849">
        <v>3</v>
      </c>
      <c r="H2849" t="s">
        <v>6215</v>
      </c>
      <c r="I2849" t="s">
        <v>18848</v>
      </c>
      <c r="J2849">
        <v>12752</v>
      </c>
      <c r="K2849">
        <v>9</v>
      </c>
      <c r="L2849" t="s">
        <v>18849</v>
      </c>
      <c r="M2849" t="s">
        <v>18850</v>
      </c>
      <c r="N2849">
        <v>32</v>
      </c>
      <c r="O2849" t="s">
        <v>18851</v>
      </c>
      <c r="P2849" t="s">
        <v>29</v>
      </c>
      <c r="R2849">
        <v>14240</v>
      </c>
      <c r="T2849" t="s">
        <v>6757</v>
      </c>
      <c r="V2849" t="s">
        <v>18852</v>
      </c>
      <c r="W2849">
        <v>25323</v>
      </c>
    </row>
    <row r="2850" spans="1:23" x14ac:dyDescent="0.25">
      <c r="A2850" t="s">
        <v>1488</v>
      </c>
      <c r="B2850">
        <v>1</v>
      </c>
      <c r="C2850" t="s">
        <v>1487</v>
      </c>
      <c r="D2850" t="s">
        <v>102</v>
      </c>
      <c r="F2850" t="s">
        <v>6199</v>
      </c>
      <c r="G2850">
        <v>0</v>
      </c>
      <c r="H2850" t="s">
        <v>6392</v>
      </c>
      <c r="I2850" t="s">
        <v>1487</v>
      </c>
      <c r="J2850">
        <v>26751</v>
      </c>
      <c r="K2850">
        <v>0</v>
      </c>
      <c r="L2850" t="s">
        <v>18853</v>
      </c>
      <c r="M2850" t="s">
        <v>18854</v>
      </c>
      <c r="N2850">
        <v>21</v>
      </c>
      <c r="O2850" t="s">
        <v>18855</v>
      </c>
      <c r="P2850" t="s">
        <v>102</v>
      </c>
      <c r="S2850">
        <v>2</v>
      </c>
      <c r="T2850" t="s">
        <v>6212</v>
      </c>
      <c r="U2850" t="s">
        <v>54</v>
      </c>
      <c r="V2850" t="s">
        <v>18856</v>
      </c>
    </row>
    <row r="2851" spans="1:23" x14ac:dyDescent="0.25">
      <c r="A2851" t="s">
        <v>18857</v>
      </c>
      <c r="B2851">
        <v>1</v>
      </c>
      <c r="C2851" t="s">
        <v>18858</v>
      </c>
      <c r="D2851" t="s">
        <v>102</v>
      </c>
      <c r="F2851" t="s">
        <v>6199</v>
      </c>
      <c r="G2851">
        <v>89</v>
      </c>
      <c r="H2851" t="s">
        <v>6296</v>
      </c>
      <c r="I2851" t="s">
        <v>18858</v>
      </c>
      <c r="K2851">
        <v>1</v>
      </c>
      <c r="L2851" t="s">
        <v>6452</v>
      </c>
      <c r="M2851" t="s">
        <v>18859</v>
      </c>
      <c r="N2851">
        <v>24</v>
      </c>
      <c r="O2851" t="s">
        <v>18860</v>
      </c>
      <c r="P2851" t="s">
        <v>102</v>
      </c>
      <c r="T2851" t="s">
        <v>6219</v>
      </c>
      <c r="V2851" t="s">
        <v>18861</v>
      </c>
    </row>
    <row r="2852" spans="1:23" x14ac:dyDescent="0.25">
      <c r="A2852" t="s">
        <v>18862</v>
      </c>
      <c r="B2852">
        <v>1</v>
      </c>
      <c r="C2852" t="s">
        <v>18863</v>
      </c>
      <c r="D2852" t="s">
        <v>6610</v>
      </c>
      <c r="F2852" t="s">
        <v>6199</v>
      </c>
      <c r="H2852" t="s">
        <v>6781</v>
      </c>
      <c r="I2852" t="s">
        <v>18863</v>
      </c>
      <c r="K2852">
        <v>1</v>
      </c>
      <c r="L2852" t="s">
        <v>6778</v>
      </c>
      <c r="M2852" t="s">
        <v>18864</v>
      </c>
      <c r="O2852" t="s">
        <v>18865</v>
      </c>
      <c r="P2852" t="s">
        <v>6610</v>
      </c>
      <c r="T2852" t="s">
        <v>6363</v>
      </c>
    </row>
    <row r="2853" spans="1:23" x14ac:dyDescent="0.25">
      <c r="A2853" t="s">
        <v>18866</v>
      </c>
      <c r="B2853">
        <v>1</v>
      </c>
      <c r="C2853" t="s">
        <v>18867</v>
      </c>
      <c r="D2853" t="s">
        <v>29</v>
      </c>
      <c r="E2853" t="s">
        <v>18868</v>
      </c>
      <c r="F2853" t="s">
        <v>6199</v>
      </c>
      <c r="G2853">
        <v>0</v>
      </c>
      <c r="H2853" t="s">
        <v>6296</v>
      </c>
      <c r="I2853" t="s">
        <v>18867</v>
      </c>
      <c r="J2853">
        <v>21562</v>
      </c>
      <c r="K2853">
        <v>3</v>
      </c>
      <c r="L2853" t="s">
        <v>18850</v>
      </c>
      <c r="M2853" t="s">
        <v>10545</v>
      </c>
      <c r="N2853">
        <v>25</v>
      </c>
      <c r="O2853" t="s">
        <v>18869</v>
      </c>
      <c r="P2853" t="s">
        <v>29</v>
      </c>
      <c r="R2853">
        <v>3127051</v>
      </c>
      <c r="T2853" t="s">
        <v>6219</v>
      </c>
      <c r="V2853" t="s">
        <v>18870</v>
      </c>
      <c r="W2853">
        <v>32581</v>
      </c>
    </row>
    <row r="2854" spans="1:23" x14ac:dyDescent="0.25">
      <c r="A2854" t="s">
        <v>18871</v>
      </c>
      <c r="B2854">
        <v>1</v>
      </c>
      <c r="C2854" t="s">
        <v>18872</v>
      </c>
      <c r="D2854" t="s">
        <v>64</v>
      </c>
      <c r="F2854" t="s">
        <v>6199</v>
      </c>
      <c r="G2854">
        <v>0</v>
      </c>
      <c r="H2854" t="s">
        <v>6232</v>
      </c>
      <c r="I2854" t="s">
        <v>18872</v>
      </c>
      <c r="K2854">
        <v>1</v>
      </c>
      <c r="L2854" t="s">
        <v>18873</v>
      </c>
      <c r="M2854" t="s">
        <v>6262</v>
      </c>
      <c r="N2854">
        <v>24</v>
      </c>
      <c r="O2854" t="s">
        <v>18874</v>
      </c>
      <c r="P2854" t="s">
        <v>64</v>
      </c>
      <c r="T2854" t="s">
        <v>6219</v>
      </c>
      <c r="V2854" t="s">
        <v>18875</v>
      </c>
    </row>
    <row r="2855" spans="1:23" x14ac:dyDescent="0.25">
      <c r="A2855" t="s">
        <v>18876</v>
      </c>
      <c r="B2855">
        <v>1</v>
      </c>
      <c r="C2855" t="s">
        <v>18877</v>
      </c>
      <c r="D2855" t="s">
        <v>64</v>
      </c>
      <c r="F2855" t="s">
        <v>6199</v>
      </c>
      <c r="G2855">
        <v>0</v>
      </c>
      <c r="H2855" t="s">
        <v>7768</v>
      </c>
      <c r="I2855" t="s">
        <v>18877</v>
      </c>
      <c r="K2855">
        <v>1</v>
      </c>
      <c r="L2855" t="s">
        <v>11217</v>
      </c>
      <c r="M2855" t="s">
        <v>14863</v>
      </c>
      <c r="N2855">
        <v>24</v>
      </c>
      <c r="O2855" t="s">
        <v>18878</v>
      </c>
      <c r="P2855" t="s">
        <v>64</v>
      </c>
      <c r="T2855" t="s">
        <v>6332</v>
      </c>
      <c r="V2855" t="s">
        <v>18879</v>
      </c>
    </row>
    <row r="2856" spans="1:23" x14ac:dyDescent="0.25">
      <c r="A2856" t="s">
        <v>1582</v>
      </c>
      <c r="B2856">
        <v>1</v>
      </c>
      <c r="C2856" t="s">
        <v>1581</v>
      </c>
      <c r="D2856" t="s">
        <v>64</v>
      </c>
      <c r="F2856" t="s">
        <v>6199</v>
      </c>
      <c r="G2856">
        <v>32</v>
      </c>
      <c r="H2856" t="s">
        <v>6629</v>
      </c>
      <c r="I2856" t="s">
        <v>1581</v>
      </c>
      <c r="J2856">
        <v>23211</v>
      </c>
      <c r="K2856">
        <v>2</v>
      </c>
      <c r="L2856" t="s">
        <v>18880</v>
      </c>
      <c r="M2856" t="s">
        <v>12013</v>
      </c>
      <c r="N2856">
        <v>25</v>
      </c>
      <c r="O2856" t="s">
        <v>18881</v>
      </c>
      <c r="P2856" t="s">
        <v>64</v>
      </c>
      <c r="S2856">
        <v>3</v>
      </c>
      <c r="T2856" t="s">
        <v>6446</v>
      </c>
      <c r="U2856" t="s">
        <v>28</v>
      </c>
      <c r="V2856" t="s">
        <v>18882</v>
      </c>
    </row>
    <row r="2857" spans="1:23" x14ac:dyDescent="0.25">
      <c r="A2857" t="s">
        <v>2535</v>
      </c>
      <c r="B2857">
        <v>1</v>
      </c>
      <c r="C2857" t="s">
        <v>2848</v>
      </c>
      <c r="D2857" t="s">
        <v>29</v>
      </c>
      <c r="F2857" t="s">
        <v>6199</v>
      </c>
      <c r="G2857">
        <v>10</v>
      </c>
      <c r="H2857" t="s">
        <v>6868</v>
      </c>
      <c r="I2857" t="s">
        <v>2848</v>
      </c>
      <c r="J2857">
        <v>28048</v>
      </c>
      <c r="K2857">
        <v>0</v>
      </c>
      <c r="L2857" t="s">
        <v>8298</v>
      </c>
      <c r="M2857" t="s">
        <v>18883</v>
      </c>
      <c r="N2857">
        <v>22</v>
      </c>
      <c r="O2857" t="s">
        <v>18884</v>
      </c>
      <c r="P2857" t="s">
        <v>29</v>
      </c>
      <c r="S2857">
        <v>2</v>
      </c>
      <c r="T2857" t="s">
        <v>6212</v>
      </c>
      <c r="U2857" t="s">
        <v>159</v>
      </c>
      <c r="V2857" t="s">
        <v>18885</v>
      </c>
    </row>
    <row r="2858" spans="1:23" x14ac:dyDescent="0.25">
      <c r="A2858" t="s">
        <v>18886</v>
      </c>
      <c r="B2858">
        <v>1</v>
      </c>
      <c r="C2858" t="s">
        <v>18887</v>
      </c>
      <c r="D2858" t="s">
        <v>126</v>
      </c>
      <c r="F2858" t="s">
        <v>6231</v>
      </c>
      <c r="G2858">
        <v>49</v>
      </c>
      <c r="H2858" t="s">
        <v>6359</v>
      </c>
      <c r="I2858" t="s">
        <v>18887</v>
      </c>
      <c r="J2858">
        <v>16022</v>
      </c>
      <c r="K2858">
        <v>1</v>
      </c>
      <c r="L2858" t="s">
        <v>18888</v>
      </c>
      <c r="M2858" t="s">
        <v>13451</v>
      </c>
      <c r="N2858">
        <v>28</v>
      </c>
      <c r="O2858" t="s">
        <v>18889</v>
      </c>
      <c r="P2858" t="s">
        <v>126</v>
      </c>
      <c r="R2858">
        <v>16844</v>
      </c>
      <c r="T2858" t="s">
        <v>6742</v>
      </c>
      <c r="V2858" t="s">
        <v>14975</v>
      </c>
      <c r="W2858">
        <v>27683</v>
      </c>
    </row>
    <row r="2859" spans="1:23" x14ac:dyDescent="0.25">
      <c r="A2859" t="s">
        <v>18890</v>
      </c>
      <c r="B2859">
        <v>1</v>
      </c>
      <c r="C2859" t="s">
        <v>18891</v>
      </c>
      <c r="D2859" t="s">
        <v>126</v>
      </c>
      <c r="F2859" t="s">
        <v>6231</v>
      </c>
      <c r="G2859">
        <v>0</v>
      </c>
      <c r="H2859" t="s">
        <v>6781</v>
      </c>
      <c r="I2859" t="s">
        <v>18891</v>
      </c>
      <c r="J2859">
        <v>11196</v>
      </c>
      <c r="K2859">
        <v>12</v>
      </c>
      <c r="L2859" t="s">
        <v>12950</v>
      </c>
      <c r="M2859" t="s">
        <v>18892</v>
      </c>
      <c r="N2859">
        <v>34</v>
      </c>
      <c r="O2859" t="s">
        <v>18893</v>
      </c>
      <c r="P2859" t="s">
        <v>126</v>
      </c>
      <c r="R2859">
        <v>13200</v>
      </c>
      <c r="T2859" t="s">
        <v>6204</v>
      </c>
      <c r="V2859" t="s">
        <v>18894</v>
      </c>
      <c r="W2859">
        <v>24000</v>
      </c>
    </row>
    <row r="2860" spans="1:23" x14ac:dyDescent="0.25">
      <c r="A2860" t="s">
        <v>18895</v>
      </c>
      <c r="B2860">
        <v>1</v>
      </c>
      <c r="C2860" t="s">
        <v>18896</v>
      </c>
      <c r="D2860" t="s">
        <v>64</v>
      </c>
      <c r="F2860" t="s">
        <v>6231</v>
      </c>
      <c r="H2860" t="s">
        <v>7849</v>
      </c>
      <c r="I2860" t="s">
        <v>18896</v>
      </c>
      <c r="J2860">
        <v>22118</v>
      </c>
      <c r="K2860">
        <v>0</v>
      </c>
      <c r="L2860" t="s">
        <v>6277</v>
      </c>
      <c r="M2860" t="s">
        <v>18897</v>
      </c>
      <c r="O2860" t="s">
        <v>18898</v>
      </c>
      <c r="P2860" t="s">
        <v>64</v>
      </c>
      <c r="Q2860" t="s">
        <v>6411</v>
      </c>
      <c r="T2860" t="s">
        <v>6385</v>
      </c>
    </row>
    <row r="2861" spans="1:23" x14ac:dyDescent="0.25">
      <c r="A2861" t="s">
        <v>18899</v>
      </c>
      <c r="B2861">
        <v>1</v>
      </c>
      <c r="C2861" t="s">
        <v>18900</v>
      </c>
      <c r="D2861" t="s">
        <v>126</v>
      </c>
      <c r="E2861" t="s">
        <v>18901</v>
      </c>
      <c r="F2861" t="s">
        <v>6231</v>
      </c>
      <c r="G2861">
        <v>46</v>
      </c>
      <c r="H2861" t="s">
        <v>6208</v>
      </c>
      <c r="I2861" t="s">
        <v>18900</v>
      </c>
      <c r="J2861">
        <v>20662</v>
      </c>
      <c r="K2861">
        <v>4</v>
      </c>
      <c r="L2861" t="s">
        <v>18902</v>
      </c>
      <c r="M2861" t="s">
        <v>8655</v>
      </c>
      <c r="N2861">
        <v>27</v>
      </c>
      <c r="O2861" t="s">
        <v>18903</v>
      </c>
      <c r="P2861" t="s">
        <v>126</v>
      </c>
      <c r="R2861">
        <v>3118954</v>
      </c>
      <c r="T2861" t="s">
        <v>6227</v>
      </c>
      <c r="V2861" t="s">
        <v>18904</v>
      </c>
      <c r="W2861">
        <v>31749</v>
      </c>
    </row>
    <row r="2862" spans="1:23" x14ac:dyDescent="0.25">
      <c r="A2862" t="s">
        <v>18905</v>
      </c>
      <c r="B2862">
        <v>1</v>
      </c>
      <c r="C2862" t="s">
        <v>18906</v>
      </c>
      <c r="D2862" t="s">
        <v>29</v>
      </c>
      <c r="F2862" t="s">
        <v>6199</v>
      </c>
      <c r="G2862">
        <v>0</v>
      </c>
      <c r="H2862" t="s">
        <v>5428</v>
      </c>
      <c r="I2862" t="s">
        <v>18906</v>
      </c>
      <c r="K2862">
        <v>1</v>
      </c>
      <c r="L2862" t="s">
        <v>8489</v>
      </c>
      <c r="M2862" t="s">
        <v>18907</v>
      </c>
      <c r="N2862">
        <v>24</v>
      </c>
      <c r="O2862" t="s">
        <v>18908</v>
      </c>
      <c r="P2862" t="s">
        <v>29</v>
      </c>
      <c r="T2862" t="s">
        <v>6204</v>
      </c>
      <c r="V2862" t="s">
        <v>13812</v>
      </c>
    </row>
    <row r="2863" spans="1:23" x14ac:dyDescent="0.25">
      <c r="A2863" t="s">
        <v>18909</v>
      </c>
      <c r="B2863">
        <v>1</v>
      </c>
      <c r="C2863" t="s">
        <v>18910</v>
      </c>
      <c r="D2863" t="s">
        <v>102</v>
      </c>
      <c r="F2863" t="s">
        <v>6199</v>
      </c>
      <c r="G2863">
        <v>88</v>
      </c>
      <c r="H2863" t="s">
        <v>6690</v>
      </c>
      <c r="I2863" t="s">
        <v>18910</v>
      </c>
      <c r="J2863">
        <v>28137</v>
      </c>
      <c r="K2863">
        <v>0</v>
      </c>
      <c r="L2863" t="s">
        <v>7102</v>
      </c>
      <c r="M2863" t="s">
        <v>18911</v>
      </c>
      <c r="O2863" t="s">
        <v>18912</v>
      </c>
      <c r="P2863" t="s">
        <v>102</v>
      </c>
      <c r="T2863" t="s">
        <v>6219</v>
      </c>
      <c r="U2863" t="s">
        <v>34</v>
      </c>
    </row>
    <row r="2864" spans="1:23" x14ac:dyDescent="0.25">
      <c r="A2864" t="s">
        <v>18913</v>
      </c>
      <c r="B2864">
        <v>1</v>
      </c>
      <c r="C2864" t="s">
        <v>18914</v>
      </c>
      <c r="F2864" t="s">
        <v>6231</v>
      </c>
      <c r="G2864">
        <v>0</v>
      </c>
      <c r="H2864" t="s">
        <v>30</v>
      </c>
      <c r="I2864" t="s">
        <v>18914</v>
      </c>
      <c r="J2864">
        <v>19806</v>
      </c>
      <c r="K2864">
        <v>0</v>
      </c>
      <c r="L2864" t="s">
        <v>6014</v>
      </c>
      <c r="M2864" t="s">
        <v>18915</v>
      </c>
      <c r="O2864" t="s">
        <v>18916</v>
      </c>
      <c r="P2864" t="s">
        <v>30</v>
      </c>
      <c r="T2864" t="s">
        <v>30</v>
      </c>
    </row>
    <row r="2865" spans="1:23" x14ac:dyDescent="0.25">
      <c r="A2865" t="s">
        <v>408</v>
      </c>
      <c r="B2865">
        <v>1</v>
      </c>
      <c r="C2865" t="s">
        <v>5349</v>
      </c>
      <c r="D2865" t="s">
        <v>126</v>
      </c>
      <c r="E2865" t="s">
        <v>18917</v>
      </c>
      <c r="F2865" t="s">
        <v>6199</v>
      </c>
      <c r="G2865">
        <v>87</v>
      </c>
      <c r="H2865" t="s">
        <v>6208</v>
      </c>
      <c r="I2865" t="s">
        <v>5349</v>
      </c>
      <c r="J2865">
        <v>19903</v>
      </c>
      <c r="K2865">
        <v>8</v>
      </c>
      <c r="L2865" t="s">
        <v>7095</v>
      </c>
      <c r="M2865" t="s">
        <v>18918</v>
      </c>
      <c r="N2865">
        <v>33</v>
      </c>
      <c r="O2865" t="s">
        <v>18919</v>
      </c>
      <c r="P2865" t="s">
        <v>126</v>
      </c>
      <c r="R2865">
        <v>3128452</v>
      </c>
      <c r="T2865" t="s">
        <v>6204</v>
      </c>
      <c r="V2865" t="s">
        <v>18920</v>
      </c>
      <c r="W2865">
        <v>31068</v>
      </c>
    </row>
    <row r="2866" spans="1:23" x14ac:dyDescent="0.25">
      <c r="A2866" t="s">
        <v>241</v>
      </c>
      <c r="B2866">
        <v>1</v>
      </c>
      <c r="C2866" t="s">
        <v>5154</v>
      </c>
      <c r="D2866" t="s">
        <v>102</v>
      </c>
      <c r="E2866" t="s">
        <v>18921</v>
      </c>
      <c r="F2866" t="s">
        <v>6199</v>
      </c>
      <c r="G2866">
        <v>17</v>
      </c>
      <c r="H2866" t="s">
        <v>6776</v>
      </c>
      <c r="I2866" t="s">
        <v>5154</v>
      </c>
      <c r="J2866">
        <v>18926</v>
      </c>
      <c r="K2866">
        <v>9</v>
      </c>
      <c r="L2866" t="s">
        <v>12034</v>
      </c>
      <c r="M2866" t="s">
        <v>6655</v>
      </c>
      <c r="N2866">
        <v>30</v>
      </c>
      <c r="O2866" t="s">
        <v>18922</v>
      </c>
      <c r="P2866" t="s">
        <v>102</v>
      </c>
      <c r="R2866">
        <v>3059722</v>
      </c>
      <c r="T2866" t="s">
        <v>6212</v>
      </c>
      <c r="V2866" t="s">
        <v>8679</v>
      </c>
      <c r="W2866">
        <v>30150</v>
      </c>
    </row>
    <row r="2867" spans="1:23" x14ac:dyDescent="0.25">
      <c r="A2867" t="s">
        <v>417</v>
      </c>
      <c r="B2867">
        <v>1</v>
      </c>
      <c r="C2867" t="s">
        <v>1331</v>
      </c>
      <c r="D2867" t="s">
        <v>64</v>
      </c>
      <c r="E2867" t="s">
        <v>18923</v>
      </c>
      <c r="F2867" t="s">
        <v>6199</v>
      </c>
      <c r="G2867">
        <v>34</v>
      </c>
      <c r="H2867" t="s">
        <v>6658</v>
      </c>
      <c r="I2867" t="s">
        <v>1331</v>
      </c>
      <c r="J2867">
        <v>18993</v>
      </c>
      <c r="K2867">
        <v>9</v>
      </c>
      <c r="L2867" t="s">
        <v>18924</v>
      </c>
      <c r="M2867" t="s">
        <v>7273</v>
      </c>
      <c r="N2867">
        <v>30</v>
      </c>
      <c r="O2867" t="s">
        <v>18925</v>
      </c>
      <c r="P2867" t="s">
        <v>64</v>
      </c>
      <c r="R2867">
        <v>3116389</v>
      </c>
      <c r="S2867">
        <v>2</v>
      </c>
      <c r="T2867" t="s">
        <v>6346</v>
      </c>
      <c r="U2867" t="s">
        <v>2231</v>
      </c>
      <c r="V2867" t="s">
        <v>18926</v>
      </c>
      <c r="W2867">
        <v>30227</v>
      </c>
    </row>
    <row r="2868" spans="1:23" x14ac:dyDescent="0.25">
      <c r="A2868" t="s">
        <v>5972</v>
      </c>
      <c r="B2868">
        <v>1</v>
      </c>
      <c r="C2868" t="s">
        <v>5971</v>
      </c>
      <c r="D2868" t="s">
        <v>31</v>
      </c>
      <c r="F2868" t="s">
        <v>6199</v>
      </c>
      <c r="G2868">
        <v>0</v>
      </c>
      <c r="H2868" t="s">
        <v>6416</v>
      </c>
      <c r="I2868" t="s">
        <v>5971</v>
      </c>
      <c r="J2868">
        <v>20727</v>
      </c>
      <c r="K2868">
        <v>3</v>
      </c>
      <c r="L2868" t="s">
        <v>18927</v>
      </c>
      <c r="M2868" t="s">
        <v>6655</v>
      </c>
      <c r="N2868">
        <v>27</v>
      </c>
      <c r="O2868" t="s">
        <v>18928</v>
      </c>
      <c r="P2868" t="s">
        <v>31</v>
      </c>
      <c r="R2868">
        <v>3060823</v>
      </c>
      <c r="T2868" t="s">
        <v>6313</v>
      </c>
      <c r="V2868" t="s">
        <v>18929</v>
      </c>
      <c r="W2868">
        <v>31812</v>
      </c>
    </row>
    <row r="2869" spans="1:23" x14ac:dyDescent="0.25">
      <c r="A2869" t="s">
        <v>18930</v>
      </c>
      <c r="B2869">
        <v>1</v>
      </c>
      <c r="C2869" t="s">
        <v>18931</v>
      </c>
      <c r="D2869" t="s">
        <v>64</v>
      </c>
      <c r="F2869" t="s">
        <v>6231</v>
      </c>
      <c r="G2869">
        <v>0</v>
      </c>
      <c r="H2869" t="s">
        <v>30</v>
      </c>
      <c r="I2869" t="s">
        <v>18931</v>
      </c>
      <c r="J2869">
        <v>17719</v>
      </c>
      <c r="L2869" t="s">
        <v>18932</v>
      </c>
      <c r="M2869" t="s">
        <v>6269</v>
      </c>
      <c r="O2869" t="s">
        <v>18933</v>
      </c>
      <c r="P2869" t="s">
        <v>64</v>
      </c>
      <c r="T2869" t="s">
        <v>30</v>
      </c>
    </row>
    <row r="2870" spans="1:23" x14ac:dyDescent="0.25">
      <c r="A2870" t="s">
        <v>18934</v>
      </c>
      <c r="B2870">
        <v>1</v>
      </c>
      <c r="C2870" t="s">
        <v>18935</v>
      </c>
      <c r="F2870" t="s">
        <v>6231</v>
      </c>
      <c r="G2870">
        <v>0</v>
      </c>
      <c r="H2870" t="s">
        <v>30</v>
      </c>
      <c r="I2870" t="s">
        <v>18935</v>
      </c>
      <c r="J2870">
        <v>18841</v>
      </c>
      <c r="K2870">
        <v>0</v>
      </c>
      <c r="L2870" t="s">
        <v>18936</v>
      </c>
      <c r="M2870" t="s">
        <v>9135</v>
      </c>
      <c r="O2870" t="s">
        <v>18937</v>
      </c>
      <c r="P2870" t="s">
        <v>30</v>
      </c>
      <c r="T2870" t="s">
        <v>30</v>
      </c>
    </row>
    <row r="2871" spans="1:23" x14ac:dyDescent="0.25">
      <c r="A2871" t="s">
        <v>846</v>
      </c>
      <c r="B2871">
        <v>1</v>
      </c>
      <c r="C2871" t="s">
        <v>18938</v>
      </c>
      <c r="D2871" t="s">
        <v>64</v>
      </c>
      <c r="F2871" t="s">
        <v>6231</v>
      </c>
      <c r="G2871">
        <v>43</v>
      </c>
      <c r="H2871" t="s">
        <v>7391</v>
      </c>
      <c r="I2871" t="s">
        <v>18938</v>
      </c>
      <c r="J2871">
        <v>17026</v>
      </c>
      <c r="K2871">
        <v>5</v>
      </c>
      <c r="L2871" t="s">
        <v>6625</v>
      </c>
      <c r="M2871" t="s">
        <v>10006</v>
      </c>
      <c r="N2871">
        <v>28</v>
      </c>
      <c r="O2871" t="s">
        <v>18939</v>
      </c>
      <c r="P2871" t="s">
        <v>64</v>
      </c>
      <c r="R2871">
        <v>2986739</v>
      </c>
      <c r="T2871" t="s">
        <v>6324</v>
      </c>
      <c r="V2871" t="s">
        <v>18940</v>
      </c>
      <c r="W2871">
        <v>28922</v>
      </c>
    </row>
    <row r="2872" spans="1:23" x14ac:dyDescent="0.25">
      <c r="A2872" t="s">
        <v>18941</v>
      </c>
      <c r="B2872">
        <v>1</v>
      </c>
      <c r="C2872" t="s">
        <v>18942</v>
      </c>
      <c r="D2872" t="s">
        <v>102</v>
      </c>
      <c r="F2872" t="s">
        <v>6199</v>
      </c>
      <c r="G2872">
        <v>35</v>
      </c>
      <c r="H2872" t="s">
        <v>7189</v>
      </c>
      <c r="I2872" t="s">
        <v>18942</v>
      </c>
      <c r="J2872">
        <v>28322</v>
      </c>
      <c r="K2872">
        <v>0</v>
      </c>
      <c r="L2872" t="s">
        <v>18943</v>
      </c>
      <c r="M2872" t="s">
        <v>18944</v>
      </c>
      <c r="N2872">
        <v>25</v>
      </c>
      <c r="O2872" t="s">
        <v>18945</v>
      </c>
      <c r="P2872" t="s">
        <v>102</v>
      </c>
      <c r="T2872" t="s">
        <v>6227</v>
      </c>
      <c r="U2872" t="s">
        <v>2224</v>
      </c>
      <c r="V2872" t="s">
        <v>18946</v>
      </c>
    </row>
    <row r="2873" spans="1:23" x14ac:dyDescent="0.25">
      <c r="A2873" t="s">
        <v>414</v>
      </c>
      <c r="B2873">
        <v>1</v>
      </c>
      <c r="C2873" t="s">
        <v>18947</v>
      </c>
      <c r="D2873" t="s">
        <v>64</v>
      </c>
      <c r="E2873" t="s">
        <v>18948</v>
      </c>
      <c r="F2873" t="s">
        <v>6199</v>
      </c>
      <c r="G2873">
        <v>22</v>
      </c>
      <c r="H2873" t="s">
        <v>6776</v>
      </c>
      <c r="I2873" t="s">
        <v>18947</v>
      </c>
      <c r="J2873">
        <v>19915</v>
      </c>
      <c r="K2873">
        <v>4</v>
      </c>
      <c r="L2873" t="s">
        <v>7223</v>
      </c>
      <c r="M2873" t="s">
        <v>18949</v>
      </c>
      <c r="N2873">
        <v>24</v>
      </c>
      <c r="O2873" t="s">
        <v>18950</v>
      </c>
      <c r="P2873" t="s">
        <v>64</v>
      </c>
      <c r="R2873">
        <v>3917846</v>
      </c>
      <c r="T2873" t="s">
        <v>6313</v>
      </c>
      <c r="V2873" t="s">
        <v>18951</v>
      </c>
      <c r="W2873">
        <v>31082</v>
      </c>
    </row>
    <row r="2874" spans="1:23" x14ac:dyDescent="0.25">
      <c r="A2874" t="s">
        <v>18952</v>
      </c>
      <c r="B2874">
        <v>1</v>
      </c>
      <c r="C2874" t="s">
        <v>18953</v>
      </c>
      <c r="D2874" t="s">
        <v>102</v>
      </c>
      <c r="E2874" t="s">
        <v>18954</v>
      </c>
      <c r="F2874" t="s">
        <v>6199</v>
      </c>
      <c r="G2874">
        <v>19</v>
      </c>
      <c r="H2874" t="s">
        <v>6296</v>
      </c>
      <c r="I2874" t="s">
        <v>18953</v>
      </c>
      <c r="J2874">
        <v>18181</v>
      </c>
      <c r="K2874">
        <v>6</v>
      </c>
      <c r="L2874" t="s">
        <v>18955</v>
      </c>
      <c r="M2874" t="s">
        <v>18956</v>
      </c>
      <c r="N2874">
        <v>28</v>
      </c>
      <c r="O2874" t="s">
        <v>18957</v>
      </c>
      <c r="P2874" t="s">
        <v>102</v>
      </c>
      <c r="R2874">
        <v>2980068</v>
      </c>
      <c r="T2874" t="s">
        <v>6355</v>
      </c>
      <c r="V2874" t="s">
        <v>18958</v>
      </c>
      <c r="W2874">
        <v>29605</v>
      </c>
    </row>
    <row r="2875" spans="1:23" x14ac:dyDescent="0.25">
      <c r="A2875" t="s">
        <v>18959</v>
      </c>
      <c r="B2875">
        <v>1</v>
      </c>
      <c r="C2875" t="s">
        <v>18960</v>
      </c>
      <c r="D2875" t="s">
        <v>29</v>
      </c>
      <c r="F2875" t="s">
        <v>6199</v>
      </c>
      <c r="G2875">
        <v>8</v>
      </c>
      <c r="H2875" t="s">
        <v>7921</v>
      </c>
      <c r="I2875" t="s">
        <v>18960</v>
      </c>
      <c r="J2875">
        <v>19639</v>
      </c>
      <c r="K2875">
        <v>5</v>
      </c>
      <c r="L2875" t="s">
        <v>18961</v>
      </c>
      <c r="M2875" t="s">
        <v>7591</v>
      </c>
      <c r="N2875">
        <v>29</v>
      </c>
      <c r="O2875" t="s">
        <v>18962</v>
      </c>
      <c r="P2875" t="s">
        <v>29</v>
      </c>
      <c r="R2875">
        <v>2977804</v>
      </c>
      <c r="T2875" t="s">
        <v>6227</v>
      </c>
      <c r="V2875" t="s">
        <v>18963</v>
      </c>
      <c r="W2875">
        <v>30872</v>
      </c>
    </row>
    <row r="2876" spans="1:23" x14ac:dyDescent="0.25">
      <c r="A2876" t="s">
        <v>18964</v>
      </c>
      <c r="B2876">
        <v>1</v>
      </c>
      <c r="C2876" t="s">
        <v>18965</v>
      </c>
      <c r="D2876" t="s">
        <v>102</v>
      </c>
      <c r="F2876" t="s">
        <v>6199</v>
      </c>
      <c r="G2876">
        <v>81</v>
      </c>
      <c r="H2876" t="s">
        <v>6383</v>
      </c>
      <c r="I2876" t="s">
        <v>18965</v>
      </c>
      <c r="K2876">
        <v>2</v>
      </c>
      <c r="L2876" t="s">
        <v>7171</v>
      </c>
      <c r="M2876" t="s">
        <v>11273</v>
      </c>
      <c r="N2876">
        <v>25</v>
      </c>
      <c r="O2876" t="s">
        <v>18966</v>
      </c>
      <c r="P2876" t="s">
        <v>102</v>
      </c>
      <c r="T2876" t="s">
        <v>6219</v>
      </c>
      <c r="V2876" t="s">
        <v>10066</v>
      </c>
    </row>
    <row r="2877" spans="1:23" x14ac:dyDescent="0.25">
      <c r="A2877" t="s">
        <v>18967</v>
      </c>
      <c r="B2877">
        <v>1</v>
      </c>
      <c r="C2877" t="s">
        <v>18968</v>
      </c>
      <c r="D2877" t="s">
        <v>6610</v>
      </c>
      <c r="F2877" t="s">
        <v>6199</v>
      </c>
      <c r="H2877" t="s">
        <v>6868</v>
      </c>
      <c r="I2877" t="s">
        <v>18968</v>
      </c>
      <c r="K2877">
        <v>0</v>
      </c>
      <c r="L2877" t="s">
        <v>8907</v>
      </c>
      <c r="M2877" t="s">
        <v>18969</v>
      </c>
      <c r="O2877" t="s">
        <v>18970</v>
      </c>
      <c r="P2877" t="s">
        <v>6610</v>
      </c>
      <c r="T2877" t="s">
        <v>6219</v>
      </c>
    </row>
    <row r="2878" spans="1:23" x14ac:dyDescent="0.25">
      <c r="A2878" t="s">
        <v>2546</v>
      </c>
      <c r="B2878">
        <v>1</v>
      </c>
      <c r="C2878" t="s">
        <v>2861</v>
      </c>
      <c r="D2878" t="s">
        <v>29</v>
      </c>
      <c r="F2878" t="s">
        <v>6199</v>
      </c>
      <c r="G2878">
        <v>4</v>
      </c>
      <c r="H2878" t="s">
        <v>6232</v>
      </c>
      <c r="I2878" t="s">
        <v>2861</v>
      </c>
      <c r="J2878">
        <v>26084</v>
      </c>
      <c r="K2878">
        <v>1</v>
      </c>
      <c r="L2878" t="s">
        <v>9941</v>
      </c>
      <c r="M2878" t="s">
        <v>7754</v>
      </c>
      <c r="N2878">
        <v>24</v>
      </c>
      <c r="O2878" t="s">
        <v>18971</v>
      </c>
      <c r="P2878" t="s">
        <v>29</v>
      </c>
      <c r="S2878">
        <v>3</v>
      </c>
      <c r="T2878" t="s">
        <v>6212</v>
      </c>
      <c r="U2878" t="s">
        <v>159</v>
      </c>
      <c r="V2878" t="s">
        <v>18972</v>
      </c>
    </row>
    <row r="2879" spans="1:23" x14ac:dyDescent="0.25">
      <c r="A2879" t="s">
        <v>18973</v>
      </c>
      <c r="B2879">
        <v>1</v>
      </c>
      <c r="C2879" t="s">
        <v>18974</v>
      </c>
      <c r="D2879" t="s">
        <v>102</v>
      </c>
      <c r="E2879" t="s">
        <v>18975</v>
      </c>
      <c r="F2879" t="s">
        <v>6199</v>
      </c>
      <c r="G2879">
        <v>16</v>
      </c>
      <c r="H2879" t="s">
        <v>6976</v>
      </c>
      <c r="I2879" t="s">
        <v>18974</v>
      </c>
      <c r="J2879">
        <v>18896</v>
      </c>
      <c r="K2879">
        <v>5</v>
      </c>
      <c r="L2879" t="s">
        <v>18976</v>
      </c>
      <c r="M2879" t="s">
        <v>11074</v>
      </c>
      <c r="N2879">
        <v>28</v>
      </c>
      <c r="O2879" t="s">
        <v>18977</v>
      </c>
      <c r="P2879" t="s">
        <v>102</v>
      </c>
      <c r="R2879">
        <v>4217370</v>
      </c>
      <c r="T2879" t="s">
        <v>6446</v>
      </c>
      <c r="V2879" t="s">
        <v>18978</v>
      </c>
      <c r="W2879">
        <v>30111</v>
      </c>
    </row>
    <row r="2880" spans="1:23" x14ac:dyDescent="0.25">
      <c r="A2880" t="s">
        <v>18979</v>
      </c>
      <c r="B2880">
        <v>1</v>
      </c>
      <c r="C2880" t="s">
        <v>18980</v>
      </c>
      <c r="D2880" t="s">
        <v>6610</v>
      </c>
      <c r="E2880" t="s">
        <v>18981</v>
      </c>
      <c r="F2880" t="s">
        <v>6199</v>
      </c>
      <c r="G2880">
        <v>12</v>
      </c>
      <c r="H2880" t="s">
        <v>6868</v>
      </c>
      <c r="I2880" t="s">
        <v>18980</v>
      </c>
      <c r="J2880">
        <v>21279</v>
      </c>
      <c r="K2880">
        <v>7</v>
      </c>
      <c r="L2880" t="s">
        <v>7315</v>
      </c>
      <c r="M2880" t="s">
        <v>18982</v>
      </c>
      <c r="N2880">
        <v>28</v>
      </c>
      <c r="O2880" t="s">
        <v>18983</v>
      </c>
      <c r="P2880" t="s">
        <v>6610</v>
      </c>
      <c r="R2880">
        <v>3936185</v>
      </c>
      <c r="T2880" t="s">
        <v>6219</v>
      </c>
      <c r="V2880" t="s">
        <v>8351</v>
      </c>
      <c r="W2880">
        <v>32277</v>
      </c>
    </row>
    <row r="2881" spans="1:23" x14ac:dyDescent="0.25">
      <c r="A2881" t="s">
        <v>18984</v>
      </c>
      <c r="B2881">
        <v>1</v>
      </c>
      <c r="C2881" t="s">
        <v>18985</v>
      </c>
      <c r="D2881" t="s">
        <v>126</v>
      </c>
      <c r="F2881" t="s">
        <v>6231</v>
      </c>
      <c r="G2881">
        <v>85</v>
      </c>
      <c r="H2881" t="s">
        <v>10372</v>
      </c>
      <c r="I2881" t="s">
        <v>18985</v>
      </c>
      <c r="J2881">
        <v>11603</v>
      </c>
      <c r="K2881">
        <v>10</v>
      </c>
      <c r="L2881" t="s">
        <v>7392</v>
      </c>
      <c r="M2881" t="s">
        <v>16301</v>
      </c>
      <c r="N2881">
        <v>32</v>
      </c>
      <c r="O2881" t="s">
        <v>18986</v>
      </c>
      <c r="P2881" t="s">
        <v>126</v>
      </c>
      <c r="R2881">
        <v>13414</v>
      </c>
      <c r="T2881" t="s">
        <v>6742</v>
      </c>
      <c r="V2881" t="s">
        <v>18987</v>
      </c>
      <c r="W2881">
        <v>24161</v>
      </c>
    </row>
    <row r="2882" spans="1:23" x14ac:dyDescent="0.25">
      <c r="A2882" t="s">
        <v>18988</v>
      </c>
      <c r="B2882">
        <v>1</v>
      </c>
      <c r="C2882" t="s">
        <v>18989</v>
      </c>
      <c r="D2882" t="s">
        <v>64</v>
      </c>
      <c r="F2882" t="s">
        <v>6199</v>
      </c>
      <c r="G2882">
        <v>32</v>
      </c>
      <c r="H2882" t="s">
        <v>6215</v>
      </c>
      <c r="I2882" t="s">
        <v>18989</v>
      </c>
      <c r="J2882">
        <v>26533</v>
      </c>
      <c r="K2882">
        <v>1</v>
      </c>
      <c r="L2882" t="s">
        <v>7095</v>
      </c>
      <c r="M2882" t="s">
        <v>18990</v>
      </c>
      <c r="N2882">
        <v>25</v>
      </c>
      <c r="O2882" t="s">
        <v>18991</v>
      </c>
      <c r="P2882" t="s">
        <v>64</v>
      </c>
      <c r="T2882" t="s">
        <v>6264</v>
      </c>
      <c r="U2882" t="s">
        <v>72</v>
      </c>
      <c r="V2882" t="s">
        <v>18992</v>
      </c>
    </row>
    <row r="2883" spans="1:23" x14ac:dyDescent="0.25">
      <c r="A2883" t="s">
        <v>2088</v>
      </c>
      <c r="B2883">
        <v>1</v>
      </c>
      <c r="C2883" t="s">
        <v>2818</v>
      </c>
      <c r="D2883" t="s">
        <v>64</v>
      </c>
      <c r="F2883" t="s">
        <v>6199</v>
      </c>
      <c r="G2883">
        <v>3</v>
      </c>
      <c r="H2883" t="s">
        <v>6296</v>
      </c>
      <c r="I2883" t="s">
        <v>2818</v>
      </c>
      <c r="J2883">
        <v>22676</v>
      </c>
      <c r="K2883">
        <v>5</v>
      </c>
      <c r="L2883" t="s">
        <v>18993</v>
      </c>
      <c r="M2883" t="s">
        <v>18994</v>
      </c>
      <c r="N2883">
        <v>28</v>
      </c>
      <c r="O2883" t="s">
        <v>18995</v>
      </c>
      <c r="P2883" t="s">
        <v>64</v>
      </c>
      <c r="S2883">
        <v>5</v>
      </c>
      <c r="T2883" t="s">
        <v>6219</v>
      </c>
      <c r="U2883" t="s">
        <v>159</v>
      </c>
      <c r="V2883" t="s">
        <v>8781</v>
      </c>
    </row>
    <row r="2884" spans="1:23" x14ac:dyDescent="0.25">
      <c r="A2884" t="s">
        <v>18996</v>
      </c>
      <c r="B2884">
        <v>1</v>
      </c>
      <c r="C2884" t="s">
        <v>18997</v>
      </c>
      <c r="F2884" t="s">
        <v>6231</v>
      </c>
      <c r="G2884">
        <v>0</v>
      </c>
      <c r="H2884" t="s">
        <v>30</v>
      </c>
      <c r="I2884" t="s">
        <v>18997</v>
      </c>
      <c r="J2884">
        <v>19680</v>
      </c>
      <c r="K2884">
        <v>0</v>
      </c>
      <c r="L2884" t="s">
        <v>6625</v>
      </c>
      <c r="M2884" t="s">
        <v>18998</v>
      </c>
      <c r="O2884" t="s">
        <v>18999</v>
      </c>
      <c r="P2884" t="s">
        <v>30</v>
      </c>
      <c r="T2884" t="s">
        <v>30</v>
      </c>
    </row>
    <row r="2885" spans="1:23" x14ac:dyDescent="0.25">
      <c r="A2885" t="s">
        <v>19000</v>
      </c>
      <c r="B2885">
        <v>1</v>
      </c>
      <c r="C2885" t="s">
        <v>19001</v>
      </c>
      <c r="D2885" t="s">
        <v>6787</v>
      </c>
      <c r="F2885" t="s">
        <v>6199</v>
      </c>
      <c r="G2885">
        <v>44</v>
      </c>
      <c r="H2885" t="s">
        <v>6753</v>
      </c>
      <c r="I2885" t="s">
        <v>19001</v>
      </c>
      <c r="K2885">
        <v>1</v>
      </c>
      <c r="L2885" t="s">
        <v>7899</v>
      </c>
      <c r="M2885" t="s">
        <v>14124</v>
      </c>
      <c r="N2885">
        <v>24</v>
      </c>
      <c r="O2885" t="s">
        <v>19002</v>
      </c>
      <c r="P2885" t="s">
        <v>64</v>
      </c>
      <c r="T2885" t="s">
        <v>6212</v>
      </c>
      <c r="V2885" t="s">
        <v>11354</v>
      </c>
    </row>
    <row r="2886" spans="1:23" x14ac:dyDescent="0.25">
      <c r="A2886" t="s">
        <v>19003</v>
      </c>
      <c r="B2886">
        <v>1</v>
      </c>
      <c r="C2886" t="s">
        <v>19004</v>
      </c>
      <c r="D2886" t="s">
        <v>102</v>
      </c>
      <c r="F2886" t="s">
        <v>6199</v>
      </c>
      <c r="G2886">
        <v>38</v>
      </c>
      <c r="H2886" t="s">
        <v>6697</v>
      </c>
      <c r="I2886" t="s">
        <v>19004</v>
      </c>
      <c r="K2886">
        <v>1</v>
      </c>
      <c r="L2886" t="s">
        <v>15069</v>
      </c>
      <c r="M2886" t="s">
        <v>19005</v>
      </c>
      <c r="N2886">
        <v>25</v>
      </c>
      <c r="O2886" t="s">
        <v>19006</v>
      </c>
      <c r="P2886" t="s">
        <v>102</v>
      </c>
      <c r="T2886" t="s">
        <v>6264</v>
      </c>
      <c r="V2886" t="s">
        <v>19007</v>
      </c>
    </row>
    <row r="2887" spans="1:23" x14ac:dyDescent="0.25">
      <c r="A2887" t="s">
        <v>19008</v>
      </c>
      <c r="B2887">
        <v>1</v>
      </c>
      <c r="C2887" t="s">
        <v>19009</v>
      </c>
      <c r="D2887" t="s">
        <v>102</v>
      </c>
      <c r="F2887" t="s">
        <v>6199</v>
      </c>
      <c r="G2887">
        <v>87</v>
      </c>
      <c r="H2887" t="s">
        <v>6296</v>
      </c>
      <c r="I2887" t="s">
        <v>19009</v>
      </c>
      <c r="J2887">
        <v>23642</v>
      </c>
      <c r="K2887">
        <v>4</v>
      </c>
      <c r="L2887" t="s">
        <v>7800</v>
      </c>
      <c r="M2887" t="s">
        <v>19010</v>
      </c>
      <c r="N2887">
        <v>28</v>
      </c>
      <c r="O2887" t="s">
        <v>19011</v>
      </c>
      <c r="P2887" t="s">
        <v>102</v>
      </c>
      <c r="Q2887" t="s">
        <v>6922</v>
      </c>
      <c r="T2887" t="s">
        <v>6219</v>
      </c>
      <c r="V2887" t="s">
        <v>19012</v>
      </c>
    </row>
    <row r="2888" spans="1:23" x14ac:dyDescent="0.25">
      <c r="A2888" t="s">
        <v>19013</v>
      </c>
      <c r="B2888">
        <v>1</v>
      </c>
      <c r="C2888" t="s">
        <v>19014</v>
      </c>
      <c r="D2888" t="s">
        <v>126</v>
      </c>
      <c r="F2888" t="s">
        <v>6199</v>
      </c>
      <c r="G2888">
        <v>0</v>
      </c>
      <c r="H2888" t="s">
        <v>6200</v>
      </c>
      <c r="I2888" t="s">
        <v>19014</v>
      </c>
      <c r="K2888">
        <v>1</v>
      </c>
      <c r="L2888" t="s">
        <v>10959</v>
      </c>
      <c r="M2888" t="s">
        <v>19015</v>
      </c>
      <c r="N2888">
        <v>24</v>
      </c>
      <c r="O2888" t="s">
        <v>19016</v>
      </c>
      <c r="P2888" t="s">
        <v>126</v>
      </c>
      <c r="T2888" t="s">
        <v>6227</v>
      </c>
      <c r="V2888" t="s">
        <v>8577</v>
      </c>
    </row>
    <row r="2889" spans="1:23" x14ac:dyDescent="0.25">
      <c r="A2889" t="s">
        <v>737</v>
      </c>
      <c r="B2889">
        <v>1</v>
      </c>
      <c r="C2889" t="s">
        <v>19017</v>
      </c>
      <c r="D2889" t="s">
        <v>102</v>
      </c>
      <c r="E2889" t="s">
        <v>19018</v>
      </c>
      <c r="F2889" t="s">
        <v>6199</v>
      </c>
      <c r="G2889">
        <v>87</v>
      </c>
      <c r="H2889" t="s">
        <v>6416</v>
      </c>
      <c r="I2889" t="s">
        <v>19017</v>
      </c>
      <c r="J2889">
        <v>20052</v>
      </c>
      <c r="K2889">
        <v>4</v>
      </c>
      <c r="L2889" t="s">
        <v>6869</v>
      </c>
      <c r="M2889" t="s">
        <v>7925</v>
      </c>
      <c r="N2889">
        <v>26</v>
      </c>
      <c r="O2889" t="s">
        <v>19019</v>
      </c>
      <c r="P2889" t="s">
        <v>102</v>
      </c>
      <c r="R2889">
        <v>3116680</v>
      </c>
      <c r="T2889" t="s">
        <v>6313</v>
      </c>
      <c r="V2889" t="s">
        <v>19020</v>
      </c>
      <c r="W2889">
        <v>31225</v>
      </c>
    </row>
    <row r="2890" spans="1:23" x14ac:dyDescent="0.25">
      <c r="A2890" t="s">
        <v>19021</v>
      </c>
      <c r="B2890">
        <v>1</v>
      </c>
      <c r="C2890" t="s">
        <v>19022</v>
      </c>
      <c r="D2890" t="s">
        <v>102</v>
      </c>
      <c r="F2890" t="s">
        <v>6199</v>
      </c>
      <c r="H2890" t="s">
        <v>6724</v>
      </c>
      <c r="I2890" t="s">
        <v>19022</v>
      </c>
      <c r="K2890">
        <v>1</v>
      </c>
      <c r="L2890" t="s">
        <v>19023</v>
      </c>
      <c r="M2890" t="s">
        <v>8789</v>
      </c>
      <c r="O2890" t="s">
        <v>19024</v>
      </c>
      <c r="P2890" t="s">
        <v>102</v>
      </c>
      <c r="T2890" t="s">
        <v>6219</v>
      </c>
    </row>
    <row r="2891" spans="1:23" x14ac:dyDescent="0.25">
      <c r="A2891" t="s">
        <v>446</v>
      </c>
      <c r="B2891">
        <v>1</v>
      </c>
      <c r="C2891" t="s">
        <v>19025</v>
      </c>
      <c r="D2891" t="s">
        <v>6787</v>
      </c>
      <c r="E2891" t="s">
        <v>19026</v>
      </c>
      <c r="F2891" t="s">
        <v>6199</v>
      </c>
      <c r="G2891">
        <v>40</v>
      </c>
      <c r="H2891" t="s">
        <v>6658</v>
      </c>
      <c r="I2891" t="s">
        <v>19025</v>
      </c>
      <c r="J2891">
        <v>16378</v>
      </c>
      <c r="K2891">
        <v>10</v>
      </c>
      <c r="L2891" t="s">
        <v>12862</v>
      </c>
      <c r="M2891" t="s">
        <v>6796</v>
      </c>
      <c r="N2891">
        <v>32</v>
      </c>
      <c r="O2891" t="s">
        <v>19027</v>
      </c>
      <c r="P2891" t="s">
        <v>64</v>
      </c>
      <c r="R2891">
        <v>17315</v>
      </c>
      <c r="T2891" t="s">
        <v>6264</v>
      </c>
      <c r="V2891" t="s">
        <v>19028</v>
      </c>
      <c r="W2891">
        <v>28141</v>
      </c>
    </row>
    <row r="2892" spans="1:23" x14ac:dyDescent="0.25">
      <c r="A2892" t="s">
        <v>19029</v>
      </c>
      <c r="B2892">
        <v>1</v>
      </c>
      <c r="C2892" t="s">
        <v>19030</v>
      </c>
      <c r="D2892" t="s">
        <v>102</v>
      </c>
      <c r="F2892" t="s">
        <v>6199</v>
      </c>
      <c r="G2892">
        <v>6</v>
      </c>
      <c r="H2892" t="s">
        <v>6315</v>
      </c>
      <c r="I2892" t="s">
        <v>19030</v>
      </c>
      <c r="J2892">
        <v>26800</v>
      </c>
      <c r="K2892">
        <v>0</v>
      </c>
      <c r="L2892" t="s">
        <v>11357</v>
      </c>
      <c r="M2892" t="s">
        <v>6338</v>
      </c>
      <c r="O2892" t="s">
        <v>19031</v>
      </c>
      <c r="P2892" t="s">
        <v>102</v>
      </c>
      <c r="T2892" t="s">
        <v>6212</v>
      </c>
      <c r="U2892" t="s">
        <v>2228</v>
      </c>
    </row>
    <row r="2893" spans="1:23" x14ac:dyDescent="0.25">
      <c r="A2893" t="s">
        <v>19032</v>
      </c>
      <c r="B2893">
        <v>1</v>
      </c>
      <c r="C2893" t="s">
        <v>19033</v>
      </c>
      <c r="D2893" t="s">
        <v>6787</v>
      </c>
      <c r="F2893" t="s">
        <v>6231</v>
      </c>
      <c r="G2893">
        <v>86</v>
      </c>
      <c r="H2893" t="s">
        <v>7081</v>
      </c>
      <c r="I2893" t="s">
        <v>19033</v>
      </c>
      <c r="J2893">
        <v>20578</v>
      </c>
      <c r="K2893">
        <v>4</v>
      </c>
      <c r="L2893" t="s">
        <v>7045</v>
      </c>
      <c r="M2893" t="s">
        <v>10145</v>
      </c>
      <c r="N2893">
        <v>27</v>
      </c>
      <c r="O2893" t="s">
        <v>19034</v>
      </c>
      <c r="P2893" t="s">
        <v>64</v>
      </c>
      <c r="R2893">
        <v>3916334</v>
      </c>
      <c r="T2893" t="s">
        <v>6204</v>
      </c>
      <c r="V2893" t="s">
        <v>10709</v>
      </c>
      <c r="W2893">
        <v>31505</v>
      </c>
    </row>
    <row r="2894" spans="1:23" x14ac:dyDescent="0.25">
      <c r="A2894" t="s">
        <v>1983</v>
      </c>
      <c r="B2894">
        <v>1</v>
      </c>
      <c r="C2894" t="s">
        <v>19035</v>
      </c>
      <c r="D2894" t="s">
        <v>64</v>
      </c>
      <c r="F2894" t="s">
        <v>6199</v>
      </c>
      <c r="G2894">
        <v>26</v>
      </c>
      <c r="H2894" t="s">
        <v>6697</v>
      </c>
      <c r="I2894" t="s">
        <v>19035</v>
      </c>
      <c r="J2894">
        <v>21837</v>
      </c>
      <c r="K2894">
        <v>5</v>
      </c>
      <c r="L2894" t="s">
        <v>9082</v>
      </c>
      <c r="M2894" t="s">
        <v>6269</v>
      </c>
      <c r="N2894">
        <v>27</v>
      </c>
      <c r="O2894" t="s">
        <v>19036</v>
      </c>
      <c r="P2894" t="s">
        <v>64</v>
      </c>
      <c r="R2894">
        <v>4039607</v>
      </c>
      <c r="T2894" t="s">
        <v>6706</v>
      </c>
      <c r="V2894" t="s">
        <v>19037</v>
      </c>
      <c r="W2894">
        <v>33028</v>
      </c>
    </row>
    <row r="2895" spans="1:23" x14ac:dyDescent="0.25">
      <c r="A2895" t="s">
        <v>19038</v>
      </c>
      <c r="B2895">
        <v>1</v>
      </c>
      <c r="C2895" t="s">
        <v>19039</v>
      </c>
      <c r="D2895" t="s">
        <v>102</v>
      </c>
      <c r="F2895" t="s">
        <v>6199</v>
      </c>
      <c r="G2895">
        <v>0</v>
      </c>
      <c r="H2895" t="s">
        <v>6416</v>
      </c>
      <c r="I2895" t="s">
        <v>19039</v>
      </c>
      <c r="J2895">
        <v>20496</v>
      </c>
      <c r="K2895">
        <v>4</v>
      </c>
      <c r="L2895" t="s">
        <v>6913</v>
      </c>
      <c r="M2895" t="s">
        <v>8704</v>
      </c>
      <c r="N2895">
        <v>26</v>
      </c>
      <c r="O2895" t="s">
        <v>19040</v>
      </c>
      <c r="P2895" t="s">
        <v>102</v>
      </c>
      <c r="R2895">
        <v>3119490</v>
      </c>
      <c r="T2895" t="s">
        <v>6219</v>
      </c>
      <c r="V2895" t="s">
        <v>19041</v>
      </c>
      <c r="W2895">
        <v>31492</v>
      </c>
    </row>
    <row r="2896" spans="1:23" x14ac:dyDescent="0.25">
      <c r="A2896" t="s">
        <v>900</v>
      </c>
      <c r="B2896">
        <v>1</v>
      </c>
      <c r="C2896" t="s">
        <v>19042</v>
      </c>
      <c r="D2896" t="s">
        <v>64</v>
      </c>
      <c r="E2896" t="s">
        <v>19043</v>
      </c>
      <c r="F2896" t="s">
        <v>6231</v>
      </c>
      <c r="G2896">
        <v>23</v>
      </c>
      <c r="H2896" t="s">
        <v>6392</v>
      </c>
      <c r="I2896" t="s">
        <v>19042</v>
      </c>
      <c r="J2896">
        <v>6828</v>
      </c>
      <c r="K2896">
        <v>12</v>
      </c>
      <c r="L2896" t="s">
        <v>6665</v>
      </c>
      <c r="M2896" t="s">
        <v>6790</v>
      </c>
      <c r="N2896">
        <v>34</v>
      </c>
      <c r="O2896" t="s">
        <v>19044</v>
      </c>
      <c r="P2896" t="s">
        <v>64</v>
      </c>
      <c r="R2896">
        <v>11258</v>
      </c>
      <c r="T2896" t="s">
        <v>6385</v>
      </c>
      <c r="V2896" t="s">
        <v>19045</v>
      </c>
      <c r="W2896">
        <v>8801</v>
      </c>
    </row>
    <row r="2897" spans="1:23" x14ac:dyDescent="0.25">
      <c r="A2897" t="s">
        <v>817</v>
      </c>
      <c r="B2897">
        <v>1</v>
      </c>
      <c r="C2897" t="s">
        <v>19046</v>
      </c>
      <c r="D2897" t="s">
        <v>102</v>
      </c>
      <c r="F2897" t="s">
        <v>6231</v>
      </c>
      <c r="G2897">
        <v>10</v>
      </c>
      <c r="H2897" t="s">
        <v>7768</v>
      </c>
      <c r="I2897" t="s">
        <v>19046</v>
      </c>
      <c r="J2897">
        <v>15118</v>
      </c>
      <c r="K2897">
        <v>7</v>
      </c>
      <c r="L2897" t="s">
        <v>19047</v>
      </c>
      <c r="M2897" t="s">
        <v>6885</v>
      </c>
      <c r="N2897">
        <v>28</v>
      </c>
      <c r="O2897" t="s">
        <v>19048</v>
      </c>
      <c r="P2897" t="s">
        <v>102</v>
      </c>
      <c r="R2897">
        <v>16023</v>
      </c>
      <c r="T2897" t="s">
        <v>6396</v>
      </c>
      <c r="V2897" t="s">
        <v>19049</v>
      </c>
      <c r="W2897">
        <v>26859</v>
      </c>
    </row>
    <row r="2898" spans="1:23" x14ac:dyDescent="0.25">
      <c r="A2898" t="s">
        <v>19050</v>
      </c>
      <c r="B2898">
        <v>1</v>
      </c>
      <c r="C2898" t="s">
        <v>19051</v>
      </c>
      <c r="D2898" t="s">
        <v>64</v>
      </c>
      <c r="E2898" t="s">
        <v>19052</v>
      </c>
      <c r="F2898" t="s">
        <v>6199</v>
      </c>
      <c r="G2898">
        <v>40</v>
      </c>
      <c r="H2898" t="s">
        <v>15116</v>
      </c>
      <c r="I2898" t="s">
        <v>19051</v>
      </c>
      <c r="J2898">
        <v>21549</v>
      </c>
      <c r="K2898">
        <v>3</v>
      </c>
      <c r="L2898" t="s">
        <v>9037</v>
      </c>
      <c r="M2898" t="s">
        <v>19053</v>
      </c>
      <c r="N2898">
        <v>27</v>
      </c>
      <c r="O2898" t="s">
        <v>19054</v>
      </c>
      <c r="P2898" t="s">
        <v>64</v>
      </c>
      <c r="R2898">
        <v>3886841</v>
      </c>
      <c r="T2898" t="s">
        <v>6446</v>
      </c>
      <c r="V2898" t="s">
        <v>12002</v>
      </c>
      <c r="W2898">
        <v>32559</v>
      </c>
    </row>
    <row r="2899" spans="1:23" x14ac:dyDescent="0.25">
      <c r="A2899" t="s">
        <v>19055</v>
      </c>
      <c r="B2899">
        <v>1</v>
      </c>
      <c r="C2899" t="s">
        <v>19056</v>
      </c>
      <c r="D2899" t="s">
        <v>29</v>
      </c>
      <c r="F2899" t="s">
        <v>6231</v>
      </c>
      <c r="G2899">
        <v>10</v>
      </c>
      <c r="H2899" t="s">
        <v>6672</v>
      </c>
      <c r="I2899" t="s">
        <v>19056</v>
      </c>
      <c r="J2899">
        <v>20158</v>
      </c>
      <c r="K2899">
        <v>0</v>
      </c>
      <c r="L2899" t="s">
        <v>6224</v>
      </c>
      <c r="M2899" t="s">
        <v>9470</v>
      </c>
      <c r="O2899" t="s">
        <v>19057</v>
      </c>
      <c r="P2899" t="s">
        <v>29</v>
      </c>
      <c r="R2899">
        <v>3060176</v>
      </c>
      <c r="T2899" t="s">
        <v>6757</v>
      </c>
    </row>
    <row r="2900" spans="1:23" x14ac:dyDescent="0.25">
      <c r="A2900" t="s">
        <v>19058</v>
      </c>
      <c r="B2900">
        <v>1</v>
      </c>
      <c r="C2900" t="s">
        <v>19059</v>
      </c>
      <c r="D2900" t="s">
        <v>126</v>
      </c>
      <c r="E2900" t="s">
        <v>19060</v>
      </c>
      <c r="F2900" t="s">
        <v>6231</v>
      </c>
      <c r="G2900">
        <v>49</v>
      </c>
      <c r="H2900" t="s">
        <v>7690</v>
      </c>
      <c r="I2900" t="s">
        <v>19059</v>
      </c>
      <c r="J2900">
        <v>16196</v>
      </c>
      <c r="K2900">
        <v>8</v>
      </c>
      <c r="L2900" t="s">
        <v>7392</v>
      </c>
      <c r="M2900" t="s">
        <v>19061</v>
      </c>
      <c r="N2900">
        <v>30</v>
      </c>
      <c r="O2900" t="s">
        <v>19062</v>
      </c>
      <c r="P2900" t="s">
        <v>126</v>
      </c>
      <c r="R2900">
        <v>17392</v>
      </c>
      <c r="T2900" t="s">
        <v>6227</v>
      </c>
      <c r="V2900" t="s">
        <v>13699</v>
      </c>
      <c r="W2900">
        <v>28192</v>
      </c>
    </row>
    <row r="2901" spans="1:23" x14ac:dyDescent="0.25">
      <c r="A2901" t="s">
        <v>891</v>
      </c>
      <c r="B2901">
        <v>1</v>
      </c>
      <c r="C2901" t="s">
        <v>19063</v>
      </c>
      <c r="D2901" t="s">
        <v>64</v>
      </c>
      <c r="F2901" t="s">
        <v>6231</v>
      </c>
      <c r="G2901">
        <v>44</v>
      </c>
      <c r="H2901" t="s">
        <v>6239</v>
      </c>
      <c r="I2901" t="s">
        <v>19063</v>
      </c>
      <c r="J2901">
        <v>12506</v>
      </c>
      <c r="K2901">
        <v>10</v>
      </c>
      <c r="L2901" t="s">
        <v>6778</v>
      </c>
      <c r="M2901" t="s">
        <v>19064</v>
      </c>
      <c r="N2901">
        <v>34</v>
      </c>
      <c r="O2901" t="s">
        <v>19065</v>
      </c>
      <c r="P2901" t="s">
        <v>64</v>
      </c>
      <c r="R2901">
        <v>13214</v>
      </c>
      <c r="T2901" t="s">
        <v>6249</v>
      </c>
      <c r="V2901" t="s">
        <v>19066</v>
      </c>
      <c r="W2901">
        <v>24169</v>
      </c>
    </row>
    <row r="2902" spans="1:23" x14ac:dyDescent="0.25">
      <c r="A2902" t="s">
        <v>1321</v>
      </c>
      <c r="B2902">
        <v>1</v>
      </c>
      <c r="C2902" t="s">
        <v>1320</v>
      </c>
      <c r="D2902" t="s">
        <v>102</v>
      </c>
      <c r="F2902" t="s">
        <v>6199</v>
      </c>
      <c r="G2902">
        <v>13</v>
      </c>
      <c r="H2902" t="s">
        <v>7189</v>
      </c>
      <c r="I2902" t="s">
        <v>1320</v>
      </c>
      <c r="J2902">
        <v>25914</v>
      </c>
      <c r="K2902">
        <v>1</v>
      </c>
      <c r="L2902" t="s">
        <v>14536</v>
      </c>
      <c r="M2902" t="s">
        <v>18757</v>
      </c>
      <c r="N2902">
        <v>23</v>
      </c>
      <c r="O2902" t="s">
        <v>19067</v>
      </c>
      <c r="P2902" t="s">
        <v>102</v>
      </c>
      <c r="Q2902" t="s">
        <v>8232</v>
      </c>
      <c r="S2902">
        <v>4</v>
      </c>
      <c r="T2902" t="s">
        <v>6346</v>
      </c>
      <c r="U2902" t="s">
        <v>2219</v>
      </c>
      <c r="V2902" t="s">
        <v>19068</v>
      </c>
    </row>
    <row r="2903" spans="1:23" x14ac:dyDescent="0.25">
      <c r="A2903" t="s">
        <v>439</v>
      </c>
      <c r="B2903">
        <v>1</v>
      </c>
      <c r="C2903" t="s">
        <v>19069</v>
      </c>
      <c r="D2903" t="s">
        <v>126</v>
      </c>
      <c r="E2903" t="s">
        <v>19070</v>
      </c>
      <c r="F2903" t="s">
        <v>6925</v>
      </c>
      <c r="G2903">
        <v>0</v>
      </c>
      <c r="H2903" t="s">
        <v>6268</v>
      </c>
      <c r="I2903" t="s">
        <v>19069</v>
      </c>
      <c r="J2903">
        <v>14876</v>
      </c>
      <c r="K2903">
        <v>9</v>
      </c>
      <c r="L2903" t="s">
        <v>7385</v>
      </c>
      <c r="M2903" t="s">
        <v>6587</v>
      </c>
      <c r="N2903">
        <v>30</v>
      </c>
      <c r="O2903" t="s">
        <v>19071</v>
      </c>
      <c r="P2903" t="s">
        <v>126</v>
      </c>
      <c r="R2903">
        <v>15974</v>
      </c>
      <c r="T2903" t="s">
        <v>6227</v>
      </c>
      <c r="V2903" t="s">
        <v>19072</v>
      </c>
      <c r="W2903">
        <v>26729</v>
      </c>
    </row>
    <row r="2904" spans="1:23" x14ac:dyDescent="0.25">
      <c r="A2904" t="s">
        <v>19073</v>
      </c>
      <c r="B2904">
        <v>1</v>
      </c>
      <c r="C2904" t="s">
        <v>19074</v>
      </c>
      <c r="D2904" t="s">
        <v>6610</v>
      </c>
      <c r="F2904" t="s">
        <v>6199</v>
      </c>
      <c r="G2904">
        <v>4</v>
      </c>
      <c r="H2904" t="s">
        <v>6232</v>
      </c>
      <c r="I2904" t="s">
        <v>19074</v>
      </c>
      <c r="J2904">
        <v>19640</v>
      </c>
      <c r="K2904">
        <v>5</v>
      </c>
      <c r="L2904" t="s">
        <v>13892</v>
      </c>
      <c r="M2904" t="s">
        <v>10239</v>
      </c>
      <c r="N2904">
        <v>28</v>
      </c>
      <c r="O2904" t="s">
        <v>19075</v>
      </c>
      <c r="P2904" t="s">
        <v>6610</v>
      </c>
      <c r="R2904">
        <v>3046424</v>
      </c>
      <c r="T2904" t="s">
        <v>6204</v>
      </c>
      <c r="V2904" t="s">
        <v>19076</v>
      </c>
      <c r="W2904">
        <v>30875</v>
      </c>
    </row>
    <row r="2905" spans="1:23" x14ac:dyDescent="0.25">
      <c r="A2905" t="s">
        <v>19077</v>
      </c>
      <c r="B2905">
        <v>1</v>
      </c>
      <c r="C2905" t="s">
        <v>19078</v>
      </c>
      <c r="D2905" t="s">
        <v>102</v>
      </c>
      <c r="F2905" t="s">
        <v>6199</v>
      </c>
      <c r="H2905" t="s">
        <v>6232</v>
      </c>
      <c r="I2905" t="s">
        <v>19078</v>
      </c>
      <c r="K2905">
        <v>1</v>
      </c>
      <c r="L2905" t="s">
        <v>13527</v>
      </c>
      <c r="M2905" t="s">
        <v>19079</v>
      </c>
      <c r="O2905" t="s">
        <v>19080</v>
      </c>
      <c r="P2905" t="s">
        <v>102</v>
      </c>
      <c r="T2905" t="s">
        <v>6227</v>
      </c>
    </row>
    <row r="2906" spans="1:23" x14ac:dyDescent="0.25">
      <c r="A2906" t="s">
        <v>1996</v>
      </c>
      <c r="B2906">
        <v>1</v>
      </c>
      <c r="C2906" t="s">
        <v>5061</v>
      </c>
      <c r="D2906" t="s">
        <v>64</v>
      </c>
      <c r="F2906" t="s">
        <v>6199</v>
      </c>
      <c r="G2906">
        <v>20</v>
      </c>
      <c r="H2906" t="s">
        <v>6636</v>
      </c>
      <c r="I2906" t="s">
        <v>5061</v>
      </c>
      <c r="J2906">
        <v>23195</v>
      </c>
      <c r="K2906">
        <v>3</v>
      </c>
      <c r="L2906" t="s">
        <v>10426</v>
      </c>
      <c r="M2906" t="s">
        <v>7575</v>
      </c>
      <c r="N2906">
        <v>26</v>
      </c>
      <c r="O2906" t="s">
        <v>19081</v>
      </c>
      <c r="P2906" t="s">
        <v>64</v>
      </c>
      <c r="S2906">
        <v>5</v>
      </c>
      <c r="T2906" t="s">
        <v>6313</v>
      </c>
      <c r="U2906" t="s">
        <v>92</v>
      </c>
      <c r="V2906" t="s">
        <v>19082</v>
      </c>
    </row>
    <row r="2907" spans="1:23" x14ac:dyDescent="0.25">
      <c r="A2907" t="s">
        <v>19083</v>
      </c>
      <c r="B2907">
        <v>1</v>
      </c>
      <c r="C2907" t="s">
        <v>19084</v>
      </c>
      <c r="D2907" t="s">
        <v>126</v>
      </c>
      <c r="F2907" t="s">
        <v>6199</v>
      </c>
      <c r="G2907">
        <v>48</v>
      </c>
      <c r="H2907" t="s">
        <v>6208</v>
      </c>
      <c r="I2907" t="s">
        <v>19084</v>
      </c>
      <c r="J2907">
        <v>22514</v>
      </c>
      <c r="K2907">
        <v>5</v>
      </c>
      <c r="L2907" t="s">
        <v>8331</v>
      </c>
      <c r="M2907" t="s">
        <v>19085</v>
      </c>
      <c r="N2907">
        <v>27</v>
      </c>
      <c r="O2907" t="s">
        <v>19086</v>
      </c>
      <c r="P2907" t="s">
        <v>126</v>
      </c>
      <c r="S2907">
        <v>5</v>
      </c>
      <c r="T2907" t="s">
        <v>6204</v>
      </c>
      <c r="U2907" t="s">
        <v>2251</v>
      </c>
      <c r="V2907" t="s">
        <v>19087</v>
      </c>
    </row>
    <row r="2908" spans="1:23" x14ac:dyDescent="0.25">
      <c r="A2908" t="s">
        <v>956</v>
      </c>
      <c r="B2908">
        <v>1</v>
      </c>
      <c r="C2908" t="s">
        <v>19088</v>
      </c>
      <c r="D2908" t="s">
        <v>29</v>
      </c>
      <c r="E2908" t="s">
        <v>19089</v>
      </c>
      <c r="F2908" t="s">
        <v>6231</v>
      </c>
      <c r="G2908">
        <v>2</v>
      </c>
      <c r="H2908" t="s">
        <v>7411</v>
      </c>
      <c r="I2908" t="s">
        <v>19088</v>
      </c>
      <c r="J2908">
        <v>17974</v>
      </c>
      <c r="K2908">
        <v>6</v>
      </c>
      <c r="L2908" t="s">
        <v>19090</v>
      </c>
      <c r="M2908" t="s">
        <v>6555</v>
      </c>
      <c r="N2908">
        <v>28</v>
      </c>
      <c r="O2908" t="s">
        <v>19091</v>
      </c>
      <c r="P2908" t="s">
        <v>29</v>
      </c>
      <c r="R2908">
        <v>2575910</v>
      </c>
      <c r="T2908" t="s">
        <v>6264</v>
      </c>
      <c r="V2908" t="s">
        <v>19092</v>
      </c>
      <c r="W2908">
        <v>29812</v>
      </c>
    </row>
    <row r="2909" spans="1:23" x14ac:dyDescent="0.25">
      <c r="A2909" t="s">
        <v>1330</v>
      </c>
      <c r="B2909">
        <v>1</v>
      </c>
      <c r="C2909" t="s">
        <v>1329</v>
      </c>
      <c r="D2909" t="s">
        <v>102</v>
      </c>
      <c r="F2909" t="s">
        <v>6199</v>
      </c>
      <c r="G2909">
        <v>13</v>
      </c>
      <c r="H2909" t="s">
        <v>6315</v>
      </c>
      <c r="I2909" t="s">
        <v>1329</v>
      </c>
      <c r="J2909">
        <v>25975</v>
      </c>
      <c r="K2909">
        <v>1</v>
      </c>
      <c r="L2909" t="s">
        <v>18849</v>
      </c>
      <c r="M2909" t="s">
        <v>15733</v>
      </c>
      <c r="N2909">
        <v>23</v>
      </c>
      <c r="O2909" t="s">
        <v>19093</v>
      </c>
      <c r="P2909" t="s">
        <v>102</v>
      </c>
      <c r="S2909">
        <v>4</v>
      </c>
      <c r="T2909" t="s">
        <v>6212</v>
      </c>
      <c r="U2909" t="s">
        <v>2248</v>
      </c>
      <c r="V2909" t="s">
        <v>19094</v>
      </c>
    </row>
    <row r="2910" spans="1:23" x14ac:dyDescent="0.25">
      <c r="A2910" t="s">
        <v>19095</v>
      </c>
      <c r="B2910">
        <v>1</v>
      </c>
      <c r="C2910" t="s">
        <v>19096</v>
      </c>
      <c r="D2910" t="s">
        <v>102</v>
      </c>
      <c r="F2910" t="s">
        <v>6199</v>
      </c>
      <c r="G2910">
        <v>80</v>
      </c>
      <c r="H2910" t="s">
        <v>8155</v>
      </c>
      <c r="I2910" t="s">
        <v>19096</v>
      </c>
      <c r="J2910">
        <v>22283</v>
      </c>
      <c r="K2910">
        <v>3</v>
      </c>
      <c r="L2910" t="s">
        <v>6018</v>
      </c>
      <c r="M2910" t="s">
        <v>17891</v>
      </c>
      <c r="N2910">
        <v>25</v>
      </c>
      <c r="O2910" t="s">
        <v>19097</v>
      </c>
      <c r="P2910" t="s">
        <v>102</v>
      </c>
      <c r="R2910">
        <v>4034944</v>
      </c>
      <c r="T2910" t="s">
        <v>6264</v>
      </c>
      <c r="V2910" t="s">
        <v>19098</v>
      </c>
      <c r="W2910">
        <v>33127</v>
      </c>
    </row>
    <row r="2911" spans="1:23" x14ac:dyDescent="0.25">
      <c r="A2911" t="s">
        <v>1747</v>
      </c>
      <c r="B2911">
        <v>1</v>
      </c>
      <c r="C2911" t="s">
        <v>2589</v>
      </c>
      <c r="D2911" t="s">
        <v>126</v>
      </c>
      <c r="F2911" t="s">
        <v>6199</v>
      </c>
      <c r="G2911">
        <v>85</v>
      </c>
      <c r="H2911" t="s">
        <v>6956</v>
      </c>
      <c r="I2911" t="s">
        <v>2589</v>
      </c>
      <c r="J2911">
        <v>21772</v>
      </c>
      <c r="K2911">
        <v>6</v>
      </c>
      <c r="L2911" t="s">
        <v>6982</v>
      </c>
      <c r="M2911" t="s">
        <v>19099</v>
      </c>
      <c r="N2911">
        <v>27</v>
      </c>
      <c r="O2911" t="s">
        <v>19100</v>
      </c>
      <c r="P2911" t="s">
        <v>126</v>
      </c>
      <c r="R2911">
        <v>4258595</v>
      </c>
      <c r="S2911">
        <v>2</v>
      </c>
      <c r="T2911" t="s">
        <v>6363</v>
      </c>
      <c r="U2911" t="s">
        <v>2229</v>
      </c>
      <c r="V2911" t="s">
        <v>12546</v>
      </c>
      <c r="W2911">
        <v>32713</v>
      </c>
    </row>
    <row r="2912" spans="1:23" x14ac:dyDescent="0.25">
      <c r="A2912" t="s">
        <v>19101</v>
      </c>
      <c r="B2912">
        <v>1</v>
      </c>
      <c r="C2912" t="s">
        <v>19102</v>
      </c>
      <c r="D2912" t="s">
        <v>64</v>
      </c>
      <c r="E2912" t="s">
        <v>19103</v>
      </c>
      <c r="F2912" t="s">
        <v>6199</v>
      </c>
      <c r="G2912">
        <v>0</v>
      </c>
      <c r="H2912" t="s">
        <v>6405</v>
      </c>
      <c r="I2912" t="s">
        <v>19102</v>
      </c>
      <c r="J2912">
        <v>20937</v>
      </c>
      <c r="K2912">
        <v>3</v>
      </c>
      <c r="L2912" t="s">
        <v>19104</v>
      </c>
      <c r="M2912" t="s">
        <v>6704</v>
      </c>
      <c r="N2912">
        <v>25</v>
      </c>
      <c r="O2912" t="s">
        <v>19105</v>
      </c>
      <c r="P2912" t="s">
        <v>64</v>
      </c>
      <c r="R2912">
        <v>3929828</v>
      </c>
      <c r="T2912" t="s">
        <v>6264</v>
      </c>
      <c r="V2912" t="s">
        <v>12073</v>
      </c>
      <c r="W2912">
        <v>32569</v>
      </c>
    </row>
    <row r="2913" spans="1:23" x14ac:dyDescent="0.25">
      <c r="A2913" t="s">
        <v>491</v>
      </c>
      <c r="B2913">
        <v>1</v>
      </c>
      <c r="C2913" t="s">
        <v>19106</v>
      </c>
      <c r="D2913" t="s">
        <v>6787</v>
      </c>
      <c r="E2913" t="s">
        <v>19107</v>
      </c>
      <c r="F2913" t="s">
        <v>6231</v>
      </c>
      <c r="G2913">
        <v>45</v>
      </c>
      <c r="H2913" t="s">
        <v>6351</v>
      </c>
      <c r="I2913" t="s">
        <v>19106</v>
      </c>
      <c r="J2913">
        <v>16210</v>
      </c>
      <c r="K2913">
        <v>6</v>
      </c>
      <c r="L2913" t="s">
        <v>8761</v>
      </c>
      <c r="M2913" t="s">
        <v>19108</v>
      </c>
      <c r="N2913">
        <v>28</v>
      </c>
      <c r="O2913" t="s">
        <v>19109</v>
      </c>
      <c r="P2913" t="s">
        <v>64</v>
      </c>
      <c r="R2913">
        <v>16875</v>
      </c>
      <c r="T2913" t="s">
        <v>6371</v>
      </c>
      <c r="V2913" t="s">
        <v>19110</v>
      </c>
      <c r="W2913">
        <v>27739</v>
      </c>
    </row>
    <row r="2914" spans="1:23" x14ac:dyDescent="0.25">
      <c r="A2914" t="s">
        <v>19111</v>
      </c>
      <c r="B2914">
        <v>1</v>
      </c>
      <c r="C2914" t="s">
        <v>19112</v>
      </c>
      <c r="D2914" t="s">
        <v>102</v>
      </c>
      <c r="F2914" t="s">
        <v>6199</v>
      </c>
      <c r="H2914" t="s">
        <v>6252</v>
      </c>
      <c r="I2914" t="s">
        <v>19112</v>
      </c>
      <c r="K2914">
        <v>1</v>
      </c>
      <c r="L2914" t="s">
        <v>7691</v>
      </c>
      <c r="M2914" t="s">
        <v>19113</v>
      </c>
      <c r="N2914">
        <v>25</v>
      </c>
      <c r="O2914" t="s">
        <v>19114</v>
      </c>
      <c r="P2914" t="s">
        <v>102</v>
      </c>
      <c r="T2914" t="s">
        <v>6264</v>
      </c>
      <c r="V2914" t="s">
        <v>19115</v>
      </c>
    </row>
    <row r="2915" spans="1:23" x14ac:dyDescent="0.25">
      <c r="A2915" t="s">
        <v>19116</v>
      </c>
      <c r="B2915">
        <v>1</v>
      </c>
      <c r="C2915" t="s">
        <v>19117</v>
      </c>
      <c r="D2915" t="s">
        <v>102</v>
      </c>
      <c r="E2915" t="s">
        <v>19118</v>
      </c>
      <c r="F2915" t="s">
        <v>6199</v>
      </c>
      <c r="G2915">
        <v>0</v>
      </c>
      <c r="H2915" t="s">
        <v>6342</v>
      </c>
      <c r="I2915" t="s">
        <v>19117</v>
      </c>
      <c r="J2915">
        <v>20250</v>
      </c>
      <c r="K2915">
        <v>4</v>
      </c>
      <c r="L2915" t="s">
        <v>7898</v>
      </c>
      <c r="M2915" t="s">
        <v>6822</v>
      </c>
      <c r="N2915">
        <v>28</v>
      </c>
      <c r="O2915" t="s">
        <v>19119</v>
      </c>
      <c r="P2915" t="s">
        <v>102</v>
      </c>
      <c r="R2915">
        <v>3054845</v>
      </c>
      <c r="T2915" t="s">
        <v>6212</v>
      </c>
      <c r="V2915" t="s">
        <v>13355</v>
      </c>
      <c r="W2915">
        <v>31601</v>
      </c>
    </row>
    <row r="2916" spans="1:23" x14ac:dyDescent="0.25">
      <c r="A2916" t="s">
        <v>633</v>
      </c>
      <c r="B2916">
        <v>2</v>
      </c>
      <c r="C2916" t="s">
        <v>6547</v>
      </c>
      <c r="D2916" t="s">
        <v>126</v>
      </c>
      <c r="F2916" t="s">
        <v>6231</v>
      </c>
      <c r="G2916">
        <v>86</v>
      </c>
      <c r="H2916" t="s">
        <v>6351</v>
      </c>
      <c r="I2916" t="s">
        <v>6547</v>
      </c>
      <c r="J2916">
        <v>4484</v>
      </c>
      <c r="K2916">
        <v>8</v>
      </c>
      <c r="L2916" t="s">
        <v>6015</v>
      </c>
      <c r="M2916" t="s">
        <v>7515</v>
      </c>
      <c r="N2916">
        <v>31</v>
      </c>
      <c r="O2916" t="s">
        <v>19120</v>
      </c>
      <c r="P2916" t="s">
        <v>126</v>
      </c>
      <c r="R2916">
        <v>10482</v>
      </c>
      <c r="T2916" t="s">
        <v>6396</v>
      </c>
      <c r="V2916" t="s">
        <v>19121</v>
      </c>
    </row>
    <row r="2917" spans="1:23" x14ac:dyDescent="0.25">
      <c r="A2917" t="s">
        <v>633</v>
      </c>
      <c r="B2917">
        <v>2</v>
      </c>
      <c r="C2917" t="s">
        <v>19122</v>
      </c>
      <c r="D2917" t="s">
        <v>126</v>
      </c>
      <c r="E2917" t="s">
        <v>19123</v>
      </c>
      <c r="F2917" t="s">
        <v>6231</v>
      </c>
      <c r="G2917">
        <v>86</v>
      </c>
      <c r="H2917" t="s">
        <v>6200</v>
      </c>
      <c r="I2917" t="s">
        <v>19122</v>
      </c>
      <c r="J2917">
        <v>12415</v>
      </c>
      <c r="K2917">
        <v>11</v>
      </c>
      <c r="L2917" t="s">
        <v>6015</v>
      </c>
      <c r="M2917" t="s">
        <v>7515</v>
      </c>
      <c r="N2917">
        <v>35</v>
      </c>
      <c r="O2917" t="s">
        <v>19120</v>
      </c>
      <c r="P2917" t="s">
        <v>126</v>
      </c>
      <c r="R2917">
        <v>12699</v>
      </c>
      <c r="T2917" t="s">
        <v>6742</v>
      </c>
      <c r="V2917" t="s">
        <v>19124</v>
      </c>
      <c r="W2917">
        <v>9444</v>
      </c>
    </row>
    <row r="2918" spans="1:23" x14ac:dyDescent="0.25">
      <c r="A2918" t="s">
        <v>896</v>
      </c>
      <c r="B2918">
        <v>1</v>
      </c>
      <c r="C2918" t="s">
        <v>19125</v>
      </c>
      <c r="D2918" t="s">
        <v>64</v>
      </c>
      <c r="E2918" t="s">
        <v>19126</v>
      </c>
      <c r="F2918" t="s">
        <v>6925</v>
      </c>
      <c r="G2918">
        <v>35</v>
      </c>
      <c r="H2918" t="s">
        <v>6336</v>
      </c>
      <c r="I2918" t="s">
        <v>19125</v>
      </c>
      <c r="J2918">
        <v>12780</v>
      </c>
      <c r="K2918">
        <v>9</v>
      </c>
      <c r="L2918" t="s">
        <v>7335</v>
      </c>
      <c r="M2918" t="s">
        <v>19127</v>
      </c>
      <c r="N2918">
        <v>31</v>
      </c>
      <c r="O2918" t="s">
        <v>19128</v>
      </c>
      <c r="P2918" t="s">
        <v>64</v>
      </c>
      <c r="R2918">
        <v>14017</v>
      </c>
      <c r="T2918" t="s">
        <v>7359</v>
      </c>
      <c r="V2918" t="s">
        <v>19129</v>
      </c>
      <c r="W2918">
        <v>24843</v>
      </c>
    </row>
    <row r="2919" spans="1:23" x14ac:dyDescent="0.25">
      <c r="A2919" t="s">
        <v>19130</v>
      </c>
      <c r="B2919">
        <v>1</v>
      </c>
      <c r="C2919" t="s">
        <v>19131</v>
      </c>
      <c r="F2919" t="s">
        <v>6199</v>
      </c>
      <c r="G2919">
        <v>0</v>
      </c>
      <c r="H2919" t="s">
        <v>30</v>
      </c>
      <c r="I2919" t="s">
        <v>19131</v>
      </c>
      <c r="J2919">
        <v>19739</v>
      </c>
      <c r="L2919" t="s">
        <v>6368</v>
      </c>
      <c r="M2919" t="s">
        <v>16202</v>
      </c>
      <c r="N2919">
        <v>24</v>
      </c>
      <c r="O2919" t="s">
        <v>19132</v>
      </c>
      <c r="P2919" t="s">
        <v>30</v>
      </c>
      <c r="T2919" t="s">
        <v>30</v>
      </c>
      <c r="U2919" t="s">
        <v>2251</v>
      </c>
      <c r="V2919" t="s">
        <v>19133</v>
      </c>
    </row>
    <row r="2920" spans="1:23" x14ac:dyDescent="0.25">
      <c r="A2920" t="s">
        <v>1586</v>
      </c>
      <c r="B2920">
        <v>1</v>
      </c>
      <c r="C2920" t="s">
        <v>1585</v>
      </c>
      <c r="D2920" t="s">
        <v>102</v>
      </c>
      <c r="F2920" t="s">
        <v>6199</v>
      </c>
      <c r="G2920">
        <v>4</v>
      </c>
      <c r="H2920" t="s">
        <v>6276</v>
      </c>
      <c r="I2920" t="s">
        <v>1585</v>
      </c>
      <c r="J2920">
        <v>26054</v>
      </c>
      <c r="K2920">
        <v>1</v>
      </c>
      <c r="L2920" t="s">
        <v>19134</v>
      </c>
      <c r="M2920" t="s">
        <v>11388</v>
      </c>
      <c r="N2920">
        <v>23</v>
      </c>
      <c r="O2920" t="s">
        <v>19135</v>
      </c>
      <c r="P2920" t="s">
        <v>102</v>
      </c>
      <c r="S2920">
        <v>1</v>
      </c>
      <c r="T2920" t="s">
        <v>6355</v>
      </c>
      <c r="U2920" t="s">
        <v>2224</v>
      </c>
      <c r="V2920" t="s">
        <v>13101</v>
      </c>
    </row>
    <row r="2921" spans="1:23" x14ac:dyDescent="0.25">
      <c r="A2921" t="s">
        <v>513</v>
      </c>
      <c r="B2921">
        <v>1</v>
      </c>
      <c r="C2921" t="s">
        <v>19136</v>
      </c>
      <c r="D2921" t="s">
        <v>126</v>
      </c>
      <c r="E2921" t="s">
        <v>19137</v>
      </c>
      <c r="F2921" t="s">
        <v>6199</v>
      </c>
      <c r="G2921">
        <v>83</v>
      </c>
      <c r="H2921" t="s">
        <v>6359</v>
      </c>
      <c r="I2921" t="s">
        <v>19136</v>
      </c>
      <c r="J2921">
        <v>16988</v>
      </c>
      <c r="K2921">
        <v>7</v>
      </c>
      <c r="L2921" t="s">
        <v>7839</v>
      </c>
      <c r="M2921" t="s">
        <v>19138</v>
      </c>
      <c r="N2921">
        <v>28</v>
      </c>
      <c r="O2921" t="s">
        <v>19139</v>
      </c>
      <c r="P2921" t="s">
        <v>126</v>
      </c>
      <c r="R2921">
        <v>2579846</v>
      </c>
      <c r="T2921" t="s">
        <v>6355</v>
      </c>
      <c r="V2921" t="s">
        <v>19140</v>
      </c>
      <c r="W2921">
        <v>28617</v>
      </c>
    </row>
    <row r="2922" spans="1:23" x14ac:dyDescent="0.25">
      <c r="A2922" t="s">
        <v>19141</v>
      </c>
      <c r="B2922">
        <v>1</v>
      </c>
      <c r="C2922" t="s">
        <v>19142</v>
      </c>
      <c r="D2922" t="s">
        <v>102</v>
      </c>
      <c r="F2922" t="s">
        <v>6199</v>
      </c>
      <c r="H2922" t="s">
        <v>6776</v>
      </c>
      <c r="I2922" t="s">
        <v>19142</v>
      </c>
      <c r="K2922">
        <v>1</v>
      </c>
      <c r="L2922" t="s">
        <v>7691</v>
      </c>
      <c r="M2922" t="s">
        <v>6338</v>
      </c>
      <c r="N2922">
        <v>23</v>
      </c>
      <c r="O2922" t="s">
        <v>19143</v>
      </c>
      <c r="P2922" t="s">
        <v>102</v>
      </c>
      <c r="T2922" t="s">
        <v>6212</v>
      </c>
      <c r="V2922" t="s">
        <v>19144</v>
      </c>
    </row>
    <row r="2923" spans="1:23" x14ac:dyDescent="0.25">
      <c r="A2923" t="s">
        <v>738</v>
      </c>
      <c r="B2923">
        <v>1</v>
      </c>
      <c r="C2923" t="s">
        <v>19145</v>
      </c>
      <c r="D2923" t="s">
        <v>102</v>
      </c>
      <c r="E2923" t="s">
        <v>19146</v>
      </c>
      <c r="F2923" t="s">
        <v>6199</v>
      </c>
      <c r="G2923">
        <v>83</v>
      </c>
      <c r="H2923" t="s">
        <v>6392</v>
      </c>
      <c r="I2923" t="s">
        <v>19145</v>
      </c>
      <c r="J2923">
        <v>20150</v>
      </c>
      <c r="K2923">
        <v>6</v>
      </c>
      <c r="L2923" t="s">
        <v>18038</v>
      </c>
      <c r="M2923" t="s">
        <v>19147</v>
      </c>
      <c r="N2923">
        <v>30</v>
      </c>
      <c r="O2923" t="s">
        <v>19148</v>
      </c>
      <c r="P2923" t="s">
        <v>102</v>
      </c>
      <c r="R2923">
        <v>4036416</v>
      </c>
      <c r="T2923" t="s">
        <v>6219</v>
      </c>
      <c r="V2923" t="s">
        <v>19149</v>
      </c>
      <c r="W2923">
        <v>31496</v>
      </c>
    </row>
    <row r="2924" spans="1:23" x14ac:dyDescent="0.25">
      <c r="A2924" t="s">
        <v>19150</v>
      </c>
      <c r="B2924">
        <v>1</v>
      </c>
      <c r="C2924" t="s">
        <v>19151</v>
      </c>
      <c r="D2924" t="s">
        <v>126</v>
      </c>
      <c r="F2924" t="s">
        <v>6231</v>
      </c>
      <c r="G2924">
        <v>40</v>
      </c>
      <c r="H2924" t="s">
        <v>6988</v>
      </c>
      <c r="I2924" t="s">
        <v>19151</v>
      </c>
      <c r="J2924">
        <v>15790</v>
      </c>
      <c r="K2924">
        <v>1</v>
      </c>
      <c r="L2924" t="s">
        <v>7315</v>
      </c>
      <c r="M2924" t="s">
        <v>19152</v>
      </c>
      <c r="N2924">
        <v>29</v>
      </c>
      <c r="O2924" t="s">
        <v>19153</v>
      </c>
      <c r="P2924" t="s">
        <v>126</v>
      </c>
      <c r="T2924" t="s">
        <v>6742</v>
      </c>
      <c r="V2924" t="s">
        <v>8248</v>
      </c>
    </row>
    <row r="2925" spans="1:23" x14ac:dyDescent="0.25">
      <c r="A2925" t="s">
        <v>19154</v>
      </c>
      <c r="B2925">
        <v>1</v>
      </c>
      <c r="C2925" t="s">
        <v>19155</v>
      </c>
      <c r="D2925" t="s">
        <v>29</v>
      </c>
      <c r="F2925" t="s">
        <v>6199</v>
      </c>
      <c r="G2925">
        <v>0</v>
      </c>
      <c r="H2925" t="s">
        <v>6208</v>
      </c>
      <c r="I2925" t="s">
        <v>19155</v>
      </c>
      <c r="K2925">
        <v>1</v>
      </c>
      <c r="L2925" t="s">
        <v>6982</v>
      </c>
      <c r="M2925" t="s">
        <v>13554</v>
      </c>
      <c r="N2925">
        <v>25</v>
      </c>
      <c r="O2925" t="s">
        <v>19156</v>
      </c>
      <c r="P2925" t="s">
        <v>29</v>
      </c>
      <c r="T2925" t="s">
        <v>7484</v>
      </c>
      <c r="V2925" t="s">
        <v>19157</v>
      </c>
    </row>
    <row r="2926" spans="1:23" x14ac:dyDescent="0.25">
      <c r="A2926" t="s">
        <v>19158</v>
      </c>
      <c r="B2926">
        <v>1</v>
      </c>
      <c r="C2926" t="s">
        <v>18616</v>
      </c>
      <c r="D2926" t="s">
        <v>64</v>
      </c>
      <c r="F2926" t="s">
        <v>6231</v>
      </c>
      <c r="G2926">
        <v>34</v>
      </c>
      <c r="H2926" t="s">
        <v>12291</v>
      </c>
      <c r="I2926" t="s">
        <v>18616</v>
      </c>
      <c r="J2926">
        <v>2254</v>
      </c>
      <c r="K2926">
        <v>8</v>
      </c>
      <c r="L2926" t="s">
        <v>6240</v>
      </c>
      <c r="M2926" t="s">
        <v>12622</v>
      </c>
      <c r="N2926">
        <v>35</v>
      </c>
      <c r="O2926" t="s">
        <v>19159</v>
      </c>
      <c r="P2926" t="s">
        <v>64</v>
      </c>
      <c r="T2926" t="s">
        <v>6396</v>
      </c>
      <c r="V2926" t="s">
        <v>19160</v>
      </c>
    </row>
    <row r="2927" spans="1:23" x14ac:dyDescent="0.25">
      <c r="A2927" t="s">
        <v>19161</v>
      </c>
      <c r="B2927">
        <v>1</v>
      </c>
      <c r="C2927" t="s">
        <v>19162</v>
      </c>
      <c r="D2927" t="s">
        <v>126</v>
      </c>
      <c r="F2927" t="s">
        <v>6199</v>
      </c>
      <c r="G2927">
        <v>35</v>
      </c>
      <c r="H2927" t="s">
        <v>6268</v>
      </c>
      <c r="I2927" t="s">
        <v>19162</v>
      </c>
      <c r="K2927">
        <v>4</v>
      </c>
      <c r="L2927" t="s">
        <v>19163</v>
      </c>
      <c r="M2927" t="s">
        <v>19164</v>
      </c>
      <c r="N2927">
        <v>29</v>
      </c>
      <c r="O2927" t="s">
        <v>19165</v>
      </c>
      <c r="P2927" t="s">
        <v>126</v>
      </c>
      <c r="T2927" t="s">
        <v>7484</v>
      </c>
      <c r="V2927" t="s">
        <v>19166</v>
      </c>
    </row>
    <row r="2928" spans="1:23" x14ac:dyDescent="0.25">
      <c r="A2928" t="s">
        <v>19167</v>
      </c>
      <c r="B2928">
        <v>1</v>
      </c>
      <c r="C2928" t="s">
        <v>19168</v>
      </c>
      <c r="D2928" t="s">
        <v>64</v>
      </c>
      <c r="F2928" t="s">
        <v>6199</v>
      </c>
      <c r="G2928">
        <v>0</v>
      </c>
      <c r="H2928" t="s">
        <v>6276</v>
      </c>
      <c r="I2928" t="s">
        <v>19168</v>
      </c>
      <c r="J2928">
        <v>22237</v>
      </c>
      <c r="K2928">
        <v>2</v>
      </c>
      <c r="L2928" t="s">
        <v>19169</v>
      </c>
      <c r="M2928" t="s">
        <v>7707</v>
      </c>
      <c r="N2928">
        <v>24</v>
      </c>
      <c r="O2928" t="s">
        <v>19170</v>
      </c>
      <c r="P2928" t="s">
        <v>64</v>
      </c>
      <c r="T2928" t="s">
        <v>6346</v>
      </c>
      <c r="V2928" t="s">
        <v>12822</v>
      </c>
      <c r="W2928">
        <v>33170</v>
      </c>
    </row>
    <row r="2929" spans="1:23" x14ac:dyDescent="0.25">
      <c r="A2929" t="s">
        <v>19171</v>
      </c>
      <c r="B2929">
        <v>1</v>
      </c>
      <c r="C2929" t="s">
        <v>19172</v>
      </c>
      <c r="D2929" t="s">
        <v>6610</v>
      </c>
      <c r="E2929" t="s">
        <v>19173</v>
      </c>
      <c r="F2929" t="s">
        <v>6199</v>
      </c>
      <c r="G2929">
        <v>2</v>
      </c>
      <c r="H2929" t="s">
        <v>6296</v>
      </c>
      <c r="I2929" t="s">
        <v>19172</v>
      </c>
      <c r="J2929">
        <v>8243</v>
      </c>
      <c r="K2929">
        <v>17</v>
      </c>
      <c r="L2929" t="s">
        <v>9356</v>
      </c>
      <c r="M2929" t="s">
        <v>18814</v>
      </c>
      <c r="N2929">
        <v>40</v>
      </c>
      <c r="O2929" t="s">
        <v>19174</v>
      </c>
      <c r="P2929" t="s">
        <v>6610</v>
      </c>
      <c r="R2929">
        <v>8513</v>
      </c>
      <c r="T2929" t="s">
        <v>6204</v>
      </c>
      <c r="V2929" t="s">
        <v>17370</v>
      </c>
      <c r="W2929">
        <v>7275</v>
      </c>
    </row>
    <row r="2930" spans="1:23" x14ac:dyDescent="0.25">
      <c r="A2930" t="s">
        <v>19175</v>
      </c>
      <c r="B2930">
        <v>1</v>
      </c>
      <c r="C2930" t="s">
        <v>19176</v>
      </c>
      <c r="D2930" t="s">
        <v>102</v>
      </c>
      <c r="E2930" t="s">
        <v>19177</v>
      </c>
      <c r="F2930" t="s">
        <v>6199</v>
      </c>
      <c r="G2930">
        <v>80</v>
      </c>
      <c r="H2930" t="s">
        <v>8014</v>
      </c>
      <c r="I2930" t="s">
        <v>19176</v>
      </c>
      <c r="J2930">
        <v>21399</v>
      </c>
      <c r="K2930">
        <v>3</v>
      </c>
      <c r="L2930" t="s">
        <v>7171</v>
      </c>
      <c r="M2930" t="s">
        <v>19178</v>
      </c>
      <c r="N2930">
        <v>25</v>
      </c>
      <c r="O2930" t="s">
        <v>19179</v>
      </c>
      <c r="P2930" t="s">
        <v>102</v>
      </c>
      <c r="R2930">
        <v>3917787</v>
      </c>
      <c r="T2930" t="s">
        <v>6313</v>
      </c>
      <c r="V2930" t="s">
        <v>10981</v>
      </c>
      <c r="W2930">
        <v>32186</v>
      </c>
    </row>
    <row r="2931" spans="1:23" x14ac:dyDescent="0.25">
      <c r="A2931" t="s">
        <v>19180</v>
      </c>
      <c r="B2931">
        <v>1</v>
      </c>
      <c r="C2931" t="s">
        <v>19181</v>
      </c>
      <c r="D2931" t="s">
        <v>31</v>
      </c>
      <c r="F2931" t="s">
        <v>6199</v>
      </c>
      <c r="G2931">
        <v>10</v>
      </c>
      <c r="H2931" t="s">
        <v>19182</v>
      </c>
      <c r="I2931" t="s">
        <v>19181</v>
      </c>
      <c r="J2931">
        <v>24506</v>
      </c>
      <c r="K2931">
        <v>3</v>
      </c>
      <c r="L2931" t="s">
        <v>7633</v>
      </c>
      <c r="M2931" t="s">
        <v>19183</v>
      </c>
      <c r="N2931">
        <v>27</v>
      </c>
      <c r="O2931" t="s">
        <v>19184</v>
      </c>
      <c r="P2931" t="s">
        <v>31</v>
      </c>
      <c r="S2931">
        <v>1</v>
      </c>
      <c r="T2931" t="s">
        <v>6332</v>
      </c>
      <c r="U2931" t="s">
        <v>2246</v>
      </c>
      <c r="V2931" t="s">
        <v>18527</v>
      </c>
    </row>
    <row r="2932" spans="1:23" x14ac:dyDescent="0.25">
      <c r="A2932" t="s">
        <v>544</v>
      </c>
      <c r="B2932">
        <v>1</v>
      </c>
      <c r="C2932" t="s">
        <v>19185</v>
      </c>
      <c r="D2932" t="s">
        <v>29</v>
      </c>
      <c r="E2932" t="s">
        <v>19186</v>
      </c>
      <c r="F2932" t="s">
        <v>6199</v>
      </c>
      <c r="G2932">
        <v>15</v>
      </c>
      <c r="H2932" t="s">
        <v>6462</v>
      </c>
      <c r="I2932" t="s">
        <v>19185</v>
      </c>
      <c r="J2932">
        <v>16850</v>
      </c>
      <c r="K2932">
        <v>9</v>
      </c>
      <c r="L2932" t="s">
        <v>6019</v>
      </c>
      <c r="M2932" t="s">
        <v>19187</v>
      </c>
      <c r="N2932">
        <v>31</v>
      </c>
      <c r="O2932" t="s">
        <v>19188</v>
      </c>
      <c r="P2932" t="s">
        <v>29</v>
      </c>
      <c r="R2932">
        <v>2517017</v>
      </c>
      <c r="T2932" t="s">
        <v>6363</v>
      </c>
      <c r="V2932" t="s">
        <v>19189</v>
      </c>
      <c r="W2932">
        <v>28477</v>
      </c>
    </row>
    <row r="2933" spans="1:23" x14ac:dyDescent="0.25">
      <c r="A2933" t="s">
        <v>19190</v>
      </c>
      <c r="B2933">
        <v>1</v>
      </c>
      <c r="C2933" t="s">
        <v>19191</v>
      </c>
      <c r="D2933" t="s">
        <v>102</v>
      </c>
      <c r="F2933" t="s">
        <v>6199</v>
      </c>
      <c r="G2933">
        <v>83</v>
      </c>
      <c r="H2933" t="s">
        <v>7128</v>
      </c>
      <c r="I2933" t="s">
        <v>19191</v>
      </c>
      <c r="K2933">
        <v>3</v>
      </c>
      <c r="L2933" t="s">
        <v>19192</v>
      </c>
      <c r="M2933" t="s">
        <v>19193</v>
      </c>
      <c r="N2933">
        <v>23</v>
      </c>
      <c r="O2933" t="s">
        <v>19194</v>
      </c>
      <c r="P2933" t="s">
        <v>102</v>
      </c>
      <c r="T2933" t="s">
        <v>6204</v>
      </c>
      <c r="V2933" t="s">
        <v>19195</v>
      </c>
    </row>
    <row r="2934" spans="1:23" x14ac:dyDescent="0.25">
      <c r="A2934" t="s">
        <v>19196</v>
      </c>
      <c r="B2934">
        <v>1</v>
      </c>
      <c r="C2934" t="s">
        <v>19197</v>
      </c>
      <c r="D2934" t="s">
        <v>102</v>
      </c>
      <c r="F2934" t="s">
        <v>6231</v>
      </c>
      <c r="G2934">
        <v>85</v>
      </c>
      <c r="H2934" t="s">
        <v>6690</v>
      </c>
      <c r="I2934" t="s">
        <v>19197</v>
      </c>
      <c r="J2934">
        <v>16504</v>
      </c>
      <c r="K2934">
        <v>1</v>
      </c>
      <c r="L2934" t="s">
        <v>19198</v>
      </c>
      <c r="M2934" t="s">
        <v>6822</v>
      </c>
      <c r="N2934">
        <v>27</v>
      </c>
      <c r="O2934" t="s">
        <v>19199</v>
      </c>
      <c r="P2934" t="s">
        <v>102</v>
      </c>
      <c r="R2934">
        <v>17062</v>
      </c>
      <c r="T2934" t="s">
        <v>6371</v>
      </c>
      <c r="V2934" t="s">
        <v>10536</v>
      </c>
      <c r="W2934">
        <v>27897</v>
      </c>
    </row>
    <row r="2935" spans="1:23" x14ac:dyDescent="0.25">
      <c r="A2935" t="s">
        <v>19200</v>
      </c>
      <c r="B2935">
        <v>1</v>
      </c>
      <c r="C2935" t="s">
        <v>19201</v>
      </c>
      <c r="D2935" t="s">
        <v>126</v>
      </c>
      <c r="E2935" t="s">
        <v>19202</v>
      </c>
      <c r="F2935" t="s">
        <v>6199</v>
      </c>
      <c r="G2935">
        <v>0</v>
      </c>
      <c r="H2935" t="s">
        <v>6200</v>
      </c>
      <c r="I2935" t="s">
        <v>19201</v>
      </c>
      <c r="J2935">
        <v>20083</v>
      </c>
      <c r="K2935">
        <v>4</v>
      </c>
      <c r="L2935" t="s">
        <v>6560</v>
      </c>
      <c r="M2935" t="s">
        <v>19203</v>
      </c>
      <c r="N2935">
        <v>26</v>
      </c>
      <c r="O2935" t="s">
        <v>19204</v>
      </c>
      <c r="P2935" t="s">
        <v>126</v>
      </c>
      <c r="R2935">
        <v>4032479</v>
      </c>
      <c r="T2935" t="s">
        <v>6355</v>
      </c>
      <c r="V2935" t="s">
        <v>6985</v>
      </c>
      <c r="W2935">
        <v>31325</v>
      </c>
    </row>
    <row r="2936" spans="1:23" x14ac:dyDescent="0.25">
      <c r="A2936" t="s">
        <v>1301</v>
      </c>
      <c r="B2936">
        <v>1</v>
      </c>
      <c r="C2936" t="s">
        <v>1300</v>
      </c>
      <c r="D2936" t="s">
        <v>102</v>
      </c>
      <c r="F2936" t="s">
        <v>6199</v>
      </c>
      <c r="G2936">
        <v>83</v>
      </c>
      <c r="H2936" t="s">
        <v>7768</v>
      </c>
      <c r="I2936" t="s">
        <v>1300</v>
      </c>
      <c r="J2936">
        <v>26760</v>
      </c>
      <c r="K2936">
        <v>0</v>
      </c>
      <c r="L2936" t="s">
        <v>19205</v>
      </c>
      <c r="M2936" t="s">
        <v>8198</v>
      </c>
      <c r="N2936">
        <v>22</v>
      </c>
      <c r="O2936" t="s">
        <v>19206</v>
      </c>
      <c r="P2936" t="s">
        <v>102</v>
      </c>
      <c r="S2936">
        <v>3</v>
      </c>
      <c r="T2936" t="s">
        <v>6264</v>
      </c>
      <c r="U2936" t="s">
        <v>159</v>
      </c>
      <c r="V2936" t="s">
        <v>19207</v>
      </c>
    </row>
    <row r="2937" spans="1:23" x14ac:dyDescent="0.25">
      <c r="A2937" t="s">
        <v>19208</v>
      </c>
      <c r="B2937">
        <v>1</v>
      </c>
      <c r="C2937" t="s">
        <v>19209</v>
      </c>
      <c r="D2937" t="s">
        <v>64</v>
      </c>
      <c r="F2937" t="s">
        <v>6199</v>
      </c>
      <c r="H2937" t="s">
        <v>6410</v>
      </c>
      <c r="I2937" t="s">
        <v>19209</v>
      </c>
      <c r="K2937">
        <v>1</v>
      </c>
      <c r="L2937" t="s">
        <v>6913</v>
      </c>
      <c r="M2937" t="s">
        <v>8315</v>
      </c>
      <c r="N2937">
        <v>24</v>
      </c>
      <c r="O2937" t="s">
        <v>19210</v>
      </c>
      <c r="P2937" t="s">
        <v>64</v>
      </c>
      <c r="T2937" t="s">
        <v>6313</v>
      </c>
      <c r="V2937" t="s">
        <v>19211</v>
      </c>
    </row>
    <row r="2938" spans="1:23" x14ac:dyDescent="0.25">
      <c r="A2938" t="s">
        <v>19212</v>
      </c>
      <c r="B2938">
        <v>1</v>
      </c>
      <c r="C2938" t="s">
        <v>19213</v>
      </c>
      <c r="D2938" t="s">
        <v>6610</v>
      </c>
      <c r="E2938" t="s">
        <v>19214</v>
      </c>
      <c r="F2938" t="s">
        <v>6199</v>
      </c>
      <c r="G2938">
        <v>6</v>
      </c>
      <c r="H2938" t="s">
        <v>6336</v>
      </c>
      <c r="I2938" t="s">
        <v>19213</v>
      </c>
      <c r="J2938">
        <v>15125</v>
      </c>
      <c r="K2938">
        <v>13</v>
      </c>
      <c r="L2938" t="s">
        <v>7691</v>
      </c>
      <c r="M2938" t="s">
        <v>6444</v>
      </c>
      <c r="N2938">
        <v>36</v>
      </c>
      <c r="O2938" t="s">
        <v>19215</v>
      </c>
      <c r="P2938" t="s">
        <v>6610</v>
      </c>
      <c r="R2938">
        <v>15928</v>
      </c>
      <c r="T2938" t="s">
        <v>6219</v>
      </c>
      <c r="U2938" t="s">
        <v>2224</v>
      </c>
      <c r="V2938" t="s">
        <v>19216</v>
      </c>
      <c r="W2938">
        <v>26788</v>
      </c>
    </row>
    <row r="2939" spans="1:23" x14ac:dyDescent="0.25">
      <c r="A2939" t="s">
        <v>19217</v>
      </c>
      <c r="B2939">
        <v>1</v>
      </c>
      <c r="C2939" t="s">
        <v>6446</v>
      </c>
      <c r="D2939" t="s">
        <v>102</v>
      </c>
      <c r="F2939" t="s">
        <v>6231</v>
      </c>
      <c r="G2939">
        <v>89</v>
      </c>
      <c r="H2939" t="s">
        <v>6776</v>
      </c>
      <c r="I2939" t="s">
        <v>6446</v>
      </c>
      <c r="J2939">
        <v>1944</v>
      </c>
      <c r="K2939">
        <v>14</v>
      </c>
      <c r="L2939" t="s">
        <v>19218</v>
      </c>
      <c r="M2939" t="s">
        <v>9073</v>
      </c>
      <c r="N2939">
        <v>38</v>
      </c>
      <c r="O2939" t="s">
        <v>19219</v>
      </c>
      <c r="P2939" t="s">
        <v>102</v>
      </c>
      <c r="R2939">
        <v>2564</v>
      </c>
      <c r="T2939" t="s">
        <v>7359</v>
      </c>
      <c r="V2939" t="s">
        <v>19220</v>
      </c>
    </row>
    <row r="2940" spans="1:23" x14ac:dyDescent="0.25">
      <c r="A2940" t="s">
        <v>19221</v>
      </c>
      <c r="B2940">
        <v>1</v>
      </c>
      <c r="C2940" t="s">
        <v>19222</v>
      </c>
      <c r="D2940" t="s">
        <v>126</v>
      </c>
      <c r="F2940" t="s">
        <v>6231</v>
      </c>
      <c r="G2940">
        <v>87</v>
      </c>
      <c r="H2940" t="s">
        <v>6208</v>
      </c>
      <c r="I2940" t="s">
        <v>19222</v>
      </c>
      <c r="J2940">
        <v>22245</v>
      </c>
      <c r="K2940">
        <v>2</v>
      </c>
      <c r="L2940" t="s">
        <v>12673</v>
      </c>
      <c r="M2940" t="s">
        <v>19223</v>
      </c>
      <c r="N2940">
        <v>24</v>
      </c>
      <c r="O2940" t="s">
        <v>19224</v>
      </c>
      <c r="P2940" t="s">
        <v>126</v>
      </c>
      <c r="R2940">
        <v>3894852</v>
      </c>
      <c r="T2940" t="s">
        <v>6227</v>
      </c>
      <c r="V2940" t="s">
        <v>19225</v>
      </c>
      <c r="W2940">
        <v>33314</v>
      </c>
    </row>
    <row r="2941" spans="1:23" x14ac:dyDescent="0.25">
      <c r="A2941" t="s">
        <v>19226</v>
      </c>
      <c r="B2941">
        <v>1</v>
      </c>
      <c r="C2941" t="s">
        <v>19227</v>
      </c>
      <c r="D2941" t="s">
        <v>102</v>
      </c>
      <c r="F2941" t="s">
        <v>6199</v>
      </c>
      <c r="G2941">
        <v>86</v>
      </c>
      <c r="H2941" t="s">
        <v>7411</v>
      </c>
      <c r="I2941" t="s">
        <v>19227</v>
      </c>
      <c r="J2941">
        <v>24362</v>
      </c>
      <c r="K2941">
        <v>3</v>
      </c>
      <c r="L2941" t="s">
        <v>7956</v>
      </c>
      <c r="M2941" t="s">
        <v>19228</v>
      </c>
      <c r="N2941">
        <v>25</v>
      </c>
      <c r="O2941" t="s">
        <v>19229</v>
      </c>
      <c r="P2941" t="s">
        <v>102</v>
      </c>
      <c r="T2941" t="s">
        <v>6212</v>
      </c>
      <c r="U2941" t="s">
        <v>2244</v>
      </c>
      <c r="V2941" t="s">
        <v>19230</v>
      </c>
    </row>
    <row r="2942" spans="1:23" x14ac:dyDescent="0.25">
      <c r="A2942" t="s">
        <v>19231</v>
      </c>
      <c r="B2942">
        <v>1</v>
      </c>
      <c r="C2942" t="s">
        <v>19232</v>
      </c>
      <c r="D2942" t="s">
        <v>64</v>
      </c>
      <c r="E2942" t="s">
        <v>19233</v>
      </c>
      <c r="F2942" t="s">
        <v>6199</v>
      </c>
      <c r="G2942">
        <v>0</v>
      </c>
      <c r="H2942" t="s">
        <v>6410</v>
      </c>
      <c r="I2942" t="s">
        <v>19232</v>
      </c>
      <c r="J2942">
        <v>19531</v>
      </c>
      <c r="K2942">
        <v>5</v>
      </c>
      <c r="L2942" t="s">
        <v>19234</v>
      </c>
      <c r="M2942" t="s">
        <v>19235</v>
      </c>
      <c r="N2942">
        <v>28</v>
      </c>
      <c r="O2942" t="s">
        <v>19236</v>
      </c>
      <c r="P2942" t="s">
        <v>64</v>
      </c>
      <c r="R2942">
        <v>2974712</v>
      </c>
      <c r="T2942" t="s">
        <v>6313</v>
      </c>
      <c r="V2942" t="s">
        <v>19237</v>
      </c>
      <c r="W2942">
        <v>30873</v>
      </c>
    </row>
    <row r="2943" spans="1:23" x14ac:dyDescent="0.25">
      <c r="A2943" t="s">
        <v>19238</v>
      </c>
      <c r="B2943">
        <v>1</v>
      </c>
      <c r="C2943" t="s">
        <v>19239</v>
      </c>
      <c r="D2943" t="s">
        <v>102</v>
      </c>
      <c r="F2943" t="s">
        <v>6199</v>
      </c>
      <c r="G2943">
        <v>23</v>
      </c>
      <c r="H2943" t="s">
        <v>6342</v>
      </c>
      <c r="I2943" t="s">
        <v>19239</v>
      </c>
      <c r="J2943">
        <v>28460</v>
      </c>
      <c r="K2943">
        <v>0</v>
      </c>
      <c r="L2943" t="s">
        <v>6304</v>
      </c>
      <c r="M2943" t="s">
        <v>19240</v>
      </c>
      <c r="O2943" t="s">
        <v>19241</v>
      </c>
      <c r="P2943" t="s">
        <v>102</v>
      </c>
      <c r="T2943" t="s">
        <v>6264</v>
      </c>
      <c r="U2943" t="s">
        <v>34</v>
      </c>
    </row>
    <row r="2944" spans="1:23" x14ac:dyDescent="0.25">
      <c r="A2944" t="s">
        <v>19242</v>
      </c>
      <c r="B2944">
        <v>1</v>
      </c>
      <c r="C2944" t="s">
        <v>19243</v>
      </c>
      <c r="D2944" t="s">
        <v>126</v>
      </c>
      <c r="F2944" t="s">
        <v>6199</v>
      </c>
      <c r="G2944">
        <v>87</v>
      </c>
      <c r="H2944" t="s">
        <v>8501</v>
      </c>
      <c r="I2944" t="s">
        <v>19243</v>
      </c>
      <c r="J2944">
        <v>23105</v>
      </c>
      <c r="K2944">
        <v>3</v>
      </c>
      <c r="L2944" t="s">
        <v>19244</v>
      </c>
      <c r="M2944" t="s">
        <v>19245</v>
      </c>
      <c r="N2944">
        <v>29</v>
      </c>
      <c r="O2944" t="s">
        <v>19246</v>
      </c>
      <c r="P2944" t="s">
        <v>126</v>
      </c>
      <c r="T2944" t="s">
        <v>6355</v>
      </c>
      <c r="V2944" t="s">
        <v>6864</v>
      </c>
    </row>
    <row r="2945" spans="1:23" x14ac:dyDescent="0.25">
      <c r="A2945" t="s">
        <v>732</v>
      </c>
      <c r="B2945">
        <v>1</v>
      </c>
      <c r="C2945" t="s">
        <v>19247</v>
      </c>
      <c r="D2945" t="s">
        <v>102</v>
      </c>
      <c r="E2945" t="s">
        <v>19248</v>
      </c>
      <c r="F2945" t="s">
        <v>6231</v>
      </c>
      <c r="G2945">
        <v>87</v>
      </c>
      <c r="H2945" t="s">
        <v>7768</v>
      </c>
      <c r="I2945" t="s">
        <v>19247</v>
      </c>
      <c r="J2945">
        <v>18221</v>
      </c>
      <c r="K2945">
        <v>6</v>
      </c>
      <c r="L2945" t="s">
        <v>19249</v>
      </c>
      <c r="M2945" t="s">
        <v>6704</v>
      </c>
      <c r="N2945">
        <v>29</v>
      </c>
      <c r="O2945" t="s">
        <v>19250</v>
      </c>
      <c r="P2945" t="s">
        <v>102</v>
      </c>
      <c r="R2945">
        <v>2579623</v>
      </c>
      <c r="T2945" t="s">
        <v>6264</v>
      </c>
      <c r="V2945" t="s">
        <v>6250</v>
      </c>
      <c r="W2945">
        <v>29836</v>
      </c>
    </row>
    <row r="2946" spans="1:23" x14ac:dyDescent="0.25">
      <c r="A2946" t="s">
        <v>291</v>
      </c>
      <c r="B2946">
        <v>1</v>
      </c>
      <c r="C2946" t="s">
        <v>5564</v>
      </c>
      <c r="D2946" t="s">
        <v>64</v>
      </c>
      <c r="E2946" t="s">
        <v>19251</v>
      </c>
      <c r="F2946" t="s">
        <v>6199</v>
      </c>
      <c r="G2946">
        <v>31</v>
      </c>
      <c r="H2946" t="s">
        <v>6215</v>
      </c>
      <c r="I2946" t="s">
        <v>5564</v>
      </c>
      <c r="J2946">
        <v>18375</v>
      </c>
      <c r="K2946">
        <v>6</v>
      </c>
      <c r="L2946" t="s">
        <v>13005</v>
      </c>
      <c r="M2946" t="s">
        <v>19252</v>
      </c>
      <c r="N2946">
        <v>27</v>
      </c>
      <c r="O2946" t="s">
        <v>19253</v>
      </c>
      <c r="P2946" t="s">
        <v>64</v>
      </c>
      <c r="R2946">
        <v>3051902</v>
      </c>
      <c r="T2946" t="s">
        <v>6346</v>
      </c>
      <c r="V2946" t="s">
        <v>19254</v>
      </c>
      <c r="W2946">
        <v>29560</v>
      </c>
    </row>
    <row r="2947" spans="1:23" x14ac:dyDescent="0.25">
      <c r="A2947" t="s">
        <v>19255</v>
      </c>
      <c r="B2947">
        <v>1</v>
      </c>
      <c r="C2947" t="s">
        <v>19256</v>
      </c>
      <c r="D2947" t="s">
        <v>126</v>
      </c>
      <c r="F2947" t="s">
        <v>6199</v>
      </c>
      <c r="G2947">
        <v>47</v>
      </c>
      <c r="H2947" t="s">
        <v>9379</v>
      </c>
      <c r="I2947" t="s">
        <v>19256</v>
      </c>
      <c r="K2947">
        <v>2</v>
      </c>
      <c r="L2947" t="s">
        <v>6304</v>
      </c>
      <c r="M2947" t="s">
        <v>19257</v>
      </c>
      <c r="N2947">
        <v>26</v>
      </c>
      <c r="O2947" t="s">
        <v>19258</v>
      </c>
      <c r="P2947" t="s">
        <v>126</v>
      </c>
      <c r="T2947" t="s">
        <v>6355</v>
      </c>
      <c r="V2947" t="s">
        <v>9427</v>
      </c>
    </row>
    <row r="2948" spans="1:23" x14ac:dyDescent="0.25">
      <c r="A2948" t="s">
        <v>19259</v>
      </c>
      <c r="B2948">
        <v>1</v>
      </c>
      <c r="C2948" t="s">
        <v>19260</v>
      </c>
      <c r="D2948" t="s">
        <v>102</v>
      </c>
      <c r="E2948" t="s">
        <v>19261</v>
      </c>
      <c r="F2948" t="s">
        <v>6199</v>
      </c>
      <c r="G2948">
        <v>87</v>
      </c>
      <c r="H2948" t="s">
        <v>6724</v>
      </c>
      <c r="I2948" t="s">
        <v>19260</v>
      </c>
      <c r="J2948">
        <v>18445</v>
      </c>
      <c r="K2948">
        <v>7</v>
      </c>
      <c r="L2948" t="s">
        <v>7405</v>
      </c>
      <c r="M2948" t="s">
        <v>6452</v>
      </c>
      <c r="N2948">
        <v>28</v>
      </c>
      <c r="O2948" t="s">
        <v>19262</v>
      </c>
      <c r="P2948" t="s">
        <v>102</v>
      </c>
      <c r="R2948">
        <v>3123986</v>
      </c>
      <c r="T2948" t="s">
        <v>6219</v>
      </c>
      <c r="V2948" t="s">
        <v>19263</v>
      </c>
      <c r="W2948">
        <v>29440</v>
      </c>
    </row>
    <row r="2949" spans="1:23" x14ac:dyDescent="0.25">
      <c r="A2949" t="s">
        <v>19264</v>
      </c>
      <c r="B2949">
        <v>1</v>
      </c>
      <c r="C2949" t="s">
        <v>19265</v>
      </c>
      <c r="D2949" t="s">
        <v>126</v>
      </c>
      <c r="F2949" t="s">
        <v>6199</v>
      </c>
      <c r="G2949">
        <v>0</v>
      </c>
      <c r="H2949" t="s">
        <v>8993</v>
      </c>
      <c r="I2949" t="s">
        <v>19265</v>
      </c>
      <c r="K2949">
        <v>1</v>
      </c>
      <c r="L2949" t="s">
        <v>19266</v>
      </c>
      <c r="M2949" t="s">
        <v>19267</v>
      </c>
      <c r="O2949" t="s">
        <v>19268</v>
      </c>
      <c r="P2949" t="s">
        <v>126</v>
      </c>
      <c r="T2949" t="s">
        <v>6355</v>
      </c>
    </row>
    <row r="2950" spans="1:23" x14ac:dyDescent="0.25">
      <c r="A2950" t="s">
        <v>394</v>
      </c>
      <c r="B2950">
        <v>1</v>
      </c>
      <c r="C2950" t="s">
        <v>19269</v>
      </c>
      <c r="D2950" t="s">
        <v>126</v>
      </c>
      <c r="E2950" t="s">
        <v>19270</v>
      </c>
      <c r="F2950" t="s">
        <v>6199</v>
      </c>
      <c r="G2950">
        <v>89</v>
      </c>
      <c r="H2950" t="s">
        <v>7228</v>
      </c>
      <c r="I2950" t="s">
        <v>19269</v>
      </c>
      <c r="J2950">
        <v>3061</v>
      </c>
      <c r="K2950">
        <v>20</v>
      </c>
      <c r="L2950" t="s">
        <v>19271</v>
      </c>
      <c r="M2950" t="s">
        <v>7386</v>
      </c>
      <c r="N2950">
        <v>41</v>
      </c>
      <c r="O2950" t="s">
        <v>19272</v>
      </c>
      <c r="P2950" t="s">
        <v>126</v>
      </c>
      <c r="R2950">
        <v>9614</v>
      </c>
      <c r="T2950" t="s">
        <v>6363</v>
      </c>
      <c r="V2950" t="s">
        <v>19273</v>
      </c>
      <c r="W2950">
        <v>7777</v>
      </c>
    </row>
    <row r="2951" spans="1:23" x14ac:dyDescent="0.25">
      <c r="A2951" t="s">
        <v>19274</v>
      </c>
      <c r="B2951">
        <v>1</v>
      </c>
      <c r="C2951" t="s">
        <v>19275</v>
      </c>
      <c r="D2951" t="s">
        <v>102</v>
      </c>
      <c r="F2951" t="s">
        <v>6199</v>
      </c>
      <c r="G2951">
        <v>83</v>
      </c>
      <c r="H2951" t="s">
        <v>6860</v>
      </c>
      <c r="I2951" t="s">
        <v>19275</v>
      </c>
      <c r="K2951">
        <v>1</v>
      </c>
      <c r="L2951" t="s">
        <v>11647</v>
      </c>
      <c r="M2951" t="s">
        <v>8789</v>
      </c>
      <c r="N2951">
        <v>23</v>
      </c>
      <c r="O2951" t="s">
        <v>19276</v>
      </c>
      <c r="P2951" t="s">
        <v>102</v>
      </c>
      <c r="T2951" t="s">
        <v>6363</v>
      </c>
      <c r="V2951" t="s">
        <v>12336</v>
      </c>
    </row>
    <row r="2952" spans="1:23" x14ac:dyDescent="0.25">
      <c r="A2952" t="s">
        <v>19277</v>
      </c>
      <c r="B2952">
        <v>1</v>
      </c>
      <c r="C2952" t="s">
        <v>19278</v>
      </c>
      <c r="D2952" t="s">
        <v>102</v>
      </c>
      <c r="F2952" t="s">
        <v>6231</v>
      </c>
      <c r="G2952">
        <v>18</v>
      </c>
      <c r="H2952" t="s">
        <v>6647</v>
      </c>
      <c r="I2952" t="s">
        <v>19278</v>
      </c>
      <c r="J2952">
        <v>13391</v>
      </c>
      <c r="K2952">
        <v>5</v>
      </c>
      <c r="L2952" t="s">
        <v>6869</v>
      </c>
      <c r="M2952" t="s">
        <v>6573</v>
      </c>
      <c r="N2952">
        <v>29</v>
      </c>
      <c r="O2952" t="s">
        <v>19279</v>
      </c>
      <c r="P2952" t="s">
        <v>102</v>
      </c>
      <c r="R2952">
        <v>14035</v>
      </c>
      <c r="T2952" t="s">
        <v>6757</v>
      </c>
      <c r="V2952" t="s">
        <v>19280</v>
      </c>
      <c r="W2952">
        <v>24865</v>
      </c>
    </row>
    <row r="2953" spans="1:23" x14ac:dyDescent="0.25">
      <c r="A2953" t="s">
        <v>19281</v>
      </c>
      <c r="B2953">
        <v>1</v>
      </c>
      <c r="C2953" t="s">
        <v>19282</v>
      </c>
      <c r="D2953" t="s">
        <v>102</v>
      </c>
      <c r="F2953" t="s">
        <v>6199</v>
      </c>
      <c r="H2953" t="s">
        <v>6342</v>
      </c>
      <c r="I2953" t="s">
        <v>19282</v>
      </c>
      <c r="K2953">
        <v>0</v>
      </c>
      <c r="L2953" t="s">
        <v>7570</v>
      </c>
      <c r="M2953" t="s">
        <v>19283</v>
      </c>
      <c r="O2953" t="s">
        <v>19284</v>
      </c>
      <c r="P2953" t="s">
        <v>102</v>
      </c>
      <c r="T2953" t="s">
        <v>6204</v>
      </c>
    </row>
    <row r="2954" spans="1:23" x14ac:dyDescent="0.25">
      <c r="A2954" t="s">
        <v>19285</v>
      </c>
      <c r="B2954">
        <v>1</v>
      </c>
      <c r="C2954" t="s">
        <v>19286</v>
      </c>
      <c r="D2954" t="s">
        <v>102</v>
      </c>
      <c r="F2954" t="s">
        <v>6199</v>
      </c>
      <c r="G2954">
        <v>16</v>
      </c>
      <c r="H2954" t="s">
        <v>6636</v>
      </c>
      <c r="I2954" t="s">
        <v>19286</v>
      </c>
      <c r="J2954">
        <v>26356</v>
      </c>
      <c r="K2954">
        <v>1</v>
      </c>
      <c r="L2954" t="s">
        <v>19287</v>
      </c>
      <c r="M2954" t="s">
        <v>8215</v>
      </c>
      <c r="N2954">
        <v>25</v>
      </c>
      <c r="O2954" t="s">
        <v>19288</v>
      </c>
      <c r="P2954" t="s">
        <v>102</v>
      </c>
      <c r="T2954" t="s">
        <v>6204</v>
      </c>
      <c r="U2954" t="s">
        <v>72</v>
      </c>
      <c r="V2954" t="s">
        <v>15011</v>
      </c>
    </row>
    <row r="2955" spans="1:23" x14ac:dyDescent="0.25">
      <c r="A2955" t="s">
        <v>2462</v>
      </c>
      <c r="B2955">
        <v>1</v>
      </c>
      <c r="C2955" t="s">
        <v>2781</v>
      </c>
      <c r="D2955" t="s">
        <v>126</v>
      </c>
      <c r="F2955" t="s">
        <v>6199</v>
      </c>
      <c r="G2955">
        <v>85</v>
      </c>
      <c r="H2955" t="s">
        <v>7069</v>
      </c>
      <c r="I2955" t="s">
        <v>2781</v>
      </c>
      <c r="J2955">
        <v>26274</v>
      </c>
      <c r="K2955">
        <v>1</v>
      </c>
      <c r="L2955" t="s">
        <v>7839</v>
      </c>
      <c r="M2955" t="s">
        <v>19289</v>
      </c>
      <c r="N2955">
        <v>24</v>
      </c>
      <c r="O2955" t="s">
        <v>19290</v>
      </c>
      <c r="P2955" t="s">
        <v>126</v>
      </c>
      <c r="S2955">
        <v>3</v>
      </c>
      <c r="T2955" t="s">
        <v>6227</v>
      </c>
      <c r="U2955" t="s">
        <v>2209</v>
      </c>
      <c r="V2955" t="s">
        <v>16868</v>
      </c>
    </row>
    <row r="2956" spans="1:23" x14ac:dyDescent="0.25">
      <c r="A2956" t="s">
        <v>1715</v>
      </c>
      <c r="B2956">
        <v>1</v>
      </c>
      <c r="C2956" t="s">
        <v>5160</v>
      </c>
      <c r="D2956" t="s">
        <v>102</v>
      </c>
      <c r="F2956" t="s">
        <v>6199</v>
      </c>
      <c r="G2956">
        <v>13</v>
      </c>
      <c r="H2956" t="s">
        <v>6215</v>
      </c>
      <c r="I2956" t="s">
        <v>5160</v>
      </c>
      <c r="J2956">
        <v>21735</v>
      </c>
      <c r="K2956">
        <v>6</v>
      </c>
      <c r="L2956" t="s">
        <v>6850</v>
      </c>
      <c r="M2956" t="s">
        <v>6598</v>
      </c>
      <c r="N2956">
        <v>26</v>
      </c>
      <c r="O2956" t="s">
        <v>19291</v>
      </c>
      <c r="P2956" t="s">
        <v>102</v>
      </c>
      <c r="Q2956" t="s">
        <v>6922</v>
      </c>
      <c r="R2956">
        <v>4243537</v>
      </c>
      <c r="T2956" t="s">
        <v>6212</v>
      </c>
      <c r="V2956" t="s">
        <v>19292</v>
      </c>
      <c r="W2956">
        <v>32798</v>
      </c>
    </row>
    <row r="2957" spans="1:23" x14ac:dyDescent="0.25">
      <c r="A2957" t="s">
        <v>19293</v>
      </c>
      <c r="B2957">
        <v>1</v>
      </c>
      <c r="C2957" t="s">
        <v>19294</v>
      </c>
      <c r="D2957" t="s">
        <v>29</v>
      </c>
      <c r="F2957" t="s">
        <v>6199</v>
      </c>
      <c r="G2957">
        <v>0</v>
      </c>
      <c r="H2957" t="s">
        <v>6647</v>
      </c>
      <c r="I2957" t="s">
        <v>19294</v>
      </c>
      <c r="J2957">
        <v>20416</v>
      </c>
      <c r="K2957">
        <v>0</v>
      </c>
      <c r="L2957" t="s">
        <v>9713</v>
      </c>
      <c r="M2957" t="s">
        <v>19295</v>
      </c>
      <c r="N2957">
        <v>32</v>
      </c>
      <c r="O2957" t="s">
        <v>19296</v>
      </c>
      <c r="P2957" t="s">
        <v>29</v>
      </c>
      <c r="R2957">
        <v>3911396</v>
      </c>
      <c r="T2957" t="s">
        <v>6204</v>
      </c>
      <c r="V2957" t="s">
        <v>9049</v>
      </c>
    </row>
    <row r="2958" spans="1:23" x14ac:dyDescent="0.25">
      <c r="A2958" t="s">
        <v>586</v>
      </c>
      <c r="B2958">
        <v>1</v>
      </c>
      <c r="C2958" t="s">
        <v>5496</v>
      </c>
      <c r="D2958" t="s">
        <v>31</v>
      </c>
      <c r="E2958" t="s">
        <v>19297</v>
      </c>
      <c r="F2958" t="s">
        <v>6199</v>
      </c>
      <c r="G2958">
        <v>3</v>
      </c>
      <c r="H2958" t="s">
        <v>5451</v>
      </c>
      <c r="I2958" t="s">
        <v>5496</v>
      </c>
      <c r="J2958">
        <v>18478</v>
      </c>
      <c r="K2958">
        <v>10</v>
      </c>
      <c r="L2958" t="s">
        <v>19298</v>
      </c>
      <c r="M2958" t="s">
        <v>13514</v>
      </c>
      <c r="N2958">
        <v>32</v>
      </c>
      <c r="O2958" t="s">
        <v>19299</v>
      </c>
      <c r="P2958" t="s">
        <v>31</v>
      </c>
      <c r="R2958">
        <v>2985659</v>
      </c>
      <c r="S2958">
        <v>1</v>
      </c>
      <c r="T2958" t="s">
        <v>6346</v>
      </c>
      <c r="U2958" t="s">
        <v>2248</v>
      </c>
      <c r="V2958" t="s">
        <v>11891</v>
      </c>
      <c r="W2958">
        <v>29754</v>
      </c>
    </row>
    <row r="2959" spans="1:23" x14ac:dyDescent="0.25">
      <c r="A2959" t="s">
        <v>203</v>
      </c>
      <c r="B2959">
        <v>1</v>
      </c>
      <c r="C2959" t="s">
        <v>19300</v>
      </c>
      <c r="D2959" t="s">
        <v>102</v>
      </c>
      <c r="E2959" t="s">
        <v>19301</v>
      </c>
      <c r="F2959" t="s">
        <v>6199</v>
      </c>
      <c r="G2959">
        <v>8</v>
      </c>
      <c r="H2959" t="s">
        <v>6260</v>
      </c>
      <c r="I2959" t="s">
        <v>19300</v>
      </c>
      <c r="J2959">
        <v>16253</v>
      </c>
      <c r="K2959">
        <v>8</v>
      </c>
      <c r="L2959" t="s">
        <v>10145</v>
      </c>
      <c r="M2959" t="s">
        <v>19302</v>
      </c>
      <c r="N2959">
        <v>30</v>
      </c>
      <c r="O2959" t="s">
        <v>19303</v>
      </c>
      <c r="P2959" t="s">
        <v>102</v>
      </c>
      <c r="R2959">
        <v>17177</v>
      </c>
      <c r="T2959" t="s">
        <v>6204</v>
      </c>
      <c r="U2959" t="s">
        <v>2210</v>
      </c>
      <c r="V2959" t="s">
        <v>19304</v>
      </c>
      <c r="W2959">
        <v>27874</v>
      </c>
    </row>
    <row r="2960" spans="1:23" x14ac:dyDescent="0.25">
      <c r="A2960" t="s">
        <v>19305</v>
      </c>
      <c r="B2960">
        <v>1</v>
      </c>
      <c r="C2960" t="s">
        <v>19306</v>
      </c>
      <c r="D2960" t="s">
        <v>102</v>
      </c>
      <c r="F2960" t="s">
        <v>6199</v>
      </c>
      <c r="G2960">
        <v>86</v>
      </c>
      <c r="H2960" t="s">
        <v>6260</v>
      </c>
      <c r="I2960" t="s">
        <v>19306</v>
      </c>
      <c r="J2960">
        <v>26811</v>
      </c>
      <c r="K2960">
        <v>0</v>
      </c>
      <c r="L2960" t="s">
        <v>7769</v>
      </c>
      <c r="M2960" t="s">
        <v>8486</v>
      </c>
      <c r="O2960" t="s">
        <v>19307</v>
      </c>
      <c r="P2960" t="s">
        <v>102</v>
      </c>
      <c r="T2960" t="s">
        <v>6227</v>
      </c>
      <c r="U2960" t="s">
        <v>2208</v>
      </c>
    </row>
    <row r="2961" spans="1:23" x14ac:dyDescent="0.25">
      <c r="A2961" t="s">
        <v>19308</v>
      </c>
      <c r="B2961">
        <v>1</v>
      </c>
      <c r="C2961" t="s">
        <v>19309</v>
      </c>
      <c r="D2961" t="s">
        <v>102</v>
      </c>
      <c r="F2961" t="s">
        <v>6199</v>
      </c>
      <c r="H2961" t="s">
        <v>7768</v>
      </c>
      <c r="I2961" t="s">
        <v>19309</v>
      </c>
      <c r="K2961">
        <v>1</v>
      </c>
      <c r="L2961" t="s">
        <v>19310</v>
      </c>
      <c r="M2961" t="s">
        <v>19311</v>
      </c>
      <c r="N2961">
        <v>23</v>
      </c>
      <c r="O2961" t="s">
        <v>19312</v>
      </c>
      <c r="P2961" t="s">
        <v>102</v>
      </c>
      <c r="T2961" t="s">
        <v>6264</v>
      </c>
      <c r="V2961" t="s">
        <v>19313</v>
      </c>
    </row>
    <row r="2962" spans="1:23" x14ac:dyDescent="0.25">
      <c r="A2962" t="s">
        <v>19314</v>
      </c>
      <c r="B2962">
        <v>1</v>
      </c>
      <c r="C2962" t="s">
        <v>19315</v>
      </c>
      <c r="F2962" t="s">
        <v>6231</v>
      </c>
      <c r="G2962">
        <v>0</v>
      </c>
      <c r="H2962" t="s">
        <v>30</v>
      </c>
      <c r="I2962" t="s">
        <v>19315</v>
      </c>
      <c r="J2962">
        <v>17816</v>
      </c>
      <c r="K2962">
        <v>0</v>
      </c>
      <c r="L2962" t="s">
        <v>19316</v>
      </c>
      <c r="M2962" t="s">
        <v>8789</v>
      </c>
      <c r="O2962" t="s">
        <v>19317</v>
      </c>
      <c r="P2962" t="s">
        <v>30</v>
      </c>
      <c r="T2962" t="s">
        <v>30</v>
      </c>
    </row>
    <row r="2963" spans="1:23" x14ac:dyDescent="0.25">
      <c r="A2963" t="s">
        <v>19318</v>
      </c>
      <c r="B2963">
        <v>1</v>
      </c>
      <c r="C2963" t="s">
        <v>19319</v>
      </c>
      <c r="D2963" t="s">
        <v>126</v>
      </c>
      <c r="F2963" t="s">
        <v>6199</v>
      </c>
      <c r="G2963">
        <v>42</v>
      </c>
      <c r="H2963" t="s">
        <v>6351</v>
      </c>
      <c r="I2963" t="s">
        <v>19319</v>
      </c>
      <c r="K2963">
        <v>4</v>
      </c>
      <c r="L2963" t="s">
        <v>8090</v>
      </c>
      <c r="M2963" t="s">
        <v>7258</v>
      </c>
      <c r="N2963">
        <v>27</v>
      </c>
      <c r="O2963" t="s">
        <v>19320</v>
      </c>
      <c r="P2963" t="s">
        <v>126</v>
      </c>
      <c r="T2963" t="s">
        <v>6227</v>
      </c>
      <c r="V2963" t="s">
        <v>19321</v>
      </c>
    </row>
    <row r="2964" spans="1:23" x14ac:dyDescent="0.25">
      <c r="A2964" t="s">
        <v>19322</v>
      </c>
      <c r="B2964">
        <v>1</v>
      </c>
      <c r="C2964" t="s">
        <v>19323</v>
      </c>
      <c r="D2964" t="s">
        <v>102</v>
      </c>
      <c r="E2964" t="s">
        <v>19324</v>
      </c>
      <c r="F2964" t="s">
        <v>6231</v>
      </c>
      <c r="G2964">
        <v>14</v>
      </c>
      <c r="H2964" t="s">
        <v>7341</v>
      </c>
      <c r="I2964" t="s">
        <v>19323</v>
      </c>
      <c r="J2964">
        <v>21393</v>
      </c>
      <c r="K2964">
        <v>3</v>
      </c>
      <c r="L2964" t="s">
        <v>19325</v>
      </c>
      <c r="M2964" t="s">
        <v>18092</v>
      </c>
      <c r="N2964">
        <v>25</v>
      </c>
      <c r="O2964" t="s">
        <v>19326</v>
      </c>
      <c r="P2964" t="s">
        <v>102</v>
      </c>
      <c r="R2964">
        <v>3923415</v>
      </c>
      <c r="T2964" t="s">
        <v>6346</v>
      </c>
      <c r="V2964" t="s">
        <v>19327</v>
      </c>
      <c r="W2964">
        <v>32487</v>
      </c>
    </row>
    <row r="2965" spans="1:23" x14ac:dyDescent="0.25">
      <c r="A2965" t="s">
        <v>2019</v>
      </c>
      <c r="B2965">
        <v>1</v>
      </c>
      <c r="C2965" t="s">
        <v>19328</v>
      </c>
      <c r="D2965" t="s">
        <v>64</v>
      </c>
      <c r="F2965" t="s">
        <v>6199</v>
      </c>
      <c r="G2965">
        <v>36</v>
      </c>
      <c r="H2965" t="s">
        <v>6239</v>
      </c>
      <c r="I2965" t="s">
        <v>19328</v>
      </c>
      <c r="K2965">
        <v>4</v>
      </c>
      <c r="L2965" t="s">
        <v>9371</v>
      </c>
      <c r="M2965" t="s">
        <v>8789</v>
      </c>
      <c r="N2965">
        <v>26</v>
      </c>
      <c r="O2965" t="s">
        <v>19329</v>
      </c>
      <c r="P2965" t="s">
        <v>64</v>
      </c>
      <c r="T2965" t="s">
        <v>6264</v>
      </c>
      <c r="V2965" t="s">
        <v>19330</v>
      </c>
    </row>
    <row r="2966" spans="1:23" x14ac:dyDescent="0.25">
      <c r="A2966" t="s">
        <v>19331</v>
      </c>
      <c r="B2966">
        <v>1</v>
      </c>
      <c r="C2966" t="s">
        <v>19332</v>
      </c>
      <c r="D2966" t="s">
        <v>6787</v>
      </c>
      <c r="E2966" t="s">
        <v>19333</v>
      </c>
      <c r="F2966" t="s">
        <v>6199</v>
      </c>
      <c r="G2966">
        <v>30</v>
      </c>
      <c r="H2966" t="s">
        <v>8040</v>
      </c>
      <c r="I2966" t="s">
        <v>19332</v>
      </c>
      <c r="J2966">
        <v>19206</v>
      </c>
      <c r="K2966">
        <v>5</v>
      </c>
      <c r="L2966" t="s">
        <v>6283</v>
      </c>
      <c r="M2966" t="s">
        <v>19334</v>
      </c>
      <c r="N2966">
        <v>27</v>
      </c>
      <c r="O2966" t="s">
        <v>19335</v>
      </c>
      <c r="P2966" t="s">
        <v>64</v>
      </c>
      <c r="R2966">
        <v>2978244</v>
      </c>
      <c r="T2966" t="s">
        <v>6264</v>
      </c>
      <c r="V2966" t="s">
        <v>19336</v>
      </c>
      <c r="W2966">
        <v>30517</v>
      </c>
    </row>
    <row r="2967" spans="1:23" x14ac:dyDescent="0.25">
      <c r="A2967" t="s">
        <v>19337</v>
      </c>
      <c r="B2967">
        <v>1</v>
      </c>
      <c r="C2967" t="s">
        <v>19338</v>
      </c>
      <c r="D2967" t="s">
        <v>64</v>
      </c>
      <c r="F2967" t="s">
        <v>6199</v>
      </c>
      <c r="G2967">
        <v>45</v>
      </c>
      <c r="H2967" t="s">
        <v>6239</v>
      </c>
      <c r="I2967" t="s">
        <v>19338</v>
      </c>
      <c r="J2967">
        <v>17348</v>
      </c>
      <c r="K2967">
        <v>7</v>
      </c>
      <c r="L2967" t="s">
        <v>6015</v>
      </c>
      <c r="M2967" t="s">
        <v>19339</v>
      </c>
      <c r="N2967">
        <v>29</v>
      </c>
      <c r="O2967" t="s">
        <v>19340</v>
      </c>
      <c r="P2967" t="s">
        <v>64</v>
      </c>
      <c r="R2967">
        <v>2576901</v>
      </c>
      <c r="T2967" t="s">
        <v>6219</v>
      </c>
      <c r="V2967" t="s">
        <v>19341</v>
      </c>
      <c r="W2967">
        <v>28997</v>
      </c>
    </row>
    <row r="2968" spans="1:23" x14ac:dyDescent="0.25">
      <c r="A2968" t="s">
        <v>820</v>
      </c>
      <c r="B2968">
        <v>1</v>
      </c>
      <c r="C2968" t="s">
        <v>19342</v>
      </c>
      <c r="D2968" t="s">
        <v>102</v>
      </c>
      <c r="F2968" t="s">
        <v>6925</v>
      </c>
      <c r="G2968">
        <v>11</v>
      </c>
      <c r="H2968" t="s">
        <v>6776</v>
      </c>
      <c r="I2968" t="s">
        <v>19342</v>
      </c>
      <c r="J2968">
        <v>15123</v>
      </c>
      <c r="K2968">
        <v>7</v>
      </c>
      <c r="L2968" t="s">
        <v>7625</v>
      </c>
      <c r="M2968" t="s">
        <v>13073</v>
      </c>
      <c r="N2968">
        <v>30</v>
      </c>
      <c r="O2968" t="s">
        <v>19343</v>
      </c>
      <c r="P2968" t="s">
        <v>102</v>
      </c>
      <c r="R2968">
        <v>16014</v>
      </c>
      <c r="T2968" t="s">
        <v>6249</v>
      </c>
      <c r="V2968" t="s">
        <v>19344</v>
      </c>
      <c r="W2968">
        <v>26794</v>
      </c>
    </row>
    <row r="2969" spans="1:23" x14ac:dyDescent="0.25">
      <c r="A2969" t="s">
        <v>858</v>
      </c>
      <c r="B2969">
        <v>1</v>
      </c>
      <c r="C2969" t="s">
        <v>19345</v>
      </c>
      <c r="D2969" t="s">
        <v>64</v>
      </c>
      <c r="E2969" t="s">
        <v>19346</v>
      </c>
      <c r="F2969" t="s">
        <v>6231</v>
      </c>
      <c r="G2969">
        <v>39</v>
      </c>
      <c r="H2969" t="s">
        <v>6410</v>
      </c>
      <c r="I2969" t="s">
        <v>19345</v>
      </c>
      <c r="J2969">
        <v>19529</v>
      </c>
      <c r="K2969">
        <v>5</v>
      </c>
      <c r="L2969" t="s">
        <v>7570</v>
      </c>
      <c r="M2969" t="s">
        <v>6598</v>
      </c>
      <c r="N2969">
        <v>26</v>
      </c>
      <c r="O2969" t="s">
        <v>19347</v>
      </c>
      <c r="P2969" t="s">
        <v>64</v>
      </c>
      <c r="R2969">
        <v>3043216</v>
      </c>
      <c r="T2969" t="s">
        <v>6219</v>
      </c>
      <c r="V2969" t="s">
        <v>19348</v>
      </c>
      <c r="W2969">
        <v>30370</v>
      </c>
    </row>
    <row r="2970" spans="1:23" x14ac:dyDescent="0.25">
      <c r="A2970" t="s">
        <v>19349</v>
      </c>
      <c r="B2970">
        <v>1</v>
      </c>
      <c r="C2970" t="s">
        <v>19350</v>
      </c>
      <c r="D2970" t="s">
        <v>102</v>
      </c>
      <c r="F2970" t="s">
        <v>6231</v>
      </c>
      <c r="G2970">
        <v>0</v>
      </c>
      <c r="H2970" t="s">
        <v>6342</v>
      </c>
      <c r="I2970" t="s">
        <v>19350</v>
      </c>
      <c r="J2970">
        <v>22293</v>
      </c>
      <c r="K2970">
        <v>2</v>
      </c>
      <c r="L2970" t="s">
        <v>7639</v>
      </c>
      <c r="M2970" t="s">
        <v>19351</v>
      </c>
      <c r="N2970">
        <v>24</v>
      </c>
      <c r="O2970" t="s">
        <v>19352</v>
      </c>
      <c r="P2970" t="s">
        <v>102</v>
      </c>
      <c r="R2970">
        <v>4051242</v>
      </c>
      <c r="T2970" t="s">
        <v>6313</v>
      </c>
      <c r="V2970" t="s">
        <v>19353</v>
      </c>
      <c r="W2970">
        <v>32947</v>
      </c>
    </row>
    <row r="2971" spans="1:23" x14ac:dyDescent="0.25">
      <c r="A2971" t="s">
        <v>19354</v>
      </c>
      <c r="B2971">
        <v>1</v>
      </c>
      <c r="C2971" t="s">
        <v>19355</v>
      </c>
      <c r="D2971" t="s">
        <v>102</v>
      </c>
      <c r="F2971" t="s">
        <v>6199</v>
      </c>
      <c r="G2971">
        <v>81</v>
      </c>
      <c r="H2971" t="s">
        <v>6776</v>
      </c>
      <c r="I2971" t="s">
        <v>19355</v>
      </c>
      <c r="K2971">
        <v>2</v>
      </c>
      <c r="L2971" t="s">
        <v>7488</v>
      </c>
      <c r="M2971" t="s">
        <v>19356</v>
      </c>
      <c r="N2971">
        <v>23</v>
      </c>
      <c r="O2971" t="s">
        <v>19357</v>
      </c>
      <c r="P2971" t="s">
        <v>102</v>
      </c>
      <c r="T2971" t="s">
        <v>6264</v>
      </c>
      <c r="V2971" t="s">
        <v>11498</v>
      </c>
    </row>
    <row r="2972" spans="1:23" x14ac:dyDescent="0.25">
      <c r="A2972" t="s">
        <v>19358</v>
      </c>
      <c r="B2972">
        <v>1</v>
      </c>
      <c r="C2972" t="s">
        <v>19359</v>
      </c>
      <c r="D2972" t="s">
        <v>102</v>
      </c>
      <c r="F2972" t="s">
        <v>6199</v>
      </c>
      <c r="G2972">
        <v>12</v>
      </c>
      <c r="H2972" t="s">
        <v>6336</v>
      </c>
      <c r="I2972" t="s">
        <v>19359</v>
      </c>
      <c r="J2972">
        <v>21737</v>
      </c>
      <c r="K2972">
        <v>4</v>
      </c>
      <c r="L2972" t="s">
        <v>19360</v>
      </c>
      <c r="M2972" t="s">
        <v>19361</v>
      </c>
      <c r="N2972">
        <v>26</v>
      </c>
      <c r="O2972" t="s">
        <v>19362</v>
      </c>
      <c r="P2972" t="s">
        <v>102</v>
      </c>
      <c r="R2972">
        <v>4034964</v>
      </c>
      <c r="T2972" t="s">
        <v>6212</v>
      </c>
      <c r="V2972" t="s">
        <v>19363</v>
      </c>
      <c r="W2972">
        <v>32922</v>
      </c>
    </row>
    <row r="2973" spans="1:23" x14ac:dyDescent="0.25">
      <c r="A2973" t="s">
        <v>19364</v>
      </c>
      <c r="B2973">
        <v>1</v>
      </c>
      <c r="C2973" t="s">
        <v>19365</v>
      </c>
      <c r="D2973" t="s">
        <v>102</v>
      </c>
      <c r="F2973" t="s">
        <v>6199</v>
      </c>
      <c r="G2973">
        <v>83</v>
      </c>
      <c r="H2973" t="s">
        <v>6296</v>
      </c>
      <c r="I2973" t="s">
        <v>19365</v>
      </c>
      <c r="J2973">
        <v>25338</v>
      </c>
      <c r="K2973">
        <v>2</v>
      </c>
      <c r="L2973" t="s">
        <v>19366</v>
      </c>
      <c r="M2973" t="s">
        <v>13884</v>
      </c>
      <c r="N2973">
        <v>26</v>
      </c>
      <c r="O2973" t="s">
        <v>19367</v>
      </c>
      <c r="P2973" t="s">
        <v>102</v>
      </c>
      <c r="T2973" t="s">
        <v>6219</v>
      </c>
      <c r="U2973" t="s">
        <v>34</v>
      </c>
      <c r="V2973" t="s">
        <v>13377</v>
      </c>
    </row>
    <row r="2974" spans="1:23" x14ac:dyDescent="0.25">
      <c r="A2974" t="s">
        <v>19368</v>
      </c>
      <c r="B2974">
        <v>1</v>
      </c>
      <c r="C2974" t="s">
        <v>19369</v>
      </c>
      <c r="D2974" t="s">
        <v>64</v>
      </c>
      <c r="F2974" t="s">
        <v>6231</v>
      </c>
      <c r="G2974">
        <v>0</v>
      </c>
      <c r="H2974" t="s">
        <v>30</v>
      </c>
      <c r="I2974" t="s">
        <v>19369</v>
      </c>
      <c r="J2974">
        <v>17702</v>
      </c>
      <c r="L2974" t="s">
        <v>19370</v>
      </c>
      <c r="M2974" t="s">
        <v>8058</v>
      </c>
      <c r="O2974" t="s">
        <v>19371</v>
      </c>
      <c r="P2974" t="s">
        <v>64</v>
      </c>
      <c r="T2974" t="s">
        <v>30</v>
      </c>
      <c r="W2974">
        <v>24149</v>
      </c>
    </row>
    <row r="2975" spans="1:23" x14ac:dyDescent="0.25">
      <c r="A2975" t="s">
        <v>1305</v>
      </c>
      <c r="B2975">
        <v>1</v>
      </c>
      <c r="C2975" t="s">
        <v>1304</v>
      </c>
      <c r="D2975" t="s">
        <v>29</v>
      </c>
      <c r="F2975" t="s">
        <v>6199</v>
      </c>
      <c r="G2975">
        <v>10</v>
      </c>
      <c r="H2975" t="s">
        <v>7391</v>
      </c>
      <c r="I2975" t="s">
        <v>1304</v>
      </c>
      <c r="J2975">
        <v>25069</v>
      </c>
      <c r="K2975">
        <v>2</v>
      </c>
      <c r="L2975" t="s">
        <v>19372</v>
      </c>
      <c r="M2975" t="s">
        <v>15700</v>
      </c>
      <c r="N2975">
        <v>26</v>
      </c>
      <c r="O2975" t="s">
        <v>19373</v>
      </c>
      <c r="P2975" t="s">
        <v>29</v>
      </c>
      <c r="S2975">
        <v>1</v>
      </c>
      <c r="T2975" t="s">
        <v>6212</v>
      </c>
      <c r="U2975" t="s">
        <v>2248</v>
      </c>
      <c r="V2975" t="s">
        <v>12058</v>
      </c>
    </row>
    <row r="2976" spans="1:23" x14ac:dyDescent="0.25">
      <c r="A2976" t="s">
        <v>141</v>
      </c>
      <c r="B2976">
        <v>1</v>
      </c>
      <c r="C2976" t="s">
        <v>1125</v>
      </c>
      <c r="D2976" t="s">
        <v>102</v>
      </c>
      <c r="E2976" t="s">
        <v>19374</v>
      </c>
      <c r="F2976" t="s">
        <v>6199</v>
      </c>
      <c r="G2976">
        <v>8</v>
      </c>
      <c r="H2976" t="s">
        <v>7944</v>
      </c>
      <c r="I2976" t="s">
        <v>1125</v>
      </c>
      <c r="J2976">
        <v>16906</v>
      </c>
      <c r="K2976">
        <v>11</v>
      </c>
      <c r="L2976" t="s">
        <v>19375</v>
      </c>
      <c r="M2976" t="s">
        <v>19376</v>
      </c>
      <c r="N2976">
        <v>32</v>
      </c>
      <c r="O2976" t="s">
        <v>19377</v>
      </c>
      <c r="P2976" t="s">
        <v>102</v>
      </c>
      <c r="R2976">
        <v>2976212</v>
      </c>
      <c r="T2976" t="s">
        <v>6264</v>
      </c>
      <c r="V2976" t="s">
        <v>19378</v>
      </c>
      <c r="W2976">
        <v>28534</v>
      </c>
    </row>
    <row r="2977" spans="1:23" x14ac:dyDescent="0.25">
      <c r="A2977" t="s">
        <v>19379</v>
      </c>
      <c r="B2977">
        <v>1</v>
      </c>
      <c r="C2977" t="s">
        <v>19380</v>
      </c>
      <c r="D2977" t="s">
        <v>126</v>
      </c>
      <c r="F2977" t="s">
        <v>6199</v>
      </c>
      <c r="G2977">
        <v>60</v>
      </c>
      <c r="H2977" t="s">
        <v>2866</v>
      </c>
      <c r="I2977" t="s">
        <v>19380</v>
      </c>
      <c r="K2977">
        <v>3</v>
      </c>
      <c r="L2977" t="s">
        <v>7122</v>
      </c>
      <c r="M2977" t="s">
        <v>19381</v>
      </c>
      <c r="N2977">
        <v>26</v>
      </c>
      <c r="O2977" t="s">
        <v>19382</v>
      </c>
      <c r="P2977" t="s">
        <v>126</v>
      </c>
      <c r="T2977" t="s">
        <v>6363</v>
      </c>
      <c r="V2977" t="s">
        <v>9388</v>
      </c>
    </row>
    <row r="2978" spans="1:23" x14ac:dyDescent="0.25">
      <c r="A2978" t="s">
        <v>1175</v>
      </c>
      <c r="B2978">
        <v>1</v>
      </c>
      <c r="C2978" t="s">
        <v>1174</v>
      </c>
      <c r="D2978" t="s">
        <v>64</v>
      </c>
      <c r="F2978" t="s">
        <v>6199</v>
      </c>
      <c r="G2978">
        <v>1</v>
      </c>
      <c r="H2978" t="s">
        <v>6776</v>
      </c>
      <c r="I2978" t="s">
        <v>1174</v>
      </c>
      <c r="J2978">
        <v>22562</v>
      </c>
      <c r="K2978">
        <v>5</v>
      </c>
      <c r="L2978" t="s">
        <v>8331</v>
      </c>
      <c r="M2978" t="s">
        <v>19383</v>
      </c>
      <c r="N2978">
        <v>27</v>
      </c>
      <c r="O2978" t="s">
        <v>19384</v>
      </c>
      <c r="P2978" t="s">
        <v>64</v>
      </c>
      <c r="S2978">
        <v>2</v>
      </c>
      <c r="T2978" t="s">
        <v>6446</v>
      </c>
      <c r="U2978" t="s">
        <v>94</v>
      </c>
      <c r="V2978" t="s">
        <v>10099</v>
      </c>
    </row>
    <row r="2979" spans="1:23" x14ac:dyDescent="0.25">
      <c r="A2979" t="s">
        <v>19385</v>
      </c>
      <c r="B2979">
        <v>1</v>
      </c>
      <c r="C2979" t="s">
        <v>19386</v>
      </c>
      <c r="D2979" t="s">
        <v>102</v>
      </c>
      <c r="E2979" t="s">
        <v>19387</v>
      </c>
      <c r="F2979" t="s">
        <v>6231</v>
      </c>
      <c r="G2979">
        <v>6</v>
      </c>
      <c r="H2979" t="s">
        <v>6690</v>
      </c>
      <c r="I2979" t="s">
        <v>19386</v>
      </c>
      <c r="J2979">
        <v>21526</v>
      </c>
      <c r="K2979">
        <v>3</v>
      </c>
      <c r="L2979" t="s">
        <v>11217</v>
      </c>
      <c r="M2979" t="s">
        <v>13445</v>
      </c>
      <c r="N2979">
        <v>26</v>
      </c>
      <c r="O2979" t="s">
        <v>19388</v>
      </c>
      <c r="P2979" t="s">
        <v>102</v>
      </c>
      <c r="R2979">
        <v>3116182</v>
      </c>
      <c r="T2979" t="s">
        <v>6346</v>
      </c>
      <c r="U2979" t="s">
        <v>28</v>
      </c>
      <c r="V2979" t="s">
        <v>19389</v>
      </c>
      <c r="W2979">
        <v>32409</v>
      </c>
    </row>
    <row r="2980" spans="1:23" x14ac:dyDescent="0.25">
      <c r="A2980" t="s">
        <v>19390</v>
      </c>
      <c r="B2980">
        <v>1</v>
      </c>
      <c r="C2980" t="s">
        <v>19391</v>
      </c>
      <c r="D2980" t="s">
        <v>126</v>
      </c>
      <c r="F2980" t="s">
        <v>6231</v>
      </c>
      <c r="G2980">
        <v>85</v>
      </c>
      <c r="H2980" t="s">
        <v>6351</v>
      </c>
      <c r="I2980" t="s">
        <v>19391</v>
      </c>
      <c r="J2980">
        <v>13273</v>
      </c>
      <c r="K2980">
        <v>3</v>
      </c>
      <c r="L2980" t="s">
        <v>10145</v>
      </c>
      <c r="M2980" t="s">
        <v>19392</v>
      </c>
      <c r="N2980">
        <v>29</v>
      </c>
      <c r="O2980" t="s">
        <v>19393</v>
      </c>
      <c r="P2980" t="s">
        <v>126</v>
      </c>
      <c r="R2980">
        <v>14433</v>
      </c>
      <c r="T2980" t="s">
        <v>6249</v>
      </c>
      <c r="V2980" t="s">
        <v>19394</v>
      </c>
      <c r="W2980">
        <v>25230</v>
      </c>
    </row>
    <row r="2981" spans="1:23" x14ac:dyDescent="0.25">
      <c r="A2981" t="s">
        <v>1379</v>
      </c>
      <c r="B2981">
        <v>1</v>
      </c>
      <c r="C2981" t="s">
        <v>1378</v>
      </c>
      <c r="D2981" t="s">
        <v>64</v>
      </c>
      <c r="F2981" t="s">
        <v>6199</v>
      </c>
      <c r="G2981">
        <v>3</v>
      </c>
      <c r="H2981" t="s">
        <v>6232</v>
      </c>
      <c r="I2981" t="s">
        <v>1378</v>
      </c>
      <c r="J2981">
        <v>21696</v>
      </c>
      <c r="K2981">
        <v>5</v>
      </c>
      <c r="L2981" t="s">
        <v>6725</v>
      </c>
      <c r="M2981" t="s">
        <v>17829</v>
      </c>
      <c r="N2981">
        <v>27</v>
      </c>
      <c r="O2981" t="s">
        <v>19395</v>
      </c>
      <c r="P2981" t="s">
        <v>64</v>
      </c>
      <c r="S2981">
        <v>1</v>
      </c>
      <c r="T2981" t="s">
        <v>6313</v>
      </c>
      <c r="U2981" t="s">
        <v>54</v>
      </c>
      <c r="V2981" t="s">
        <v>19396</v>
      </c>
    </row>
    <row r="2982" spans="1:23" x14ac:dyDescent="0.25">
      <c r="A2982" t="s">
        <v>19397</v>
      </c>
      <c r="B2982">
        <v>1</v>
      </c>
      <c r="C2982" t="s">
        <v>19398</v>
      </c>
      <c r="D2982" t="s">
        <v>126</v>
      </c>
      <c r="F2982" t="s">
        <v>6199</v>
      </c>
      <c r="G2982">
        <v>49</v>
      </c>
      <c r="H2982" t="s">
        <v>6753</v>
      </c>
      <c r="I2982" t="s">
        <v>19398</v>
      </c>
      <c r="K2982">
        <v>1</v>
      </c>
      <c r="L2982" t="s">
        <v>11134</v>
      </c>
      <c r="M2982" t="s">
        <v>15112</v>
      </c>
      <c r="N2982">
        <v>25</v>
      </c>
      <c r="O2982" t="s">
        <v>19399</v>
      </c>
      <c r="P2982" t="s">
        <v>126</v>
      </c>
      <c r="T2982" t="s">
        <v>6227</v>
      </c>
      <c r="V2982" t="s">
        <v>11468</v>
      </c>
    </row>
    <row r="2983" spans="1:23" x14ac:dyDescent="0.25">
      <c r="A2983" t="s">
        <v>19400</v>
      </c>
      <c r="B2983">
        <v>1</v>
      </c>
      <c r="C2983" t="s">
        <v>19401</v>
      </c>
      <c r="D2983" t="s">
        <v>31</v>
      </c>
      <c r="F2983" t="s">
        <v>6199</v>
      </c>
      <c r="G2983">
        <v>17</v>
      </c>
      <c r="H2983" t="s">
        <v>6776</v>
      </c>
      <c r="I2983" t="s">
        <v>19401</v>
      </c>
      <c r="J2983">
        <v>28428</v>
      </c>
      <c r="K2983">
        <v>0</v>
      </c>
      <c r="L2983" t="s">
        <v>19402</v>
      </c>
      <c r="M2983" t="s">
        <v>19403</v>
      </c>
      <c r="N2983">
        <v>27</v>
      </c>
      <c r="O2983" t="s">
        <v>19404</v>
      </c>
      <c r="P2983" t="s">
        <v>31</v>
      </c>
      <c r="T2983" t="s">
        <v>6212</v>
      </c>
      <c r="U2983" t="s">
        <v>2217</v>
      </c>
      <c r="V2983" t="s">
        <v>19405</v>
      </c>
    </row>
    <row r="2984" spans="1:23" x14ac:dyDescent="0.25">
      <c r="A2984" t="s">
        <v>19406</v>
      </c>
      <c r="B2984">
        <v>1</v>
      </c>
      <c r="C2984" t="s">
        <v>19407</v>
      </c>
      <c r="D2984" t="s">
        <v>102</v>
      </c>
      <c r="F2984" t="s">
        <v>6199</v>
      </c>
      <c r="G2984">
        <v>80</v>
      </c>
      <c r="H2984" t="s">
        <v>7391</v>
      </c>
      <c r="I2984" t="s">
        <v>19407</v>
      </c>
      <c r="K2984">
        <v>3</v>
      </c>
      <c r="L2984" t="s">
        <v>19408</v>
      </c>
      <c r="M2984" t="s">
        <v>19409</v>
      </c>
      <c r="N2984">
        <v>25</v>
      </c>
      <c r="O2984" t="s">
        <v>19410</v>
      </c>
      <c r="P2984" t="s">
        <v>102</v>
      </c>
      <c r="T2984" t="s">
        <v>6204</v>
      </c>
      <c r="V2984" t="s">
        <v>19411</v>
      </c>
    </row>
    <row r="2985" spans="1:23" x14ac:dyDescent="0.25">
      <c r="A2985" t="s">
        <v>19412</v>
      </c>
      <c r="B2985">
        <v>1</v>
      </c>
      <c r="C2985" t="s">
        <v>19413</v>
      </c>
      <c r="D2985" t="s">
        <v>126</v>
      </c>
      <c r="F2985" t="s">
        <v>6199</v>
      </c>
      <c r="G2985">
        <v>87</v>
      </c>
      <c r="H2985" t="s">
        <v>6658</v>
      </c>
      <c r="I2985" t="s">
        <v>19413</v>
      </c>
      <c r="K2985">
        <v>2</v>
      </c>
      <c r="L2985" t="s">
        <v>10462</v>
      </c>
      <c r="M2985" t="s">
        <v>10545</v>
      </c>
      <c r="N2985">
        <v>25</v>
      </c>
      <c r="O2985" t="s">
        <v>19414</v>
      </c>
      <c r="P2985" t="s">
        <v>126</v>
      </c>
      <c r="T2985" t="s">
        <v>9483</v>
      </c>
      <c r="V2985" t="s">
        <v>19415</v>
      </c>
    </row>
    <row r="2986" spans="1:23" x14ac:dyDescent="0.25">
      <c r="A2986" t="s">
        <v>945</v>
      </c>
      <c r="B2986">
        <v>1</v>
      </c>
      <c r="C2986" t="s">
        <v>19416</v>
      </c>
      <c r="D2986" t="s">
        <v>64</v>
      </c>
      <c r="E2986" t="s">
        <v>19417</v>
      </c>
      <c r="F2986" t="s">
        <v>6231</v>
      </c>
      <c r="G2986">
        <v>32</v>
      </c>
      <c r="H2986" t="s">
        <v>7768</v>
      </c>
      <c r="I2986" t="s">
        <v>19416</v>
      </c>
      <c r="J2986">
        <v>15224</v>
      </c>
      <c r="K2986">
        <v>7</v>
      </c>
      <c r="L2986" t="s">
        <v>9016</v>
      </c>
      <c r="M2986" t="s">
        <v>10161</v>
      </c>
      <c r="N2986">
        <v>31</v>
      </c>
      <c r="O2986" t="s">
        <v>19418</v>
      </c>
      <c r="P2986" t="s">
        <v>64</v>
      </c>
      <c r="R2986">
        <v>15893</v>
      </c>
      <c r="T2986" t="s">
        <v>6417</v>
      </c>
      <c r="V2986" t="s">
        <v>19419</v>
      </c>
      <c r="W2986">
        <v>26810</v>
      </c>
    </row>
    <row r="2987" spans="1:23" x14ac:dyDescent="0.25">
      <c r="A2987" t="s">
        <v>19420</v>
      </c>
      <c r="B2987">
        <v>1</v>
      </c>
      <c r="C2987" t="s">
        <v>19421</v>
      </c>
      <c r="D2987" t="s">
        <v>102</v>
      </c>
      <c r="F2987" t="s">
        <v>6199</v>
      </c>
      <c r="G2987">
        <v>38</v>
      </c>
      <c r="H2987" t="s">
        <v>6289</v>
      </c>
      <c r="I2987" t="s">
        <v>19421</v>
      </c>
      <c r="K2987">
        <v>1</v>
      </c>
      <c r="L2987" t="s">
        <v>6734</v>
      </c>
      <c r="M2987" t="s">
        <v>19422</v>
      </c>
      <c r="N2987">
        <v>23</v>
      </c>
      <c r="O2987" t="s">
        <v>19423</v>
      </c>
      <c r="P2987" t="s">
        <v>102</v>
      </c>
      <c r="T2987" t="s">
        <v>6219</v>
      </c>
      <c r="V2987" t="s">
        <v>6314</v>
      </c>
    </row>
    <row r="2988" spans="1:23" x14ac:dyDescent="0.25">
      <c r="A2988" t="s">
        <v>467</v>
      </c>
      <c r="B2988">
        <v>1</v>
      </c>
      <c r="C2988" t="s">
        <v>19424</v>
      </c>
      <c r="D2988" t="s">
        <v>102</v>
      </c>
      <c r="E2988" t="s">
        <v>19425</v>
      </c>
      <c r="F2988" t="s">
        <v>6199</v>
      </c>
      <c r="G2988">
        <v>19</v>
      </c>
      <c r="H2988" t="s">
        <v>6776</v>
      </c>
      <c r="I2988" t="s">
        <v>19424</v>
      </c>
      <c r="J2988">
        <v>20079</v>
      </c>
      <c r="K2988">
        <v>5</v>
      </c>
      <c r="L2988" t="s">
        <v>7416</v>
      </c>
      <c r="M2988" t="s">
        <v>9942</v>
      </c>
      <c r="N2988">
        <v>27</v>
      </c>
      <c r="O2988" t="s">
        <v>19426</v>
      </c>
      <c r="P2988" t="s">
        <v>102</v>
      </c>
      <c r="R2988">
        <v>3115365</v>
      </c>
      <c r="T2988" t="s">
        <v>6264</v>
      </c>
      <c r="V2988" t="s">
        <v>17563</v>
      </c>
      <c r="W2988">
        <v>31226</v>
      </c>
    </row>
    <row r="2989" spans="1:23" x14ac:dyDescent="0.25">
      <c r="A2989" t="s">
        <v>610</v>
      </c>
      <c r="B2989">
        <v>1</v>
      </c>
      <c r="C2989" t="s">
        <v>19427</v>
      </c>
      <c r="D2989" t="s">
        <v>126</v>
      </c>
      <c r="E2989" t="s">
        <v>19428</v>
      </c>
      <c r="F2989" t="s">
        <v>6231</v>
      </c>
      <c r="G2989">
        <v>85</v>
      </c>
      <c r="H2989" t="s">
        <v>2866</v>
      </c>
      <c r="I2989" t="s">
        <v>19427</v>
      </c>
      <c r="J2989">
        <v>17754</v>
      </c>
      <c r="K2989">
        <v>5</v>
      </c>
      <c r="L2989" t="s">
        <v>6948</v>
      </c>
      <c r="M2989" t="s">
        <v>19429</v>
      </c>
      <c r="N2989">
        <v>28</v>
      </c>
      <c r="O2989" t="s">
        <v>19430</v>
      </c>
      <c r="P2989" t="s">
        <v>126</v>
      </c>
      <c r="R2989">
        <v>2512523</v>
      </c>
      <c r="T2989" t="s">
        <v>6249</v>
      </c>
      <c r="V2989" t="s">
        <v>19431</v>
      </c>
      <c r="W2989">
        <v>29046</v>
      </c>
    </row>
    <row r="2990" spans="1:23" x14ac:dyDescent="0.25">
      <c r="A2990" t="s">
        <v>2276</v>
      </c>
      <c r="B2990">
        <v>1</v>
      </c>
      <c r="C2990" t="s">
        <v>2651</v>
      </c>
      <c r="D2990" t="s">
        <v>126</v>
      </c>
      <c r="E2990" t="s">
        <v>19432</v>
      </c>
      <c r="F2990" t="s">
        <v>6199</v>
      </c>
      <c r="G2990">
        <v>89</v>
      </c>
      <c r="H2990" t="s">
        <v>2866</v>
      </c>
      <c r="I2990" t="s">
        <v>2651</v>
      </c>
      <c r="J2990">
        <v>20931</v>
      </c>
      <c r="K2990">
        <v>7</v>
      </c>
      <c r="L2990" t="s">
        <v>6620</v>
      </c>
      <c r="M2990" t="s">
        <v>17272</v>
      </c>
      <c r="N2990">
        <v>30</v>
      </c>
      <c r="O2990" t="s">
        <v>19433</v>
      </c>
      <c r="P2990" t="s">
        <v>126</v>
      </c>
      <c r="R2990">
        <v>3127310</v>
      </c>
      <c r="S2990">
        <v>3</v>
      </c>
      <c r="T2990" t="s">
        <v>6355</v>
      </c>
      <c r="U2990" t="s">
        <v>2231</v>
      </c>
      <c r="V2990" t="s">
        <v>19434</v>
      </c>
      <c r="W2990">
        <v>31884</v>
      </c>
    </row>
    <row r="2991" spans="1:23" x14ac:dyDescent="0.25">
      <c r="A2991" t="s">
        <v>19435</v>
      </c>
      <c r="B2991">
        <v>1</v>
      </c>
      <c r="C2991" t="s">
        <v>19436</v>
      </c>
      <c r="D2991" t="s">
        <v>64</v>
      </c>
      <c r="F2991" t="s">
        <v>6199</v>
      </c>
      <c r="G2991">
        <v>33</v>
      </c>
      <c r="H2991" t="s">
        <v>6462</v>
      </c>
      <c r="I2991" t="s">
        <v>19436</v>
      </c>
      <c r="J2991">
        <v>16046</v>
      </c>
      <c r="K2991">
        <v>8</v>
      </c>
      <c r="L2991" t="s">
        <v>7075</v>
      </c>
      <c r="M2991" t="s">
        <v>7591</v>
      </c>
      <c r="N2991">
        <v>30</v>
      </c>
      <c r="O2991" t="s">
        <v>19437</v>
      </c>
      <c r="P2991" t="s">
        <v>64</v>
      </c>
      <c r="R2991">
        <v>17174</v>
      </c>
      <c r="T2991" t="s">
        <v>6313</v>
      </c>
      <c r="V2991" t="s">
        <v>19438</v>
      </c>
      <c r="W2991">
        <v>28004</v>
      </c>
    </row>
    <row r="2992" spans="1:23" x14ac:dyDescent="0.25">
      <c r="A2992" t="s">
        <v>19439</v>
      </c>
      <c r="B2992">
        <v>1</v>
      </c>
      <c r="C2992" t="s">
        <v>19440</v>
      </c>
      <c r="D2992" t="s">
        <v>102</v>
      </c>
      <c r="E2992" t="s">
        <v>19441</v>
      </c>
      <c r="F2992" t="s">
        <v>6199</v>
      </c>
      <c r="G2992">
        <v>0</v>
      </c>
      <c r="H2992" t="s">
        <v>6392</v>
      </c>
      <c r="I2992" t="s">
        <v>19440</v>
      </c>
      <c r="J2992">
        <v>20591</v>
      </c>
      <c r="K2992">
        <v>4</v>
      </c>
      <c r="L2992" t="s">
        <v>7095</v>
      </c>
      <c r="M2992" t="s">
        <v>19442</v>
      </c>
      <c r="N2992">
        <v>26</v>
      </c>
      <c r="O2992" t="s">
        <v>19443</v>
      </c>
      <c r="P2992" t="s">
        <v>102</v>
      </c>
      <c r="R2992">
        <v>3052671</v>
      </c>
      <c r="T2992" t="s">
        <v>6212</v>
      </c>
      <c r="V2992" t="s">
        <v>13373</v>
      </c>
      <c r="W2992">
        <v>31525</v>
      </c>
    </row>
    <row r="2993" spans="1:23" x14ac:dyDescent="0.25">
      <c r="A2993" t="s">
        <v>5421</v>
      </c>
      <c r="B2993">
        <v>1</v>
      </c>
      <c r="C2993" t="s">
        <v>5422</v>
      </c>
      <c r="D2993" t="s">
        <v>64</v>
      </c>
      <c r="F2993" t="s">
        <v>6199</v>
      </c>
      <c r="G2993">
        <v>32</v>
      </c>
      <c r="H2993" t="s">
        <v>6739</v>
      </c>
      <c r="I2993" t="s">
        <v>5422</v>
      </c>
      <c r="K2993">
        <v>1</v>
      </c>
      <c r="L2993" t="s">
        <v>19444</v>
      </c>
      <c r="M2993" t="s">
        <v>7640</v>
      </c>
      <c r="N2993">
        <v>24</v>
      </c>
      <c r="O2993" t="s">
        <v>19445</v>
      </c>
      <c r="P2993" t="s">
        <v>64</v>
      </c>
      <c r="T2993" t="s">
        <v>6313</v>
      </c>
      <c r="V2993" t="s">
        <v>18861</v>
      </c>
    </row>
    <row r="2994" spans="1:23" x14ac:dyDescent="0.25">
      <c r="A2994" t="s">
        <v>767</v>
      </c>
      <c r="B2994">
        <v>1</v>
      </c>
      <c r="C2994" t="s">
        <v>19446</v>
      </c>
      <c r="D2994" t="s">
        <v>102</v>
      </c>
      <c r="E2994" t="s">
        <v>19447</v>
      </c>
      <c r="F2994" t="s">
        <v>6231</v>
      </c>
      <c r="G2994">
        <v>80</v>
      </c>
      <c r="H2994" t="s">
        <v>6315</v>
      </c>
      <c r="I2994" t="s">
        <v>19446</v>
      </c>
      <c r="J2994">
        <v>12246</v>
      </c>
      <c r="K2994">
        <v>10</v>
      </c>
      <c r="L2994" t="s">
        <v>14395</v>
      </c>
      <c r="M2994" t="s">
        <v>11790</v>
      </c>
      <c r="N2994">
        <v>33</v>
      </c>
      <c r="O2994" t="s">
        <v>19448</v>
      </c>
      <c r="P2994" t="s">
        <v>102</v>
      </c>
      <c r="R2994">
        <v>13553</v>
      </c>
      <c r="T2994" t="s">
        <v>6324</v>
      </c>
      <c r="V2994" t="s">
        <v>13123</v>
      </c>
      <c r="W2994">
        <v>24553</v>
      </c>
    </row>
    <row r="2995" spans="1:23" x14ac:dyDescent="0.25">
      <c r="A2995" t="s">
        <v>19449</v>
      </c>
      <c r="B2995">
        <v>1</v>
      </c>
      <c r="C2995" t="s">
        <v>19450</v>
      </c>
      <c r="D2995" t="s">
        <v>29</v>
      </c>
      <c r="F2995" t="s">
        <v>6231</v>
      </c>
      <c r="G2995">
        <v>5</v>
      </c>
      <c r="H2995" t="s">
        <v>6336</v>
      </c>
      <c r="I2995" t="s">
        <v>19450</v>
      </c>
      <c r="J2995">
        <v>20654</v>
      </c>
      <c r="K2995">
        <v>1</v>
      </c>
      <c r="L2995" t="s">
        <v>6304</v>
      </c>
      <c r="M2995" t="s">
        <v>7184</v>
      </c>
      <c r="N2995">
        <v>24</v>
      </c>
      <c r="O2995" t="s">
        <v>19451</v>
      </c>
      <c r="P2995" t="s">
        <v>29</v>
      </c>
      <c r="R2995">
        <v>3042933</v>
      </c>
      <c r="S2995">
        <v>4</v>
      </c>
      <c r="T2995" t="s">
        <v>6757</v>
      </c>
      <c r="V2995" t="s">
        <v>12998</v>
      </c>
      <c r="W2995">
        <v>31741</v>
      </c>
    </row>
    <row r="2996" spans="1:23" x14ac:dyDescent="0.25">
      <c r="A2996" t="s">
        <v>160</v>
      </c>
      <c r="B2996">
        <v>1</v>
      </c>
      <c r="C2996" t="s">
        <v>5568</v>
      </c>
      <c r="D2996" t="s">
        <v>102</v>
      </c>
      <c r="E2996" t="s">
        <v>19452</v>
      </c>
      <c r="F2996" t="s">
        <v>6199</v>
      </c>
      <c r="G2996">
        <v>82</v>
      </c>
      <c r="H2996" t="s">
        <v>6636</v>
      </c>
      <c r="I2996" t="s">
        <v>5568</v>
      </c>
      <c r="J2996">
        <v>16003</v>
      </c>
      <c r="K2996">
        <v>9</v>
      </c>
      <c r="L2996" t="s">
        <v>19453</v>
      </c>
      <c r="M2996" t="s">
        <v>8265</v>
      </c>
      <c r="N2996">
        <v>29</v>
      </c>
      <c r="O2996" t="s">
        <v>19454</v>
      </c>
      <c r="P2996" t="s">
        <v>102</v>
      </c>
      <c r="R2996">
        <v>16725</v>
      </c>
      <c r="T2996" t="s">
        <v>6219</v>
      </c>
      <c r="V2996" t="s">
        <v>19455</v>
      </c>
      <c r="W2996">
        <v>27532</v>
      </c>
    </row>
    <row r="2997" spans="1:23" x14ac:dyDescent="0.25">
      <c r="A2997" t="s">
        <v>19456</v>
      </c>
      <c r="B2997">
        <v>1</v>
      </c>
      <c r="C2997" t="s">
        <v>19457</v>
      </c>
      <c r="D2997" t="s">
        <v>64</v>
      </c>
      <c r="E2997" t="s">
        <v>19458</v>
      </c>
      <c r="F2997" t="s">
        <v>6199</v>
      </c>
      <c r="G2997">
        <v>48</v>
      </c>
      <c r="H2997" t="s">
        <v>6658</v>
      </c>
      <c r="I2997" t="s">
        <v>19457</v>
      </c>
      <c r="J2997">
        <v>20700</v>
      </c>
      <c r="K2997">
        <v>4</v>
      </c>
      <c r="L2997" t="s">
        <v>14371</v>
      </c>
      <c r="M2997" t="s">
        <v>19459</v>
      </c>
      <c r="N2997">
        <v>27</v>
      </c>
      <c r="O2997" t="s">
        <v>19460</v>
      </c>
      <c r="P2997" t="s">
        <v>64</v>
      </c>
      <c r="R2997">
        <v>4034782</v>
      </c>
      <c r="T2997" t="s">
        <v>6219</v>
      </c>
      <c r="V2997" t="s">
        <v>13129</v>
      </c>
      <c r="W2997">
        <v>31798</v>
      </c>
    </row>
    <row r="2998" spans="1:23" x14ac:dyDescent="0.25">
      <c r="A2998" t="s">
        <v>627</v>
      </c>
      <c r="B2998">
        <v>1</v>
      </c>
      <c r="C2998" t="s">
        <v>19461</v>
      </c>
      <c r="D2998" t="s">
        <v>126</v>
      </c>
      <c r="E2998" t="s">
        <v>19462</v>
      </c>
      <c r="F2998" t="s">
        <v>6199</v>
      </c>
      <c r="G2998">
        <v>36</v>
      </c>
      <c r="H2998" t="s">
        <v>6658</v>
      </c>
      <c r="I2998" t="s">
        <v>19461</v>
      </c>
      <c r="J2998">
        <v>18642</v>
      </c>
      <c r="K2998">
        <v>6</v>
      </c>
      <c r="L2998" t="s">
        <v>7472</v>
      </c>
      <c r="M2998" t="s">
        <v>6201</v>
      </c>
      <c r="N2998">
        <v>29</v>
      </c>
      <c r="O2998" t="s">
        <v>19463</v>
      </c>
      <c r="P2998" t="s">
        <v>126</v>
      </c>
      <c r="R2998">
        <v>2577731</v>
      </c>
      <c r="T2998" t="s">
        <v>6227</v>
      </c>
      <c r="V2998" t="s">
        <v>19464</v>
      </c>
      <c r="W2998">
        <v>29944</v>
      </c>
    </row>
    <row r="2999" spans="1:23" x14ac:dyDescent="0.25">
      <c r="A2999" t="s">
        <v>1897</v>
      </c>
      <c r="B2999">
        <v>1</v>
      </c>
      <c r="C2999" t="s">
        <v>2743</v>
      </c>
      <c r="D2999" t="s">
        <v>102</v>
      </c>
      <c r="F2999" t="s">
        <v>6199</v>
      </c>
      <c r="G2999">
        <v>15</v>
      </c>
      <c r="H2999" t="s">
        <v>8955</v>
      </c>
      <c r="I2999" t="s">
        <v>2743</v>
      </c>
      <c r="J2999">
        <v>22590</v>
      </c>
      <c r="K2999">
        <v>5</v>
      </c>
      <c r="L2999" t="s">
        <v>7839</v>
      </c>
      <c r="M2999" t="s">
        <v>19465</v>
      </c>
      <c r="N2999">
        <v>29</v>
      </c>
      <c r="O2999" t="s">
        <v>19466</v>
      </c>
      <c r="P2999" t="s">
        <v>102</v>
      </c>
      <c r="S2999">
        <v>5</v>
      </c>
      <c r="T2999" t="s">
        <v>6204</v>
      </c>
      <c r="U2999" t="s">
        <v>2236</v>
      </c>
      <c r="V2999" t="s">
        <v>19467</v>
      </c>
    </row>
    <row r="3000" spans="1:23" x14ac:dyDescent="0.25">
      <c r="A3000" t="s">
        <v>19468</v>
      </c>
      <c r="B3000">
        <v>1</v>
      </c>
      <c r="C3000" t="s">
        <v>19469</v>
      </c>
      <c r="D3000" t="s">
        <v>64</v>
      </c>
      <c r="F3000" t="s">
        <v>6199</v>
      </c>
      <c r="G3000">
        <v>49</v>
      </c>
      <c r="H3000" t="s">
        <v>6553</v>
      </c>
      <c r="I3000" t="s">
        <v>19469</v>
      </c>
      <c r="K3000">
        <v>2</v>
      </c>
      <c r="L3000" t="s">
        <v>19470</v>
      </c>
      <c r="M3000" t="s">
        <v>6704</v>
      </c>
      <c r="N3000">
        <v>23</v>
      </c>
      <c r="O3000" t="s">
        <v>19471</v>
      </c>
      <c r="P3000" t="s">
        <v>64</v>
      </c>
      <c r="T3000" t="s">
        <v>6219</v>
      </c>
      <c r="V3000" t="s">
        <v>10066</v>
      </c>
    </row>
    <row r="3001" spans="1:23" x14ac:dyDescent="0.25">
      <c r="A3001" t="s">
        <v>19472</v>
      </c>
      <c r="B3001">
        <v>1</v>
      </c>
      <c r="C3001" t="s">
        <v>19473</v>
      </c>
      <c r="D3001" t="s">
        <v>126</v>
      </c>
      <c r="F3001" t="s">
        <v>6231</v>
      </c>
      <c r="G3001">
        <v>80</v>
      </c>
      <c r="H3001" t="s">
        <v>6658</v>
      </c>
      <c r="I3001" t="s">
        <v>19473</v>
      </c>
      <c r="J3001">
        <v>17422</v>
      </c>
      <c r="K3001">
        <v>2</v>
      </c>
      <c r="L3001" t="s">
        <v>8489</v>
      </c>
      <c r="M3001" t="s">
        <v>19474</v>
      </c>
      <c r="N3001">
        <v>25</v>
      </c>
      <c r="O3001" t="s">
        <v>19475</v>
      </c>
      <c r="P3001" t="s">
        <v>126</v>
      </c>
      <c r="T3001" t="s">
        <v>6757</v>
      </c>
      <c r="V3001" t="s">
        <v>19476</v>
      </c>
      <c r="W3001">
        <v>28766</v>
      </c>
    </row>
    <row r="3002" spans="1:23" x14ac:dyDescent="0.25">
      <c r="A3002" t="s">
        <v>19477</v>
      </c>
      <c r="B3002">
        <v>1</v>
      </c>
      <c r="C3002" t="s">
        <v>19478</v>
      </c>
      <c r="D3002" t="s">
        <v>31</v>
      </c>
      <c r="F3002" t="s">
        <v>6199</v>
      </c>
      <c r="H3002" t="s">
        <v>7768</v>
      </c>
      <c r="I3002" t="s">
        <v>19478</v>
      </c>
      <c r="K3002">
        <v>1</v>
      </c>
      <c r="L3002" t="s">
        <v>10420</v>
      </c>
      <c r="M3002" t="s">
        <v>19479</v>
      </c>
      <c r="O3002" t="s">
        <v>19480</v>
      </c>
      <c r="P3002" t="s">
        <v>31</v>
      </c>
      <c r="T3002" t="s">
        <v>6204</v>
      </c>
    </row>
    <row r="3003" spans="1:23" x14ac:dyDescent="0.25">
      <c r="A3003" t="s">
        <v>19481</v>
      </c>
      <c r="B3003">
        <v>1</v>
      </c>
      <c r="C3003" t="s">
        <v>19482</v>
      </c>
      <c r="D3003" t="s">
        <v>126</v>
      </c>
      <c r="F3003" t="s">
        <v>6199</v>
      </c>
      <c r="G3003">
        <v>85</v>
      </c>
      <c r="H3003" t="s">
        <v>7139</v>
      </c>
      <c r="I3003" t="s">
        <v>19482</v>
      </c>
      <c r="J3003">
        <v>23644</v>
      </c>
      <c r="K3003">
        <v>4</v>
      </c>
      <c r="L3003" t="s">
        <v>7780</v>
      </c>
      <c r="M3003" t="s">
        <v>19483</v>
      </c>
      <c r="N3003">
        <v>27</v>
      </c>
      <c r="O3003" t="s">
        <v>19484</v>
      </c>
      <c r="P3003" t="s">
        <v>126</v>
      </c>
      <c r="S3003">
        <v>5</v>
      </c>
      <c r="T3003" t="s">
        <v>6227</v>
      </c>
      <c r="U3003" t="s">
        <v>2311</v>
      </c>
      <c r="V3003" t="s">
        <v>18587</v>
      </c>
    </row>
    <row r="3004" spans="1:23" x14ac:dyDescent="0.25">
      <c r="A3004" t="s">
        <v>19485</v>
      </c>
      <c r="B3004">
        <v>1</v>
      </c>
      <c r="C3004" t="s">
        <v>19486</v>
      </c>
      <c r="D3004" t="s">
        <v>126</v>
      </c>
      <c r="F3004" t="s">
        <v>6199</v>
      </c>
      <c r="G3004">
        <v>47</v>
      </c>
      <c r="H3004" t="s">
        <v>6351</v>
      </c>
      <c r="I3004" t="s">
        <v>19486</v>
      </c>
      <c r="J3004">
        <v>28641</v>
      </c>
      <c r="K3004">
        <v>0</v>
      </c>
      <c r="L3004" t="s">
        <v>6246</v>
      </c>
      <c r="M3004" t="s">
        <v>7906</v>
      </c>
      <c r="O3004" t="s">
        <v>19487</v>
      </c>
      <c r="P3004" t="s">
        <v>126</v>
      </c>
      <c r="T3004" t="s">
        <v>6355</v>
      </c>
      <c r="U3004" t="s">
        <v>92</v>
      </c>
    </row>
    <row r="3005" spans="1:23" x14ac:dyDescent="0.25">
      <c r="A3005" t="s">
        <v>506</v>
      </c>
      <c r="B3005">
        <v>1</v>
      </c>
      <c r="C3005" t="s">
        <v>19488</v>
      </c>
      <c r="D3005" t="s">
        <v>126</v>
      </c>
      <c r="E3005" t="s">
        <v>19489</v>
      </c>
      <c r="F3005" t="s">
        <v>6199</v>
      </c>
      <c r="G3005">
        <v>86</v>
      </c>
      <c r="H3005" t="s">
        <v>9379</v>
      </c>
      <c r="I3005" t="s">
        <v>19488</v>
      </c>
      <c r="J3005">
        <v>19176</v>
      </c>
      <c r="K3005">
        <v>6</v>
      </c>
      <c r="L3005" t="s">
        <v>14149</v>
      </c>
      <c r="M3005" t="s">
        <v>8228</v>
      </c>
      <c r="N3005">
        <v>28</v>
      </c>
      <c r="O3005" t="s">
        <v>19490</v>
      </c>
      <c r="P3005" t="s">
        <v>126</v>
      </c>
      <c r="R3005">
        <v>3052166</v>
      </c>
      <c r="T3005" t="s">
        <v>6204</v>
      </c>
      <c r="V3005" t="s">
        <v>19491</v>
      </c>
      <c r="W3005">
        <v>30523</v>
      </c>
    </row>
    <row r="3006" spans="1:23" x14ac:dyDescent="0.25">
      <c r="A3006" t="s">
        <v>19492</v>
      </c>
      <c r="B3006">
        <v>1</v>
      </c>
      <c r="C3006" t="s">
        <v>19493</v>
      </c>
      <c r="D3006" t="s">
        <v>29</v>
      </c>
      <c r="F3006" t="s">
        <v>6199</v>
      </c>
      <c r="G3006">
        <v>9</v>
      </c>
      <c r="H3006" t="s">
        <v>8526</v>
      </c>
      <c r="I3006" t="s">
        <v>19493</v>
      </c>
      <c r="J3006">
        <v>19156</v>
      </c>
      <c r="K3006">
        <v>4</v>
      </c>
      <c r="L3006" t="s">
        <v>19494</v>
      </c>
      <c r="M3006" t="s">
        <v>19495</v>
      </c>
      <c r="N3006">
        <v>26</v>
      </c>
      <c r="O3006" t="s">
        <v>19496</v>
      </c>
      <c r="P3006" t="s">
        <v>29</v>
      </c>
      <c r="R3006">
        <v>3049779</v>
      </c>
      <c r="T3006" t="s">
        <v>6249</v>
      </c>
      <c r="V3006" t="s">
        <v>19497</v>
      </c>
      <c r="W3006">
        <v>30466</v>
      </c>
    </row>
    <row r="3007" spans="1:23" x14ac:dyDescent="0.25">
      <c r="A3007" t="s">
        <v>680</v>
      </c>
      <c r="B3007">
        <v>1</v>
      </c>
      <c r="C3007" t="s">
        <v>19498</v>
      </c>
      <c r="D3007" t="s">
        <v>102</v>
      </c>
      <c r="E3007" t="s">
        <v>19499</v>
      </c>
      <c r="F3007" t="s">
        <v>6231</v>
      </c>
      <c r="G3007">
        <v>17</v>
      </c>
      <c r="H3007" t="s">
        <v>6647</v>
      </c>
      <c r="I3007" t="s">
        <v>19498</v>
      </c>
      <c r="J3007">
        <v>18157</v>
      </c>
      <c r="K3007">
        <v>6</v>
      </c>
      <c r="L3007" t="s">
        <v>19500</v>
      </c>
      <c r="M3007" t="s">
        <v>19501</v>
      </c>
      <c r="N3007">
        <v>29</v>
      </c>
      <c r="O3007" t="s">
        <v>19502</v>
      </c>
      <c r="P3007" t="s">
        <v>102</v>
      </c>
      <c r="R3007">
        <v>2576498</v>
      </c>
      <c r="T3007" t="s">
        <v>6212</v>
      </c>
      <c r="V3007" t="s">
        <v>19503</v>
      </c>
      <c r="W3007">
        <v>29475</v>
      </c>
    </row>
    <row r="3008" spans="1:23" x14ac:dyDescent="0.25">
      <c r="A3008" t="s">
        <v>592</v>
      </c>
      <c r="B3008">
        <v>1</v>
      </c>
      <c r="C3008" t="s">
        <v>18645</v>
      </c>
      <c r="D3008" t="s">
        <v>31</v>
      </c>
      <c r="E3008" t="s">
        <v>19504</v>
      </c>
      <c r="F3008" t="s">
        <v>6231</v>
      </c>
      <c r="G3008">
        <v>9</v>
      </c>
      <c r="H3008" t="s">
        <v>6410</v>
      </c>
      <c r="I3008" t="s">
        <v>18645</v>
      </c>
      <c r="J3008">
        <v>4354</v>
      </c>
      <c r="K3008">
        <v>15</v>
      </c>
      <c r="L3008" t="s">
        <v>6304</v>
      </c>
      <c r="M3008" t="s">
        <v>19505</v>
      </c>
      <c r="N3008">
        <v>39</v>
      </c>
      <c r="O3008" t="s">
        <v>19506</v>
      </c>
      <c r="P3008" t="s">
        <v>31</v>
      </c>
      <c r="R3008">
        <v>9329</v>
      </c>
      <c r="T3008" t="s">
        <v>6324</v>
      </c>
      <c r="V3008" t="s">
        <v>19507</v>
      </c>
      <c r="W3008">
        <v>7505</v>
      </c>
    </row>
    <row r="3009" spans="1:23" x14ac:dyDescent="0.25">
      <c r="A3009" t="s">
        <v>19508</v>
      </c>
      <c r="B3009">
        <v>1</v>
      </c>
      <c r="C3009" t="s">
        <v>19509</v>
      </c>
      <c r="D3009" t="s">
        <v>102</v>
      </c>
      <c r="F3009" t="s">
        <v>6199</v>
      </c>
      <c r="G3009">
        <v>86</v>
      </c>
      <c r="H3009" t="s">
        <v>6421</v>
      </c>
      <c r="I3009" t="s">
        <v>19509</v>
      </c>
      <c r="J3009">
        <v>26944</v>
      </c>
      <c r="K3009">
        <v>0</v>
      </c>
      <c r="L3009" t="s">
        <v>19510</v>
      </c>
      <c r="M3009" t="s">
        <v>7392</v>
      </c>
      <c r="O3009" t="s">
        <v>19511</v>
      </c>
      <c r="P3009" t="s">
        <v>102</v>
      </c>
      <c r="T3009" t="s">
        <v>6264</v>
      </c>
      <c r="U3009" t="s">
        <v>2244</v>
      </c>
    </row>
    <row r="3010" spans="1:23" x14ac:dyDescent="0.25">
      <c r="A3010" t="s">
        <v>218</v>
      </c>
      <c r="B3010">
        <v>1</v>
      </c>
      <c r="C3010" t="s">
        <v>19512</v>
      </c>
      <c r="D3010" t="s">
        <v>64</v>
      </c>
      <c r="E3010" t="s">
        <v>19513</v>
      </c>
      <c r="F3010" t="s">
        <v>6199</v>
      </c>
      <c r="G3010">
        <v>25</v>
      </c>
      <c r="H3010" t="s">
        <v>6336</v>
      </c>
      <c r="I3010" t="s">
        <v>19512</v>
      </c>
      <c r="J3010">
        <v>14916</v>
      </c>
      <c r="K3010">
        <v>10</v>
      </c>
      <c r="L3010" t="s">
        <v>19514</v>
      </c>
      <c r="M3010" t="s">
        <v>15897</v>
      </c>
      <c r="N3010">
        <v>31</v>
      </c>
      <c r="O3010" t="s">
        <v>19515</v>
      </c>
      <c r="P3010" t="s">
        <v>64</v>
      </c>
      <c r="R3010">
        <v>15826</v>
      </c>
      <c r="T3010" t="s">
        <v>6446</v>
      </c>
      <c r="V3010" t="s">
        <v>12320</v>
      </c>
      <c r="W3010">
        <v>26660</v>
      </c>
    </row>
    <row r="3011" spans="1:23" x14ac:dyDescent="0.25">
      <c r="A3011" t="s">
        <v>1783</v>
      </c>
      <c r="B3011">
        <v>1</v>
      </c>
      <c r="C3011" t="s">
        <v>5189</v>
      </c>
      <c r="D3011" t="s">
        <v>102</v>
      </c>
      <c r="F3011" t="s">
        <v>6199</v>
      </c>
      <c r="G3011">
        <v>14</v>
      </c>
      <c r="H3011" t="s">
        <v>6315</v>
      </c>
      <c r="I3011" t="s">
        <v>5189</v>
      </c>
      <c r="J3011">
        <v>21754</v>
      </c>
      <c r="K3011">
        <v>5</v>
      </c>
      <c r="L3011" t="s">
        <v>19516</v>
      </c>
      <c r="M3011" t="s">
        <v>19517</v>
      </c>
      <c r="N3011">
        <v>26</v>
      </c>
      <c r="O3011" t="s">
        <v>19518</v>
      </c>
      <c r="P3011" t="s">
        <v>102</v>
      </c>
      <c r="R3011">
        <v>4258195</v>
      </c>
      <c r="T3011" t="s">
        <v>6212</v>
      </c>
      <c r="V3011" t="s">
        <v>19519</v>
      </c>
      <c r="W3011">
        <v>32857</v>
      </c>
    </row>
    <row r="3012" spans="1:23" x14ac:dyDescent="0.25">
      <c r="A3012" t="s">
        <v>19520</v>
      </c>
      <c r="B3012">
        <v>1</v>
      </c>
      <c r="C3012" t="s">
        <v>19521</v>
      </c>
      <c r="D3012" t="s">
        <v>102</v>
      </c>
      <c r="F3012" t="s">
        <v>6199</v>
      </c>
      <c r="G3012">
        <v>0</v>
      </c>
      <c r="H3012" t="s">
        <v>6383</v>
      </c>
      <c r="I3012" t="s">
        <v>19521</v>
      </c>
      <c r="J3012">
        <v>17285</v>
      </c>
      <c r="K3012">
        <v>10</v>
      </c>
      <c r="L3012" t="s">
        <v>6612</v>
      </c>
      <c r="M3012" t="s">
        <v>15325</v>
      </c>
      <c r="N3012">
        <v>37</v>
      </c>
      <c r="O3012" t="s">
        <v>19522</v>
      </c>
      <c r="P3012" t="s">
        <v>102</v>
      </c>
      <c r="R3012">
        <v>2983134</v>
      </c>
      <c r="T3012" t="s">
        <v>6454</v>
      </c>
      <c r="V3012" t="s">
        <v>19523</v>
      </c>
      <c r="W3012">
        <v>29089</v>
      </c>
    </row>
    <row r="3013" spans="1:23" x14ac:dyDescent="0.25">
      <c r="A3013" t="s">
        <v>19524</v>
      </c>
      <c r="B3013">
        <v>1</v>
      </c>
      <c r="C3013" t="s">
        <v>19525</v>
      </c>
      <c r="D3013" t="s">
        <v>6610</v>
      </c>
      <c r="E3013" t="s">
        <v>19526</v>
      </c>
      <c r="F3013" t="s">
        <v>6231</v>
      </c>
      <c r="G3013">
        <v>6</v>
      </c>
      <c r="H3013" t="s">
        <v>8955</v>
      </c>
      <c r="I3013" t="s">
        <v>19525</v>
      </c>
      <c r="J3013">
        <v>15625</v>
      </c>
      <c r="K3013">
        <v>9</v>
      </c>
      <c r="L3013" t="s">
        <v>10420</v>
      </c>
      <c r="M3013" t="s">
        <v>19527</v>
      </c>
      <c r="N3013">
        <v>31</v>
      </c>
      <c r="O3013" t="s">
        <v>19528</v>
      </c>
      <c r="P3013" t="s">
        <v>6610</v>
      </c>
      <c r="R3013">
        <v>16623</v>
      </c>
      <c r="T3013" t="s">
        <v>6346</v>
      </c>
      <c r="V3013" t="s">
        <v>19529</v>
      </c>
      <c r="W3013">
        <v>27459</v>
      </c>
    </row>
    <row r="3014" spans="1:23" x14ac:dyDescent="0.25">
      <c r="A3014" t="s">
        <v>19530</v>
      </c>
      <c r="B3014">
        <v>1</v>
      </c>
      <c r="C3014" t="s">
        <v>19531</v>
      </c>
      <c r="D3014" t="s">
        <v>102</v>
      </c>
      <c r="E3014" t="s">
        <v>19532</v>
      </c>
      <c r="F3014" t="s">
        <v>6199</v>
      </c>
      <c r="G3014">
        <v>81</v>
      </c>
      <c r="H3014" t="s">
        <v>7768</v>
      </c>
      <c r="I3014" t="s">
        <v>19531</v>
      </c>
      <c r="J3014">
        <v>16992</v>
      </c>
      <c r="K3014">
        <v>7</v>
      </c>
      <c r="L3014" t="s">
        <v>19533</v>
      </c>
      <c r="M3014" t="s">
        <v>6338</v>
      </c>
      <c r="N3014">
        <v>30</v>
      </c>
      <c r="O3014" t="s">
        <v>19534</v>
      </c>
      <c r="P3014" t="s">
        <v>102</v>
      </c>
      <c r="R3014">
        <v>2513351</v>
      </c>
      <c r="T3014" t="s">
        <v>6264</v>
      </c>
      <c r="V3014" t="s">
        <v>19535</v>
      </c>
      <c r="W3014">
        <v>28621</v>
      </c>
    </row>
    <row r="3015" spans="1:23" x14ac:dyDescent="0.25">
      <c r="A3015" t="s">
        <v>46</v>
      </c>
      <c r="B3015">
        <v>2</v>
      </c>
      <c r="C3015" t="s">
        <v>6268</v>
      </c>
      <c r="D3015" t="s">
        <v>29</v>
      </c>
      <c r="E3015" t="s">
        <v>19536</v>
      </c>
      <c r="F3015" t="s">
        <v>6925</v>
      </c>
      <c r="G3015">
        <v>0</v>
      </c>
      <c r="H3015" t="s">
        <v>7411</v>
      </c>
      <c r="I3015" t="s">
        <v>6268</v>
      </c>
      <c r="J3015">
        <v>6739</v>
      </c>
      <c r="K3015">
        <v>17</v>
      </c>
      <c r="L3015" t="s">
        <v>7472</v>
      </c>
      <c r="M3015" t="s">
        <v>6796</v>
      </c>
      <c r="N3015">
        <v>37</v>
      </c>
      <c r="O3015" t="s">
        <v>19537</v>
      </c>
      <c r="P3015" t="s">
        <v>29</v>
      </c>
      <c r="R3015">
        <v>8416</v>
      </c>
      <c r="T3015" t="s">
        <v>6227</v>
      </c>
      <c r="V3015" t="s">
        <v>19538</v>
      </c>
      <c r="W3015">
        <v>7177</v>
      </c>
    </row>
    <row r="3016" spans="1:23" x14ac:dyDescent="0.25">
      <c r="A3016" t="s">
        <v>46</v>
      </c>
      <c r="B3016">
        <v>2</v>
      </c>
      <c r="C3016" t="s">
        <v>19539</v>
      </c>
      <c r="D3016" t="s">
        <v>126</v>
      </c>
      <c r="F3016" t="s">
        <v>6231</v>
      </c>
      <c r="G3016">
        <v>83</v>
      </c>
      <c r="H3016" t="s">
        <v>6208</v>
      </c>
      <c r="I3016" t="s">
        <v>19539</v>
      </c>
      <c r="J3016">
        <v>11751</v>
      </c>
      <c r="K3016">
        <v>15</v>
      </c>
      <c r="L3016" t="s">
        <v>7472</v>
      </c>
      <c r="M3016" t="s">
        <v>6796</v>
      </c>
      <c r="N3016">
        <v>38</v>
      </c>
      <c r="O3016" t="s">
        <v>19537</v>
      </c>
      <c r="P3016" t="s">
        <v>126</v>
      </c>
      <c r="R3016">
        <v>8485</v>
      </c>
      <c r="T3016" t="s">
        <v>6396</v>
      </c>
      <c r="V3016" t="s">
        <v>19540</v>
      </c>
      <c r="W3016">
        <v>7247</v>
      </c>
    </row>
    <row r="3017" spans="1:23" x14ac:dyDescent="0.25">
      <c r="A3017" t="s">
        <v>5966</v>
      </c>
      <c r="B3017">
        <v>1</v>
      </c>
      <c r="C3017" t="s">
        <v>5965</v>
      </c>
      <c r="D3017" t="s">
        <v>31</v>
      </c>
      <c r="F3017" t="s">
        <v>6199</v>
      </c>
      <c r="G3017">
        <v>12</v>
      </c>
      <c r="H3017" t="s">
        <v>6260</v>
      </c>
      <c r="I3017" t="s">
        <v>5965</v>
      </c>
      <c r="J3017">
        <v>21093</v>
      </c>
      <c r="K3017">
        <v>3</v>
      </c>
      <c r="L3017" t="s">
        <v>6665</v>
      </c>
      <c r="M3017" t="s">
        <v>19541</v>
      </c>
      <c r="N3017">
        <v>27</v>
      </c>
      <c r="O3017" t="s">
        <v>19542</v>
      </c>
      <c r="P3017" t="s">
        <v>31</v>
      </c>
      <c r="R3017">
        <v>3045141</v>
      </c>
      <c r="T3017" t="s">
        <v>6446</v>
      </c>
      <c r="V3017" t="s">
        <v>10542</v>
      </c>
      <c r="W3017">
        <v>31819</v>
      </c>
    </row>
    <row r="3018" spans="1:23" x14ac:dyDescent="0.25">
      <c r="A3018" t="s">
        <v>19543</v>
      </c>
      <c r="B3018">
        <v>1</v>
      </c>
      <c r="C3018" t="s">
        <v>19544</v>
      </c>
      <c r="D3018" t="s">
        <v>6610</v>
      </c>
      <c r="F3018" t="s">
        <v>6231</v>
      </c>
      <c r="G3018">
        <v>3</v>
      </c>
      <c r="H3018" t="s">
        <v>6232</v>
      </c>
      <c r="I3018" t="s">
        <v>19544</v>
      </c>
      <c r="J3018">
        <v>12391</v>
      </c>
      <c r="K3018">
        <v>3</v>
      </c>
      <c r="L3018" t="s">
        <v>7898</v>
      </c>
      <c r="M3018" t="s">
        <v>12035</v>
      </c>
      <c r="N3018">
        <v>29</v>
      </c>
      <c r="O3018" t="s">
        <v>19545</v>
      </c>
      <c r="P3018" t="s">
        <v>6610</v>
      </c>
      <c r="R3018">
        <v>13408</v>
      </c>
      <c r="T3018" t="s">
        <v>6249</v>
      </c>
      <c r="V3018" t="s">
        <v>19546</v>
      </c>
      <c r="W3018">
        <v>24482</v>
      </c>
    </row>
    <row r="3019" spans="1:23" x14ac:dyDescent="0.25">
      <c r="A3019" t="s">
        <v>835</v>
      </c>
      <c r="B3019">
        <v>1</v>
      </c>
      <c r="C3019" t="s">
        <v>19547</v>
      </c>
      <c r="D3019" t="s">
        <v>64</v>
      </c>
      <c r="E3019" t="s">
        <v>19548</v>
      </c>
      <c r="F3019" t="s">
        <v>6231</v>
      </c>
      <c r="G3019">
        <v>40</v>
      </c>
      <c r="H3019" t="s">
        <v>6215</v>
      </c>
      <c r="I3019" t="s">
        <v>19547</v>
      </c>
      <c r="J3019">
        <v>18256</v>
      </c>
      <c r="K3019">
        <v>6</v>
      </c>
      <c r="L3019" t="s">
        <v>18038</v>
      </c>
      <c r="M3019" t="s">
        <v>9147</v>
      </c>
      <c r="N3019">
        <v>27</v>
      </c>
      <c r="O3019" t="s">
        <v>19549</v>
      </c>
      <c r="P3019" t="s">
        <v>64</v>
      </c>
      <c r="R3019">
        <v>2971289</v>
      </c>
      <c r="T3019" t="s">
        <v>6446</v>
      </c>
      <c r="V3019" t="s">
        <v>19550</v>
      </c>
      <c r="W3019">
        <v>29680</v>
      </c>
    </row>
    <row r="3020" spans="1:23" x14ac:dyDescent="0.25">
      <c r="A3020" t="s">
        <v>19551</v>
      </c>
      <c r="B3020">
        <v>1</v>
      </c>
      <c r="C3020" t="s">
        <v>19552</v>
      </c>
      <c r="D3020" t="s">
        <v>102</v>
      </c>
      <c r="E3020" t="s">
        <v>19553</v>
      </c>
      <c r="F3020" t="s">
        <v>6231</v>
      </c>
      <c r="G3020">
        <v>17</v>
      </c>
      <c r="H3020" t="s">
        <v>6336</v>
      </c>
      <c r="I3020" t="s">
        <v>19552</v>
      </c>
      <c r="J3020">
        <v>18362</v>
      </c>
      <c r="K3020">
        <v>6</v>
      </c>
      <c r="L3020" t="s">
        <v>19554</v>
      </c>
      <c r="M3020" t="s">
        <v>6796</v>
      </c>
      <c r="N3020">
        <v>28</v>
      </c>
      <c r="O3020" t="s">
        <v>19555</v>
      </c>
      <c r="P3020" t="s">
        <v>102</v>
      </c>
      <c r="R3020">
        <v>2979507</v>
      </c>
      <c r="T3020" t="s">
        <v>6212</v>
      </c>
      <c r="V3020" t="s">
        <v>7078</v>
      </c>
      <c r="W3020">
        <v>29612</v>
      </c>
    </row>
    <row r="3021" spans="1:23" x14ac:dyDescent="0.25">
      <c r="A3021" t="s">
        <v>19556</v>
      </c>
      <c r="B3021">
        <v>1</v>
      </c>
      <c r="C3021" t="s">
        <v>19557</v>
      </c>
      <c r="F3021" t="s">
        <v>6231</v>
      </c>
      <c r="G3021">
        <v>0</v>
      </c>
      <c r="H3021" t="s">
        <v>30</v>
      </c>
      <c r="I3021" t="s">
        <v>19557</v>
      </c>
      <c r="J3021">
        <v>17873</v>
      </c>
      <c r="K3021">
        <v>0</v>
      </c>
      <c r="L3021" t="s">
        <v>9399</v>
      </c>
      <c r="M3021" t="s">
        <v>19558</v>
      </c>
      <c r="O3021" t="s">
        <v>19559</v>
      </c>
      <c r="P3021" t="s">
        <v>30</v>
      </c>
      <c r="T3021" t="s">
        <v>30</v>
      </c>
    </row>
    <row r="3022" spans="1:23" x14ac:dyDescent="0.25">
      <c r="A3022" t="s">
        <v>19560</v>
      </c>
      <c r="B3022">
        <v>1</v>
      </c>
      <c r="C3022" t="s">
        <v>19561</v>
      </c>
      <c r="D3022" t="s">
        <v>102</v>
      </c>
      <c r="F3022" t="s">
        <v>6231</v>
      </c>
      <c r="G3022">
        <v>0</v>
      </c>
      <c r="H3022" t="s">
        <v>6383</v>
      </c>
      <c r="I3022" t="s">
        <v>19561</v>
      </c>
      <c r="J3022">
        <v>21715</v>
      </c>
      <c r="K3022">
        <v>2</v>
      </c>
      <c r="L3022" t="s">
        <v>6811</v>
      </c>
      <c r="M3022" t="s">
        <v>6452</v>
      </c>
      <c r="N3022">
        <v>24</v>
      </c>
      <c r="O3022" t="s">
        <v>19562</v>
      </c>
      <c r="P3022" t="s">
        <v>102</v>
      </c>
      <c r="R3022">
        <v>4240626</v>
      </c>
      <c r="T3022" t="s">
        <v>6313</v>
      </c>
      <c r="V3022" t="s">
        <v>19563</v>
      </c>
      <c r="W3022">
        <v>33022</v>
      </c>
    </row>
    <row r="3023" spans="1:23" x14ac:dyDescent="0.25">
      <c r="A3023" t="s">
        <v>19564</v>
      </c>
      <c r="B3023">
        <v>1</v>
      </c>
      <c r="C3023" t="s">
        <v>19565</v>
      </c>
      <c r="D3023" t="s">
        <v>64</v>
      </c>
      <c r="F3023" t="s">
        <v>6231</v>
      </c>
      <c r="G3023">
        <v>39</v>
      </c>
      <c r="H3023" t="s">
        <v>6232</v>
      </c>
      <c r="I3023" t="s">
        <v>19565</v>
      </c>
      <c r="J3023">
        <v>957</v>
      </c>
      <c r="K3023">
        <v>13</v>
      </c>
      <c r="L3023" t="s">
        <v>7294</v>
      </c>
      <c r="M3023" t="s">
        <v>6452</v>
      </c>
      <c r="N3023">
        <v>35</v>
      </c>
      <c r="O3023" t="s">
        <v>19566</v>
      </c>
      <c r="P3023" t="s">
        <v>64</v>
      </c>
      <c r="R3023">
        <v>10713</v>
      </c>
      <c r="T3023" t="s">
        <v>6385</v>
      </c>
      <c r="V3023" t="s">
        <v>19567</v>
      </c>
      <c r="W3023">
        <v>8561</v>
      </c>
    </row>
    <row r="3024" spans="1:23" x14ac:dyDescent="0.25">
      <c r="A3024" t="s">
        <v>19568</v>
      </c>
      <c r="B3024">
        <v>1</v>
      </c>
      <c r="C3024" t="s">
        <v>19569</v>
      </c>
      <c r="D3024" t="s">
        <v>102</v>
      </c>
      <c r="F3024" t="s">
        <v>6199</v>
      </c>
      <c r="G3024">
        <v>84</v>
      </c>
      <c r="H3024" t="s">
        <v>6697</v>
      </c>
      <c r="I3024" t="s">
        <v>19569</v>
      </c>
      <c r="K3024">
        <v>1</v>
      </c>
      <c r="L3024" t="s">
        <v>19570</v>
      </c>
      <c r="M3024" t="s">
        <v>19571</v>
      </c>
      <c r="N3024">
        <v>24</v>
      </c>
      <c r="O3024" t="s">
        <v>19572</v>
      </c>
      <c r="P3024" t="s">
        <v>102</v>
      </c>
      <c r="T3024" t="s">
        <v>6219</v>
      </c>
      <c r="V3024" t="s">
        <v>19573</v>
      </c>
    </row>
    <row r="3025" spans="1:23" x14ac:dyDescent="0.25">
      <c r="A3025" t="s">
        <v>2417</v>
      </c>
      <c r="B3025">
        <v>1</v>
      </c>
      <c r="C3025" t="s">
        <v>19574</v>
      </c>
      <c r="D3025" t="s">
        <v>6787</v>
      </c>
      <c r="E3025" t="s">
        <v>19575</v>
      </c>
      <c r="F3025" t="s">
        <v>6199</v>
      </c>
      <c r="G3025">
        <v>30</v>
      </c>
      <c r="H3025" t="s">
        <v>6658</v>
      </c>
      <c r="I3025" t="s">
        <v>19574</v>
      </c>
      <c r="J3025">
        <v>20819</v>
      </c>
      <c r="K3025">
        <v>7</v>
      </c>
      <c r="L3025" t="s">
        <v>14663</v>
      </c>
      <c r="M3025" t="s">
        <v>19576</v>
      </c>
      <c r="N3025">
        <v>30</v>
      </c>
      <c r="O3025" t="s">
        <v>19577</v>
      </c>
      <c r="P3025" t="s">
        <v>64</v>
      </c>
      <c r="R3025">
        <v>3917668</v>
      </c>
      <c r="S3025">
        <v>5</v>
      </c>
      <c r="T3025" t="s">
        <v>6219</v>
      </c>
      <c r="U3025" t="s">
        <v>70</v>
      </c>
      <c r="V3025" t="s">
        <v>16951</v>
      </c>
      <c r="W3025">
        <v>32344</v>
      </c>
    </row>
    <row r="3026" spans="1:23" x14ac:dyDescent="0.25">
      <c r="A3026" t="s">
        <v>395</v>
      </c>
      <c r="B3026">
        <v>1</v>
      </c>
      <c r="C3026" t="s">
        <v>19578</v>
      </c>
      <c r="D3026" t="s">
        <v>102</v>
      </c>
      <c r="E3026" t="s">
        <v>19579</v>
      </c>
      <c r="F3026" t="s">
        <v>6231</v>
      </c>
      <c r="G3026">
        <v>11</v>
      </c>
      <c r="H3026" t="s">
        <v>6392</v>
      </c>
      <c r="I3026" t="s">
        <v>19578</v>
      </c>
      <c r="J3026">
        <v>14978</v>
      </c>
      <c r="K3026">
        <v>9</v>
      </c>
      <c r="L3026" t="s">
        <v>7570</v>
      </c>
      <c r="M3026" t="s">
        <v>7122</v>
      </c>
      <c r="N3026">
        <v>30</v>
      </c>
      <c r="O3026" t="s">
        <v>19580</v>
      </c>
      <c r="P3026" t="s">
        <v>102</v>
      </c>
      <c r="R3026">
        <v>15845</v>
      </c>
      <c r="T3026" t="s">
        <v>6227</v>
      </c>
      <c r="V3026" t="s">
        <v>19581</v>
      </c>
      <c r="W3026">
        <v>26657</v>
      </c>
    </row>
    <row r="3027" spans="1:23" x14ac:dyDescent="0.25">
      <c r="A3027" t="s">
        <v>19582</v>
      </c>
      <c r="B3027">
        <v>1</v>
      </c>
      <c r="C3027" t="s">
        <v>19583</v>
      </c>
      <c r="D3027" t="s">
        <v>126</v>
      </c>
      <c r="F3027" t="s">
        <v>6199</v>
      </c>
      <c r="G3027">
        <v>48</v>
      </c>
      <c r="H3027" t="s">
        <v>8501</v>
      </c>
      <c r="I3027" t="s">
        <v>19583</v>
      </c>
      <c r="J3027">
        <v>19718</v>
      </c>
      <c r="K3027">
        <v>5</v>
      </c>
      <c r="L3027" t="s">
        <v>12673</v>
      </c>
      <c r="M3027" t="s">
        <v>19584</v>
      </c>
      <c r="N3027">
        <v>27</v>
      </c>
      <c r="O3027" t="s">
        <v>19585</v>
      </c>
      <c r="P3027" t="s">
        <v>126</v>
      </c>
      <c r="R3027">
        <v>2971581</v>
      </c>
      <c r="T3027" t="s">
        <v>6204</v>
      </c>
      <c r="V3027" t="s">
        <v>19586</v>
      </c>
      <c r="W3027">
        <v>30925</v>
      </c>
    </row>
    <row r="3028" spans="1:23" x14ac:dyDescent="0.25">
      <c r="A3028" t="s">
        <v>5462</v>
      </c>
      <c r="B3028">
        <v>1</v>
      </c>
      <c r="C3028" t="s">
        <v>5463</v>
      </c>
      <c r="D3028" t="s">
        <v>102</v>
      </c>
      <c r="E3028" t="s">
        <v>19587</v>
      </c>
      <c r="F3028" t="s">
        <v>6199</v>
      </c>
      <c r="G3028">
        <v>83</v>
      </c>
      <c r="H3028" t="s">
        <v>7849</v>
      </c>
      <c r="I3028" t="s">
        <v>5463</v>
      </c>
      <c r="J3028">
        <v>20742</v>
      </c>
      <c r="K3028">
        <v>4</v>
      </c>
      <c r="L3028" t="s">
        <v>9082</v>
      </c>
      <c r="M3028" t="s">
        <v>19588</v>
      </c>
      <c r="N3028">
        <v>26</v>
      </c>
      <c r="O3028" t="s">
        <v>19589</v>
      </c>
      <c r="P3028" t="s">
        <v>126</v>
      </c>
      <c r="R3028">
        <v>3931397</v>
      </c>
      <c r="T3028" t="s">
        <v>6212</v>
      </c>
      <c r="V3028" t="s">
        <v>19590</v>
      </c>
      <c r="W3028">
        <v>31889</v>
      </c>
    </row>
    <row r="3029" spans="1:23" x14ac:dyDescent="0.25">
      <c r="A3029" t="s">
        <v>19591</v>
      </c>
      <c r="B3029">
        <v>1</v>
      </c>
      <c r="C3029" t="s">
        <v>19592</v>
      </c>
      <c r="F3029" t="s">
        <v>6231</v>
      </c>
      <c r="G3029">
        <v>0</v>
      </c>
      <c r="H3029" t="s">
        <v>30</v>
      </c>
      <c r="I3029" t="s">
        <v>19592</v>
      </c>
      <c r="J3029">
        <v>18822</v>
      </c>
      <c r="K3029">
        <v>0</v>
      </c>
      <c r="L3029" t="s">
        <v>11327</v>
      </c>
      <c r="M3029" t="s">
        <v>19593</v>
      </c>
      <c r="O3029" t="s">
        <v>19594</v>
      </c>
      <c r="P3029" t="s">
        <v>30</v>
      </c>
      <c r="T3029" t="s">
        <v>30</v>
      </c>
    </row>
    <row r="3030" spans="1:23" x14ac:dyDescent="0.25">
      <c r="A3030" t="s">
        <v>19595</v>
      </c>
      <c r="B3030">
        <v>1</v>
      </c>
      <c r="C3030" t="s">
        <v>19596</v>
      </c>
      <c r="D3030" t="s">
        <v>64</v>
      </c>
      <c r="F3030" t="s">
        <v>6199</v>
      </c>
      <c r="G3030">
        <v>30</v>
      </c>
      <c r="H3030" t="s">
        <v>6697</v>
      </c>
      <c r="I3030" t="s">
        <v>19596</v>
      </c>
      <c r="J3030">
        <v>28325</v>
      </c>
      <c r="K3030">
        <v>0</v>
      </c>
      <c r="L3030" t="s">
        <v>13178</v>
      </c>
      <c r="M3030" t="s">
        <v>14851</v>
      </c>
      <c r="O3030" t="s">
        <v>19597</v>
      </c>
      <c r="P3030" t="s">
        <v>64</v>
      </c>
      <c r="T3030" t="s">
        <v>6346</v>
      </c>
      <c r="U3030" t="s">
        <v>2229</v>
      </c>
    </row>
    <row r="3031" spans="1:23" x14ac:dyDescent="0.25">
      <c r="A3031" t="s">
        <v>431</v>
      </c>
      <c r="B3031">
        <v>1</v>
      </c>
      <c r="C3031" t="s">
        <v>19598</v>
      </c>
      <c r="D3031" t="s">
        <v>64</v>
      </c>
      <c r="E3031" t="s">
        <v>19599</v>
      </c>
      <c r="F3031" t="s">
        <v>6231</v>
      </c>
      <c r="G3031">
        <v>0</v>
      </c>
      <c r="H3031" t="s">
        <v>6336</v>
      </c>
      <c r="I3031" t="s">
        <v>19598</v>
      </c>
      <c r="J3031">
        <v>13299</v>
      </c>
      <c r="K3031">
        <v>11</v>
      </c>
      <c r="L3031" t="s">
        <v>19600</v>
      </c>
      <c r="M3031" t="s">
        <v>10016</v>
      </c>
      <c r="N3031">
        <v>31</v>
      </c>
      <c r="O3031" t="s">
        <v>19601</v>
      </c>
      <c r="P3031" t="s">
        <v>64</v>
      </c>
      <c r="R3031">
        <v>14193</v>
      </c>
      <c r="T3031" t="s">
        <v>6706</v>
      </c>
      <c r="V3031" t="s">
        <v>19602</v>
      </c>
      <c r="W3031">
        <v>24932</v>
      </c>
    </row>
    <row r="3032" spans="1:23" x14ac:dyDescent="0.25">
      <c r="A3032" t="s">
        <v>19603</v>
      </c>
      <c r="B3032">
        <v>1</v>
      </c>
      <c r="C3032" t="s">
        <v>19604</v>
      </c>
      <c r="D3032" t="s">
        <v>102</v>
      </c>
      <c r="F3032" t="s">
        <v>6199</v>
      </c>
      <c r="G3032">
        <v>81</v>
      </c>
      <c r="H3032" t="s">
        <v>6232</v>
      </c>
      <c r="I3032" t="s">
        <v>19604</v>
      </c>
      <c r="J3032">
        <v>21862</v>
      </c>
      <c r="K3032">
        <v>4</v>
      </c>
      <c r="L3032" t="s">
        <v>6869</v>
      </c>
      <c r="M3032" t="s">
        <v>11961</v>
      </c>
      <c r="N3032">
        <v>26</v>
      </c>
      <c r="O3032" t="s">
        <v>19605</v>
      </c>
      <c r="P3032" t="s">
        <v>102</v>
      </c>
      <c r="R3032">
        <v>4040623</v>
      </c>
      <c r="T3032" t="s">
        <v>6212</v>
      </c>
      <c r="V3032" t="s">
        <v>9193</v>
      </c>
      <c r="W3032">
        <v>33039</v>
      </c>
    </row>
    <row r="3033" spans="1:23" x14ac:dyDescent="0.25">
      <c r="A3033" t="s">
        <v>19606</v>
      </c>
      <c r="B3033">
        <v>1</v>
      </c>
      <c r="C3033" t="s">
        <v>19607</v>
      </c>
      <c r="D3033" t="s">
        <v>64</v>
      </c>
      <c r="F3033" t="s">
        <v>6231</v>
      </c>
      <c r="G3033">
        <v>34</v>
      </c>
      <c r="H3033" t="s">
        <v>6629</v>
      </c>
      <c r="I3033" t="s">
        <v>19607</v>
      </c>
      <c r="J3033">
        <v>9792</v>
      </c>
      <c r="K3033">
        <v>4</v>
      </c>
      <c r="L3033" t="s">
        <v>7800</v>
      </c>
      <c r="M3033" t="s">
        <v>19608</v>
      </c>
      <c r="N3033">
        <v>31</v>
      </c>
      <c r="O3033" t="s">
        <v>19609</v>
      </c>
      <c r="P3033" t="s">
        <v>64</v>
      </c>
      <c r="R3033">
        <v>11410</v>
      </c>
      <c r="T3033" t="s">
        <v>6385</v>
      </c>
      <c r="V3033" t="s">
        <v>19610</v>
      </c>
      <c r="W3033">
        <v>8953</v>
      </c>
    </row>
    <row r="3034" spans="1:23" x14ac:dyDescent="0.25">
      <c r="A3034" t="s">
        <v>158</v>
      </c>
      <c r="B3034">
        <v>1</v>
      </c>
      <c r="C3034" t="s">
        <v>6837</v>
      </c>
      <c r="D3034" t="s">
        <v>29</v>
      </c>
      <c r="E3034" t="s">
        <v>19611</v>
      </c>
      <c r="F3034" t="s">
        <v>6199</v>
      </c>
      <c r="G3034">
        <v>3</v>
      </c>
      <c r="H3034" t="s">
        <v>6239</v>
      </c>
      <c r="I3034" t="s">
        <v>6837</v>
      </c>
      <c r="J3034">
        <v>5282</v>
      </c>
      <c r="K3034">
        <v>20</v>
      </c>
      <c r="L3034" t="s">
        <v>6018</v>
      </c>
      <c r="M3034" t="s">
        <v>19612</v>
      </c>
      <c r="N3034">
        <v>42</v>
      </c>
      <c r="O3034" t="s">
        <v>19613</v>
      </c>
      <c r="P3034" t="s">
        <v>29</v>
      </c>
      <c r="R3034">
        <v>3609</v>
      </c>
      <c r="T3034" t="s">
        <v>6227</v>
      </c>
      <c r="V3034" t="s">
        <v>19614</v>
      </c>
      <c r="W3034">
        <v>5967</v>
      </c>
    </row>
    <row r="3035" spans="1:23" x14ac:dyDescent="0.25">
      <c r="A3035" t="s">
        <v>19615</v>
      </c>
      <c r="B3035">
        <v>1</v>
      </c>
      <c r="C3035" t="s">
        <v>19616</v>
      </c>
      <c r="D3035" t="s">
        <v>29</v>
      </c>
      <c r="F3035" t="s">
        <v>6199</v>
      </c>
      <c r="G3035">
        <v>3</v>
      </c>
      <c r="H3035" t="s">
        <v>6232</v>
      </c>
      <c r="I3035" t="s">
        <v>19616</v>
      </c>
      <c r="K3035">
        <v>1</v>
      </c>
      <c r="L3035" t="s">
        <v>6598</v>
      </c>
      <c r="M3035" t="s">
        <v>19617</v>
      </c>
      <c r="N3035">
        <v>23</v>
      </c>
      <c r="O3035" t="s">
        <v>19618</v>
      </c>
      <c r="P3035" t="s">
        <v>29</v>
      </c>
      <c r="T3035" t="s">
        <v>6204</v>
      </c>
      <c r="V3035" t="s">
        <v>19619</v>
      </c>
    </row>
    <row r="3036" spans="1:23" x14ac:dyDescent="0.25">
      <c r="A3036" t="s">
        <v>19620</v>
      </c>
      <c r="B3036">
        <v>1</v>
      </c>
      <c r="C3036" t="s">
        <v>19621</v>
      </c>
      <c r="D3036" t="s">
        <v>102</v>
      </c>
      <c r="F3036" t="s">
        <v>6231</v>
      </c>
      <c r="G3036">
        <v>17</v>
      </c>
      <c r="H3036" t="s">
        <v>6776</v>
      </c>
      <c r="I3036" t="s">
        <v>19621</v>
      </c>
      <c r="J3036">
        <v>3989</v>
      </c>
      <c r="K3036">
        <v>12</v>
      </c>
      <c r="L3036" t="s">
        <v>9016</v>
      </c>
      <c r="M3036" t="s">
        <v>13930</v>
      </c>
      <c r="N3036">
        <v>35</v>
      </c>
      <c r="O3036" t="s">
        <v>19622</v>
      </c>
      <c r="P3036" t="s">
        <v>102</v>
      </c>
      <c r="R3036">
        <v>11331</v>
      </c>
      <c r="T3036" t="s">
        <v>6324</v>
      </c>
      <c r="V3036" t="s">
        <v>19623</v>
      </c>
      <c r="W3036">
        <v>8874</v>
      </c>
    </row>
    <row r="3037" spans="1:23" x14ac:dyDescent="0.25">
      <c r="A3037" t="s">
        <v>2391</v>
      </c>
      <c r="B3037">
        <v>1</v>
      </c>
      <c r="C3037" t="s">
        <v>2738</v>
      </c>
      <c r="D3037" t="s">
        <v>126</v>
      </c>
      <c r="F3037" t="s">
        <v>6199</v>
      </c>
      <c r="G3037">
        <v>81</v>
      </c>
      <c r="H3037" t="s">
        <v>9379</v>
      </c>
      <c r="I3037" t="s">
        <v>2738</v>
      </c>
      <c r="J3037">
        <v>25984</v>
      </c>
      <c r="K3037">
        <v>1</v>
      </c>
      <c r="L3037" t="s">
        <v>8371</v>
      </c>
      <c r="M3037" t="s">
        <v>19624</v>
      </c>
      <c r="N3037">
        <v>24</v>
      </c>
      <c r="O3037" t="s">
        <v>19625</v>
      </c>
      <c r="P3037" t="s">
        <v>126</v>
      </c>
      <c r="Q3037" t="s">
        <v>8232</v>
      </c>
      <c r="S3037">
        <v>3</v>
      </c>
      <c r="T3037" t="s">
        <v>6355</v>
      </c>
      <c r="U3037" t="s">
        <v>34</v>
      </c>
      <c r="V3037" t="s">
        <v>19626</v>
      </c>
    </row>
    <row r="3038" spans="1:23" x14ac:dyDescent="0.25">
      <c r="A3038" t="s">
        <v>5978</v>
      </c>
      <c r="B3038">
        <v>1</v>
      </c>
      <c r="C3038" t="s">
        <v>5977</v>
      </c>
      <c r="D3038" t="s">
        <v>6610</v>
      </c>
      <c r="F3038" t="s">
        <v>6199</v>
      </c>
      <c r="G3038">
        <v>49</v>
      </c>
      <c r="H3038" t="s">
        <v>8162</v>
      </c>
      <c r="I3038" t="s">
        <v>5977</v>
      </c>
      <c r="J3038">
        <v>22292</v>
      </c>
      <c r="K3038">
        <v>3</v>
      </c>
      <c r="L3038" t="s">
        <v>6240</v>
      </c>
      <c r="M3038" t="s">
        <v>7833</v>
      </c>
      <c r="N3038">
        <v>26</v>
      </c>
      <c r="O3038" t="s">
        <v>19627</v>
      </c>
      <c r="P3038" t="s">
        <v>13144</v>
      </c>
      <c r="T3038" t="s">
        <v>6313</v>
      </c>
      <c r="V3038" t="s">
        <v>12126</v>
      </c>
      <c r="W3038">
        <v>33149</v>
      </c>
    </row>
    <row r="3039" spans="1:23" x14ac:dyDescent="0.25">
      <c r="A3039" t="s">
        <v>536</v>
      </c>
      <c r="B3039">
        <v>1</v>
      </c>
      <c r="C3039" t="s">
        <v>19628</v>
      </c>
      <c r="D3039" t="s">
        <v>29</v>
      </c>
      <c r="E3039" t="s">
        <v>19629</v>
      </c>
      <c r="F3039" t="s">
        <v>6199</v>
      </c>
      <c r="G3039">
        <v>9</v>
      </c>
      <c r="H3039" t="s">
        <v>6585</v>
      </c>
      <c r="I3039" t="s">
        <v>19628</v>
      </c>
      <c r="J3039">
        <v>13723</v>
      </c>
      <c r="K3039">
        <v>11</v>
      </c>
      <c r="L3039" t="s">
        <v>6304</v>
      </c>
      <c r="M3039" t="s">
        <v>19630</v>
      </c>
      <c r="N3039">
        <v>34</v>
      </c>
      <c r="O3039" t="s">
        <v>19631</v>
      </c>
      <c r="P3039" t="s">
        <v>29</v>
      </c>
      <c r="R3039">
        <v>14877</v>
      </c>
      <c r="T3039" t="s">
        <v>6363</v>
      </c>
      <c r="V3039" t="s">
        <v>19632</v>
      </c>
      <c r="W3039">
        <v>25798</v>
      </c>
    </row>
    <row r="3040" spans="1:23" x14ac:dyDescent="0.25">
      <c r="A3040" t="s">
        <v>19633</v>
      </c>
      <c r="B3040">
        <v>1</v>
      </c>
      <c r="C3040" t="s">
        <v>19634</v>
      </c>
      <c r="D3040" t="s">
        <v>102</v>
      </c>
      <c r="F3040" t="s">
        <v>6199</v>
      </c>
      <c r="G3040">
        <v>39</v>
      </c>
      <c r="H3040" t="s">
        <v>8155</v>
      </c>
      <c r="I3040" t="s">
        <v>19634</v>
      </c>
      <c r="K3040">
        <v>2</v>
      </c>
      <c r="L3040" t="s">
        <v>8628</v>
      </c>
      <c r="M3040" t="s">
        <v>6790</v>
      </c>
      <c r="N3040">
        <v>25</v>
      </c>
      <c r="O3040" t="s">
        <v>19635</v>
      </c>
      <c r="P3040" t="s">
        <v>102</v>
      </c>
      <c r="T3040" t="s">
        <v>6212</v>
      </c>
      <c r="V3040" t="s">
        <v>13564</v>
      </c>
    </row>
    <row r="3041" spans="1:23" x14ac:dyDescent="0.25">
      <c r="A3041" t="s">
        <v>1134</v>
      </c>
      <c r="B3041">
        <v>1</v>
      </c>
      <c r="C3041" t="s">
        <v>1133</v>
      </c>
      <c r="D3041" t="s">
        <v>64</v>
      </c>
      <c r="F3041" t="s">
        <v>6199</v>
      </c>
      <c r="G3041">
        <v>2</v>
      </c>
      <c r="H3041" t="s">
        <v>6776</v>
      </c>
      <c r="I3041" t="s">
        <v>1133</v>
      </c>
      <c r="J3041">
        <v>24123</v>
      </c>
      <c r="K3041">
        <v>3</v>
      </c>
      <c r="L3041" t="s">
        <v>19636</v>
      </c>
      <c r="M3041" t="s">
        <v>7775</v>
      </c>
      <c r="N3041">
        <v>25</v>
      </c>
      <c r="O3041" t="s">
        <v>19637</v>
      </c>
      <c r="P3041" t="s">
        <v>64</v>
      </c>
      <c r="S3041">
        <v>2</v>
      </c>
      <c r="T3041" t="s">
        <v>6346</v>
      </c>
      <c r="U3041" t="s">
        <v>2241</v>
      </c>
      <c r="V3041" t="s">
        <v>19638</v>
      </c>
    </row>
    <row r="3042" spans="1:23" x14ac:dyDescent="0.25">
      <c r="A3042" t="s">
        <v>2418</v>
      </c>
      <c r="B3042">
        <v>1</v>
      </c>
      <c r="C3042" t="s">
        <v>2754</v>
      </c>
      <c r="D3042" t="s">
        <v>64</v>
      </c>
      <c r="F3042" t="s">
        <v>6199</v>
      </c>
      <c r="G3042">
        <v>26</v>
      </c>
      <c r="H3042" t="s">
        <v>6296</v>
      </c>
      <c r="I3042" t="s">
        <v>2754</v>
      </c>
      <c r="J3042">
        <v>25045</v>
      </c>
      <c r="K3042">
        <v>2</v>
      </c>
      <c r="L3042" t="s">
        <v>19639</v>
      </c>
      <c r="M3042" t="s">
        <v>7351</v>
      </c>
      <c r="N3042">
        <v>25</v>
      </c>
      <c r="O3042" t="s">
        <v>19640</v>
      </c>
      <c r="P3042" t="s">
        <v>64</v>
      </c>
      <c r="S3042">
        <v>4</v>
      </c>
      <c r="T3042" t="s">
        <v>6346</v>
      </c>
      <c r="U3042" t="s">
        <v>2221</v>
      </c>
      <c r="V3042" t="s">
        <v>19641</v>
      </c>
    </row>
    <row r="3043" spans="1:23" x14ac:dyDescent="0.25">
      <c r="A3043" t="s">
        <v>1420</v>
      </c>
      <c r="B3043">
        <v>1</v>
      </c>
      <c r="C3043" t="s">
        <v>1419</v>
      </c>
      <c r="D3043" t="s">
        <v>64</v>
      </c>
      <c r="F3043" t="s">
        <v>6199</v>
      </c>
      <c r="G3043">
        <v>25</v>
      </c>
      <c r="H3043" t="s">
        <v>6868</v>
      </c>
      <c r="I3043" t="s">
        <v>1419</v>
      </c>
      <c r="J3043">
        <v>25952</v>
      </c>
      <c r="K3043">
        <v>1</v>
      </c>
      <c r="L3043" t="s">
        <v>6854</v>
      </c>
      <c r="M3043" t="s">
        <v>10356</v>
      </c>
      <c r="N3043">
        <v>24</v>
      </c>
      <c r="O3043" t="s">
        <v>19642</v>
      </c>
      <c r="P3043" t="s">
        <v>64</v>
      </c>
      <c r="S3043">
        <v>2</v>
      </c>
      <c r="T3043" t="s">
        <v>6454</v>
      </c>
      <c r="U3043" t="s">
        <v>2229</v>
      </c>
      <c r="V3043" t="s">
        <v>10724</v>
      </c>
    </row>
    <row r="3044" spans="1:23" x14ac:dyDescent="0.25">
      <c r="A3044" t="s">
        <v>716</v>
      </c>
      <c r="B3044">
        <v>1</v>
      </c>
      <c r="C3044" t="s">
        <v>19643</v>
      </c>
      <c r="D3044" t="s">
        <v>102</v>
      </c>
      <c r="E3044" t="s">
        <v>19644</v>
      </c>
      <c r="F3044" t="s">
        <v>6231</v>
      </c>
      <c r="G3044">
        <v>16</v>
      </c>
      <c r="H3044" t="s">
        <v>6776</v>
      </c>
      <c r="I3044" t="s">
        <v>19643</v>
      </c>
      <c r="J3044">
        <v>16578</v>
      </c>
      <c r="K3044">
        <v>6</v>
      </c>
      <c r="L3044" t="s">
        <v>19645</v>
      </c>
      <c r="M3044" t="s">
        <v>6655</v>
      </c>
      <c r="N3044">
        <v>28</v>
      </c>
      <c r="O3044" t="s">
        <v>19646</v>
      </c>
      <c r="P3044" t="s">
        <v>102</v>
      </c>
      <c r="R3044">
        <v>17191</v>
      </c>
      <c r="T3044" t="s">
        <v>6757</v>
      </c>
      <c r="V3044" t="s">
        <v>15516</v>
      </c>
      <c r="W3044">
        <v>27928</v>
      </c>
    </row>
    <row r="3045" spans="1:23" x14ac:dyDescent="0.25">
      <c r="A3045" t="s">
        <v>19647</v>
      </c>
      <c r="B3045">
        <v>1</v>
      </c>
      <c r="C3045" t="s">
        <v>19648</v>
      </c>
      <c r="D3045" t="s">
        <v>102</v>
      </c>
      <c r="E3045" t="s">
        <v>19649</v>
      </c>
      <c r="F3045" t="s">
        <v>6199</v>
      </c>
      <c r="G3045">
        <v>80</v>
      </c>
      <c r="H3045" t="s">
        <v>6566</v>
      </c>
      <c r="I3045" t="s">
        <v>19648</v>
      </c>
      <c r="J3045">
        <v>19200</v>
      </c>
      <c r="K3045">
        <v>6</v>
      </c>
      <c r="L3045" t="s">
        <v>7207</v>
      </c>
      <c r="M3045" t="s">
        <v>19650</v>
      </c>
      <c r="N3045">
        <v>29</v>
      </c>
      <c r="O3045" t="s">
        <v>19651</v>
      </c>
      <c r="P3045" t="s">
        <v>102</v>
      </c>
      <c r="R3045">
        <v>2973626</v>
      </c>
      <c r="T3045" t="s">
        <v>6219</v>
      </c>
      <c r="V3045" t="s">
        <v>19652</v>
      </c>
      <c r="W3045">
        <v>30513</v>
      </c>
    </row>
    <row r="3046" spans="1:23" x14ac:dyDescent="0.25">
      <c r="A3046" t="s">
        <v>19653</v>
      </c>
      <c r="B3046">
        <v>1</v>
      </c>
      <c r="C3046" t="s">
        <v>19654</v>
      </c>
      <c r="D3046" t="s">
        <v>64</v>
      </c>
      <c r="F3046" t="s">
        <v>6231</v>
      </c>
      <c r="G3046">
        <v>21</v>
      </c>
      <c r="H3046" t="s">
        <v>6232</v>
      </c>
      <c r="I3046" t="s">
        <v>19654</v>
      </c>
      <c r="K3046">
        <v>1</v>
      </c>
      <c r="L3046" t="s">
        <v>19655</v>
      </c>
      <c r="M3046" t="s">
        <v>16453</v>
      </c>
      <c r="N3046">
        <v>25</v>
      </c>
      <c r="O3046" t="s">
        <v>19656</v>
      </c>
      <c r="P3046" t="s">
        <v>64</v>
      </c>
      <c r="T3046" t="s">
        <v>6313</v>
      </c>
      <c r="V3046" t="s">
        <v>19657</v>
      </c>
    </row>
    <row r="3047" spans="1:23" x14ac:dyDescent="0.25">
      <c r="A3047" t="s">
        <v>19658</v>
      </c>
      <c r="B3047">
        <v>1</v>
      </c>
      <c r="C3047" t="s">
        <v>19659</v>
      </c>
      <c r="D3047" t="s">
        <v>64</v>
      </c>
      <c r="F3047" t="s">
        <v>6199</v>
      </c>
      <c r="G3047">
        <v>20</v>
      </c>
      <c r="H3047" t="s">
        <v>6410</v>
      </c>
      <c r="I3047" t="s">
        <v>19659</v>
      </c>
      <c r="J3047">
        <v>22547</v>
      </c>
      <c r="K3047">
        <v>4</v>
      </c>
      <c r="L3047" t="s">
        <v>9966</v>
      </c>
      <c r="M3047" t="s">
        <v>14892</v>
      </c>
      <c r="N3047">
        <v>27</v>
      </c>
      <c r="O3047" t="s">
        <v>19660</v>
      </c>
      <c r="P3047" t="s">
        <v>64</v>
      </c>
      <c r="S3047">
        <v>4</v>
      </c>
      <c r="T3047" t="s">
        <v>6446</v>
      </c>
      <c r="U3047" t="s">
        <v>72</v>
      </c>
      <c r="V3047" t="s">
        <v>14828</v>
      </c>
    </row>
    <row r="3048" spans="1:23" x14ac:dyDescent="0.25">
      <c r="A3048" t="s">
        <v>19661</v>
      </c>
      <c r="B3048">
        <v>1</v>
      </c>
      <c r="C3048" t="s">
        <v>19662</v>
      </c>
      <c r="D3048" t="s">
        <v>29</v>
      </c>
      <c r="F3048" t="s">
        <v>6199</v>
      </c>
      <c r="G3048">
        <v>12</v>
      </c>
      <c r="H3048" t="s">
        <v>8040</v>
      </c>
      <c r="I3048" t="s">
        <v>19662</v>
      </c>
      <c r="J3048">
        <v>21812</v>
      </c>
      <c r="K3048">
        <v>2</v>
      </c>
      <c r="L3048" t="s">
        <v>12673</v>
      </c>
      <c r="M3048" t="s">
        <v>14596</v>
      </c>
      <c r="N3048">
        <v>24</v>
      </c>
      <c r="O3048" t="s">
        <v>19663</v>
      </c>
      <c r="P3048" t="s">
        <v>29</v>
      </c>
      <c r="R3048">
        <v>4036149</v>
      </c>
      <c r="T3048" t="s">
        <v>6227</v>
      </c>
      <c r="V3048" t="s">
        <v>19664</v>
      </c>
      <c r="W3048">
        <v>32914</v>
      </c>
    </row>
    <row r="3049" spans="1:23" x14ac:dyDescent="0.25">
      <c r="A3049" t="s">
        <v>19665</v>
      </c>
      <c r="B3049">
        <v>1</v>
      </c>
      <c r="C3049" t="s">
        <v>19666</v>
      </c>
      <c r="D3049" t="s">
        <v>102</v>
      </c>
      <c r="F3049" t="s">
        <v>6199</v>
      </c>
      <c r="G3049">
        <v>46</v>
      </c>
      <c r="H3049" t="s">
        <v>6647</v>
      </c>
      <c r="I3049" t="s">
        <v>19666</v>
      </c>
      <c r="J3049">
        <v>28480</v>
      </c>
      <c r="K3049">
        <v>0</v>
      </c>
      <c r="L3049" t="s">
        <v>6433</v>
      </c>
      <c r="M3049" t="s">
        <v>19295</v>
      </c>
      <c r="O3049" t="s">
        <v>19667</v>
      </c>
      <c r="P3049" t="s">
        <v>102</v>
      </c>
      <c r="T3049" t="s">
        <v>6212</v>
      </c>
      <c r="U3049" t="s">
        <v>2209</v>
      </c>
    </row>
    <row r="3050" spans="1:23" x14ac:dyDescent="0.25">
      <c r="A3050" t="s">
        <v>287</v>
      </c>
      <c r="B3050">
        <v>1</v>
      </c>
      <c r="C3050" t="s">
        <v>19668</v>
      </c>
      <c r="D3050" t="s">
        <v>102</v>
      </c>
      <c r="E3050" t="s">
        <v>19669</v>
      </c>
      <c r="F3050" t="s">
        <v>6199</v>
      </c>
      <c r="G3050">
        <v>81</v>
      </c>
      <c r="H3050" t="s">
        <v>6383</v>
      </c>
      <c r="I3050" t="s">
        <v>19668</v>
      </c>
      <c r="J3050">
        <v>19064</v>
      </c>
      <c r="K3050">
        <v>9</v>
      </c>
      <c r="L3050" t="s">
        <v>11709</v>
      </c>
      <c r="M3050" t="s">
        <v>6269</v>
      </c>
      <c r="N3050">
        <v>31</v>
      </c>
      <c r="O3050" t="s">
        <v>19670</v>
      </c>
      <c r="P3050" t="s">
        <v>102</v>
      </c>
      <c r="R3050">
        <v>3040569</v>
      </c>
      <c r="T3050" t="s">
        <v>6454</v>
      </c>
      <c r="V3050" t="s">
        <v>14386</v>
      </c>
      <c r="W3050">
        <v>30290</v>
      </c>
    </row>
    <row r="3051" spans="1:23" x14ac:dyDescent="0.25">
      <c r="A3051" t="s">
        <v>5594</v>
      </c>
      <c r="B3051">
        <v>1</v>
      </c>
      <c r="C3051" t="s">
        <v>5595</v>
      </c>
      <c r="D3051" t="s">
        <v>64</v>
      </c>
      <c r="E3051" t="s">
        <v>19671</v>
      </c>
      <c r="F3051" t="s">
        <v>6199</v>
      </c>
      <c r="G3051">
        <v>30</v>
      </c>
      <c r="H3051" t="s">
        <v>6776</v>
      </c>
      <c r="I3051" t="s">
        <v>5595</v>
      </c>
      <c r="J3051">
        <v>20964</v>
      </c>
      <c r="K3051">
        <v>4</v>
      </c>
      <c r="L3051" t="s">
        <v>19672</v>
      </c>
      <c r="M3051" t="s">
        <v>6270</v>
      </c>
      <c r="N3051">
        <v>26</v>
      </c>
      <c r="O3051" t="s">
        <v>19673</v>
      </c>
      <c r="P3051" t="s">
        <v>64</v>
      </c>
      <c r="R3051">
        <v>4361606</v>
      </c>
      <c r="T3051" t="s">
        <v>6454</v>
      </c>
      <c r="V3051" t="s">
        <v>19674</v>
      </c>
      <c r="W3051">
        <v>32046</v>
      </c>
    </row>
    <row r="3052" spans="1:23" x14ac:dyDescent="0.25">
      <c r="A3052" t="s">
        <v>19675</v>
      </c>
      <c r="B3052">
        <v>1</v>
      </c>
      <c r="C3052" t="s">
        <v>19676</v>
      </c>
      <c r="D3052" t="s">
        <v>64</v>
      </c>
      <c r="F3052" t="s">
        <v>6231</v>
      </c>
      <c r="G3052">
        <v>34</v>
      </c>
      <c r="H3052" t="s">
        <v>6868</v>
      </c>
      <c r="I3052" t="s">
        <v>19676</v>
      </c>
      <c r="J3052">
        <v>8604</v>
      </c>
      <c r="K3052">
        <v>11</v>
      </c>
      <c r="L3052" t="s">
        <v>19677</v>
      </c>
      <c r="M3052" t="s">
        <v>6338</v>
      </c>
      <c r="N3052">
        <v>33</v>
      </c>
      <c r="O3052" t="s">
        <v>19678</v>
      </c>
      <c r="P3052" t="s">
        <v>64</v>
      </c>
      <c r="R3052">
        <v>12489</v>
      </c>
      <c r="T3052" t="s">
        <v>7359</v>
      </c>
      <c r="V3052" t="s">
        <v>19679</v>
      </c>
      <c r="W3052">
        <v>9291</v>
      </c>
    </row>
    <row r="3053" spans="1:23" x14ac:dyDescent="0.25">
      <c r="A3053" t="s">
        <v>19680</v>
      </c>
      <c r="B3053">
        <v>1</v>
      </c>
      <c r="C3053" t="s">
        <v>19681</v>
      </c>
      <c r="D3053" t="s">
        <v>126</v>
      </c>
      <c r="F3053" t="s">
        <v>6199</v>
      </c>
      <c r="G3053">
        <v>43</v>
      </c>
      <c r="H3053" t="s">
        <v>10372</v>
      </c>
      <c r="I3053" t="s">
        <v>19681</v>
      </c>
      <c r="J3053">
        <v>25567</v>
      </c>
      <c r="K3053">
        <v>2</v>
      </c>
      <c r="L3053" t="s">
        <v>19682</v>
      </c>
      <c r="M3053" t="s">
        <v>19683</v>
      </c>
      <c r="N3053">
        <v>26</v>
      </c>
      <c r="O3053" t="s">
        <v>19684</v>
      </c>
      <c r="P3053" t="s">
        <v>126</v>
      </c>
      <c r="T3053" t="s">
        <v>7484</v>
      </c>
      <c r="U3053" t="s">
        <v>28</v>
      </c>
      <c r="V3053" t="s">
        <v>19685</v>
      </c>
    </row>
    <row r="3054" spans="1:23" x14ac:dyDescent="0.25">
      <c r="A3054" t="s">
        <v>406</v>
      </c>
      <c r="B3054">
        <v>1</v>
      </c>
      <c r="C3054" t="s">
        <v>19686</v>
      </c>
      <c r="D3054" t="s">
        <v>126</v>
      </c>
      <c r="E3054" t="s">
        <v>19687</v>
      </c>
      <c r="F3054" t="s">
        <v>6231</v>
      </c>
      <c r="G3054">
        <v>85</v>
      </c>
      <c r="H3054" t="s">
        <v>6268</v>
      </c>
      <c r="I3054" t="s">
        <v>19686</v>
      </c>
      <c r="J3054">
        <v>15378</v>
      </c>
      <c r="K3054">
        <v>9</v>
      </c>
      <c r="L3054" t="s">
        <v>19688</v>
      </c>
      <c r="M3054" t="s">
        <v>19689</v>
      </c>
      <c r="N3054">
        <v>30</v>
      </c>
      <c r="O3054" t="s">
        <v>19690</v>
      </c>
      <c r="P3054" t="s">
        <v>126</v>
      </c>
      <c r="R3054">
        <v>15980</v>
      </c>
      <c r="T3054" t="s">
        <v>9483</v>
      </c>
      <c r="U3054" t="s">
        <v>92</v>
      </c>
      <c r="V3054" t="s">
        <v>19691</v>
      </c>
      <c r="W3054">
        <v>26756</v>
      </c>
    </row>
    <row r="3055" spans="1:23" x14ac:dyDescent="0.25">
      <c r="A3055" t="s">
        <v>821</v>
      </c>
      <c r="B3055">
        <v>1</v>
      </c>
      <c r="C3055" t="s">
        <v>19692</v>
      </c>
      <c r="D3055" t="s">
        <v>102</v>
      </c>
      <c r="E3055" t="s">
        <v>19693</v>
      </c>
      <c r="F3055" t="s">
        <v>6925</v>
      </c>
      <c r="G3055">
        <v>81</v>
      </c>
      <c r="H3055" t="s">
        <v>6739</v>
      </c>
      <c r="I3055" t="s">
        <v>19692</v>
      </c>
      <c r="J3055">
        <v>15479</v>
      </c>
      <c r="K3055">
        <v>7</v>
      </c>
      <c r="L3055" t="s">
        <v>10492</v>
      </c>
      <c r="M3055" t="s">
        <v>6338</v>
      </c>
      <c r="N3055">
        <v>29</v>
      </c>
      <c r="O3055" t="s">
        <v>19694</v>
      </c>
      <c r="P3055" t="s">
        <v>102</v>
      </c>
      <c r="R3055">
        <v>16581</v>
      </c>
      <c r="T3055" t="s">
        <v>6742</v>
      </c>
      <c r="V3055" t="s">
        <v>16753</v>
      </c>
      <c r="W3055">
        <v>27422</v>
      </c>
    </row>
    <row r="3056" spans="1:23" x14ac:dyDescent="0.25">
      <c r="A3056" t="s">
        <v>19695</v>
      </c>
      <c r="B3056">
        <v>1</v>
      </c>
      <c r="C3056" t="s">
        <v>19696</v>
      </c>
      <c r="D3056" t="s">
        <v>29</v>
      </c>
      <c r="F3056" t="s">
        <v>6199</v>
      </c>
      <c r="G3056">
        <v>2</v>
      </c>
      <c r="H3056" t="s">
        <v>6647</v>
      </c>
      <c r="I3056" t="s">
        <v>19696</v>
      </c>
      <c r="J3056">
        <v>28321</v>
      </c>
      <c r="K3056">
        <v>0</v>
      </c>
      <c r="L3056" t="s">
        <v>7541</v>
      </c>
      <c r="M3056" t="s">
        <v>13930</v>
      </c>
      <c r="N3056">
        <v>23</v>
      </c>
      <c r="O3056" t="s">
        <v>19697</v>
      </c>
      <c r="P3056" t="s">
        <v>29</v>
      </c>
      <c r="T3056" t="s">
        <v>6227</v>
      </c>
      <c r="U3056" t="s">
        <v>72</v>
      </c>
      <c r="V3056" t="s">
        <v>19698</v>
      </c>
    </row>
    <row r="3057" spans="1:23" x14ac:dyDescent="0.25">
      <c r="A3057" t="s">
        <v>19699</v>
      </c>
      <c r="B3057">
        <v>1</v>
      </c>
      <c r="C3057" t="s">
        <v>19700</v>
      </c>
      <c r="D3057" t="s">
        <v>126</v>
      </c>
      <c r="F3057" t="s">
        <v>6199</v>
      </c>
      <c r="G3057">
        <v>48</v>
      </c>
      <c r="H3057" t="s">
        <v>8993</v>
      </c>
      <c r="I3057" t="s">
        <v>19700</v>
      </c>
      <c r="J3057">
        <v>23737</v>
      </c>
      <c r="K3057">
        <v>4</v>
      </c>
      <c r="L3057" t="s">
        <v>7861</v>
      </c>
      <c r="M3057" t="s">
        <v>8425</v>
      </c>
      <c r="N3057">
        <v>28</v>
      </c>
      <c r="O3057" t="s">
        <v>19701</v>
      </c>
      <c r="P3057" t="s">
        <v>126</v>
      </c>
      <c r="S3057">
        <v>3</v>
      </c>
      <c r="T3057" t="s">
        <v>6204</v>
      </c>
      <c r="U3057" t="s">
        <v>92</v>
      </c>
      <c r="V3057" t="s">
        <v>19702</v>
      </c>
    </row>
    <row r="3058" spans="1:23" x14ac:dyDescent="0.25">
      <c r="A3058" t="s">
        <v>2104</v>
      </c>
      <c r="B3058">
        <v>1</v>
      </c>
      <c r="C3058" t="s">
        <v>5152</v>
      </c>
      <c r="D3058" t="s">
        <v>29</v>
      </c>
      <c r="F3058" t="s">
        <v>6199</v>
      </c>
      <c r="G3058">
        <v>18</v>
      </c>
      <c r="H3058" t="s">
        <v>6636</v>
      </c>
      <c r="I3058" t="s">
        <v>5152</v>
      </c>
      <c r="J3058">
        <v>22502</v>
      </c>
      <c r="K3058">
        <v>4</v>
      </c>
      <c r="L3058" t="s">
        <v>16502</v>
      </c>
      <c r="M3058" t="s">
        <v>19703</v>
      </c>
      <c r="N3058">
        <v>26</v>
      </c>
      <c r="O3058" t="s">
        <v>19704</v>
      </c>
      <c r="P3058" t="s">
        <v>29</v>
      </c>
      <c r="T3058" t="s">
        <v>6204</v>
      </c>
      <c r="V3058" t="s">
        <v>19705</v>
      </c>
    </row>
    <row r="3059" spans="1:23" x14ac:dyDescent="0.25">
      <c r="A3059" t="s">
        <v>991</v>
      </c>
      <c r="B3059">
        <v>1</v>
      </c>
      <c r="C3059" t="s">
        <v>19706</v>
      </c>
      <c r="D3059" t="s">
        <v>29</v>
      </c>
      <c r="F3059" t="s">
        <v>6231</v>
      </c>
      <c r="G3059">
        <v>5</v>
      </c>
      <c r="H3059" t="s">
        <v>7206</v>
      </c>
      <c r="I3059" t="s">
        <v>19706</v>
      </c>
      <c r="J3059">
        <v>9226</v>
      </c>
      <c r="K3059">
        <v>11</v>
      </c>
      <c r="L3059" t="s">
        <v>6018</v>
      </c>
      <c r="M3059" t="s">
        <v>10883</v>
      </c>
      <c r="N3059">
        <v>32</v>
      </c>
      <c r="O3059" t="s">
        <v>19707</v>
      </c>
      <c r="P3059" t="s">
        <v>29</v>
      </c>
      <c r="R3059">
        <v>12473</v>
      </c>
      <c r="T3059" t="s">
        <v>6272</v>
      </c>
      <c r="V3059" t="s">
        <v>19708</v>
      </c>
      <c r="W3059">
        <v>9281</v>
      </c>
    </row>
    <row r="3060" spans="1:23" x14ac:dyDescent="0.25">
      <c r="A3060" t="s">
        <v>19709</v>
      </c>
      <c r="B3060">
        <v>1</v>
      </c>
      <c r="C3060" t="s">
        <v>19710</v>
      </c>
      <c r="D3060" t="s">
        <v>64</v>
      </c>
      <c r="F3060" t="s">
        <v>6231</v>
      </c>
      <c r="G3060">
        <v>26</v>
      </c>
      <c r="H3060" t="s">
        <v>6276</v>
      </c>
      <c r="I3060" t="s">
        <v>19710</v>
      </c>
      <c r="J3060">
        <v>13172</v>
      </c>
      <c r="K3060">
        <v>3</v>
      </c>
      <c r="L3060" t="s">
        <v>6684</v>
      </c>
      <c r="M3060" t="s">
        <v>19711</v>
      </c>
      <c r="N3060">
        <v>29</v>
      </c>
      <c r="O3060" t="s">
        <v>19712</v>
      </c>
      <c r="P3060" t="s">
        <v>64</v>
      </c>
      <c r="R3060">
        <v>14105</v>
      </c>
      <c r="T3060" t="s">
        <v>6324</v>
      </c>
      <c r="V3060" t="s">
        <v>19713</v>
      </c>
      <c r="W3060">
        <v>24964</v>
      </c>
    </row>
    <row r="3061" spans="1:23" x14ac:dyDescent="0.25">
      <c r="A3061" t="s">
        <v>611</v>
      </c>
      <c r="B3061">
        <v>1</v>
      </c>
      <c r="C3061" t="s">
        <v>19714</v>
      </c>
      <c r="D3061" t="s">
        <v>126</v>
      </c>
      <c r="E3061" t="s">
        <v>19715</v>
      </c>
      <c r="F3061" t="s">
        <v>6231</v>
      </c>
      <c r="G3061">
        <v>87</v>
      </c>
      <c r="H3061" t="s">
        <v>6746</v>
      </c>
      <c r="I3061" t="s">
        <v>19714</v>
      </c>
      <c r="J3061">
        <v>17219</v>
      </c>
      <c r="K3061">
        <v>7</v>
      </c>
      <c r="L3061" t="s">
        <v>6612</v>
      </c>
      <c r="M3061" t="s">
        <v>6338</v>
      </c>
      <c r="N3061">
        <v>29</v>
      </c>
      <c r="O3061" t="s">
        <v>19716</v>
      </c>
      <c r="P3061" t="s">
        <v>126</v>
      </c>
      <c r="R3061">
        <v>2519013</v>
      </c>
      <c r="T3061" t="s">
        <v>6355</v>
      </c>
      <c r="V3061" t="s">
        <v>19717</v>
      </c>
      <c r="W3061">
        <v>29102</v>
      </c>
    </row>
    <row r="3062" spans="1:23" x14ac:dyDescent="0.25">
      <c r="A3062" t="s">
        <v>19718</v>
      </c>
      <c r="B3062">
        <v>1</v>
      </c>
      <c r="C3062" t="s">
        <v>19719</v>
      </c>
      <c r="D3062" t="s">
        <v>102</v>
      </c>
      <c r="F3062" t="s">
        <v>6199</v>
      </c>
      <c r="G3062">
        <v>0</v>
      </c>
      <c r="H3062" t="s">
        <v>6636</v>
      </c>
      <c r="I3062" t="s">
        <v>19719</v>
      </c>
      <c r="J3062">
        <v>17408</v>
      </c>
      <c r="K3062">
        <v>10</v>
      </c>
      <c r="L3062" t="s">
        <v>11796</v>
      </c>
      <c r="M3062" t="s">
        <v>16675</v>
      </c>
      <c r="N3062">
        <v>32</v>
      </c>
      <c r="O3062" t="s">
        <v>19720</v>
      </c>
      <c r="P3062" t="s">
        <v>102</v>
      </c>
      <c r="T3062" t="s">
        <v>6212</v>
      </c>
      <c r="V3062" t="s">
        <v>19721</v>
      </c>
      <c r="W3062">
        <v>28958</v>
      </c>
    </row>
    <row r="3063" spans="1:23" x14ac:dyDescent="0.25">
      <c r="A3063" t="s">
        <v>19722</v>
      </c>
      <c r="B3063">
        <v>1</v>
      </c>
      <c r="C3063" t="s">
        <v>19723</v>
      </c>
      <c r="D3063" t="s">
        <v>102</v>
      </c>
      <c r="F3063" t="s">
        <v>6199</v>
      </c>
      <c r="G3063">
        <v>0</v>
      </c>
      <c r="H3063" t="s">
        <v>6781</v>
      </c>
      <c r="I3063" t="s">
        <v>19723</v>
      </c>
      <c r="J3063">
        <v>19793</v>
      </c>
      <c r="K3063">
        <v>4</v>
      </c>
      <c r="L3063" t="s">
        <v>11347</v>
      </c>
      <c r="M3063" t="s">
        <v>19724</v>
      </c>
      <c r="N3063">
        <v>27</v>
      </c>
      <c r="O3063" t="s">
        <v>19725</v>
      </c>
      <c r="P3063" t="s">
        <v>102</v>
      </c>
      <c r="R3063">
        <v>2970192</v>
      </c>
      <c r="T3063" t="s">
        <v>6346</v>
      </c>
      <c r="V3063" t="s">
        <v>12798</v>
      </c>
      <c r="W3063">
        <v>30964</v>
      </c>
    </row>
    <row r="3064" spans="1:23" x14ac:dyDescent="0.25">
      <c r="A3064" t="s">
        <v>563</v>
      </c>
      <c r="B3064">
        <v>1</v>
      </c>
      <c r="C3064" t="s">
        <v>19726</v>
      </c>
      <c r="D3064" t="s">
        <v>31</v>
      </c>
      <c r="E3064" t="s">
        <v>19727</v>
      </c>
      <c r="F3064" t="s">
        <v>6231</v>
      </c>
      <c r="G3064">
        <v>4</v>
      </c>
      <c r="H3064" t="s">
        <v>8162</v>
      </c>
      <c r="I3064" t="s">
        <v>19726</v>
      </c>
      <c r="J3064">
        <v>15758</v>
      </c>
      <c r="K3064">
        <v>10</v>
      </c>
      <c r="L3064" t="s">
        <v>19728</v>
      </c>
      <c r="M3064" t="s">
        <v>19729</v>
      </c>
      <c r="N3064">
        <v>31</v>
      </c>
      <c r="O3064" t="s">
        <v>19730</v>
      </c>
      <c r="P3064" t="s">
        <v>31</v>
      </c>
      <c r="R3064">
        <v>15245</v>
      </c>
      <c r="T3064" t="s">
        <v>6313</v>
      </c>
      <c r="V3064" t="s">
        <v>19731</v>
      </c>
      <c r="W3064">
        <v>26264</v>
      </c>
    </row>
    <row r="3065" spans="1:23" x14ac:dyDescent="0.25">
      <c r="A3065" t="s">
        <v>19732</v>
      </c>
      <c r="B3065">
        <v>1</v>
      </c>
      <c r="C3065" t="s">
        <v>19733</v>
      </c>
      <c r="D3065" t="s">
        <v>126</v>
      </c>
      <c r="F3065" t="s">
        <v>6199</v>
      </c>
      <c r="G3065">
        <v>0</v>
      </c>
      <c r="H3065" t="s">
        <v>6351</v>
      </c>
      <c r="I3065" t="s">
        <v>19733</v>
      </c>
      <c r="J3065">
        <v>18327</v>
      </c>
      <c r="K3065">
        <v>9</v>
      </c>
      <c r="L3065" t="s">
        <v>6678</v>
      </c>
      <c r="M3065" t="s">
        <v>19734</v>
      </c>
      <c r="N3065">
        <v>32</v>
      </c>
      <c r="O3065" t="s">
        <v>19735</v>
      </c>
      <c r="P3065" t="s">
        <v>126</v>
      </c>
      <c r="T3065" t="s">
        <v>6355</v>
      </c>
      <c r="V3065" t="s">
        <v>19736</v>
      </c>
      <c r="W3065">
        <v>29493</v>
      </c>
    </row>
    <row r="3066" spans="1:23" x14ac:dyDescent="0.25">
      <c r="A3066" t="s">
        <v>412</v>
      </c>
      <c r="B3066">
        <v>1</v>
      </c>
      <c r="C3066" t="s">
        <v>2844</v>
      </c>
      <c r="D3066" t="s">
        <v>29</v>
      </c>
      <c r="E3066" t="s">
        <v>19737</v>
      </c>
      <c r="F3066" t="s">
        <v>6199</v>
      </c>
      <c r="G3066">
        <v>5</v>
      </c>
      <c r="H3066" t="s">
        <v>7391</v>
      </c>
      <c r="I3066" t="s">
        <v>2844</v>
      </c>
      <c r="J3066">
        <v>16497</v>
      </c>
      <c r="K3066">
        <v>12</v>
      </c>
      <c r="L3066" t="s">
        <v>19738</v>
      </c>
      <c r="M3066" t="s">
        <v>16933</v>
      </c>
      <c r="N3066">
        <v>33</v>
      </c>
      <c r="O3066" t="s">
        <v>19739</v>
      </c>
      <c r="P3066" t="s">
        <v>29</v>
      </c>
      <c r="R3066">
        <v>16728</v>
      </c>
      <c r="S3066">
        <v>2</v>
      </c>
      <c r="T3066" t="s">
        <v>6212</v>
      </c>
      <c r="U3066" t="s">
        <v>2213</v>
      </c>
      <c r="V3066" t="s">
        <v>19740</v>
      </c>
      <c r="W3066">
        <v>27560</v>
      </c>
    </row>
    <row r="3067" spans="1:23" x14ac:dyDescent="0.25">
      <c r="A3067" t="s">
        <v>681</v>
      </c>
      <c r="B3067">
        <v>1</v>
      </c>
      <c r="C3067" t="s">
        <v>19741</v>
      </c>
      <c r="D3067" t="s">
        <v>102</v>
      </c>
      <c r="E3067" t="s">
        <v>19742</v>
      </c>
      <c r="F3067" t="s">
        <v>6231</v>
      </c>
      <c r="G3067">
        <v>83</v>
      </c>
      <c r="H3067" t="s">
        <v>7860</v>
      </c>
      <c r="I3067" t="s">
        <v>19741</v>
      </c>
      <c r="J3067">
        <v>18146</v>
      </c>
      <c r="K3067">
        <v>6</v>
      </c>
      <c r="L3067" t="s">
        <v>6612</v>
      </c>
      <c r="M3067" t="s">
        <v>19743</v>
      </c>
      <c r="N3067">
        <v>28</v>
      </c>
      <c r="O3067" t="s">
        <v>19744</v>
      </c>
      <c r="P3067" t="s">
        <v>102</v>
      </c>
      <c r="R3067">
        <v>2973052</v>
      </c>
      <c r="T3067" t="s">
        <v>6313</v>
      </c>
      <c r="V3067" t="s">
        <v>15696</v>
      </c>
      <c r="W3067">
        <v>29464</v>
      </c>
    </row>
    <row r="3068" spans="1:23" x14ac:dyDescent="0.25">
      <c r="A3068" t="s">
        <v>918</v>
      </c>
      <c r="B3068">
        <v>1</v>
      </c>
      <c r="C3068" t="s">
        <v>19745</v>
      </c>
      <c r="D3068" t="s">
        <v>64</v>
      </c>
      <c r="E3068" t="s">
        <v>19746</v>
      </c>
      <c r="F3068" t="s">
        <v>6231</v>
      </c>
      <c r="G3068">
        <v>22</v>
      </c>
      <c r="H3068" t="s">
        <v>6392</v>
      </c>
      <c r="I3068" t="s">
        <v>19745</v>
      </c>
      <c r="J3068">
        <v>16273</v>
      </c>
      <c r="K3068">
        <v>8</v>
      </c>
      <c r="L3068" t="s">
        <v>19747</v>
      </c>
      <c r="M3068" t="s">
        <v>19748</v>
      </c>
      <c r="N3068">
        <v>29</v>
      </c>
      <c r="O3068" t="s">
        <v>19749</v>
      </c>
      <c r="P3068" t="s">
        <v>64</v>
      </c>
      <c r="R3068">
        <v>16969</v>
      </c>
      <c r="T3068" t="s">
        <v>6346</v>
      </c>
      <c r="V3068" t="s">
        <v>19750</v>
      </c>
      <c r="W3068">
        <v>27821</v>
      </c>
    </row>
    <row r="3069" spans="1:23" x14ac:dyDescent="0.25">
      <c r="A3069" t="s">
        <v>19751</v>
      </c>
      <c r="B3069">
        <v>1</v>
      </c>
      <c r="C3069" t="s">
        <v>19752</v>
      </c>
      <c r="D3069" t="s">
        <v>126</v>
      </c>
      <c r="F3069" t="s">
        <v>6199</v>
      </c>
      <c r="G3069">
        <v>80</v>
      </c>
      <c r="H3069" t="s">
        <v>7206</v>
      </c>
      <c r="I3069" t="s">
        <v>19752</v>
      </c>
      <c r="K3069">
        <v>1</v>
      </c>
      <c r="L3069" t="s">
        <v>15588</v>
      </c>
      <c r="M3069" t="s">
        <v>19753</v>
      </c>
      <c r="N3069">
        <v>25</v>
      </c>
      <c r="O3069" t="s">
        <v>19754</v>
      </c>
      <c r="P3069" t="s">
        <v>126</v>
      </c>
      <c r="T3069" t="s">
        <v>6355</v>
      </c>
      <c r="V3069" t="s">
        <v>19755</v>
      </c>
    </row>
    <row r="3070" spans="1:23" x14ac:dyDescent="0.25">
      <c r="A3070" t="s">
        <v>677</v>
      </c>
      <c r="B3070">
        <v>1</v>
      </c>
      <c r="C3070" t="s">
        <v>19756</v>
      </c>
      <c r="D3070" t="s">
        <v>102</v>
      </c>
      <c r="E3070" t="s">
        <v>19757</v>
      </c>
      <c r="F3070" t="s">
        <v>6231</v>
      </c>
      <c r="G3070">
        <v>13</v>
      </c>
      <c r="H3070" t="s">
        <v>6837</v>
      </c>
      <c r="I3070" t="s">
        <v>19756</v>
      </c>
      <c r="J3070">
        <v>18129</v>
      </c>
      <c r="K3070">
        <v>6</v>
      </c>
      <c r="L3070" t="s">
        <v>6310</v>
      </c>
      <c r="M3070" t="s">
        <v>19758</v>
      </c>
      <c r="N3070">
        <v>28</v>
      </c>
      <c r="O3070" t="s">
        <v>19759</v>
      </c>
      <c r="P3070" t="s">
        <v>102</v>
      </c>
      <c r="R3070">
        <v>2979533</v>
      </c>
      <c r="T3070" t="s">
        <v>6219</v>
      </c>
      <c r="V3070" t="s">
        <v>19760</v>
      </c>
      <c r="W3070">
        <v>29447</v>
      </c>
    </row>
    <row r="3071" spans="1:23" x14ac:dyDescent="0.25">
      <c r="A3071" t="s">
        <v>19761</v>
      </c>
      <c r="B3071">
        <v>1</v>
      </c>
      <c r="C3071" t="s">
        <v>19762</v>
      </c>
      <c r="D3071" t="s">
        <v>102</v>
      </c>
      <c r="F3071" t="s">
        <v>6199</v>
      </c>
      <c r="G3071">
        <v>10</v>
      </c>
      <c r="H3071" t="s">
        <v>6976</v>
      </c>
      <c r="I3071" t="s">
        <v>19762</v>
      </c>
      <c r="J3071">
        <v>28407</v>
      </c>
      <c r="K3071">
        <v>0</v>
      </c>
      <c r="L3071" t="s">
        <v>6901</v>
      </c>
      <c r="M3071" t="s">
        <v>14400</v>
      </c>
      <c r="O3071" t="s">
        <v>19763</v>
      </c>
      <c r="P3071" t="s">
        <v>102</v>
      </c>
      <c r="T3071" t="s">
        <v>6264</v>
      </c>
      <c r="U3071" t="s">
        <v>2246</v>
      </c>
    </row>
    <row r="3072" spans="1:23" x14ac:dyDescent="0.25">
      <c r="A3072" t="s">
        <v>19764</v>
      </c>
      <c r="B3072">
        <v>1</v>
      </c>
      <c r="C3072" t="s">
        <v>19765</v>
      </c>
      <c r="D3072" t="s">
        <v>64</v>
      </c>
      <c r="F3072" t="s">
        <v>6231</v>
      </c>
      <c r="G3072">
        <v>38</v>
      </c>
      <c r="H3072" t="s">
        <v>6215</v>
      </c>
      <c r="I3072" t="s">
        <v>19765</v>
      </c>
      <c r="J3072">
        <v>17030</v>
      </c>
      <c r="K3072">
        <v>5</v>
      </c>
      <c r="L3072" t="s">
        <v>6246</v>
      </c>
      <c r="M3072" t="s">
        <v>19766</v>
      </c>
      <c r="N3072">
        <v>26</v>
      </c>
      <c r="O3072" t="s">
        <v>19767</v>
      </c>
      <c r="P3072" t="s">
        <v>64</v>
      </c>
      <c r="R3072">
        <v>2969294</v>
      </c>
      <c r="T3072" t="s">
        <v>6385</v>
      </c>
      <c r="V3072" t="s">
        <v>15472</v>
      </c>
      <c r="W3072">
        <v>28752</v>
      </c>
    </row>
    <row r="3073" spans="1:23" x14ac:dyDescent="0.25">
      <c r="A3073" t="s">
        <v>19768</v>
      </c>
      <c r="B3073">
        <v>1</v>
      </c>
      <c r="C3073" t="s">
        <v>19769</v>
      </c>
      <c r="D3073" t="s">
        <v>29</v>
      </c>
      <c r="E3073" t="s">
        <v>19770</v>
      </c>
      <c r="F3073" t="s">
        <v>6199</v>
      </c>
      <c r="G3073">
        <v>6</v>
      </c>
      <c r="H3073" t="s">
        <v>6462</v>
      </c>
      <c r="I3073" t="s">
        <v>19769</v>
      </c>
      <c r="J3073">
        <v>20468</v>
      </c>
      <c r="K3073">
        <v>4</v>
      </c>
      <c r="L3073" t="s">
        <v>8489</v>
      </c>
      <c r="M3073" t="s">
        <v>19771</v>
      </c>
      <c r="N3073">
        <v>25</v>
      </c>
      <c r="O3073" t="s">
        <v>19772</v>
      </c>
      <c r="P3073" t="s">
        <v>29</v>
      </c>
      <c r="R3073">
        <v>3118374</v>
      </c>
      <c r="T3073" t="s">
        <v>6227</v>
      </c>
      <c r="V3073" t="s">
        <v>19773</v>
      </c>
      <c r="W3073">
        <v>31330</v>
      </c>
    </row>
    <row r="3074" spans="1:23" x14ac:dyDescent="0.25">
      <c r="A3074" t="s">
        <v>2436</v>
      </c>
      <c r="B3074">
        <v>1</v>
      </c>
      <c r="C3074" t="s">
        <v>2767</v>
      </c>
      <c r="D3074" t="s">
        <v>102</v>
      </c>
      <c r="F3074" t="s">
        <v>6199</v>
      </c>
      <c r="G3074">
        <v>19</v>
      </c>
      <c r="H3074" t="s">
        <v>7860</v>
      </c>
      <c r="I3074" t="s">
        <v>2767</v>
      </c>
      <c r="J3074">
        <v>25890</v>
      </c>
      <c r="K3074">
        <v>0</v>
      </c>
      <c r="L3074" t="s">
        <v>19774</v>
      </c>
      <c r="M3074" t="s">
        <v>6338</v>
      </c>
      <c r="N3074">
        <v>22</v>
      </c>
      <c r="O3074" t="s">
        <v>19775</v>
      </c>
      <c r="P3074" t="s">
        <v>102</v>
      </c>
      <c r="S3074">
        <v>8</v>
      </c>
      <c r="T3074" t="s">
        <v>6346</v>
      </c>
      <c r="U3074" t="s">
        <v>54</v>
      </c>
      <c r="V3074" t="s">
        <v>11276</v>
      </c>
    </row>
    <row r="3075" spans="1:23" x14ac:dyDescent="0.25">
      <c r="A3075" t="s">
        <v>19776</v>
      </c>
      <c r="B3075">
        <v>1</v>
      </c>
      <c r="C3075" t="s">
        <v>19777</v>
      </c>
      <c r="D3075" t="s">
        <v>31</v>
      </c>
      <c r="F3075" t="s">
        <v>6231</v>
      </c>
      <c r="G3075">
        <v>0</v>
      </c>
      <c r="H3075" t="s">
        <v>30</v>
      </c>
      <c r="I3075" t="s">
        <v>19777</v>
      </c>
      <c r="J3075">
        <v>17383</v>
      </c>
      <c r="L3075" t="s">
        <v>6269</v>
      </c>
      <c r="M3075" t="s">
        <v>19778</v>
      </c>
      <c r="O3075" t="s">
        <v>19779</v>
      </c>
      <c r="P3075" t="s">
        <v>31</v>
      </c>
      <c r="T3075" t="s">
        <v>30</v>
      </c>
    </row>
    <row r="3076" spans="1:23" x14ac:dyDescent="0.25">
      <c r="A3076" t="s">
        <v>19780</v>
      </c>
      <c r="B3076">
        <v>1</v>
      </c>
      <c r="C3076" t="s">
        <v>19781</v>
      </c>
      <c r="D3076" t="s">
        <v>126</v>
      </c>
      <c r="F3076" t="s">
        <v>6231</v>
      </c>
      <c r="G3076">
        <v>81</v>
      </c>
      <c r="H3076" t="s">
        <v>6208</v>
      </c>
      <c r="I3076" t="s">
        <v>19781</v>
      </c>
      <c r="J3076">
        <v>1577</v>
      </c>
      <c r="K3076">
        <v>8</v>
      </c>
      <c r="L3076" t="s">
        <v>7450</v>
      </c>
      <c r="M3076" t="s">
        <v>19782</v>
      </c>
      <c r="N3076">
        <v>35</v>
      </c>
      <c r="O3076" t="s">
        <v>19783</v>
      </c>
      <c r="P3076" t="s">
        <v>126</v>
      </c>
      <c r="T3076" t="s">
        <v>6396</v>
      </c>
      <c r="V3076" t="s">
        <v>19784</v>
      </c>
    </row>
    <row r="3077" spans="1:23" x14ac:dyDescent="0.25">
      <c r="A3077" t="s">
        <v>19785</v>
      </c>
      <c r="B3077">
        <v>1</v>
      </c>
      <c r="C3077" t="s">
        <v>19786</v>
      </c>
      <c r="D3077" t="s">
        <v>31</v>
      </c>
      <c r="E3077" t="s">
        <v>19787</v>
      </c>
      <c r="F3077" t="s">
        <v>6199</v>
      </c>
      <c r="G3077">
        <v>18</v>
      </c>
      <c r="H3077" t="s">
        <v>6421</v>
      </c>
      <c r="I3077" t="s">
        <v>19786</v>
      </c>
      <c r="J3077">
        <v>20149</v>
      </c>
      <c r="K3077">
        <v>8</v>
      </c>
      <c r="L3077" t="s">
        <v>19788</v>
      </c>
      <c r="M3077" t="s">
        <v>19789</v>
      </c>
      <c r="N3077">
        <v>30</v>
      </c>
      <c r="O3077" t="s">
        <v>19790</v>
      </c>
      <c r="P3077" t="s">
        <v>31</v>
      </c>
      <c r="R3077">
        <v>4034949</v>
      </c>
      <c r="S3077">
        <v>1</v>
      </c>
      <c r="T3077" t="s">
        <v>6346</v>
      </c>
      <c r="U3077" t="s">
        <v>68</v>
      </c>
      <c r="V3077" t="s">
        <v>18660</v>
      </c>
      <c r="W3077">
        <v>31482</v>
      </c>
    </row>
    <row r="3078" spans="1:23" x14ac:dyDescent="0.25">
      <c r="A3078" t="s">
        <v>296</v>
      </c>
      <c r="B3078">
        <v>1</v>
      </c>
      <c r="C3078" t="s">
        <v>19791</v>
      </c>
      <c r="D3078" t="s">
        <v>126</v>
      </c>
      <c r="E3078" t="s">
        <v>19792</v>
      </c>
      <c r="F3078" t="s">
        <v>6231</v>
      </c>
      <c r="G3078">
        <v>88</v>
      </c>
      <c r="H3078" t="s">
        <v>6351</v>
      </c>
      <c r="I3078" t="s">
        <v>19791</v>
      </c>
      <c r="J3078">
        <v>13016</v>
      </c>
      <c r="K3078">
        <v>11</v>
      </c>
      <c r="L3078" t="s">
        <v>19010</v>
      </c>
      <c r="M3078" t="s">
        <v>7258</v>
      </c>
      <c r="N3078">
        <v>33</v>
      </c>
      <c r="O3078" t="s">
        <v>19793</v>
      </c>
      <c r="P3078" t="s">
        <v>126</v>
      </c>
      <c r="R3078">
        <v>14085</v>
      </c>
      <c r="T3078" t="s">
        <v>6355</v>
      </c>
      <c r="V3078" t="s">
        <v>19794</v>
      </c>
      <c r="W3078">
        <v>24991</v>
      </c>
    </row>
    <row r="3079" spans="1:23" x14ac:dyDescent="0.25">
      <c r="A3079" t="s">
        <v>19795</v>
      </c>
      <c r="B3079">
        <v>1</v>
      </c>
      <c r="C3079" t="s">
        <v>19796</v>
      </c>
      <c r="D3079" t="s">
        <v>6787</v>
      </c>
      <c r="F3079" t="s">
        <v>6199</v>
      </c>
      <c r="G3079">
        <v>41</v>
      </c>
      <c r="H3079" t="s">
        <v>6947</v>
      </c>
      <c r="I3079" t="s">
        <v>19796</v>
      </c>
      <c r="K3079">
        <v>1</v>
      </c>
      <c r="L3079" t="s">
        <v>6015</v>
      </c>
      <c r="M3079" t="s">
        <v>19797</v>
      </c>
      <c r="N3079">
        <v>24</v>
      </c>
      <c r="O3079" t="s">
        <v>19798</v>
      </c>
      <c r="P3079" t="s">
        <v>64</v>
      </c>
      <c r="T3079" t="s">
        <v>6212</v>
      </c>
      <c r="V3079" t="s">
        <v>19799</v>
      </c>
    </row>
    <row r="3080" spans="1:23" x14ac:dyDescent="0.25">
      <c r="A3080" t="s">
        <v>19800</v>
      </c>
      <c r="B3080">
        <v>1</v>
      </c>
      <c r="C3080" t="s">
        <v>19801</v>
      </c>
      <c r="D3080" t="s">
        <v>64</v>
      </c>
      <c r="F3080" t="s">
        <v>6199</v>
      </c>
      <c r="G3080">
        <v>0</v>
      </c>
      <c r="H3080" t="s">
        <v>6392</v>
      </c>
      <c r="I3080" t="s">
        <v>19801</v>
      </c>
      <c r="J3080">
        <v>17068</v>
      </c>
      <c r="K3080">
        <v>10</v>
      </c>
      <c r="L3080" t="s">
        <v>6283</v>
      </c>
      <c r="M3080" t="s">
        <v>19802</v>
      </c>
      <c r="N3080">
        <v>33</v>
      </c>
      <c r="O3080" t="s">
        <v>19803</v>
      </c>
      <c r="P3080" t="s">
        <v>64</v>
      </c>
      <c r="R3080">
        <v>2517786</v>
      </c>
      <c r="T3080" t="s">
        <v>6446</v>
      </c>
      <c r="V3080" t="s">
        <v>8608</v>
      </c>
      <c r="W3080">
        <v>29199</v>
      </c>
    </row>
    <row r="3081" spans="1:23" x14ac:dyDescent="0.25">
      <c r="A3081" t="s">
        <v>19804</v>
      </c>
      <c r="B3081">
        <v>1</v>
      </c>
      <c r="C3081" t="s">
        <v>19805</v>
      </c>
      <c r="D3081" t="s">
        <v>64</v>
      </c>
      <c r="F3081" t="s">
        <v>6199</v>
      </c>
      <c r="G3081">
        <v>34</v>
      </c>
      <c r="H3081" t="s">
        <v>6462</v>
      </c>
      <c r="I3081" t="s">
        <v>19805</v>
      </c>
      <c r="J3081">
        <v>22192</v>
      </c>
      <c r="K3081">
        <v>2</v>
      </c>
      <c r="L3081" t="s">
        <v>10522</v>
      </c>
      <c r="M3081" t="s">
        <v>19806</v>
      </c>
      <c r="N3081">
        <v>24</v>
      </c>
      <c r="O3081" t="s">
        <v>19807</v>
      </c>
      <c r="P3081" t="s">
        <v>64</v>
      </c>
      <c r="T3081" t="s">
        <v>6264</v>
      </c>
      <c r="V3081" t="s">
        <v>19808</v>
      </c>
      <c r="W3081">
        <v>33003</v>
      </c>
    </row>
    <row r="3082" spans="1:23" x14ac:dyDescent="0.25">
      <c r="A3082" t="s">
        <v>505</v>
      </c>
      <c r="B3082">
        <v>1</v>
      </c>
      <c r="C3082" t="s">
        <v>19809</v>
      </c>
      <c r="D3082" t="s">
        <v>102</v>
      </c>
      <c r="E3082" t="s">
        <v>19810</v>
      </c>
      <c r="F3082" t="s">
        <v>6231</v>
      </c>
      <c r="G3082">
        <v>17</v>
      </c>
      <c r="H3082" t="s">
        <v>7189</v>
      </c>
      <c r="I3082" t="s">
        <v>19809</v>
      </c>
      <c r="J3082">
        <v>16122</v>
      </c>
      <c r="K3082">
        <v>8</v>
      </c>
      <c r="L3082" t="s">
        <v>6778</v>
      </c>
      <c r="M3082" t="s">
        <v>7833</v>
      </c>
      <c r="N3082">
        <v>30</v>
      </c>
      <c r="O3082" t="s">
        <v>19811</v>
      </c>
      <c r="P3082" t="s">
        <v>102</v>
      </c>
      <c r="R3082">
        <v>16922</v>
      </c>
      <c r="T3082" t="s">
        <v>6219</v>
      </c>
      <c r="V3082" t="s">
        <v>15900</v>
      </c>
      <c r="W3082">
        <v>27767</v>
      </c>
    </row>
    <row r="3083" spans="1:23" x14ac:dyDescent="0.25">
      <c r="A3083" t="s">
        <v>19812</v>
      </c>
      <c r="B3083">
        <v>1</v>
      </c>
      <c r="C3083" t="s">
        <v>19813</v>
      </c>
      <c r="F3083" t="s">
        <v>6231</v>
      </c>
      <c r="G3083">
        <v>0</v>
      </c>
      <c r="H3083" t="s">
        <v>30</v>
      </c>
      <c r="I3083" t="s">
        <v>19813</v>
      </c>
      <c r="J3083">
        <v>17895</v>
      </c>
      <c r="L3083" t="s">
        <v>19814</v>
      </c>
      <c r="M3083" t="s">
        <v>19815</v>
      </c>
      <c r="O3083" t="s">
        <v>19816</v>
      </c>
      <c r="P3083" t="s">
        <v>30</v>
      </c>
      <c r="T3083" t="s">
        <v>30</v>
      </c>
    </row>
    <row r="3084" spans="1:23" x14ac:dyDescent="0.25">
      <c r="A3084" t="s">
        <v>796</v>
      </c>
      <c r="B3084">
        <v>1</v>
      </c>
      <c r="C3084" t="s">
        <v>19817</v>
      </c>
      <c r="D3084" t="s">
        <v>102</v>
      </c>
      <c r="E3084" t="s">
        <v>19818</v>
      </c>
      <c r="F3084" t="s">
        <v>6231</v>
      </c>
      <c r="G3084">
        <v>13</v>
      </c>
      <c r="H3084" t="s">
        <v>6860</v>
      </c>
      <c r="I3084" t="s">
        <v>19817</v>
      </c>
      <c r="J3084">
        <v>16480</v>
      </c>
      <c r="K3084">
        <v>6</v>
      </c>
      <c r="L3084" t="s">
        <v>6811</v>
      </c>
      <c r="M3084" t="s">
        <v>19819</v>
      </c>
      <c r="N3084">
        <v>29</v>
      </c>
      <c r="O3084" t="s">
        <v>19820</v>
      </c>
      <c r="P3084" t="s">
        <v>102</v>
      </c>
      <c r="R3084">
        <v>16960</v>
      </c>
      <c r="T3084" t="s">
        <v>6757</v>
      </c>
      <c r="V3084" t="s">
        <v>19821</v>
      </c>
      <c r="W3084">
        <v>27764</v>
      </c>
    </row>
    <row r="3085" spans="1:23" x14ac:dyDescent="0.25">
      <c r="A3085" t="s">
        <v>1592</v>
      </c>
      <c r="B3085">
        <v>1</v>
      </c>
      <c r="C3085" t="s">
        <v>1591</v>
      </c>
      <c r="D3085" t="s">
        <v>64</v>
      </c>
      <c r="F3085" t="s">
        <v>6199</v>
      </c>
      <c r="G3085">
        <v>10</v>
      </c>
      <c r="H3085" t="s">
        <v>6776</v>
      </c>
      <c r="I3085" t="s">
        <v>1591</v>
      </c>
      <c r="J3085">
        <v>26835</v>
      </c>
      <c r="K3085">
        <v>0</v>
      </c>
      <c r="L3085" t="s">
        <v>19822</v>
      </c>
      <c r="M3085" t="s">
        <v>6790</v>
      </c>
      <c r="N3085">
        <v>22</v>
      </c>
      <c r="O3085" t="s">
        <v>19823</v>
      </c>
      <c r="P3085" t="s">
        <v>64</v>
      </c>
      <c r="S3085">
        <v>3</v>
      </c>
      <c r="T3085" t="s">
        <v>6346</v>
      </c>
      <c r="U3085" t="s">
        <v>62</v>
      </c>
      <c r="V3085" t="s">
        <v>18885</v>
      </c>
    </row>
    <row r="3086" spans="1:23" x14ac:dyDescent="0.25">
      <c r="A3086" t="s">
        <v>19824</v>
      </c>
      <c r="B3086">
        <v>1</v>
      </c>
      <c r="C3086" t="s">
        <v>19825</v>
      </c>
      <c r="D3086" t="s">
        <v>102</v>
      </c>
      <c r="E3086" t="s">
        <v>19826</v>
      </c>
      <c r="F3086" t="s">
        <v>6231</v>
      </c>
      <c r="G3086">
        <v>15</v>
      </c>
      <c r="H3086" t="s">
        <v>6629</v>
      </c>
      <c r="I3086" t="s">
        <v>19825</v>
      </c>
      <c r="J3086">
        <v>20107</v>
      </c>
      <c r="K3086">
        <v>4</v>
      </c>
      <c r="L3086" t="s">
        <v>19827</v>
      </c>
      <c r="M3086" t="s">
        <v>19422</v>
      </c>
      <c r="N3086">
        <v>26</v>
      </c>
      <c r="O3086" t="s">
        <v>19828</v>
      </c>
      <c r="P3086" t="s">
        <v>102</v>
      </c>
      <c r="R3086">
        <v>3128251</v>
      </c>
      <c r="T3086" t="s">
        <v>6204</v>
      </c>
      <c r="V3086" t="s">
        <v>19829</v>
      </c>
      <c r="W3086">
        <v>31397</v>
      </c>
    </row>
    <row r="3087" spans="1:23" x14ac:dyDescent="0.25">
      <c r="A3087" t="s">
        <v>2507</v>
      </c>
      <c r="B3087">
        <v>1</v>
      </c>
      <c r="C3087" t="s">
        <v>2810</v>
      </c>
      <c r="D3087" t="s">
        <v>102</v>
      </c>
      <c r="F3087" t="s">
        <v>6199</v>
      </c>
      <c r="G3087">
        <v>84</v>
      </c>
      <c r="H3087" t="s">
        <v>6547</v>
      </c>
      <c r="I3087" t="s">
        <v>2810</v>
      </c>
      <c r="J3087">
        <v>26422</v>
      </c>
      <c r="K3087">
        <v>1</v>
      </c>
      <c r="L3087" t="s">
        <v>12937</v>
      </c>
      <c r="M3087" t="s">
        <v>19830</v>
      </c>
      <c r="N3087">
        <v>24</v>
      </c>
      <c r="O3087" t="s">
        <v>19831</v>
      </c>
      <c r="P3087" t="s">
        <v>102</v>
      </c>
      <c r="S3087">
        <v>9</v>
      </c>
      <c r="T3087" t="s">
        <v>6454</v>
      </c>
      <c r="U3087" t="s">
        <v>2268</v>
      </c>
      <c r="V3087" t="s">
        <v>19832</v>
      </c>
    </row>
    <row r="3088" spans="1:23" x14ac:dyDescent="0.25">
      <c r="A3088" t="s">
        <v>861</v>
      </c>
      <c r="B3088">
        <v>1</v>
      </c>
      <c r="C3088" t="s">
        <v>19833</v>
      </c>
      <c r="D3088" t="s">
        <v>6787</v>
      </c>
      <c r="E3088" t="s">
        <v>19834</v>
      </c>
      <c r="F3088" t="s">
        <v>6231</v>
      </c>
      <c r="G3088">
        <v>44</v>
      </c>
      <c r="H3088" t="s">
        <v>6658</v>
      </c>
      <c r="I3088" t="s">
        <v>19833</v>
      </c>
      <c r="J3088">
        <v>19541</v>
      </c>
      <c r="K3088">
        <v>5</v>
      </c>
      <c r="L3088" t="s">
        <v>7335</v>
      </c>
      <c r="M3088" t="s">
        <v>6796</v>
      </c>
      <c r="N3088">
        <v>28</v>
      </c>
      <c r="O3088" t="s">
        <v>19835</v>
      </c>
      <c r="P3088" t="s">
        <v>64</v>
      </c>
      <c r="R3088">
        <v>2981212</v>
      </c>
      <c r="T3088" t="s">
        <v>6219</v>
      </c>
      <c r="V3088" t="s">
        <v>13017</v>
      </c>
      <c r="W3088">
        <v>30739</v>
      </c>
    </row>
    <row r="3089" spans="1:23" x14ac:dyDescent="0.25">
      <c r="A3089" t="s">
        <v>19836</v>
      </c>
      <c r="B3089">
        <v>1</v>
      </c>
      <c r="C3089" t="s">
        <v>19837</v>
      </c>
      <c r="F3089" t="s">
        <v>6231</v>
      </c>
      <c r="G3089">
        <v>0</v>
      </c>
      <c r="H3089" t="s">
        <v>30</v>
      </c>
      <c r="I3089" t="s">
        <v>19837</v>
      </c>
      <c r="J3089">
        <v>17843</v>
      </c>
      <c r="K3089">
        <v>0</v>
      </c>
      <c r="L3089" t="s">
        <v>19838</v>
      </c>
      <c r="M3089" t="s">
        <v>6869</v>
      </c>
      <c r="O3089" t="s">
        <v>19839</v>
      </c>
      <c r="P3089" t="s">
        <v>30</v>
      </c>
      <c r="T3089" t="s">
        <v>30</v>
      </c>
    </row>
    <row r="3090" spans="1:23" x14ac:dyDescent="0.25">
      <c r="A3090" t="s">
        <v>19840</v>
      </c>
      <c r="B3090">
        <v>1</v>
      </c>
      <c r="C3090" t="s">
        <v>19841</v>
      </c>
      <c r="D3090" t="s">
        <v>64</v>
      </c>
      <c r="F3090" t="s">
        <v>6199</v>
      </c>
      <c r="H3090" t="s">
        <v>7690</v>
      </c>
      <c r="I3090" t="s">
        <v>19841</v>
      </c>
      <c r="K3090">
        <v>1</v>
      </c>
      <c r="L3090" t="s">
        <v>7574</v>
      </c>
      <c r="M3090" t="s">
        <v>17938</v>
      </c>
      <c r="N3090">
        <v>24</v>
      </c>
      <c r="O3090" t="s">
        <v>19842</v>
      </c>
      <c r="P3090" t="s">
        <v>64</v>
      </c>
      <c r="T3090" t="s">
        <v>6313</v>
      </c>
      <c r="V3090" t="s">
        <v>19843</v>
      </c>
    </row>
    <row r="3091" spans="1:23" x14ac:dyDescent="0.25">
      <c r="A3091" t="s">
        <v>302</v>
      </c>
      <c r="B3091">
        <v>1</v>
      </c>
      <c r="C3091" t="s">
        <v>19844</v>
      </c>
      <c r="D3091" t="s">
        <v>102</v>
      </c>
      <c r="E3091" t="s">
        <v>19845</v>
      </c>
      <c r="F3091" t="s">
        <v>6199</v>
      </c>
      <c r="G3091">
        <v>80</v>
      </c>
      <c r="H3091" t="s">
        <v>6383</v>
      </c>
      <c r="I3091" t="s">
        <v>19844</v>
      </c>
      <c r="J3091">
        <v>18361</v>
      </c>
      <c r="K3091">
        <v>6</v>
      </c>
      <c r="L3091" t="s">
        <v>19846</v>
      </c>
      <c r="M3091" t="s">
        <v>10697</v>
      </c>
      <c r="N3091">
        <v>28</v>
      </c>
      <c r="O3091" t="s">
        <v>19847</v>
      </c>
      <c r="P3091" t="s">
        <v>102</v>
      </c>
      <c r="R3091">
        <v>2983209</v>
      </c>
      <c r="T3091" t="s">
        <v>6219</v>
      </c>
      <c r="V3091" t="s">
        <v>19848</v>
      </c>
      <c r="W3091">
        <v>29609</v>
      </c>
    </row>
    <row r="3092" spans="1:23" x14ac:dyDescent="0.25">
      <c r="A3092" t="s">
        <v>1103</v>
      </c>
      <c r="B3092">
        <v>1</v>
      </c>
      <c r="C3092" t="s">
        <v>1102</v>
      </c>
      <c r="D3092" t="s">
        <v>102</v>
      </c>
      <c r="F3092" t="s">
        <v>6199</v>
      </c>
      <c r="G3092">
        <v>7</v>
      </c>
      <c r="H3092" t="s">
        <v>6647</v>
      </c>
      <c r="I3092" t="s">
        <v>1102</v>
      </c>
      <c r="J3092">
        <v>24933</v>
      </c>
      <c r="K3092">
        <v>2</v>
      </c>
      <c r="L3092" t="s">
        <v>6734</v>
      </c>
      <c r="M3092" t="s">
        <v>6452</v>
      </c>
      <c r="N3092">
        <v>23</v>
      </c>
      <c r="O3092" t="s">
        <v>19849</v>
      </c>
      <c r="P3092" t="s">
        <v>102</v>
      </c>
      <c r="S3092">
        <v>1</v>
      </c>
      <c r="T3092" t="s">
        <v>6212</v>
      </c>
      <c r="U3092" t="s">
        <v>2322</v>
      </c>
      <c r="V3092" t="s">
        <v>19850</v>
      </c>
    </row>
    <row r="3093" spans="1:23" x14ac:dyDescent="0.25">
      <c r="A3093" t="s">
        <v>19851</v>
      </c>
      <c r="B3093">
        <v>1</v>
      </c>
      <c r="C3093" t="s">
        <v>19852</v>
      </c>
      <c r="D3093" t="s">
        <v>126</v>
      </c>
      <c r="E3093" t="s">
        <v>19853</v>
      </c>
      <c r="F3093" t="s">
        <v>6199</v>
      </c>
      <c r="G3093">
        <v>40</v>
      </c>
      <c r="H3093" t="s">
        <v>6956</v>
      </c>
      <c r="I3093" t="s">
        <v>19852</v>
      </c>
      <c r="J3093">
        <v>20424</v>
      </c>
      <c r="K3093">
        <v>4</v>
      </c>
      <c r="L3093" t="s">
        <v>7392</v>
      </c>
      <c r="M3093" t="s">
        <v>19854</v>
      </c>
      <c r="N3093">
        <v>26</v>
      </c>
      <c r="O3093" t="s">
        <v>19855</v>
      </c>
      <c r="P3093" t="s">
        <v>126</v>
      </c>
      <c r="R3093">
        <v>3935107</v>
      </c>
      <c r="T3093" t="s">
        <v>6264</v>
      </c>
      <c r="V3093" t="s">
        <v>19856</v>
      </c>
      <c r="W3093">
        <v>31684</v>
      </c>
    </row>
    <row r="3094" spans="1:23" x14ac:dyDescent="0.25">
      <c r="A3094" t="s">
        <v>19857</v>
      </c>
      <c r="B3094">
        <v>2</v>
      </c>
      <c r="C3094" t="s">
        <v>19858</v>
      </c>
      <c r="D3094" t="s">
        <v>102</v>
      </c>
      <c r="F3094" t="s">
        <v>6199</v>
      </c>
      <c r="G3094">
        <v>82</v>
      </c>
      <c r="H3094" t="s">
        <v>7341</v>
      </c>
      <c r="I3094" t="s">
        <v>19858</v>
      </c>
      <c r="K3094">
        <v>1</v>
      </c>
      <c r="L3094" t="s">
        <v>10655</v>
      </c>
      <c r="M3094" t="s">
        <v>19859</v>
      </c>
      <c r="N3094">
        <v>25</v>
      </c>
      <c r="O3094" t="s">
        <v>19860</v>
      </c>
      <c r="P3094" t="s">
        <v>102</v>
      </c>
      <c r="T3094" t="s">
        <v>6264</v>
      </c>
      <c r="V3094" t="s">
        <v>9795</v>
      </c>
    </row>
    <row r="3095" spans="1:23" x14ac:dyDescent="0.25">
      <c r="A3095" t="s">
        <v>19857</v>
      </c>
      <c r="B3095">
        <v>2</v>
      </c>
      <c r="C3095" t="s">
        <v>19861</v>
      </c>
      <c r="D3095" t="s">
        <v>102</v>
      </c>
      <c r="F3095" t="s">
        <v>6199</v>
      </c>
      <c r="G3095">
        <v>9</v>
      </c>
      <c r="H3095" t="s">
        <v>7768</v>
      </c>
      <c r="I3095" t="s">
        <v>19861</v>
      </c>
      <c r="K3095">
        <v>1</v>
      </c>
      <c r="L3095" t="s">
        <v>10655</v>
      </c>
      <c r="M3095" t="s">
        <v>19859</v>
      </c>
      <c r="O3095" t="s">
        <v>19860</v>
      </c>
      <c r="P3095" t="s">
        <v>102</v>
      </c>
      <c r="T3095" t="s">
        <v>6219</v>
      </c>
    </row>
    <row r="3096" spans="1:23" x14ac:dyDescent="0.25">
      <c r="A3096" t="s">
        <v>19862</v>
      </c>
      <c r="B3096">
        <v>1</v>
      </c>
      <c r="C3096" t="s">
        <v>19863</v>
      </c>
      <c r="D3096" t="s">
        <v>126</v>
      </c>
      <c r="F3096" t="s">
        <v>6199</v>
      </c>
      <c r="H3096" t="s">
        <v>6359</v>
      </c>
      <c r="I3096" t="s">
        <v>19863</v>
      </c>
      <c r="K3096">
        <v>1</v>
      </c>
      <c r="L3096" t="s">
        <v>6869</v>
      </c>
      <c r="M3096" t="s">
        <v>19864</v>
      </c>
      <c r="N3096">
        <v>25</v>
      </c>
      <c r="O3096" t="s">
        <v>19865</v>
      </c>
      <c r="P3096" t="s">
        <v>126</v>
      </c>
      <c r="T3096" t="s">
        <v>6363</v>
      </c>
      <c r="V3096" t="s">
        <v>19866</v>
      </c>
    </row>
    <row r="3097" spans="1:23" x14ac:dyDescent="0.25">
      <c r="A3097" t="s">
        <v>19867</v>
      </c>
      <c r="B3097">
        <v>1</v>
      </c>
      <c r="C3097" t="s">
        <v>19868</v>
      </c>
      <c r="D3097" t="s">
        <v>6610</v>
      </c>
      <c r="E3097" t="s">
        <v>19869</v>
      </c>
      <c r="F3097" t="s">
        <v>6199</v>
      </c>
      <c r="G3097">
        <v>39</v>
      </c>
      <c r="H3097" t="s">
        <v>6629</v>
      </c>
      <c r="I3097" t="s">
        <v>19868</v>
      </c>
      <c r="J3097">
        <v>16438</v>
      </c>
      <c r="K3097">
        <v>11</v>
      </c>
      <c r="L3097" t="s">
        <v>18849</v>
      </c>
      <c r="M3097" t="s">
        <v>19870</v>
      </c>
      <c r="N3097">
        <v>34</v>
      </c>
      <c r="O3097" t="s">
        <v>19871</v>
      </c>
      <c r="P3097" t="s">
        <v>6610</v>
      </c>
      <c r="R3097">
        <v>16863</v>
      </c>
      <c r="T3097" t="s">
        <v>6227</v>
      </c>
      <c r="V3097" t="s">
        <v>19872</v>
      </c>
      <c r="W3097">
        <v>27719</v>
      </c>
    </row>
    <row r="3098" spans="1:23" x14ac:dyDescent="0.25">
      <c r="A3098" t="s">
        <v>19873</v>
      </c>
      <c r="B3098">
        <v>1</v>
      </c>
      <c r="C3098" t="s">
        <v>19874</v>
      </c>
      <c r="D3098" t="s">
        <v>102</v>
      </c>
      <c r="F3098" t="s">
        <v>6231</v>
      </c>
      <c r="G3098">
        <v>87</v>
      </c>
      <c r="H3098" t="s">
        <v>6232</v>
      </c>
      <c r="I3098" t="s">
        <v>19874</v>
      </c>
      <c r="J3098">
        <v>13817</v>
      </c>
      <c r="K3098">
        <v>4</v>
      </c>
      <c r="L3098" t="s">
        <v>7075</v>
      </c>
      <c r="M3098" t="s">
        <v>7640</v>
      </c>
      <c r="N3098">
        <v>27</v>
      </c>
      <c r="O3098" t="s">
        <v>19875</v>
      </c>
      <c r="P3098" t="s">
        <v>102</v>
      </c>
      <c r="R3098">
        <v>14910</v>
      </c>
      <c r="T3098" t="s">
        <v>6396</v>
      </c>
      <c r="V3098" t="s">
        <v>19876</v>
      </c>
      <c r="W3098">
        <v>25753</v>
      </c>
    </row>
    <row r="3099" spans="1:23" x14ac:dyDescent="0.25">
      <c r="A3099" t="s">
        <v>1402</v>
      </c>
      <c r="B3099">
        <v>1</v>
      </c>
      <c r="C3099" t="s">
        <v>1401</v>
      </c>
      <c r="D3099" t="s">
        <v>64</v>
      </c>
      <c r="E3099" t="s">
        <v>19877</v>
      </c>
      <c r="F3099" t="s">
        <v>6199</v>
      </c>
      <c r="G3099">
        <v>32</v>
      </c>
      <c r="H3099" t="s">
        <v>6462</v>
      </c>
      <c r="I3099" t="s">
        <v>1401</v>
      </c>
      <c r="J3099">
        <v>20882</v>
      </c>
      <c r="K3099">
        <v>7</v>
      </c>
      <c r="L3099" t="s">
        <v>6678</v>
      </c>
      <c r="M3099" t="s">
        <v>6486</v>
      </c>
      <c r="N3099">
        <v>29</v>
      </c>
      <c r="O3099" t="s">
        <v>19878</v>
      </c>
      <c r="P3099" t="s">
        <v>64</v>
      </c>
      <c r="R3099">
        <v>4035538</v>
      </c>
      <c r="S3099">
        <v>1</v>
      </c>
      <c r="T3099" t="s">
        <v>6346</v>
      </c>
      <c r="U3099" t="s">
        <v>2219</v>
      </c>
      <c r="V3099" t="s">
        <v>13471</v>
      </c>
      <c r="W3099">
        <v>31905</v>
      </c>
    </row>
    <row r="3100" spans="1:23" x14ac:dyDescent="0.25">
      <c r="A3100" t="s">
        <v>612</v>
      </c>
      <c r="B3100">
        <v>1</v>
      </c>
      <c r="C3100" t="s">
        <v>19879</v>
      </c>
      <c r="D3100" t="s">
        <v>126</v>
      </c>
      <c r="E3100" t="s">
        <v>19880</v>
      </c>
      <c r="F3100" t="s">
        <v>6925</v>
      </c>
      <c r="G3100">
        <v>45</v>
      </c>
      <c r="H3100" t="s">
        <v>6359</v>
      </c>
      <c r="I3100" t="s">
        <v>19879</v>
      </c>
      <c r="J3100">
        <v>17021</v>
      </c>
      <c r="K3100">
        <v>5</v>
      </c>
      <c r="L3100" t="s">
        <v>6901</v>
      </c>
      <c r="M3100" t="s">
        <v>19748</v>
      </c>
      <c r="N3100">
        <v>29</v>
      </c>
      <c r="O3100" t="s">
        <v>19881</v>
      </c>
      <c r="P3100" t="s">
        <v>126</v>
      </c>
      <c r="R3100">
        <v>3039924</v>
      </c>
      <c r="T3100" t="s">
        <v>6249</v>
      </c>
      <c r="V3100" t="s">
        <v>19882</v>
      </c>
      <c r="W3100">
        <v>29034</v>
      </c>
    </row>
    <row r="3101" spans="1:23" x14ac:dyDescent="0.25">
      <c r="A3101" t="s">
        <v>606</v>
      </c>
      <c r="B3101">
        <v>1</v>
      </c>
      <c r="C3101" t="s">
        <v>19883</v>
      </c>
      <c r="D3101" t="s">
        <v>126</v>
      </c>
      <c r="F3101" t="s">
        <v>6231</v>
      </c>
      <c r="G3101">
        <v>86</v>
      </c>
      <c r="H3101" t="s">
        <v>6200</v>
      </c>
      <c r="I3101" t="s">
        <v>19883</v>
      </c>
      <c r="J3101">
        <v>16973</v>
      </c>
      <c r="K3101">
        <v>5</v>
      </c>
      <c r="L3101" t="s">
        <v>19884</v>
      </c>
      <c r="M3101" t="s">
        <v>19885</v>
      </c>
      <c r="N3101">
        <v>27</v>
      </c>
      <c r="O3101" t="s">
        <v>19886</v>
      </c>
      <c r="P3101" t="s">
        <v>126</v>
      </c>
      <c r="R3101">
        <v>2582311</v>
      </c>
      <c r="T3101" t="s">
        <v>6757</v>
      </c>
      <c r="V3101" t="s">
        <v>19887</v>
      </c>
      <c r="W3101">
        <v>28601</v>
      </c>
    </row>
    <row r="3102" spans="1:23" x14ac:dyDescent="0.25">
      <c r="A3102" t="s">
        <v>19888</v>
      </c>
      <c r="B3102">
        <v>1</v>
      </c>
      <c r="C3102" t="s">
        <v>19889</v>
      </c>
      <c r="D3102" t="s">
        <v>64</v>
      </c>
      <c r="E3102" t="s">
        <v>19890</v>
      </c>
      <c r="F3102" t="s">
        <v>6231</v>
      </c>
      <c r="G3102">
        <v>0</v>
      </c>
      <c r="H3102" t="s">
        <v>6239</v>
      </c>
      <c r="I3102" t="s">
        <v>19889</v>
      </c>
      <c r="J3102">
        <v>16309</v>
      </c>
      <c r="K3102">
        <v>8</v>
      </c>
      <c r="L3102" t="s">
        <v>6933</v>
      </c>
      <c r="M3102" t="s">
        <v>19891</v>
      </c>
      <c r="N3102">
        <v>29</v>
      </c>
      <c r="O3102" t="s">
        <v>19892</v>
      </c>
      <c r="P3102" t="s">
        <v>64</v>
      </c>
      <c r="R3102">
        <v>17396</v>
      </c>
      <c r="T3102" t="s">
        <v>6219</v>
      </c>
      <c r="V3102" t="s">
        <v>19893</v>
      </c>
      <c r="W3102">
        <v>28185</v>
      </c>
    </row>
    <row r="3103" spans="1:23" x14ac:dyDescent="0.25">
      <c r="A3103" t="s">
        <v>19894</v>
      </c>
      <c r="B3103">
        <v>1</v>
      </c>
      <c r="C3103" t="s">
        <v>19895</v>
      </c>
      <c r="D3103" t="s">
        <v>6787</v>
      </c>
      <c r="E3103" t="s">
        <v>19896</v>
      </c>
      <c r="F3103" t="s">
        <v>6231</v>
      </c>
      <c r="G3103">
        <v>35</v>
      </c>
      <c r="H3103" t="s">
        <v>6746</v>
      </c>
      <c r="I3103" t="s">
        <v>19895</v>
      </c>
      <c r="J3103">
        <v>20405</v>
      </c>
      <c r="K3103">
        <v>4</v>
      </c>
      <c r="L3103" t="s">
        <v>18011</v>
      </c>
      <c r="M3103" t="s">
        <v>8205</v>
      </c>
      <c r="N3103">
        <v>25</v>
      </c>
      <c r="O3103" t="s">
        <v>19897</v>
      </c>
      <c r="P3103" t="s">
        <v>64</v>
      </c>
      <c r="R3103">
        <v>3116375</v>
      </c>
      <c r="T3103" t="s">
        <v>6212</v>
      </c>
      <c r="V3103" t="s">
        <v>19898</v>
      </c>
      <c r="W3103">
        <v>31443</v>
      </c>
    </row>
    <row r="3104" spans="1:23" x14ac:dyDescent="0.25">
      <c r="A3104" t="s">
        <v>19899</v>
      </c>
      <c r="B3104">
        <v>1</v>
      </c>
      <c r="C3104" t="s">
        <v>19900</v>
      </c>
      <c r="D3104" t="s">
        <v>6610</v>
      </c>
      <c r="F3104" t="s">
        <v>6199</v>
      </c>
      <c r="G3104">
        <v>0</v>
      </c>
      <c r="H3104" t="s">
        <v>6553</v>
      </c>
      <c r="I3104" t="s">
        <v>19900</v>
      </c>
      <c r="K3104">
        <v>1</v>
      </c>
      <c r="L3104" t="s">
        <v>6778</v>
      </c>
      <c r="M3104" t="s">
        <v>6796</v>
      </c>
      <c r="O3104" t="s">
        <v>19901</v>
      </c>
      <c r="P3104" t="s">
        <v>6610</v>
      </c>
      <c r="T3104" t="s">
        <v>6355</v>
      </c>
    </row>
    <row r="3105" spans="1:23" x14ac:dyDescent="0.25">
      <c r="A3105" t="s">
        <v>477</v>
      </c>
      <c r="B3105">
        <v>1</v>
      </c>
      <c r="C3105" t="s">
        <v>19902</v>
      </c>
      <c r="D3105" t="s">
        <v>64</v>
      </c>
      <c r="E3105" t="s">
        <v>19903</v>
      </c>
      <c r="F3105" t="s">
        <v>6231</v>
      </c>
      <c r="G3105">
        <v>34</v>
      </c>
      <c r="H3105" t="s">
        <v>6232</v>
      </c>
      <c r="I3105" t="s">
        <v>19902</v>
      </c>
      <c r="J3105">
        <v>16934</v>
      </c>
      <c r="K3105">
        <v>7</v>
      </c>
      <c r="L3105" t="s">
        <v>7102</v>
      </c>
      <c r="M3105" t="s">
        <v>19904</v>
      </c>
      <c r="N3105">
        <v>31</v>
      </c>
      <c r="O3105" t="s">
        <v>19905</v>
      </c>
      <c r="P3105" t="s">
        <v>64</v>
      </c>
      <c r="R3105">
        <v>3043097</v>
      </c>
      <c r="T3105" t="s">
        <v>6313</v>
      </c>
      <c r="V3105" t="s">
        <v>10990</v>
      </c>
      <c r="W3105">
        <v>28562</v>
      </c>
    </row>
    <row r="3106" spans="1:23" x14ac:dyDescent="0.25">
      <c r="A3106" t="s">
        <v>19906</v>
      </c>
      <c r="B3106">
        <v>1</v>
      </c>
      <c r="C3106" t="s">
        <v>19907</v>
      </c>
      <c r="D3106" t="s">
        <v>102</v>
      </c>
      <c r="F3106" t="s">
        <v>6199</v>
      </c>
      <c r="G3106">
        <v>0</v>
      </c>
      <c r="H3106" t="s">
        <v>6421</v>
      </c>
      <c r="I3106" t="s">
        <v>19907</v>
      </c>
      <c r="K3106">
        <v>1</v>
      </c>
      <c r="L3106" t="s">
        <v>6560</v>
      </c>
      <c r="M3106" t="s">
        <v>19908</v>
      </c>
      <c r="O3106" t="s">
        <v>19909</v>
      </c>
      <c r="P3106" t="s">
        <v>102</v>
      </c>
      <c r="T3106" t="s">
        <v>6212</v>
      </c>
    </row>
    <row r="3107" spans="1:23" x14ac:dyDescent="0.25">
      <c r="A3107" t="s">
        <v>19910</v>
      </c>
      <c r="B3107">
        <v>1</v>
      </c>
      <c r="C3107" t="s">
        <v>19911</v>
      </c>
      <c r="D3107" t="s">
        <v>29</v>
      </c>
      <c r="F3107" t="s">
        <v>6199</v>
      </c>
      <c r="H3107" t="s">
        <v>6421</v>
      </c>
      <c r="I3107" t="s">
        <v>19911</v>
      </c>
      <c r="K3107">
        <v>0</v>
      </c>
      <c r="L3107" t="s">
        <v>19912</v>
      </c>
      <c r="M3107" t="s">
        <v>19913</v>
      </c>
      <c r="O3107" t="s">
        <v>19914</v>
      </c>
      <c r="P3107" t="s">
        <v>29</v>
      </c>
      <c r="T3107" t="s">
        <v>6219</v>
      </c>
    </row>
    <row r="3108" spans="1:23" x14ac:dyDescent="0.25">
      <c r="A3108" t="s">
        <v>19915</v>
      </c>
      <c r="B3108">
        <v>1</v>
      </c>
      <c r="C3108" t="s">
        <v>19916</v>
      </c>
      <c r="D3108" t="s">
        <v>102</v>
      </c>
      <c r="F3108" t="s">
        <v>6199</v>
      </c>
      <c r="G3108">
        <v>82</v>
      </c>
      <c r="H3108" t="s">
        <v>6421</v>
      </c>
      <c r="I3108" t="s">
        <v>19916</v>
      </c>
      <c r="J3108">
        <v>25938</v>
      </c>
      <c r="K3108">
        <v>0</v>
      </c>
      <c r="L3108" t="s">
        <v>9250</v>
      </c>
      <c r="M3108" t="s">
        <v>7129</v>
      </c>
      <c r="O3108" t="s">
        <v>19917</v>
      </c>
      <c r="P3108" t="s">
        <v>102</v>
      </c>
      <c r="T3108" t="s">
        <v>6346</v>
      </c>
      <c r="U3108" t="s">
        <v>2229</v>
      </c>
    </row>
    <row r="3109" spans="1:23" x14ac:dyDescent="0.25">
      <c r="A3109" t="s">
        <v>19918</v>
      </c>
      <c r="B3109">
        <v>1</v>
      </c>
      <c r="C3109" t="s">
        <v>19919</v>
      </c>
      <c r="F3109" t="s">
        <v>6199</v>
      </c>
      <c r="G3109">
        <v>0</v>
      </c>
      <c r="H3109" t="s">
        <v>6868</v>
      </c>
      <c r="I3109" t="s">
        <v>19919</v>
      </c>
      <c r="J3109">
        <v>17370</v>
      </c>
      <c r="K3109">
        <v>11</v>
      </c>
      <c r="L3109" t="s">
        <v>19920</v>
      </c>
      <c r="M3109" t="s">
        <v>9474</v>
      </c>
      <c r="N3109">
        <v>34</v>
      </c>
      <c r="O3109" t="s">
        <v>19921</v>
      </c>
      <c r="P3109" t="s">
        <v>30</v>
      </c>
      <c r="T3109" t="s">
        <v>6204</v>
      </c>
      <c r="V3109" t="s">
        <v>8418</v>
      </c>
    </row>
    <row r="3110" spans="1:23" x14ac:dyDescent="0.25">
      <c r="A3110" t="s">
        <v>5506</v>
      </c>
      <c r="B3110">
        <v>1</v>
      </c>
      <c r="C3110" t="s">
        <v>5507</v>
      </c>
      <c r="D3110" t="s">
        <v>64</v>
      </c>
      <c r="E3110" t="s">
        <v>19922</v>
      </c>
      <c r="F3110" t="s">
        <v>6199</v>
      </c>
      <c r="G3110">
        <v>23</v>
      </c>
      <c r="H3110" t="s">
        <v>6629</v>
      </c>
      <c r="I3110" t="s">
        <v>5507</v>
      </c>
      <c r="J3110">
        <v>20743</v>
      </c>
      <c r="K3110">
        <v>3</v>
      </c>
      <c r="L3110" t="s">
        <v>19923</v>
      </c>
      <c r="M3110" t="s">
        <v>19924</v>
      </c>
      <c r="N3110">
        <v>25</v>
      </c>
      <c r="O3110" t="s">
        <v>19925</v>
      </c>
      <c r="P3110" t="s">
        <v>64</v>
      </c>
      <c r="R3110">
        <v>3923397</v>
      </c>
      <c r="T3110" t="s">
        <v>6346</v>
      </c>
      <c r="V3110" t="s">
        <v>19926</v>
      </c>
      <c r="W3110">
        <v>31972</v>
      </c>
    </row>
    <row r="3111" spans="1:23" x14ac:dyDescent="0.25">
      <c r="A3111" t="s">
        <v>748</v>
      </c>
      <c r="B3111">
        <v>1</v>
      </c>
      <c r="C3111" t="s">
        <v>19927</v>
      </c>
      <c r="D3111" t="s">
        <v>102</v>
      </c>
      <c r="E3111" t="s">
        <v>19928</v>
      </c>
      <c r="F3111" t="s">
        <v>6231</v>
      </c>
      <c r="G3111">
        <v>86</v>
      </c>
      <c r="H3111" t="s">
        <v>6342</v>
      </c>
      <c r="I3111" t="s">
        <v>19927</v>
      </c>
      <c r="J3111">
        <v>18596</v>
      </c>
      <c r="K3111">
        <v>6</v>
      </c>
      <c r="L3111" t="s">
        <v>7412</v>
      </c>
      <c r="M3111" t="s">
        <v>10888</v>
      </c>
      <c r="N3111">
        <v>28</v>
      </c>
      <c r="O3111" t="s">
        <v>19929</v>
      </c>
      <c r="P3111" t="s">
        <v>102</v>
      </c>
      <c r="R3111">
        <v>2577286</v>
      </c>
      <c r="T3111" t="s">
        <v>6346</v>
      </c>
      <c r="V3111" t="s">
        <v>19930</v>
      </c>
      <c r="W3111">
        <v>29686</v>
      </c>
    </row>
    <row r="3112" spans="1:23" x14ac:dyDescent="0.25">
      <c r="A3112" t="s">
        <v>19931</v>
      </c>
      <c r="B3112">
        <v>1</v>
      </c>
      <c r="C3112" t="s">
        <v>19932</v>
      </c>
      <c r="D3112" t="s">
        <v>126</v>
      </c>
      <c r="E3112" t="s">
        <v>19933</v>
      </c>
      <c r="F3112" t="s">
        <v>6231</v>
      </c>
      <c r="G3112">
        <v>87</v>
      </c>
      <c r="H3112" t="s">
        <v>6664</v>
      </c>
      <c r="I3112" t="s">
        <v>19932</v>
      </c>
      <c r="J3112">
        <v>19180</v>
      </c>
      <c r="K3112">
        <v>5</v>
      </c>
      <c r="L3112" t="s">
        <v>9041</v>
      </c>
      <c r="M3112" t="s">
        <v>19934</v>
      </c>
      <c r="N3112">
        <v>26</v>
      </c>
      <c r="O3112" t="s">
        <v>19935</v>
      </c>
      <c r="P3112" t="s">
        <v>126</v>
      </c>
      <c r="R3112">
        <v>3115399</v>
      </c>
      <c r="T3112" t="s">
        <v>7484</v>
      </c>
      <c r="V3112" t="s">
        <v>17003</v>
      </c>
      <c r="W3112">
        <v>30527</v>
      </c>
    </row>
    <row r="3113" spans="1:23" x14ac:dyDescent="0.25">
      <c r="A3113" t="s">
        <v>589</v>
      </c>
      <c r="B3113">
        <v>1</v>
      </c>
      <c r="C3113" t="s">
        <v>19936</v>
      </c>
      <c r="D3113" t="s">
        <v>31</v>
      </c>
      <c r="E3113" t="s">
        <v>19937</v>
      </c>
      <c r="F3113" t="s">
        <v>6231</v>
      </c>
      <c r="G3113">
        <v>2</v>
      </c>
      <c r="H3113" t="s">
        <v>6724</v>
      </c>
      <c r="I3113" t="s">
        <v>19936</v>
      </c>
      <c r="J3113">
        <v>14740</v>
      </c>
      <c r="K3113">
        <v>11</v>
      </c>
      <c r="L3113" t="s">
        <v>14687</v>
      </c>
      <c r="M3113" t="s">
        <v>19938</v>
      </c>
      <c r="N3113">
        <v>34</v>
      </c>
      <c r="O3113" t="s">
        <v>19939</v>
      </c>
      <c r="P3113" t="s">
        <v>31</v>
      </c>
      <c r="R3113">
        <v>14816</v>
      </c>
      <c r="T3113" t="s">
        <v>6346</v>
      </c>
      <c r="V3113" t="s">
        <v>19940</v>
      </c>
      <c r="W3113">
        <v>25648</v>
      </c>
    </row>
    <row r="3114" spans="1:23" x14ac:dyDescent="0.25">
      <c r="A3114" t="s">
        <v>19941</v>
      </c>
      <c r="B3114">
        <v>1</v>
      </c>
      <c r="C3114" t="s">
        <v>19942</v>
      </c>
      <c r="D3114" t="s">
        <v>126</v>
      </c>
      <c r="F3114" t="s">
        <v>6231</v>
      </c>
      <c r="G3114">
        <v>88</v>
      </c>
      <c r="H3114" t="s">
        <v>2866</v>
      </c>
      <c r="I3114" t="s">
        <v>19942</v>
      </c>
      <c r="J3114">
        <v>12548</v>
      </c>
      <c r="K3114">
        <v>13</v>
      </c>
      <c r="L3114" t="s">
        <v>6704</v>
      </c>
      <c r="M3114" t="s">
        <v>9603</v>
      </c>
      <c r="N3114">
        <v>35</v>
      </c>
      <c r="O3114" t="s">
        <v>19943</v>
      </c>
      <c r="P3114" t="s">
        <v>126</v>
      </c>
      <c r="R3114">
        <v>10572</v>
      </c>
      <c r="T3114" t="s">
        <v>6400</v>
      </c>
      <c r="V3114" t="s">
        <v>19944</v>
      </c>
      <c r="W3114">
        <v>8383</v>
      </c>
    </row>
    <row r="3115" spans="1:23" x14ac:dyDescent="0.25">
      <c r="A3115" t="s">
        <v>19945</v>
      </c>
      <c r="B3115">
        <v>1</v>
      </c>
      <c r="C3115" t="s">
        <v>19946</v>
      </c>
      <c r="D3115" t="s">
        <v>102</v>
      </c>
      <c r="E3115" t="s">
        <v>19947</v>
      </c>
      <c r="F3115" t="s">
        <v>6199</v>
      </c>
      <c r="G3115">
        <v>18</v>
      </c>
      <c r="H3115" t="s">
        <v>6296</v>
      </c>
      <c r="I3115" t="s">
        <v>19946</v>
      </c>
      <c r="J3115">
        <v>20160</v>
      </c>
      <c r="K3115">
        <v>4</v>
      </c>
      <c r="L3115" t="s">
        <v>19948</v>
      </c>
      <c r="M3115" t="s">
        <v>17409</v>
      </c>
      <c r="N3115">
        <v>26</v>
      </c>
      <c r="O3115" t="s">
        <v>19949</v>
      </c>
      <c r="P3115" t="s">
        <v>102</v>
      </c>
      <c r="R3115">
        <v>3123968</v>
      </c>
      <c r="T3115" t="s">
        <v>6212</v>
      </c>
      <c r="V3115" t="s">
        <v>6872</v>
      </c>
      <c r="W3115">
        <v>31240</v>
      </c>
    </row>
    <row r="3116" spans="1:23" x14ac:dyDescent="0.25">
      <c r="A3116" t="s">
        <v>686</v>
      </c>
      <c r="B3116">
        <v>1</v>
      </c>
      <c r="C3116" t="s">
        <v>19950</v>
      </c>
      <c r="D3116" t="s">
        <v>102</v>
      </c>
      <c r="E3116" t="s">
        <v>19951</v>
      </c>
      <c r="F3116" t="s">
        <v>6199</v>
      </c>
      <c r="G3116">
        <v>89</v>
      </c>
      <c r="H3116" t="s">
        <v>6336</v>
      </c>
      <c r="I3116" t="s">
        <v>19950</v>
      </c>
      <c r="J3116">
        <v>18116</v>
      </c>
      <c r="K3116">
        <v>6</v>
      </c>
      <c r="L3116" t="s">
        <v>10655</v>
      </c>
      <c r="M3116" t="s">
        <v>19952</v>
      </c>
      <c r="N3116">
        <v>28</v>
      </c>
      <c r="O3116" t="s">
        <v>19953</v>
      </c>
      <c r="P3116" t="s">
        <v>102</v>
      </c>
      <c r="R3116">
        <v>2980378</v>
      </c>
      <c r="T3116" t="s">
        <v>6204</v>
      </c>
      <c r="V3116" t="s">
        <v>19954</v>
      </c>
      <c r="W3116">
        <v>29433</v>
      </c>
    </row>
    <row r="3117" spans="1:23" x14ac:dyDescent="0.25">
      <c r="A3117" t="s">
        <v>19955</v>
      </c>
      <c r="B3117">
        <v>1</v>
      </c>
      <c r="C3117" t="s">
        <v>19956</v>
      </c>
      <c r="D3117" t="s">
        <v>126</v>
      </c>
      <c r="F3117" t="s">
        <v>6199</v>
      </c>
      <c r="G3117">
        <v>49</v>
      </c>
      <c r="H3117" t="s">
        <v>7182</v>
      </c>
      <c r="I3117" t="s">
        <v>19956</v>
      </c>
      <c r="J3117">
        <v>26560</v>
      </c>
      <c r="K3117">
        <v>1</v>
      </c>
      <c r="L3117" t="s">
        <v>19957</v>
      </c>
      <c r="M3117" t="s">
        <v>19958</v>
      </c>
      <c r="N3117">
        <v>25</v>
      </c>
      <c r="O3117" t="s">
        <v>19959</v>
      </c>
      <c r="P3117" t="s">
        <v>126</v>
      </c>
      <c r="T3117" t="s">
        <v>6363</v>
      </c>
      <c r="V3117" t="s">
        <v>19960</v>
      </c>
    </row>
    <row r="3118" spans="1:23" x14ac:dyDescent="0.25">
      <c r="A3118" t="s">
        <v>19961</v>
      </c>
      <c r="B3118">
        <v>1</v>
      </c>
      <c r="C3118" t="s">
        <v>19962</v>
      </c>
      <c r="D3118" t="s">
        <v>6787</v>
      </c>
      <c r="F3118" t="s">
        <v>6199</v>
      </c>
      <c r="G3118">
        <v>44</v>
      </c>
      <c r="H3118" t="s">
        <v>6208</v>
      </c>
      <c r="I3118" t="s">
        <v>19962</v>
      </c>
      <c r="J3118">
        <v>19222</v>
      </c>
      <c r="K3118">
        <v>5</v>
      </c>
      <c r="L3118" t="s">
        <v>7165</v>
      </c>
      <c r="M3118" t="s">
        <v>19963</v>
      </c>
      <c r="N3118">
        <v>26</v>
      </c>
      <c r="O3118" t="s">
        <v>19964</v>
      </c>
      <c r="P3118" t="s">
        <v>64</v>
      </c>
      <c r="R3118">
        <v>3042520</v>
      </c>
      <c r="T3118" t="s">
        <v>6219</v>
      </c>
      <c r="V3118" t="s">
        <v>19965</v>
      </c>
      <c r="W3118">
        <v>30580</v>
      </c>
    </row>
    <row r="3119" spans="1:23" x14ac:dyDescent="0.25">
      <c r="A3119" t="s">
        <v>19966</v>
      </c>
      <c r="B3119">
        <v>1</v>
      </c>
      <c r="C3119" t="s">
        <v>19967</v>
      </c>
      <c r="D3119" t="s">
        <v>64</v>
      </c>
      <c r="E3119" t="s">
        <v>19968</v>
      </c>
      <c r="F3119" t="s">
        <v>6231</v>
      </c>
      <c r="G3119">
        <v>23</v>
      </c>
      <c r="H3119" t="s">
        <v>8526</v>
      </c>
      <c r="I3119" t="s">
        <v>19967</v>
      </c>
      <c r="J3119">
        <v>16898</v>
      </c>
      <c r="K3119">
        <v>5</v>
      </c>
      <c r="L3119" t="s">
        <v>6678</v>
      </c>
      <c r="M3119" t="s">
        <v>11732</v>
      </c>
      <c r="N3119">
        <v>27</v>
      </c>
      <c r="O3119" t="s">
        <v>19969</v>
      </c>
      <c r="P3119" t="s">
        <v>64</v>
      </c>
      <c r="R3119">
        <v>2576303</v>
      </c>
      <c r="T3119" t="s">
        <v>6385</v>
      </c>
      <c r="V3119" t="s">
        <v>19970</v>
      </c>
      <c r="W3119">
        <v>28526</v>
      </c>
    </row>
    <row r="3120" spans="1:23" x14ac:dyDescent="0.25">
      <c r="A3120" t="s">
        <v>913</v>
      </c>
      <c r="B3120">
        <v>1</v>
      </c>
      <c r="C3120" t="s">
        <v>19971</v>
      </c>
      <c r="D3120" t="s">
        <v>64</v>
      </c>
      <c r="F3120" t="s">
        <v>6231</v>
      </c>
      <c r="G3120">
        <v>20</v>
      </c>
      <c r="H3120" t="s">
        <v>6724</v>
      </c>
      <c r="I3120" t="s">
        <v>19971</v>
      </c>
      <c r="J3120">
        <v>9369</v>
      </c>
      <c r="K3120">
        <v>12</v>
      </c>
      <c r="L3120" t="s">
        <v>7570</v>
      </c>
      <c r="M3120" t="s">
        <v>19972</v>
      </c>
      <c r="N3120">
        <v>34</v>
      </c>
      <c r="O3120" t="s">
        <v>19973</v>
      </c>
      <c r="P3120" t="s">
        <v>64</v>
      </c>
      <c r="R3120">
        <v>11467</v>
      </c>
      <c r="T3120" t="s">
        <v>6256</v>
      </c>
      <c r="V3120" t="s">
        <v>19974</v>
      </c>
      <c r="W3120">
        <v>9010</v>
      </c>
    </row>
    <row r="3121" spans="1:23" x14ac:dyDescent="0.25">
      <c r="A3121" t="s">
        <v>248</v>
      </c>
      <c r="B3121">
        <v>1</v>
      </c>
      <c r="C3121" t="s">
        <v>5345</v>
      </c>
      <c r="D3121" t="s">
        <v>126</v>
      </c>
      <c r="E3121" t="s">
        <v>19975</v>
      </c>
      <c r="F3121" t="s">
        <v>6231</v>
      </c>
      <c r="G3121">
        <v>85</v>
      </c>
      <c r="H3121" t="s">
        <v>6395</v>
      </c>
      <c r="I3121" t="s">
        <v>5345</v>
      </c>
      <c r="J3121">
        <v>16451</v>
      </c>
      <c r="K3121">
        <v>8</v>
      </c>
      <c r="L3121" t="s">
        <v>10426</v>
      </c>
      <c r="M3121" t="s">
        <v>19976</v>
      </c>
      <c r="N3121">
        <v>28</v>
      </c>
      <c r="O3121" t="s">
        <v>19977</v>
      </c>
      <c r="P3121" t="s">
        <v>126</v>
      </c>
      <c r="R3121">
        <v>16732</v>
      </c>
      <c r="T3121" t="s">
        <v>6227</v>
      </c>
      <c r="U3121" t="s">
        <v>2236</v>
      </c>
      <c r="V3121" t="s">
        <v>13777</v>
      </c>
      <c r="W3121">
        <v>27538</v>
      </c>
    </row>
    <row r="3122" spans="1:23" x14ac:dyDescent="0.25">
      <c r="A3122" t="s">
        <v>19978</v>
      </c>
      <c r="B3122">
        <v>1</v>
      </c>
      <c r="C3122" t="s">
        <v>19979</v>
      </c>
      <c r="D3122" t="s">
        <v>31</v>
      </c>
      <c r="F3122" t="s">
        <v>6199</v>
      </c>
      <c r="G3122">
        <v>18</v>
      </c>
      <c r="H3122" t="s">
        <v>6697</v>
      </c>
      <c r="I3122" t="s">
        <v>19979</v>
      </c>
      <c r="J3122">
        <v>22123</v>
      </c>
      <c r="K3122">
        <v>2</v>
      </c>
      <c r="L3122" t="s">
        <v>6869</v>
      </c>
      <c r="M3122" t="s">
        <v>19980</v>
      </c>
      <c r="N3122">
        <v>26</v>
      </c>
      <c r="O3122" t="s">
        <v>19981</v>
      </c>
      <c r="P3122" t="s">
        <v>31</v>
      </c>
      <c r="R3122">
        <v>3053774</v>
      </c>
      <c r="T3122" t="s">
        <v>6313</v>
      </c>
      <c r="V3122" t="s">
        <v>19982</v>
      </c>
      <c r="W3122">
        <v>32667</v>
      </c>
    </row>
    <row r="3123" spans="1:23" x14ac:dyDescent="0.25">
      <c r="A3123" t="s">
        <v>19983</v>
      </c>
      <c r="B3123">
        <v>1</v>
      </c>
      <c r="C3123" t="s">
        <v>19984</v>
      </c>
      <c r="D3123" t="s">
        <v>29</v>
      </c>
      <c r="F3123" t="s">
        <v>6199</v>
      </c>
      <c r="G3123">
        <v>16</v>
      </c>
      <c r="H3123" t="s">
        <v>8526</v>
      </c>
      <c r="I3123" t="s">
        <v>19984</v>
      </c>
      <c r="J3123">
        <v>21965</v>
      </c>
      <c r="K3123">
        <v>3</v>
      </c>
      <c r="L3123" t="s">
        <v>6778</v>
      </c>
      <c r="M3123" t="s">
        <v>6621</v>
      </c>
      <c r="N3123">
        <v>26</v>
      </c>
      <c r="O3123" t="s">
        <v>19985</v>
      </c>
      <c r="P3123" t="s">
        <v>29</v>
      </c>
      <c r="R3123">
        <v>3914395</v>
      </c>
      <c r="T3123" t="s">
        <v>6227</v>
      </c>
      <c r="V3123" t="s">
        <v>15986</v>
      </c>
      <c r="W3123">
        <v>32795</v>
      </c>
    </row>
    <row r="3124" spans="1:23" x14ac:dyDescent="0.25">
      <c r="A3124" t="s">
        <v>19986</v>
      </c>
      <c r="B3124">
        <v>1</v>
      </c>
      <c r="C3124" t="s">
        <v>19987</v>
      </c>
      <c r="F3124" t="s">
        <v>6231</v>
      </c>
      <c r="G3124">
        <v>0</v>
      </c>
      <c r="H3124" t="s">
        <v>30</v>
      </c>
      <c r="I3124" t="s">
        <v>19987</v>
      </c>
      <c r="J3124">
        <v>19770</v>
      </c>
      <c r="K3124">
        <v>0</v>
      </c>
      <c r="L3124" t="s">
        <v>6734</v>
      </c>
      <c r="M3124" t="s">
        <v>19988</v>
      </c>
      <c r="O3124" t="s">
        <v>19989</v>
      </c>
      <c r="P3124" t="s">
        <v>30</v>
      </c>
      <c r="T3124" t="s">
        <v>30</v>
      </c>
    </row>
    <row r="3125" spans="1:23" x14ac:dyDescent="0.25">
      <c r="A3125" t="s">
        <v>19990</v>
      </c>
      <c r="B3125">
        <v>1</v>
      </c>
      <c r="C3125" t="s">
        <v>19991</v>
      </c>
      <c r="D3125" t="s">
        <v>102</v>
      </c>
      <c r="F3125" t="s">
        <v>6231</v>
      </c>
      <c r="G3125">
        <v>0</v>
      </c>
      <c r="H3125" t="s">
        <v>8155</v>
      </c>
      <c r="I3125" t="s">
        <v>19991</v>
      </c>
      <c r="J3125">
        <v>21699</v>
      </c>
      <c r="K3125">
        <v>3</v>
      </c>
      <c r="L3125" t="s">
        <v>19992</v>
      </c>
      <c r="M3125" t="s">
        <v>19913</v>
      </c>
      <c r="N3125">
        <v>25</v>
      </c>
      <c r="O3125" t="s">
        <v>19993</v>
      </c>
      <c r="P3125" t="s">
        <v>102</v>
      </c>
      <c r="Q3125" t="s">
        <v>6411</v>
      </c>
      <c r="T3125" t="s">
        <v>6212</v>
      </c>
      <c r="V3125" t="s">
        <v>19994</v>
      </c>
      <c r="W3125">
        <v>32658</v>
      </c>
    </row>
    <row r="3126" spans="1:23" x14ac:dyDescent="0.25">
      <c r="A3126" t="s">
        <v>2450</v>
      </c>
      <c r="B3126">
        <v>1</v>
      </c>
      <c r="C3126" t="s">
        <v>2775</v>
      </c>
      <c r="D3126" t="s">
        <v>102</v>
      </c>
      <c r="E3126" t="s">
        <v>19995</v>
      </c>
      <c r="F3126" t="s">
        <v>6199</v>
      </c>
      <c r="G3126">
        <v>35</v>
      </c>
      <c r="H3126" t="s">
        <v>9340</v>
      </c>
      <c r="I3126" t="s">
        <v>2775</v>
      </c>
      <c r="J3126">
        <v>21138</v>
      </c>
      <c r="K3126">
        <v>7</v>
      </c>
      <c r="L3126" t="s">
        <v>17422</v>
      </c>
      <c r="M3126" t="s">
        <v>7515</v>
      </c>
      <c r="N3126">
        <v>29</v>
      </c>
      <c r="O3126" t="s">
        <v>19996</v>
      </c>
      <c r="P3126" t="s">
        <v>102</v>
      </c>
      <c r="R3126">
        <v>3914397</v>
      </c>
      <c r="S3126">
        <v>7</v>
      </c>
      <c r="T3126" t="s">
        <v>6446</v>
      </c>
      <c r="U3126" t="s">
        <v>2229</v>
      </c>
      <c r="V3126" t="s">
        <v>19997</v>
      </c>
      <c r="W3126">
        <v>32040</v>
      </c>
    </row>
    <row r="3127" spans="1:23" x14ac:dyDescent="0.25">
      <c r="A3127" t="s">
        <v>2425</v>
      </c>
      <c r="B3127">
        <v>1</v>
      </c>
      <c r="C3127" t="s">
        <v>2760</v>
      </c>
      <c r="D3127" t="s">
        <v>102</v>
      </c>
      <c r="F3127" t="s">
        <v>6199</v>
      </c>
      <c r="G3127">
        <v>80</v>
      </c>
      <c r="H3127" t="s">
        <v>6296</v>
      </c>
      <c r="I3127" t="s">
        <v>2760</v>
      </c>
      <c r="J3127">
        <v>25307</v>
      </c>
      <c r="K3127">
        <v>1</v>
      </c>
      <c r="L3127" t="s">
        <v>7283</v>
      </c>
      <c r="M3127" t="s">
        <v>8198</v>
      </c>
      <c r="N3127">
        <v>24</v>
      </c>
      <c r="O3127" t="s">
        <v>19998</v>
      </c>
      <c r="P3127" t="s">
        <v>102</v>
      </c>
      <c r="S3127">
        <v>6</v>
      </c>
      <c r="T3127" t="s">
        <v>6346</v>
      </c>
      <c r="U3127" t="s">
        <v>2311</v>
      </c>
      <c r="V3127" t="s">
        <v>13290</v>
      </c>
    </row>
    <row r="3128" spans="1:23" x14ac:dyDescent="0.25">
      <c r="A3128" t="s">
        <v>19999</v>
      </c>
      <c r="B3128">
        <v>1</v>
      </c>
      <c r="C3128" t="s">
        <v>20000</v>
      </c>
      <c r="D3128" t="s">
        <v>102</v>
      </c>
      <c r="F3128" t="s">
        <v>6231</v>
      </c>
      <c r="G3128">
        <v>16</v>
      </c>
      <c r="H3128" t="s">
        <v>7411</v>
      </c>
      <c r="I3128" t="s">
        <v>20000</v>
      </c>
      <c r="J3128">
        <v>17241</v>
      </c>
      <c r="K3128">
        <v>5</v>
      </c>
      <c r="L3128" t="s">
        <v>6246</v>
      </c>
      <c r="M3128" t="s">
        <v>9054</v>
      </c>
      <c r="N3128">
        <v>28</v>
      </c>
      <c r="O3128" t="s">
        <v>20001</v>
      </c>
      <c r="P3128" t="s">
        <v>102</v>
      </c>
      <c r="R3128">
        <v>2516059</v>
      </c>
      <c r="T3128" t="s">
        <v>6249</v>
      </c>
      <c r="V3128" t="s">
        <v>20002</v>
      </c>
      <c r="W3128">
        <v>28666</v>
      </c>
    </row>
    <row r="3129" spans="1:23" x14ac:dyDescent="0.25">
      <c r="A3129" t="s">
        <v>20003</v>
      </c>
      <c r="B3129">
        <v>1</v>
      </c>
      <c r="C3129" t="s">
        <v>20004</v>
      </c>
      <c r="D3129" t="s">
        <v>31</v>
      </c>
      <c r="E3129" t="s">
        <v>20005</v>
      </c>
      <c r="F3129" t="s">
        <v>6199</v>
      </c>
      <c r="G3129">
        <v>2</v>
      </c>
      <c r="H3129" t="s">
        <v>6359</v>
      </c>
      <c r="I3129" t="s">
        <v>20004</v>
      </c>
      <c r="J3129">
        <v>20282</v>
      </c>
      <c r="K3129">
        <v>4</v>
      </c>
      <c r="L3129" t="s">
        <v>6368</v>
      </c>
      <c r="M3129" t="s">
        <v>20006</v>
      </c>
      <c r="N3129">
        <v>27</v>
      </c>
      <c r="O3129" t="s">
        <v>20007</v>
      </c>
      <c r="P3129" t="s">
        <v>13144</v>
      </c>
      <c r="R3129">
        <v>3040204</v>
      </c>
      <c r="T3129" t="s">
        <v>6355</v>
      </c>
      <c r="V3129" t="s">
        <v>20008</v>
      </c>
      <c r="W3129">
        <v>31643</v>
      </c>
    </row>
    <row r="3130" spans="1:23" x14ac:dyDescent="0.25">
      <c r="A3130" t="s">
        <v>2328</v>
      </c>
      <c r="B3130">
        <v>1</v>
      </c>
      <c r="C3130" t="s">
        <v>2696</v>
      </c>
      <c r="D3130" t="s">
        <v>64</v>
      </c>
      <c r="F3130" t="s">
        <v>6199</v>
      </c>
      <c r="G3130">
        <v>37</v>
      </c>
      <c r="H3130" t="s">
        <v>6296</v>
      </c>
      <c r="I3130" t="s">
        <v>2696</v>
      </c>
      <c r="J3130">
        <v>24304</v>
      </c>
      <c r="K3130">
        <v>3</v>
      </c>
      <c r="L3130" t="s">
        <v>9744</v>
      </c>
      <c r="M3130" t="s">
        <v>6317</v>
      </c>
      <c r="N3130">
        <v>27</v>
      </c>
      <c r="O3130" t="s">
        <v>20009</v>
      </c>
      <c r="P3130" t="s">
        <v>64</v>
      </c>
      <c r="S3130">
        <v>4</v>
      </c>
      <c r="T3130" t="s">
        <v>6346</v>
      </c>
      <c r="U3130" t="s">
        <v>2210</v>
      </c>
      <c r="V3130" t="s">
        <v>8716</v>
      </c>
    </row>
    <row r="3131" spans="1:23" x14ac:dyDescent="0.25">
      <c r="A3131" t="s">
        <v>1367</v>
      </c>
      <c r="B3131">
        <v>1</v>
      </c>
      <c r="C3131" t="s">
        <v>1366</v>
      </c>
      <c r="D3131" t="s">
        <v>64</v>
      </c>
      <c r="F3131" t="s">
        <v>6199</v>
      </c>
      <c r="G3131">
        <v>25</v>
      </c>
      <c r="H3131" t="s">
        <v>6868</v>
      </c>
      <c r="I3131" t="s">
        <v>1366</v>
      </c>
      <c r="J3131">
        <v>24944</v>
      </c>
      <c r="K3131">
        <v>2</v>
      </c>
      <c r="L3131" t="s">
        <v>20010</v>
      </c>
      <c r="M3131" t="s">
        <v>8179</v>
      </c>
      <c r="N3131">
        <v>23</v>
      </c>
      <c r="O3131" t="s">
        <v>20011</v>
      </c>
      <c r="P3131" t="s">
        <v>64</v>
      </c>
      <c r="S3131">
        <v>2</v>
      </c>
      <c r="T3131" t="s">
        <v>6264</v>
      </c>
      <c r="U3131" t="s">
        <v>2224</v>
      </c>
      <c r="V3131" t="s">
        <v>20012</v>
      </c>
    </row>
    <row r="3132" spans="1:23" x14ac:dyDescent="0.25">
      <c r="A3132" t="s">
        <v>20013</v>
      </c>
      <c r="B3132">
        <v>1</v>
      </c>
      <c r="C3132" t="s">
        <v>20014</v>
      </c>
      <c r="D3132" t="s">
        <v>31</v>
      </c>
      <c r="F3132" t="s">
        <v>6199</v>
      </c>
      <c r="G3132">
        <v>27</v>
      </c>
      <c r="H3132" t="s">
        <v>6200</v>
      </c>
      <c r="I3132" t="s">
        <v>20014</v>
      </c>
      <c r="J3132">
        <v>28327</v>
      </c>
      <c r="K3132">
        <v>0</v>
      </c>
      <c r="L3132" t="s">
        <v>8740</v>
      </c>
      <c r="M3132" t="s">
        <v>20015</v>
      </c>
      <c r="O3132" t="s">
        <v>20016</v>
      </c>
      <c r="P3132" t="s">
        <v>31</v>
      </c>
      <c r="T3132" t="s">
        <v>6264</v>
      </c>
    </row>
    <row r="3133" spans="1:23" x14ac:dyDescent="0.25">
      <c r="A3133" t="s">
        <v>20017</v>
      </c>
      <c r="B3133">
        <v>1</v>
      </c>
      <c r="C3133" t="s">
        <v>20018</v>
      </c>
      <c r="D3133" t="s">
        <v>102</v>
      </c>
      <c r="F3133" t="s">
        <v>6199</v>
      </c>
      <c r="G3133">
        <v>0</v>
      </c>
      <c r="H3133" t="s">
        <v>6421</v>
      </c>
      <c r="I3133" t="s">
        <v>20018</v>
      </c>
      <c r="J3133">
        <v>22381</v>
      </c>
      <c r="K3133">
        <v>2</v>
      </c>
      <c r="L3133" t="s">
        <v>7462</v>
      </c>
      <c r="M3133" t="s">
        <v>20019</v>
      </c>
      <c r="N3133">
        <v>25</v>
      </c>
      <c r="O3133" t="s">
        <v>20020</v>
      </c>
      <c r="P3133" t="s">
        <v>102</v>
      </c>
      <c r="T3133" t="s">
        <v>6212</v>
      </c>
      <c r="V3133" t="s">
        <v>20021</v>
      </c>
      <c r="W3133">
        <v>33084</v>
      </c>
    </row>
    <row r="3134" spans="1:23" x14ac:dyDescent="0.25">
      <c r="A3134" t="s">
        <v>2544</v>
      </c>
      <c r="B3134">
        <v>1</v>
      </c>
      <c r="C3134" t="s">
        <v>2860</v>
      </c>
      <c r="D3134" t="s">
        <v>29</v>
      </c>
      <c r="E3134" t="s">
        <v>20022</v>
      </c>
      <c r="F3134" t="s">
        <v>6199</v>
      </c>
      <c r="G3134">
        <v>11</v>
      </c>
      <c r="H3134" t="s">
        <v>6296</v>
      </c>
      <c r="I3134" t="s">
        <v>2860</v>
      </c>
      <c r="J3134">
        <v>20053</v>
      </c>
      <c r="K3134">
        <v>8</v>
      </c>
      <c r="L3134" t="s">
        <v>6854</v>
      </c>
      <c r="M3134" t="s">
        <v>10145</v>
      </c>
      <c r="N3134">
        <v>30</v>
      </c>
      <c r="O3134" t="s">
        <v>20023</v>
      </c>
      <c r="P3134" t="s">
        <v>29</v>
      </c>
      <c r="R3134">
        <v>3115293</v>
      </c>
      <c r="S3134">
        <v>3</v>
      </c>
      <c r="T3134" t="s">
        <v>6204</v>
      </c>
      <c r="U3134" t="s">
        <v>2233</v>
      </c>
      <c r="V3134" t="s">
        <v>8816</v>
      </c>
      <c r="W3134">
        <v>31301</v>
      </c>
    </row>
    <row r="3135" spans="1:23" x14ac:dyDescent="0.25">
      <c r="A3135" t="s">
        <v>20024</v>
      </c>
      <c r="B3135">
        <v>1</v>
      </c>
      <c r="C3135" t="s">
        <v>20025</v>
      </c>
      <c r="D3135" t="s">
        <v>126</v>
      </c>
      <c r="F3135" t="s">
        <v>6199</v>
      </c>
      <c r="G3135">
        <v>86</v>
      </c>
      <c r="H3135" t="s">
        <v>7206</v>
      </c>
      <c r="I3135" t="s">
        <v>20025</v>
      </c>
      <c r="K3135">
        <v>1</v>
      </c>
      <c r="L3135" t="s">
        <v>10927</v>
      </c>
      <c r="M3135" t="s">
        <v>20026</v>
      </c>
      <c r="O3135" t="s">
        <v>20027</v>
      </c>
      <c r="P3135" t="s">
        <v>126</v>
      </c>
      <c r="T3135" t="s">
        <v>6363</v>
      </c>
    </row>
    <row r="3136" spans="1:23" x14ac:dyDescent="0.25">
      <c r="A3136" t="s">
        <v>1130</v>
      </c>
      <c r="B3136">
        <v>1</v>
      </c>
      <c r="C3136" t="s">
        <v>1129</v>
      </c>
      <c r="D3136" t="s">
        <v>102</v>
      </c>
      <c r="F3136" t="s">
        <v>6199</v>
      </c>
      <c r="G3136">
        <v>15</v>
      </c>
      <c r="H3136" t="s">
        <v>6342</v>
      </c>
      <c r="I3136" t="s">
        <v>1129</v>
      </c>
      <c r="J3136">
        <v>24989</v>
      </c>
      <c r="K3136">
        <v>1</v>
      </c>
      <c r="L3136" t="s">
        <v>8527</v>
      </c>
      <c r="M3136" t="s">
        <v>14400</v>
      </c>
      <c r="N3136">
        <v>23</v>
      </c>
      <c r="O3136" t="s">
        <v>20028</v>
      </c>
      <c r="P3136" t="s">
        <v>102</v>
      </c>
      <c r="S3136">
        <v>4</v>
      </c>
      <c r="T3136" t="s">
        <v>6212</v>
      </c>
      <c r="U3136" t="s">
        <v>2278</v>
      </c>
      <c r="V3136" t="s">
        <v>20029</v>
      </c>
    </row>
    <row r="3137" spans="1:23" x14ac:dyDescent="0.25">
      <c r="A3137" t="s">
        <v>20030</v>
      </c>
      <c r="B3137">
        <v>1</v>
      </c>
      <c r="C3137" t="s">
        <v>20031</v>
      </c>
      <c r="D3137" t="s">
        <v>102</v>
      </c>
      <c r="E3137" t="s">
        <v>20032</v>
      </c>
      <c r="F3137" t="s">
        <v>6199</v>
      </c>
      <c r="G3137">
        <v>83</v>
      </c>
      <c r="H3137" t="s">
        <v>6421</v>
      </c>
      <c r="I3137" t="s">
        <v>20031</v>
      </c>
      <c r="J3137">
        <v>20505</v>
      </c>
      <c r="K3137">
        <v>4</v>
      </c>
      <c r="L3137" t="s">
        <v>6710</v>
      </c>
      <c r="M3137" t="s">
        <v>8076</v>
      </c>
      <c r="N3137">
        <v>27</v>
      </c>
      <c r="O3137" t="s">
        <v>20033</v>
      </c>
      <c r="P3137" t="s">
        <v>102</v>
      </c>
      <c r="T3137" t="s">
        <v>6264</v>
      </c>
      <c r="V3137" t="s">
        <v>8953</v>
      </c>
      <c r="W3137">
        <v>900326</v>
      </c>
    </row>
    <row r="3138" spans="1:23" x14ac:dyDescent="0.25">
      <c r="A3138" t="s">
        <v>1562</v>
      </c>
      <c r="B3138">
        <v>1</v>
      </c>
      <c r="C3138" t="s">
        <v>1561</v>
      </c>
      <c r="D3138" t="s">
        <v>64</v>
      </c>
      <c r="F3138" t="s">
        <v>6199</v>
      </c>
      <c r="G3138">
        <v>22</v>
      </c>
      <c r="H3138" t="s">
        <v>6776</v>
      </c>
      <c r="I3138" t="s">
        <v>1561</v>
      </c>
      <c r="J3138">
        <v>25889</v>
      </c>
      <c r="K3138">
        <v>1</v>
      </c>
      <c r="L3138" t="s">
        <v>8141</v>
      </c>
      <c r="M3138" t="s">
        <v>20034</v>
      </c>
      <c r="N3138">
        <v>21</v>
      </c>
      <c r="O3138" t="s">
        <v>20035</v>
      </c>
      <c r="P3138" t="s">
        <v>64</v>
      </c>
      <c r="S3138">
        <v>2</v>
      </c>
      <c r="T3138" t="s">
        <v>6454</v>
      </c>
      <c r="U3138" t="s">
        <v>2268</v>
      </c>
      <c r="V3138" t="s">
        <v>20036</v>
      </c>
    </row>
    <row r="3139" spans="1:23" x14ac:dyDescent="0.25">
      <c r="A3139" t="s">
        <v>20037</v>
      </c>
      <c r="B3139">
        <v>1</v>
      </c>
      <c r="C3139" t="s">
        <v>20038</v>
      </c>
      <c r="D3139" t="s">
        <v>126</v>
      </c>
      <c r="F3139" t="s">
        <v>6199</v>
      </c>
      <c r="G3139">
        <v>84</v>
      </c>
      <c r="H3139" t="s">
        <v>7228</v>
      </c>
      <c r="I3139" t="s">
        <v>20038</v>
      </c>
      <c r="J3139">
        <v>17573</v>
      </c>
      <c r="K3139">
        <v>10</v>
      </c>
      <c r="L3139" t="s">
        <v>7608</v>
      </c>
      <c r="M3139" t="s">
        <v>20039</v>
      </c>
      <c r="N3139">
        <v>31</v>
      </c>
      <c r="O3139" t="s">
        <v>20040</v>
      </c>
      <c r="P3139" t="s">
        <v>126</v>
      </c>
      <c r="T3139" t="s">
        <v>6355</v>
      </c>
      <c r="V3139" t="s">
        <v>20041</v>
      </c>
    </row>
    <row r="3140" spans="1:23" x14ac:dyDescent="0.25">
      <c r="A3140" t="s">
        <v>20042</v>
      </c>
      <c r="B3140">
        <v>1</v>
      </c>
      <c r="C3140" t="s">
        <v>20043</v>
      </c>
      <c r="D3140" t="s">
        <v>102</v>
      </c>
      <c r="F3140" t="s">
        <v>6199</v>
      </c>
      <c r="G3140">
        <v>0</v>
      </c>
      <c r="H3140" t="s">
        <v>6239</v>
      </c>
      <c r="I3140" t="s">
        <v>20043</v>
      </c>
      <c r="J3140">
        <v>17347</v>
      </c>
      <c r="K3140">
        <v>10</v>
      </c>
      <c r="L3140" t="s">
        <v>10256</v>
      </c>
      <c r="M3140" t="s">
        <v>7149</v>
      </c>
      <c r="N3140">
        <v>34</v>
      </c>
      <c r="O3140" t="s">
        <v>20044</v>
      </c>
      <c r="P3140" t="s">
        <v>102</v>
      </c>
      <c r="R3140">
        <v>2984816</v>
      </c>
      <c r="T3140" t="s">
        <v>6227</v>
      </c>
      <c r="V3140" t="s">
        <v>20045</v>
      </c>
      <c r="W3140">
        <v>28992</v>
      </c>
    </row>
    <row r="3141" spans="1:23" x14ac:dyDescent="0.25">
      <c r="A3141" t="s">
        <v>20046</v>
      </c>
      <c r="B3141">
        <v>1</v>
      </c>
      <c r="C3141" t="s">
        <v>20047</v>
      </c>
      <c r="D3141" t="s">
        <v>126</v>
      </c>
      <c r="E3141" t="s">
        <v>20048</v>
      </c>
      <c r="F3141" t="s">
        <v>6199</v>
      </c>
      <c r="G3141">
        <v>81</v>
      </c>
      <c r="H3141" t="s">
        <v>6658</v>
      </c>
      <c r="I3141" t="s">
        <v>20047</v>
      </c>
      <c r="J3141">
        <v>20361</v>
      </c>
      <c r="K3141">
        <v>8</v>
      </c>
      <c r="L3141" t="s">
        <v>6626</v>
      </c>
      <c r="M3141" t="s">
        <v>20049</v>
      </c>
      <c r="N3141">
        <v>30</v>
      </c>
      <c r="O3141" t="s">
        <v>20050</v>
      </c>
      <c r="P3141" t="s">
        <v>126</v>
      </c>
      <c r="R3141">
        <v>3120303</v>
      </c>
      <c r="T3141" t="s">
        <v>6355</v>
      </c>
      <c r="V3141" t="s">
        <v>16920</v>
      </c>
      <c r="W3141">
        <v>31329</v>
      </c>
    </row>
    <row r="3142" spans="1:23" x14ac:dyDescent="0.25">
      <c r="A3142" t="s">
        <v>301</v>
      </c>
      <c r="B3142">
        <v>1</v>
      </c>
      <c r="C3142" t="s">
        <v>20051</v>
      </c>
      <c r="D3142" t="s">
        <v>126</v>
      </c>
      <c r="E3142" t="s">
        <v>20052</v>
      </c>
      <c r="F3142" t="s">
        <v>6925</v>
      </c>
      <c r="G3142">
        <v>0</v>
      </c>
      <c r="H3142" t="s">
        <v>6664</v>
      </c>
      <c r="I3142" t="s">
        <v>20051</v>
      </c>
      <c r="J3142">
        <v>15263</v>
      </c>
      <c r="K3142">
        <v>9</v>
      </c>
      <c r="L3142" t="s">
        <v>6801</v>
      </c>
      <c r="M3142" t="s">
        <v>20053</v>
      </c>
      <c r="N3142">
        <v>31</v>
      </c>
      <c r="O3142" t="s">
        <v>20054</v>
      </c>
      <c r="P3142" t="s">
        <v>126</v>
      </c>
      <c r="R3142">
        <v>16121</v>
      </c>
      <c r="T3142" t="s">
        <v>6355</v>
      </c>
      <c r="V3142" t="s">
        <v>20055</v>
      </c>
      <c r="W3142">
        <v>26781</v>
      </c>
    </row>
    <row r="3143" spans="1:23" x14ac:dyDescent="0.25">
      <c r="A3143" t="s">
        <v>20056</v>
      </c>
      <c r="B3143">
        <v>1</v>
      </c>
      <c r="C3143" t="s">
        <v>20057</v>
      </c>
      <c r="D3143" t="s">
        <v>126</v>
      </c>
      <c r="F3143" t="s">
        <v>6199</v>
      </c>
      <c r="G3143">
        <v>0</v>
      </c>
      <c r="H3143" t="s">
        <v>6208</v>
      </c>
      <c r="I3143" t="s">
        <v>20057</v>
      </c>
      <c r="J3143">
        <v>17399</v>
      </c>
      <c r="K3143">
        <v>10</v>
      </c>
      <c r="L3143" t="s">
        <v>7570</v>
      </c>
      <c r="M3143" t="s">
        <v>20058</v>
      </c>
      <c r="N3143">
        <v>33</v>
      </c>
      <c r="O3143" t="s">
        <v>20059</v>
      </c>
      <c r="P3143" t="s">
        <v>126</v>
      </c>
      <c r="T3143" t="s">
        <v>6355</v>
      </c>
      <c r="V3143" t="s">
        <v>20060</v>
      </c>
      <c r="W3143">
        <v>28659</v>
      </c>
    </row>
    <row r="3144" spans="1:23" x14ac:dyDescent="0.25">
      <c r="A3144" t="s">
        <v>20061</v>
      </c>
      <c r="B3144">
        <v>1</v>
      </c>
      <c r="C3144" t="s">
        <v>20062</v>
      </c>
      <c r="D3144" t="s">
        <v>29</v>
      </c>
      <c r="F3144" t="s">
        <v>6199</v>
      </c>
      <c r="G3144">
        <v>0</v>
      </c>
      <c r="H3144" t="s">
        <v>6658</v>
      </c>
      <c r="I3144" t="s">
        <v>20062</v>
      </c>
      <c r="J3144">
        <v>19452</v>
      </c>
      <c r="K3144">
        <v>5</v>
      </c>
      <c r="L3144" t="s">
        <v>6869</v>
      </c>
      <c r="M3144" t="s">
        <v>20063</v>
      </c>
      <c r="N3144">
        <v>28</v>
      </c>
      <c r="O3144" t="s">
        <v>20064</v>
      </c>
      <c r="P3144" t="s">
        <v>29</v>
      </c>
      <c r="T3144" t="s">
        <v>6227</v>
      </c>
      <c r="V3144" t="s">
        <v>20065</v>
      </c>
      <c r="W3144">
        <v>30779</v>
      </c>
    </row>
    <row r="3145" spans="1:23" x14ac:dyDescent="0.25">
      <c r="A3145" t="s">
        <v>20066</v>
      </c>
      <c r="B3145">
        <v>1</v>
      </c>
      <c r="C3145" t="s">
        <v>20067</v>
      </c>
      <c r="D3145" t="s">
        <v>102</v>
      </c>
      <c r="F3145" t="s">
        <v>6231</v>
      </c>
      <c r="G3145">
        <v>17</v>
      </c>
      <c r="H3145" t="s">
        <v>6421</v>
      </c>
      <c r="I3145" t="s">
        <v>20067</v>
      </c>
      <c r="J3145">
        <v>18751</v>
      </c>
      <c r="K3145">
        <v>0</v>
      </c>
      <c r="L3145" t="s">
        <v>20068</v>
      </c>
      <c r="M3145" t="s">
        <v>20069</v>
      </c>
      <c r="N3145">
        <v>25</v>
      </c>
      <c r="O3145" t="s">
        <v>20070</v>
      </c>
      <c r="P3145" t="s">
        <v>102</v>
      </c>
      <c r="R3145">
        <v>4038380</v>
      </c>
      <c r="T3145" t="s">
        <v>6757</v>
      </c>
      <c r="V3145" t="s">
        <v>20071</v>
      </c>
      <c r="W3145">
        <v>30050</v>
      </c>
    </row>
    <row r="3146" spans="1:23" x14ac:dyDescent="0.25">
      <c r="A3146" t="s">
        <v>20072</v>
      </c>
      <c r="B3146">
        <v>1</v>
      </c>
      <c r="C3146" t="s">
        <v>20073</v>
      </c>
      <c r="D3146" t="s">
        <v>6610</v>
      </c>
      <c r="E3146" t="s">
        <v>20074</v>
      </c>
      <c r="F3146" t="s">
        <v>6199</v>
      </c>
      <c r="G3146">
        <v>8</v>
      </c>
      <c r="H3146" t="s">
        <v>6260</v>
      </c>
      <c r="I3146" t="s">
        <v>20073</v>
      </c>
      <c r="J3146">
        <v>19187</v>
      </c>
      <c r="K3146">
        <v>9</v>
      </c>
      <c r="L3146" t="s">
        <v>20075</v>
      </c>
      <c r="M3146" t="s">
        <v>13121</v>
      </c>
      <c r="N3146">
        <v>31</v>
      </c>
      <c r="O3146" t="s">
        <v>20076</v>
      </c>
      <c r="P3146" t="s">
        <v>6610</v>
      </c>
      <c r="R3146">
        <v>3914922</v>
      </c>
      <c r="T3146" t="s">
        <v>6264</v>
      </c>
      <c r="U3146" t="s">
        <v>2246</v>
      </c>
      <c r="V3146" t="s">
        <v>13721</v>
      </c>
      <c r="W3146">
        <v>30534</v>
      </c>
    </row>
    <row r="3147" spans="1:23" x14ac:dyDescent="0.25">
      <c r="A3147" t="s">
        <v>20077</v>
      </c>
      <c r="B3147">
        <v>1</v>
      </c>
      <c r="C3147" t="s">
        <v>20078</v>
      </c>
      <c r="D3147" t="s">
        <v>102</v>
      </c>
      <c r="F3147" t="s">
        <v>6199</v>
      </c>
      <c r="G3147">
        <v>0</v>
      </c>
      <c r="H3147" t="s">
        <v>7239</v>
      </c>
      <c r="I3147" t="s">
        <v>20078</v>
      </c>
      <c r="K3147">
        <v>1</v>
      </c>
      <c r="L3147" t="s">
        <v>6014</v>
      </c>
      <c r="M3147" t="s">
        <v>20079</v>
      </c>
      <c r="N3147">
        <v>25</v>
      </c>
      <c r="O3147" t="s">
        <v>20080</v>
      </c>
      <c r="P3147" t="s">
        <v>102</v>
      </c>
      <c r="T3147" t="s">
        <v>6313</v>
      </c>
      <c r="V3147" t="s">
        <v>11397</v>
      </c>
    </row>
    <row r="3148" spans="1:23" x14ac:dyDescent="0.25">
      <c r="A3148" t="s">
        <v>20081</v>
      </c>
      <c r="B3148">
        <v>1</v>
      </c>
      <c r="C3148" t="s">
        <v>20082</v>
      </c>
      <c r="D3148" t="s">
        <v>64</v>
      </c>
      <c r="F3148" t="s">
        <v>6199</v>
      </c>
      <c r="G3148">
        <v>35</v>
      </c>
      <c r="H3148" t="s">
        <v>6296</v>
      </c>
      <c r="I3148" t="s">
        <v>20082</v>
      </c>
      <c r="J3148">
        <v>26797</v>
      </c>
      <c r="K3148">
        <v>0</v>
      </c>
      <c r="L3148" t="s">
        <v>20083</v>
      </c>
      <c r="M3148" t="s">
        <v>12817</v>
      </c>
      <c r="O3148" t="s">
        <v>20084</v>
      </c>
      <c r="P3148" t="s">
        <v>64</v>
      </c>
      <c r="Q3148" t="s">
        <v>6922</v>
      </c>
      <c r="T3148" t="s">
        <v>6346</v>
      </c>
    </row>
    <row r="3149" spans="1:23" x14ac:dyDescent="0.25">
      <c r="A3149" t="s">
        <v>20085</v>
      </c>
      <c r="B3149">
        <v>1</v>
      </c>
      <c r="C3149" t="s">
        <v>20086</v>
      </c>
      <c r="D3149" t="s">
        <v>31</v>
      </c>
      <c r="F3149" t="s">
        <v>6231</v>
      </c>
      <c r="G3149">
        <v>46</v>
      </c>
      <c r="H3149" t="s">
        <v>6664</v>
      </c>
      <c r="I3149" t="s">
        <v>20086</v>
      </c>
      <c r="J3149">
        <v>17330</v>
      </c>
      <c r="K3149">
        <v>0</v>
      </c>
      <c r="L3149" t="s">
        <v>9037</v>
      </c>
      <c r="M3149" t="s">
        <v>6790</v>
      </c>
      <c r="N3149">
        <v>25</v>
      </c>
      <c r="O3149" t="s">
        <v>20087</v>
      </c>
      <c r="P3149" t="s">
        <v>31</v>
      </c>
      <c r="R3149">
        <v>3040564</v>
      </c>
      <c r="T3149" t="s">
        <v>6249</v>
      </c>
      <c r="V3149" t="s">
        <v>20088</v>
      </c>
    </row>
    <row r="3150" spans="1:23" x14ac:dyDescent="0.25">
      <c r="A3150" t="s">
        <v>20089</v>
      </c>
      <c r="B3150">
        <v>1</v>
      </c>
      <c r="C3150" t="s">
        <v>20090</v>
      </c>
      <c r="D3150" t="s">
        <v>102</v>
      </c>
      <c r="F3150" t="s">
        <v>6199</v>
      </c>
      <c r="G3150">
        <v>32</v>
      </c>
      <c r="H3150" t="s">
        <v>6296</v>
      </c>
      <c r="I3150" t="s">
        <v>20090</v>
      </c>
      <c r="J3150">
        <v>28138</v>
      </c>
      <c r="K3150">
        <v>0</v>
      </c>
      <c r="L3150" t="s">
        <v>20091</v>
      </c>
      <c r="M3150" t="s">
        <v>20092</v>
      </c>
      <c r="N3150">
        <v>23</v>
      </c>
      <c r="O3150" t="s">
        <v>20093</v>
      </c>
      <c r="P3150" t="s">
        <v>102</v>
      </c>
      <c r="S3150">
        <v>7</v>
      </c>
      <c r="T3150" t="s">
        <v>6204</v>
      </c>
      <c r="U3150" t="s">
        <v>2248</v>
      </c>
      <c r="V3150" t="s">
        <v>20094</v>
      </c>
    </row>
    <row r="3151" spans="1:23" x14ac:dyDescent="0.25">
      <c r="A3151" t="s">
        <v>20095</v>
      </c>
      <c r="B3151">
        <v>1</v>
      </c>
      <c r="C3151" t="s">
        <v>20096</v>
      </c>
      <c r="D3151" t="s">
        <v>126</v>
      </c>
      <c r="F3151" t="s">
        <v>6199</v>
      </c>
      <c r="G3151">
        <v>40</v>
      </c>
      <c r="H3151" t="s">
        <v>6351</v>
      </c>
      <c r="I3151" t="s">
        <v>20096</v>
      </c>
      <c r="J3151">
        <v>25973</v>
      </c>
      <c r="K3151">
        <v>1</v>
      </c>
      <c r="L3151" t="s">
        <v>13784</v>
      </c>
      <c r="M3151" t="s">
        <v>20097</v>
      </c>
      <c r="N3151">
        <v>26</v>
      </c>
      <c r="O3151" t="s">
        <v>20098</v>
      </c>
      <c r="P3151" t="s">
        <v>126</v>
      </c>
      <c r="T3151" t="s">
        <v>6355</v>
      </c>
      <c r="U3151" t="s">
        <v>2224</v>
      </c>
      <c r="V3151" t="s">
        <v>13003</v>
      </c>
    </row>
    <row r="3152" spans="1:23" x14ac:dyDescent="0.25">
      <c r="A3152" t="s">
        <v>759</v>
      </c>
      <c r="B3152">
        <v>1</v>
      </c>
      <c r="C3152" t="s">
        <v>2811</v>
      </c>
      <c r="D3152" t="s">
        <v>102</v>
      </c>
      <c r="E3152" t="s">
        <v>20099</v>
      </c>
      <c r="F3152" t="s">
        <v>6199</v>
      </c>
      <c r="G3152">
        <v>83</v>
      </c>
      <c r="H3152" t="s">
        <v>6629</v>
      </c>
      <c r="I3152" t="s">
        <v>2811</v>
      </c>
      <c r="J3152">
        <v>19120</v>
      </c>
      <c r="K3152">
        <v>9</v>
      </c>
      <c r="L3152" t="s">
        <v>6678</v>
      </c>
      <c r="M3152" t="s">
        <v>7906</v>
      </c>
      <c r="N3152">
        <v>31</v>
      </c>
      <c r="O3152" t="s">
        <v>20100</v>
      </c>
      <c r="P3152" t="s">
        <v>102</v>
      </c>
      <c r="R3152">
        <v>4212909</v>
      </c>
      <c r="S3152">
        <v>6</v>
      </c>
      <c r="T3152" t="s">
        <v>6264</v>
      </c>
      <c r="U3152" t="s">
        <v>2224</v>
      </c>
      <c r="V3152" t="s">
        <v>20101</v>
      </c>
      <c r="W3152">
        <v>30339</v>
      </c>
    </row>
    <row r="3153" spans="1:23" x14ac:dyDescent="0.25">
      <c r="A3153" t="s">
        <v>20102</v>
      </c>
      <c r="B3153">
        <v>1</v>
      </c>
      <c r="C3153" t="s">
        <v>20103</v>
      </c>
      <c r="D3153" t="s">
        <v>102</v>
      </c>
      <c r="F3153" t="s">
        <v>6199</v>
      </c>
      <c r="G3153">
        <v>86</v>
      </c>
      <c r="H3153" t="s">
        <v>6260</v>
      </c>
      <c r="I3153" t="s">
        <v>20103</v>
      </c>
      <c r="J3153">
        <v>26664</v>
      </c>
      <c r="K3153">
        <v>1</v>
      </c>
      <c r="L3153" t="s">
        <v>20104</v>
      </c>
      <c r="M3153" t="s">
        <v>8085</v>
      </c>
      <c r="N3153">
        <v>23</v>
      </c>
      <c r="O3153" t="s">
        <v>20105</v>
      </c>
      <c r="P3153" t="s">
        <v>102</v>
      </c>
      <c r="T3153" t="s">
        <v>6212</v>
      </c>
      <c r="U3153" t="s">
        <v>2224</v>
      </c>
      <c r="V3153" t="s">
        <v>17241</v>
      </c>
    </row>
    <row r="3154" spans="1:23" x14ac:dyDescent="0.25">
      <c r="A3154" t="s">
        <v>667</v>
      </c>
      <c r="B3154">
        <v>1</v>
      </c>
      <c r="C3154" t="s">
        <v>20106</v>
      </c>
      <c r="D3154" t="s">
        <v>102</v>
      </c>
      <c r="F3154" t="s">
        <v>6231</v>
      </c>
      <c r="G3154">
        <v>0</v>
      </c>
      <c r="H3154" t="s">
        <v>6351</v>
      </c>
      <c r="I3154" t="s">
        <v>20106</v>
      </c>
      <c r="J3154">
        <v>14847</v>
      </c>
      <c r="K3154">
        <v>9</v>
      </c>
      <c r="L3154" t="s">
        <v>20107</v>
      </c>
      <c r="M3154" t="s">
        <v>20108</v>
      </c>
      <c r="N3154">
        <v>32</v>
      </c>
      <c r="O3154" t="s">
        <v>20109</v>
      </c>
      <c r="P3154" t="s">
        <v>102</v>
      </c>
      <c r="R3154">
        <v>15775</v>
      </c>
      <c r="T3154" t="s">
        <v>7484</v>
      </c>
      <c r="V3154" t="s">
        <v>20110</v>
      </c>
      <c r="W3154">
        <v>26614</v>
      </c>
    </row>
    <row r="3155" spans="1:23" x14ac:dyDescent="0.25">
      <c r="A3155" t="s">
        <v>20111</v>
      </c>
      <c r="B3155">
        <v>1</v>
      </c>
      <c r="C3155" t="s">
        <v>20112</v>
      </c>
      <c r="D3155" t="s">
        <v>64</v>
      </c>
      <c r="F3155" t="s">
        <v>6199</v>
      </c>
      <c r="G3155">
        <v>0</v>
      </c>
      <c r="H3155" t="s">
        <v>7411</v>
      </c>
      <c r="I3155" t="s">
        <v>20112</v>
      </c>
      <c r="K3155">
        <v>1</v>
      </c>
      <c r="L3155" t="s">
        <v>20113</v>
      </c>
      <c r="M3155" t="s">
        <v>6338</v>
      </c>
      <c r="N3155">
        <v>22</v>
      </c>
      <c r="O3155" t="s">
        <v>20114</v>
      </c>
      <c r="P3155" t="s">
        <v>64</v>
      </c>
      <c r="T3155" t="s">
        <v>6264</v>
      </c>
      <c r="V3155" t="s">
        <v>9571</v>
      </c>
    </row>
    <row r="3156" spans="1:23" x14ac:dyDescent="0.25">
      <c r="A3156" t="s">
        <v>638</v>
      </c>
      <c r="B3156">
        <v>1</v>
      </c>
      <c r="C3156" t="s">
        <v>20115</v>
      </c>
      <c r="D3156" t="s">
        <v>126</v>
      </c>
      <c r="F3156" t="s">
        <v>6231</v>
      </c>
      <c r="G3156">
        <v>84</v>
      </c>
      <c r="H3156" t="s">
        <v>2866</v>
      </c>
      <c r="I3156" t="s">
        <v>20115</v>
      </c>
      <c r="J3156">
        <v>14152</v>
      </c>
      <c r="K3156">
        <v>8</v>
      </c>
      <c r="L3156" t="s">
        <v>6778</v>
      </c>
      <c r="M3156" t="s">
        <v>20116</v>
      </c>
      <c r="N3156">
        <v>31</v>
      </c>
      <c r="O3156" t="s">
        <v>20117</v>
      </c>
      <c r="P3156" t="s">
        <v>126</v>
      </c>
      <c r="R3156">
        <v>14906</v>
      </c>
      <c r="T3156" t="s">
        <v>6396</v>
      </c>
      <c r="V3156" t="s">
        <v>20118</v>
      </c>
      <c r="W3156">
        <v>25896</v>
      </c>
    </row>
    <row r="3157" spans="1:23" x14ac:dyDescent="0.25">
      <c r="A3157" t="s">
        <v>1999</v>
      </c>
      <c r="B3157">
        <v>1</v>
      </c>
      <c r="C3157" t="s">
        <v>5171</v>
      </c>
      <c r="D3157" t="s">
        <v>64</v>
      </c>
      <c r="F3157" t="s">
        <v>6199</v>
      </c>
      <c r="G3157">
        <v>31</v>
      </c>
      <c r="H3157" t="s">
        <v>6629</v>
      </c>
      <c r="I3157" t="s">
        <v>5171</v>
      </c>
      <c r="J3157">
        <v>21784</v>
      </c>
      <c r="K3157">
        <v>5</v>
      </c>
      <c r="L3157" t="s">
        <v>8069</v>
      </c>
      <c r="M3157" t="s">
        <v>9073</v>
      </c>
      <c r="N3157">
        <v>27</v>
      </c>
      <c r="O3157" t="s">
        <v>20119</v>
      </c>
      <c r="P3157" t="s">
        <v>64</v>
      </c>
      <c r="Q3157" t="s">
        <v>6922</v>
      </c>
      <c r="R3157">
        <v>4035676</v>
      </c>
      <c r="T3157" t="s">
        <v>6313</v>
      </c>
      <c r="V3157" t="s">
        <v>12245</v>
      </c>
      <c r="W3157">
        <v>32756</v>
      </c>
    </row>
    <row r="3158" spans="1:23" x14ac:dyDescent="0.25">
      <c r="A3158" t="s">
        <v>20120</v>
      </c>
      <c r="B3158">
        <v>1</v>
      </c>
      <c r="C3158" t="s">
        <v>20121</v>
      </c>
      <c r="D3158" t="s">
        <v>102</v>
      </c>
      <c r="F3158" t="s">
        <v>6231</v>
      </c>
      <c r="G3158">
        <v>84</v>
      </c>
      <c r="H3158" t="s">
        <v>6976</v>
      </c>
      <c r="I3158" t="s">
        <v>20121</v>
      </c>
      <c r="J3158">
        <v>8564</v>
      </c>
      <c r="K3158">
        <v>15</v>
      </c>
      <c r="L3158" t="s">
        <v>12673</v>
      </c>
      <c r="M3158" t="s">
        <v>6317</v>
      </c>
      <c r="N3158">
        <v>37</v>
      </c>
      <c r="O3158" t="s">
        <v>20122</v>
      </c>
      <c r="P3158" t="s">
        <v>102</v>
      </c>
      <c r="R3158">
        <v>9307</v>
      </c>
      <c r="T3158" t="s">
        <v>6371</v>
      </c>
      <c r="V3158" t="s">
        <v>20123</v>
      </c>
      <c r="W3158">
        <v>7492</v>
      </c>
    </row>
    <row r="3159" spans="1:23" x14ac:dyDescent="0.25">
      <c r="A3159" t="s">
        <v>20124</v>
      </c>
      <c r="B3159">
        <v>1</v>
      </c>
      <c r="C3159" t="s">
        <v>20125</v>
      </c>
      <c r="D3159" t="s">
        <v>126</v>
      </c>
      <c r="F3159" t="s">
        <v>6231</v>
      </c>
      <c r="G3159">
        <v>87</v>
      </c>
      <c r="H3159" t="s">
        <v>2866</v>
      </c>
      <c r="I3159" t="s">
        <v>20125</v>
      </c>
      <c r="J3159">
        <v>18720</v>
      </c>
      <c r="K3159">
        <v>0</v>
      </c>
      <c r="L3159" t="s">
        <v>7412</v>
      </c>
      <c r="M3159" t="s">
        <v>17661</v>
      </c>
      <c r="N3159">
        <v>26</v>
      </c>
      <c r="O3159" t="s">
        <v>20126</v>
      </c>
      <c r="P3159" t="s">
        <v>126</v>
      </c>
      <c r="R3159">
        <v>2576272</v>
      </c>
      <c r="T3159" t="s">
        <v>6742</v>
      </c>
      <c r="V3159" t="s">
        <v>20127</v>
      </c>
      <c r="W3159">
        <v>30027</v>
      </c>
    </row>
    <row r="3160" spans="1:23" x14ac:dyDescent="0.25">
      <c r="A3160" t="s">
        <v>20128</v>
      </c>
      <c r="B3160">
        <v>1</v>
      </c>
      <c r="C3160" t="s">
        <v>20129</v>
      </c>
      <c r="D3160" t="s">
        <v>6610</v>
      </c>
      <c r="F3160" t="s">
        <v>6199</v>
      </c>
      <c r="G3160">
        <v>39</v>
      </c>
      <c r="H3160" t="s">
        <v>6739</v>
      </c>
      <c r="I3160" t="s">
        <v>20129</v>
      </c>
      <c r="J3160">
        <v>28106</v>
      </c>
      <c r="K3160">
        <v>0</v>
      </c>
      <c r="L3160" t="s">
        <v>6352</v>
      </c>
      <c r="M3160" t="s">
        <v>20130</v>
      </c>
      <c r="N3160">
        <v>23</v>
      </c>
      <c r="O3160" t="s">
        <v>20131</v>
      </c>
      <c r="P3160" t="s">
        <v>6610</v>
      </c>
      <c r="T3160" t="s">
        <v>6227</v>
      </c>
      <c r="U3160" t="s">
        <v>2233</v>
      </c>
      <c r="V3160" t="s">
        <v>20132</v>
      </c>
    </row>
    <row r="3161" spans="1:23" x14ac:dyDescent="0.25">
      <c r="A3161" t="s">
        <v>20133</v>
      </c>
      <c r="B3161">
        <v>1</v>
      </c>
      <c r="C3161" t="s">
        <v>20134</v>
      </c>
      <c r="D3161" t="s">
        <v>102</v>
      </c>
      <c r="F3161" t="s">
        <v>6199</v>
      </c>
      <c r="G3161">
        <v>83</v>
      </c>
      <c r="H3161" t="s">
        <v>7128</v>
      </c>
      <c r="I3161" t="s">
        <v>20134</v>
      </c>
      <c r="K3161">
        <v>1</v>
      </c>
      <c r="L3161" t="s">
        <v>6665</v>
      </c>
      <c r="M3161" t="s">
        <v>13178</v>
      </c>
      <c r="N3161">
        <v>24</v>
      </c>
      <c r="O3161" t="s">
        <v>20135</v>
      </c>
      <c r="P3161" t="s">
        <v>102</v>
      </c>
      <c r="T3161" t="s">
        <v>6346</v>
      </c>
      <c r="V3161" t="s">
        <v>20136</v>
      </c>
    </row>
    <row r="3162" spans="1:23" x14ac:dyDescent="0.25">
      <c r="A3162" t="s">
        <v>819</v>
      </c>
      <c r="B3162">
        <v>1</v>
      </c>
      <c r="C3162" t="s">
        <v>20137</v>
      </c>
      <c r="D3162" t="s">
        <v>102</v>
      </c>
      <c r="E3162" t="s">
        <v>20138</v>
      </c>
      <c r="F3162" t="s">
        <v>6231</v>
      </c>
      <c r="G3162">
        <v>1</v>
      </c>
      <c r="H3162" t="s">
        <v>7189</v>
      </c>
      <c r="I3162" t="s">
        <v>20137</v>
      </c>
      <c r="J3162">
        <v>14920</v>
      </c>
      <c r="K3162">
        <v>9</v>
      </c>
      <c r="L3162" t="s">
        <v>20139</v>
      </c>
      <c r="M3162" t="s">
        <v>11239</v>
      </c>
      <c r="N3162">
        <v>31</v>
      </c>
      <c r="O3162" t="s">
        <v>20140</v>
      </c>
      <c r="P3162" t="s">
        <v>102</v>
      </c>
      <c r="R3162">
        <v>15983</v>
      </c>
      <c r="T3162" t="s">
        <v>6212</v>
      </c>
      <c r="V3162" t="s">
        <v>20141</v>
      </c>
      <c r="W3162">
        <v>26820</v>
      </c>
    </row>
    <row r="3163" spans="1:23" x14ac:dyDescent="0.25">
      <c r="A3163" t="s">
        <v>20142</v>
      </c>
      <c r="B3163">
        <v>1</v>
      </c>
      <c r="C3163" t="s">
        <v>20143</v>
      </c>
      <c r="D3163" t="s">
        <v>126</v>
      </c>
      <c r="F3163" t="s">
        <v>6199</v>
      </c>
      <c r="G3163">
        <v>86</v>
      </c>
      <c r="H3163" t="s">
        <v>17334</v>
      </c>
      <c r="I3163" t="s">
        <v>20143</v>
      </c>
      <c r="J3163">
        <v>28256</v>
      </c>
      <c r="K3163">
        <v>0</v>
      </c>
      <c r="L3163" t="s">
        <v>10655</v>
      </c>
      <c r="M3163" t="s">
        <v>6839</v>
      </c>
      <c r="O3163" t="s">
        <v>20144</v>
      </c>
      <c r="P3163" t="s">
        <v>126</v>
      </c>
      <c r="T3163" t="s">
        <v>6355</v>
      </c>
      <c r="U3163" t="s">
        <v>54</v>
      </c>
    </row>
    <row r="3164" spans="1:23" x14ac:dyDescent="0.25">
      <c r="A3164" t="s">
        <v>20145</v>
      </c>
      <c r="B3164">
        <v>1</v>
      </c>
      <c r="C3164" t="s">
        <v>20146</v>
      </c>
      <c r="D3164" t="s">
        <v>126</v>
      </c>
      <c r="E3164" t="s">
        <v>20147</v>
      </c>
      <c r="F3164" t="s">
        <v>6231</v>
      </c>
      <c r="G3164">
        <v>82</v>
      </c>
      <c r="H3164" t="s">
        <v>6359</v>
      </c>
      <c r="I3164" t="s">
        <v>20146</v>
      </c>
      <c r="J3164">
        <v>21409</v>
      </c>
      <c r="K3164">
        <v>3</v>
      </c>
      <c r="L3164" t="s">
        <v>12673</v>
      </c>
      <c r="M3164" t="s">
        <v>9180</v>
      </c>
      <c r="N3164">
        <v>26</v>
      </c>
      <c r="O3164" t="s">
        <v>20148</v>
      </c>
      <c r="P3164" t="s">
        <v>126</v>
      </c>
      <c r="R3164">
        <v>3125999</v>
      </c>
      <c r="T3164" t="s">
        <v>6355</v>
      </c>
      <c r="V3164" t="s">
        <v>20149</v>
      </c>
      <c r="W3164">
        <v>32449</v>
      </c>
    </row>
    <row r="3165" spans="1:23" x14ac:dyDescent="0.25">
      <c r="A3165" t="s">
        <v>20150</v>
      </c>
      <c r="B3165">
        <v>1</v>
      </c>
      <c r="C3165" t="s">
        <v>20151</v>
      </c>
      <c r="D3165" t="s">
        <v>29</v>
      </c>
      <c r="F3165" t="s">
        <v>6199</v>
      </c>
      <c r="G3165">
        <v>10</v>
      </c>
      <c r="H3165" t="s">
        <v>6860</v>
      </c>
      <c r="I3165" t="s">
        <v>20151</v>
      </c>
      <c r="J3165">
        <v>25877</v>
      </c>
      <c r="K3165">
        <v>0</v>
      </c>
      <c r="L3165" t="s">
        <v>20152</v>
      </c>
      <c r="M3165" t="s">
        <v>8228</v>
      </c>
      <c r="N3165">
        <v>23</v>
      </c>
      <c r="O3165" t="s">
        <v>20153</v>
      </c>
      <c r="P3165" t="s">
        <v>29</v>
      </c>
      <c r="S3165">
        <v>3</v>
      </c>
      <c r="T3165" t="s">
        <v>6264</v>
      </c>
      <c r="U3165" t="s">
        <v>94</v>
      </c>
      <c r="V3165" t="s">
        <v>20154</v>
      </c>
    </row>
    <row r="3166" spans="1:23" x14ac:dyDescent="0.25">
      <c r="A3166" t="s">
        <v>20155</v>
      </c>
      <c r="B3166">
        <v>1</v>
      </c>
      <c r="C3166" t="s">
        <v>20156</v>
      </c>
      <c r="D3166" t="s">
        <v>64</v>
      </c>
      <c r="F3166" t="s">
        <v>6199</v>
      </c>
      <c r="G3166">
        <v>39</v>
      </c>
      <c r="H3166" t="s">
        <v>7391</v>
      </c>
      <c r="I3166" t="s">
        <v>20156</v>
      </c>
      <c r="J3166">
        <v>19153</v>
      </c>
      <c r="K3166">
        <v>5</v>
      </c>
      <c r="L3166" t="s">
        <v>6246</v>
      </c>
      <c r="M3166" t="s">
        <v>20157</v>
      </c>
      <c r="N3166">
        <v>27</v>
      </c>
      <c r="O3166" t="s">
        <v>20158</v>
      </c>
      <c r="P3166" t="s">
        <v>64</v>
      </c>
      <c r="R3166">
        <v>3049733</v>
      </c>
      <c r="T3166" t="s">
        <v>6346</v>
      </c>
      <c r="V3166" t="s">
        <v>17336</v>
      </c>
      <c r="W3166">
        <v>30463</v>
      </c>
    </row>
    <row r="3167" spans="1:23" x14ac:dyDescent="0.25">
      <c r="A3167" t="s">
        <v>20159</v>
      </c>
      <c r="B3167">
        <v>1</v>
      </c>
      <c r="C3167" t="s">
        <v>20160</v>
      </c>
      <c r="D3167" t="s">
        <v>102</v>
      </c>
      <c r="F3167" t="s">
        <v>6231</v>
      </c>
      <c r="G3167">
        <v>3</v>
      </c>
      <c r="H3167" t="s">
        <v>8155</v>
      </c>
      <c r="I3167" t="s">
        <v>20160</v>
      </c>
      <c r="J3167">
        <v>18766</v>
      </c>
      <c r="K3167">
        <v>0</v>
      </c>
      <c r="L3167" t="s">
        <v>7472</v>
      </c>
      <c r="M3167" t="s">
        <v>20161</v>
      </c>
      <c r="O3167" t="s">
        <v>20162</v>
      </c>
      <c r="P3167" t="s">
        <v>102</v>
      </c>
      <c r="T3167" t="s">
        <v>6757</v>
      </c>
      <c r="W3167">
        <v>30062</v>
      </c>
    </row>
    <row r="3168" spans="1:23" x14ac:dyDescent="0.25">
      <c r="A3168" t="s">
        <v>20163</v>
      </c>
      <c r="B3168">
        <v>1</v>
      </c>
      <c r="C3168" t="s">
        <v>20164</v>
      </c>
      <c r="D3168" t="s">
        <v>102</v>
      </c>
      <c r="F3168" t="s">
        <v>6231</v>
      </c>
      <c r="G3168">
        <v>19</v>
      </c>
      <c r="H3168" t="s">
        <v>6260</v>
      </c>
      <c r="I3168" t="s">
        <v>20164</v>
      </c>
      <c r="J3168">
        <v>17344</v>
      </c>
      <c r="K3168">
        <v>1</v>
      </c>
      <c r="L3168" t="s">
        <v>10038</v>
      </c>
      <c r="M3168" t="s">
        <v>6361</v>
      </c>
      <c r="N3168">
        <v>27</v>
      </c>
      <c r="O3168" t="s">
        <v>20165</v>
      </c>
      <c r="P3168" t="s">
        <v>102</v>
      </c>
      <c r="R3168">
        <v>2469745</v>
      </c>
      <c r="T3168" t="s">
        <v>6249</v>
      </c>
      <c r="V3168" t="s">
        <v>20166</v>
      </c>
      <c r="W3168">
        <v>29176</v>
      </c>
    </row>
    <row r="3169" spans="1:23" x14ac:dyDescent="0.25">
      <c r="A3169" t="s">
        <v>256</v>
      </c>
      <c r="B3169">
        <v>1</v>
      </c>
      <c r="C3169" t="s">
        <v>6988</v>
      </c>
      <c r="D3169" t="s">
        <v>64</v>
      </c>
      <c r="E3169" t="s">
        <v>20167</v>
      </c>
      <c r="F3169" t="s">
        <v>6925</v>
      </c>
      <c r="G3169">
        <v>0</v>
      </c>
      <c r="H3169" t="s">
        <v>6421</v>
      </c>
      <c r="I3169" t="s">
        <v>6988</v>
      </c>
      <c r="J3169">
        <v>6198</v>
      </c>
      <c r="K3169">
        <v>17</v>
      </c>
      <c r="L3169" t="s">
        <v>7763</v>
      </c>
      <c r="M3169" t="s">
        <v>20168</v>
      </c>
      <c r="N3169">
        <v>38</v>
      </c>
      <c r="O3169" t="s">
        <v>20169</v>
      </c>
      <c r="P3169" t="s">
        <v>64</v>
      </c>
      <c r="R3169">
        <v>8544</v>
      </c>
      <c r="T3169" t="s">
        <v>6706</v>
      </c>
      <c r="V3169" t="s">
        <v>20170</v>
      </c>
      <c r="W3169">
        <v>7306</v>
      </c>
    </row>
    <row r="3170" spans="1:23" x14ac:dyDescent="0.25">
      <c r="A3170" t="s">
        <v>540</v>
      </c>
      <c r="B3170">
        <v>1</v>
      </c>
      <c r="C3170" t="s">
        <v>11903</v>
      </c>
      <c r="D3170" t="s">
        <v>29</v>
      </c>
      <c r="E3170" t="s">
        <v>20171</v>
      </c>
      <c r="F3170" t="s">
        <v>6925</v>
      </c>
      <c r="G3170">
        <v>0</v>
      </c>
      <c r="H3170" t="s">
        <v>6200</v>
      </c>
      <c r="I3170" t="s">
        <v>11903</v>
      </c>
      <c r="J3170">
        <v>4633</v>
      </c>
      <c r="K3170">
        <v>18</v>
      </c>
      <c r="L3170" t="s">
        <v>6224</v>
      </c>
      <c r="M3170" t="s">
        <v>20172</v>
      </c>
      <c r="N3170">
        <v>40</v>
      </c>
      <c r="O3170" t="s">
        <v>20173</v>
      </c>
      <c r="P3170" t="s">
        <v>29</v>
      </c>
      <c r="R3170">
        <v>5615</v>
      </c>
      <c r="T3170" t="s">
        <v>6363</v>
      </c>
      <c r="V3170" t="s">
        <v>20174</v>
      </c>
      <c r="W3170">
        <v>6849</v>
      </c>
    </row>
    <row r="3171" spans="1:23" x14ac:dyDescent="0.25">
      <c r="A3171" t="s">
        <v>20175</v>
      </c>
      <c r="B3171">
        <v>1</v>
      </c>
      <c r="C3171" t="s">
        <v>20176</v>
      </c>
      <c r="D3171" t="s">
        <v>64</v>
      </c>
      <c r="F3171" t="s">
        <v>6199</v>
      </c>
      <c r="G3171">
        <v>0</v>
      </c>
      <c r="H3171" t="s">
        <v>6636</v>
      </c>
      <c r="I3171" t="s">
        <v>20176</v>
      </c>
      <c r="K3171">
        <v>1</v>
      </c>
      <c r="L3171" t="s">
        <v>8371</v>
      </c>
      <c r="M3171" t="s">
        <v>20177</v>
      </c>
      <c r="N3171">
        <v>23</v>
      </c>
      <c r="O3171" t="s">
        <v>20178</v>
      </c>
      <c r="P3171" t="s">
        <v>64</v>
      </c>
      <c r="T3171" t="s">
        <v>6454</v>
      </c>
      <c r="V3171" t="s">
        <v>20179</v>
      </c>
    </row>
    <row r="3172" spans="1:23" x14ac:dyDescent="0.25">
      <c r="A3172" t="s">
        <v>1797</v>
      </c>
      <c r="B3172">
        <v>1</v>
      </c>
      <c r="C3172" t="s">
        <v>2800</v>
      </c>
      <c r="D3172" t="s">
        <v>126</v>
      </c>
      <c r="F3172" t="s">
        <v>6199</v>
      </c>
      <c r="G3172">
        <v>86</v>
      </c>
      <c r="H3172" t="s">
        <v>6395</v>
      </c>
      <c r="I3172" t="s">
        <v>2800</v>
      </c>
      <c r="J3172">
        <v>23490</v>
      </c>
      <c r="K3172">
        <v>4</v>
      </c>
      <c r="L3172" t="s">
        <v>13898</v>
      </c>
      <c r="M3172" t="s">
        <v>12741</v>
      </c>
      <c r="N3172">
        <v>27</v>
      </c>
      <c r="O3172" t="s">
        <v>20180</v>
      </c>
      <c r="P3172" t="s">
        <v>126</v>
      </c>
      <c r="S3172">
        <v>4</v>
      </c>
      <c r="T3172" t="s">
        <v>7484</v>
      </c>
      <c r="U3172" t="s">
        <v>159</v>
      </c>
      <c r="V3172" t="s">
        <v>11019</v>
      </c>
    </row>
    <row r="3173" spans="1:23" x14ac:dyDescent="0.25">
      <c r="A3173" t="s">
        <v>20181</v>
      </c>
      <c r="B3173">
        <v>1</v>
      </c>
      <c r="C3173" t="s">
        <v>20182</v>
      </c>
      <c r="D3173" t="s">
        <v>126</v>
      </c>
      <c r="E3173" t="s">
        <v>20183</v>
      </c>
      <c r="F3173" t="s">
        <v>6925</v>
      </c>
      <c r="G3173">
        <v>88</v>
      </c>
      <c r="H3173" t="s">
        <v>6208</v>
      </c>
      <c r="I3173" t="s">
        <v>20182</v>
      </c>
      <c r="J3173">
        <v>16679</v>
      </c>
      <c r="K3173">
        <v>6</v>
      </c>
      <c r="L3173" t="s">
        <v>10674</v>
      </c>
      <c r="M3173" t="s">
        <v>10145</v>
      </c>
      <c r="N3173">
        <v>30</v>
      </c>
      <c r="O3173" t="s">
        <v>20184</v>
      </c>
      <c r="P3173" t="s">
        <v>126</v>
      </c>
      <c r="R3173">
        <v>17423</v>
      </c>
      <c r="T3173" t="s">
        <v>6396</v>
      </c>
      <c r="V3173" t="s">
        <v>20185</v>
      </c>
      <c r="W3173">
        <v>28253</v>
      </c>
    </row>
    <row r="3174" spans="1:23" x14ac:dyDescent="0.25">
      <c r="A3174" t="s">
        <v>20186</v>
      </c>
      <c r="B3174">
        <v>1</v>
      </c>
      <c r="C3174" t="s">
        <v>20187</v>
      </c>
      <c r="D3174" t="s">
        <v>102</v>
      </c>
      <c r="E3174" t="s">
        <v>20188</v>
      </c>
      <c r="F3174" t="s">
        <v>6199</v>
      </c>
      <c r="G3174">
        <v>12</v>
      </c>
      <c r="H3174" t="s">
        <v>6837</v>
      </c>
      <c r="I3174" t="s">
        <v>20187</v>
      </c>
      <c r="J3174">
        <v>19358</v>
      </c>
      <c r="K3174">
        <v>5</v>
      </c>
      <c r="L3174" t="s">
        <v>20189</v>
      </c>
      <c r="M3174" t="s">
        <v>20190</v>
      </c>
      <c r="N3174">
        <v>29</v>
      </c>
      <c r="O3174" t="s">
        <v>20191</v>
      </c>
      <c r="P3174" t="s">
        <v>102</v>
      </c>
      <c r="R3174">
        <v>2980460</v>
      </c>
      <c r="T3174" t="s">
        <v>6204</v>
      </c>
      <c r="V3174" t="s">
        <v>6364</v>
      </c>
      <c r="W3174">
        <v>30679</v>
      </c>
    </row>
    <row r="3175" spans="1:23" x14ac:dyDescent="0.25">
      <c r="A3175" t="s">
        <v>20192</v>
      </c>
      <c r="B3175">
        <v>1</v>
      </c>
      <c r="C3175" t="s">
        <v>20193</v>
      </c>
      <c r="D3175" t="s">
        <v>102</v>
      </c>
      <c r="F3175" t="s">
        <v>6925</v>
      </c>
      <c r="G3175">
        <v>82</v>
      </c>
      <c r="H3175" t="s">
        <v>6837</v>
      </c>
      <c r="I3175" t="s">
        <v>20193</v>
      </c>
      <c r="J3175">
        <v>14242</v>
      </c>
      <c r="K3175">
        <v>8</v>
      </c>
      <c r="L3175" t="s">
        <v>20194</v>
      </c>
      <c r="M3175" t="s">
        <v>11065</v>
      </c>
      <c r="N3175">
        <v>29</v>
      </c>
      <c r="O3175" t="s">
        <v>20195</v>
      </c>
      <c r="P3175" t="s">
        <v>102</v>
      </c>
      <c r="R3175">
        <v>14911</v>
      </c>
      <c r="T3175" t="s">
        <v>6249</v>
      </c>
      <c r="V3175" t="s">
        <v>11115</v>
      </c>
      <c r="W3175">
        <v>25773</v>
      </c>
    </row>
    <row r="3176" spans="1:23" x14ac:dyDescent="0.25">
      <c r="A3176" t="s">
        <v>20196</v>
      </c>
      <c r="B3176">
        <v>1</v>
      </c>
      <c r="C3176" t="s">
        <v>20197</v>
      </c>
      <c r="D3176" t="s">
        <v>102</v>
      </c>
      <c r="F3176" t="s">
        <v>6199</v>
      </c>
      <c r="G3176">
        <v>80</v>
      </c>
      <c r="H3176" t="s">
        <v>6421</v>
      </c>
      <c r="I3176" t="s">
        <v>20197</v>
      </c>
      <c r="K3176">
        <v>3</v>
      </c>
      <c r="L3176" t="s">
        <v>20198</v>
      </c>
      <c r="M3176" t="s">
        <v>6796</v>
      </c>
      <c r="N3176">
        <v>25</v>
      </c>
      <c r="O3176" t="s">
        <v>20199</v>
      </c>
      <c r="P3176" t="s">
        <v>102</v>
      </c>
      <c r="T3176" t="s">
        <v>6313</v>
      </c>
      <c r="V3176" t="s">
        <v>20200</v>
      </c>
    </row>
    <row r="3177" spans="1:23" x14ac:dyDescent="0.25">
      <c r="A3177" t="s">
        <v>20201</v>
      </c>
      <c r="B3177">
        <v>1</v>
      </c>
      <c r="C3177" t="s">
        <v>20202</v>
      </c>
      <c r="F3177" t="s">
        <v>6231</v>
      </c>
      <c r="G3177">
        <v>0</v>
      </c>
      <c r="H3177" t="s">
        <v>30</v>
      </c>
      <c r="I3177" t="s">
        <v>20202</v>
      </c>
      <c r="J3177">
        <v>17877</v>
      </c>
      <c r="K3177">
        <v>0</v>
      </c>
      <c r="L3177" t="s">
        <v>7405</v>
      </c>
      <c r="M3177" t="s">
        <v>6796</v>
      </c>
      <c r="O3177" t="s">
        <v>20203</v>
      </c>
      <c r="P3177" t="s">
        <v>30</v>
      </c>
      <c r="T3177" t="s">
        <v>30</v>
      </c>
    </row>
    <row r="3178" spans="1:23" x14ac:dyDescent="0.25">
      <c r="A3178" t="s">
        <v>20204</v>
      </c>
      <c r="B3178">
        <v>1</v>
      </c>
      <c r="C3178" t="s">
        <v>20205</v>
      </c>
      <c r="D3178" t="s">
        <v>102</v>
      </c>
      <c r="F3178" t="s">
        <v>6199</v>
      </c>
      <c r="G3178">
        <v>12</v>
      </c>
      <c r="H3178" t="s">
        <v>6421</v>
      </c>
      <c r="I3178" t="s">
        <v>20205</v>
      </c>
      <c r="K3178">
        <v>4</v>
      </c>
      <c r="L3178" t="s">
        <v>7247</v>
      </c>
      <c r="M3178" t="s">
        <v>20206</v>
      </c>
      <c r="N3178">
        <v>25</v>
      </c>
      <c r="O3178" t="s">
        <v>20207</v>
      </c>
      <c r="P3178" t="s">
        <v>102</v>
      </c>
      <c r="T3178" t="s">
        <v>6219</v>
      </c>
      <c r="V3178" t="s">
        <v>20208</v>
      </c>
    </row>
    <row r="3179" spans="1:23" x14ac:dyDescent="0.25">
      <c r="A3179" t="s">
        <v>20209</v>
      </c>
      <c r="B3179">
        <v>1</v>
      </c>
      <c r="C3179" t="s">
        <v>20210</v>
      </c>
      <c r="D3179" t="s">
        <v>102</v>
      </c>
      <c r="F3179" t="s">
        <v>6231</v>
      </c>
      <c r="G3179">
        <v>82</v>
      </c>
      <c r="H3179" t="s">
        <v>6697</v>
      </c>
      <c r="I3179" t="s">
        <v>20210</v>
      </c>
      <c r="K3179">
        <v>1</v>
      </c>
      <c r="L3179" t="s">
        <v>19198</v>
      </c>
      <c r="M3179" t="s">
        <v>20211</v>
      </c>
      <c r="O3179" t="s">
        <v>20212</v>
      </c>
      <c r="P3179" t="s">
        <v>102</v>
      </c>
      <c r="T3179" t="s">
        <v>6212</v>
      </c>
    </row>
    <row r="3180" spans="1:23" x14ac:dyDescent="0.25">
      <c r="A3180" t="s">
        <v>20213</v>
      </c>
      <c r="B3180">
        <v>1</v>
      </c>
      <c r="C3180" t="s">
        <v>20214</v>
      </c>
      <c r="D3180" t="s">
        <v>102</v>
      </c>
      <c r="F3180" t="s">
        <v>6199</v>
      </c>
      <c r="G3180">
        <v>85</v>
      </c>
      <c r="H3180" t="s">
        <v>6837</v>
      </c>
      <c r="I3180" t="s">
        <v>20214</v>
      </c>
      <c r="K3180">
        <v>2</v>
      </c>
      <c r="L3180" t="s">
        <v>20215</v>
      </c>
      <c r="M3180" t="s">
        <v>20216</v>
      </c>
      <c r="N3180">
        <v>25</v>
      </c>
      <c r="O3180" t="s">
        <v>20217</v>
      </c>
      <c r="P3180" t="s">
        <v>102</v>
      </c>
      <c r="T3180" t="s">
        <v>6227</v>
      </c>
      <c r="V3180" t="s">
        <v>10111</v>
      </c>
    </row>
    <row r="3181" spans="1:23" x14ac:dyDescent="0.25">
      <c r="A3181" t="s">
        <v>20218</v>
      </c>
      <c r="B3181">
        <v>1</v>
      </c>
      <c r="C3181" t="s">
        <v>20219</v>
      </c>
      <c r="D3181" t="s">
        <v>64</v>
      </c>
      <c r="E3181" t="s">
        <v>20220</v>
      </c>
      <c r="F3181" t="s">
        <v>6199</v>
      </c>
      <c r="G3181">
        <v>36</v>
      </c>
      <c r="H3181" t="s">
        <v>6672</v>
      </c>
      <c r="I3181" t="s">
        <v>20219</v>
      </c>
      <c r="J3181">
        <v>20561</v>
      </c>
      <c r="K3181">
        <v>4</v>
      </c>
      <c r="L3181" t="s">
        <v>7223</v>
      </c>
      <c r="M3181" t="s">
        <v>6270</v>
      </c>
      <c r="N3181">
        <v>27</v>
      </c>
      <c r="O3181" t="s">
        <v>20221</v>
      </c>
      <c r="P3181" t="s">
        <v>64</v>
      </c>
      <c r="R3181">
        <v>4057659</v>
      </c>
      <c r="T3181" t="s">
        <v>6219</v>
      </c>
      <c r="V3181" t="s">
        <v>17473</v>
      </c>
      <c r="W3181">
        <v>31423</v>
      </c>
    </row>
    <row r="3182" spans="1:23" x14ac:dyDescent="0.25">
      <c r="A3182" t="s">
        <v>20222</v>
      </c>
      <c r="B3182">
        <v>1</v>
      </c>
      <c r="C3182" t="s">
        <v>20223</v>
      </c>
      <c r="D3182" t="s">
        <v>102</v>
      </c>
      <c r="F3182" t="s">
        <v>6231</v>
      </c>
      <c r="G3182">
        <v>0</v>
      </c>
      <c r="H3182" t="s">
        <v>7944</v>
      </c>
      <c r="I3182" t="s">
        <v>20223</v>
      </c>
      <c r="K3182">
        <v>1</v>
      </c>
      <c r="L3182" t="s">
        <v>8921</v>
      </c>
      <c r="M3182" t="s">
        <v>20224</v>
      </c>
      <c r="O3182" t="s">
        <v>20225</v>
      </c>
      <c r="P3182" t="s">
        <v>102</v>
      </c>
      <c r="T3182" t="s">
        <v>6264</v>
      </c>
    </row>
    <row r="3183" spans="1:23" x14ac:dyDescent="0.25">
      <c r="A3183" t="s">
        <v>2442</v>
      </c>
      <c r="B3183">
        <v>1</v>
      </c>
      <c r="C3183" t="s">
        <v>2771</v>
      </c>
      <c r="D3183" t="s">
        <v>102</v>
      </c>
      <c r="F3183" t="s">
        <v>6199</v>
      </c>
      <c r="G3183">
        <v>82</v>
      </c>
      <c r="H3183" t="s">
        <v>6252</v>
      </c>
      <c r="I3183" t="s">
        <v>2771</v>
      </c>
      <c r="J3183">
        <v>26945</v>
      </c>
      <c r="K3183">
        <v>0</v>
      </c>
      <c r="L3183" t="s">
        <v>8156</v>
      </c>
      <c r="M3183" t="s">
        <v>19010</v>
      </c>
      <c r="N3183">
        <v>22</v>
      </c>
      <c r="O3183" t="s">
        <v>20226</v>
      </c>
      <c r="P3183" t="s">
        <v>102</v>
      </c>
      <c r="S3183">
        <v>5</v>
      </c>
      <c r="T3183" t="s">
        <v>6204</v>
      </c>
      <c r="U3183" t="s">
        <v>2251</v>
      </c>
      <c r="V3183" t="s">
        <v>20227</v>
      </c>
    </row>
    <row r="3184" spans="1:23" x14ac:dyDescent="0.25">
      <c r="A3184" t="s">
        <v>20228</v>
      </c>
      <c r="B3184">
        <v>1</v>
      </c>
      <c r="C3184" t="s">
        <v>20229</v>
      </c>
      <c r="D3184" t="s">
        <v>126</v>
      </c>
      <c r="E3184" t="s">
        <v>20230</v>
      </c>
      <c r="F3184" t="s">
        <v>6199</v>
      </c>
      <c r="G3184">
        <v>49</v>
      </c>
      <c r="H3184" t="s">
        <v>6208</v>
      </c>
      <c r="I3184" t="s">
        <v>20229</v>
      </c>
      <c r="J3184">
        <v>21394</v>
      </c>
      <c r="K3184">
        <v>3</v>
      </c>
      <c r="L3184" t="s">
        <v>7832</v>
      </c>
      <c r="M3184" t="s">
        <v>20231</v>
      </c>
      <c r="N3184">
        <v>24</v>
      </c>
      <c r="O3184" t="s">
        <v>20232</v>
      </c>
      <c r="P3184" t="s">
        <v>126</v>
      </c>
      <c r="R3184">
        <v>3909346</v>
      </c>
      <c r="T3184" t="s">
        <v>6227</v>
      </c>
      <c r="V3184" t="s">
        <v>17361</v>
      </c>
      <c r="W3184">
        <v>32486</v>
      </c>
    </row>
    <row r="3185" spans="1:23" x14ac:dyDescent="0.25">
      <c r="A3185" t="s">
        <v>132</v>
      </c>
      <c r="B3185">
        <v>1</v>
      </c>
      <c r="C3185" t="s">
        <v>5578</v>
      </c>
      <c r="D3185" t="s">
        <v>64</v>
      </c>
      <c r="E3185" t="s">
        <v>20233</v>
      </c>
      <c r="F3185" t="s">
        <v>6199</v>
      </c>
      <c r="G3185">
        <v>41</v>
      </c>
      <c r="H3185" t="s">
        <v>6947</v>
      </c>
      <c r="I3185" t="s">
        <v>5578</v>
      </c>
      <c r="J3185">
        <v>19823</v>
      </c>
      <c r="K3185">
        <v>8</v>
      </c>
      <c r="L3185" t="s">
        <v>20234</v>
      </c>
      <c r="M3185" t="s">
        <v>10883</v>
      </c>
      <c r="N3185">
        <v>29</v>
      </c>
      <c r="O3185" t="s">
        <v>20235</v>
      </c>
      <c r="P3185" t="s">
        <v>64</v>
      </c>
      <c r="R3185">
        <v>3122672</v>
      </c>
      <c r="T3185" t="s">
        <v>6264</v>
      </c>
      <c r="V3185" t="s">
        <v>20236</v>
      </c>
      <c r="W3185">
        <v>31041</v>
      </c>
    </row>
    <row r="3186" spans="1:23" x14ac:dyDescent="0.25">
      <c r="A3186" t="s">
        <v>20237</v>
      </c>
      <c r="B3186">
        <v>1</v>
      </c>
      <c r="C3186" t="s">
        <v>20238</v>
      </c>
      <c r="D3186" t="s">
        <v>126</v>
      </c>
      <c r="F3186" t="s">
        <v>6199</v>
      </c>
      <c r="G3186">
        <v>85</v>
      </c>
      <c r="H3186" t="s">
        <v>6956</v>
      </c>
      <c r="I3186" t="s">
        <v>20238</v>
      </c>
      <c r="J3186">
        <v>19513</v>
      </c>
      <c r="K3186">
        <v>5</v>
      </c>
      <c r="L3186" t="s">
        <v>7330</v>
      </c>
      <c r="M3186" t="s">
        <v>20239</v>
      </c>
      <c r="N3186">
        <v>28</v>
      </c>
      <c r="O3186" t="s">
        <v>20240</v>
      </c>
      <c r="P3186" t="s">
        <v>126</v>
      </c>
      <c r="R3186">
        <v>2971695</v>
      </c>
      <c r="T3186" t="s">
        <v>6204</v>
      </c>
      <c r="V3186" t="s">
        <v>20241</v>
      </c>
      <c r="W3186">
        <v>30395</v>
      </c>
    </row>
    <row r="3187" spans="1:23" x14ac:dyDescent="0.25">
      <c r="A3187" t="s">
        <v>2324</v>
      </c>
      <c r="B3187">
        <v>1</v>
      </c>
      <c r="C3187" t="s">
        <v>2693</v>
      </c>
      <c r="D3187" t="s">
        <v>126</v>
      </c>
      <c r="F3187" t="s">
        <v>6199</v>
      </c>
      <c r="G3187">
        <v>89</v>
      </c>
      <c r="H3187" t="s">
        <v>6208</v>
      </c>
      <c r="I3187" t="s">
        <v>2693</v>
      </c>
      <c r="J3187">
        <v>22119</v>
      </c>
      <c r="K3187">
        <v>6</v>
      </c>
      <c r="L3187" t="s">
        <v>7140</v>
      </c>
      <c r="M3187" t="s">
        <v>20242</v>
      </c>
      <c r="N3187">
        <v>28</v>
      </c>
      <c r="O3187" t="s">
        <v>20243</v>
      </c>
      <c r="P3187" t="s">
        <v>126</v>
      </c>
      <c r="R3187">
        <v>4035020</v>
      </c>
      <c r="S3187">
        <v>3</v>
      </c>
      <c r="T3187" t="s">
        <v>6355</v>
      </c>
      <c r="U3187" t="s">
        <v>2244</v>
      </c>
      <c r="V3187" t="s">
        <v>20244</v>
      </c>
      <c r="W3187">
        <v>32860</v>
      </c>
    </row>
    <row r="3188" spans="1:23" x14ac:dyDescent="0.25">
      <c r="A3188" t="s">
        <v>147</v>
      </c>
      <c r="B3188">
        <v>1</v>
      </c>
      <c r="C3188" t="s">
        <v>20245</v>
      </c>
      <c r="D3188" t="s">
        <v>102</v>
      </c>
      <c r="E3188" t="s">
        <v>20246</v>
      </c>
      <c r="F3188" t="s">
        <v>6925</v>
      </c>
      <c r="G3188">
        <v>0</v>
      </c>
      <c r="H3188" t="s">
        <v>6296</v>
      </c>
      <c r="I3188" t="s">
        <v>20245</v>
      </c>
      <c r="J3188">
        <v>14828</v>
      </c>
      <c r="K3188">
        <v>11</v>
      </c>
      <c r="L3188" t="s">
        <v>6665</v>
      </c>
      <c r="M3188" t="s">
        <v>7715</v>
      </c>
      <c r="N3188">
        <v>34</v>
      </c>
      <c r="O3188" t="s">
        <v>20247</v>
      </c>
      <c r="P3188" t="s">
        <v>102</v>
      </c>
      <c r="R3188">
        <v>14402</v>
      </c>
      <c r="T3188" t="s">
        <v>6219</v>
      </c>
      <c r="V3188" t="s">
        <v>20248</v>
      </c>
      <c r="W3188">
        <v>25178</v>
      </c>
    </row>
    <row r="3189" spans="1:23" x14ac:dyDescent="0.25">
      <c r="A3189" t="s">
        <v>1355</v>
      </c>
      <c r="B3189">
        <v>1</v>
      </c>
      <c r="C3189" t="s">
        <v>1354</v>
      </c>
      <c r="D3189" t="s">
        <v>126</v>
      </c>
      <c r="F3189" t="s">
        <v>6199</v>
      </c>
      <c r="G3189">
        <v>84</v>
      </c>
      <c r="H3189" t="s">
        <v>6849</v>
      </c>
      <c r="I3189" t="s">
        <v>1354</v>
      </c>
      <c r="J3189">
        <v>25962</v>
      </c>
      <c r="K3189">
        <v>1</v>
      </c>
      <c r="L3189" t="s">
        <v>18497</v>
      </c>
      <c r="M3189" t="s">
        <v>18577</v>
      </c>
      <c r="N3189">
        <v>23</v>
      </c>
      <c r="O3189" t="s">
        <v>20249</v>
      </c>
      <c r="P3189" t="s">
        <v>126</v>
      </c>
      <c r="S3189">
        <v>1</v>
      </c>
      <c r="T3189" t="s">
        <v>6355</v>
      </c>
      <c r="U3189" t="s">
        <v>2241</v>
      </c>
      <c r="V3189" t="s">
        <v>13761</v>
      </c>
    </row>
    <row r="3190" spans="1:23" x14ac:dyDescent="0.25">
      <c r="A3190" t="s">
        <v>1758</v>
      </c>
      <c r="B3190">
        <v>1</v>
      </c>
      <c r="C3190" t="s">
        <v>2580</v>
      </c>
      <c r="D3190" t="s">
        <v>102</v>
      </c>
      <c r="F3190" t="s">
        <v>6199</v>
      </c>
      <c r="G3190">
        <v>7</v>
      </c>
      <c r="H3190" t="s">
        <v>7341</v>
      </c>
      <c r="I3190" t="s">
        <v>2580</v>
      </c>
      <c r="J3190">
        <v>22623</v>
      </c>
      <c r="K3190">
        <v>5</v>
      </c>
      <c r="L3190" t="s">
        <v>20250</v>
      </c>
      <c r="M3190" t="s">
        <v>20251</v>
      </c>
      <c r="N3190">
        <v>26</v>
      </c>
      <c r="O3190" t="s">
        <v>20252</v>
      </c>
      <c r="P3190" t="s">
        <v>102</v>
      </c>
      <c r="S3190">
        <v>2</v>
      </c>
      <c r="T3190" t="s">
        <v>6219</v>
      </c>
      <c r="U3190" t="s">
        <v>2221</v>
      </c>
      <c r="V3190" t="s">
        <v>20253</v>
      </c>
    </row>
    <row r="3191" spans="1:23" x14ac:dyDescent="0.25">
      <c r="A3191" t="s">
        <v>20254</v>
      </c>
      <c r="B3191">
        <v>1</v>
      </c>
      <c r="C3191" t="s">
        <v>20255</v>
      </c>
      <c r="D3191" t="s">
        <v>102</v>
      </c>
      <c r="F3191" t="s">
        <v>6199</v>
      </c>
      <c r="G3191">
        <v>19</v>
      </c>
      <c r="H3191" t="s">
        <v>7232</v>
      </c>
      <c r="I3191" t="s">
        <v>20255</v>
      </c>
      <c r="J3191">
        <v>23996</v>
      </c>
      <c r="K3191">
        <v>4</v>
      </c>
      <c r="L3191" t="s">
        <v>20256</v>
      </c>
      <c r="M3191" t="s">
        <v>13099</v>
      </c>
      <c r="N3191">
        <v>28</v>
      </c>
      <c r="O3191" t="s">
        <v>20257</v>
      </c>
      <c r="P3191" t="s">
        <v>102</v>
      </c>
      <c r="S3191">
        <v>6</v>
      </c>
      <c r="T3191" t="s">
        <v>6346</v>
      </c>
      <c r="U3191" t="s">
        <v>2231</v>
      </c>
      <c r="V3191" t="s">
        <v>20258</v>
      </c>
    </row>
    <row r="3192" spans="1:23" x14ac:dyDescent="0.25">
      <c r="A3192" t="s">
        <v>20259</v>
      </c>
      <c r="B3192">
        <v>1</v>
      </c>
      <c r="C3192" t="s">
        <v>20260</v>
      </c>
      <c r="D3192" t="s">
        <v>126</v>
      </c>
      <c r="F3192" t="s">
        <v>6199</v>
      </c>
      <c r="G3192">
        <v>0</v>
      </c>
      <c r="H3192" t="s">
        <v>6208</v>
      </c>
      <c r="I3192" t="s">
        <v>20260</v>
      </c>
      <c r="J3192">
        <v>21650</v>
      </c>
      <c r="K3192">
        <v>3</v>
      </c>
      <c r="L3192" t="s">
        <v>8789</v>
      </c>
      <c r="M3192" t="s">
        <v>8746</v>
      </c>
      <c r="N3192">
        <v>24</v>
      </c>
      <c r="O3192" t="s">
        <v>20261</v>
      </c>
      <c r="P3192" t="s">
        <v>126</v>
      </c>
      <c r="R3192">
        <v>3728307</v>
      </c>
      <c r="T3192" t="s">
        <v>6355</v>
      </c>
      <c r="V3192" t="s">
        <v>15986</v>
      </c>
      <c r="W3192">
        <v>32640</v>
      </c>
    </row>
    <row r="3193" spans="1:23" x14ac:dyDescent="0.25">
      <c r="A3193" t="s">
        <v>20262</v>
      </c>
      <c r="B3193">
        <v>1</v>
      </c>
      <c r="C3193" t="s">
        <v>20263</v>
      </c>
      <c r="D3193" t="s">
        <v>64</v>
      </c>
      <c r="F3193" t="s">
        <v>6231</v>
      </c>
      <c r="G3193">
        <v>47</v>
      </c>
      <c r="H3193" t="s">
        <v>7411</v>
      </c>
      <c r="I3193" t="s">
        <v>20263</v>
      </c>
      <c r="J3193">
        <v>14788</v>
      </c>
      <c r="K3193">
        <v>8</v>
      </c>
      <c r="L3193" t="s">
        <v>7608</v>
      </c>
      <c r="M3193" t="s">
        <v>20264</v>
      </c>
      <c r="N3193">
        <v>31</v>
      </c>
      <c r="O3193" t="s">
        <v>20265</v>
      </c>
      <c r="P3193" t="s">
        <v>64</v>
      </c>
      <c r="R3193">
        <v>15041</v>
      </c>
      <c r="T3193" t="s">
        <v>7359</v>
      </c>
      <c r="V3193" t="s">
        <v>16087</v>
      </c>
      <c r="W3193">
        <v>25901</v>
      </c>
    </row>
    <row r="3194" spans="1:23" x14ac:dyDescent="0.25">
      <c r="A3194" t="s">
        <v>20266</v>
      </c>
      <c r="B3194">
        <v>1</v>
      </c>
      <c r="C3194" t="s">
        <v>20267</v>
      </c>
      <c r="D3194" t="s">
        <v>126</v>
      </c>
      <c r="E3194" t="s">
        <v>20268</v>
      </c>
      <c r="F3194" t="s">
        <v>6925</v>
      </c>
      <c r="G3194">
        <v>0</v>
      </c>
      <c r="H3194" t="s">
        <v>7069</v>
      </c>
      <c r="I3194" t="s">
        <v>20267</v>
      </c>
      <c r="J3194">
        <v>20563</v>
      </c>
      <c r="K3194">
        <v>4</v>
      </c>
      <c r="L3194" t="s">
        <v>6304</v>
      </c>
      <c r="M3194" t="s">
        <v>20269</v>
      </c>
      <c r="N3194">
        <v>26</v>
      </c>
      <c r="O3194" t="s">
        <v>20270</v>
      </c>
      <c r="P3194" t="s">
        <v>126</v>
      </c>
      <c r="R3194">
        <v>4329472</v>
      </c>
      <c r="T3194" t="s">
        <v>6227</v>
      </c>
      <c r="V3194" t="s">
        <v>10542</v>
      </c>
      <c r="W3194">
        <v>31427</v>
      </c>
    </row>
    <row r="3195" spans="1:23" x14ac:dyDescent="0.25">
      <c r="A3195" t="s">
        <v>20271</v>
      </c>
      <c r="B3195">
        <v>1</v>
      </c>
      <c r="C3195" t="s">
        <v>20272</v>
      </c>
      <c r="D3195" t="s">
        <v>102</v>
      </c>
      <c r="E3195" t="s">
        <v>20273</v>
      </c>
      <c r="F3195" t="s">
        <v>6199</v>
      </c>
      <c r="G3195">
        <v>88</v>
      </c>
      <c r="H3195" t="s">
        <v>6410</v>
      </c>
      <c r="I3195" t="s">
        <v>20272</v>
      </c>
      <c r="J3195">
        <v>19755</v>
      </c>
      <c r="K3195">
        <v>9</v>
      </c>
      <c r="L3195" t="s">
        <v>20274</v>
      </c>
      <c r="M3195" t="s">
        <v>20275</v>
      </c>
      <c r="N3195">
        <v>31</v>
      </c>
      <c r="O3195" t="s">
        <v>20276</v>
      </c>
      <c r="P3195" t="s">
        <v>102</v>
      </c>
      <c r="R3195">
        <v>3052056</v>
      </c>
      <c r="S3195">
        <v>8</v>
      </c>
      <c r="T3195" t="s">
        <v>6264</v>
      </c>
      <c r="U3195" t="s">
        <v>2208</v>
      </c>
      <c r="V3195" t="s">
        <v>20277</v>
      </c>
      <c r="W3195">
        <v>30955</v>
      </c>
    </row>
    <row r="3196" spans="1:23" x14ac:dyDescent="0.25">
      <c r="A3196" t="s">
        <v>310</v>
      </c>
      <c r="B3196">
        <v>1</v>
      </c>
      <c r="C3196" t="s">
        <v>20278</v>
      </c>
      <c r="D3196" t="s">
        <v>64</v>
      </c>
      <c r="E3196" t="s">
        <v>20279</v>
      </c>
      <c r="F3196" t="s">
        <v>6231</v>
      </c>
      <c r="G3196">
        <v>39</v>
      </c>
      <c r="H3196" t="s">
        <v>8955</v>
      </c>
      <c r="I3196" t="s">
        <v>20278</v>
      </c>
      <c r="J3196">
        <v>15261</v>
      </c>
      <c r="K3196">
        <v>9</v>
      </c>
      <c r="L3196" t="s">
        <v>8687</v>
      </c>
      <c r="M3196" t="s">
        <v>15728</v>
      </c>
      <c r="N3196">
        <v>30</v>
      </c>
      <c r="O3196" t="s">
        <v>20280</v>
      </c>
      <c r="P3196" t="s">
        <v>64</v>
      </c>
      <c r="R3196">
        <v>16020</v>
      </c>
      <c r="T3196" t="s">
        <v>6313</v>
      </c>
      <c r="V3196" t="s">
        <v>9683</v>
      </c>
      <c r="W3196">
        <v>26817</v>
      </c>
    </row>
    <row r="3197" spans="1:23" x14ac:dyDescent="0.25">
      <c r="A3197" t="s">
        <v>20281</v>
      </c>
      <c r="B3197">
        <v>1</v>
      </c>
      <c r="C3197" t="s">
        <v>20282</v>
      </c>
      <c r="F3197" t="s">
        <v>6231</v>
      </c>
      <c r="G3197">
        <v>0</v>
      </c>
      <c r="H3197" t="s">
        <v>30</v>
      </c>
      <c r="I3197" t="s">
        <v>20282</v>
      </c>
      <c r="J3197">
        <v>17829</v>
      </c>
      <c r="K3197">
        <v>0</v>
      </c>
      <c r="L3197" t="s">
        <v>6811</v>
      </c>
      <c r="M3197" t="s">
        <v>20283</v>
      </c>
      <c r="O3197" t="s">
        <v>20284</v>
      </c>
      <c r="P3197" t="s">
        <v>30</v>
      </c>
      <c r="T3197" t="s">
        <v>30</v>
      </c>
    </row>
    <row r="3198" spans="1:23" x14ac:dyDescent="0.25">
      <c r="A3198" t="s">
        <v>20285</v>
      </c>
      <c r="B3198">
        <v>1</v>
      </c>
      <c r="C3198" t="s">
        <v>20286</v>
      </c>
      <c r="F3198" t="s">
        <v>6231</v>
      </c>
      <c r="G3198">
        <v>0</v>
      </c>
      <c r="H3198" t="s">
        <v>30</v>
      </c>
      <c r="I3198" t="s">
        <v>20286</v>
      </c>
      <c r="J3198">
        <v>19776</v>
      </c>
      <c r="K3198">
        <v>0</v>
      </c>
      <c r="L3198" t="s">
        <v>6778</v>
      </c>
      <c r="M3198" t="s">
        <v>20287</v>
      </c>
      <c r="O3198" t="s">
        <v>20288</v>
      </c>
      <c r="P3198" t="s">
        <v>30</v>
      </c>
      <c r="T3198" t="s">
        <v>30</v>
      </c>
    </row>
    <row r="3199" spans="1:23" x14ac:dyDescent="0.25">
      <c r="A3199" t="s">
        <v>20289</v>
      </c>
      <c r="B3199">
        <v>1</v>
      </c>
      <c r="C3199" t="s">
        <v>20290</v>
      </c>
      <c r="D3199" t="s">
        <v>102</v>
      </c>
      <c r="F3199" t="s">
        <v>6199</v>
      </c>
      <c r="G3199">
        <v>82</v>
      </c>
      <c r="H3199" t="s">
        <v>6450</v>
      </c>
      <c r="I3199" t="s">
        <v>20290</v>
      </c>
      <c r="J3199">
        <v>17251</v>
      </c>
      <c r="K3199">
        <v>10</v>
      </c>
      <c r="L3199" t="s">
        <v>20291</v>
      </c>
      <c r="M3199" t="s">
        <v>20292</v>
      </c>
      <c r="N3199">
        <v>32</v>
      </c>
      <c r="O3199" t="s">
        <v>20293</v>
      </c>
      <c r="P3199" t="s">
        <v>102</v>
      </c>
      <c r="R3199">
        <v>2576430</v>
      </c>
      <c r="T3199" t="s">
        <v>6454</v>
      </c>
      <c r="V3199" t="s">
        <v>20294</v>
      </c>
      <c r="W3199">
        <v>29181</v>
      </c>
    </row>
    <row r="3200" spans="1:23" x14ac:dyDescent="0.25">
      <c r="A3200" t="s">
        <v>20295</v>
      </c>
      <c r="B3200">
        <v>1</v>
      </c>
      <c r="C3200" t="s">
        <v>20296</v>
      </c>
      <c r="D3200" t="s">
        <v>102</v>
      </c>
      <c r="E3200" t="s">
        <v>20297</v>
      </c>
      <c r="F3200" t="s">
        <v>6199</v>
      </c>
      <c r="G3200">
        <v>37</v>
      </c>
      <c r="H3200" t="s">
        <v>5451</v>
      </c>
      <c r="I3200" t="s">
        <v>20296</v>
      </c>
      <c r="J3200">
        <v>20194</v>
      </c>
      <c r="K3200">
        <v>4</v>
      </c>
      <c r="L3200" t="s">
        <v>12383</v>
      </c>
      <c r="M3200" t="s">
        <v>20298</v>
      </c>
      <c r="N3200">
        <v>26</v>
      </c>
      <c r="O3200" t="s">
        <v>20299</v>
      </c>
      <c r="P3200" t="s">
        <v>102</v>
      </c>
      <c r="R3200">
        <v>4048717</v>
      </c>
      <c r="T3200" t="s">
        <v>6313</v>
      </c>
      <c r="V3200" t="s">
        <v>20300</v>
      </c>
      <c r="W3200">
        <v>31607</v>
      </c>
    </row>
    <row r="3201" spans="1:23" x14ac:dyDescent="0.25">
      <c r="A3201" t="s">
        <v>20301</v>
      </c>
      <c r="B3201">
        <v>2</v>
      </c>
      <c r="C3201" t="s">
        <v>20302</v>
      </c>
      <c r="D3201" t="s">
        <v>102</v>
      </c>
      <c r="F3201" t="s">
        <v>6199</v>
      </c>
      <c r="G3201">
        <v>84</v>
      </c>
      <c r="H3201" t="s">
        <v>6405</v>
      </c>
      <c r="I3201" t="s">
        <v>20302</v>
      </c>
      <c r="J3201">
        <v>26620</v>
      </c>
      <c r="K3201">
        <v>1</v>
      </c>
      <c r="L3201" t="s">
        <v>17072</v>
      </c>
      <c r="M3201" t="s">
        <v>6655</v>
      </c>
      <c r="N3201">
        <v>25</v>
      </c>
      <c r="O3201" t="s">
        <v>20303</v>
      </c>
      <c r="P3201" t="s">
        <v>102</v>
      </c>
      <c r="S3201">
        <v>11</v>
      </c>
      <c r="T3201" t="s">
        <v>6204</v>
      </c>
      <c r="U3201" t="s">
        <v>2208</v>
      </c>
      <c r="V3201" t="s">
        <v>20304</v>
      </c>
    </row>
    <row r="3202" spans="1:23" x14ac:dyDescent="0.25">
      <c r="A3202" t="s">
        <v>20301</v>
      </c>
      <c r="B3202">
        <v>2</v>
      </c>
      <c r="C3202" t="s">
        <v>6392</v>
      </c>
      <c r="D3202" t="s">
        <v>102</v>
      </c>
      <c r="F3202" t="s">
        <v>6231</v>
      </c>
      <c r="G3202">
        <v>13</v>
      </c>
      <c r="H3202" t="s">
        <v>6232</v>
      </c>
      <c r="I3202" t="s">
        <v>6392</v>
      </c>
      <c r="J3202">
        <v>5100</v>
      </c>
      <c r="K3202">
        <v>13</v>
      </c>
      <c r="L3202" t="s">
        <v>17072</v>
      </c>
      <c r="M3202" t="s">
        <v>6655</v>
      </c>
      <c r="N3202">
        <v>36</v>
      </c>
      <c r="O3202" t="s">
        <v>20303</v>
      </c>
      <c r="P3202" t="s">
        <v>102</v>
      </c>
      <c r="R3202">
        <v>10517</v>
      </c>
      <c r="T3202" t="s">
        <v>6396</v>
      </c>
      <c r="V3202" t="s">
        <v>20305</v>
      </c>
      <c r="W3202">
        <v>8327</v>
      </c>
    </row>
    <row r="3203" spans="1:23" x14ac:dyDescent="0.25">
      <c r="A3203" t="s">
        <v>20306</v>
      </c>
      <c r="B3203">
        <v>1</v>
      </c>
      <c r="C3203" t="s">
        <v>20307</v>
      </c>
      <c r="D3203" t="s">
        <v>64</v>
      </c>
      <c r="F3203" t="s">
        <v>6199</v>
      </c>
      <c r="G3203">
        <v>39</v>
      </c>
      <c r="H3203" t="s">
        <v>6276</v>
      </c>
      <c r="I3203" t="s">
        <v>20307</v>
      </c>
      <c r="K3203">
        <v>1</v>
      </c>
      <c r="L3203" t="s">
        <v>20308</v>
      </c>
      <c r="M3203" t="s">
        <v>20309</v>
      </c>
      <c r="N3203">
        <v>23</v>
      </c>
      <c r="O3203" t="s">
        <v>20310</v>
      </c>
      <c r="P3203" t="s">
        <v>64</v>
      </c>
      <c r="T3203" t="s">
        <v>6346</v>
      </c>
      <c r="V3203" t="s">
        <v>20311</v>
      </c>
    </row>
    <row r="3204" spans="1:23" x14ac:dyDescent="0.25">
      <c r="A3204" t="s">
        <v>20312</v>
      </c>
      <c r="B3204">
        <v>1</v>
      </c>
      <c r="C3204" t="s">
        <v>20313</v>
      </c>
      <c r="D3204" t="s">
        <v>102</v>
      </c>
      <c r="F3204" t="s">
        <v>6199</v>
      </c>
      <c r="G3204">
        <v>85</v>
      </c>
      <c r="H3204" t="s">
        <v>7128</v>
      </c>
      <c r="I3204" t="s">
        <v>20313</v>
      </c>
      <c r="J3204">
        <v>25504</v>
      </c>
      <c r="K3204">
        <v>3</v>
      </c>
      <c r="L3204" t="s">
        <v>6982</v>
      </c>
      <c r="M3204" t="s">
        <v>20314</v>
      </c>
      <c r="N3204">
        <v>26</v>
      </c>
      <c r="O3204" t="s">
        <v>20315</v>
      </c>
      <c r="P3204" t="s">
        <v>102</v>
      </c>
      <c r="Q3204" t="s">
        <v>6922</v>
      </c>
      <c r="T3204" t="s">
        <v>6219</v>
      </c>
      <c r="V3204" t="s">
        <v>20316</v>
      </c>
    </row>
    <row r="3205" spans="1:23" x14ac:dyDescent="0.25">
      <c r="A3205" t="s">
        <v>2303</v>
      </c>
      <c r="B3205">
        <v>1</v>
      </c>
      <c r="C3205" t="s">
        <v>2673</v>
      </c>
      <c r="D3205" t="s">
        <v>126</v>
      </c>
      <c r="F3205" t="s">
        <v>6199</v>
      </c>
      <c r="G3205">
        <v>89</v>
      </c>
      <c r="H3205" t="s">
        <v>6395</v>
      </c>
      <c r="I3205" t="s">
        <v>2673</v>
      </c>
      <c r="J3205">
        <v>28056</v>
      </c>
      <c r="K3205">
        <v>0</v>
      </c>
      <c r="L3205" t="s">
        <v>20317</v>
      </c>
      <c r="M3205" t="s">
        <v>20318</v>
      </c>
      <c r="N3205">
        <v>25</v>
      </c>
      <c r="O3205" t="s">
        <v>20319</v>
      </c>
      <c r="P3205" t="s">
        <v>126</v>
      </c>
      <c r="S3205">
        <v>4</v>
      </c>
      <c r="T3205" t="s">
        <v>6227</v>
      </c>
      <c r="U3205" t="s">
        <v>2248</v>
      </c>
      <c r="V3205" t="s">
        <v>20320</v>
      </c>
    </row>
    <row r="3206" spans="1:23" x14ac:dyDescent="0.25">
      <c r="A3206" t="s">
        <v>20321</v>
      </c>
      <c r="B3206">
        <v>1</v>
      </c>
      <c r="C3206" t="s">
        <v>20322</v>
      </c>
      <c r="D3206" t="s">
        <v>126</v>
      </c>
      <c r="F3206" t="s">
        <v>6199</v>
      </c>
      <c r="G3206">
        <v>42</v>
      </c>
      <c r="H3206" t="s">
        <v>6585</v>
      </c>
      <c r="I3206" t="s">
        <v>20322</v>
      </c>
      <c r="J3206">
        <v>28162</v>
      </c>
      <c r="K3206">
        <v>0</v>
      </c>
      <c r="L3206" t="s">
        <v>6253</v>
      </c>
      <c r="M3206" t="s">
        <v>9474</v>
      </c>
      <c r="O3206" t="s">
        <v>20323</v>
      </c>
      <c r="P3206" t="s">
        <v>126</v>
      </c>
      <c r="T3206" t="s">
        <v>6204</v>
      </c>
      <c r="U3206" t="s">
        <v>2278</v>
      </c>
    </row>
    <row r="3207" spans="1:23" x14ac:dyDescent="0.25">
      <c r="A3207" t="s">
        <v>20324</v>
      </c>
      <c r="B3207">
        <v>1</v>
      </c>
      <c r="C3207" t="s">
        <v>20325</v>
      </c>
      <c r="D3207" t="s">
        <v>126</v>
      </c>
      <c r="F3207" t="s">
        <v>6231</v>
      </c>
      <c r="G3207">
        <v>49</v>
      </c>
      <c r="H3207" t="s">
        <v>6658</v>
      </c>
      <c r="I3207" t="s">
        <v>20325</v>
      </c>
      <c r="J3207">
        <v>18709</v>
      </c>
      <c r="K3207">
        <v>0</v>
      </c>
      <c r="L3207" t="s">
        <v>7839</v>
      </c>
      <c r="M3207" t="s">
        <v>20326</v>
      </c>
      <c r="N3207">
        <v>26</v>
      </c>
      <c r="O3207" t="s">
        <v>20327</v>
      </c>
      <c r="P3207" t="s">
        <v>126</v>
      </c>
      <c r="T3207" t="s">
        <v>6396</v>
      </c>
      <c r="V3207" t="s">
        <v>20328</v>
      </c>
      <c r="W3207">
        <v>30017</v>
      </c>
    </row>
    <row r="3208" spans="1:23" x14ac:dyDescent="0.25">
      <c r="A3208" t="s">
        <v>20329</v>
      </c>
      <c r="B3208">
        <v>1</v>
      </c>
      <c r="C3208" t="s">
        <v>20330</v>
      </c>
      <c r="D3208" t="s">
        <v>102</v>
      </c>
      <c r="E3208" t="s">
        <v>20331</v>
      </c>
      <c r="F3208" t="s">
        <v>6199</v>
      </c>
      <c r="G3208">
        <v>13</v>
      </c>
      <c r="H3208" t="s">
        <v>6232</v>
      </c>
      <c r="I3208" t="s">
        <v>20330</v>
      </c>
      <c r="J3208">
        <v>19779</v>
      </c>
      <c r="K3208">
        <v>5</v>
      </c>
      <c r="L3208" t="s">
        <v>6240</v>
      </c>
      <c r="M3208" t="s">
        <v>20332</v>
      </c>
      <c r="N3208">
        <v>29</v>
      </c>
      <c r="O3208" t="s">
        <v>20333</v>
      </c>
      <c r="P3208" t="s">
        <v>102</v>
      </c>
      <c r="R3208">
        <v>4294520</v>
      </c>
      <c r="T3208" t="s">
        <v>6212</v>
      </c>
      <c r="V3208" t="s">
        <v>20334</v>
      </c>
      <c r="W3208">
        <v>30959</v>
      </c>
    </row>
    <row r="3209" spans="1:23" x14ac:dyDescent="0.25">
      <c r="A3209" t="s">
        <v>621</v>
      </c>
      <c r="B3209">
        <v>1</v>
      </c>
      <c r="C3209" t="s">
        <v>20335</v>
      </c>
      <c r="D3209" t="s">
        <v>126</v>
      </c>
      <c r="E3209" t="s">
        <v>20336</v>
      </c>
      <c r="F3209" t="s">
        <v>6199</v>
      </c>
      <c r="G3209">
        <v>83</v>
      </c>
      <c r="H3209" t="s">
        <v>6351</v>
      </c>
      <c r="I3209" t="s">
        <v>20335</v>
      </c>
      <c r="J3209">
        <v>16327</v>
      </c>
      <c r="K3209">
        <v>8</v>
      </c>
      <c r="L3209" t="s">
        <v>6704</v>
      </c>
      <c r="M3209" t="s">
        <v>20337</v>
      </c>
      <c r="N3209">
        <v>29</v>
      </c>
      <c r="O3209" t="s">
        <v>20338</v>
      </c>
      <c r="P3209" t="s">
        <v>126</v>
      </c>
      <c r="R3209">
        <v>17391</v>
      </c>
      <c r="T3209" t="s">
        <v>6355</v>
      </c>
      <c r="V3209" t="s">
        <v>17111</v>
      </c>
      <c r="W3209">
        <v>28215</v>
      </c>
    </row>
    <row r="3210" spans="1:23" x14ac:dyDescent="0.25">
      <c r="A3210" t="s">
        <v>20339</v>
      </c>
      <c r="B3210">
        <v>1</v>
      </c>
      <c r="C3210" t="s">
        <v>20340</v>
      </c>
      <c r="D3210" t="s">
        <v>126</v>
      </c>
      <c r="E3210" t="s">
        <v>20341</v>
      </c>
      <c r="F3210" t="s">
        <v>6199</v>
      </c>
      <c r="G3210">
        <v>87</v>
      </c>
      <c r="H3210" t="s">
        <v>7069</v>
      </c>
      <c r="I3210" t="s">
        <v>20340</v>
      </c>
      <c r="J3210">
        <v>20865</v>
      </c>
      <c r="K3210">
        <v>4</v>
      </c>
      <c r="L3210" t="s">
        <v>20342</v>
      </c>
      <c r="M3210" t="s">
        <v>11961</v>
      </c>
      <c r="N3210">
        <v>26</v>
      </c>
      <c r="O3210" t="s">
        <v>20343</v>
      </c>
      <c r="P3210" t="s">
        <v>126</v>
      </c>
      <c r="R3210">
        <v>3932433</v>
      </c>
      <c r="T3210" t="s">
        <v>6227</v>
      </c>
      <c r="V3210" t="s">
        <v>18951</v>
      </c>
      <c r="W3210">
        <v>32063</v>
      </c>
    </row>
    <row r="3211" spans="1:23" x14ac:dyDescent="0.25">
      <c r="A3211" t="s">
        <v>20344</v>
      </c>
      <c r="B3211">
        <v>1</v>
      </c>
      <c r="C3211" t="s">
        <v>20345</v>
      </c>
      <c r="D3211" t="s">
        <v>126</v>
      </c>
      <c r="F3211" t="s">
        <v>6199</v>
      </c>
      <c r="G3211">
        <v>88</v>
      </c>
      <c r="H3211" t="s">
        <v>6395</v>
      </c>
      <c r="I3211" t="s">
        <v>20345</v>
      </c>
      <c r="J3211">
        <v>23889</v>
      </c>
      <c r="K3211">
        <v>4</v>
      </c>
      <c r="L3211" t="s">
        <v>6452</v>
      </c>
      <c r="M3211" t="s">
        <v>20346</v>
      </c>
      <c r="N3211">
        <v>28</v>
      </c>
      <c r="O3211" t="s">
        <v>20347</v>
      </c>
      <c r="P3211" t="s">
        <v>126</v>
      </c>
      <c r="Q3211" t="s">
        <v>6922</v>
      </c>
      <c r="T3211" t="s">
        <v>6363</v>
      </c>
      <c r="V3211" t="s">
        <v>20348</v>
      </c>
    </row>
    <row r="3212" spans="1:23" x14ac:dyDescent="0.25">
      <c r="A3212" t="s">
        <v>772</v>
      </c>
      <c r="B3212">
        <v>1</v>
      </c>
      <c r="C3212" t="s">
        <v>20349</v>
      </c>
      <c r="D3212" t="s">
        <v>102</v>
      </c>
      <c r="E3212" t="s">
        <v>20350</v>
      </c>
      <c r="F3212" t="s">
        <v>6199</v>
      </c>
      <c r="G3212">
        <v>18</v>
      </c>
      <c r="H3212" t="s">
        <v>6260</v>
      </c>
      <c r="I3212" t="s">
        <v>20349</v>
      </c>
      <c r="J3212">
        <v>11565</v>
      </c>
      <c r="K3212">
        <v>13</v>
      </c>
      <c r="L3212" t="s">
        <v>9016</v>
      </c>
      <c r="M3212" t="s">
        <v>8876</v>
      </c>
      <c r="N3212">
        <v>35</v>
      </c>
      <c r="O3212" t="s">
        <v>20351</v>
      </c>
      <c r="P3212" t="s">
        <v>102</v>
      </c>
      <c r="R3212">
        <v>13226</v>
      </c>
      <c r="T3212" t="s">
        <v>6346</v>
      </c>
      <c r="V3212" t="s">
        <v>20352</v>
      </c>
      <c r="W3212">
        <v>24063</v>
      </c>
    </row>
    <row r="3213" spans="1:23" x14ac:dyDescent="0.25">
      <c r="A3213" t="s">
        <v>20353</v>
      </c>
      <c r="B3213">
        <v>1</v>
      </c>
      <c r="C3213" t="s">
        <v>20354</v>
      </c>
      <c r="D3213" t="s">
        <v>102</v>
      </c>
      <c r="F3213" t="s">
        <v>6199</v>
      </c>
      <c r="G3213">
        <v>80</v>
      </c>
      <c r="H3213" t="s">
        <v>6450</v>
      </c>
      <c r="I3213" t="s">
        <v>20354</v>
      </c>
      <c r="J3213">
        <v>23144</v>
      </c>
      <c r="K3213">
        <v>2</v>
      </c>
      <c r="L3213" t="s">
        <v>20355</v>
      </c>
      <c r="M3213" t="s">
        <v>6796</v>
      </c>
      <c r="N3213">
        <v>25</v>
      </c>
      <c r="O3213" t="s">
        <v>20356</v>
      </c>
      <c r="P3213" t="s">
        <v>102</v>
      </c>
      <c r="Q3213" t="s">
        <v>6922</v>
      </c>
      <c r="T3213" t="s">
        <v>6446</v>
      </c>
      <c r="U3213" t="s">
        <v>2224</v>
      </c>
      <c r="V3213" t="s">
        <v>20357</v>
      </c>
    </row>
    <row r="3214" spans="1:23" x14ac:dyDescent="0.25">
      <c r="A3214" t="s">
        <v>20358</v>
      </c>
      <c r="B3214">
        <v>1</v>
      </c>
      <c r="C3214" t="s">
        <v>20359</v>
      </c>
      <c r="D3214" t="s">
        <v>6610</v>
      </c>
      <c r="E3214" t="s">
        <v>20360</v>
      </c>
      <c r="F3214" t="s">
        <v>6199</v>
      </c>
      <c r="G3214">
        <v>5</v>
      </c>
      <c r="H3214" t="s">
        <v>6837</v>
      </c>
      <c r="I3214" t="s">
        <v>20359</v>
      </c>
      <c r="J3214">
        <v>13281</v>
      </c>
      <c r="K3214">
        <v>11</v>
      </c>
      <c r="L3214" t="s">
        <v>6224</v>
      </c>
      <c r="M3214" t="s">
        <v>20361</v>
      </c>
      <c r="N3214">
        <v>34</v>
      </c>
      <c r="O3214" t="s">
        <v>20362</v>
      </c>
      <c r="P3214" t="s">
        <v>6610</v>
      </c>
      <c r="R3214">
        <v>14073</v>
      </c>
      <c r="T3214" t="s">
        <v>6264</v>
      </c>
      <c r="V3214" t="s">
        <v>20363</v>
      </c>
      <c r="W3214">
        <v>24979</v>
      </c>
    </row>
    <row r="3215" spans="1:23" x14ac:dyDescent="0.25">
      <c r="A3215" t="s">
        <v>20364</v>
      </c>
      <c r="B3215">
        <v>1</v>
      </c>
      <c r="C3215" t="s">
        <v>20365</v>
      </c>
      <c r="D3215" t="s">
        <v>64</v>
      </c>
      <c r="E3215" t="s">
        <v>20366</v>
      </c>
      <c r="F3215" t="s">
        <v>6199</v>
      </c>
      <c r="G3215">
        <v>33</v>
      </c>
      <c r="H3215" t="s">
        <v>6296</v>
      </c>
      <c r="I3215" t="s">
        <v>20365</v>
      </c>
      <c r="J3215">
        <v>21622</v>
      </c>
      <c r="K3215">
        <v>3</v>
      </c>
      <c r="L3215" t="s">
        <v>18753</v>
      </c>
      <c r="M3215" t="s">
        <v>13398</v>
      </c>
      <c r="N3215">
        <v>25</v>
      </c>
      <c r="O3215" t="s">
        <v>20367</v>
      </c>
      <c r="P3215" t="s">
        <v>64</v>
      </c>
      <c r="R3215">
        <v>3914267</v>
      </c>
      <c r="T3215" t="s">
        <v>6219</v>
      </c>
      <c r="V3215" t="s">
        <v>20368</v>
      </c>
      <c r="W3215">
        <v>32615</v>
      </c>
    </row>
    <row r="3216" spans="1:23" x14ac:dyDescent="0.25">
      <c r="A3216" t="s">
        <v>20369</v>
      </c>
      <c r="B3216">
        <v>1</v>
      </c>
      <c r="C3216" t="s">
        <v>20370</v>
      </c>
      <c r="D3216" t="s">
        <v>102</v>
      </c>
      <c r="F3216" t="s">
        <v>6199</v>
      </c>
      <c r="G3216">
        <v>17</v>
      </c>
      <c r="H3216" t="s">
        <v>8162</v>
      </c>
      <c r="I3216" t="s">
        <v>20370</v>
      </c>
      <c r="K3216">
        <v>1</v>
      </c>
      <c r="L3216" t="s">
        <v>20371</v>
      </c>
      <c r="M3216" t="s">
        <v>19252</v>
      </c>
      <c r="N3216">
        <v>23</v>
      </c>
      <c r="O3216" t="s">
        <v>20372</v>
      </c>
      <c r="P3216" t="s">
        <v>102</v>
      </c>
      <c r="T3216" t="s">
        <v>6446</v>
      </c>
      <c r="V3216" t="s">
        <v>18582</v>
      </c>
    </row>
    <row r="3217" spans="1:23" x14ac:dyDescent="0.25">
      <c r="A3217" t="s">
        <v>20373</v>
      </c>
      <c r="B3217">
        <v>1</v>
      </c>
      <c r="C3217" t="s">
        <v>20374</v>
      </c>
      <c r="D3217" t="s">
        <v>102</v>
      </c>
      <c r="F3217" t="s">
        <v>6199</v>
      </c>
      <c r="G3217">
        <v>88</v>
      </c>
      <c r="H3217" t="s">
        <v>7232</v>
      </c>
      <c r="I3217" t="s">
        <v>20374</v>
      </c>
      <c r="J3217">
        <v>24472</v>
      </c>
      <c r="K3217">
        <v>3</v>
      </c>
      <c r="L3217" t="s">
        <v>8974</v>
      </c>
      <c r="M3217" t="s">
        <v>20375</v>
      </c>
      <c r="N3217">
        <v>25</v>
      </c>
      <c r="O3217" t="s">
        <v>20376</v>
      </c>
      <c r="P3217" t="s">
        <v>102</v>
      </c>
      <c r="S3217">
        <v>13</v>
      </c>
      <c r="T3217" t="s">
        <v>6446</v>
      </c>
      <c r="U3217" t="s">
        <v>92</v>
      </c>
      <c r="V3217" t="s">
        <v>11145</v>
      </c>
    </row>
    <row r="3218" spans="1:23" x14ac:dyDescent="0.25">
      <c r="A3218" t="s">
        <v>866</v>
      </c>
      <c r="B3218">
        <v>1</v>
      </c>
      <c r="C3218" t="s">
        <v>20377</v>
      </c>
      <c r="D3218" t="s">
        <v>64</v>
      </c>
      <c r="F3218" t="s">
        <v>6231</v>
      </c>
      <c r="G3218">
        <v>37</v>
      </c>
      <c r="H3218" t="s">
        <v>6629</v>
      </c>
      <c r="I3218" t="s">
        <v>20377</v>
      </c>
      <c r="J3218">
        <v>19483</v>
      </c>
      <c r="K3218">
        <v>5</v>
      </c>
      <c r="L3218" t="s">
        <v>20378</v>
      </c>
      <c r="M3218" t="s">
        <v>7258</v>
      </c>
      <c r="N3218">
        <v>28</v>
      </c>
      <c r="O3218" t="s">
        <v>20379</v>
      </c>
      <c r="P3218" t="s">
        <v>64</v>
      </c>
      <c r="R3218">
        <v>2979825</v>
      </c>
      <c r="T3218" t="s">
        <v>6264</v>
      </c>
      <c r="V3218" t="s">
        <v>7485</v>
      </c>
      <c r="W3218">
        <v>30768</v>
      </c>
    </row>
    <row r="3219" spans="1:23" x14ac:dyDescent="0.25">
      <c r="A3219" t="s">
        <v>1677</v>
      </c>
      <c r="B3219">
        <v>1</v>
      </c>
      <c r="C3219" t="s">
        <v>2564</v>
      </c>
      <c r="D3219" t="s">
        <v>102</v>
      </c>
      <c r="E3219" t="s">
        <v>20380</v>
      </c>
      <c r="F3219" t="s">
        <v>6199</v>
      </c>
      <c r="G3219">
        <v>17</v>
      </c>
      <c r="H3219" t="s">
        <v>6296</v>
      </c>
      <c r="I3219" t="s">
        <v>2564</v>
      </c>
      <c r="J3219">
        <v>20873</v>
      </c>
      <c r="K3219">
        <v>7</v>
      </c>
      <c r="L3219" t="s">
        <v>9560</v>
      </c>
      <c r="M3219" t="s">
        <v>20381</v>
      </c>
      <c r="N3219">
        <v>30</v>
      </c>
      <c r="O3219" t="s">
        <v>20382</v>
      </c>
      <c r="P3219" t="s">
        <v>102</v>
      </c>
      <c r="R3219">
        <v>3121422</v>
      </c>
      <c r="S3219">
        <v>1</v>
      </c>
      <c r="T3219" t="s">
        <v>6264</v>
      </c>
      <c r="U3219" t="s">
        <v>2208</v>
      </c>
      <c r="V3219" t="s">
        <v>12984</v>
      </c>
      <c r="W3219">
        <v>31908</v>
      </c>
    </row>
    <row r="3220" spans="1:23" x14ac:dyDescent="0.25">
      <c r="A3220" t="s">
        <v>20383</v>
      </c>
      <c r="B3220">
        <v>1</v>
      </c>
      <c r="C3220" t="s">
        <v>20384</v>
      </c>
      <c r="D3220" t="s">
        <v>29</v>
      </c>
      <c r="F3220" t="s">
        <v>6231</v>
      </c>
      <c r="H3220" t="s">
        <v>6289</v>
      </c>
      <c r="I3220" t="s">
        <v>20384</v>
      </c>
      <c r="J3220">
        <v>22124</v>
      </c>
      <c r="K3220">
        <v>0</v>
      </c>
      <c r="L3220" t="s">
        <v>12799</v>
      </c>
      <c r="M3220" t="s">
        <v>20385</v>
      </c>
      <c r="N3220">
        <v>23</v>
      </c>
      <c r="O3220" t="s">
        <v>20386</v>
      </c>
      <c r="P3220" t="s">
        <v>29</v>
      </c>
      <c r="Q3220" t="s">
        <v>6411</v>
      </c>
      <c r="T3220" t="s">
        <v>6371</v>
      </c>
      <c r="V3220" t="s">
        <v>9928</v>
      </c>
    </row>
    <row r="3221" spans="1:23" x14ac:dyDescent="0.25">
      <c r="A3221" t="s">
        <v>5351</v>
      </c>
      <c r="B3221">
        <v>1</v>
      </c>
      <c r="C3221" t="s">
        <v>5352</v>
      </c>
      <c r="D3221" t="s">
        <v>126</v>
      </c>
      <c r="F3221" t="s">
        <v>6199</v>
      </c>
      <c r="G3221">
        <v>38</v>
      </c>
      <c r="H3221" t="s">
        <v>6988</v>
      </c>
      <c r="I3221" t="s">
        <v>5352</v>
      </c>
      <c r="K3221">
        <v>4</v>
      </c>
      <c r="L3221" t="s">
        <v>11862</v>
      </c>
      <c r="M3221" t="s">
        <v>20387</v>
      </c>
      <c r="N3221">
        <v>26</v>
      </c>
      <c r="O3221" t="s">
        <v>20388</v>
      </c>
      <c r="P3221" t="s">
        <v>126</v>
      </c>
      <c r="T3221" t="s">
        <v>6227</v>
      </c>
      <c r="V3221" t="s">
        <v>7927</v>
      </c>
    </row>
    <row r="3222" spans="1:23" x14ac:dyDescent="0.25">
      <c r="A3222" t="s">
        <v>20389</v>
      </c>
      <c r="B3222">
        <v>1</v>
      </c>
      <c r="C3222" t="s">
        <v>20390</v>
      </c>
      <c r="F3222" t="s">
        <v>6231</v>
      </c>
      <c r="G3222">
        <v>0</v>
      </c>
      <c r="H3222" t="s">
        <v>30</v>
      </c>
      <c r="I3222" t="s">
        <v>20390</v>
      </c>
      <c r="J3222">
        <v>17836</v>
      </c>
      <c r="K3222">
        <v>0</v>
      </c>
      <c r="L3222" t="s">
        <v>11327</v>
      </c>
      <c r="M3222" t="s">
        <v>20391</v>
      </c>
      <c r="O3222" t="s">
        <v>20392</v>
      </c>
      <c r="P3222" t="s">
        <v>30</v>
      </c>
      <c r="T3222" t="s">
        <v>30</v>
      </c>
    </row>
    <row r="3223" spans="1:23" x14ac:dyDescent="0.25">
      <c r="A3223" t="s">
        <v>20393</v>
      </c>
      <c r="B3223">
        <v>1</v>
      </c>
      <c r="C3223" t="s">
        <v>20394</v>
      </c>
      <c r="D3223" t="s">
        <v>64</v>
      </c>
      <c r="F3223" t="s">
        <v>6199</v>
      </c>
      <c r="H3223" t="s">
        <v>7391</v>
      </c>
      <c r="I3223" t="s">
        <v>20394</v>
      </c>
      <c r="K3223">
        <v>1</v>
      </c>
      <c r="L3223" t="s">
        <v>14248</v>
      </c>
      <c r="M3223" t="s">
        <v>8240</v>
      </c>
      <c r="O3223" t="s">
        <v>20395</v>
      </c>
      <c r="P3223" t="s">
        <v>64</v>
      </c>
      <c r="T3223" t="s">
        <v>6264</v>
      </c>
    </row>
    <row r="3224" spans="1:23" x14ac:dyDescent="0.25">
      <c r="A3224" t="s">
        <v>20396</v>
      </c>
      <c r="B3224">
        <v>1</v>
      </c>
      <c r="C3224" t="s">
        <v>20397</v>
      </c>
      <c r="D3224" t="s">
        <v>102</v>
      </c>
      <c r="E3224" t="s">
        <v>20398</v>
      </c>
      <c r="F3224" t="s">
        <v>6231</v>
      </c>
      <c r="G3224">
        <v>5</v>
      </c>
      <c r="H3224" t="s">
        <v>6342</v>
      </c>
      <c r="I3224" t="s">
        <v>20397</v>
      </c>
      <c r="J3224">
        <v>21106</v>
      </c>
      <c r="K3224">
        <v>3</v>
      </c>
      <c r="L3224" t="s">
        <v>9486</v>
      </c>
      <c r="M3224" t="s">
        <v>20399</v>
      </c>
      <c r="N3224">
        <v>27</v>
      </c>
      <c r="O3224" t="s">
        <v>20400</v>
      </c>
      <c r="P3224" t="s">
        <v>102</v>
      </c>
      <c r="R3224">
        <v>3039968</v>
      </c>
      <c r="T3224" t="s">
        <v>6264</v>
      </c>
      <c r="V3224" t="s">
        <v>20401</v>
      </c>
      <c r="W3224">
        <v>31832</v>
      </c>
    </row>
    <row r="3225" spans="1:23" x14ac:dyDescent="0.25">
      <c r="A3225" t="s">
        <v>20402</v>
      </c>
      <c r="B3225">
        <v>1</v>
      </c>
      <c r="C3225" t="s">
        <v>20403</v>
      </c>
      <c r="D3225" t="s">
        <v>29</v>
      </c>
      <c r="E3225" t="s">
        <v>20404</v>
      </c>
      <c r="F3225" t="s">
        <v>6199</v>
      </c>
      <c r="G3225">
        <v>3</v>
      </c>
      <c r="H3225" t="s">
        <v>6367</v>
      </c>
      <c r="I3225" t="s">
        <v>20403</v>
      </c>
      <c r="J3225">
        <v>20874</v>
      </c>
      <c r="K3225">
        <v>5</v>
      </c>
      <c r="L3225" t="s">
        <v>20405</v>
      </c>
      <c r="M3225" t="s">
        <v>20406</v>
      </c>
      <c r="N3225">
        <v>29</v>
      </c>
      <c r="O3225" t="s">
        <v>20407</v>
      </c>
      <c r="P3225" t="s">
        <v>29</v>
      </c>
      <c r="R3225">
        <v>3116172</v>
      </c>
      <c r="T3225" t="s">
        <v>6264</v>
      </c>
      <c r="V3225" t="s">
        <v>20401</v>
      </c>
      <c r="W3225">
        <v>32029</v>
      </c>
    </row>
    <row r="3226" spans="1:23" x14ac:dyDescent="0.25">
      <c r="A3226" t="s">
        <v>20408</v>
      </c>
      <c r="B3226">
        <v>1</v>
      </c>
      <c r="C3226" t="s">
        <v>20409</v>
      </c>
      <c r="D3226" t="s">
        <v>126</v>
      </c>
      <c r="F3226" t="s">
        <v>6199</v>
      </c>
      <c r="G3226">
        <v>42</v>
      </c>
      <c r="H3226" t="s">
        <v>6849</v>
      </c>
      <c r="I3226" t="s">
        <v>20409</v>
      </c>
      <c r="J3226">
        <v>28582</v>
      </c>
      <c r="K3226">
        <v>0</v>
      </c>
      <c r="L3226" t="s">
        <v>6321</v>
      </c>
      <c r="M3226" t="s">
        <v>20410</v>
      </c>
      <c r="O3226" t="s">
        <v>20411</v>
      </c>
      <c r="P3226" t="s">
        <v>126</v>
      </c>
      <c r="T3226" t="s">
        <v>6227</v>
      </c>
      <c r="U3226" t="s">
        <v>70</v>
      </c>
    </row>
    <row r="3227" spans="1:23" x14ac:dyDescent="0.25">
      <c r="A3227" t="s">
        <v>20412</v>
      </c>
      <c r="B3227">
        <v>1</v>
      </c>
      <c r="C3227" t="s">
        <v>20413</v>
      </c>
      <c r="D3227" t="s">
        <v>64</v>
      </c>
      <c r="E3227" t="s">
        <v>20414</v>
      </c>
      <c r="F3227" t="s">
        <v>6231</v>
      </c>
      <c r="G3227">
        <v>39</v>
      </c>
      <c r="H3227" t="s">
        <v>6260</v>
      </c>
      <c r="I3227" t="s">
        <v>20413</v>
      </c>
      <c r="J3227">
        <v>20552</v>
      </c>
      <c r="K3227">
        <v>4</v>
      </c>
      <c r="L3227" t="s">
        <v>9297</v>
      </c>
      <c r="M3227" t="s">
        <v>6278</v>
      </c>
      <c r="N3227">
        <v>26</v>
      </c>
      <c r="O3227" t="s">
        <v>20415</v>
      </c>
      <c r="P3227" t="s">
        <v>64</v>
      </c>
      <c r="Q3227" t="s">
        <v>6411</v>
      </c>
      <c r="R3227">
        <v>3124979</v>
      </c>
      <c r="T3227" t="s">
        <v>6346</v>
      </c>
      <c r="V3227" t="s">
        <v>10060</v>
      </c>
      <c r="W3227">
        <v>900379</v>
      </c>
    </row>
    <row r="3228" spans="1:23" x14ac:dyDescent="0.25">
      <c r="A3228" t="s">
        <v>237</v>
      </c>
      <c r="B3228">
        <v>1</v>
      </c>
      <c r="C3228" t="s">
        <v>1544</v>
      </c>
      <c r="D3228" t="s">
        <v>64</v>
      </c>
      <c r="E3228" t="s">
        <v>20416</v>
      </c>
      <c r="F3228" t="s">
        <v>6199</v>
      </c>
      <c r="G3228">
        <v>33</v>
      </c>
      <c r="H3228" t="s">
        <v>6837</v>
      </c>
      <c r="I3228" t="s">
        <v>1544</v>
      </c>
      <c r="J3228">
        <v>19045</v>
      </c>
      <c r="K3228">
        <v>9</v>
      </c>
      <c r="L3228" t="s">
        <v>6310</v>
      </c>
      <c r="M3228" t="s">
        <v>6655</v>
      </c>
      <c r="N3228">
        <v>31</v>
      </c>
      <c r="O3228" t="s">
        <v>20417</v>
      </c>
      <c r="P3228" t="s">
        <v>64</v>
      </c>
      <c r="R3228">
        <v>3042519</v>
      </c>
      <c r="S3228">
        <v>1</v>
      </c>
      <c r="T3228" t="s">
        <v>6313</v>
      </c>
      <c r="U3228" t="s">
        <v>2209</v>
      </c>
      <c r="V3228" t="s">
        <v>6623</v>
      </c>
      <c r="W3228">
        <v>30295</v>
      </c>
    </row>
    <row r="3229" spans="1:23" x14ac:dyDescent="0.25">
      <c r="A3229" t="s">
        <v>20418</v>
      </c>
      <c r="B3229">
        <v>1</v>
      </c>
      <c r="C3229" t="s">
        <v>20419</v>
      </c>
      <c r="D3229" t="s">
        <v>102</v>
      </c>
      <c r="F3229" t="s">
        <v>6199</v>
      </c>
      <c r="G3229">
        <v>0</v>
      </c>
      <c r="H3229" t="s">
        <v>6276</v>
      </c>
      <c r="I3229" t="s">
        <v>20419</v>
      </c>
      <c r="J3229">
        <v>19387</v>
      </c>
      <c r="K3229">
        <v>5</v>
      </c>
      <c r="L3229" t="s">
        <v>17132</v>
      </c>
      <c r="M3229" t="s">
        <v>6790</v>
      </c>
      <c r="N3229">
        <v>28</v>
      </c>
      <c r="O3229" t="s">
        <v>20420</v>
      </c>
      <c r="P3229" t="s">
        <v>102</v>
      </c>
      <c r="R3229">
        <v>2567879</v>
      </c>
      <c r="T3229" t="s">
        <v>6219</v>
      </c>
      <c r="V3229" t="s">
        <v>20421</v>
      </c>
      <c r="W3229">
        <v>30691</v>
      </c>
    </row>
    <row r="3230" spans="1:23" x14ac:dyDescent="0.25">
      <c r="A3230" t="s">
        <v>20422</v>
      </c>
      <c r="B3230">
        <v>1</v>
      </c>
      <c r="C3230" t="s">
        <v>20423</v>
      </c>
      <c r="D3230" t="s">
        <v>126</v>
      </c>
      <c r="E3230" t="s">
        <v>20424</v>
      </c>
      <c r="F3230" t="s">
        <v>6199</v>
      </c>
      <c r="G3230">
        <v>85</v>
      </c>
      <c r="H3230" t="s">
        <v>7008</v>
      </c>
      <c r="I3230" t="s">
        <v>20423</v>
      </c>
      <c r="J3230">
        <v>17063</v>
      </c>
      <c r="K3230">
        <v>7</v>
      </c>
      <c r="L3230" t="s">
        <v>12950</v>
      </c>
      <c r="M3230" t="s">
        <v>20425</v>
      </c>
      <c r="N3230">
        <v>30</v>
      </c>
      <c r="O3230" t="s">
        <v>20426</v>
      </c>
      <c r="P3230" t="s">
        <v>126</v>
      </c>
      <c r="R3230">
        <v>2574931</v>
      </c>
      <c r="T3230" t="s">
        <v>9483</v>
      </c>
      <c r="V3230" t="s">
        <v>20427</v>
      </c>
      <c r="W3230">
        <v>29055</v>
      </c>
    </row>
    <row r="3231" spans="1:23" x14ac:dyDescent="0.25">
      <c r="A3231" t="s">
        <v>20428</v>
      </c>
      <c r="B3231">
        <v>1</v>
      </c>
      <c r="C3231" t="s">
        <v>20429</v>
      </c>
      <c r="D3231" t="s">
        <v>102</v>
      </c>
      <c r="E3231" t="s">
        <v>20430</v>
      </c>
      <c r="F3231" t="s">
        <v>6199</v>
      </c>
      <c r="G3231">
        <v>19</v>
      </c>
      <c r="H3231" t="s">
        <v>7411</v>
      </c>
      <c r="I3231" t="s">
        <v>20429</v>
      </c>
      <c r="J3231">
        <v>21276</v>
      </c>
      <c r="K3231">
        <v>3</v>
      </c>
      <c r="L3231" t="s">
        <v>6567</v>
      </c>
      <c r="M3231" t="s">
        <v>10239</v>
      </c>
      <c r="N3231">
        <v>25</v>
      </c>
      <c r="O3231" t="s">
        <v>20431</v>
      </c>
      <c r="P3231" t="s">
        <v>102</v>
      </c>
      <c r="R3231">
        <v>3126325</v>
      </c>
      <c r="T3231" t="s">
        <v>6204</v>
      </c>
      <c r="V3231" t="s">
        <v>15850</v>
      </c>
      <c r="W3231">
        <v>32271</v>
      </c>
    </row>
    <row r="3232" spans="1:23" x14ac:dyDescent="0.25">
      <c r="A3232" t="s">
        <v>5408</v>
      </c>
      <c r="B3232">
        <v>1</v>
      </c>
      <c r="C3232" t="s">
        <v>5409</v>
      </c>
      <c r="D3232" t="s">
        <v>64</v>
      </c>
      <c r="E3232" t="s">
        <v>20432</v>
      </c>
      <c r="F3232" t="s">
        <v>6199</v>
      </c>
      <c r="G3232">
        <v>38</v>
      </c>
      <c r="H3232" t="s">
        <v>8955</v>
      </c>
      <c r="I3232" t="s">
        <v>5409</v>
      </c>
      <c r="J3232">
        <v>20950</v>
      </c>
      <c r="K3232">
        <v>4</v>
      </c>
      <c r="L3232" t="s">
        <v>10468</v>
      </c>
      <c r="M3232" t="s">
        <v>20433</v>
      </c>
      <c r="N3232">
        <v>25</v>
      </c>
      <c r="O3232" t="s">
        <v>20434</v>
      </c>
      <c r="P3232" t="s">
        <v>64</v>
      </c>
      <c r="R3232">
        <v>4035072</v>
      </c>
      <c r="T3232" t="s">
        <v>6313</v>
      </c>
      <c r="V3232" t="s">
        <v>20435</v>
      </c>
      <c r="W3232">
        <v>31954</v>
      </c>
    </row>
    <row r="3233" spans="1:23" x14ac:dyDescent="0.25">
      <c r="A3233" t="s">
        <v>243</v>
      </c>
      <c r="B3233">
        <v>1</v>
      </c>
      <c r="C3233" t="s">
        <v>1201</v>
      </c>
      <c r="D3233" t="s">
        <v>102</v>
      </c>
      <c r="E3233" t="s">
        <v>20436</v>
      </c>
      <c r="F3233" t="s">
        <v>6199</v>
      </c>
      <c r="G3233">
        <v>3</v>
      </c>
      <c r="H3233" t="s">
        <v>6776</v>
      </c>
      <c r="I3233" t="s">
        <v>1201</v>
      </c>
      <c r="J3233">
        <v>19815</v>
      </c>
      <c r="K3233">
        <v>8</v>
      </c>
      <c r="L3233" t="s">
        <v>6586</v>
      </c>
      <c r="M3233" t="s">
        <v>10271</v>
      </c>
      <c r="N3233">
        <v>29</v>
      </c>
      <c r="O3233" t="s">
        <v>20437</v>
      </c>
      <c r="P3233" t="s">
        <v>102</v>
      </c>
      <c r="Q3233" t="s">
        <v>6922</v>
      </c>
      <c r="R3233">
        <v>3895856</v>
      </c>
      <c r="S3233">
        <v>5</v>
      </c>
      <c r="T3233" t="s">
        <v>6346</v>
      </c>
      <c r="U3233" t="s">
        <v>68</v>
      </c>
      <c r="V3233" t="s">
        <v>20438</v>
      </c>
      <c r="W3233">
        <v>31017</v>
      </c>
    </row>
    <row r="3234" spans="1:23" x14ac:dyDescent="0.25">
      <c r="A3234" t="s">
        <v>20439</v>
      </c>
      <c r="B3234">
        <v>1</v>
      </c>
      <c r="C3234" t="s">
        <v>20440</v>
      </c>
      <c r="F3234" t="s">
        <v>6231</v>
      </c>
      <c r="G3234">
        <v>0</v>
      </c>
      <c r="H3234" t="s">
        <v>30</v>
      </c>
      <c r="I3234" t="s">
        <v>20440</v>
      </c>
      <c r="J3234">
        <v>18832</v>
      </c>
      <c r="K3234">
        <v>0</v>
      </c>
      <c r="L3234" t="s">
        <v>10638</v>
      </c>
      <c r="M3234" t="s">
        <v>20441</v>
      </c>
      <c r="O3234" t="s">
        <v>20442</v>
      </c>
      <c r="P3234" t="s">
        <v>30</v>
      </c>
      <c r="T3234" t="s">
        <v>30</v>
      </c>
    </row>
    <row r="3235" spans="1:23" x14ac:dyDescent="0.25">
      <c r="A3235" t="s">
        <v>696</v>
      </c>
      <c r="B3235">
        <v>1</v>
      </c>
      <c r="C3235" t="s">
        <v>20443</v>
      </c>
      <c r="D3235" t="s">
        <v>102</v>
      </c>
      <c r="F3235" t="s">
        <v>6199</v>
      </c>
      <c r="G3235">
        <v>17</v>
      </c>
      <c r="H3235" t="s">
        <v>6367</v>
      </c>
      <c r="I3235" t="s">
        <v>20443</v>
      </c>
      <c r="J3235">
        <v>17906</v>
      </c>
      <c r="K3235">
        <v>6</v>
      </c>
      <c r="L3235" t="s">
        <v>8974</v>
      </c>
      <c r="M3235" t="s">
        <v>9857</v>
      </c>
      <c r="N3235">
        <v>29</v>
      </c>
      <c r="O3235" t="s">
        <v>20444</v>
      </c>
      <c r="P3235" t="s">
        <v>102</v>
      </c>
      <c r="R3235">
        <v>2575416</v>
      </c>
      <c r="T3235" t="s">
        <v>6204</v>
      </c>
      <c r="V3235" t="s">
        <v>20445</v>
      </c>
      <c r="W3235">
        <v>29229</v>
      </c>
    </row>
    <row r="3236" spans="1:23" x14ac:dyDescent="0.25">
      <c r="A3236" t="s">
        <v>20446</v>
      </c>
      <c r="B3236">
        <v>1</v>
      </c>
      <c r="C3236" t="s">
        <v>20447</v>
      </c>
      <c r="D3236" t="s">
        <v>126</v>
      </c>
      <c r="F3236" t="s">
        <v>6199</v>
      </c>
      <c r="G3236">
        <v>0</v>
      </c>
      <c r="H3236" t="s">
        <v>7228</v>
      </c>
      <c r="I3236" t="s">
        <v>20447</v>
      </c>
      <c r="J3236">
        <v>21405</v>
      </c>
      <c r="K3236">
        <v>3</v>
      </c>
      <c r="L3236" t="s">
        <v>20448</v>
      </c>
      <c r="M3236" t="s">
        <v>7200</v>
      </c>
      <c r="O3236" t="s">
        <v>20449</v>
      </c>
      <c r="P3236" t="s">
        <v>126</v>
      </c>
      <c r="T3236" t="s">
        <v>6355</v>
      </c>
      <c r="W3236">
        <v>32183</v>
      </c>
    </row>
    <row r="3237" spans="1:23" x14ac:dyDescent="0.25">
      <c r="A3237" t="s">
        <v>393</v>
      </c>
      <c r="B3237">
        <v>1</v>
      </c>
      <c r="C3237" t="s">
        <v>20450</v>
      </c>
      <c r="D3237" t="s">
        <v>126</v>
      </c>
      <c r="E3237" t="s">
        <v>20451</v>
      </c>
      <c r="F3237" t="s">
        <v>6925</v>
      </c>
      <c r="G3237">
        <v>0</v>
      </c>
      <c r="H3237" t="s">
        <v>6208</v>
      </c>
      <c r="I3237" t="s">
        <v>20450</v>
      </c>
      <c r="J3237">
        <v>15866</v>
      </c>
      <c r="K3237">
        <v>9</v>
      </c>
      <c r="L3237" t="s">
        <v>6018</v>
      </c>
      <c r="M3237" t="s">
        <v>7640</v>
      </c>
      <c r="N3237">
        <v>31</v>
      </c>
      <c r="O3237" t="s">
        <v>20452</v>
      </c>
      <c r="P3237" t="s">
        <v>126</v>
      </c>
      <c r="R3237">
        <v>16143</v>
      </c>
      <c r="T3237" t="s">
        <v>6355</v>
      </c>
      <c r="V3237" t="s">
        <v>20453</v>
      </c>
      <c r="W3237">
        <v>26950</v>
      </c>
    </row>
    <row r="3238" spans="1:23" x14ac:dyDescent="0.25">
      <c r="A3238" t="s">
        <v>2319</v>
      </c>
      <c r="B3238">
        <v>1</v>
      </c>
      <c r="C3238" t="s">
        <v>2687</v>
      </c>
      <c r="D3238" t="s">
        <v>64</v>
      </c>
      <c r="F3238" t="s">
        <v>6199</v>
      </c>
      <c r="G3238">
        <v>35</v>
      </c>
      <c r="H3238" t="s">
        <v>6462</v>
      </c>
      <c r="I3238" t="s">
        <v>2687</v>
      </c>
      <c r="J3238">
        <v>26080</v>
      </c>
      <c r="K3238">
        <v>1</v>
      </c>
      <c r="L3238" t="s">
        <v>20454</v>
      </c>
      <c r="M3238" t="s">
        <v>7016</v>
      </c>
      <c r="N3238">
        <v>24</v>
      </c>
      <c r="O3238" t="s">
        <v>20455</v>
      </c>
      <c r="P3238" t="s">
        <v>64</v>
      </c>
      <c r="S3238">
        <v>3</v>
      </c>
      <c r="T3238" t="s">
        <v>6264</v>
      </c>
      <c r="U3238" t="s">
        <v>2268</v>
      </c>
      <c r="V3238" t="s">
        <v>20456</v>
      </c>
    </row>
    <row r="3239" spans="1:23" x14ac:dyDescent="0.25">
      <c r="A3239" t="s">
        <v>20457</v>
      </c>
      <c r="B3239">
        <v>1</v>
      </c>
      <c r="C3239" t="s">
        <v>20458</v>
      </c>
      <c r="D3239" t="s">
        <v>6787</v>
      </c>
      <c r="F3239" t="s">
        <v>6199</v>
      </c>
      <c r="G3239">
        <v>0</v>
      </c>
      <c r="H3239" t="s">
        <v>6215</v>
      </c>
      <c r="I3239" t="s">
        <v>20458</v>
      </c>
      <c r="J3239">
        <v>22400</v>
      </c>
      <c r="K3239">
        <v>2</v>
      </c>
      <c r="L3239" t="s">
        <v>6018</v>
      </c>
      <c r="M3239" t="s">
        <v>20459</v>
      </c>
      <c r="N3239">
        <v>24</v>
      </c>
      <c r="O3239" t="s">
        <v>20460</v>
      </c>
      <c r="P3239" t="s">
        <v>64</v>
      </c>
      <c r="R3239">
        <v>4049391</v>
      </c>
      <c r="T3239" t="s">
        <v>6219</v>
      </c>
      <c r="V3239" t="s">
        <v>20461</v>
      </c>
      <c r="W3239">
        <v>33200</v>
      </c>
    </row>
    <row r="3240" spans="1:23" x14ac:dyDescent="0.25">
      <c r="A3240" t="s">
        <v>20462</v>
      </c>
      <c r="B3240">
        <v>1</v>
      </c>
      <c r="C3240" t="s">
        <v>20463</v>
      </c>
      <c r="D3240" t="s">
        <v>102</v>
      </c>
      <c r="F3240" t="s">
        <v>6231</v>
      </c>
      <c r="G3240">
        <v>8</v>
      </c>
      <c r="H3240" t="s">
        <v>11903</v>
      </c>
      <c r="I3240" t="s">
        <v>20463</v>
      </c>
      <c r="J3240">
        <v>15447</v>
      </c>
      <c r="K3240">
        <v>1</v>
      </c>
      <c r="L3240" t="s">
        <v>20464</v>
      </c>
      <c r="M3240" t="s">
        <v>13884</v>
      </c>
      <c r="N3240">
        <v>28</v>
      </c>
      <c r="O3240" t="s">
        <v>20465</v>
      </c>
      <c r="P3240" t="s">
        <v>102</v>
      </c>
      <c r="R3240">
        <v>16447</v>
      </c>
      <c r="T3240" t="s">
        <v>6385</v>
      </c>
      <c r="V3240" t="s">
        <v>20466</v>
      </c>
      <c r="W3240">
        <v>26972</v>
      </c>
    </row>
    <row r="3241" spans="1:23" x14ac:dyDescent="0.25">
      <c r="A3241" t="s">
        <v>20467</v>
      </c>
      <c r="B3241">
        <v>1</v>
      </c>
      <c r="C3241" t="s">
        <v>20468</v>
      </c>
      <c r="F3241" t="s">
        <v>6231</v>
      </c>
      <c r="G3241">
        <v>0</v>
      </c>
      <c r="H3241" t="s">
        <v>30</v>
      </c>
      <c r="I3241" t="s">
        <v>20468</v>
      </c>
      <c r="J3241">
        <v>17881</v>
      </c>
      <c r="K3241">
        <v>0</v>
      </c>
      <c r="L3241" t="s">
        <v>6795</v>
      </c>
      <c r="M3241" t="s">
        <v>20469</v>
      </c>
      <c r="O3241" t="s">
        <v>20470</v>
      </c>
      <c r="P3241" t="s">
        <v>30</v>
      </c>
      <c r="T3241" t="s">
        <v>30</v>
      </c>
    </row>
    <row r="3242" spans="1:23" x14ac:dyDescent="0.25">
      <c r="A3242" t="s">
        <v>20471</v>
      </c>
      <c r="B3242">
        <v>1</v>
      </c>
      <c r="C3242" t="s">
        <v>20472</v>
      </c>
      <c r="D3242" t="s">
        <v>102</v>
      </c>
      <c r="F3242" t="s">
        <v>6199</v>
      </c>
      <c r="G3242">
        <v>88</v>
      </c>
      <c r="H3242" t="s">
        <v>7128</v>
      </c>
      <c r="I3242" t="s">
        <v>20472</v>
      </c>
      <c r="J3242">
        <v>26538</v>
      </c>
      <c r="K3242">
        <v>1</v>
      </c>
      <c r="L3242" t="s">
        <v>6770</v>
      </c>
      <c r="M3242" t="s">
        <v>20473</v>
      </c>
      <c r="N3242">
        <v>24</v>
      </c>
      <c r="O3242" t="s">
        <v>20474</v>
      </c>
      <c r="P3242" t="s">
        <v>102</v>
      </c>
      <c r="T3242" t="s">
        <v>6313</v>
      </c>
      <c r="U3242" t="s">
        <v>2210</v>
      </c>
      <c r="V3242" t="s">
        <v>20475</v>
      </c>
    </row>
    <row r="3243" spans="1:23" x14ac:dyDescent="0.25">
      <c r="A3243" t="s">
        <v>20476</v>
      </c>
      <c r="B3243">
        <v>1</v>
      </c>
      <c r="C3243" t="s">
        <v>20477</v>
      </c>
      <c r="D3243" t="s">
        <v>6610</v>
      </c>
      <c r="F3243" t="s">
        <v>6199</v>
      </c>
      <c r="G3243">
        <v>10</v>
      </c>
      <c r="H3243" t="s">
        <v>6410</v>
      </c>
      <c r="I3243" t="s">
        <v>20477</v>
      </c>
      <c r="J3243">
        <v>22094</v>
      </c>
      <c r="K3243">
        <v>6</v>
      </c>
      <c r="L3243" t="s">
        <v>20478</v>
      </c>
      <c r="M3243" t="s">
        <v>20479</v>
      </c>
      <c r="N3243">
        <v>28</v>
      </c>
      <c r="O3243" t="s">
        <v>20480</v>
      </c>
      <c r="P3243" t="s">
        <v>6610</v>
      </c>
      <c r="R3243">
        <v>4035239</v>
      </c>
      <c r="T3243" t="s">
        <v>6346</v>
      </c>
      <c r="U3243" t="s">
        <v>2311</v>
      </c>
      <c r="V3243" t="s">
        <v>13634</v>
      </c>
      <c r="W3243">
        <v>32861</v>
      </c>
    </row>
    <row r="3244" spans="1:23" x14ac:dyDescent="0.25">
      <c r="A3244" t="s">
        <v>1361</v>
      </c>
      <c r="B3244">
        <v>1</v>
      </c>
      <c r="C3244" t="s">
        <v>1360</v>
      </c>
      <c r="D3244" t="s">
        <v>102</v>
      </c>
      <c r="F3244" t="s">
        <v>6199</v>
      </c>
      <c r="G3244">
        <v>18</v>
      </c>
      <c r="H3244" t="s">
        <v>7411</v>
      </c>
      <c r="I3244" t="s">
        <v>1360</v>
      </c>
      <c r="J3244">
        <v>25122</v>
      </c>
      <c r="K3244">
        <v>2</v>
      </c>
      <c r="L3244" t="s">
        <v>7800</v>
      </c>
      <c r="M3244" t="s">
        <v>17737</v>
      </c>
      <c r="N3244">
        <v>24</v>
      </c>
      <c r="O3244" t="s">
        <v>20481</v>
      </c>
      <c r="P3244" t="s">
        <v>102</v>
      </c>
      <c r="S3244">
        <v>3</v>
      </c>
      <c r="T3244" t="s">
        <v>6204</v>
      </c>
      <c r="U3244" t="s">
        <v>2224</v>
      </c>
      <c r="V3244" t="s">
        <v>10995</v>
      </c>
    </row>
    <row r="3245" spans="1:23" x14ac:dyDescent="0.25">
      <c r="A3245" t="s">
        <v>20482</v>
      </c>
      <c r="B3245">
        <v>1</v>
      </c>
      <c r="C3245" t="s">
        <v>20483</v>
      </c>
      <c r="D3245" t="s">
        <v>102</v>
      </c>
      <c r="F3245" t="s">
        <v>6199</v>
      </c>
      <c r="G3245">
        <v>83</v>
      </c>
      <c r="H3245" t="s">
        <v>6450</v>
      </c>
      <c r="I3245" t="s">
        <v>20483</v>
      </c>
      <c r="J3245">
        <v>26846</v>
      </c>
      <c r="K3245">
        <v>0</v>
      </c>
      <c r="L3245" t="s">
        <v>10426</v>
      </c>
      <c r="M3245" t="s">
        <v>14892</v>
      </c>
      <c r="N3245">
        <v>23</v>
      </c>
      <c r="O3245" t="s">
        <v>20484</v>
      </c>
      <c r="P3245" t="s">
        <v>102</v>
      </c>
      <c r="S3245">
        <v>5</v>
      </c>
      <c r="T3245" t="s">
        <v>6313</v>
      </c>
      <c r="U3245" t="s">
        <v>94</v>
      </c>
      <c r="V3245" t="s">
        <v>14085</v>
      </c>
    </row>
    <row r="3246" spans="1:23" x14ac:dyDescent="0.25">
      <c r="A3246" t="s">
        <v>20485</v>
      </c>
      <c r="B3246">
        <v>1</v>
      </c>
      <c r="C3246" t="s">
        <v>20486</v>
      </c>
      <c r="D3246" t="s">
        <v>126</v>
      </c>
      <c r="F3246" t="s">
        <v>6231</v>
      </c>
      <c r="G3246">
        <v>5</v>
      </c>
      <c r="H3246" t="s">
        <v>6462</v>
      </c>
      <c r="I3246" t="s">
        <v>20486</v>
      </c>
      <c r="J3246">
        <v>18843</v>
      </c>
      <c r="K3246">
        <v>5</v>
      </c>
      <c r="L3246" t="s">
        <v>6665</v>
      </c>
      <c r="M3246" t="s">
        <v>20487</v>
      </c>
      <c r="N3246">
        <v>29</v>
      </c>
      <c r="O3246" t="s">
        <v>20488</v>
      </c>
      <c r="P3246" t="s">
        <v>126</v>
      </c>
      <c r="R3246">
        <v>2575435</v>
      </c>
      <c r="T3246" t="s">
        <v>6355</v>
      </c>
      <c r="V3246" t="s">
        <v>20489</v>
      </c>
      <c r="W3246">
        <v>30102</v>
      </c>
    </row>
    <row r="3247" spans="1:23" x14ac:dyDescent="0.25">
      <c r="A3247" t="s">
        <v>422</v>
      </c>
      <c r="B3247">
        <v>1</v>
      </c>
      <c r="C3247" t="s">
        <v>20490</v>
      </c>
      <c r="D3247" t="s">
        <v>6787</v>
      </c>
      <c r="E3247" t="s">
        <v>20491</v>
      </c>
      <c r="F3247" t="s">
        <v>6231</v>
      </c>
      <c r="G3247">
        <v>22</v>
      </c>
      <c r="H3247" t="s">
        <v>6988</v>
      </c>
      <c r="I3247" t="s">
        <v>20490</v>
      </c>
      <c r="J3247">
        <v>16966</v>
      </c>
      <c r="K3247">
        <v>5</v>
      </c>
      <c r="L3247" t="s">
        <v>6310</v>
      </c>
      <c r="M3247" t="s">
        <v>20492</v>
      </c>
      <c r="N3247">
        <v>27</v>
      </c>
      <c r="O3247" t="s">
        <v>20493</v>
      </c>
      <c r="P3247" t="s">
        <v>64</v>
      </c>
      <c r="R3247">
        <v>2577467</v>
      </c>
      <c r="T3247" t="s">
        <v>6371</v>
      </c>
      <c r="V3247" t="s">
        <v>10001</v>
      </c>
      <c r="W3247">
        <v>28594</v>
      </c>
    </row>
    <row r="3248" spans="1:23" x14ac:dyDescent="0.25">
      <c r="A3248" t="s">
        <v>20494</v>
      </c>
      <c r="B3248">
        <v>1</v>
      </c>
      <c r="C3248" t="s">
        <v>20495</v>
      </c>
      <c r="F3248" t="s">
        <v>6231</v>
      </c>
      <c r="G3248">
        <v>0</v>
      </c>
      <c r="H3248" t="s">
        <v>30</v>
      </c>
      <c r="I3248" t="s">
        <v>20495</v>
      </c>
      <c r="J3248">
        <v>17846</v>
      </c>
      <c r="K3248">
        <v>0</v>
      </c>
      <c r="L3248" t="s">
        <v>7405</v>
      </c>
      <c r="M3248" t="s">
        <v>20496</v>
      </c>
      <c r="O3248" t="s">
        <v>20497</v>
      </c>
      <c r="P3248" t="s">
        <v>30</v>
      </c>
      <c r="T3248" t="s">
        <v>30</v>
      </c>
    </row>
    <row r="3249" spans="1:23" x14ac:dyDescent="0.25">
      <c r="A3249" t="s">
        <v>20498</v>
      </c>
      <c r="B3249">
        <v>1</v>
      </c>
      <c r="C3249" t="s">
        <v>20499</v>
      </c>
      <c r="F3249" t="s">
        <v>6231</v>
      </c>
      <c r="G3249">
        <v>0</v>
      </c>
      <c r="H3249" t="s">
        <v>30</v>
      </c>
      <c r="I3249" t="s">
        <v>20499</v>
      </c>
      <c r="J3249">
        <v>19681</v>
      </c>
      <c r="K3249">
        <v>0</v>
      </c>
      <c r="L3249" t="s">
        <v>20500</v>
      </c>
      <c r="M3249" t="s">
        <v>20501</v>
      </c>
      <c r="O3249" t="s">
        <v>20502</v>
      </c>
      <c r="P3249" t="s">
        <v>30</v>
      </c>
      <c r="T3249" t="s">
        <v>30</v>
      </c>
    </row>
    <row r="3250" spans="1:23" x14ac:dyDescent="0.25">
      <c r="A3250" t="s">
        <v>299</v>
      </c>
      <c r="B3250">
        <v>1</v>
      </c>
      <c r="C3250" t="s">
        <v>20503</v>
      </c>
      <c r="D3250" t="s">
        <v>64</v>
      </c>
      <c r="E3250" t="s">
        <v>20504</v>
      </c>
      <c r="F3250" t="s">
        <v>6925</v>
      </c>
      <c r="G3250">
        <v>34</v>
      </c>
      <c r="H3250" t="s">
        <v>6636</v>
      </c>
      <c r="I3250" t="s">
        <v>20503</v>
      </c>
      <c r="J3250">
        <v>16609</v>
      </c>
      <c r="K3250">
        <v>6</v>
      </c>
      <c r="L3250" t="s">
        <v>6989</v>
      </c>
      <c r="M3250" t="s">
        <v>6587</v>
      </c>
      <c r="N3250">
        <v>29</v>
      </c>
      <c r="O3250" t="s">
        <v>20505</v>
      </c>
      <c r="P3250" t="s">
        <v>64</v>
      </c>
      <c r="R3250">
        <v>16749</v>
      </c>
      <c r="T3250" t="s">
        <v>6324</v>
      </c>
      <c r="V3250" t="s">
        <v>20506</v>
      </c>
      <c r="W3250">
        <v>27597</v>
      </c>
    </row>
    <row r="3251" spans="1:23" x14ac:dyDescent="0.25">
      <c r="A3251" t="s">
        <v>392</v>
      </c>
      <c r="B3251">
        <v>1</v>
      </c>
      <c r="C3251" t="s">
        <v>1272</v>
      </c>
      <c r="D3251" t="s">
        <v>102</v>
      </c>
      <c r="E3251" t="s">
        <v>20507</v>
      </c>
      <c r="F3251" t="s">
        <v>6199</v>
      </c>
      <c r="G3251">
        <v>17</v>
      </c>
      <c r="H3251" t="s">
        <v>6336</v>
      </c>
      <c r="I3251" t="s">
        <v>1272</v>
      </c>
      <c r="J3251">
        <v>19318</v>
      </c>
      <c r="K3251">
        <v>9</v>
      </c>
      <c r="L3251" t="s">
        <v>14972</v>
      </c>
      <c r="M3251" t="s">
        <v>20508</v>
      </c>
      <c r="N3251">
        <v>31</v>
      </c>
      <c r="O3251" t="s">
        <v>20509</v>
      </c>
      <c r="P3251" t="s">
        <v>102</v>
      </c>
      <c r="R3251">
        <v>3045523</v>
      </c>
      <c r="S3251">
        <v>3</v>
      </c>
      <c r="T3251" t="s">
        <v>6219</v>
      </c>
      <c r="U3251" t="s">
        <v>2251</v>
      </c>
      <c r="V3251" t="s">
        <v>20510</v>
      </c>
      <c r="W3251">
        <v>30551</v>
      </c>
    </row>
    <row r="3252" spans="1:23" x14ac:dyDescent="0.25">
      <c r="A3252" t="s">
        <v>165</v>
      </c>
      <c r="B3252">
        <v>1</v>
      </c>
      <c r="C3252" t="s">
        <v>5518</v>
      </c>
      <c r="D3252" t="s">
        <v>126</v>
      </c>
      <c r="E3252" t="s">
        <v>20511</v>
      </c>
      <c r="F3252" t="s">
        <v>6199</v>
      </c>
      <c r="G3252">
        <v>82</v>
      </c>
      <c r="H3252" t="s">
        <v>7206</v>
      </c>
      <c r="I3252" t="s">
        <v>5518</v>
      </c>
      <c r="J3252">
        <v>7175</v>
      </c>
      <c r="K3252">
        <v>16</v>
      </c>
      <c r="L3252" t="s">
        <v>20512</v>
      </c>
      <c r="M3252" t="s">
        <v>6715</v>
      </c>
      <c r="N3252">
        <v>37</v>
      </c>
      <c r="O3252" t="s">
        <v>20513</v>
      </c>
      <c r="P3252" t="s">
        <v>126</v>
      </c>
      <c r="R3252">
        <v>9761</v>
      </c>
      <c r="T3252" t="s">
        <v>6212</v>
      </c>
      <c r="V3252" t="s">
        <v>20514</v>
      </c>
      <c r="W3252">
        <v>7924</v>
      </c>
    </row>
    <row r="3253" spans="1:23" x14ac:dyDescent="0.25">
      <c r="A3253" t="s">
        <v>20515</v>
      </c>
      <c r="B3253">
        <v>1</v>
      </c>
      <c r="C3253" t="s">
        <v>20516</v>
      </c>
      <c r="D3253" t="s">
        <v>102</v>
      </c>
      <c r="F3253" t="s">
        <v>6231</v>
      </c>
      <c r="G3253">
        <v>18</v>
      </c>
      <c r="H3253" t="s">
        <v>6776</v>
      </c>
      <c r="I3253" t="s">
        <v>20516</v>
      </c>
      <c r="J3253">
        <v>15285</v>
      </c>
      <c r="K3253">
        <v>9</v>
      </c>
      <c r="L3253" t="s">
        <v>6368</v>
      </c>
      <c r="M3253" t="s">
        <v>20517</v>
      </c>
      <c r="N3253">
        <v>30</v>
      </c>
      <c r="O3253" t="s">
        <v>20518</v>
      </c>
      <c r="P3253" t="s">
        <v>102</v>
      </c>
      <c r="R3253">
        <v>16230</v>
      </c>
      <c r="T3253" t="s">
        <v>6204</v>
      </c>
      <c r="V3253" t="s">
        <v>20519</v>
      </c>
      <c r="W3253">
        <v>26995</v>
      </c>
    </row>
    <row r="3254" spans="1:23" x14ac:dyDescent="0.25">
      <c r="A3254" t="s">
        <v>2223</v>
      </c>
      <c r="B3254">
        <v>1</v>
      </c>
      <c r="C3254" t="s">
        <v>2582</v>
      </c>
      <c r="D3254" t="s">
        <v>126</v>
      </c>
      <c r="F3254" t="s">
        <v>6199</v>
      </c>
      <c r="G3254">
        <v>85</v>
      </c>
      <c r="H3254" t="s">
        <v>7069</v>
      </c>
      <c r="I3254" t="s">
        <v>2582</v>
      </c>
      <c r="J3254">
        <v>25963</v>
      </c>
      <c r="K3254">
        <v>1</v>
      </c>
      <c r="L3254" t="s">
        <v>9474</v>
      </c>
      <c r="M3254" t="s">
        <v>6269</v>
      </c>
      <c r="N3254">
        <v>22</v>
      </c>
      <c r="O3254" t="s">
        <v>20520</v>
      </c>
      <c r="P3254" t="s">
        <v>126</v>
      </c>
      <c r="S3254">
        <v>2</v>
      </c>
      <c r="T3254" t="s">
        <v>6355</v>
      </c>
      <c r="U3254" t="s">
        <v>159</v>
      </c>
      <c r="V3254" t="s">
        <v>20521</v>
      </c>
    </row>
    <row r="3255" spans="1:23" x14ac:dyDescent="0.25">
      <c r="A3255" t="s">
        <v>20522</v>
      </c>
      <c r="B3255">
        <v>1</v>
      </c>
      <c r="C3255" t="s">
        <v>20523</v>
      </c>
      <c r="D3255" t="s">
        <v>64</v>
      </c>
      <c r="F3255" t="s">
        <v>6199</v>
      </c>
      <c r="H3255" t="s">
        <v>6697</v>
      </c>
      <c r="I3255" t="s">
        <v>20523</v>
      </c>
      <c r="J3255">
        <v>26715</v>
      </c>
      <c r="K3255">
        <v>1</v>
      </c>
      <c r="L3255" t="s">
        <v>20524</v>
      </c>
      <c r="M3255" t="s">
        <v>20525</v>
      </c>
      <c r="N3255">
        <v>24</v>
      </c>
      <c r="O3255" t="s">
        <v>20526</v>
      </c>
      <c r="P3255" t="s">
        <v>64</v>
      </c>
      <c r="T3255" t="s">
        <v>6264</v>
      </c>
      <c r="V3255" t="s">
        <v>20527</v>
      </c>
    </row>
    <row r="3256" spans="1:23" x14ac:dyDescent="0.25">
      <c r="A3256" t="s">
        <v>322</v>
      </c>
      <c r="B3256">
        <v>1</v>
      </c>
      <c r="C3256" t="s">
        <v>20528</v>
      </c>
      <c r="D3256" t="s">
        <v>126</v>
      </c>
      <c r="E3256" t="s">
        <v>20529</v>
      </c>
      <c r="F3256" t="s">
        <v>6231</v>
      </c>
      <c r="G3256">
        <v>80</v>
      </c>
      <c r="H3256" t="s">
        <v>7206</v>
      </c>
      <c r="I3256" t="s">
        <v>20528</v>
      </c>
      <c r="J3256">
        <v>18931</v>
      </c>
      <c r="K3256">
        <v>6</v>
      </c>
      <c r="L3256" t="s">
        <v>6010</v>
      </c>
      <c r="M3256" t="s">
        <v>20530</v>
      </c>
      <c r="N3256">
        <v>28</v>
      </c>
      <c r="O3256" t="s">
        <v>20531</v>
      </c>
      <c r="P3256" t="s">
        <v>126</v>
      </c>
      <c r="R3256">
        <v>4198676</v>
      </c>
      <c r="T3256" t="s">
        <v>7484</v>
      </c>
      <c r="V3256" t="s">
        <v>20532</v>
      </c>
      <c r="W3256">
        <v>30158</v>
      </c>
    </row>
    <row r="3257" spans="1:23" x14ac:dyDescent="0.25">
      <c r="A3257" t="s">
        <v>1456</v>
      </c>
      <c r="B3257">
        <v>1</v>
      </c>
      <c r="C3257" t="s">
        <v>1455</v>
      </c>
      <c r="D3257" t="s">
        <v>64</v>
      </c>
      <c r="F3257" t="s">
        <v>6199</v>
      </c>
      <c r="G3257">
        <v>44</v>
      </c>
      <c r="H3257" t="s">
        <v>6232</v>
      </c>
      <c r="I3257" t="s">
        <v>1455</v>
      </c>
      <c r="J3257">
        <v>25887</v>
      </c>
      <c r="K3257">
        <v>1</v>
      </c>
      <c r="L3257" t="s">
        <v>11796</v>
      </c>
      <c r="M3257" t="s">
        <v>20533</v>
      </c>
      <c r="N3257">
        <v>24</v>
      </c>
      <c r="O3257" t="s">
        <v>20534</v>
      </c>
      <c r="P3257" t="s">
        <v>64</v>
      </c>
      <c r="S3257">
        <v>1</v>
      </c>
      <c r="T3257" t="s">
        <v>6346</v>
      </c>
      <c r="U3257" t="s">
        <v>92</v>
      </c>
      <c r="V3257" t="s">
        <v>20535</v>
      </c>
    </row>
    <row r="3258" spans="1:23" x14ac:dyDescent="0.25">
      <c r="A3258" t="s">
        <v>20536</v>
      </c>
      <c r="B3258">
        <v>1</v>
      </c>
      <c r="C3258" t="s">
        <v>20537</v>
      </c>
      <c r="D3258" t="s">
        <v>102</v>
      </c>
      <c r="E3258" t="s">
        <v>6404</v>
      </c>
      <c r="F3258" t="s">
        <v>6199</v>
      </c>
      <c r="G3258">
        <v>0</v>
      </c>
      <c r="H3258" t="s">
        <v>8955</v>
      </c>
      <c r="I3258" t="s">
        <v>20537</v>
      </c>
      <c r="J3258">
        <v>18408</v>
      </c>
      <c r="K3258">
        <v>6</v>
      </c>
      <c r="L3258" t="s">
        <v>7095</v>
      </c>
      <c r="M3258" t="s">
        <v>20538</v>
      </c>
      <c r="N3258">
        <v>27</v>
      </c>
      <c r="O3258" t="s">
        <v>20539</v>
      </c>
      <c r="P3258" t="s">
        <v>102</v>
      </c>
      <c r="R3258">
        <v>2972065</v>
      </c>
      <c r="T3258" t="s">
        <v>6212</v>
      </c>
      <c r="V3258" t="s">
        <v>6406</v>
      </c>
      <c r="W3258">
        <v>29865</v>
      </c>
    </row>
    <row r="3259" spans="1:23" x14ac:dyDescent="0.25">
      <c r="A3259" t="s">
        <v>20540</v>
      </c>
      <c r="B3259">
        <v>1</v>
      </c>
      <c r="C3259" t="s">
        <v>20541</v>
      </c>
      <c r="F3259" t="s">
        <v>6231</v>
      </c>
      <c r="G3259">
        <v>0</v>
      </c>
      <c r="H3259" t="s">
        <v>30</v>
      </c>
      <c r="I3259" t="s">
        <v>20541</v>
      </c>
      <c r="J3259">
        <v>17866</v>
      </c>
      <c r="K3259">
        <v>0</v>
      </c>
      <c r="L3259" t="s">
        <v>7089</v>
      </c>
      <c r="M3259" t="s">
        <v>7386</v>
      </c>
      <c r="O3259" t="s">
        <v>20542</v>
      </c>
      <c r="P3259" t="s">
        <v>30</v>
      </c>
      <c r="T3259" t="s">
        <v>30</v>
      </c>
    </row>
    <row r="3260" spans="1:23" x14ac:dyDescent="0.25">
      <c r="A3260" t="s">
        <v>20543</v>
      </c>
      <c r="B3260">
        <v>1</v>
      </c>
      <c r="C3260" t="s">
        <v>20544</v>
      </c>
      <c r="D3260" t="s">
        <v>126</v>
      </c>
      <c r="F3260" t="s">
        <v>6199</v>
      </c>
      <c r="G3260">
        <v>0</v>
      </c>
      <c r="H3260" t="s">
        <v>6753</v>
      </c>
      <c r="I3260" t="s">
        <v>20544</v>
      </c>
      <c r="J3260">
        <v>18702</v>
      </c>
      <c r="K3260">
        <v>6</v>
      </c>
      <c r="L3260" t="s">
        <v>20545</v>
      </c>
      <c r="M3260" t="s">
        <v>14129</v>
      </c>
      <c r="N3260">
        <v>29</v>
      </c>
      <c r="O3260" t="s">
        <v>20546</v>
      </c>
      <c r="P3260" t="s">
        <v>126</v>
      </c>
      <c r="R3260">
        <v>2577567</v>
      </c>
      <c r="T3260" t="s">
        <v>6227</v>
      </c>
      <c r="V3260" t="s">
        <v>11877</v>
      </c>
      <c r="W3260">
        <v>30007</v>
      </c>
    </row>
    <row r="3261" spans="1:23" x14ac:dyDescent="0.25">
      <c r="A3261" t="s">
        <v>2030</v>
      </c>
      <c r="B3261">
        <v>1</v>
      </c>
      <c r="C3261" t="s">
        <v>2632</v>
      </c>
      <c r="D3261" t="s">
        <v>102</v>
      </c>
      <c r="F3261" t="s">
        <v>6199</v>
      </c>
      <c r="G3261">
        <v>19</v>
      </c>
      <c r="H3261" t="s">
        <v>6296</v>
      </c>
      <c r="I3261" t="s">
        <v>2632</v>
      </c>
      <c r="J3261">
        <v>24347</v>
      </c>
      <c r="K3261">
        <v>3</v>
      </c>
      <c r="L3261" t="s">
        <v>8974</v>
      </c>
      <c r="M3261" t="s">
        <v>20547</v>
      </c>
      <c r="N3261">
        <v>26</v>
      </c>
      <c r="O3261" t="s">
        <v>20548</v>
      </c>
      <c r="P3261" t="s">
        <v>102</v>
      </c>
      <c r="S3261">
        <v>5</v>
      </c>
      <c r="T3261" t="s">
        <v>6204</v>
      </c>
      <c r="U3261" t="s">
        <v>2219</v>
      </c>
      <c r="V3261" t="s">
        <v>8540</v>
      </c>
    </row>
    <row r="3262" spans="1:23" x14ac:dyDescent="0.25">
      <c r="A3262" t="s">
        <v>20549</v>
      </c>
      <c r="B3262">
        <v>1</v>
      </c>
      <c r="C3262" t="s">
        <v>20550</v>
      </c>
      <c r="D3262" t="s">
        <v>102</v>
      </c>
      <c r="F3262" t="s">
        <v>6199</v>
      </c>
      <c r="G3262">
        <v>84</v>
      </c>
      <c r="H3262" t="s">
        <v>6611</v>
      </c>
      <c r="I3262" t="s">
        <v>20550</v>
      </c>
      <c r="K3262">
        <v>1</v>
      </c>
      <c r="L3262" t="s">
        <v>20551</v>
      </c>
      <c r="M3262" t="s">
        <v>20552</v>
      </c>
      <c r="N3262">
        <v>24</v>
      </c>
      <c r="O3262" t="s">
        <v>20553</v>
      </c>
      <c r="P3262" t="s">
        <v>102</v>
      </c>
      <c r="T3262" t="s">
        <v>6227</v>
      </c>
      <c r="V3262" t="s">
        <v>11423</v>
      </c>
    </row>
    <row r="3263" spans="1:23" x14ac:dyDescent="0.25">
      <c r="A3263" t="s">
        <v>20554</v>
      </c>
      <c r="B3263">
        <v>1</v>
      </c>
      <c r="C3263" t="s">
        <v>20555</v>
      </c>
      <c r="D3263" t="s">
        <v>126</v>
      </c>
      <c r="F3263" t="s">
        <v>6199</v>
      </c>
      <c r="H3263" t="s">
        <v>6208</v>
      </c>
      <c r="I3263" t="s">
        <v>20555</v>
      </c>
      <c r="K3263">
        <v>1</v>
      </c>
      <c r="L3263" t="s">
        <v>6246</v>
      </c>
      <c r="M3263" t="s">
        <v>20556</v>
      </c>
      <c r="O3263" t="s">
        <v>20557</v>
      </c>
      <c r="P3263" t="s">
        <v>126</v>
      </c>
      <c r="T3263" t="s">
        <v>6204</v>
      </c>
    </row>
    <row r="3264" spans="1:23" x14ac:dyDescent="0.25">
      <c r="A3264" t="s">
        <v>20558</v>
      </c>
      <c r="B3264">
        <v>1</v>
      </c>
      <c r="C3264" t="s">
        <v>20559</v>
      </c>
      <c r="D3264" t="s">
        <v>102</v>
      </c>
      <c r="E3264" t="s">
        <v>20560</v>
      </c>
      <c r="F3264" t="s">
        <v>6199</v>
      </c>
      <c r="G3264">
        <v>80</v>
      </c>
      <c r="H3264" t="s">
        <v>6636</v>
      </c>
      <c r="I3264" t="s">
        <v>20559</v>
      </c>
      <c r="J3264">
        <v>20939</v>
      </c>
      <c r="K3264">
        <v>7</v>
      </c>
      <c r="L3264" t="s">
        <v>6678</v>
      </c>
      <c r="M3264" t="s">
        <v>20561</v>
      </c>
      <c r="N3264">
        <v>30</v>
      </c>
      <c r="O3264" t="s">
        <v>20562</v>
      </c>
      <c r="P3264" t="s">
        <v>102</v>
      </c>
      <c r="R3264">
        <v>3871102</v>
      </c>
      <c r="S3264">
        <v>6</v>
      </c>
      <c r="T3264" t="s">
        <v>6204</v>
      </c>
      <c r="U3264" t="s">
        <v>94</v>
      </c>
      <c r="V3264" t="s">
        <v>11100</v>
      </c>
      <c r="W3264">
        <v>32418</v>
      </c>
    </row>
    <row r="3265" spans="1:23" x14ac:dyDescent="0.25">
      <c r="A3265" t="s">
        <v>2073</v>
      </c>
      <c r="B3265">
        <v>1</v>
      </c>
      <c r="C3265" t="s">
        <v>2819</v>
      </c>
      <c r="D3265" t="s">
        <v>64</v>
      </c>
      <c r="F3265" t="s">
        <v>6199</v>
      </c>
      <c r="G3265">
        <v>20</v>
      </c>
      <c r="H3265" t="s">
        <v>6215</v>
      </c>
      <c r="I3265" t="s">
        <v>2819</v>
      </c>
      <c r="J3265">
        <v>21804</v>
      </c>
      <c r="K3265">
        <v>6</v>
      </c>
      <c r="L3265" t="s">
        <v>20563</v>
      </c>
      <c r="M3265" t="s">
        <v>15391</v>
      </c>
      <c r="N3265">
        <v>27</v>
      </c>
      <c r="O3265" t="s">
        <v>20564</v>
      </c>
      <c r="P3265" t="s">
        <v>64</v>
      </c>
      <c r="R3265">
        <v>4240631</v>
      </c>
      <c r="S3265">
        <v>6</v>
      </c>
      <c r="T3265" t="s">
        <v>6313</v>
      </c>
      <c r="U3265" t="s">
        <v>2322</v>
      </c>
      <c r="V3265" t="s">
        <v>20565</v>
      </c>
      <c r="W3265">
        <v>32814</v>
      </c>
    </row>
    <row r="3266" spans="1:23" x14ac:dyDescent="0.25">
      <c r="A3266" t="s">
        <v>20566</v>
      </c>
      <c r="B3266">
        <v>1</v>
      </c>
      <c r="C3266" t="s">
        <v>20567</v>
      </c>
      <c r="D3266" t="s">
        <v>64</v>
      </c>
      <c r="F3266" t="s">
        <v>6199</v>
      </c>
      <c r="G3266">
        <v>40</v>
      </c>
      <c r="H3266" t="s">
        <v>6629</v>
      </c>
      <c r="I3266" t="s">
        <v>20567</v>
      </c>
      <c r="J3266">
        <v>17065</v>
      </c>
      <c r="K3266">
        <v>10</v>
      </c>
      <c r="L3266" t="s">
        <v>6433</v>
      </c>
      <c r="M3266" t="s">
        <v>20568</v>
      </c>
      <c r="N3266">
        <v>34</v>
      </c>
      <c r="O3266" t="s">
        <v>20569</v>
      </c>
      <c r="P3266" t="s">
        <v>64</v>
      </c>
      <c r="R3266">
        <v>2516006</v>
      </c>
      <c r="T3266" t="s">
        <v>6446</v>
      </c>
      <c r="V3266" t="s">
        <v>20570</v>
      </c>
      <c r="W3266">
        <v>29080</v>
      </c>
    </row>
    <row r="3267" spans="1:23" x14ac:dyDescent="0.25">
      <c r="A3267" t="s">
        <v>851</v>
      </c>
      <c r="B3267">
        <v>1</v>
      </c>
      <c r="C3267" t="s">
        <v>20571</v>
      </c>
      <c r="D3267" t="s">
        <v>64</v>
      </c>
      <c r="E3267" t="s">
        <v>20572</v>
      </c>
      <c r="F3267" t="s">
        <v>6231</v>
      </c>
      <c r="G3267">
        <v>35</v>
      </c>
      <c r="H3267" t="s">
        <v>6697</v>
      </c>
      <c r="I3267" t="s">
        <v>20571</v>
      </c>
      <c r="J3267">
        <v>17199</v>
      </c>
      <c r="K3267">
        <v>5</v>
      </c>
      <c r="L3267" t="s">
        <v>20573</v>
      </c>
      <c r="M3267" t="s">
        <v>7827</v>
      </c>
      <c r="N3267">
        <v>27</v>
      </c>
      <c r="O3267" t="s">
        <v>20574</v>
      </c>
      <c r="P3267" t="s">
        <v>64</v>
      </c>
      <c r="R3267">
        <v>2576408</v>
      </c>
      <c r="T3267" t="s">
        <v>7359</v>
      </c>
      <c r="V3267" t="s">
        <v>20421</v>
      </c>
      <c r="W3267">
        <v>28874</v>
      </c>
    </row>
    <row r="3268" spans="1:23" x14ac:dyDescent="0.25">
      <c r="A3268" t="s">
        <v>5541</v>
      </c>
      <c r="B3268">
        <v>1</v>
      </c>
      <c r="C3268" t="s">
        <v>5542</v>
      </c>
      <c r="D3268" t="s">
        <v>126</v>
      </c>
      <c r="E3268" t="s">
        <v>20575</v>
      </c>
      <c r="F3268" t="s">
        <v>6199</v>
      </c>
      <c r="G3268">
        <v>30</v>
      </c>
      <c r="H3268" t="s">
        <v>6807</v>
      </c>
      <c r="I3268" t="s">
        <v>5542</v>
      </c>
      <c r="J3268">
        <v>21056</v>
      </c>
      <c r="K3268">
        <v>7</v>
      </c>
      <c r="L3268" t="s">
        <v>9350</v>
      </c>
      <c r="M3268" t="s">
        <v>9372</v>
      </c>
      <c r="N3268">
        <v>30</v>
      </c>
      <c r="O3268" t="s">
        <v>20576</v>
      </c>
      <c r="P3268" t="s">
        <v>126</v>
      </c>
      <c r="R3268">
        <v>3917940</v>
      </c>
      <c r="T3268" t="s">
        <v>6355</v>
      </c>
      <c r="U3268" t="s">
        <v>2248</v>
      </c>
      <c r="V3268" t="s">
        <v>20577</v>
      </c>
      <c r="W3268">
        <v>31935</v>
      </c>
    </row>
    <row r="3269" spans="1:23" x14ac:dyDescent="0.25">
      <c r="A3269" t="s">
        <v>2280</v>
      </c>
      <c r="B3269">
        <v>1</v>
      </c>
      <c r="C3269" t="s">
        <v>2654</v>
      </c>
      <c r="D3269" t="s">
        <v>102</v>
      </c>
      <c r="F3269" t="s">
        <v>6199</v>
      </c>
      <c r="G3269">
        <v>88</v>
      </c>
      <c r="H3269" t="s">
        <v>6367</v>
      </c>
      <c r="I3269" t="s">
        <v>2654</v>
      </c>
      <c r="J3269">
        <v>25201</v>
      </c>
      <c r="K3269">
        <v>2</v>
      </c>
      <c r="L3269" t="s">
        <v>7095</v>
      </c>
      <c r="M3269" t="s">
        <v>20578</v>
      </c>
      <c r="N3269">
        <v>25</v>
      </c>
      <c r="O3269" t="s">
        <v>20579</v>
      </c>
      <c r="P3269" t="s">
        <v>102</v>
      </c>
      <c r="S3269">
        <v>3</v>
      </c>
      <c r="T3269" t="s">
        <v>6219</v>
      </c>
      <c r="U3269" t="s">
        <v>72</v>
      </c>
      <c r="V3269" t="s">
        <v>20580</v>
      </c>
    </row>
    <row r="3270" spans="1:23" x14ac:dyDescent="0.25">
      <c r="A3270" t="s">
        <v>5429</v>
      </c>
      <c r="B3270">
        <v>1</v>
      </c>
      <c r="C3270" t="s">
        <v>5430</v>
      </c>
      <c r="D3270" t="s">
        <v>102</v>
      </c>
      <c r="E3270" t="s">
        <v>20581</v>
      </c>
      <c r="F3270" t="s">
        <v>6199</v>
      </c>
      <c r="G3270">
        <v>7</v>
      </c>
      <c r="H3270" t="s">
        <v>6690</v>
      </c>
      <c r="I3270" t="s">
        <v>5430</v>
      </c>
      <c r="J3270">
        <v>20820</v>
      </c>
      <c r="K3270">
        <v>6</v>
      </c>
      <c r="L3270" t="s">
        <v>8080</v>
      </c>
      <c r="M3270" t="s">
        <v>20582</v>
      </c>
      <c r="N3270">
        <v>28</v>
      </c>
      <c r="O3270" t="s">
        <v>20583</v>
      </c>
      <c r="P3270" t="s">
        <v>102</v>
      </c>
      <c r="Q3270" t="s">
        <v>6922</v>
      </c>
      <c r="R3270">
        <v>3914328</v>
      </c>
      <c r="T3270" t="s">
        <v>6446</v>
      </c>
      <c r="V3270" t="s">
        <v>20438</v>
      </c>
      <c r="W3270">
        <v>31894</v>
      </c>
    </row>
    <row r="3271" spans="1:23" x14ac:dyDescent="0.25">
      <c r="A3271" t="s">
        <v>20584</v>
      </c>
      <c r="B3271">
        <v>1</v>
      </c>
      <c r="C3271" t="s">
        <v>20585</v>
      </c>
      <c r="D3271" t="s">
        <v>102</v>
      </c>
      <c r="F3271" t="s">
        <v>6231</v>
      </c>
      <c r="H3271" t="s">
        <v>7411</v>
      </c>
      <c r="I3271" t="s">
        <v>20585</v>
      </c>
      <c r="J3271">
        <v>21016</v>
      </c>
      <c r="K3271">
        <v>1</v>
      </c>
      <c r="L3271" t="s">
        <v>16289</v>
      </c>
      <c r="M3271" t="s">
        <v>20586</v>
      </c>
      <c r="N3271">
        <v>24</v>
      </c>
      <c r="O3271" t="s">
        <v>20587</v>
      </c>
      <c r="P3271" t="s">
        <v>102</v>
      </c>
      <c r="R3271">
        <v>3124013</v>
      </c>
      <c r="T3271" t="s">
        <v>6742</v>
      </c>
      <c r="V3271" t="s">
        <v>16199</v>
      </c>
      <c r="W3271">
        <v>32355</v>
      </c>
    </row>
    <row r="3272" spans="1:23" x14ac:dyDescent="0.25">
      <c r="A3272" t="s">
        <v>20588</v>
      </c>
      <c r="B3272">
        <v>1</v>
      </c>
      <c r="C3272" t="s">
        <v>20589</v>
      </c>
      <c r="D3272" t="s">
        <v>29</v>
      </c>
      <c r="F3272" t="s">
        <v>6231</v>
      </c>
      <c r="G3272">
        <v>7</v>
      </c>
      <c r="H3272" t="s">
        <v>6289</v>
      </c>
      <c r="I3272" t="s">
        <v>20589</v>
      </c>
      <c r="J3272">
        <v>16489</v>
      </c>
      <c r="K3272">
        <v>1</v>
      </c>
      <c r="L3272" t="s">
        <v>9765</v>
      </c>
      <c r="M3272" t="s">
        <v>20590</v>
      </c>
      <c r="N3272">
        <v>25</v>
      </c>
      <c r="O3272" t="s">
        <v>20591</v>
      </c>
      <c r="P3272" t="s">
        <v>29</v>
      </c>
      <c r="R3272">
        <v>17237</v>
      </c>
      <c r="T3272" t="s">
        <v>6757</v>
      </c>
      <c r="V3272" t="s">
        <v>13573</v>
      </c>
      <c r="W3272">
        <v>28088</v>
      </c>
    </row>
    <row r="3273" spans="1:23" x14ac:dyDescent="0.25">
      <c r="A3273" t="s">
        <v>734</v>
      </c>
      <c r="B3273">
        <v>1</v>
      </c>
      <c r="C3273" t="s">
        <v>20592</v>
      </c>
      <c r="D3273" t="s">
        <v>102</v>
      </c>
      <c r="F3273" t="s">
        <v>6231</v>
      </c>
      <c r="G3273">
        <v>16</v>
      </c>
      <c r="H3273" t="s">
        <v>6776</v>
      </c>
      <c r="I3273" t="s">
        <v>20592</v>
      </c>
      <c r="J3273">
        <v>17291</v>
      </c>
      <c r="K3273">
        <v>5</v>
      </c>
      <c r="L3273" t="s">
        <v>20593</v>
      </c>
      <c r="M3273" t="s">
        <v>7795</v>
      </c>
      <c r="N3273">
        <v>27</v>
      </c>
      <c r="O3273" t="s">
        <v>20594</v>
      </c>
      <c r="P3273" t="s">
        <v>102</v>
      </c>
      <c r="R3273">
        <v>2581464</v>
      </c>
      <c r="T3273" t="s">
        <v>6371</v>
      </c>
      <c r="V3273" t="s">
        <v>7078</v>
      </c>
      <c r="W3273">
        <v>28787</v>
      </c>
    </row>
    <row r="3274" spans="1:23" x14ac:dyDescent="0.25">
      <c r="A3274" t="s">
        <v>20595</v>
      </c>
      <c r="B3274">
        <v>1</v>
      </c>
      <c r="C3274" t="s">
        <v>20596</v>
      </c>
      <c r="D3274" t="s">
        <v>29</v>
      </c>
      <c r="F3274" t="s">
        <v>6199</v>
      </c>
      <c r="G3274">
        <v>5</v>
      </c>
      <c r="H3274" t="s">
        <v>6215</v>
      </c>
      <c r="I3274" t="s">
        <v>20596</v>
      </c>
      <c r="J3274">
        <v>22159</v>
      </c>
      <c r="K3274">
        <v>2</v>
      </c>
      <c r="L3274" t="s">
        <v>8057</v>
      </c>
      <c r="M3274" t="s">
        <v>6957</v>
      </c>
      <c r="N3274">
        <v>25</v>
      </c>
      <c r="O3274" t="s">
        <v>20597</v>
      </c>
      <c r="P3274" t="s">
        <v>29</v>
      </c>
      <c r="T3274" t="s">
        <v>6363</v>
      </c>
      <c r="V3274" t="s">
        <v>9453</v>
      </c>
      <c r="W3274">
        <v>32928</v>
      </c>
    </row>
    <row r="3275" spans="1:23" x14ac:dyDescent="0.25">
      <c r="A3275" t="s">
        <v>2175</v>
      </c>
      <c r="B3275">
        <v>1</v>
      </c>
      <c r="C3275" t="s">
        <v>20598</v>
      </c>
      <c r="D3275" t="s">
        <v>29</v>
      </c>
      <c r="E3275" t="s">
        <v>20599</v>
      </c>
      <c r="F3275" t="s">
        <v>6199</v>
      </c>
      <c r="G3275">
        <v>18</v>
      </c>
      <c r="H3275" t="s">
        <v>6868</v>
      </c>
      <c r="I3275" t="s">
        <v>20598</v>
      </c>
      <c r="J3275">
        <v>21277</v>
      </c>
      <c r="K3275">
        <v>5</v>
      </c>
      <c r="L3275" t="s">
        <v>6678</v>
      </c>
      <c r="M3275" t="s">
        <v>20600</v>
      </c>
      <c r="N3275">
        <v>28</v>
      </c>
      <c r="O3275" t="s">
        <v>20601</v>
      </c>
      <c r="P3275" t="s">
        <v>29</v>
      </c>
      <c r="R3275">
        <v>3116188</v>
      </c>
      <c r="T3275" t="s">
        <v>6219</v>
      </c>
      <c r="V3275" t="s">
        <v>20602</v>
      </c>
      <c r="W3275">
        <v>32272</v>
      </c>
    </row>
    <row r="3276" spans="1:23" x14ac:dyDescent="0.25">
      <c r="A3276" t="s">
        <v>20603</v>
      </c>
      <c r="B3276">
        <v>1</v>
      </c>
      <c r="C3276" t="s">
        <v>20604</v>
      </c>
      <c r="D3276" t="s">
        <v>6787</v>
      </c>
      <c r="F3276" t="s">
        <v>6199</v>
      </c>
      <c r="G3276">
        <v>33</v>
      </c>
      <c r="H3276" t="s">
        <v>6658</v>
      </c>
      <c r="I3276" t="s">
        <v>20604</v>
      </c>
      <c r="J3276">
        <v>21971</v>
      </c>
      <c r="K3276">
        <v>2</v>
      </c>
      <c r="L3276" t="s">
        <v>20605</v>
      </c>
      <c r="M3276" t="s">
        <v>20606</v>
      </c>
      <c r="N3276">
        <v>24</v>
      </c>
      <c r="O3276" t="s">
        <v>20607</v>
      </c>
      <c r="P3276" t="s">
        <v>64</v>
      </c>
      <c r="R3276">
        <v>4038539</v>
      </c>
      <c r="T3276" t="s">
        <v>6204</v>
      </c>
      <c r="V3276" t="s">
        <v>20608</v>
      </c>
      <c r="W3276">
        <v>33099</v>
      </c>
    </row>
    <row r="3277" spans="1:23" x14ac:dyDescent="0.25">
      <c r="A3277" t="s">
        <v>20609</v>
      </c>
      <c r="B3277">
        <v>1</v>
      </c>
      <c r="C3277" t="s">
        <v>20610</v>
      </c>
      <c r="D3277" t="s">
        <v>6610</v>
      </c>
      <c r="F3277" t="s">
        <v>6231</v>
      </c>
      <c r="H3277" t="s">
        <v>7391</v>
      </c>
      <c r="I3277" t="s">
        <v>20610</v>
      </c>
      <c r="K3277">
        <v>4</v>
      </c>
      <c r="L3277" t="s">
        <v>6754</v>
      </c>
      <c r="M3277" t="s">
        <v>20611</v>
      </c>
      <c r="N3277">
        <v>27</v>
      </c>
      <c r="O3277" t="s">
        <v>20612</v>
      </c>
      <c r="P3277" t="s">
        <v>6610</v>
      </c>
      <c r="T3277" t="s">
        <v>6212</v>
      </c>
      <c r="V3277" t="s">
        <v>20613</v>
      </c>
    </row>
    <row r="3278" spans="1:23" x14ac:dyDescent="0.25">
      <c r="A3278" t="s">
        <v>20614</v>
      </c>
      <c r="B3278">
        <v>1</v>
      </c>
      <c r="C3278" t="s">
        <v>20615</v>
      </c>
      <c r="D3278" t="s">
        <v>6610</v>
      </c>
      <c r="E3278" t="s">
        <v>20616</v>
      </c>
      <c r="F3278" t="s">
        <v>6199</v>
      </c>
      <c r="G3278">
        <v>13</v>
      </c>
      <c r="H3278" t="s">
        <v>7391</v>
      </c>
      <c r="I3278" t="s">
        <v>20615</v>
      </c>
      <c r="J3278">
        <v>20512</v>
      </c>
      <c r="K3278">
        <v>8</v>
      </c>
      <c r="L3278" t="s">
        <v>7625</v>
      </c>
      <c r="M3278" t="s">
        <v>20617</v>
      </c>
      <c r="N3278">
        <v>29</v>
      </c>
      <c r="O3278" t="s">
        <v>20618</v>
      </c>
      <c r="P3278" t="s">
        <v>6610</v>
      </c>
      <c r="R3278">
        <v>4039396</v>
      </c>
      <c r="T3278" t="s">
        <v>6264</v>
      </c>
      <c r="U3278" t="s">
        <v>2268</v>
      </c>
      <c r="V3278" t="s">
        <v>20619</v>
      </c>
      <c r="W3278">
        <v>31727</v>
      </c>
    </row>
    <row r="3279" spans="1:23" x14ac:dyDescent="0.25">
      <c r="A3279" t="s">
        <v>370</v>
      </c>
      <c r="B3279">
        <v>1</v>
      </c>
      <c r="C3279" t="s">
        <v>20620</v>
      </c>
      <c r="D3279" t="s">
        <v>102</v>
      </c>
      <c r="E3279" t="s">
        <v>20621</v>
      </c>
      <c r="F3279" t="s">
        <v>6231</v>
      </c>
      <c r="G3279">
        <v>12</v>
      </c>
      <c r="H3279" t="s">
        <v>6232</v>
      </c>
      <c r="I3279" t="s">
        <v>20620</v>
      </c>
      <c r="J3279">
        <v>16278</v>
      </c>
      <c r="K3279">
        <v>8</v>
      </c>
      <c r="L3279" t="s">
        <v>10655</v>
      </c>
      <c r="M3279" t="s">
        <v>20622</v>
      </c>
      <c r="N3279">
        <v>29</v>
      </c>
      <c r="O3279" t="s">
        <v>20623</v>
      </c>
      <c r="P3279" t="s">
        <v>102</v>
      </c>
      <c r="R3279">
        <v>16793</v>
      </c>
      <c r="T3279" t="s">
        <v>6212</v>
      </c>
      <c r="V3279" t="s">
        <v>20624</v>
      </c>
      <c r="W3279">
        <v>27584</v>
      </c>
    </row>
    <row r="3280" spans="1:23" x14ac:dyDescent="0.25">
      <c r="A3280" t="s">
        <v>543</v>
      </c>
      <c r="B3280">
        <v>1</v>
      </c>
      <c r="C3280" t="s">
        <v>20625</v>
      </c>
      <c r="D3280" t="s">
        <v>29</v>
      </c>
      <c r="E3280" t="s">
        <v>20626</v>
      </c>
      <c r="F3280" t="s">
        <v>6199</v>
      </c>
      <c r="G3280">
        <v>13</v>
      </c>
      <c r="H3280" t="s">
        <v>6629</v>
      </c>
      <c r="I3280" t="s">
        <v>20625</v>
      </c>
      <c r="J3280">
        <v>17009</v>
      </c>
      <c r="K3280">
        <v>11</v>
      </c>
      <c r="L3280" t="s">
        <v>8654</v>
      </c>
      <c r="M3280" t="s">
        <v>20627</v>
      </c>
      <c r="N3280">
        <v>34</v>
      </c>
      <c r="O3280" t="s">
        <v>20628</v>
      </c>
      <c r="P3280" t="s">
        <v>29</v>
      </c>
      <c r="Q3280" t="s">
        <v>6922</v>
      </c>
      <c r="R3280">
        <v>2511109</v>
      </c>
      <c r="T3280" t="s">
        <v>6204</v>
      </c>
      <c r="V3280" t="s">
        <v>20629</v>
      </c>
      <c r="W3280">
        <v>28638</v>
      </c>
    </row>
    <row r="3281" spans="1:23" x14ac:dyDescent="0.25">
      <c r="A3281" t="s">
        <v>20630</v>
      </c>
      <c r="B3281">
        <v>1</v>
      </c>
      <c r="C3281" t="s">
        <v>20631</v>
      </c>
      <c r="D3281" t="s">
        <v>102</v>
      </c>
      <c r="F3281" t="s">
        <v>6199</v>
      </c>
      <c r="G3281">
        <v>80</v>
      </c>
      <c r="H3281" t="s">
        <v>6383</v>
      </c>
      <c r="I3281" t="s">
        <v>20631</v>
      </c>
      <c r="K3281">
        <v>1</v>
      </c>
      <c r="L3281" t="s">
        <v>18231</v>
      </c>
      <c r="M3281" t="s">
        <v>20632</v>
      </c>
      <c r="N3281">
        <v>25</v>
      </c>
      <c r="O3281" t="s">
        <v>20633</v>
      </c>
      <c r="P3281" t="s">
        <v>102</v>
      </c>
      <c r="T3281" t="s">
        <v>6313</v>
      </c>
      <c r="V3281" t="s">
        <v>20634</v>
      </c>
    </row>
    <row r="3282" spans="1:23" x14ac:dyDescent="0.25">
      <c r="A3282" t="s">
        <v>442</v>
      </c>
      <c r="B3282">
        <v>1</v>
      </c>
      <c r="C3282" t="s">
        <v>2748</v>
      </c>
      <c r="D3282" t="s">
        <v>126</v>
      </c>
      <c r="E3282" t="s">
        <v>20635</v>
      </c>
      <c r="F3282" t="s">
        <v>6199</v>
      </c>
      <c r="G3282">
        <v>80</v>
      </c>
      <c r="H3282" t="s">
        <v>6395</v>
      </c>
      <c r="I3282" t="s">
        <v>2748</v>
      </c>
      <c r="J3282">
        <v>19910</v>
      </c>
      <c r="K3282">
        <v>8</v>
      </c>
      <c r="L3282" t="s">
        <v>14422</v>
      </c>
      <c r="M3282" t="s">
        <v>6452</v>
      </c>
      <c r="N3282">
        <v>30</v>
      </c>
      <c r="O3282" t="s">
        <v>20636</v>
      </c>
      <c r="P3282" t="s">
        <v>126</v>
      </c>
      <c r="R3282">
        <v>4045305</v>
      </c>
      <c r="S3282">
        <v>3</v>
      </c>
      <c r="T3282" t="s">
        <v>6204</v>
      </c>
      <c r="U3282" t="s">
        <v>2217</v>
      </c>
      <c r="V3282" t="s">
        <v>20637</v>
      </c>
      <c r="W3282">
        <v>31071</v>
      </c>
    </row>
    <row r="3283" spans="1:23" x14ac:dyDescent="0.25">
      <c r="A3283" t="s">
        <v>167</v>
      </c>
      <c r="B3283">
        <v>1</v>
      </c>
      <c r="C3283" t="s">
        <v>12620</v>
      </c>
      <c r="D3283" t="s">
        <v>102</v>
      </c>
      <c r="E3283" t="s">
        <v>20638</v>
      </c>
      <c r="F3283" t="s">
        <v>6231</v>
      </c>
      <c r="G3283">
        <v>15</v>
      </c>
      <c r="H3283" t="s">
        <v>6636</v>
      </c>
      <c r="I3283" t="s">
        <v>12620</v>
      </c>
      <c r="J3283">
        <v>6767</v>
      </c>
      <c r="K3283">
        <v>14</v>
      </c>
      <c r="L3283" t="s">
        <v>7294</v>
      </c>
      <c r="M3283" t="s">
        <v>20639</v>
      </c>
      <c r="N3283">
        <v>35</v>
      </c>
      <c r="O3283" t="s">
        <v>20640</v>
      </c>
      <c r="P3283" t="s">
        <v>102</v>
      </c>
      <c r="R3283">
        <v>11439</v>
      </c>
      <c r="T3283" t="s">
        <v>6264</v>
      </c>
      <c r="V3283" t="s">
        <v>20641</v>
      </c>
      <c r="W3283">
        <v>8982</v>
      </c>
    </row>
    <row r="3284" spans="1:23" x14ac:dyDescent="0.25">
      <c r="A3284" t="s">
        <v>20642</v>
      </c>
      <c r="B3284">
        <v>1</v>
      </c>
      <c r="C3284" t="s">
        <v>20643</v>
      </c>
      <c r="D3284" t="s">
        <v>126</v>
      </c>
      <c r="E3284" t="s">
        <v>20644</v>
      </c>
      <c r="F3284" t="s">
        <v>6199</v>
      </c>
      <c r="G3284">
        <v>89</v>
      </c>
      <c r="H3284" t="s">
        <v>6664</v>
      </c>
      <c r="I3284" t="s">
        <v>20643</v>
      </c>
      <c r="J3284">
        <v>21256</v>
      </c>
      <c r="K3284">
        <v>3</v>
      </c>
      <c r="L3284" t="s">
        <v>11246</v>
      </c>
      <c r="M3284" t="s">
        <v>20645</v>
      </c>
      <c r="N3284">
        <v>26</v>
      </c>
      <c r="O3284" t="s">
        <v>20646</v>
      </c>
      <c r="P3284" t="s">
        <v>126</v>
      </c>
      <c r="R3284">
        <v>3116384</v>
      </c>
      <c r="T3284" t="s">
        <v>6355</v>
      </c>
      <c r="V3284" t="s">
        <v>20647</v>
      </c>
      <c r="W3284">
        <v>32094</v>
      </c>
    </row>
    <row r="3285" spans="1:23" x14ac:dyDescent="0.25">
      <c r="A3285" t="s">
        <v>20648</v>
      </c>
      <c r="B3285">
        <v>1</v>
      </c>
      <c r="C3285" t="s">
        <v>20649</v>
      </c>
      <c r="F3285" t="s">
        <v>6231</v>
      </c>
      <c r="G3285">
        <v>0</v>
      </c>
      <c r="H3285" t="s">
        <v>30</v>
      </c>
      <c r="I3285" t="s">
        <v>20649</v>
      </c>
      <c r="J3285">
        <v>17893</v>
      </c>
      <c r="K3285">
        <v>0</v>
      </c>
      <c r="L3285" t="s">
        <v>11534</v>
      </c>
      <c r="M3285" t="s">
        <v>6270</v>
      </c>
      <c r="O3285" t="s">
        <v>20650</v>
      </c>
      <c r="P3285" t="s">
        <v>30</v>
      </c>
      <c r="T3285" t="s">
        <v>30</v>
      </c>
    </row>
    <row r="3286" spans="1:23" x14ac:dyDescent="0.25">
      <c r="A3286" t="s">
        <v>510</v>
      </c>
      <c r="B3286">
        <v>1</v>
      </c>
      <c r="C3286" t="s">
        <v>20651</v>
      </c>
      <c r="D3286" t="s">
        <v>126</v>
      </c>
      <c r="E3286" t="s">
        <v>20652</v>
      </c>
      <c r="F3286" t="s">
        <v>6199</v>
      </c>
      <c r="G3286">
        <v>85</v>
      </c>
      <c r="H3286" t="s">
        <v>6303</v>
      </c>
      <c r="I3286" t="s">
        <v>20651</v>
      </c>
      <c r="J3286">
        <v>16395</v>
      </c>
      <c r="K3286">
        <v>8</v>
      </c>
      <c r="L3286" t="s">
        <v>8974</v>
      </c>
      <c r="M3286" t="s">
        <v>20653</v>
      </c>
      <c r="N3286">
        <v>29</v>
      </c>
      <c r="O3286" t="s">
        <v>20654</v>
      </c>
      <c r="P3286" t="s">
        <v>126</v>
      </c>
      <c r="R3286">
        <v>17348</v>
      </c>
      <c r="T3286" t="s">
        <v>6227</v>
      </c>
      <c r="V3286" t="s">
        <v>10860</v>
      </c>
      <c r="W3286">
        <v>28184</v>
      </c>
    </row>
    <row r="3287" spans="1:23" x14ac:dyDescent="0.25">
      <c r="A3287" t="s">
        <v>20655</v>
      </c>
      <c r="B3287">
        <v>1</v>
      </c>
      <c r="C3287" t="s">
        <v>20656</v>
      </c>
      <c r="D3287" t="s">
        <v>126</v>
      </c>
      <c r="F3287" t="s">
        <v>6231</v>
      </c>
      <c r="G3287">
        <v>88</v>
      </c>
      <c r="H3287" t="s">
        <v>8140</v>
      </c>
      <c r="I3287" t="s">
        <v>20656</v>
      </c>
      <c r="J3287">
        <v>9670</v>
      </c>
      <c r="K3287">
        <v>8</v>
      </c>
      <c r="L3287" t="s">
        <v>7839</v>
      </c>
      <c r="M3287" t="s">
        <v>20657</v>
      </c>
      <c r="N3287">
        <v>37</v>
      </c>
      <c r="O3287" t="s">
        <v>20658</v>
      </c>
      <c r="P3287" t="s">
        <v>126</v>
      </c>
      <c r="T3287" t="s">
        <v>6396</v>
      </c>
      <c r="V3287" t="s">
        <v>14485</v>
      </c>
    </row>
    <row r="3288" spans="1:23" x14ac:dyDescent="0.25">
      <c r="A3288" t="s">
        <v>1186</v>
      </c>
      <c r="B3288">
        <v>1</v>
      </c>
      <c r="C3288" t="s">
        <v>1185</v>
      </c>
      <c r="D3288" t="s">
        <v>64</v>
      </c>
      <c r="F3288" t="s">
        <v>6199</v>
      </c>
      <c r="G3288">
        <v>8</v>
      </c>
      <c r="H3288" t="s">
        <v>6232</v>
      </c>
      <c r="I3288" t="s">
        <v>1185</v>
      </c>
      <c r="J3288">
        <v>23193</v>
      </c>
      <c r="K3288">
        <v>3</v>
      </c>
      <c r="L3288" t="s">
        <v>20659</v>
      </c>
      <c r="M3288" t="s">
        <v>20660</v>
      </c>
      <c r="N3288">
        <v>23</v>
      </c>
      <c r="O3288" t="s">
        <v>20661</v>
      </c>
      <c r="P3288" t="s">
        <v>64</v>
      </c>
      <c r="S3288">
        <v>2</v>
      </c>
      <c r="T3288" t="s">
        <v>6346</v>
      </c>
      <c r="U3288" t="s">
        <v>2311</v>
      </c>
      <c r="V3288" t="s">
        <v>20662</v>
      </c>
    </row>
    <row r="3289" spans="1:23" x14ac:dyDescent="0.25">
      <c r="A3289" t="s">
        <v>20663</v>
      </c>
      <c r="B3289">
        <v>1</v>
      </c>
      <c r="C3289" t="s">
        <v>20664</v>
      </c>
      <c r="D3289" t="s">
        <v>126</v>
      </c>
      <c r="F3289" t="s">
        <v>6199</v>
      </c>
      <c r="G3289">
        <v>0</v>
      </c>
      <c r="H3289" t="s">
        <v>7139</v>
      </c>
      <c r="I3289" t="s">
        <v>20664</v>
      </c>
      <c r="J3289">
        <v>22220</v>
      </c>
      <c r="K3289">
        <v>2</v>
      </c>
      <c r="L3289" t="s">
        <v>11796</v>
      </c>
      <c r="M3289" t="s">
        <v>16680</v>
      </c>
      <c r="N3289">
        <v>25</v>
      </c>
      <c r="O3289" t="s">
        <v>20665</v>
      </c>
      <c r="P3289" t="s">
        <v>126</v>
      </c>
      <c r="R3289">
        <v>4373904</v>
      </c>
      <c r="T3289" t="s">
        <v>6363</v>
      </c>
      <c r="V3289" t="s">
        <v>20619</v>
      </c>
      <c r="W3289">
        <v>33154</v>
      </c>
    </row>
    <row r="3290" spans="1:23" x14ac:dyDescent="0.25">
      <c r="A3290" t="s">
        <v>20666</v>
      </c>
      <c r="B3290">
        <v>1</v>
      </c>
      <c r="C3290" t="s">
        <v>20667</v>
      </c>
      <c r="D3290" t="s">
        <v>29</v>
      </c>
      <c r="F3290" t="s">
        <v>6199</v>
      </c>
      <c r="G3290">
        <v>13</v>
      </c>
      <c r="H3290" t="s">
        <v>6289</v>
      </c>
      <c r="I3290" t="s">
        <v>20667</v>
      </c>
      <c r="K3290">
        <v>4</v>
      </c>
      <c r="L3290" t="s">
        <v>14422</v>
      </c>
      <c r="M3290" t="s">
        <v>20668</v>
      </c>
      <c r="N3290">
        <v>26</v>
      </c>
      <c r="O3290" t="s">
        <v>20669</v>
      </c>
      <c r="P3290" t="s">
        <v>29</v>
      </c>
      <c r="T3290" t="s">
        <v>6264</v>
      </c>
      <c r="V3290" t="s">
        <v>9938</v>
      </c>
    </row>
    <row r="3291" spans="1:23" x14ac:dyDescent="0.25">
      <c r="A3291" t="s">
        <v>20670</v>
      </c>
      <c r="B3291">
        <v>1</v>
      </c>
      <c r="C3291" t="s">
        <v>20671</v>
      </c>
      <c r="D3291" t="s">
        <v>102</v>
      </c>
      <c r="E3291" t="s">
        <v>20672</v>
      </c>
      <c r="F3291" t="s">
        <v>6199</v>
      </c>
      <c r="G3291">
        <v>13</v>
      </c>
      <c r="H3291" t="s">
        <v>7341</v>
      </c>
      <c r="I3291" t="s">
        <v>20671</v>
      </c>
      <c r="J3291">
        <v>20838</v>
      </c>
      <c r="K3291">
        <v>5</v>
      </c>
      <c r="L3291" t="s">
        <v>20673</v>
      </c>
      <c r="M3291" t="s">
        <v>20674</v>
      </c>
      <c r="N3291">
        <v>28</v>
      </c>
      <c r="O3291" t="s">
        <v>20675</v>
      </c>
      <c r="P3291" t="s">
        <v>102</v>
      </c>
      <c r="R3291">
        <v>3894912</v>
      </c>
      <c r="T3291" t="s">
        <v>6219</v>
      </c>
      <c r="V3291" t="s">
        <v>20676</v>
      </c>
      <c r="W3291">
        <v>32511</v>
      </c>
    </row>
    <row r="3292" spans="1:23" x14ac:dyDescent="0.25">
      <c r="A3292" t="s">
        <v>124</v>
      </c>
      <c r="B3292">
        <v>1</v>
      </c>
      <c r="C3292" t="s">
        <v>5175</v>
      </c>
      <c r="D3292" t="s">
        <v>64</v>
      </c>
      <c r="E3292" t="s">
        <v>20677</v>
      </c>
      <c r="F3292" t="s">
        <v>6199</v>
      </c>
      <c r="G3292">
        <v>28</v>
      </c>
      <c r="H3292" t="s">
        <v>6629</v>
      </c>
      <c r="I3292" t="s">
        <v>5175</v>
      </c>
      <c r="J3292">
        <v>18858</v>
      </c>
      <c r="K3292">
        <v>9</v>
      </c>
      <c r="L3292" t="s">
        <v>6906</v>
      </c>
      <c r="M3292" t="s">
        <v>20678</v>
      </c>
      <c r="N3292">
        <v>29</v>
      </c>
      <c r="O3292" t="s">
        <v>20679</v>
      </c>
      <c r="P3292" t="s">
        <v>64</v>
      </c>
      <c r="Q3292" t="s">
        <v>6922</v>
      </c>
      <c r="R3292">
        <v>3116385</v>
      </c>
      <c r="T3292" t="s">
        <v>6219</v>
      </c>
      <c r="V3292" t="s">
        <v>11001</v>
      </c>
      <c r="W3292">
        <v>30161</v>
      </c>
    </row>
    <row r="3293" spans="1:23" x14ac:dyDescent="0.25">
      <c r="A3293" t="s">
        <v>20680</v>
      </c>
      <c r="B3293">
        <v>1</v>
      </c>
      <c r="C3293" t="s">
        <v>20681</v>
      </c>
      <c r="D3293" t="s">
        <v>102</v>
      </c>
      <c r="F3293" t="s">
        <v>6199</v>
      </c>
      <c r="G3293">
        <v>46</v>
      </c>
      <c r="H3293" t="s">
        <v>6351</v>
      </c>
      <c r="I3293" t="s">
        <v>20681</v>
      </c>
      <c r="J3293">
        <v>26701</v>
      </c>
      <c r="K3293">
        <v>1</v>
      </c>
      <c r="L3293" t="s">
        <v>15272</v>
      </c>
      <c r="M3293" t="s">
        <v>20682</v>
      </c>
      <c r="O3293" t="s">
        <v>20683</v>
      </c>
      <c r="P3293" t="s">
        <v>102</v>
      </c>
      <c r="T3293" t="s">
        <v>6355</v>
      </c>
      <c r="U3293" t="s">
        <v>34</v>
      </c>
    </row>
    <row r="3294" spans="1:23" x14ac:dyDescent="0.25">
      <c r="A3294" t="s">
        <v>2317</v>
      </c>
      <c r="B3294">
        <v>1</v>
      </c>
      <c r="C3294" t="s">
        <v>2686</v>
      </c>
      <c r="D3294" t="s">
        <v>102</v>
      </c>
      <c r="F3294" t="s">
        <v>6199</v>
      </c>
      <c r="G3294">
        <v>81</v>
      </c>
      <c r="H3294" t="s">
        <v>6421</v>
      </c>
      <c r="I3294" t="s">
        <v>2686</v>
      </c>
      <c r="J3294">
        <v>26948</v>
      </c>
      <c r="K3294">
        <v>0</v>
      </c>
      <c r="L3294" t="s">
        <v>20684</v>
      </c>
      <c r="M3294" t="s">
        <v>6452</v>
      </c>
      <c r="N3294">
        <v>22</v>
      </c>
      <c r="O3294" t="s">
        <v>20685</v>
      </c>
      <c r="P3294" t="s">
        <v>102</v>
      </c>
      <c r="S3294">
        <v>5</v>
      </c>
      <c r="T3294" t="s">
        <v>6313</v>
      </c>
      <c r="U3294" t="s">
        <v>2229</v>
      </c>
      <c r="V3294" t="s">
        <v>20686</v>
      </c>
    </row>
    <row r="3295" spans="1:23" x14ac:dyDescent="0.25">
      <c r="A3295" t="s">
        <v>183</v>
      </c>
      <c r="B3295">
        <v>1</v>
      </c>
      <c r="C3295" t="s">
        <v>5253</v>
      </c>
      <c r="D3295" t="s">
        <v>102</v>
      </c>
      <c r="E3295" t="s">
        <v>20687</v>
      </c>
      <c r="F3295" t="s">
        <v>6199</v>
      </c>
      <c r="G3295">
        <v>13</v>
      </c>
      <c r="H3295" t="s">
        <v>6239</v>
      </c>
      <c r="I3295" t="s">
        <v>5253</v>
      </c>
      <c r="J3295">
        <v>16775</v>
      </c>
      <c r="K3295">
        <v>9</v>
      </c>
      <c r="L3295" t="s">
        <v>20688</v>
      </c>
      <c r="M3295" t="s">
        <v>6316</v>
      </c>
      <c r="N3295">
        <v>31</v>
      </c>
      <c r="O3295" t="s">
        <v>20689</v>
      </c>
      <c r="P3295" t="s">
        <v>102</v>
      </c>
      <c r="R3295">
        <v>2576623</v>
      </c>
      <c r="T3295" t="s">
        <v>6204</v>
      </c>
      <c r="V3295" t="s">
        <v>20690</v>
      </c>
      <c r="W3295">
        <v>28402</v>
      </c>
    </row>
    <row r="3296" spans="1:23" x14ac:dyDescent="0.25">
      <c r="A3296" t="s">
        <v>1101</v>
      </c>
      <c r="B3296">
        <v>1</v>
      </c>
      <c r="C3296" t="s">
        <v>1100</v>
      </c>
      <c r="D3296" t="s">
        <v>126</v>
      </c>
      <c r="F3296" t="s">
        <v>6199</v>
      </c>
      <c r="G3296">
        <v>88</v>
      </c>
      <c r="H3296" t="s">
        <v>7069</v>
      </c>
      <c r="I3296" t="s">
        <v>1100</v>
      </c>
      <c r="J3296">
        <v>25106</v>
      </c>
      <c r="K3296">
        <v>2</v>
      </c>
      <c r="L3296" t="s">
        <v>6770</v>
      </c>
      <c r="M3296" t="s">
        <v>13333</v>
      </c>
      <c r="N3296">
        <v>24</v>
      </c>
      <c r="O3296" t="s">
        <v>20691</v>
      </c>
      <c r="P3296" t="s">
        <v>126</v>
      </c>
      <c r="S3296">
        <v>1</v>
      </c>
      <c r="T3296" t="s">
        <v>6363</v>
      </c>
      <c r="U3296" t="s">
        <v>2278</v>
      </c>
      <c r="V3296" t="s">
        <v>20692</v>
      </c>
    </row>
    <row r="3297" spans="1:23" x14ac:dyDescent="0.25">
      <c r="A3297" t="s">
        <v>20693</v>
      </c>
      <c r="B3297">
        <v>1</v>
      </c>
      <c r="C3297" t="s">
        <v>20694</v>
      </c>
      <c r="D3297" t="s">
        <v>126</v>
      </c>
      <c r="F3297" t="s">
        <v>6199</v>
      </c>
      <c r="G3297">
        <v>45</v>
      </c>
      <c r="H3297" t="s">
        <v>6208</v>
      </c>
      <c r="I3297" t="s">
        <v>20694</v>
      </c>
      <c r="J3297">
        <v>28139</v>
      </c>
      <c r="K3297">
        <v>0</v>
      </c>
      <c r="L3297" t="s">
        <v>11246</v>
      </c>
      <c r="M3297" t="s">
        <v>20695</v>
      </c>
      <c r="N3297">
        <v>25</v>
      </c>
      <c r="O3297" t="s">
        <v>20696</v>
      </c>
      <c r="P3297" t="s">
        <v>126</v>
      </c>
      <c r="T3297" t="s">
        <v>9483</v>
      </c>
      <c r="U3297" t="s">
        <v>2246</v>
      </c>
      <c r="V3297" t="s">
        <v>20697</v>
      </c>
    </row>
    <row r="3298" spans="1:23" x14ac:dyDescent="0.25">
      <c r="A3298" t="s">
        <v>20698</v>
      </c>
      <c r="B3298">
        <v>1</v>
      </c>
      <c r="C3298" t="s">
        <v>20699</v>
      </c>
      <c r="D3298" t="s">
        <v>6610</v>
      </c>
      <c r="E3298" t="s">
        <v>20700</v>
      </c>
      <c r="F3298" t="s">
        <v>6199</v>
      </c>
      <c r="G3298">
        <v>9</v>
      </c>
      <c r="H3298" t="s">
        <v>6462</v>
      </c>
      <c r="I3298" t="s">
        <v>20699</v>
      </c>
      <c r="J3298">
        <v>20063</v>
      </c>
      <c r="K3298">
        <v>8</v>
      </c>
      <c r="L3298" t="s">
        <v>12323</v>
      </c>
      <c r="M3298" t="s">
        <v>20701</v>
      </c>
      <c r="N3298">
        <v>31</v>
      </c>
      <c r="O3298" t="s">
        <v>20702</v>
      </c>
      <c r="P3298" t="s">
        <v>6610</v>
      </c>
      <c r="R3298">
        <v>3115480</v>
      </c>
      <c r="T3298" t="s">
        <v>6355</v>
      </c>
      <c r="U3298" t="s">
        <v>2322</v>
      </c>
      <c r="V3298" t="s">
        <v>20703</v>
      </c>
      <c r="W3298">
        <v>31216</v>
      </c>
    </row>
    <row r="3299" spans="1:23" x14ac:dyDescent="0.25">
      <c r="A3299" t="s">
        <v>658</v>
      </c>
      <c r="B3299">
        <v>1</v>
      </c>
      <c r="C3299" t="s">
        <v>20704</v>
      </c>
      <c r="D3299" t="s">
        <v>126</v>
      </c>
      <c r="F3299" t="s">
        <v>6231</v>
      </c>
      <c r="G3299">
        <v>82</v>
      </c>
      <c r="H3299" t="s">
        <v>8063</v>
      </c>
      <c r="I3299" t="s">
        <v>20704</v>
      </c>
      <c r="J3299">
        <v>17015</v>
      </c>
      <c r="K3299">
        <v>7</v>
      </c>
      <c r="L3299" t="s">
        <v>20705</v>
      </c>
      <c r="M3299" t="s">
        <v>6586</v>
      </c>
      <c r="N3299">
        <v>30</v>
      </c>
      <c r="O3299" t="s">
        <v>20706</v>
      </c>
      <c r="P3299" t="s">
        <v>126</v>
      </c>
      <c r="R3299">
        <v>2512192</v>
      </c>
      <c r="T3299" t="s">
        <v>6204</v>
      </c>
      <c r="V3299" t="s">
        <v>20707</v>
      </c>
      <c r="W3299">
        <v>28644</v>
      </c>
    </row>
    <row r="3300" spans="1:23" x14ac:dyDescent="0.25">
      <c r="A3300" t="s">
        <v>20708</v>
      </c>
      <c r="B3300">
        <v>1</v>
      </c>
      <c r="C3300" t="s">
        <v>20709</v>
      </c>
      <c r="D3300" t="s">
        <v>64</v>
      </c>
      <c r="E3300" t="s">
        <v>20710</v>
      </c>
      <c r="F3300" t="s">
        <v>6199</v>
      </c>
      <c r="G3300">
        <v>39</v>
      </c>
      <c r="H3300" t="s">
        <v>6296</v>
      </c>
      <c r="I3300" t="s">
        <v>20709</v>
      </c>
      <c r="J3300">
        <v>19412</v>
      </c>
      <c r="K3300">
        <v>5</v>
      </c>
      <c r="L3300" t="s">
        <v>6778</v>
      </c>
      <c r="M3300" t="s">
        <v>20711</v>
      </c>
      <c r="N3300">
        <v>27</v>
      </c>
      <c r="O3300" t="s">
        <v>20712</v>
      </c>
      <c r="P3300" t="s">
        <v>64</v>
      </c>
      <c r="R3300">
        <v>2970017</v>
      </c>
      <c r="T3300" t="s">
        <v>6204</v>
      </c>
      <c r="V3300" t="s">
        <v>20713</v>
      </c>
      <c r="W3300">
        <v>30496</v>
      </c>
    </row>
    <row r="3301" spans="1:23" x14ac:dyDescent="0.25">
      <c r="A3301" t="s">
        <v>20714</v>
      </c>
      <c r="B3301">
        <v>1</v>
      </c>
      <c r="C3301" t="s">
        <v>20715</v>
      </c>
      <c r="D3301" t="s">
        <v>102</v>
      </c>
      <c r="F3301" t="s">
        <v>6199</v>
      </c>
      <c r="G3301">
        <v>12</v>
      </c>
      <c r="H3301" t="s">
        <v>9820</v>
      </c>
      <c r="I3301" t="s">
        <v>20715</v>
      </c>
      <c r="J3301">
        <v>19630</v>
      </c>
      <c r="K3301">
        <v>5</v>
      </c>
      <c r="L3301" t="s">
        <v>20716</v>
      </c>
      <c r="M3301" t="s">
        <v>6368</v>
      </c>
      <c r="N3301">
        <v>26</v>
      </c>
      <c r="O3301" t="s">
        <v>20717</v>
      </c>
      <c r="P3301" t="s">
        <v>102</v>
      </c>
      <c r="R3301">
        <v>3050670</v>
      </c>
      <c r="T3301" t="s">
        <v>6454</v>
      </c>
      <c r="V3301" t="s">
        <v>20718</v>
      </c>
      <c r="W3301">
        <v>30867</v>
      </c>
    </row>
    <row r="3302" spans="1:23" x14ac:dyDescent="0.25">
      <c r="A3302" t="s">
        <v>20719</v>
      </c>
      <c r="B3302">
        <v>1</v>
      </c>
      <c r="C3302" t="s">
        <v>20720</v>
      </c>
      <c r="D3302" t="s">
        <v>126</v>
      </c>
      <c r="F3302" t="s">
        <v>6199</v>
      </c>
      <c r="G3302">
        <v>86</v>
      </c>
      <c r="H3302" t="s">
        <v>8063</v>
      </c>
      <c r="I3302" t="s">
        <v>20720</v>
      </c>
      <c r="K3302">
        <v>4</v>
      </c>
      <c r="L3302" t="s">
        <v>6433</v>
      </c>
      <c r="M3302" t="s">
        <v>20721</v>
      </c>
      <c r="N3302">
        <v>28</v>
      </c>
      <c r="O3302" t="s">
        <v>20722</v>
      </c>
      <c r="P3302" t="s">
        <v>126</v>
      </c>
      <c r="T3302" t="s">
        <v>7484</v>
      </c>
      <c r="V3302" t="s">
        <v>20723</v>
      </c>
    </row>
    <row r="3303" spans="1:23" x14ac:dyDescent="0.25">
      <c r="A3303" t="s">
        <v>213</v>
      </c>
      <c r="B3303">
        <v>1</v>
      </c>
      <c r="C3303" t="s">
        <v>20724</v>
      </c>
      <c r="D3303" t="s">
        <v>102</v>
      </c>
      <c r="E3303" t="s">
        <v>20725</v>
      </c>
      <c r="F3303" t="s">
        <v>6231</v>
      </c>
      <c r="G3303">
        <v>1</v>
      </c>
      <c r="H3303" t="s">
        <v>6868</v>
      </c>
      <c r="I3303" t="s">
        <v>20724</v>
      </c>
      <c r="J3303">
        <v>17167</v>
      </c>
      <c r="K3303">
        <v>7</v>
      </c>
      <c r="L3303" t="s">
        <v>7102</v>
      </c>
      <c r="M3303" t="s">
        <v>20726</v>
      </c>
      <c r="N3303">
        <v>29</v>
      </c>
      <c r="O3303" t="s">
        <v>20727</v>
      </c>
      <c r="P3303" t="s">
        <v>102</v>
      </c>
      <c r="R3303">
        <v>2520698</v>
      </c>
      <c r="T3303" t="s">
        <v>6204</v>
      </c>
      <c r="V3303" t="s">
        <v>8753</v>
      </c>
      <c r="W3303">
        <v>28697</v>
      </c>
    </row>
    <row r="3304" spans="1:23" x14ac:dyDescent="0.25">
      <c r="A3304" t="s">
        <v>1192</v>
      </c>
      <c r="B3304">
        <v>1</v>
      </c>
      <c r="C3304" t="s">
        <v>1191</v>
      </c>
      <c r="D3304" t="s">
        <v>64</v>
      </c>
      <c r="F3304" t="s">
        <v>6199</v>
      </c>
      <c r="G3304">
        <v>30</v>
      </c>
      <c r="H3304" t="s">
        <v>7768</v>
      </c>
      <c r="I3304" t="s">
        <v>1191</v>
      </c>
      <c r="J3304">
        <v>26736</v>
      </c>
      <c r="K3304">
        <v>0</v>
      </c>
      <c r="L3304" t="s">
        <v>20728</v>
      </c>
      <c r="M3304" t="s">
        <v>6269</v>
      </c>
      <c r="N3304">
        <v>24</v>
      </c>
      <c r="O3304" t="s">
        <v>20729</v>
      </c>
      <c r="P3304" t="s">
        <v>64</v>
      </c>
      <c r="S3304">
        <v>3</v>
      </c>
      <c r="T3304" t="s">
        <v>6446</v>
      </c>
      <c r="U3304" t="s">
        <v>2322</v>
      </c>
      <c r="V3304" t="s">
        <v>20730</v>
      </c>
    </row>
    <row r="3305" spans="1:23" x14ac:dyDescent="0.25">
      <c r="A3305" t="s">
        <v>628</v>
      </c>
      <c r="B3305">
        <v>1</v>
      </c>
      <c r="C3305" t="s">
        <v>20731</v>
      </c>
      <c r="D3305" t="s">
        <v>126</v>
      </c>
      <c r="E3305" t="s">
        <v>20732</v>
      </c>
      <c r="F3305" t="s">
        <v>6199</v>
      </c>
      <c r="G3305">
        <v>86</v>
      </c>
      <c r="H3305" t="s">
        <v>6223</v>
      </c>
      <c r="I3305" t="s">
        <v>20731</v>
      </c>
      <c r="J3305">
        <v>19075</v>
      </c>
      <c r="K3305">
        <v>6</v>
      </c>
      <c r="L3305" t="s">
        <v>9474</v>
      </c>
      <c r="M3305" t="s">
        <v>20733</v>
      </c>
      <c r="N3305">
        <v>29</v>
      </c>
      <c r="O3305" t="s">
        <v>20734</v>
      </c>
      <c r="P3305" t="s">
        <v>126</v>
      </c>
      <c r="R3305">
        <v>2972331</v>
      </c>
      <c r="T3305" t="s">
        <v>6355</v>
      </c>
      <c r="V3305" t="s">
        <v>20735</v>
      </c>
      <c r="W3305">
        <v>30364</v>
      </c>
    </row>
    <row r="3306" spans="1:23" x14ac:dyDescent="0.25">
      <c r="A3306" t="s">
        <v>20736</v>
      </c>
      <c r="B3306">
        <v>1</v>
      </c>
      <c r="C3306" t="s">
        <v>20737</v>
      </c>
      <c r="D3306" t="s">
        <v>102</v>
      </c>
      <c r="F3306" t="s">
        <v>6199</v>
      </c>
      <c r="H3306" t="s">
        <v>6232</v>
      </c>
      <c r="I3306" t="s">
        <v>20737</v>
      </c>
      <c r="K3306">
        <v>1</v>
      </c>
      <c r="L3306" t="s">
        <v>14509</v>
      </c>
      <c r="M3306" t="s">
        <v>6790</v>
      </c>
      <c r="N3306">
        <v>23</v>
      </c>
      <c r="O3306" t="s">
        <v>20738</v>
      </c>
      <c r="P3306" t="s">
        <v>102</v>
      </c>
      <c r="T3306" t="s">
        <v>6355</v>
      </c>
      <c r="V3306" t="s">
        <v>20739</v>
      </c>
    </row>
    <row r="3307" spans="1:23" x14ac:dyDescent="0.25">
      <c r="A3307" t="s">
        <v>20740</v>
      </c>
      <c r="B3307">
        <v>1</v>
      </c>
      <c r="C3307" t="s">
        <v>20741</v>
      </c>
      <c r="D3307" t="s">
        <v>29</v>
      </c>
      <c r="F3307" t="s">
        <v>6199</v>
      </c>
      <c r="G3307">
        <v>12</v>
      </c>
      <c r="H3307" t="s">
        <v>6342</v>
      </c>
      <c r="I3307" t="s">
        <v>20741</v>
      </c>
      <c r="K3307">
        <v>1</v>
      </c>
      <c r="L3307" t="s">
        <v>8151</v>
      </c>
      <c r="M3307" t="s">
        <v>20742</v>
      </c>
      <c r="N3307">
        <v>26</v>
      </c>
      <c r="O3307" t="s">
        <v>20743</v>
      </c>
      <c r="P3307" t="s">
        <v>29</v>
      </c>
      <c r="T3307" t="s">
        <v>6212</v>
      </c>
      <c r="V3307" t="s">
        <v>20744</v>
      </c>
    </row>
    <row r="3308" spans="1:23" x14ac:dyDescent="0.25">
      <c r="A3308" t="s">
        <v>20745</v>
      </c>
      <c r="B3308">
        <v>1</v>
      </c>
      <c r="C3308" t="s">
        <v>20746</v>
      </c>
      <c r="D3308" t="s">
        <v>102</v>
      </c>
      <c r="E3308" t="s">
        <v>20747</v>
      </c>
      <c r="F3308" t="s">
        <v>6199</v>
      </c>
      <c r="G3308">
        <v>16</v>
      </c>
      <c r="H3308" t="s">
        <v>6414</v>
      </c>
      <c r="I3308" t="s">
        <v>20746</v>
      </c>
      <c r="J3308">
        <v>21363</v>
      </c>
      <c r="K3308">
        <v>3</v>
      </c>
      <c r="L3308" t="s">
        <v>10877</v>
      </c>
      <c r="M3308" t="s">
        <v>14389</v>
      </c>
      <c r="N3308">
        <v>24</v>
      </c>
      <c r="O3308" t="s">
        <v>20748</v>
      </c>
      <c r="P3308" t="s">
        <v>102</v>
      </c>
      <c r="R3308">
        <v>3915575</v>
      </c>
      <c r="T3308" t="s">
        <v>6454</v>
      </c>
      <c r="V3308" t="s">
        <v>20749</v>
      </c>
      <c r="W3308">
        <v>32219</v>
      </c>
    </row>
    <row r="3309" spans="1:23" x14ac:dyDescent="0.25">
      <c r="A3309" t="s">
        <v>193</v>
      </c>
      <c r="B3309">
        <v>1</v>
      </c>
      <c r="C3309" t="s">
        <v>6416</v>
      </c>
      <c r="D3309" t="s">
        <v>102</v>
      </c>
      <c r="E3309" t="s">
        <v>20750</v>
      </c>
      <c r="F3309" t="s">
        <v>6925</v>
      </c>
      <c r="G3309">
        <v>0</v>
      </c>
      <c r="H3309" t="s">
        <v>7391</v>
      </c>
      <c r="I3309" t="s">
        <v>6416</v>
      </c>
      <c r="J3309">
        <v>4556</v>
      </c>
      <c r="K3309">
        <v>14</v>
      </c>
      <c r="L3309" t="s">
        <v>20751</v>
      </c>
      <c r="M3309" t="s">
        <v>6740</v>
      </c>
      <c r="N3309">
        <v>36</v>
      </c>
      <c r="O3309" t="s">
        <v>20752</v>
      </c>
      <c r="P3309" t="s">
        <v>102</v>
      </c>
      <c r="R3309">
        <v>11270</v>
      </c>
      <c r="T3309" t="s">
        <v>6204</v>
      </c>
      <c r="V3309" t="s">
        <v>20753</v>
      </c>
      <c r="W3309">
        <v>8813</v>
      </c>
    </row>
    <row r="3310" spans="1:23" x14ac:dyDescent="0.25">
      <c r="A3310" t="s">
        <v>5976</v>
      </c>
      <c r="B3310">
        <v>1</v>
      </c>
      <c r="C3310" t="s">
        <v>5975</v>
      </c>
      <c r="D3310" t="s">
        <v>31</v>
      </c>
      <c r="F3310" t="s">
        <v>6199</v>
      </c>
      <c r="G3310">
        <v>35</v>
      </c>
      <c r="H3310" t="s">
        <v>6383</v>
      </c>
      <c r="I3310" t="s">
        <v>5975</v>
      </c>
      <c r="J3310">
        <v>22115</v>
      </c>
      <c r="K3310">
        <v>2</v>
      </c>
      <c r="L3310" t="s">
        <v>9772</v>
      </c>
      <c r="M3310" t="s">
        <v>20754</v>
      </c>
      <c r="N3310">
        <v>25</v>
      </c>
      <c r="O3310" t="s">
        <v>20755</v>
      </c>
      <c r="P3310" t="s">
        <v>31</v>
      </c>
      <c r="T3310" t="s">
        <v>6346</v>
      </c>
      <c r="V3310" t="s">
        <v>12531</v>
      </c>
    </row>
    <row r="3311" spans="1:23" x14ac:dyDescent="0.25">
      <c r="A3311" t="s">
        <v>719</v>
      </c>
      <c r="B3311">
        <v>1</v>
      </c>
      <c r="C3311" t="s">
        <v>20756</v>
      </c>
      <c r="D3311" t="s">
        <v>102</v>
      </c>
      <c r="E3311" t="s">
        <v>20757</v>
      </c>
      <c r="F3311" t="s">
        <v>6231</v>
      </c>
      <c r="G3311">
        <v>15</v>
      </c>
      <c r="H3311" t="s">
        <v>6260</v>
      </c>
      <c r="I3311" t="s">
        <v>20756</v>
      </c>
      <c r="J3311">
        <v>16326</v>
      </c>
      <c r="K3311">
        <v>8</v>
      </c>
      <c r="L3311" t="s">
        <v>8090</v>
      </c>
      <c r="M3311" t="s">
        <v>8876</v>
      </c>
      <c r="N3311">
        <v>30</v>
      </c>
      <c r="O3311" t="s">
        <v>20758</v>
      </c>
      <c r="P3311" t="s">
        <v>102</v>
      </c>
      <c r="R3311">
        <v>17402</v>
      </c>
      <c r="T3311" t="s">
        <v>6212</v>
      </c>
      <c r="V3311" t="s">
        <v>19872</v>
      </c>
      <c r="W3311">
        <v>28214</v>
      </c>
    </row>
    <row r="3312" spans="1:23" x14ac:dyDescent="0.25">
      <c r="A3312" t="s">
        <v>20759</v>
      </c>
      <c r="B3312">
        <v>1</v>
      </c>
      <c r="C3312" t="s">
        <v>20760</v>
      </c>
      <c r="D3312" t="s">
        <v>102</v>
      </c>
      <c r="E3312" t="s">
        <v>20761</v>
      </c>
      <c r="F3312" t="s">
        <v>6199</v>
      </c>
      <c r="G3312">
        <v>16</v>
      </c>
      <c r="H3312" t="s">
        <v>7690</v>
      </c>
      <c r="I3312" t="s">
        <v>20760</v>
      </c>
      <c r="J3312">
        <v>20240</v>
      </c>
      <c r="K3312">
        <v>4</v>
      </c>
      <c r="L3312" t="s">
        <v>9016</v>
      </c>
      <c r="M3312" t="s">
        <v>20762</v>
      </c>
      <c r="N3312">
        <v>26</v>
      </c>
      <c r="O3312" t="s">
        <v>20763</v>
      </c>
      <c r="P3312" t="s">
        <v>102</v>
      </c>
      <c r="R3312">
        <v>3048682</v>
      </c>
      <c r="T3312" t="s">
        <v>6212</v>
      </c>
      <c r="V3312" t="s">
        <v>20764</v>
      </c>
      <c r="W3312">
        <v>31244</v>
      </c>
    </row>
    <row r="3313" spans="1:23" x14ac:dyDescent="0.25">
      <c r="A3313" t="s">
        <v>599</v>
      </c>
      <c r="B3313">
        <v>1</v>
      </c>
      <c r="C3313" t="s">
        <v>20765</v>
      </c>
      <c r="D3313" t="s">
        <v>31</v>
      </c>
      <c r="E3313" t="s">
        <v>20766</v>
      </c>
      <c r="F3313" t="s">
        <v>6231</v>
      </c>
      <c r="G3313">
        <v>0</v>
      </c>
      <c r="H3313" t="s">
        <v>6416</v>
      </c>
      <c r="I3313" t="s">
        <v>20765</v>
      </c>
      <c r="J3313">
        <v>14463</v>
      </c>
      <c r="K3313">
        <v>10</v>
      </c>
      <c r="L3313" t="s">
        <v>12641</v>
      </c>
      <c r="M3313" t="s">
        <v>20767</v>
      </c>
      <c r="N3313">
        <v>32</v>
      </c>
      <c r="O3313" t="s">
        <v>20768</v>
      </c>
      <c r="P3313" t="s">
        <v>31</v>
      </c>
      <c r="R3313">
        <v>15058</v>
      </c>
      <c r="T3313" t="s">
        <v>6313</v>
      </c>
      <c r="V3313" t="s">
        <v>6340</v>
      </c>
      <c r="W3313">
        <v>25885</v>
      </c>
    </row>
    <row r="3314" spans="1:23" x14ac:dyDescent="0.25">
      <c r="A3314" t="s">
        <v>20769</v>
      </c>
      <c r="B3314">
        <v>1</v>
      </c>
      <c r="C3314" t="s">
        <v>20770</v>
      </c>
      <c r="D3314" t="s">
        <v>6610</v>
      </c>
      <c r="E3314" t="s">
        <v>20771</v>
      </c>
      <c r="F3314" t="s">
        <v>6199</v>
      </c>
      <c r="G3314">
        <v>4</v>
      </c>
      <c r="H3314" t="s">
        <v>6215</v>
      </c>
      <c r="I3314" t="s">
        <v>20770</v>
      </c>
      <c r="J3314">
        <v>17550</v>
      </c>
      <c r="K3314">
        <v>7</v>
      </c>
      <c r="L3314" t="s">
        <v>6224</v>
      </c>
      <c r="M3314" t="s">
        <v>20772</v>
      </c>
      <c r="N3314">
        <v>29</v>
      </c>
      <c r="O3314" t="s">
        <v>20773</v>
      </c>
      <c r="P3314" t="s">
        <v>13144</v>
      </c>
      <c r="R3314">
        <v>2576240</v>
      </c>
      <c r="T3314" t="s">
        <v>6212</v>
      </c>
      <c r="V3314" t="s">
        <v>20774</v>
      </c>
      <c r="W3314">
        <v>28738</v>
      </c>
    </row>
    <row r="3315" spans="1:23" x14ac:dyDescent="0.25">
      <c r="A3315" t="s">
        <v>20775</v>
      </c>
      <c r="B3315">
        <v>1</v>
      </c>
      <c r="C3315" t="s">
        <v>20776</v>
      </c>
      <c r="D3315" t="s">
        <v>102</v>
      </c>
      <c r="F3315" t="s">
        <v>6199</v>
      </c>
      <c r="G3315">
        <v>19</v>
      </c>
      <c r="H3315" t="s">
        <v>6336</v>
      </c>
      <c r="I3315" t="s">
        <v>20776</v>
      </c>
      <c r="J3315">
        <v>18318</v>
      </c>
      <c r="K3315">
        <v>6</v>
      </c>
      <c r="L3315" t="s">
        <v>16289</v>
      </c>
      <c r="M3315" t="s">
        <v>7364</v>
      </c>
      <c r="N3315">
        <v>28</v>
      </c>
      <c r="O3315" t="s">
        <v>20777</v>
      </c>
      <c r="P3315" t="s">
        <v>102</v>
      </c>
      <c r="R3315">
        <v>2574024</v>
      </c>
      <c r="T3315" t="s">
        <v>6227</v>
      </c>
      <c r="V3315" t="s">
        <v>20778</v>
      </c>
      <c r="W3315">
        <v>29512</v>
      </c>
    </row>
    <row r="3316" spans="1:23" x14ac:dyDescent="0.25">
      <c r="A3316" t="s">
        <v>1271</v>
      </c>
      <c r="B3316">
        <v>1</v>
      </c>
      <c r="C3316" t="s">
        <v>1270</v>
      </c>
      <c r="D3316" t="s">
        <v>64</v>
      </c>
      <c r="F3316" t="s">
        <v>6199</v>
      </c>
      <c r="G3316">
        <v>5</v>
      </c>
      <c r="H3316" t="s">
        <v>6629</v>
      </c>
      <c r="I3316" t="s">
        <v>1270</v>
      </c>
      <c r="J3316">
        <v>24238</v>
      </c>
      <c r="K3316">
        <v>3</v>
      </c>
      <c r="L3316" t="s">
        <v>20779</v>
      </c>
      <c r="M3316" t="s">
        <v>7515</v>
      </c>
      <c r="N3316">
        <v>24</v>
      </c>
      <c r="O3316" t="s">
        <v>20780</v>
      </c>
      <c r="P3316" t="s">
        <v>64</v>
      </c>
      <c r="S3316">
        <v>3</v>
      </c>
      <c r="T3316" t="s">
        <v>6264</v>
      </c>
      <c r="U3316" t="s">
        <v>54</v>
      </c>
      <c r="V3316" t="s">
        <v>20781</v>
      </c>
    </row>
    <row r="3317" spans="1:23" x14ac:dyDescent="0.25">
      <c r="A3317" t="s">
        <v>1884</v>
      </c>
      <c r="B3317">
        <v>1</v>
      </c>
      <c r="C3317" t="s">
        <v>2620</v>
      </c>
      <c r="D3317" t="s">
        <v>102</v>
      </c>
      <c r="F3317" t="s">
        <v>6199</v>
      </c>
      <c r="G3317">
        <v>5</v>
      </c>
      <c r="H3317" t="s">
        <v>6296</v>
      </c>
      <c r="I3317" t="s">
        <v>2620</v>
      </c>
      <c r="J3317">
        <v>22613</v>
      </c>
      <c r="K3317">
        <v>5</v>
      </c>
      <c r="L3317" t="s">
        <v>6896</v>
      </c>
      <c r="M3317" t="s">
        <v>13884</v>
      </c>
      <c r="N3317">
        <v>26</v>
      </c>
      <c r="O3317" t="s">
        <v>20782</v>
      </c>
      <c r="P3317" t="s">
        <v>102</v>
      </c>
      <c r="S3317">
        <v>3</v>
      </c>
      <c r="T3317" t="s">
        <v>6219</v>
      </c>
      <c r="U3317" t="s">
        <v>2233</v>
      </c>
      <c r="V3317" t="s">
        <v>20783</v>
      </c>
    </row>
    <row r="3318" spans="1:23" x14ac:dyDescent="0.25">
      <c r="A3318" t="s">
        <v>20784</v>
      </c>
      <c r="B3318">
        <v>1</v>
      </c>
      <c r="C3318" t="s">
        <v>20785</v>
      </c>
      <c r="F3318" t="s">
        <v>6231</v>
      </c>
      <c r="G3318">
        <v>0</v>
      </c>
      <c r="H3318" t="s">
        <v>30</v>
      </c>
      <c r="I3318" t="s">
        <v>20785</v>
      </c>
      <c r="J3318">
        <v>19765</v>
      </c>
      <c r="K3318">
        <v>0</v>
      </c>
      <c r="L3318" t="s">
        <v>9598</v>
      </c>
      <c r="M3318" t="s">
        <v>6796</v>
      </c>
      <c r="O3318" t="s">
        <v>20786</v>
      </c>
      <c r="P3318" t="s">
        <v>30</v>
      </c>
      <c r="T3318" t="s">
        <v>30</v>
      </c>
    </row>
    <row r="3319" spans="1:23" x14ac:dyDescent="0.25">
      <c r="A3319" t="s">
        <v>20787</v>
      </c>
      <c r="B3319">
        <v>1</v>
      </c>
      <c r="C3319" t="s">
        <v>20788</v>
      </c>
      <c r="D3319" t="s">
        <v>102</v>
      </c>
      <c r="F3319" t="s">
        <v>6199</v>
      </c>
      <c r="G3319">
        <v>16</v>
      </c>
      <c r="H3319" t="s">
        <v>6315</v>
      </c>
      <c r="I3319" t="s">
        <v>20788</v>
      </c>
      <c r="J3319">
        <v>21757</v>
      </c>
      <c r="K3319">
        <v>2</v>
      </c>
      <c r="L3319" t="s">
        <v>14972</v>
      </c>
      <c r="M3319" t="s">
        <v>10697</v>
      </c>
      <c r="N3319">
        <v>24</v>
      </c>
      <c r="O3319" t="s">
        <v>20789</v>
      </c>
      <c r="P3319" t="s">
        <v>102</v>
      </c>
      <c r="T3319" t="s">
        <v>6227</v>
      </c>
      <c r="V3319" t="s">
        <v>20790</v>
      </c>
      <c r="W3319">
        <v>33097</v>
      </c>
    </row>
    <row r="3320" spans="1:23" x14ac:dyDescent="0.25">
      <c r="A3320" t="s">
        <v>20791</v>
      </c>
      <c r="B3320">
        <v>1</v>
      </c>
      <c r="C3320" t="s">
        <v>20792</v>
      </c>
      <c r="D3320" t="s">
        <v>6787</v>
      </c>
      <c r="E3320" t="s">
        <v>20793</v>
      </c>
      <c r="F3320" t="s">
        <v>6199</v>
      </c>
      <c r="G3320">
        <v>45</v>
      </c>
      <c r="H3320" t="s">
        <v>7921</v>
      </c>
      <c r="I3320" t="s">
        <v>20792</v>
      </c>
      <c r="J3320">
        <v>20074</v>
      </c>
      <c r="K3320">
        <v>6</v>
      </c>
      <c r="L3320" t="s">
        <v>8151</v>
      </c>
      <c r="M3320" t="s">
        <v>20794</v>
      </c>
      <c r="N3320">
        <v>27</v>
      </c>
      <c r="O3320" t="s">
        <v>20795</v>
      </c>
      <c r="P3320" t="s">
        <v>64</v>
      </c>
      <c r="R3320">
        <v>3116158</v>
      </c>
      <c r="T3320" t="s">
        <v>6219</v>
      </c>
      <c r="V3320" t="s">
        <v>15231</v>
      </c>
      <c r="W3320">
        <v>31480</v>
      </c>
    </row>
    <row r="3321" spans="1:23" x14ac:dyDescent="0.25">
      <c r="A3321" t="s">
        <v>20796</v>
      </c>
      <c r="B3321">
        <v>1</v>
      </c>
      <c r="C3321" t="s">
        <v>20797</v>
      </c>
      <c r="D3321" t="s">
        <v>126</v>
      </c>
      <c r="F3321" t="s">
        <v>6231</v>
      </c>
      <c r="G3321">
        <v>48</v>
      </c>
      <c r="H3321" t="s">
        <v>6359</v>
      </c>
      <c r="I3321" t="s">
        <v>20797</v>
      </c>
      <c r="J3321">
        <v>15005</v>
      </c>
      <c r="K3321">
        <v>7</v>
      </c>
      <c r="L3321" t="s">
        <v>7639</v>
      </c>
      <c r="M3321" t="s">
        <v>7991</v>
      </c>
      <c r="N3321">
        <v>29</v>
      </c>
      <c r="O3321" t="s">
        <v>20798</v>
      </c>
      <c r="P3321" t="s">
        <v>126</v>
      </c>
      <c r="R3321">
        <v>15991</v>
      </c>
      <c r="T3321" t="s">
        <v>6757</v>
      </c>
      <c r="V3321" t="s">
        <v>6563</v>
      </c>
      <c r="W3321">
        <v>26877</v>
      </c>
    </row>
    <row r="3322" spans="1:23" x14ac:dyDescent="0.25">
      <c r="A3322" t="s">
        <v>20799</v>
      </c>
      <c r="B3322">
        <v>1</v>
      </c>
      <c r="C3322" t="s">
        <v>20800</v>
      </c>
      <c r="D3322" t="s">
        <v>126</v>
      </c>
      <c r="F3322" t="s">
        <v>6199</v>
      </c>
      <c r="H3322" t="s">
        <v>6223</v>
      </c>
      <c r="I3322" t="s">
        <v>20800</v>
      </c>
      <c r="K3322">
        <v>0</v>
      </c>
      <c r="L3322" t="s">
        <v>6801</v>
      </c>
      <c r="M3322" t="s">
        <v>20801</v>
      </c>
      <c r="O3322" t="s">
        <v>20802</v>
      </c>
      <c r="P3322" t="s">
        <v>126</v>
      </c>
      <c r="Q3322" t="s">
        <v>6922</v>
      </c>
      <c r="T3322" t="s">
        <v>6355</v>
      </c>
    </row>
    <row r="3323" spans="1:23" x14ac:dyDescent="0.25">
      <c r="A3323" t="s">
        <v>20803</v>
      </c>
      <c r="B3323">
        <v>1</v>
      </c>
      <c r="C3323" t="s">
        <v>20804</v>
      </c>
      <c r="D3323" t="s">
        <v>29</v>
      </c>
      <c r="E3323" t="s">
        <v>20805</v>
      </c>
      <c r="F3323" t="s">
        <v>6199</v>
      </c>
      <c r="G3323">
        <v>19</v>
      </c>
      <c r="H3323" t="s">
        <v>6471</v>
      </c>
      <c r="I3323" t="s">
        <v>20804</v>
      </c>
      <c r="J3323">
        <v>16621</v>
      </c>
      <c r="K3323">
        <v>9</v>
      </c>
      <c r="L3323" t="s">
        <v>10959</v>
      </c>
      <c r="M3323" t="s">
        <v>14771</v>
      </c>
      <c r="N3323">
        <v>32</v>
      </c>
      <c r="O3323" t="s">
        <v>20806</v>
      </c>
      <c r="P3323" t="s">
        <v>29</v>
      </c>
      <c r="R3323">
        <v>16809</v>
      </c>
      <c r="T3323" t="s">
        <v>6227</v>
      </c>
      <c r="V3323" t="s">
        <v>20807</v>
      </c>
      <c r="W3323">
        <v>27742</v>
      </c>
    </row>
    <row r="3324" spans="1:23" x14ac:dyDescent="0.25">
      <c r="A3324" t="s">
        <v>20808</v>
      </c>
      <c r="B3324">
        <v>1</v>
      </c>
      <c r="C3324" t="s">
        <v>20809</v>
      </c>
      <c r="F3324" t="s">
        <v>6231</v>
      </c>
      <c r="G3324">
        <v>0</v>
      </c>
      <c r="H3324" t="s">
        <v>30</v>
      </c>
      <c r="I3324" t="s">
        <v>20809</v>
      </c>
      <c r="J3324">
        <v>17924</v>
      </c>
      <c r="K3324">
        <v>0</v>
      </c>
      <c r="L3324" t="s">
        <v>20810</v>
      </c>
      <c r="M3324" t="s">
        <v>8396</v>
      </c>
      <c r="O3324" t="s">
        <v>20811</v>
      </c>
      <c r="P3324" t="s">
        <v>30</v>
      </c>
      <c r="T3324" t="s">
        <v>30</v>
      </c>
    </row>
    <row r="3325" spans="1:23" x14ac:dyDescent="0.25">
      <c r="A3325" t="s">
        <v>20812</v>
      </c>
      <c r="B3325">
        <v>1</v>
      </c>
      <c r="C3325" t="s">
        <v>20813</v>
      </c>
      <c r="D3325" t="s">
        <v>102</v>
      </c>
      <c r="E3325" t="s">
        <v>20814</v>
      </c>
      <c r="F3325" t="s">
        <v>6199</v>
      </c>
      <c r="G3325">
        <v>6</v>
      </c>
      <c r="H3325" t="s">
        <v>6837</v>
      </c>
      <c r="I3325" t="s">
        <v>20813</v>
      </c>
      <c r="J3325">
        <v>19520</v>
      </c>
      <c r="K3325">
        <v>5</v>
      </c>
      <c r="L3325" t="s">
        <v>20815</v>
      </c>
      <c r="M3325" t="s">
        <v>20816</v>
      </c>
      <c r="N3325">
        <v>28</v>
      </c>
      <c r="O3325" t="s">
        <v>20817</v>
      </c>
      <c r="P3325" t="s">
        <v>102</v>
      </c>
      <c r="R3325">
        <v>2976215</v>
      </c>
      <c r="T3325" t="s">
        <v>6219</v>
      </c>
      <c r="V3325" t="s">
        <v>20818</v>
      </c>
      <c r="W3325">
        <v>30394</v>
      </c>
    </row>
    <row r="3326" spans="1:23" x14ac:dyDescent="0.25">
      <c r="A3326" t="s">
        <v>20819</v>
      </c>
      <c r="B3326">
        <v>1</v>
      </c>
      <c r="C3326" t="s">
        <v>20820</v>
      </c>
      <c r="D3326" t="s">
        <v>102</v>
      </c>
      <c r="F3326" t="s">
        <v>6231</v>
      </c>
      <c r="G3326">
        <v>15</v>
      </c>
      <c r="H3326" t="s">
        <v>6336</v>
      </c>
      <c r="I3326" t="s">
        <v>20820</v>
      </c>
      <c r="J3326">
        <v>20696</v>
      </c>
      <c r="K3326">
        <v>2</v>
      </c>
      <c r="L3326" t="s">
        <v>6869</v>
      </c>
      <c r="M3326" t="s">
        <v>9135</v>
      </c>
      <c r="N3326">
        <v>25</v>
      </c>
      <c r="O3326" t="s">
        <v>20821</v>
      </c>
      <c r="P3326" t="s">
        <v>102</v>
      </c>
      <c r="R3326">
        <v>3052566</v>
      </c>
      <c r="T3326" t="s">
        <v>6757</v>
      </c>
      <c r="V3326" t="s">
        <v>11193</v>
      </c>
      <c r="W3326">
        <v>31793</v>
      </c>
    </row>
    <row r="3327" spans="1:23" x14ac:dyDescent="0.25">
      <c r="A3327" t="s">
        <v>20822</v>
      </c>
      <c r="B3327">
        <v>1</v>
      </c>
      <c r="C3327" t="s">
        <v>20823</v>
      </c>
      <c r="D3327" t="s">
        <v>102</v>
      </c>
      <c r="E3327" t="s">
        <v>20824</v>
      </c>
      <c r="F3327" t="s">
        <v>6199</v>
      </c>
      <c r="G3327">
        <v>0</v>
      </c>
      <c r="H3327" t="s">
        <v>8162</v>
      </c>
      <c r="I3327" t="s">
        <v>20823</v>
      </c>
      <c r="J3327">
        <v>20328</v>
      </c>
      <c r="K3327">
        <v>4</v>
      </c>
      <c r="L3327" t="s">
        <v>6811</v>
      </c>
      <c r="M3327" t="s">
        <v>20825</v>
      </c>
      <c r="N3327">
        <v>27</v>
      </c>
      <c r="O3327" t="s">
        <v>20826</v>
      </c>
      <c r="P3327" t="s">
        <v>102</v>
      </c>
      <c r="R3327">
        <v>3053760</v>
      </c>
      <c r="T3327" t="s">
        <v>6346</v>
      </c>
      <c r="V3327" t="s">
        <v>14916</v>
      </c>
      <c r="W3327">
        <v>31227</v>
      </c>
    </row>
    <row r="3328" spans="1:23" x14ac:dyDescent="0.25">
      <c r="A3328" t="s">
        <v>920</v>
      </c>
      <c r="B3328">
        <v>1</v>
      </c>
      <c r="C3328" t="s">
        <v>20827</v>
      </c>
      <c r="D3328" t="s">
        <v>64</v>
      </c>
      <c r="F3328" t="s">
        <v>6231</v>
      </c>
      <c r="G3328">
        <v>26</v>
      </c>
      <c r="H3328" t="s">
        <v>6215</v>
      </c>
      <c r="I3328" t="s">
        <v>20827</v>
      </c>
      <c r="J3328">
        <v>16163</v>
      </c>
      <c r="K3328">
        <v>6</v>
      </c>
      <c r="L3328" t="s">
        <v>7502</v>
      </c>
      <c r="M3328" t="s">
        <v>7764</v>
      </c>
      <c r="N3328">
        <v>28</v>
      </c>
      <c r="O3328" t="s">
        <v>20828</v>
      </c>
      <c r="P3328" t="s">
        <v>64</v>
      </c>
      <c r="R3328">
        <v>17105</v>
      </c>
      <c r="T3328" t="s">
        <v>7359</v>
      </c>
      <c r="V3328" t="s">
        <v>20829</v>
      </c>
      <c r="W3328">
        <v>27946</v>
      </c>
    </row>
    <row r="3329" spans="1:23" x14ac:dyDescent="0.25">
      <c r="A3329" t="s">
        <v>1184</v>
      </c>
      <c r="B3329">
        <v>1</v>
      </c>
      <c r="C3329" t="s">
        <v>1183</v>
      </c>
      <c r="D3329" t="s">
        <v>64</v>
      </c>
      <c r="F3329" t="s">
        <v>6199</v>
      </c>
      <c r="G3329">
        <v>38</v>
      </c>
      <c r="H3329" t="s">
        <v>6807</v>
      </c>
      <c r="I3329" t="s">
        <v>1183</v>
      </c>
      <c r="J3329">
        <v>22546</v>
      </c>
      <c r="K3329">
        <v>5</v>
      </c>
      <c r="L3329" t="s">
        <v>20830</v>
      </c>
      <c r="M3329" t="s">
        <v>15498</v>
      </c>
      <c r="N3329">
        <v>28</v>
      </c>
      <c r="O3329" t="s">
        <v>20831</v>
      </c>
      <c r="P3329" t="s">
        <v>64</v>
      </c>
      <c r="S3329">
        <v>2</v>
      </c>
      <c r="T3329" t="s">
        <v>6264</v>
      </c>
      <c r="U3329" t="s">
        <v>34</v>
      </c>
      <c r="V3329" t="s">
        <v>20832</v>
      </c>
    </row>
    <row r="3330" spans="1:23" x14ac:dyDescent="0.25">
      <c r="A3330" t="s">
        <v>20833</v>
      </c>
      <c r="B3330">
        <v>1</v>
      </c>
      <c r="C3330" t="s">
        <v>20834</v>
      </c>
      <c r="D3330" t="s">
        <v>102</v>
      </c>
      <c r="F3330" t="s">
        <v>6231</v>
      </c>
      <c r="G3330">
        <v>88</v>
      </c>
      <c r="H3330" t="s">
        <v>7690</v>
      </c>
      <c r="I3330" t="s">
        <v>20834</v>
      </c>
      <c r="J3330">
        <v>14836</v>
      </c>
      <c r="K3330">
        <v>3</v>
      </c>
      <c r="L3330" t="s">
        <v>20835</v>
      </c>
      <c r="M3330" t="s">
        <v>20836</v>
      </c>
      <c r="N3330">
        <v>29</v>
      </c>
      <c r="O3330" t="s">
        <v>20837</v>
      </c>
      <c r="P3330" t="s">
        <v>102</v>
      </c>
      <c r="R3330">
        <v>15029</v>
      </c>
      <c r="T3330" t="s">
        <v>6371</v>
      </c>
      <c r="V3330" t="s">
        <v>20838</v>
      </c>
      <c r="W3330">
        <v>25948</v>
      </c>
    </row>
    <row r="3331" spans="1:23" x14ac:dyDescent="0.25">
      <c r="A3331" t="s">
        <v>20839</v>
      </c>
      <c r="B3331">
        <v>1</v>
      </c>
      <c r="C3331" t="s">
        <v>20840</v>
      </c>
      <c r="D3331" t="s">
        <v>126</v>
      </c>
      <c r="F3331" t="s">
        <v>6231</v>
      </c>
      <c r="G3331">
        <v>82</v>
      </c>
      <c r="H3331" t="s">
        <v>6664</v>
      </c>
      <c r="I3331" t="s">
        <v>20840</v>
      </c>
      <c r="J3331">
        <v>18719</v>
      </c>
      <c r="K3331">
        <v>0</v>
      </c>
      <c r="L3331" t="s">
        <v>8513</v>
      </c>
      <c r="M3331" t="s">
        <v>20841</v>
      </c>
      <c r="N3331">
        <v>25</v>
      </c>
      <c r="O3331" t="s">
        <v>20842</v>
      </c>
      <c r="P3331" t="s">
        <v>126</v>
      </c>
      <c r="T3331" t="s">
        <v>6742</v>
      </c>
      <c r="V3331" t="s">
        <v>10513</v>
      </c>
      <c r="W3331">
        <v>30026</v>
      </c>
    </row>
    <row r="3332" spans="1:23" x14ac:dyDescent="0.25">
      <c r="A3332" t="s">
        <v>662</v>
      </c>
      <c r="B3332">
        <v>1</v>
      </c>
      <c r="C3332" t="s">
        <v>20843</v>
      </c>
      <c r="D3332" t="s">
        <v>126</v>
      </c>
      <c r="F3332" t="s">
        <v>6231</v>
      </c>
      <c r="G3332">
        <v>45</v>
      </c>
      <c r="H3332" t="s">
        <v>2866</v>
      </c>
      <c r="I3332" t="s">
        <v>20843</v>
      </c>
      <c r="J3332">
        <v>16663</v>
      </c>
      <c r="K3332">
        <v>6</v>
      </c>
      <c r="L3332" t="s">
        <v>20844</v>
      </c>
      <c r="M3332" t="s">
        <v>19361</v>
      </c>
      <c r="N3332">
        <v>28</v>
      </c>
      <c r="O3332" t="s">
        <v>20845</v>
      </c>
      <c r="P3332" t="s">
        <v>126</v>
      </c>
      <c r="R3332">
        <v>17125</v>
      </c>
      <c r="T3332" t="s">
        <v>6742</v>
      </c>
      <c r="V3332" t="s">
        <v>13636</v>
      </c>
      <c r="W3332">
        <v>28147</v>
      </c>
    </row>
    <row r="3333" spans="1:23" x14ac:dyDescent="0.25">
      <c r="A3333" t="s">
        <v>20846</v>
      </c>
      <c r="B3333">
        <v>1</v>
      </c>
      <c r="C3333" t="s">
        <v>20847</v>
      </c>
      <c r="D3333" t="s">
        <v>102</v>
      </c>
      <c r="E3333" t="s">
        <v>20848</v>
      </c>
      <c r="F3333" t="s">
        <v>6199</v>
      </c>
      <c r="G3333">
        <v>0</v>
      </c>
      <c r="H3333" t="s">
        <v>6421</v>
      </c>
      <c r="I3333" t="s">
        <v>20847</v>
      </c>
      <c r="J3333">
        <v>20049</v>
      </c>
      <c r="K3333">
        <v>4</v>
      </c>
      <c r="L3333" t="s">
        <v>20849</v>
      </c>
      <c r="M3333" t="s">
        <v>11563</v>
      </c>
      <c r="N3333">
        <v>27</v>
      </c>
      <c r="O3333" t="s">
        <v>20850</v>
      </c>
      <c r="P3333" t="s">
        <v>102</v>
      </c>
      <c r="R3333">
        <v>3125383</v>
      </c>
      <c r="T3333" t="s">
        <v>6212</v>
      </c>
      <c r="V3333" t="s">
        <v>9626</v>
      </c>
      <c r="W3333">
        <v>31701</v>
      </c>
    </row>
    <row r="3334" spans="1:23" x14ac:dyDescent="0.25">
      <c r="A3334" t="s">
        <v>20851</v>
      </c>
      <c r="B3334">
        <v>1</v>
      </c>
      <c r="C3334" t="s">
        <v>20852</v>
      </c>
      <c r="D3334" t="s">
        <v>126</v>
      </c>
      <c r="F3334" t="s">
        <v>6199</v>
      </c>
      <c r="G3334">
        <v>80</v>
      </c>
      <c r="H3334" t="s">
        <v>6208</v>
      </c>
      <c r="I3334" t="s">
        <v>20852</v>
      </c>
      <c r="K3334">
        <v>1</v>
      </c>
      <c r="L3334" t="s">
        <v>7223</v>
      </c>
      <c r="M3334" t="s">
        <v>20853</v>
      </c>
      <c r="N3334">
        <v>25</v>
      </c>
      <c r="O3334" t="s">
        <v>20854</v>
      </c>
      <c r="P3334" t="s">
        <v>126</v>
      </c>
      <c r="T3334" t="s">
        <v>6355</v>
      </c>
      <c r="V3334" t="s">
        <v>12654</v>
      </c>
    </row>
    <row r="3335" spans="1:23" x14ac:dyDescent="0.25">
      <c r="A3335" t="s">
        <v>20855</v>
      </c>
      <c r="B3335">
        <v>1</v>
      </c>
      <c r="C3335" t="s">
        <v>20856</v>
      </c>
      <c r="D3335" t="s">
        <v>102</v>
      </c>
      <c r="F3335" t="s">
        <v>6231</v>
      </c>
      <c r="G3335">
        <v>15</v>
      </c>
      <c r="H3335" t="s">
        <v>6289</v>
      </c>
      <c r="I3335" t="s">
        <v>20856</v>
      </c>
      <c r="J3335">
        <v>18618</v>
      </c>
      <c r="K3335">
        <v>0</v>
      </c>
      <c r="L3335" t="s">
        <v>7165</v>
      </c>
      <c r="M3335" t="s">
        <v>10177</v>
      </c>
      <c r="N3335">
        <v>24</v>
      </c>
      <c r="O3335" t="s">
        <v>20857</v>
      </c>
      <c r="P3335" t="s">
        <v>102</v>
      </c>
      <c r="R3335">
        <v>2968269</v>
      </c>
      <c r="T3335" t="s">
        <v>6371</v>
      </c>
      <c r="V3335" t="s">
        <v>20858</v>
      </c>
      <c r="W3335">
        <v>29923</v>
      </c>
    </row>
    <row r="3336" spans="1:23" x14ac:dyDescent="0.25">
      <c r="A3336" t="s">
        <v>514</v>
      </c>
      <c r="B3336">
        <v>1</v>
      </c>
      <c r="C3336" t="s">
        <v>20859</v>
      </c>
      <c r="D3336" t="s">
        <v>126</v>
      </c>
      <c r="E3336" t="s">
        <v>20860</v>
      </c>
      <c r="F3336" t="s">
        <v>6199</v>
      </c>
      <c r="G3336">
        <v>88</v>
      </c>
      <c r="H3336" t="s">
        <v>6200</v>
      </c>
      <c r="I3336" t="s">
        <v>20859</v>
      </c>
      <c r="J3336">
        <v>18094</v>
      </c>
      <c r="K3336">
        <v>6</v>
      </c>
      <c r="L3336" t="s">
        <v>20861</v>
      </c>
      <c r="M3336" t="s">
        <v>20836</v>
      </c>
      <c r="N3336">
        <v>28</v>
      </c>
      <c r="O3336" t="s">
        <v>20862</v>
      </c>
      <c r="P3336" t="s">
        <v>126</v>
      </c>
      <c r="R3336">
        <v>2580330</v>
      </c>
      <c r="T3336" t="s">
        <v>6355</v>
      </c>
      <c r="U3336" t="s">
        <v>2208</v>
      </c>
      <c r="V3336" t="s">
        <v>20863</v>
      </c>
      <c r="W3336">
        <v>29411</v>
      </c>
    </row>
    <row r="3337" spans="1:23" x14ac:dyDescent="0.25">
      <c r="A3337" t="s">
        <v>20864</v>
      </c>
      <c r="B3337">
        <v>1</v>
      </c>
      <c r="C3337" t="s">
        <v>20865</v>
      </c>
      <c r="D3337" t="s">
        <v>126</v>
      </c>
      <c r="F3337" t="s">
        <v>6199</v>
      </c>
      <c r="G3337">
        <v>87</v>
      </c>
      <c r="H3337" t="s">
        <v>7921</v>
      </c>
      <c r="I3337" t="s">
        <v>20865</v>
      </c>
      <c r="J3337">
        <v>19665</v>
      </c>
      <c r="K3337">
        <v>5</v>
      </c>
      <c r="L3337" t="s">
        <v>19470</v>
      </c>
      <c r="M3337" t="s">
        <v>20866</v>
      </c>
      <c r="N3337">
        <v>27</v>
      </c>
      <c r="O3337" t="s">
        <v>20867</v>
      </c>
      <c r="P3337" t="s">
        <v>126</v>
      </c>
      <c r="R3337">
        <v>2970133</v>
      </c>
      <c r="T3337" t="s">
        <v>6363</v>
      </c>
      <c r="V3337" t="s">
        <v>18773</v>
      </c>
      <c r="W3337">
        <v>30897</v>
      </c>
    </row>
    <row r="3338" spans="1:23" x14ac:dyDescent="0.25">
      <c r="A3338" t="s">
        <v>20868</v>
      </c>
      <c r="B3338">
        <v>1</v>
      </c>
      <c r="C3338" t="s">
        <v>20869</v>
      </c>
      <c r="D3338" t="s">
        <v>102</v>
      </c>
      <c r="F3338" t="s">
        <v>6231</v>
      </c>
      <c r="G3338">
        <v>17</v>
      </c>
      <c r="H3338" t="s">
        <v>6776</v>
      </c>
      <c r="I3338" t="s">
        <v>20869</v>
      </c>
      <c r="K3338">
        <v>8</v>
      </c>
      <c r="L3338" t="s">
        <v>6665</v>
      </c>
      <c r="M3338" t="s">
        <v>15160</v>
      </c>
      <c r="N3338">
        <v>30</v>
      </c>
      <c r="O3338" t="s">
        <v>20870</v>
      </c>
      <c r="P3338" t="s">
        <v>102</v>
      </c>
      <c r="T3338" t="s">
        <v>6249</v>
      </c>
      <c r="V3338" t="s">
        <v>20871</v>
      </c>
    </row>
    <row r="3339" spans="1:23" x14ac:dyDescent="0.25">
      <c r="A3339" t="s">
        <v>440</v>
      </c>
      <c r="B3339">
        <v>1</v>
      </c>
      <c r="C3339" t="s">
        <v>20872</v>
      </c>
      <c r="D3339" t="s">
        <v>102</v>
      </c>
      <c r="E3339" t="s">
        <v>20873</v>
      </c>
      <c r="F3339" t="s">
        <v>6231</v>
      </c>
      <c r="G3339">
        <v>17</v>
      </c>
      <c r="H3339" t="s">
        <v>8155</v>
      </c>
      <c r="I3339" t="s">
        <v>20872</v>
      </c>
      <c r="J3339">
        <v>18058</v>
      </c>
      <c r="K3339">
        <v>6</v>
      </c>
      <c r="L3339" t="s">
        <v>20874</v>
      </c>
      <c r="M3339" t="s">
        <v>20875</v>
      </c>
      <c r="N3339">
        <v>27</v>
      </c>
      <c r="O3339" t="s">
        <v>20876</v>
      </c>
      <c r="P3339" t="s">
        <v>102</v>
      </c>
      <c r="R3339">
        <v>2982828</v>
      </c>
      <c r="T3339" t="s">
        <v>6212</v>
      </c>
      <c r="V3339" t="s">
        <v>20877</v>
      </c>
      <c r="W3339">
        <v>29374</v>
      </c>
    </row>
    <row r="3340" spans="1:23" x14ac:dyDescent="0.25">
      <c r="A3340" t="s">
        <v>436</v>
      </c>
      <c r="B3340">
        <v>1</v>
      </c>
      <c r="C3340" t="s">
        <v>20878</v>
      </c>
      <c r="D3340" t="s">
        <v>102</v>
      </c>
      <c r="E3340" t="s">
        <v>20879</v>
      </c>
      <c r="F3340" t="s">
        <v>6231</v>
      </c>
      <c r="G3340">
        <v>13</v>
      </c>
      <c r="H3340" t="s">
        <v>6776</v>
      </c>
      <c r="I3340" t="s">
        <v>20878</v>
      </c>
      <c r="J3340">
        <v>14111</v>
      </c>
      <c r="K3340">
        <v>10</v>
      </c>
      <c r="L3340" t="s">
        <v>20880</v>
      </c>
      <c r="M3340" t="s">
        <v>20881</v>
      </c>
      <c r="N3340">
        <v>33</v>
      </c>
      <c r="O3340" t="s">
        <v>20882</v>
      </c>
      <c r="P3340" t="s">
        <v>102</v>
      </c>
      <c r="R3340">
        <v>15391</v>
      </c>
      <c r="T3340" t="s">
        <v>6204</v>
      </c>
      <c r="V3340" t="s">
        <v>20883</v>
      </c>
      <c r="W3340">
        <v>26428</v>
      </c>
    </row>
    <row r="3341" spans="1:23" x14ac:dyDescent="0.25">
      <c r="A3341" t="s">
        <v>20884</v>
      </c>
      <c r="B3341">
        <v>1</v>
      </c>
      <c r="C3341" t="s">
        <v>20885</v>
      </c>
      <c r="D3341" t="s">
        <v>126</v>
      </c>
      <c r="E3341" t="s">
        <v>20886</v>
      </c>
      <c r="F3341" t="s">
        <v>6199</v>
      </c>
      <c r="G3341">
        <v>86</v>
      </c>
      <c r="H3341" t="s">
        <v>6200</v>
      </c>
      <c r="I3341" t="s">
        <v>20885</v>
      </c>
      <c r="J3341">
        <v>20329</v>
      </c>
      <c r="K3341">
        <v>4</v>
      </c>
      <c r="L3341" t="s">
        <v>6246</v>
      </c>
      <c r="M3341" t="s">
        <v>20887</v>
      </c>
      <c r="N3341">
        <v>26</v>
      </c>
      <c r="O3341" t="s">
        <v>20888</v>
      </c>
      <c r="P3341" t="s">
        <v>126</v>
      </c>
      <c r="R3341">
        <v>3121396</v>
      </c>
      <c r="T3341" t="s">
        <v>6227</v>
      </c>
      <c r="V3341" t="s">
        <v>20889</v>
      </c>
      <c r="W3341">
        <v>31234</v>
      </c>
    </row>
    <row r="3342" spans="1:23" x14ac:dyDescent="0.25">
      <c r="A3342" t="s">
        <v>334</v>
      </c>
      <c r="B3342">
        <v>1</v>
      </c>
      <c r="C3342" t="s">
        <v>20890</v>
      </c>
      <c r="D3342" t="s">
        <v>64</v>
      </c>
      <c r="E3342" t="s">
        <v>20891</v>
      </c>
      <c r="F3342" t="s">
        <v>6231</v>
      </c>
      <c r="G3342">
        <v>32</v>
      </c>
      <c r="H3342" t="s">
        <v>6837</v>
      </c>
      <c r="I3342" t="s">
        <v>20890</v>
      </c>
      <c r="J3342">
        <v>19085</v>
      </c>
      <c r="K3342">
        <v>5</v>
      </c>
      <c r="L3342" t="s">
        <v>20892</v>
      </c>
      <c r="M3342" t="s">
        <v>9032</v>
      </c>
      <c r="N3342">
        <v>29</v>
      </c>
      <c r="O3342" t="s">
        <v>20893</v>
      </c>
      <c r="P3342" t="s">
        <v>64</v>
      </c>
      <c r="R3342">
        <v>2968226</v>
      </c>
      <c r="T3342" t="s">
        <v>6332</v>
      </c>
      <c r="V3342" t="s">
        <v>13824</v>
      </c>
      <c r="W3342">
        <v>30319</v>
      </c>
    </row>
    <row r="3343" spans="1:23" x14ac:dyDescent="0.25">
      <c r="A3343" t="s">
        <v>20894</v>
      </c>
      <c r="B3343">
        <v>1</v>
      </c>
      <c r="C3343" t="s">
        <v>20895</v>
      </c>
      <c r="D3343" t="s">
        <v>64</v>
      </c>
      <c r="F3343" t="s">
        <v>6199</v>
      </c>
      <c r="H3343" t="s">
        <v>7189</v>
      </c>
      <c r="I3343" t="s">
        <v>20895</v>
      </c>
      <c r="K3343">
        <v>1</v>
      </c>
      <c r="L3343" t="s">
        <v>20896</v>
      </c>
      <c r="M3343" t="s">
        <v>8215</v>
      </c>
      <c r="N3343">
        <v>23</v>
      </c>
      <c r="O3343" t="s">
        <v>20897</v>
      </c>
      <c r="P3343" t="s">
        <v>64</v>
      </c>
      <c r="T3343" t="s">
        <v>6313</v>
      </c>
      <c r="V3343" t="s">
        <v>14739</v>
      </c>
    </row>
    <row r="3344" spans="1:23" x14ac:dyDescent="0.25">
      <c r="A3344" t="s">
        <v>161</v>
      </c>
      <c r="B3344">
        <v>1</v>
      </c>
      <c r="C3344" t="s">
        <v>5431</v>
      </c>
      <c r="D3344" t="s">
        <v>102</v>
      </c>
      <c r="E3344" t="s">
        <v>20898</v>
      </c>
      <c r="F3344" t="s">
        <v>6199</v>
      </c>
      <c r="G3344">
        <v>1</v>
      </c>
      <c r="H3344" t="s">
        <v>6383</v>
      </c>
      <c r="I3344" t="s">
        <v>5431</v>
      </c>
      <c r="J3344">
        <v>11063</v>
      </c>
      <c r="K3344">
        <v>12</v>
      </c>
      <c r="L3344" t="s">
        <v>11574</v>
      </c>
      <c r="M3344" t="s">
        <v>7016</v>
      </c>
      <c r="N3344">
        <v>35</v>
      </c>
      <c r="O3344" t="s">
        <v>20899</v>
      </c>
      <c r="P3344" t="s">
        <v>102</v>
      </c>
      <c r="R3344">
        <v>13295</v>
      </c>
      <c r="T3344" t="s">
        <v>6346</v>
      </c>
      <c r="V3344" t="s">
        <v>20900</v>
      </c>
      <c r="W3344">
        <v>24057</v>
      </c>
    </row>
    <row r="3345" spans="1:23" x14ac:dyDescent="0.25">
      <c r="A3345" t="s">
        <v>758</v>
      </c>
      <c r="B3345">
        <v>1</v>
      </c>
      <c r="C3345" t="s">
        <v>5246</v>
      </c>
      <c r="D3345" t="s">
        <v>102</v>
      </c>
      <c r="E3345" t="s">
        <v>20901</v>
      </c>
      <c r="F3345" t="s">
        <v>6199</v>
      </c>
      <c r="G3345">
        <v>3</v>
      </c>
      <c r="H3345" t="s">
        <v>6603</v>
      </c>
      <c r="I3345" t="s">
        <v>5246</v>
      </c>
      <c r="J3345">
        <v>19043</v>
      </c>
      <c r="K3345">
        <v>8</v>
      </c>
      <c r="L3345" t="s">
        <v>7832</v>
      </c>
      <c r="M3345" t="s">
        <v>16105</v>
      </c>
      <c r="N3345">
        <v>29</v>
      </c>
      <c r="O3345" t="s">
        <v>20902</v>
      </c>
      <c r="P3345" t="s">
        <v>102</v>
      </c>
      <c r="R3345">
        <v>3128724</v>
      </c>
      <c r="T3345" t="s">
        <v>6332</v>
      </c>
      <c r="V3345" t="s">
        <v>20903</v>
      </c>
      <c r="W3345">
        <v>30285</v>
      </c>
    </row>
    <row r="3346" spans="1:23" x14ac:dyDescent="0.25">
      <c r="A3346" t="s">
        <v>1793</v>
      </c>
      <c r="B3346">
        <v>1</v>
      </c>
      <c r="C3346" t="s">
        <v>5162</v>
      </c>
      <c r="D3346" t="s">
        <v>64</v>
      </c>
      <c r="E3346" t="s">
        <v>20904</v>
      </c>
      <c r="F3346" t="s">
        <v>6199</v>
      </c>
      <c r="G3346">
        <v>22</v>
      </c>
      <c r="H3346" t="s">
        <v>7411</v>
      </c>
      <c r="I3346" t="s">
        <v>5162</v>
      </c>
      <c r="J3346">
        <v>20790</v>
      </c>
      <c r="K3346">
        <v>5</v>
      </c>
      <c r="L3346" t="s">
        <v>9336</v>
      </c>
      <c r="M3346" t="s">
        <v>8746</v>
      </c>
      <c r="N3346">
        <v>27</v>
      </c>
      <c r="O3346" t="s">
        <v>20905</v>
      </c>
      <c r="P3346" t="s">
        <v>64</v>
      </c>
      <c r="R3346">
        <v>3925347</v>
      </c>
      <c r="T3346" t="s">
        <v>6346</v>
      </c>
      <c r="V3346" t="s">
        <v>20906</v>
      </c>
      <c r="W3346">
        <v>31919</v>
      </c>
    </row>
    <row r="3347" spans="1:23" x14ac:dyDescent="0.25">
      <c r="A3347" t="s">
        <v>20907</v>
      </c>
      <c r="B3347">
        <v>1</v>
      </c>
      <c r="C3347" t="s">
        <v>20908</v>
      </c>
      <c r="D3347" t="s">
        <v>102</v>
      </c>
      <c r="F3347" t="s">
        <v>6231</v>
      </c>
      <c r="G3347">
        <v>86</v>
      </c>
      <c r="H3347" t="s">
        <v>6547</v>
      </c>
      <c r="I3347" t="s">
        <v>20908</v>
      </c>
      <c r="J3347">
        <v>16606</v>
      </c>
      <c r="K3347">
        <v>2</v>
      </c>
      <c r="L3347" t="s">
        <v>20909</v>
      </c>
      <c r="M3347" t="s">
        <v>8269</v>
      </c>
      <c r="N3347">
        <v>27</v>
      </c>
      <c r="O3347" t="s">
        <v>20910</v>
      </c>
      <c r="P3347" t="s">
        <v>102</v>
      </c>
      <c r="R3347">
        <v>17228</v>
      </c>
      <c r="T3347" t="s">
        <v>6417</v>
      </c>
      <c r="V3347" t="s">
        <v>20911</v>
      </c>
      <c r="W3347">
        <v>28043</v>
      </c>
    </row>
    <row r="3348" spans="1:23" x14ac:dyDescent="0.25">
      <c r="A3348" t="s">
        <v>20912</v>
      </c>
      <c r="B3348">
        <v>1</v>
      </c>
      <c r="C3348" t="s">
        <v>20913</v>
      </c>
      <c r="D3348" t="s">
        <v>102</v>
      </c>
      <c r="F3348" t="s">
        <v>6199</v>
      </c>
      <c r="G3348">
        <v>12</v>
      </c>
      <c r="H3348" t="s">
        <v>7411</v>
      </c>
      <c r="I3348" t="s">
        <v>20913</v>
      </c>
      <c r="J3348">
        <v>21746</v>
      </c>
      <c r="K3348">
        <v>5</v>
      </c>
      <c r="L3348" t="s">
        <v>10155</v>
      </c>
      <c r="M3348" t="s">
        <v>15568</v>
      </c>
      <c r="N3348">
        <v>28</v>
      </c>
      <c r="O3348" t="s">
        <v>20914</v>
      </c>
      <c r="P3348" t="s">
        <v>102</v>
      </c>
      <c r="T3348" t="s">
        <v>6204</v>
      </c>
      <c r="V3348" t="s">
        <v>15825</v>
      </c>
    </row>
    <row r="3349" spans="1:23" x14ac:dyDescent="0.25">
      <c r="A3349" t="s">
        <v>20915</v>
      </c>
      <c r="B3349">
        <v>1</v>
      </c>
      <c r="C3349" t="s">
        <v>20916</v>
      </c>
      <c r="D3349" t="s">
        <v>64</v>
      </c>
      <c r="F3349" t="s">
        <v>6231</v>
      </c>
      <c r="G3349">
        <v>26</v>
      </c>
      <c r="H3349" t="s">
        <v>6232</v>
      </c>
      <c r="I3349" t="s">
        <v>20916</v>
      </c>
      <c r="J3349">
        <v>13163</v>
      </c>
      <c r="K3349">
        <v>9</v>
      </c>
      <c r="L3349" t="s">
        <v>20917</v>
      </c>
      <c r="M3349" t="s">
        <v>20918</v>
      </c>
      <c r="N3349">
        <v>31</v>
      </c>
      <c r="O3349" t="s">
        <v>20919</v>
      </c>
      <c r="P3349" t="s">
        <v>64</v>
      </c>
      <c r="R3349">
        <v>14192</v>
      </c>
      <c r="T3349" t="s">
        <v>6385</v>
      </c>
      <c r="V3349" t="s">
        <v>20920</v>
      </c>
      <c r="W3349">
        <v>24892</v>
      </c>
    </row>
    <row r="3350" spans="1:23" x14ac:dyDescent="0.25">
      <c r="A3350" t="s">
        <v>20921</v>
      </c>
      <c r="B3350">
        <v>1</v>
      </c>
      <c r="C3350" t="s">
        <v>20922</v>
      </c>
      <c r="F3350" t="s">
        <v>6231</v>
      </c>
      <c r="G3350">
        <v>0</v>
      </c>
      <c r="H3350" t="s">
        <v>30</v>
      </c>
      <c r="I3350" t="s">
        <v>20922</v>
      </c>
      <c r="J3350">
        <v>17864</v>
      </c>
      <c r="K3350">
        <v>0</v>
      </c>
      <c r="L3350" t="s">
        <v>6452</v>
      </c>
      <c r="M3350" t="s">
        <v>20923</v>
      </c>
      <c r="O3350" t="s">
        <v>20924</v>
      </c>
      <c r="P3350" t="s">
        <v>30</v>
      </c>
      <c r="T3350" t="s">
        <v>30</v>
      </c>
    </row>
    <row r="3351" spans="1:23" x14ac:dyDescent="0.25">
      <c r="A3351" t="s">
        <v>1422</v>
      </c>
      <c r="B3351">
        <v>1</v>
      </c>
      <c r="C3351" t="s">
        <v>1421</v>
      </c>
      <c r="D3351" t="s">
        <v>64</v>
      </c>
      <c r="F3351" t="s">
        <v>6199</v>
      </c>
      <c r="G3351">
        <v>23</v>
      </c>
      <c r="H3351" t="s">
        <v>6868</v>
      </c>
      <c r="I3351" t="s">
        <v>1421</v>
      </c>
      <c r="J3351">
        <v>23212</v>
      </c>
      <c r="K3351">
        <v>4</v>
      </c>
      <c r="L3351" t="s">
        <v>20925</v>
      </c>
      <c r="M3351" t="s">
        <v>6361</v>
      </c>
      <c r="N3351">
        <v>25</v>
      </c>
      <c r="O3351" t="s">
        <v>20926</v>
      </c>
      <c r="P3351" t="s">
        <v>64</v>
      </c>
      <c r="S3351">
        <v>1</v>
      </c>
      <c r="T3351" t="s">
        <v>6446</v>
      </c>
      <c r="U3351" t="s">
        <v>72</v>
      </c>
      <c r="V3351" t="s">
        <v>20927</v>
      </c>
    </row>
    <row r="3352" spans="1:23" x14ac:dyDescent="0.25">
      <c r="A3352" t="s">
        <v>20928</v>
      </c>
      <c r="B3352">
        <v>1</v>
      </c>
      <c r="C3352" t="s">
        <v>20929</v>
      </c>
      <c r="D3352" t="s">
        <v>126</v>
      </c>
      <c r="F3352" t="s">
        <v>6199</v>
      </c>
      <c r="H3352" t="s">
        <v>6351</v>
      </c>
      <c r="I3352" t="s">
        <v>20929</v>
      </c>
      <c r="K3352">
        <v>1</v>
      </c>
      <c r="L3352" t="s">
        <v>6789</v>
      </c>
      <c r="M3352" t="s">
        <v>20930</v>
      </c>
      <c r="N3352">
        <v>25</v>
      </c>
      <c r="O3352" t="s">
        <v>20931</v>
      </c>
      <c r="P3352" t="s">
        <v>126</v>
      </c>
      <c r="T3352" t="s">
        <v>6363</v>
      </c>
      <c r="V3352" t="s">
        <v>20932</v>
      </c>
    </row>
    <row r="3353" spans="1:23" x14ac:dyDescent="0.25">
      <c r="A3353" t="s">
        <v>1475</v>
      </c>
      <c r="B3353">
        <v>1</v>
      </c>
      <c r="C3353" t="s">
        <v>1474</v>
      </c>
      <c r="D3353" t="s">
        <v>102</v>
      </c>
      <c r="F3353" t="s">
        <v>6199</v>
      </c>
      <c r="G3353">
        <v>87</v>
      </c>
      <c r="H3353" t="s">
        <v>6296</v>
      </c>
      <c r="I3353" t="s">
        <v>1474</v>
      </c>
      <c r="J3353">
        <v>23167</v>
      </c>
      <c r="K3353">
        <v>4</v>
      </c>
      <c r="L3353" t="s">
        <v>11461</v>
      </c>
      <c r="M3353" t="s">
        <v>20933</v>
      </c>
      <c r="N3353">
        <v>26</v>
      </c>
      <c r="O3353" t="s">
        <v>20934</v>
      </c>
      <c r="P3353" t="s">
        <v>102</v>
      </c>
      <c r="S3353">
        <v>2</v>
      </c>
      <c r="T3353" t="s">
        <v>6212</v>
      </c>
      <c r="U3353" t="s">
        <v>34</v>
      </c>
      <c r="V3353" t="s">
        <v>15286</v>
      </c>
    </row>
    <row r="3354" spans="1:23" x14ac:dyDescent="0.25">
      <c r="A3354" t="s">
        <v>2038</v>
      </c>
      <c r="B3354">
        <v>1</v>
      </c>
      <c r="C3354" t="s">
        <v>5222</v>
      </c>
      <c r="D3354" t="s">
        <v>64</v>
      </c>
      <c r="F3354" t="s">
        <v>6199</v>
      </c>
      <c r="G3354">
        <v>28</v>
      </c>
      <c r="H3354" t="s">
        <v>6405</v>
      </c>
      <c r="I3354" t="s">
        <v>5222</v>
      </c>
      <c r="J3354">
        <v>23273</v>
      </c>
      <c r="K3354">
        <v>4</v>
      </c>
      <c r="L3354" t="s">
        <v>12551</v>
      </c>
      <c r="M3354" t="s">
        <v>6880</v>
      </c>
      <c r="N3354">
        <v>26</v>
      </c>
      <c r="O3354" t="s">
        <v>20935</v>
      </c>
      <c r="P3354" t="s">
        <v>64</v>
      </c>
      <c r="T3354" t="s">
        <v>6212</v>
      </c>
      <c r="V3354" t="s">
        <v>20936</v>
      </c>
    </row>
    <row r="3355" spans="1:23" x14ac:dyDescent="0.25">
      <c r="A3355" t="s">
        <v>20937</v>
      </c>
      <c r="B3355">
        <v>1</v>
      </c>
      <c r="C3355" t="s">
        <v>20938</v>
      </c>
      <c r="D3355" t="s">
        <v>102</v>
      </c>
      <c r="E3355" t="s">
        <v>20939</v>
      </c>
      <c r="F3355" t="s">
        <v>6231</v>
      </c>
      <c r="G3355">
        <v>6</v>
      </c>
      <c r="H3355" t="s">
        <v>6697</v>
      </c>
      <c r="I3355" t="s">
        <v>20938</v>
      </c>
      <c r="J3355">
        <v>19212</v>
      </c>
      <c r="K3355">
        <v>5</v>
      </c>
      <c r="L3355" t="s">
        <v>12950</v>
      </c>
      <c r="M3355" t="s">
        <v>6262</v>
      </c>
      <c r="N3355">
        <v>27</v>
      </c>
      <c r="O3355" t="s">
        <v>20940</v>
      </c>
      <c r="P3355" t="s">
        <v>102</v>
      </c>
      <c r="R3355">
        <v>3915403</v>
      </c>
      <c r="T3355" t="s">
        <v>6346</v>
      </c>
      <c r="V3355" t="s">
        <v>20941</v>
      </c>
      <c r="W3355">
        <v>30510</v>
      </c>
    </row>
    <row r="3356" spans="1:23" x14ac:dyDescent="0.25">
      <c r="A3356" t="s">
        <v>20942</v>
      </c>
      <c r="B3356">
        <v>1</v>
      </c>
      <c r="C3356" t="s">
        <v>20943</v>
      </c>
      <c r="D3356" t="s">
        <v>126</v>
      </c>
      <c r="F3356" t="s">
        <v>6199</v>
      </c>
      <c r="G3356">
        <v>47</v>
      </c>
      <c r="H3356" t="s">
        <v>7683</v>
      </c>
      <c r="I3356" t="s">
        <v>20943</v>
      </c>
      <c r="K3356">
        <v>4</v>
      </c>
      <c r="L3356" t="s">
        <v>20944</v>
      </c>
      <c r="M3356" t="s">
        <v>20945</v>
      </c>
      <c r="N3356">
        <v>27</v>
      </c>
      <c r="O3356" t="s">
        <v>20946</v>
      </c>
      <c r="P3356" t="s">
        <v>126</v>
      </c>
      <c r="T3356" t="s">
        <v>6355</v>
      </c>
      <c r="V3356" t="s">
        <v>12605</v>
      </c>
    </row>
    <row r="3357" spans="1:23" x14ac:dyDescent="0.25">
      <c r="A3357" t="s">
        <v>20947</v>
      </c>
      <c r="B3357">
        <v>1</v>
      </c>
      <c r="C3357" t="s">
        <v>20948</v>
      </c>
      <c r="D3357" t="s">
        <v>31</v>
      </c>
      <c r="F3357" t="s">
        <v>6199</v>
      </c>
      <c r="G3357">
        <v>19</v>
      </c>
      <c r="H3357" t="s">
        <v>6289</v>
      </c>
      <c r="I3357" t="s">
        <v>20948</v>
      </c>
      <c r="K3357">
        <v>1</v>
      </c>
      <c r="L3357" t="s">
        <v>12510</v>
      </c>
      <c r="M3357" t="s">
        <v>20949</v>
      </c>
      <c r="N3357">
        <v>24</v>
      </c>
      <c r="O3357" t="s">
        <v>20950</v>
      </c>
      <c r="P3357" t="s">
        <v>31</v>
      </c>
      <c r="T3357" t="s">
        <v>6313</v>
      </c>
      <c r="V3357" t="s">
        <v>12245</v>
      </c>
    </row>
    <row r="3358" spans="1:23" x14ac:dyDescent="0.25">
      <c r="A3358" t="s">
        <v>38</v>
      </c>
      <c r="B3358">
        <v>1</v>
      </c>
      <c r="C3358" t="s">
        <v>1250</v>
      </c>
      <c r="D3358" t="s">
        <v>29</v>
      </c>
      <c r="E3358" t="s">
        <v>20951</v>
      </c>
      <c r="F3358" t="s">
        <v>6199</v>
      </c>
      <c r="G3358">
        <v>11</v>
      </c>
      <c r="H3358" t="s">
        <v>7849</v>
      </c>
      <c r="I3358" t="s">
        <v>1250</v>
      </c>
      <c r="J3358">
        <v>17920</v>
      </c>
      <c r="K3358">
        <v>10</v>
      </c>
      <c r="L3358" t="s">
        <v>11246</v>
      </c>
      <c r="M3358" t="s">
        <v>20952</v>
      </c>
      <c r="N3358">
        <v>33</v>
      </c>
      <c r="O3358" t="s">
        <v>20953</v>
      </c>
      <c r="P3358" t="s">
        <v>29</v>
      </c>
      <c r="R3358">
        <v>2573079</v>
      </c>
      <c r="S3358">
        <v>3</v>
      </c>
      <c r="T3358" t="s">
        <v>6355</v>
      </c>
      <c r="U3358" t="s">
        <v>2209</v>
      </c>
      <c r="V3358" t="s">
        <v>20445</v>
      </c>
      <c r="W3358">
        <v>29236</v>
      </c>
    </row>
    <row r="3359" spans="1:23" x14ac:dyDescent="0.25">
      <c r="A3359" t="s">
        <v>91</v>
      </c>
      <c r="B3359">
        <v>1</v>
      </c>
      <c r="C3359" t="s">
        <v>6690</v>
      </c>
      <c r="D3359" t="s">
        <v>29</v>
      </c>
      <c r="E3359" t="s">
        <v>20954</v>
      </c>
      <c r="F3359" t="s">
        <v>6199</v>
      </c>
      <c r="G3359">
        <v>10</v>
      </c>
      <c r="H3359" t="s">
        <v>6239</v>
      </c>
      <c r="I3359" t="s">
        <v>6690</v>
      </c>
      <c r="J3359">
        <v>4932</v>
      </c>
      <c r="K3359">
        <v>16</v>
      </c>
      <c r="L3359" t="s">
        <v>8921</v>
      </c>
      <c r="M3359" t="s">
        <v>14626</v>
      </c>
      <c r="N3359">
        <v>39</v>
      </c>
      <c r="O3359" t="s">
        <v>20955</v>
      </c>
      <c r="P3359" t="s">
        <v>29</v>
      </c>
      <c r="R3359">
        <v>5526</v>
      </c>
      <c r="T3359" t="s">
        <v>6742</v>
      </c>
      <c r="V3359" t="s">
        <v>20956</v>
      </c>
      <c r="W3359">
        <v>6760</v>
      </c>
    </row>
    <row r="3360" spans="1:23" x14ac:dyDescent="0.25">
      <c r="A3360" t="s">
        <v>735</v>
      </c>
      <c r="B3360">
        <v>1</v>
      </c>
      <c r="C3360" t="s">
        <v>20957</v>
      </c>
      <c r="D3360" t="s">
        <v>102</v>
      </c>
      <c r="E3360" t="s">
        <v>20958</v>
      </c>
      <c r="F3360" t="s">
        <v>6199</v>
      </c>
      <c r="G3360">
        <v>13</v>
      </c>
      <c r="H3360" t="s">
        <v>6232</v>
      </c>
      <c r="I3360" t="s">
        <v>20957</v>
      </c>
      <c r="J3360">
        <v>20011</v>
      </c>
      <c r="K3360">
        <v>5</v>
      </c>
      <c r="L3360" t="s">
        <v>7443</v>
      </c>
      <c r="M3360" t="s">
        <v>20959</v>
      </c>
      <c r="N3360">
        <v>28</v>
      </c>
      <c r="O3360" t="s">
        <v>20960</v>
      </c>
      <c r="P3360" t="s">
        <v>102</v>
      </c>
      <c r="R3360">
        <v>4035019</v>
      </c>
      <c r="T3360" t="s">
        <v>6227</v>
      </c>
      <c r="V3360" t="s">
        <v>9578</v>
      </c>
      <c r="W3360">
        <v>31194</v>
      </c>
    </row>
    <row r="3361" spans="1:23" x14ac:dyDescent="0.25">
      <c r="A3361" t="s">
        <v>20961</v>
      </c>
      <c r="B3361">
        <v>1</v>
      </c>
      <c r="C3361" t="s">
        <v>20962</v>
      </c>
      <c r="D3361" t="s">
        <v>64</v>
      </c>
      <c r="E3361" t="s">
        <v>20963</v>
      </c>
      <c r="F3361" t="s">
        <v>6199</v>
      </c>
      <c r="G3361">
        <v>34</v>
      </c>
      <c r="H3361" t="s">
        <v>6553</v>
      </c>
      <c r="I3361" t="s">
        <v>20962</v>
      </c>
      <c r="J3361">
        <v>20690</v>
      </c>
      <c r="K3361">
        <v>4</v>
      </c>
      <c r="L3361" t="s">
        <v>20705</v>
      </c>
      <c r="M3361" t="s">
        <v>8534</v>
      </c>
      <c r="N3361">
        <v>27</v>
      </c>
      <c r="O3361" t="s">
        <v>20964</v>
      </c>
      <c r="P3361" t="s">
        <v>64</v>
      </c>
      <c r="R3361">
        <v>3052624</v>
      </c>
      <c r="T3361" t="s">
        <v>6219</v>
      </c>
      <c r="V3361" t="s">
        <v>9678</v>
      </c>
      <c r="W3361">
        <v>31787</v>
      </c>
    </row>
    <row r="3362" spans="1:23" x14ac:dyDescent="0.25">
      <c r="A3362" t="s">
        <v>20965</v>
      </c>
      <c r="B3362">
        <v>1</v>
      </c>
      <c r="C3362" t="s">
        <v>20966</v>
      </c>
      <c r="D3362" t="s">
        <v>29</v>
      </c>
      <c r="F3362" t="s">
        <v>6199</v>
      </c>
      <c r="G3362">
        <v>18</v>
      </c>
      <c r="H3362" t="s">
        <v>6611</v>
      </c>
      <c r="I3362" t="s">
        <v>20966</v>
      </c>
      <c r="J3362">
        <v>26086</v>
      </c>
      <c r="K3362">
        <v>1</v>
      </c>
      <c r="L3362" t="s">
        <v>8655</v>
      </c>
      <c r="M3362" t="s">
        <v>20967</v>
      </c>
      <c r="N3362">
        <v>25</v>
      </c>
      <c r="O3362" t="s">
        <v>20968</v>
      </c>
      <c r="P3362" t="s">
        <v>29</v>
      </c>
      <c r="S3362">
        <v>3</v>
      </c>
      <c r="T3362" t="s">
        <v>6212</v>
      </c>
      <c r="U3362" t="s">
        <v>2219</v>
      </c>
      <c r="V3362" t="s">
        <v>20969</v>
      </c>
    </row>
    <row r="3363" spans="1:23" x14ac:dyDescent="0.25">
      <c r="A3363" t="s">
        <v>1285</v>
      </c>
      <c r="B3363">
        <v>1</v>
      </c>
      <c r="C3363" t="s">
        <v>1284</v>
      </c>
      <c r="D3363" t="s">
        <v>126</v>
      </c>
      <c r="F3363" t="s">
        <v>6199</v>
      </c>
      <c r="G3363">
        <v>88</v>
      </c>
      <c r="H3363" t="s">
        <v>6359</v>
      </c>
      <c r="I3363" t="s">
        <v>1284</v>
      </c>
      <c r="J3363">
        <v>22507</v>
      </c>
      <c r="K3363">
        <v>5</v>
      </c>
      <c r="L3363" t="s">
        <v>18849</v>
      </c>
      <c r="M3363" t="s">
        <v>20970</v>
      </c>
      <c r="N3363">
        <v>27</v>
      </c>
      <c r="O3363" t="s">
        <v>20971</v>
      </c>
      <c r="P3363" t="s">
        <v>126</v>
      </c>
      <c r="S3363">
        <v>1</v>
      </c>
      <c r="T3363" t="s">
        <v>6355</v>
      </c>
      <c r="U3363" t="s">
        <v>2236</v>
      </c>
      <c r="V3363" t="s">
        <v>20972</v>
      </c>
    </row>
    <row r="3364" spans="1:23" x14ac:dyDescent="0.25">
      <c r="A3364" t="s">
        <v>2479</v>
      </c>
      <c r="B3364">
        <v>1</v>
      </c>
      <c r="C3364" t="s">
        <v>2792</v>
      </c>
      <c r="D3364" t="s">
        <v>102</v>
      </c>
      <c r="F3364" t="s">
        <v>6199</v>
      </c>
      <c r="G3364">
        <v>81</v>
      </c>
      <c r="H3364" t="s">
        <v>8955</v>
      </c>
      <c r="I3364" t="s">
        <v>2792</v>
      </c>
      <c r="J3364">
        <v>23624</v>
      </c>
      <c r="K3364">
        <v>4</v>
      </c>
      <c r="L3364" t="s">
        <v>20973</v>
      </c>
      <c r="M3364" t="s">
        <v>8315</v>
      </c>
      <c r="N3364">
        <v>27</v>
      </c>
      <c r="O3364" t="s">
        <v>20974</v>
      </c>
      <c r="P3364" t="s">
        <v>102</v>
      </c>
      <c r="S3364">
        <v>7</v>
      </c>
      <c r="T3364" t="s">
        <v>6212</v>
      </c>
      <c r="U3364" t="s">
        <v>2217</v>
      </c>
      <c r="V3364" t="s">
        <v>20975</v>
      </c>
    </row>
    <row r="3365" spans="1:23" x14ac:dyDescent="0.25">
      <c r="A3365" t="s">
        <v>20976</v>
      </c>
      <c r="B3365">
        <v>1</v>
      </c>
      <c r="C3365" t="s">
        <v>20977</v>
      </c>
      <c r="D3365" t="s">
        <v>102</v>
      </c>
      <c r="F3365" t="s">
        <v>6199</v>
      </c>
      <c r="H3365" t="s">
        <v>6252</v>
      </c>
      <c r="I3365" t="s">
        <v>20977</v>
      </c>
      <c r="K3365">
        <v>1</v>
      </c>
      <c r="L3365" t="s">
        <v>20978</v>
      </c>
      <c r="M3365" t="s">
        <v>8058</v>
      </c>
      <c r="O3365" t="s">
        <v>20979</v>
      </c>
      <c r="P3365" t="s">
        <v>102</v>
      </c>
      <c r="T3365" t="s">
        <v>6264</v>
      </c>
    </row>
    <row r="3366" spans="1:23" x14ac:dyDescent="0.25">
      <c r="A3366" t="s">
        <v>275</v>
      </c>
      <c r="B3366">
        <v>1</v>
      </c>
      <c r="C3366" t="s">
        <v>20980</v>
      </c>
      <c r="D3366" t="s">
        <v>64</v>
      </c>
      <c r="E3366" t="s">
        <v>20981</v>
      </c>
      <c r="F3366" t="s">
        <v>6231</v>
      </c>
      <c r="G3366">
        <v>33</v>
      </c>
      <c r="H3366" t="s">
        <v>5428</v>
      </c>
      <c r="I3366" t="s">
        <v>20980</v>
      </c>
      <c r="J3366">
        <v>12239</v>
      </c>
      <c r="K3366">
        <v>12</v>
      </c>
      <c r="L3366" t="s">
        <v>6665</v>
      </c>
      <c r="M3366" t="s">
        <v>20982</v>
      </c>
      <c r="N3366">
        <v>33</v>
      </c>
      <c r="O3366" t="s">
        <v>20983</v>
      </c>
      <c r="P3366" t="s">
        <v>64</v>
      </c>
      <c r="R3366">
        <v>13587</v>
      </c>
      <c r="T3366" t="s">
        <v>6264</v>
      </c>
      <c r="V3366" t="s">
        <v>20984</v>
      </c>
      <c r="W3366">
        <v>24400</v>
      </c>
    </row>
    <row r="3367" spans="1:23" x14ac:dyDescent="0.25">
      <c r="A3367" t="s">
        <v>1163</v>
      </c>
      <c r="B3367">
        <v>1</v>
      </c>
      <c r="C3367" t="s">
        <v>1162</v>
      </c>
      <c r="D3367" t="s">
        <v>64</v>
      </c>
      <c r="F3367" t="s">
        <v>6199</v>
      </c>
      <c r="G3367">
        <v>25</v>
      </c>
      <c r="H3367" t="s">
        <v>6232</v>
      </c>
      <c r="I3367" t="s">
        <v>1162</v>
      </c>
      <c r="J3367">
        <v>24609</v>
      </c>
      <c r="K3367">
        <v>3</v>
      </c>
      <c r="L3367" t="s">
        <v>20985</v>
      </c>
      <c r="M3367" t="s">
        <v>20986</v>
      </c>
      <c r="N3367">
        <v>27</v>
      </c>
      <c r="O3367" t="s">
        <v>20987</v>
      </c>
      <c r="P3367" t="s">
        <v>64</v>
      </c>
      <c r="S3367">
        <v>2</v>
      </c>
      <c r="T3367" t="s">
        <v>6446</v>
      </c>
      <c r="U3367" t="s">
        <v>62</v>
      </c>
      <c r="V3367" t="s">
        <v>20988</v>
      </c>
    </row>
    <row r="3368" spans="1:23" x14ac:dyDescent="0.25">
      <c r="A3368" t="s">
        <v>5575</v>
      </c>
      <c r="B3368">
        <v>1</v>
      </c>
      <c r="C3368" t="s">
        <v>5576</v>
      </c>
      <c r="D3368" t="s">
        <v>64</v>
      </c>
      <c r="E3368" t="s">
        <v>20989</v>
      </c>
      <c r="F3368" t="s">
        <v>6199</v>
      </c>
      <c r="G3368">
        <v>41</v>
      </c>
      <c r="H3368" t="s">
        <v>8993</v>
      </c>
      <c r="I3368" t="s">
        <v>5576</v>
      </c>
      <c r="J3368">
        <v>20900</v>
      </c>
      <c r="K3368">
        <v>4</v>
      </c>
      <c r="L3368" t="s">
        <v>20990</v>
      </c>
      <c r="M3368" t="s">
        <v>20991</v>
      </c>
      <c r="N3368">
        <v>27</v>
      </c>
      <c r="O3368" t="s">
        <v>20992</v>
      </c>
      <c r="P3368" t="s">
        <v>64</v>
      </c>
      <c r="R3368">
        <v>3123944</v>
      </c>
      <c r="T3368" t="s">
        <v>6219</v>
      </c>
      <c r="V3368" t="s">
        <v>13873</v>
      </c>
      <c r="W3368">
        <v>31984</v>
      </c>
    </row>
    <row r="3369" spans="1:23" x14ac:dyDescent="0.25">
      <c r="A3369" t="s">
        <v>20993</v>
      </c>
      <c r="B3369">
        <v>1</v>
      </c>
      <c r="C3369" t="s">
        <v>20994</v>
      </c>
      <c r="D3369" t="s">
        <v>102</v>
      </c>
      <c r="F3369" t="s">
        <v>6199</v>
      </c>
      <c r="G3369">
        <v>0</v>
      </c>
      <c r="H3369" t="s">
        <v>6690</v>
      </c>
      <c r="I3369" t="s">
        <v>20994</v>
      </c>
      <c r="K3369">
        <v>1</v>
      </c>
      <c r="L3369" t="s">
        <v>14542</v>
      </c>
      <c r="M3369" t="s">
        <v>6598</v>
      </c>
      <c r="N3369">
        <v>24</v>
      </c>
      <c r="O3369" t="s">
        <v>20995</v>
      </c>
      <c r="P3369" t="s">
        <v>102</v>
      </c>
      <c r="T3369" t="s">
        <v>6219</v>
      </c>
      <c r="V3369" t="s">
        <v>8577</v>
      </c>
    </row>
    <row r="3370" spans="1:23" x14ac:dyDescent="0.25">
      <c r="A3370" t="s">
        <v>20996</v>
      </c>
      <c r="B3370">
        <v>1</v>
      </c>
      <c r="C3370" t="s">
        <v>20997</v>
      </c>
      <c r="D3370" t="s">
        <v>102</v>
      </c>
      <c r="F3370" t="s">
        <v>6199</v>
      </c>
      <c r="G3370">
        <v>83</v>
      </c>
      <c r="H3370" t="s">
        <v>6367</v>
      </c>
      <c r="I3370" t="s">
        <v>20997</v>
      </c>
      <c r="J3370">
        <v>25040</v>
      </c>
      <c r="K3370">
        <v>2</v>
      </c>
      <c r="L3370" t="s">
        <v>7443</v>
      </c>
      <c r="M3370" t="s">
        <v>10239</v>
      </c>
      <c r="N3370">
        <v>23</v>
      </c>
      <c r="O3370" t="s">
        <v>20998</v>
      </c>
      <c r="P3370" t="s">
        <v>102</v>
      </c>
      <c r="T3370" t="s">
        <v>6219</v>
      </c>
      <c r="V3370" t="s">
        <v>20999</v>
      </c>
    </row>
    <row r="3371" spans="1:23" x14ac:dyDescent="0.25">
      <c r="A3371" t="s">
        <v>21000</v>
      </c>
      <c r="B3371">
        <v>1</v>
      </c>
      <c r="C3371" t="s">
        <v>21001</v>
      </c>
      <c r="F3371" t="s">
        <v>6231</v>
      </c>
      <c r="G3371">
        <v>0</v>
      </c>
      <c r="H3371" t="s">
        <v>30</v>
      </c>
      <c r="I3371" t="s">
        <v>21001</v>
      </c>
      <c r="J3371">
        <v>18852</v>
      </c>
      <c r="K3371">
        <v>0</v>
      </c>
      <c r="L3371" t="s">
        <v>6625</v>
      </c>
      <c r="M3371" t="s">
        <v>6719</v>
      </c>
      <c r="O3371" t="s">
        <v>21002</v>
      </c>
      <c r="P3371" t="s">
        <v>30</v>
      </c>
      <c r="T3371" t="s">
        <v>30</v>
      </c>
    </row>
    <row r="3372" spans="1:23" x14ac:dyDescent="0.25">
      <c r="A3372" t="s">
        <v>21003</v>
      </c>
      <c r="B3372">
        <v>1</v>
      </c>
      <c r="C3372" t="s">
        <v>21004</v>
      </c>
      <c r="F3372" t="s">
        <v>6231</v>
      </c>
      <c r="G3372">
        <v>0</v>
      </c>
      <c r="H3372" t="s">
        <v>30</v>
      </c>
      <c r="I3372" t="s">
        <v>21004</v>
      </c>
      <c r="J3372">
        <v>18785</v>
      </c>
      <c r="K3372">
        <v>0</v>
      </c>
      <c r="L3372" t="s">
        <v>21005</v>
      </c>
      <c r="M3372" t="s">
        <v>13884</v>
      </c>
      <c r="O3372" t="s">
        <v>21006</v>
      </c>
      <c r="P3372" t="s">
        <v>30</v>
      </c>
      <c r="R3372">
        <v>4049304</v>
      </c>
      <c r="T3372" t="s">
        <v>30</v>
      </c>
    </row>
    <row r="3373" spans="1:23" x14ac:dyDescent="0.25">
      <c r="A3373" t="s">
        <v>21007</v>
      </c>
      <c r="B3373">
        <v>1</v>
      </c>
      <c r="C3373" t="s">
        <v>21008</v>
      </c>
      <c r="D3373" t="s">
        <v>126</v>
      </c>
      <c r="F3373" t="s">
        <v>6231</v>
      </c>
      <c r="G3373">
        <v>81</v>
      </c>
      <c r="H3373" t="s">
        <v>6200</v>
      </c>
      <c r="I3373" t="s">
        <v>21008</v>
      </c>
      <c r="J3373">
        <v>1810</v>
      </c>
      <c r="K3373">
        <v>14</v>
      </c>
      <c r="L3373" t="s">
        <v>13338</v>
      </c>
      <c r="M3373" t="s">
        <v>8228</v>
      </c>
      <c r="N3373">
        <v>37</v>
      </c>
      <c r="O3373" t="s">
        <v>21009</v>
      </c>
      <c r="P3373" t="s">
        <v>126</v>
      </c>
      <c r="R3373">
        <v>9684</v>
      </c>
      <c r="T3373" t="s">
        <v>6757</v>
      </c>
      <c r="V3373" t="s">
        <v>21010</v>
      </c>
      <c r="W3373">
        <v>7847</v>
      </c>
    </row>
    <row r="3374" spans="1:23" x14ac:dyDescent="0.25">
      <c r="A3374" t="s">
        <v>21011</v>
      </c>
      <c r="B3374">
        <v>1</v>
      </c>
      <c r="C3374" t="s">
        <v>21012</v>
      </c>
      <c r="D3374" t="s">
        <v>102</v>
      </c>
      <c r="F3374" t="s">
        <v>6199</v>
      </c>
      <c r="G3374">
        <v>0</v>
      </c>
      <c r="H3374" t="s">
        <v>6410</v>
      </c>
      <c r="I3374" t="s">
        <v>21012</v>
      </c>
      <c r="J3374">
        <v>17140</v>
      </c>
      <c r="K3374">
        <v>10</v>
      </c>
      <c r="L3374" t="s">
        <v>21013</v>
      </c>
      <c r="M3374" t="s">
        <v>21014</v>
      </c>
      <c r="N3374">
        <v>33</v>
      </c>
      <c r="O3374" t="s">
        <v>21015</v>
      </c>
      <c r="P3374" t="s">
        <v>102</v>
      </c>
      <c r="R3374">
        <v>2507242</v>
      </c>
      <c r="T3374" t="s">
        <v>6346</v>
      </c>
      <c r="V3374" t="s">
        <v>15205</v>
      </c>
      <c r="W3374">
        <v>29010</v>
      </c>
    </row>
    <row r="3375" spans="1:23" x14ac:dyDescent="0.25">
      <c r="A3375" t="s">
        <v>2211</v>
      </c>
      <c r="B3375">
        <v>1</v>
      </c>
      <c r="C3375" t="s">
        <v>2571</v>
      </c>
      <c r="D3375" t="s">
        <v>102</v>
      </c>
      <c r="F3375" t="s">
        <v>6199</v>
      </c>
      <c r="G3375">
        <v>81</v>
      </c>
      <c r="H3375" t="s">
        <v>6296</v>
      </c>
      <c r="I3375" t="s">
        <v>2571</v>
      </c>
      <c r="J3375">
        <v>23169</v>
      </c>
      <c r="K3375">
        <v>1</v>
      </c>
      <c r="L3375" t="s">
        <v>7190</v>
      </c>
      <c r="M3375" t="s">
        <v>21016</v>
      </c>
      <c r="N3375">
        <v>25</v>
      </c>
      <c r="O3375" t="s">
        <v>21017</v>
      </c>
      <c r="P3375" t="s">
        <v>102</v>
      </c>
      <c r="S3375">
        <v>1</v>
      </c>
      <c r="T3375" t="s">
        <v>6212</v>
      </c>
      <c r="U3375" t="s">
        <v>2210</v>
      </c>
      <c r="V3375" t="s">
        <v>21018</v>
      </c>
    </row>
    <row r="3376" spans="1:23" x14ac:dyDescent="0.25">
      <c r="A3376" t="s">
        <v>21019</v>
      </c>
      <c r="B3376">
        <v>1</v>
      </c>
      <c r="C3376" t="s">
        <v>21020</v>
      </c>
      <c r="F3376" t="s">
        <v>6231</v>
      </c>
      <c r="G3376">
        <v>0</v>
      </c>
      <c r="H3376" t="s">
        <v>30</v>
      </c>
      <c r="I3376" t="s">
        <v>21020</v>
      </c>
      <c r="J3376">
        <v>17876</v>
      </c>
      <c r="K3376">
        <v>0</v>
      </c>
      <c r="L3376" t="s">
        <v>8856</v>
      </c>
      <c r="M3376" t="s">
        <v>21021</v>
      </c>
      <c r="O3376" t="s">
        <v>21022</v>
      </c>
      <c r="P3376" t="s">
        <v>30</v>
      </c>
      <c r="T3376" t="s">
        <v>30</v>
      </c>
    </row>
    <row r="3377" spans="1:23" x14ac:dyDescent="0.25">
      <c r="A3377" t="s">
        <v>150</v>
      </c>
      <c r="B3377">
        <v>1</v>
      </c>
      <c r="C3377" t="s">
        <v>5428</v>
      </c>
      <c r="D3377" t="s">
        <v>102</v>
      </c>
      <c r="E3377" t="s">
        <v>21023</v>
      </c>
      <c r="F3377" t="s">
        <v>6231</v>
      </c>
      <c r="G3377">
        <v>11</v>
      </c>
      <c r="H3377" t="s">
        <v>6239</v>
      </c>
      <c r="I3377" t="s">
        <v>5428</v>
      </c>
      <c r="J3377">
        <v>5571</v>
      </c>
      <c r="K3377">
        <v>18</v>
      </c>
      <c r="L3377" t="s">
        <v>9297</v>
      </c>
      <c r="M3377" t="s">
        <v>8495</v>
      </c>
      <c r="N3377">
        <v>38</v>
      </c>
      <c r="O3377" t="s">
        <v>21024</v>
      </c>
      <c r="P3377" t="s">
        <v>102</v>
      </c>
      <c r="R3377">
        <v>5528</v>
      </c>
      <c r="T3377" t="s">
        <v>6204</v>
      </c>
      <c r="V3377" t="s">
        <v>17585</v>
      </c>
      <c r="W3377">
        <v>6762</v>
      </c>
    </row>
    <row r="3378" spans="1:23" x14ac:dyDescent="0.25">
      <c r="A3378" t="s">
        <v>69</v>
      </c>
      <c r="B3378">
        <v>1</v>
      </c>
      <c r="C3378" t="s">
        <v>5569</v>
      </c>
      <c r="D3378" t="s">
        <v>29</v>
      </c>
      <c r="E3378" t="s">
        <v>21025</v>
      </c>
      <c r="F3378" t="s">
        <v>6199</v>
      </c>
      <c r="G3378">
        <v>17</v>
      </c>
      <c r="H3378" t="s">
        <v>6405</v>
      </c>
      <c r="I3378" t="s">
        <v>5569</v>
      </c>
      <c r="J3378">
        <v>8244</v>
      </c>
      <c r="K3378">
        <v>22</v>
      </c>
      <c r="L3378" t="s">
        <v>21026</v>
      </c>
      <c r="M3378" t="s">
        <v>14892</v>
      </c>
      <c r="N3378">
        <v>44</v>
      </c>
      <c r="O3378" t="s">
        <v>21027</v>
      </c>
      <c r="P3378" t="s">
        <v>29</v>
      </c>
      <c r="R3378">
        <v>5529</v>
      </c>
      <c r="T3378" t="s">
        <v>6355</v>
      </c>
      <c r="V3378" t="s">
        <v>21028</v>
      </c>
      <c r="W3378">
        <v>6763</v>
      </c>
    </row>
    <row r="3379" spans="1:23" x14ac:dyDescent="0.25">
      <c r="A3379" t="s">
        <v>21029</v>
      </c>
      <c r="B3379">
        <v>1</v>
      </c>
      <c r="C3379" t="s">
        <v>21030</v>
      </c>
      <c r="D3379" t="s">
        <v>64</v>
      </c>
      <c r="F3379" t="s">
        <v>6199</v>
      </c>
      <c r="G3379">
        <v>27</v>
      </c>
      <c r="H3379" t="s">
        <v>6232</v>
      </c>
      <c r="I3379" t="s">
        <v>21030</v>
      </c>
      <c r="K3379">
        <v>1</v>
      </c>
      <c r="L3379" t="s">
        <v>21031</v>
      </c>
      <c r="M3379" t="s">
        <v>6270</v>
      </c>
      <c r="N3379">
        <v>24</v>
      </c>
      <c r="O3379" t="s">
        <v>21032</v>
      </c>
      <c r="P3379" t="s">
        <v>64</v>
      </c>
      <c r="T3379" t="s">
        <v>6264</v>
      </c>
      <c r="V3379" t="s">
        <v>8966</v>
      </c>
    </row>
    <row r="3380" spans="1:23" x14ac:dyDescent="0.25">
      <c r="A3380" t="s">
        <v>21033</v>
      </c>
      <c r="B3380">
        <v>1</v>
      </c>
      <c r="C3380" t="s">
        <v>21034</v>
      </c>
      <c r="D3380" t="s">
        <v>102</v>
      </c>
      <c r="F3380" t="s">
        <v>6231</v>
      </c>
      <c r="G3380">
        <v>83</v>
      </c>
      <c r="H3380" t="s">
        <v>6868</v>
      </c>
      <c r="I3380" t="s">
        <v>21034</v>
      </c>
      <c r="K3380">
        <v>0</v>
      </c>
      <c r="L3380" t="s">
        <v>21035</v>
      </c>
      <c r="M3380" t="s">
        <v>9560</v>
      </c>
      <c r="N3380">
        <v>27</v>
      </c>
      <c r="O3380" t="s">
        <v>21036</v>
      </c>
      <c r="P3380" t="s">
        <v>102</v>
      </c>
      <c r="T3380" t="s">
        <v>6204</v>
      </c>
      <c r="V3380" t="s">
        <v>21037</v>
      </c>
    </row>
    <row r="3381" spans="1:23" x14ac:dyDescent="0.25">
      <c r="A3381" t="s">
        <v>21038</v>
      </c>
      <c r="B3381">
        <v>1</v>
      </c>
      <c r="C3381" t="s">
        <v>21039</v>
      </c>
      <c r="D3381" t="s">
        <v>64</v>
      </c>
      <c r="E3381" t="s">
        <v>21040</v>
      </c>
      <c r="F3381" t="s">
        <v>6231</v>
      </c>
      <c r="G3381">
        <v>38</v>
      </c>
      <c r="H3381" t="s">
        <v>6462</v>
      </c>
      <c r="I3381" t="s">
        <v>21039</v>
      </c>
      <c r="J3381">
        <v>20122</v>
      </c>
      <c r="K3381">
        <v>4</v>
      </c>
      <c r="L3381" t="s">
        <v>7095</v>
      </c>
      <c r="M3381" t="s">
        <v>21041</v>
      </c>
      <c r="N3381">
        <v>27</v>
      </c>
      <c r="O3381" t="s">
        <v>21042</v>
      </c>
      <c r="P3381" t="s">
        <v>64</v>
      </c>
      <c r="R3381">
        <v>3053732</v>
      </c>
      <c r="T3381" t="s">
        <v>6264</v>
      </c>
      <c r="V3381" t="s">
        <v>21043</v>
      </c>
      <c r="W3381">
        <v>31280</v>
      </c>
    </row>
    <row r="3382" spans="1:23" x14ac:dyDescent="0.25">
      <c r="A3382" t="s">
        <v>21044</v>
      </c>
      <c r="B3382">
        <v>1</v>
      </c>
      <c r="C3382" t="s">
        <v>21045</v>
      </c>
      <c r="D3382" t="s">
        <v>126</v>
      </c>
      <c r="F3382" t="s">
        <v>6231</v>
      </c>
      <c r="G3382">
        <v>83</v>
      </c>
      <c r="H3382" t="s">
        <v>6956</v>
      </c>
      <c r="I3382" t="s">
        <v>21045</v>
      </c>
      <c r="J3382">
        <v>2640</v>
      </c>
      <c r="K3382">
        <v>6</v>
      </c>
      <c r="L3382" t="s">
        <v>11439</v>
      </c>
      <c r="M3382" t="s">
        <v>6598</v>
      </c>
      <c r="N3382">
        <v>31</v>
      </c>
      <c r="O3382" t="s">
        <v>21046</v>
      </c>
      <c r="P3382" t="s">
        <v>126</v>
      </c>
      <c r="T3382" t="s">
        <v>6757</v>
      </c>
      <c r="V3382" t="s">
        <v>21047</v>
      </c>
    </row>
    <row r="3383" spans="1:23" x14ac:dyDescent="0.25">
      <c r="A3383" t="s">
        <v>629</v>
      </c>
      <c r="B3383">
        <v>1</v>
      </c>
      <c r="C3383" t="s">
        <v>21048</v>
      </c>
      <c r="D3383" t="s">
        <v>126</v>
      </c>
      <c r="F3383" t="s">
        <v>6231</v>
      </c>
      <c r="G3383">
        <v>49</v>
      </c>
      <c r="H3383" t="s">
        <v>6223</v>
      </c>
      <c r="I3383" t="s">
        <v>21048</v>
      </c>
      <c r="J3383">
        <v>11400</v>
      </c>
      <c r="K3383">
        <v>10</v>
      </c>
      <c r="L3383" t="s">
        <v>6560</v>
      </c>
      <c r="M3383" t="s">
        <v>21049</v>
      </c>
      <c r="N3383">
        <v>31</v>
      </c>
      <c r="O3383" t="s">
        <v>21050</v>
      </c>
      <c r="P3383" t="s">
        <v>126</v>
      </c>
      <c r="R3383">
        <v>13440</v>
      </c>
      <c r="T3383" t="s">
        <v>6396</v>
      </c>
      <c r="V3383" t="s">
        <v>14076</v>
      </c>
      <c r="W3383">
        <v>24130</v>
      </c>
    </row>
    <row r="3384" spans="1:23" x14ac:dyDescent="0.25">
      <c r="A3384" t="s">
        <v>21051</v>
      </c>
      <c r="B3384">
        <v>1</v>
      </c>
      <c r="C3384" t="s">
        <v>21052</v>
      </c>
      <c r="D3384" t="s">
        <v>29</v>
      </c>
      <c r="F3384" t="s">
        <v>6199</v>
      </c>
      <c r="G3384">
        <v>15</v>
      </c>
      <c r="H3384" t="s">
        <v>6636</v>
      </c>
      <c r="I3384" t="s">
        <v>21052</v>
      </c>
      <c r="J3384">
        <v>26254</v>
      </c>
      <c r="K3384">
        <v>1</v>
      </c>
      <c r="L3384" t="s">
        <v>11796</v>
      </c>
      <c r="M3384" t="s">
        <v>7515</v>
      </c>
      <c r="N3384">
        <v>25</v>
      </c>
      <c r="O3384" t="s">
        <v>21053</v>
      </c>
      <c r="P3384" t="s">
        <v>29</v>
      </c>
      <c r="S3384">
        <v>3</v>
      </c>
      <c r="T3384" t="s">
        <v>6219</v>
      </c>
      <c r="U3384" t="s">
        <v>2210</v>
      </c>
      <c r="V3384" t="s">
        <v>21054</v>
      </c>
    </row>
    <row r="3385" spans="1:23" x14ac:dyDescent="0.25">
      <c r="A3385" t="s">
        <v>21055</v>
      </c>
      <c r="B3385">
        <v>1</v>
      </c>
      <c r="C3385" t="s">
        <v>21056</v>
      </c>
      <c r="D3385" t="s">
        <v>6787</v>
      </c>
      <c r="F3385" t="s">
        <v>6231</v>
      </c>
      <c r="G3385">
        <v>47</v>
      </c>
      <c r="H3385" t="s">
        <v>7921</v>
      </c>
      <c r="I3385" t="s">
        <v>21056</v>
      </c>
      <c r="J3385">
        <v>14807</v>
      </c>
      <c r="K3385">
        <v>1</v>
      </c>
      <c r="L3385" t="s">
        <v>6795</v>
      </c>
      <c r="M3385" t="s">
        <v>21057</v>
      </c>
      <c r="N3385">
        <v>28</v>
      </c>
      <c r="O3385" t="s">
        <v>21058</v>
      </c>
      <c r="P3385" t="s">
        <v>64</v>
      </c>
      <c r="R3385">
        <v>15055</v>
      </c>
      <c r="T3385" t="s">
        <v>6249</v>
      </c>
      <c r="V3385" t="s">
        <v>21059</v>
      </c>
      <c r="W3385">
        <v>25957</v>
      </c>
    </row>
    <row r="3386" spans="1:23" x14ac:dyDescent="0.25">
      <c r="A3386" t="s">
        <v>21060</v>
      </c>
      <c r="B3386">
        <v>1</v>
      </c>
      <c r="C3386" t="s">
        <v>21061</v>
      </c>
      <c r="D3386" t="s">
        <v>102</v>
      </c>
      <c r="F3386" t="s">
        <v>6231</v>
      </c>
      <c r="G3386">
        <v>9</v>
      </c>
      <c r="H3386" t="s">
        <v>6421</v>
      </c>
      <c r="I3386" t="s">
        <v>21061</v>
      </c>
      <c r="J3386">
        <v>16980</v>
      </c>
      <c r="K3386">
        <v>2</v>
      </c>
      <c r="L3386" t="s">
        <v>9016</v>
      </c>
      <c r="M3386" t="s">
        <v>21062</v>
      </c>
      <c r="N3386">
        <v>28</v>
      </c>
      <c r="O3386" t="s">
        <v>21063</v>
      </c>
      <c r="P3386" t="s">
        <v>102</v>
      </c>
      <c r="R3386">
        <v>2447736</v>
      </c>
      <c r="T3386" t="s">
        <v>6324</v>
      </c>
      <c r="V3386" t="s">
        <v>14792</v>
      </c>
      <c r="W3386">
        <v>28609</v>
      </c>
    </row>
    <row r="3387" spans="1:23" x14ac:dyDescent="0.25">
      <c r="A3387" t="s">
        <v>21064</v>
      </c>
      <c r="B3387">
        <v>1</v>
      </c>
      <c r="C3387" t="s">
        <v>21065</v>
      </c>
      <c r="D3387" t="s">
        <v>102</v>
      </c>
      <c r="E3387" t="s">
        <v>21066</v>
      </c>
      <c r="F3387" t="s">
        <v>6231</v>
      </c>
      <c r="G3387">
        <v>0</v>
      </c>
      <c r="H3387" t="s">
        <v>6336</v>
      </c>
      <c r="I3387" t="s">
        <v>21065</v>
      </c>
      <c r="J3387">
        <v>18184</v>
      </c>
      <c r="K3387">
        <v>6</v>
      </c>
      <c r="L3387" t="s">
        <v>21067</v>
      </c>
      <c r="M3387" t="s">
        <v>10561</v>
      </c>
      <c r="N3387">
        <v>29</v>
      </c>
      <c r="O3387" t="s">
        <v>21068</v>
      </c>
      <c r="P3387" t="s">
        <v>102</v>
      </c>
      <c r="R3387">
        <v>2980238</v>
      </c>
      <c r="T3387" t="s">
        <v>6204</v>
      </c>
      <c r="V3387" t="s">
        <v>10513</v>
      </c>
      <c r="W3387">
        <v>29710</v>
      </c>
    </row>
    <row r="3388" spans="1:23" x14ac:dyDescent="0.25">
      <c r="A3388" t="s">
        <v>21069</v>
      </c>
      <c r="B3388">
        <v>1</v>
      </c>
      <c r="C3388" t="s">
        <v>21070</v>
      </c>
      <c r="D3388" t="s">
        <v>102</v>
      </c>
      <c r="F3388" t="s">
        <v>6199</v>
      </c>
      <c r="G3388">
        <v>89</v>
      </c>
      <c r="H3388" t="s">
        <v>6296</v>
      </c>
      <c r="I3388" t="s">
        <v>21070</v>
      </c>
      <c r="J3388">
        <v>18895</v>
      </c>
      <c r="K3388">
        <v>1</v>
      </c>
      <c r="L3388" t="s">
        <v>10959</v>
      </c>
      <c r="M3388" t="s">
        <v>21071</v>
      </c>
      <c r="O3388" t="s">
        <v>21072</v>
      </c>
      <c r="P3388" t="s">
        <v>102</v>
      </c>
      <c r="T3388" t="s">
        <v>6757</v>
      </c>
      <c r="U3388" t="s">
        <v>2244</v>
      </c>
      <c r="W3388">
        <v>30110</v>
      </c>
    </row>
    <row r="3389" spans="1:23" x14ac:dyDescent="0.25">
      <c r="A3389" t="s">
        <v>21073</v>
      </c>
      <c r="B3389">
        <v>1</v>
      </c>
      <c r="C3389" t="s">
        <v>21074</v>
      </c>
      <c r="F3389" t="s">
        <v>6231</v>
      </c>
      <c r="G3389">
        <v>0</v>
      </c>
      <c r="H3389" t="s">
        <v>30</v>
      </c>
      <c r="I3389" t="s">
        <v>21074</v>
      </c>
      <c r="J3389">
        <v>18724</v>
      </c>
      <c r="K3389">
        <v>0</v>
      </c>
      <c r="L3389" t="s">
        <v>12673</v>
      </c>
      <c r="M3389" t="s">
        <v>7364</v>
      </c>
      <c r="O3389" t="s">
        <v>21075</v>
      </c>
      <c r="P3389" t="s">
        <v>30</v>
      </c>
      <c r="T3389" t="s">
        <v>30</v>
      </c>
    </row>
    <row r="3390" spans="1:23" x14ac:dyDescent="0.25">
      <c r="A3390" t="s">
        <v>21076</v>
      </c>
      <c r="B3390">
        <v>1</v>
      </c>
      <c r="C3390" t="s">
        <v>21077</v>
      </c>
      <c r="D3390" t="s">
        <v>29</v>
      </c>
      <c r="F3390" t="s">
        <v>6199</v>
      </c>
      <c r="G3390">
        <v>6</v>
      </c>
      <c r="H3390" t="s">
        <v>6336</v>
      </c>
      <c r="I3390" t="s">
        <v>21077</v>
      </c>
      <c r="J3390">
        <v>23177</v>
      </c>
      <c r="K3390">
        <v>1</v>
      </c>
      <c r="L3390" t="s">
        <v>7200</v>
      </c>
      <c r="M3390" t="s">
        <v>8740</v>
      </c>
      <c r="N3390">
        <v>25</v>
      </c>
      <c r="O3390" t="s">
        <v>21078</v>
      </c>
      <c r="P3390" t="s">
        <v>29</v>
      </c>
      <c r="S3390">
        <v>4</v>
      </c>
      <c r="T3390" t="s">
        <v>6346</v>
      </c>
      <c r="U3390" t="s">
        <v>2268</v>
      </c>
      <c r="V3390" t="s">
        <v>8211</v>
      </c>
    </row>
    <row r="3391" spans="1:23" x14ac:dyDescent="0.25">
      <c r="A3391" t="s">
        <v>21079</v>
      </c>
      <c r="B3391">
        <v>1</v>
      </c>
      <c r="C3391" t="s">
        <v>21080</v>
      </c>
      <c r="D3391" t="s">
        <v>102</v>
      </c>
      <c r="E3391" t="s">
        <v>21081</v>
      </c>
      <c r="F3391" t="s">
        <v>6231</v>
      </c>
      <c r="G3391">
        <v>16</v>
      </c>
      <c r="H3391" t="s">
        <v>6410</v>
      </c>
      <c r="I3391" t="s">
        <v>21080</v>
      </c>
      <c r="J3391">
        <v>20726</v>
      </c>
      <c r="K3391">
        <v>3</v>
      </c>
      <c r="L3391" t="s">
        <v>15733</v>
      </c>
      <c r="M3391" t="s">
        <v>8773</v>
      </c>
      <c r="N3391">
        <v>29</v>
      </c>
      <c r="O3391" t="s">
        <v>21082</v>
      </c>
      <c r="P3391" t="s">
        <v>102</v>
      </c>
      <c r="R3391">
        <v>3050661</v>
      </c>
      <c r="T3391" t="s">
        <v>6212</v>
      </c>
      <c r="V3391" t="s">
        <v>21083</v>
      </c>
      <c r="W3391">
        <v>31816</v>
      </c>
    </row>
    <row r="3392" spans="1:23" x14ac:dyDescent="0.25">
      <c r="A3392" t="s">
        <v>21084</v>
      </c>
      <c r="B3392">
        <v>1</v>
      </c>
      <c r="C3392" t="s">
        <v>21085</v>
      </c>
      <c r="D3392" t="s">
        <v>126</v>
      </c>
      <c r="F3392" t="s">
        <v>6199</v>
      </c>
      <c r="G3392">
        <v>81</v>
      </c>
      <c r="H3392" t="s">
        <v>7206</v>
      </c>
      <c r="I3392" t="s">
        <v>21085</v>
      </c>
      <c r="J3392">
        <v>24375</v>
      </c>
      <c r="K3392">
        <v>3</v>
      </c>
      <c r="L3392" t="s">
        <v>6018</v>
      </c>
      <c r="M3392" t="s">
        <v>21086</v>
      </c>
      <c r="N3392">
        <v>26</v>
      </c>
      <c r="O3392" t="s">
        <v>21087</v>
      </c>
      <c r="P3392" t="s">
        <v>126</v>
      </c>
      <c r="S3392">
        <v>4</v>
      </c>
      <c r="T3392" t="s">
        <v>7484</v>
      </c>
      <c r="U3392" t="s">
        <v>28</v>
      </c>
      <c r="V3392" t="s">
        <v>12895</v>
      </c>
    </row>
    <row r="3393" spans="1:23" x14ac:dyDescent="0.25">
      <c r="A3393" t="s">
        <v>21088</v>
      </c>
      <c r="B3393">
        <v>1</v>
      </c>
      <c r="C3393" t="s">
        <v>21089</v>
      </c>
      <c r="D3393" t="s">
        <v>126</v>
      </c>
      <c r="F3393" t="s">
        <v>6199</v>
      </c>
      <c r="G3393">
        <v>81</v>
      </c>
      <c r="H3393" t="s">
        <v>2866</v>
      </c>
      <c r="I3393" t="s">
        <v>21089</v>
      </c>
      <c r="J3393">
        <v>24444</v>
      </c>
      <c r="K3393">
        <v>3</v>
      </c>
      <c r="L3393" t="s">
        <v>6725</v>
      </c>
      <c r="M3393" t="s">
        <v>21090</v>
      </c>
      <c r="N3393">
        <v>27</v>
      </c>
      <c r="O3393" t="s">
        <v>21091</v>
      </c>
      <c r="P3393" t="s">
        <v>126</v>
      </c>
      <c r="T3393" t="s">
        <v>6363</v>
      </c>
      <c r="U3393" t="s">
        <v>2251</v>
      </c>
      <c r="V3393" t="s">
        <v>21092</v>
      </c>
    </row>
    <row r="3394" spans="1:23" x14ac:dyDescent="0.25">
      <c r="A3394" t="s">
        <v>21093</v>
      </c>
      <c r="B3394">
        <v>1</v>
      </c>
      <c r="C3394" t="s">
        <v>21094</v>
      </c>
      <c r="D3394" t="s">
        <v>6610</v>
      </c>
      <c r="E3394" t="s">
        <v>21095</v>
      </c>
      <c r="F3394" t="s">
        <v>6199</v>
      </c>
      <c r="G3394">
        <v>14</v>
      </c>
      <c r="H3394" t="s">
        <v>6697</v>
      </c>
      <c r="I3394" t="s">
        <v>21094</v>
      </c>
      <c r="J3394">
        <v>3100</v>
      </c>
      <c r="K3394">
        <v>19</v>
      </c>
      <c r="L3394" t="s">
        <v>8080</v>
      </c>
      <c r="M3394" t="s">
        <v>10965</v>
      </c>
      <c r="N3394">
        <v>40</v>
      </c>
      <c r="O3394" t="s">
        <v>21096</v>
      </c>
      <c r="P3394" t="s">
        <v>6610</v>
      </c>
      <c r="R3394">
        <v>5713</v>
      </c>
      <c r="T3394" t="s">
        <v>6219</v>
      </c>
      <c r="V3394" t="s">
        <v>21097</v>
      </c>
      <c r="W3394">
        <v>6947</v>
      </c>
    </row>
    <row r="3395" spans="1:23" x14ac:dyDescent="0.25">
      <c r="A3395" t="s">
        <v>21098</v>
      </c>
      <c r="B3395">
        <v>1</v>
      </c>
      <c r="C3395" t="s">
        <v>21099</v>
      </c>
      <c r="D3395" t="s">
        <v>31</v>
      </c>
      <c r="F3395" t="s">
        <v>6199</v>
      </c>
      <c r="G3395">
        <v>48</v>
      </c>
      <c r="H3395" t="s">
        <v>6868</v>
      </c>
      <c r="I3395" t="s">
        <v>21099</v>
      </c>
      <c r="K3395">
        <v>1</v>
      </c>
      <c r="L3395" t="s">
        <v>6316</v>
      </c>
      <c r="M3395" t="s">
        <v>6262</v>
      </c>
      <c r="N3395">
        <v>24</v>
      </c>
      <c r="O3395" t="s">
        <v>21100</v>
      </c>
      <c r="P3395" t="s">
        <v>31</v>
      </c>
      <c r="T3395" t="s">
        <v>6227</v>
      </c>
      <c r="V3395" t="s">
        <v>19098</v>
      </c>
    </row>
    <row r="3396" spans="1:23" x14ac:dyDescent="0.25">
      <c r="A3396" t="s">
        <v>21101</v>
      </c>
      <c r="B3396">
        <v>1</v>
      </c>
      <c r="C3396" t="s">
        <v>21102</v>
      </c>
      <c r="D3396" t="s">
        <v>102</v>
      </c>
      <c r="F3396" t="s">
        <v>6231</v>
      </c>
      <c r="G3396">
        <v>14</v>
      </c>
      <c r="H3396" t="s">
        <v>6629</v>
      </c>
      <c r="I3396" t="s">
        <v>21102</v>
      </c>
      <c r="J3396">
        <v>11821</v>
      </c>
      <c r="K3396">
        <v>12</v>
      </c>
      <c r="L3396" t="s">
        <v>21103</v>
      </c>
      <c r="M3396" t="s">
        <v>21104</v>
      </c>
      <c r="N3396">
        <v>37</v>
      </c>
      <c r="O3396" t="s">
        <v>21105</v>
      </c>
      <c r="P3396" t="s">
        <v>102</v>
      </c>
      <c r="R3396">
        <v>5437</v>
      </c>
      <c r="T3396" t="s">
        <v>6742</v>
      </c>
      <c r="V3396" t="s">
        <v>21106</v>
      </c>
    </row>
    <row r="3397" spans="1:23" x14ac:dyDescent="0.25">
      <c r="A3397" t="s">
        <v>2220</v>
      </c>
      <c r="B3397">
        <v>1</v>
      </c>
      <c r="C3397" t="s">
        <v>2579</v>
      </c>
      <c r="D3397" t="s">
        <v>29</v>
      </c>
      <c r="F3397" t="s">
        <v>6199</v>
      </c>
      <c r="G3397">
        <v>2</v>
      </c>
      <c r="H3397" t="s">
        <v>6215</v>
      </c>
      <c r="I3397" t="s">
        <v>2579</v>
      </c>
      <c r="J3397">
        <v>23118</v>
      </c>
      <c r="K3397">
        <v>4</v>
      </c>
      <c r="L3397" t="s">
        <v>7956</v>
      </c>
      <c r="M3397" t="s">
        <v>10540</v>
      </c>
      <c r="N3397">
        <v>27</v>
      </c>
      <c r="O3397" t="s">
        <v>21107</v>
      </c>
      <c r="P3397" t="s">
        <v>29</v>
      </c>
      <c r="S3397">
        <v>1</v>
      </c>
      <c r="T3397" t="s">
        <v>6219</v>
      </c>
      <c r="U3397" t="s">
        <v>2210</v>
      </c>
      <c r="V3397" t="s">
        <v>21108</v>
      </c>
    </row>
    <row r="3398" spans="1:23" x14ac:dyDescent="0.25">
      <c r="A3398" t="s">
        <v>21109</v>
      </c>
      <c r="B3398">
        <v>1</v>
      </c>
      <c r="C3398" t="s">
        <v>21110</v>
      </c>
      <c r="D3398" t="s">
        <v>64</v>
      </c>
      <c r="E3398" t="s">
        <v>21111</v>
      </c>
      <c r="F3398" t="s">
        <v>6199</v>
      </c>
      <c r="G3398">
        <v>42</v>
      </c>
      <c r="H3398" t="s">
        <v>6336</v>
      </c>
      <c r="I3398" t="s">
        <v>21110</v>
      </c>
      <c r="J3398">
        <v>20136</v>
      </c>
      <c r="K3398">
        <v>4</v>
      </c>
      <c r="L3398" t="s">
        <v>9560</v>
      </c>
      <c r="M3398" t="s">
        <v>15449</v>
      </c>
      <c r="N3398">
        <v>25</v>
      </c>
      <c r="O3398" t="s">
        <v>21112</v>
      </c>
      <c r="P3398" t="s">
        <v>64</v>
      </c>
      <c r="R3398">
        <v>3126113</v>
      </c>
      <c r="T3398" t="s">
        <v>6313</v>
      </c>
      <c r="V3398" t="s">
        <v>21113</v>
      </c>
      <c r="W3398">
        <v>31590</v>
      </c>
    </row>
    <row r="3399" spans="1:23" x14ac:dyDescent="0.25">
      <c r="A3399" t="s">
        <v>1000</v>
      </c>
      <c r="B3399">
        <v>1</v>
      </c>
      <c r="C3399" t="s">
        <v>21114</v>
      </c>
      <c r="D3399" t="s">
        <v>29</v>
      </c>
      <c r="E3399" t="s">
        <v>21115</v>
      </c>
      <c r="F3399" t="s">
        <v>6199</v>
      </c>
      <c r="G3399">
        <v>16</v>
      </c>
      <c r="H3399" t="s">
        <v>6215</v>
      </c>
      <c r="I3399" t="s">
        <v>21114</v>
      </c>
      <c r="J3399">
        <v>15201</v>
      </c>
      <c r="K3399">
        <v>10</v>
      </c>
      <c r="L3399" t="s">
        <v>7405</v>
      </c>
      <c r="M3399" t="s">
        <v>21116</v>
      </c>
      <c r="N3399">
        <v>33</v>
      </c>
      <c r="O3399" t="s">
        <v>21117</v>
      </c>
      <c r="P3399" t="s">
        <v>29</v>
      </c>
      <c r="R3399">
        <v>15837</v>
      </c>
      <c r="T3399" t="s">
        <v>6363</v>
      </c>
      <c r="V3399" t="s">
        <v>8651</v>
      </c>
      <c r="W3399">
        <v>26696</v>
      </c>
    </row>
    <row r="3400" spans="1:23" x14ac:dyDescent="0.25">
      <c r="A3400" t="s">
        <v>21118</v>
      </c>
      <c r="B3400">
        <v>1</v>
      </c>
      <c r="C3400" t="s">
        <v>21119</v>
      </c>
      <c r="D3400" t="s">
        <v>102</v>
      </c>
      <c r="F3400" t="s">
        <v>6199</v>
      </c>
      <c r="G3400">
        <v>0</v>
      </c>
      <c r="H3400" t="s">
        <v>8162</v>
      </c>
      <c r="I3400" t="s">
        <v>21119</v>
      </c>
      <c r="K3400">
        <v>1</v>
      </c>
      <c r="L3400" t="s">
        <v>21120</v>
      </c>
      <c r="M3400" t="s">
        <v>21121</v>
      </c>
      <c r="N3400">
        <v>23</v>
      </c>
      <c r="O3400" t="s">
        <v>21122</v>
      </c>
      <c r="P3400" t="s">
        <v>102</v>
      </c>
      <c r="T3400" t="s">
        <v>6346</v>
      </c>
      <c r="V3400" t="s">
        <v>21123</v>
      </c>
    </row>
    <row r="3401" spans="1:23" x14ac:dyDescent="0.25">
      <c r="A3401" t="s">
        <v>1766</v>
      </c>
      <c r="B3401">
        <v>1</v>
      </c>
      <c r="C3401" t="s">
        <v>5176</v>
      </c>
      <c r="D3401" t="s">
        <v>102</v>
      </c>
      <c r="E3401" t="s">
        <v>21124</v>
      </c>
      <c r="F3401" t="s">
        <v>6199</v>
      </c>
      <c r="G3401">
        <v>16</v>
      </c>
      <c r="H3401" t="s">
        <v>6410</v>
      </c>
      <c r="I3401" t="s">
        <v>5176</v>
      </c>
      <c r="J3401">
        <v>19816</v>
      </c>
      <c r="K3401">
        <v>7</v>
      </c>
      <c r="L3401" t="s">
        <v>13681</v>
      </c>
      <c r="M3401" t="s">
        <v>21125</v>
      </c>
      <c r="N3401">
        <v>28</v>
      </c>
      <c r="O3401" t="s">
        <v>21126</v>
      </c>
      <c r="P3401" t="s">
        <v>102</v>
      </c>
      <c r="R3401">
        <v>3115394</v>
      </c>
      <c r="T3401" t="s">
        <v>6204</v>
      </c>
      <c r="V3401" t="s">
        <v>21127</v>
      </c>
      <c r="W3401">
        <v>31031</v>
      </c>
    </row>
    <row r="3402" spans="1:23" x14ac:dyDescent="0.25">
      <c r="A3402" t="s">
        <v>21128</v>
      </c>
      <c r="B3402">
        <v>1</v>
      </c>
      <c r="C3402" t="s">
        <v>21129</v>
      </c>
      <c r="D3402" t="s">
        <v>64</v>
      </c>
      <c r="F3402" t="s">
        <v>6199</v>
      </c>
      <c r="G3402">
        <v>33</v>
      </c>
      <c r="H3402" t="s">
        <v>6611</v>
      </c>
      <c r="I3402" t="s">
        <v>21129</v>
      </c>
      <c r="J3402">
        <v>24930</v>
      </c>
      <c r="K3402">
        <v>2</v>
      </c>
      <c r="L3402" t="s">
        <v>8280</v>
      </c>
      <c r="M3402" t="s">
        <v>21130</v>
      </c>
      <c r="N3402">
        <v>25</v>
      </c>
      <c r="O3402" t="s">
        <v>21131</v>
      </c>
      <c r="P3402" t="s">
        <v>64</v>
      </c>
      <c r="Q3402" t="s">
        <v>6922</v>
      </c>
      <c r="S3402">
        <v>3</v>
      </c>
      <c r="T3402" t="s">
        <v>6346</v>
      </c>
      <c r="U3402" t="s">
        <v>2213</v>
      </c>
      <c r="V3402" t="s">
        <v>21132</v>
      </c>
    </row>
    <row r="3403" spans="1:23" x14ac:dyDescent="0.25">
      <c r="A3403" t="s">
        <v>21133</v>
      </c>
      <c r="B3403">
        <v>1</v>
      </c>
      <c r="C3403" t="s">
        <v>21134</v>
      </c>
      <c r="D3403" t="s">
        <v>64</v>
      </c>
      <c r="F3403" t="s">
        <v>6199</v>
      </c>
      <c r="G3403">
        <v>38</v>
      </c>
      <c r="H3403" t="s">
        <v>6629</v>
      </c>
      <c r="I3403" t="s">
        <v>21134</v>
      </c>
      <c r="K3403">
        <v>2</v>
      </c>
      <c r="L3403" t="s">
        <v>6201</v>
      </c>
      <c r="M3403" t="s">
        <v>21135</v>
      </c>
      <c r="N3403">
        <v>26</v>
      </c>
      <c r="O3403" t="s">
        <v>21136</v>
      </c>
      <c r="P3403" t="s">
        <v>64</v>
      </c>
      <c r="T3403" t="s">
        <v>6219</v>
      </c>
      <c r="V3403" t="s">
        <v>6300</v>
      </c>
    </row>
    <row r="3404" spans="1:23" x14ac:dyDescent="0.25">
      <c r="A3404" t="s">
        <v>1471</v>
      </c>
      <c r="B3404">
        <v>1</v>
      </c>
      <c r="C3404" t="s">
        <v>1470</v>
      </c>
      <c r="D3404" t="s">
        <v>64</v>
      </c>
      <c r="F3404" t="s">
        <v>6199</v>
      </c>
      <c r="G3404">
        <v>30</v>
      </c>
      <c r="H3404" t="s">
        <v>6232</v>
      </c>
      <c r="I3404" t="s">
        <v>1470</v>
      </c>
      <c r="J3404">
        <v>23479</v>
      </c>
      <c r="K3404">
        <v>4</v>
      </c>
      <c r="L3404" t="s">
        <v>8628</v>
      </c>
      <c r="M3404" t="s">
        <v>11647</v>
      </c>
      <c r="N3404">
        <v>27</v>
      </c>
      <c r="O3404" t="s">
        <v>21137</v>
      </c>
      <c r="P3404" t="s">
        <v>64</v>
      </c>
      <c r="S3404">
        <v>2</v>
      </c>
      <c r="T3404" t="s">
        <v>6454</v>
      </c>
      <c r="U3404" t="s">
        <v>2236</v>
      </c>
      <c r="V3404" t="s">
        <v>21138</v>
      </c>
    </row>
    <row r="3405" spans="1:23" x14ac:dyDescent="0.25">
      <c r="A3405" t="s">
        <v>554</v>
      </c>
      <c r="B3405">
        <v>1</v>
      </c>
      <c r="C3405" t="s">
        <v>21139</v>
      </c>
      <c r="D3405" t="s">
        <v>31</v>
      </c>
      <c r="E3405" t="s">
        <v>21140</v>
      </c>
      <c r="F3405" t="s">
        <v>6925</v>
      </c>
      <c r="G3405">
        <v>0</v>
      </c>
      <c r="H3405" t="s">
        <v>6276</v>
      </c>
      <c r="I3405" t="s">
        <v>21139</v>
      </c>
      <c r="J3405">
        <v>3258</v>
      </c>
      <c r="K3405">
        <v>26</v>
      </c>
      <c r="L3405" t="s">
        <v>6010</v>
      </c>
      <c r="M3405" t="s">
        <v>21141</v>
      </c>
      <c r="N3405">
        <v>49</v>
      </c>
      <c r="O3405" t="s">
        <v>21142</v>
      </c>
      <c r="P3405" t="s">
        <v>31</v>
      </c>
      <c r="R3405">
        <v>1097</v>
      </c>
      <c r="T3405" t="s">
        <v>6264</v>
      </c>
      <c r="V3405" t="s">
        <v>21143</v>
      </c>
      <c r="W3405">
        <v>3727</v>
      </c>
    </row>
    <row r="3406" spans="1:23" x14ac:dyDescent="0.25">
      <c r="A3406" t="s">
        <v>21144</v>
      </c>
      <c r="B3406">
        <v>1</v>
      </c>
      <c r="C3406" t="s">
        <v>21145</v>
      </c>
      <c r="D3406" t="s">
        <v>102</v>
      </c>
      <c r="F3406" t="s">
        <v>6199</v>
      </c>
      <c r="G3406">
        <v>0</v>
      </c>
      <c r="H3406" t="s">
        <v>6336</v>
      </c>
      <c r="I3406" t="s">
        <v>21145</v>
      </c>
      <c r="J3406">
        <v>19438</v>
      </c>
      <c r="K3406">
        <v>5</v>
      </c>
      <c r="L3406" t="s">
        <v>21146</v>
      </c>
      <c r="M3406" t="s">
        <v>21147</v>
      </c>
      <c r="N3406">
        <v>28</v>
      </c>
      <c r="O3406" t="s">
        <v>21148</v>
      </c>
      <c r="P3406" t="s">
        <v>102</v>
      </c>
      <c r="R3406">
        <v>2977745</v>
      </c>
      <c r="T3406" t="s">
        <v>6264</v>
      </c>
      <c r="V3406" t="s">
        <v>21149</v>
      </c>
      <c r="W3406">
        <v>30727</v>
      </c>
    </row>
    <row r="3407" spans="1:23" x14ac:dyDescent="0.25">
      <c r="A3407" t="s">
        <v>21150</v>
      </c>
      <c r="B3407">
        <v>1</v>
      </c>
      <c r="C3407" t="s">
        <v>21151</v>
      </c>
      <c r="D3407" t="s">
        <v>126</v>
      </c>
      <c r="E3407" t="s">
        <v>21152</v>
      </c>
      <c r="F3407" t="s">
        <v>6199</v>
      </c>
      <c r="G3407">
        <v>86</v>
      </c>
      <c r="H3407" t="s">
        <v>6658</v>
      </c>
      <c r="I3407" t="s">
        <v>21151</v>
      </c>
      <c r="J3407">
        <v>20519</v>
      </c>
      <c r="K3407">
        <v>4</v>
      </c>
      <c r="L3407" t="s">
        <v>11796</v>
      </c>
      <c r="M3407" t="s">
        <v>21153</v>
      </c>
      <c r="N3407">
        <v>27</v>
      </c>
      <c r="O3407" t="s">
        <v>21154</v>
      </c>
      <c r="P3407" t="s">
        <v>126</v>
      </c>
      <c r="R3407">
        <v>3039793</v>
      </c>
      <c r="T3407" t="s">
        <v>6204</v>
      </c>
      <c r="V3407" t="s">
        <v>8706</v>
      </c>
      <c r="W3407">
        <v>31770</v>
      </c>
    </row>
    <row r="3408" spans="1:23" x14ac:dyDescent="0.25">
      <c r="A3408" t="s">
        <v>21155</v>
      </c>
      <c r="B3408">
        <v>1</v>
      </c>
      <c r="C3408" t="s">
        <v>21156</v>
      </c>
      <c r="D3408" t="s">
        <v>102</v>
      </c>
      <c r="F3408" t="s">
        <v>6925</v>
      </c>
      <c r="G3408">
        <v>81</v>
      </c>
      <c r="H3408" t="s">
        <v>6739</v>
      </c>
      <c r="I3408" t="s">
        <v>21156</v>
      </c>
      <c r="K3408">
        <v>1</v>
      </c>
      <c r="L3408" t="s">
        <v>7832</v>
      </c>
      <c r="M3408" t="s">
        <v>21157</v>
      </c>
      <c r="N3408">
        <v>25</v>
      </c>
      <c r="O3408" t="s">
        <v>21158</v>
      </c>
      <c r="P3408" t="s">
        <v>102</v>
      </c>
      <c r="T3408" t="s">
        <v>6227</v>
      </c>
      <c r="V3408" t="s">
        <v>21159</v>
      </c>
    </row>
    <row r="3409" spans="1:23" x14ac:dyDescent="0.25">
      <c r="A3409" t="s">
        <v>2534</v>
      </c>
      <c r="B3409">
        <v>1</v>
      </c>
      <c r="C3409" t="s">
        <v>2847</v>
      </c>
      <c r="D3409" t="s">
        <v>29</v>
      </c>
      <c r="F3409" t="s">
        <v>6199</v>
      </c>
      <c r="G3409">
        <v>2</v>
      </c>
      <c r="H3409" t="s">
        <v>6636</v>
      </c>
      <c r="I3409" t="s">
        <v>2847</v>
      </c>
      <c r="J3409">
        <v>23186</v>
      </c>
      <c r="K3409">
        <v>2</v>
      </c>
      <c r="L3409" t="s">
        <v>8687</v>
      </c>
      <c r="M3409" t="s">
        <v>21160</v>
      </c>
      <c r="N3409">
        <v>25</v>
      </c>
      <c r="O3409" t="s">
        <v>21161</v>
      </c>
      <c r="P3409" t="s">
        <v>29</v>
      </c>
      <c r="S3409">
        <v>2</v>
      </c>
      <c r="T3409" t="s">
        <v>6264</v>
      </c>
      <c r="U3409" t="s">
        <v>54</v>
      </c>
      <c r="V3409" t="s">
        <v>21162</v>
      </c>
    </row>
    <row r="3410" spans="1:23" x14ac:dyDescent="0.25">
      <c r="A3410" t="s">
        <v>21163</v>
      </c>
      <c r="B3410">
        <v>1</v>
      </c>
      <c r="C3410" t="s">
        <v>21164</v>
      </c>
      <c r="D3410" t="s">
        <v>64</v>
      </c>
      <c r="E3410" t="s">
        <v>21165</v>
      </c>
      <c r="F3410" t="s">
        <v>6231</v>
      </c>
      <c r="G3410">
        <v>36</v>
      </c>
      <c r="H3410" t="s">
        <v>6232</v>
      </c>
      <c r="I3410" t="s">
        <v>21164</v>
      </c>
      <c r="J3410">
        <v>17067</v>
      </c>
      <c r="K3410">
        <v>7</v>
      </c>
      <c r="L3410" t="s">
        <v>10522</v>
      </c>
      <c r="M3410" t="s">
        <v>7640</v>
      </c>
      <c r="N3410">
        <v>29</v>
      </c>
      <c r="O3410" t="s">
        <v>21166</v>
      </c>
      <c r="P3410" t="s">
        <v>64</v>
      </c>
      <c r="R3410">
        <v>2574474</v>
      </c>
      <c r="T3410" t="s">
        <v>6313</v>
      </c>
      <c r="V3410" t="s">
        <v>21167</v>
      </c>
      <c r="W3410">
        <v>29184</v>
      </c>
    </row>
    <row r="3411" spans="1:23" x14ac:dyDescent="0.25">
      <c r="A3411" t="s">
        <v>1977</v>
      </c>
      <c r="B3411">
        <v>1</v>
      </c>
      <c r="C3411" t="s">
        <v>2677</v>
      </c>
      <c r="D3411" t="s">
        <v>64</v>
      </c>
      <c r="F3411" t="s">
        <v>6199</v>
      </c>
      <c r="G3411">
        <v>83</v>
      </c>
      <c r="H3411" t="s">
        <v>6336</v>
      </c>
      <c r="I3411" t="s">
        <v>2677</v>
      </c>
      <c r="J3411">
        <v>21852</v>
      </c>
      <c r="K3411">
        <v>4</v>
      </c>
      <c r="L3411" t="s">
        <v>6777</v>
      </c>
      <c r="M3411" t="s">
        <v>9603</v>
      </c>
      <c r="N3411">
        <v>28</v>
      </c>
      <c r="O3411" t="s">
        <v>21168</v>
      </c>
      <c r="P3411" t="s">
        <v>64</v>
      </c>
      <c r="S3411">
        <v>4</v>
      </c>
      <c r="T3411" t="s">
        <v>6346</v>
      </c>
      <c r="U3411" t="s">
        <v>54</v>
      </c>
      <c r="V3411" t="s">
        <v>21169</v>
      </c>
    </row>
    <row r="3412" spans="1:23" x14ac:dyDescent="0.25">
      <c r="A3412" t="s">
        <v>21170</v>
      </c>
      <c r="B3412">
        <v>1</v>
      </c>
      <c r="C3412" t="s">
        <v>21171</v>
      </c>
      <c r="F3412" t="s">
        <v>6231</v>
      </c>
      <c r="G3412">
        <v>0</v>
      </c>
      <c r="H3412" t="s">
        <v>30</v>
      </c>
      <c r="I3412" t="s">
        <v>21171</v>
      </c>
      <c r="J3412">
        <v>17806</v>
      </c>
      <c r="L3412" t="s">
        <v>9429</v>
      </c>
      <c r="M3412" t="s">
        <v>21172</v>
      </c>
      <c r="O3412" t="s">
        <v>21173</v>
      </c>
      <c r="P3412" t="s">
        <v>30</v>
      </c>
      <c r="T3412" t="s">
        <v>30</v>
      </c>
    </row>
    <row r="3413" spans="1:23" x14ac:dyDescent="0.25">
      <c r="A3413" t="s">
        <v>21174</v>
      </c>
      <c r="B3413">
        <v>1</v>
      </c>
      <c r="C3413" t="s">
        <v>21175</v>
      </c>
      <c r="D3413" t="s">
        <v>102</v>
      </c>
      <c r="F3413" t="s">
        <v>6231</v>
      </c>
      <c r="G3413">
        <v>3</v>
      </c>
      <c r="H3413" t="s">
        <v>5451</v>
      </c>
      <c r="I3413" t="s">
        <v>21175</v>
      </c>
      <c r="J3413">
        <v>16250</v>
      </c>
      <c r="K3413">
        <v>2</v>
      </c>
      <c r="L3413" t="s">
        <v>21176</v>
      </c>
      <c r="M3413" t="s">
        <v>16968</v>
      </c>
      <c r="N3413">
        <v>27</v>
      </c>
      <c r="O3413" t="s">
        <v>21177</v>
      </c>
      <c r="P3413" t="s">
        <v>102</v>
      </c>
      <c r="R3413">
        <v>17131</v>
      </c>
      <c r="T3413" t="s">
        <v>6385</v>
      </c>
      <c r="V3413" t="s">
        <v>20911</v>
      </c>
      <c r="W3413">
        <v>27871</v>
      </c>
    </row>
    <row r="3414" spans="1:23" x14ac:dyDescent="0.25">
      <c r="A3414" t="s">
        <v>2143</v>
      </c>
      <c r="B3414">
        <v>1</v>
      </c>
      <c r="C3414" t="s">
        <v>2853</v>
      </c>
      <c r="D3414" t="s">
        <v>29</v>
      </c>
      <c r="E3414" t="s">
        <v>21178</v>
      </c>
      <c r="F3414" t="s">
        <v>6199</v>
      </c>
      <c r="G3414">
        <v>15</v>
      </c>
      <c r="H3414" t="s">
        <v>6215</v>
      </c>
      <c r="I3414" t="s">
        <v>2853</v>
      </c>
      <c r="J3414">
        <v>20880</v>
      </c>
      <c r="K3414">
        <v>7</v>
      </c>
      <c r="L3414" t="s">
        <v>7463</v>
      </c>
      <c r="M3414" t="s">
        <v>21179</v>
      </c>
      <c r="N3414">
        <v>30</v>
      </c>
      <c r="O3414" t="s">
        <v>21180</v>
      </c>
      <c r="P3414" t="s">
        <v>29</v>
      </c>
      <c r="R3414">
        <v>4038524</v>
      </c>
      <c r="S3414">
        <v>3</v>
      </c>
      <c r="T3414" t="s">
        <v>6219</v>
      </c>
      <c r="U3414" t="s">
        <v>2251</v>
      </c>
      <c r="V3414" t="s">
        <v>20577</v>
      </c>
      <c r="W3414">
        <v>32010</v>
      </c>
    </row>
    <row r="3415" spans="1:23" x14ac:dyDescent="0.25">
      <c r="A3415" t="s">
        <v>21181</v>
      </c>
      <c r="B3415">
        <v>1</v>
      </c>
      <c r="C3415" t="s">
        <v>21182</v>
      </c>
      <c r="D3415" t="s">
        <v>102</v>
      </c>
      <c r="F3415" t="s">
        <v>6231</v>
      </c>
      <c r="G3415">
        <v>17</v>
      </c>
      <c r="H3415" t="s">
        <v>6868</v>
      </c>
      <c r="I3415" t="s">
        <v>21182</v>
      </c>
      <c r="J3415">
        <v>12816</v>
      </c>
      <c r="K3415">
        <v>5</v>
      </c>
      <c r="L3415" t="s">
        <v>21183</v>
      </c>
      <c r="M3415" t="s">
        <v>21184</v>
      </c>
      <c r="N3415">
        <v>27</v>
      </c>
      <c r="O3415" t="s">
        <v>21185</v>
      </c>
      <c r="P3415" t="s">
        <v>102</v>
      </c>
      <c r="R3415">
        <v>14190</v>
      </c>
      <c r="T3415" t="s">
        <v>6249</v>
      </c>
      <c r="V3415" t="s">
        <v>21186</v>
      </c>
      <c r="W3415">
        <v>24910</v>
      </c>
    </row>
    <row r="3416" spans="1:23" x14ac:dyDescent="0.25">
      <c r="A3416" t="s">
        <v>639</v>
      </c>
      <c r="B3416">
        <v>1</v>
      </c>
      <c r="C3416" t="s">
        <v>21187</v>
      </c>
      <c r="D3416" t="s">
        <v>126</v>
      </c>
      <c r="E3416" t="s">
        <v>21188</v>
      </c>
      <c r="F3416" t="s">
        <v>6231</v>
      </c>
      <c r="G3416">
        <v>82</v>
      </c>
      <c r="H3416" t="s">
        <v>7069</v>
      </c>
      <c r="I3416" t="s">
        <v>21187</v>
      </c>
      <c r="J3416">
        <v>13997</v>
      </c>
      <c r="K3416">
        <v>8</v>
      </c>
      <c r="L3416" t="s">
        <v>21189</v>
      </c>
      <c r="M3416" t="s">
        <v>21190</v>
      </c>
      <c r="N3416">
        <v>31</v>
      </c>
      <c r="O3416" t="s">
        <v>21191</v>
      </c>
      <c r="P3416" t="s">
        <v>126</v>
      </c>
      <c r="R3416">
        <v>14900</v>
      </c>
      <c r="T3416" t="s">
        <v>6272</v>
      </c>
      <c r="V3416" t="s">
        <v>21192</v>
      </c>
      <c r="W3416">
        <v>25744</v>
      </c>
    </row>
    <row r="3417" spans="1:23" x14ac:dyDescent="0.25">
      <c r="A3417" t="s">
        <v>545</v>
      </c>
      <c r="B3417">
        <v>1</v>
      </c>
      <c r="C3417" t="s">
        <v>21193</v>
      </c>
      <c r="D3417" t="s">
        <v>29</v>
      </c>
      <c r="E3417" t="s">
        <v>21194</v>
      </c>
      <c r="F3417" t="s">
        <v>6199</v>
      </c>
      <c r="G3417">
        <v>16</v>
      </c>
      <c r="H3417" t="s">
        <v>6629</v>
      </c>
      <c r="I3417" t="s">
        <v>21193</v>
      </c>
      <c r="J3417">
        <v>19972</v>
      </c>
      <c r="K3417">
        <v>8</v>
      </c>
      <c r="L3417" t="s">
        <v>7405</v>
      </c>
      <c r="M3417" t="s">
        <v>6262</v>
      </c>
      <c r="N3417">
        <v>30</v>
      </c>
      <c r="O3417" t="s">
        <v>21195</v>
      </c>
      <c r="P3417" t="s">
        <v>29</v>
      </c>
      <c r="R3417">
        <v>3051381</v>
      </c>
      <c r="T3417" t="s">
        <v>6355</v>
      </c>
      <c r="V3417" t="s">
        <v>21196</v>
      </c>
      <c r="W3417">
        <v>31141</v>
      </c>
    </row>
    <row r="3418" spans="1:23" x14ac:dyDescent="0.25">
      <c r="A3418" t="s">
        <v>21197</v>
      </c>
      <c r="B3418">
        <v>1</v>
      </c>
      <c r="C3418" t="s">
        <v>21198</v>
      </c>
      <c r="D3418" t="s">
        <v>29</v>
      </c>
      <c r="E3418" t="s">
        <v>21199</v>
      </c>
      <c r="F3418" t="s">
        <v>6231</v>
      </c>
      <c r="G3418">
        <v>9</v>
      </c>
      <c r="H3418" t="s">
        <v>6462</v>
      </c>
      <c r="I3418" t="s">
        <v>21198</v>
      </c>
      <c r="J3418">
        <v>3867</v>
      </c>
      <c r="K3418">
        <v>17</v>
      </c>
      <c r="L3418" t="s">
        <v>9037</v>
      </c>
      <c r="M3418" t="s">
        <v>21200</v>
      </c>
      <c r="N3418">
        <v>40</v>
      </c>
      <c r="O3418" t="s">
        <v>21201</v>
      </c>
      <c r="P3418" t="s">
        <v>29</v>
      </c>
      <c r="R3418">
        <v>5209</v>
      </c>
      <c r="T3418" t="s">
        <v>6249</v>
      </c>
      <c r="V3418" t="s">
        <v>21202</v>
      </c>
      <c r="W3418">
        <v>6624</v>
      </c>
    </row>
    <row r="3419" spans="1:23" x14ac:dyDescent="0.25">
      <c r="A3419" t="s">
        <v>384</v>
      </c>
      <c r="B3419">
        <v>1</v>
      </c>
      <c r="C3419" t="s">
        <v>21203</v>
      </c>
      <c r="D3419" t="s">
        <v>126</v>
      </c>
      <c r="E3419" t="s">
        <v>21204</v>
      </c>
      <c r="F3419" t="s">
        <v>6231</v>
      </c>
      <c r="G3419">
        <v>86</v>
      </c>
      <c r="H3419" t="s">
        <v>6200</v>
      </c>
      <c r="I3419" t="s">
        <v>21203</v>
      </c>
      <c r="J3419">
        <v>18057</v>
      </c>
      <c r="K3419">
        <v>6</v>
      </c>
      <c r="L3419" t="s">
        <v>8090</v>
      </c>
      <c r="M3419" t="s">
        <v>21205</v>
      </c>
      <c r="N3419">
        <v>28</v>
      </c>
      <c r="O3419" t="s">
        <v>21206</v>
      </c>
      <c r="P3419" t="s">
        <v>126</v>
      </c>
      <c r="R3419">
        <v>2566659</v>
      </c>
      <c r="T3419" t="s">
        <v>6204</v>
      </c>
      <c r="V3419" t="s">
        <v>17863</v>
      </c>
      <c r="W3419">
        <v>29372</v>
      </c>
    </row>
    <row r="3420" spans="1:23" x14ac:dyDescent="0.25">
      <c r="A3420" t="s">
        <v>21207</v>
      </c>
      <c r="B3420">
        <v>1</v>
      </c>
      <c r="C3420" t="s">
        <v>21208</v>
      </c>
      <c r="D3420" t="s">
        <v>64</v>
      </c>
      <c r="F3420" t="s">
        <v>6231</v>
      </c>
      <c r="G3420">
        <v>0</v>
      </c>
      <c r="H3420" t="s">
        <v>6232</v>
      </c>
      <c r="I3420" t="s">
        <v>21208</v>
      </c>
      <c r="J3420">
        <v>22378</v>
      </c>
      <c r="K3420">
        <v>0</v>
      </c>
      <c r="L3420" t="s">
        <v>21209</v>
      </c>
      <c r="M3420" t="s">
        <v>21210</v>
      </c>
      <c r="O3420" t="s">
        <v>21211</v>
      </c>
      <c r="P3420" t="s">
        <v>64</v>
      </c>
      <c r="Q3420" t="s">
        <v>6411</v>
      </c>
      <c r="T3420" t="s">
        <v>6264</v>
      </c>
      <c r="W3420">
        <v>33079</v>
      </c>
    </row>
    <row r="3421" spans="1:23" x14ac:dyDescent="0.25">
      <c r="A3421" t="s">
        <v>21212</v>
      </c>
      <c r="B3421">
        <v>1</v>
      </c>
      <c r="C3421" t="s">
        <v>21213</v>
      </c>
      <c r="D3421" t="s">
        <v>102</v>
      </c>
      <c r="E3421" t="s">
        <v>21214</v>
      </c>
      <c r="F3421" t="s">
        <v>6199</v>
      </c>
      <c r="G3421">
        <v>84</v>
      </c>
      <c r="H3421" t="s">
        <v>11903</v>
      </c>
      <c r="I3421" t="s">
        <v>21213</v>
      </c>
      <c r="J3421">
        <v>19317</v>
      </c>
      <c r="K3421">
        <v>6</v>
      </c>
      <c r="L3421" t="s">
        <v>14395</v>
      </c>
      <c r="M3421" t="s">
        <v>8401</v>
      </c>
      <c r="N3421">
        <v>28</v>
      </c>
      <c r="O3421" t="s">
        <v>21215</v>
      </c>
      <c r="P3421" t="s">
        <v>102</v>
      </c>
      <c r="R3421">
        <v>3056476</v>
      </c>
      <c r="T3421" t="s">
        <v>6454</v>
      </c>
      <c r="V3421" t="s">
        <v>21216</v>
      </c>
      <c r="W3421">
        <v>30550</v>
      </c>
    </row>
    <row r="3422" spans="1:23" x14ac:dyDescent="0.25">
      <c r="A3422" t="s">
        <v>21217</v>
      </c>
      <c r="B3422">
        <v>1</v>
      </c>
      <c r="C3422" t="s">
        <v>21218</v>
      </c>
      <c r="D3422" t="s">
        <v>29</v>
      </c>
      <c r="F3422" t="s">
        <v>6199</v>
      </c>
      <c r="H3422" t="s">
        <v>6658</v>
      </c>
      <c r="I3422" t="s">
        <v>21218</v>
      </c>
      <c r="K3422">
        <v>1</v>
      </c>
      <c r="L3422" t="s">
        <v>11381</v>
      </c>
      <c r="M3422" t="s">
        <v>21219</v>
      </c>
      <c r="O3422" t="s">
        <v>21220</v>
      </c>
      <c r="P3422" t="s">
        <v>29</v>
      </c>
      <c r="T3422" t="s">
        <v>6227</v>
      </c>
    </row>
    <row r="3423" spans="1:23" x14ac:dyDescent="0.25">
      <c r="A3423" t="s">
        <v>21221</v>
      </c>
      <c r="B3423">
        <v>1</v>
      </c>
      <c r="C3423" t="s">
        <v>21222</v>
      </c>
      <c r="D3423" t="s">
        <v>102</v>
      </c>
      <c r="F3423" t="s">
        <v>6199</v>
      </c>
      <c r="G3423">
        <v>17</v>
      </c>
      <c r="H3423" t="s">
        <v>8162</v>
      </c>
      <c r="I3423" t="s">
        <v>21222</v>
      </c>
      <c r="J3423">
        <v>19581</v>
      </c>
      <c r="K3423">
        <v>5</v>
      </c>
      <c r="L3423" t="s">
        <v>9297</v>
      </c>
      <c r="M3423" t="s">
        <v>7427</v>
      </c>
      <c r="N3423">
        <v>28</v>
      </c>
      <c r="O3423" t="s">
        <v>21223</v>
      </c>
      <c r="P3423" t="s">
        <v>102</v>
      </c>
      <c r="R3423">
        <v>2581999</v>
      </c>
      <c r="T3423" t="s">
        <v>6204</v>
      </c>
      <c r="V3423" t="s">
        <v>18300</v>
      </c>
      <c r="W3423">
        <v>30835</v>
      </c>
    </row>
    <row r="3424" spans="1:23" x14ac:dyDescent="0.25">
      <c r="A3424" t="s">
        <v>21224</v>
      </c>
      <c r="B3424">
        <v>1</v>
      </c>
      <c r="C3424" t="s">
        <v>21225</v>
      </c>
      <c r="D3424" t="s">
        <v>102</v>
      </c>
      <c r="F3424" t="s">
        <v>6199</v>
      </c>
      <c r="G3424">
        <v>17</v>
      </c>
      <c r="H3424" t="s">
        <v>6315</v>
      </c>
      <c r="I3424" t="s">
        <v>21225</v>
      </c>
      <c r="K3424">
        <v>2</v>
      </c>
      <c r="L3424" t="s">
        <v>21226</v>
      </c>
      <c r="M3424" t="s">
        <v>8326</v>
      </c>
      <c r="N3424">
        <v>26</v>
      </c>
      <c r="O3424" t="s">
        <v>21227</v>
      </c>
      <c r="P3424" t="s">
        <v>102</v>
      </c>
      <c r="T3424" t="s">
        <v>6212</v>
      </c>
      <c r="V3424" t="s">
        <v>14729</v>
      </c>
    </row>
    <row r="3425" spans="1:23" x14ac:dyDescent="0.25">
      <c r="A3425" t="s">
        <v>21228</v>
      </c>
      <c r="B3425">
        <v>1</v>
      </c>
      <c r="C3425" t="s">
        <v>21229</v>
      </c>
      <c r="D3425" t="s">
        <v>126</v>
      </c>
      <c r="E3425" t="s">
        <v>21230</v>
      </c>
      <c r="F3425" t="s">
        <v>6199</v>
      </c>
      <c r="G3425">
        <v>85</v>
      </c>
      <c r="H3425" t="s">
        <v>6462</v>
      </c>
      <c r="I3425" t="s">
        <v>21229</v>
      </c>
      <c r="J3425">
        <v>18748</v>
      </c>
      <c r="K3425">
        <v>6</v>
      </c>
      <c r="L3425" t="s">
        <v>6304</v>
      </c>
      <c r="M3425" t="s">
        <v>21231</v>
      </c>
      <c r="N3425">
        <v>31</v>
      </c>
      <c r="O3425" t="s">
        <v>21232</v>
      </c>
      <c r="P3425" t="s">
        <v>126</v>
      </c>
      <c r="R3425">
        <v>2309428</v>
      </c>
      <c r="T3425" t="s">
        <v>7484</v>
      </c>
      <c r="V3425" t="s">
        <v>21233</v>
      </c>
      <c r="W3425">
        <v>30048</v>
      </c>
    </row>
    <row r="3426" spans="1:23" x14ac:dyDescent="0.25">
      <c r="A3426" t="s">
        <v>5340</v>
      </c>
      <c r="B3426">
        <v>1</v>
      </c>
      <c r="C3426" t="s">
        <v>5341</v>
      </c>
      <c r="D3426" t="s">
        <v>29</v>
      </c>
      <c r="F3426" t="s">
        <v>6199</v>
      </c>
      <c r="G3426">
        <v>2</v>
      </c>
      <c r="H3426" t="s">
        <v>7391</v>
      </c>
      <c r="I3426" t="s">
        <v>5341</v>
      </c>
      <c r="K3426">
        <v>3</v>
      </c>
      <c r="L3426" t="s">
        <v>10527</v>
      </c>
      <c r="M3426" t="s">
        <v>21234</v>
      </c>
      <c r="N3426">
        <v>24</v>
      </c>
      <c r="O3426" t="s">
        <v>21235</v>
      </c>
      <c r="P3426" t="s">
        <v>29</v>
      </c>
      <c r="T3426" t="s">
        <v>6204</v>
      </c>
      <c r="V3426" t="s">
        <v>10217</v>
      </c>
    </row>
    <row r="3427" spans="1:23" x14ac:dyDescent="0.25">
      <c r="A3427" t="s">
        <v>21236</v>
      </c>
      <c r="B3427">
        <v>1</v>
      </c>
      <c r="C3427" t="s">
        <v>21237</v>
      </c>
      <c r="D3427" t="s">
        <v>102</v>
      </c>
      <c r="F3427" t="s">
        <v>6231</v>
      </c>
      <c r="G3427">
        <v>0</v>
      </c>
      <c r="H3427" t="s">
        <v>6383</v>
      </c>
      <c r="I3427" t="s">
        <v>21237</v>
      </c>
      <c r="J3427">
        <v>20712</v>
      </c>
      <c r="K3427">
        <v>0</v>
      </c>
      <c r="L3427" t="s">
        <v>13245</v>
      </c>
      <c r="M3427" t="s">
        <v>9493</v>
      </c>
      <c r="N3427">
        <v>30</v>
      </c>
      <c r="O3427" t="s">
        <v>21238</v>
      </c>
      <c r="P3427" t="s">
        <v>102</v>
      </c>
      <c r="Q3427" t="s">
        <v>6411</v>
      </c>
      <c r="T3427" t="s">
        <v>6346</v>
      </c>
      <c r="V3427" t="s">
        <v>6575</v>
      </c>
      <c r="W3427">
        <v>31806</v>
      </c>
    </row>
    <row r="3428" spans="1:23" x14ac:dyDescent="0.25">
      <c r="A3428" t="s">
        <v>2165</v>
      </c>
      <c r="B3428">
        <v>1</v>
      </c>
      <c r="C3428" t="s">
        <v>2841</v>
      </c>
      <c r="D3428" t="s">
        <v>29</v>
      </c>
      <c r="E3428" t="s">
        <v>21239</v>
      </c>
      <c r="F3428" t="s">
        <v>6199</v>
      </c>
      <c r="G3428">
        <v>8</v>
      </c>
      <c r="H3428" t="s">
        <v>6232</v>
      </c>
      <c r="I3428" t="s">
        <v>2841</v>
      </c>
      <c r="J3428">
        <v>20954</v>
      </c>
      <c r="K3428">
        <v>7</v>
      </c>
      <c r="L3428" t="s">
        <v>7805</v>
      </c>
      <c r="M3428" t="s">
        <v>21240</v>
      </c>
      <c r="N3428">
        <v>29</v>
      </c>
      <c r="O3428" t="s">
        <v>21241</v>
      </c>
      <c r="P3428" t="s">
        <v>29</v>
      </c>
      <c r="R3428">
        <v>3892775</v>
      </c>
      <c r="S3428">
        <v>2</v>
      </c>
      <c r="T3428" t="s">
        <v>6204</v>
      </c>
      <c r="U3428" t="s">
        <v>2248</v>
      </c>
      <c r="V3428" t="s">
        <v>21242</v>
      </c>
      <c r="W3428">
        <v>31965</v>
      </c>
    </row>
    <row r="3429" spans="1:23" x14ac:dyDescent="0.25">
      <c r="A3429" t="s">
        <v>21243</v>
      </c>
      <c r="B3429">
        <v>1</v>
      </c>
      <c r="C3429" t="s">
        <v>21244</v>
      </c>
      <c r="D3429" t="s">
        <v>31</v>
      </c>
      <c r="F3429" t="s">
        <v>6199</v>
      </c>
      <c r="G3429">
        <v>46</v>
      </c>
      <c r="H3429" t="s">
        <v>6252</v>
      </c>
      <c r="I3429" t="s">
        <v>21244</v>
      </c>
      <c r="J3429">
        <v>28260</v>
      </c>
      <c r="K3429">
        <v>0</v>
      </c>
      <c r="L3429" t="s">
        <v>9474</v>
      </c>
      <c r="M3429" t="s">
        <v>14060</v>
      </c>
      <c r="O3429" t="s">
        <v>21245</v>
      </c>
      <c r="P3429" t="s">
        <v>31</v>
      </c>
      <c r="T3429" t="s">
        <v>6264</v>
      </c>
    </row>
    <row r="3430" spans="1:23" x14ac:dyDescent="0.25">
      <c r="A3430" t="s">
        <v>21246</v>
      </c>
      <c r="B3430">
        <v>1</v>
      </c>
      <c r="C3430" t="s">
        <v>21247</v>
      </c>
      <c r="D3430" t="s">
        <v>102</v>
      </c>
      <c r="F3430" t="s">
        <v>6199</v>
      </c>
      <c r="G3430">
        <v>9</v>
      </c>
      <c r="H3430" t="s">
        <v>7128</v>
      </c>
      <c r="I3430" t="s">
        <v>21247</v>
      </c>
      <c r="J3430">
        <v>19667</v>
      </c>
      <c r="K3430">
        <v>5</v>
      </c>
      <c r="L3430" t="s">
        <v>7102</v>
      </c>
      <c r="M3430" t="s">
        <v>10087</v>
      </c>
      <c r="N3430">
        <v>28</v>
      </c>
      <c r="O3430" t="s">
        <v>21248</v>
      </c>
      <c r="P3430" t="s">
        <v>102</v>
      </c>
      <c r="R3430">
        <v>2977776</v>
      </c>
      <c r="T3430" t="s">
        <v>6219</v>
      </c>
      <c r="V3430" t="s">
        <v>18461</v>
      </c>
      <c r="W3430">
        <v>30900</v>
      </c>
    </row>
    <row r="3431" spans="1:23" x14ac:dyDescent="0.25">
      <c r="A3431" t="s">
        <v>21249</v>
      </c>
      <c r="B3431">
        <v>1</v>
      </c>
      <c r="C3431" t="s">
        <v>21250</v>
      </c>
      <c r="D3431" t="s">
        <v>126</v>
      </c>
      <c r="E3431" t="s">
        <v>21251</v>
      </c>
      <c r="F3431" t="s">
        <v>6231</v>
      </c>
      <c r="G3431">
        <v>86</v>
      </c>
      <c r="H3431" t="s">
        <v>5428</v>
      </c>
      <c r="I3431" t="s">
        <v>21250</v>
      </c>
      <c r="J3431">
        <v>21352</v>
      </c>
      <c r="K3431">
        <v>3</v>
      </c>
      <c r="L3431" t="s">
        <v>6433</v>
      </c>
      <c r="M3431" t="s">
        <v>21252</v>
      </c>
      <c r="N3431">
        <v>26</v>
      </c>
      <c r="O3431" t="s">
        <v>21253</v>
      </c>
      <c r="P3431" t="s">
        <v>126</v>
      </c>
      <c r="R3431">
        <v>3065510</v>
      </c>
      <c r="T3431" t="s">
        <v>6219</v>
      </c>
      <c r="V3431" t="s">
        <v>21254</v>
      </c>
      <c r="W3431">
        <v>32564</v>
      </c>
    </row>
    <row r="3432" spans="1:23" x14ac:dyDescent="0.25">
      <c r="A3432" t="s">
        <v>21255</v>
      </c>
      <c r="B3432">
        <v>1</v>
      </c>
      <c r="C3432" t="s">
        <v>21256</v>
      </c>
      <c r="D3432" t="s">
        <v>102</v>
      </c>
      <c r="F3432" t="s">
        <v>6199</v>
      </c>
      <c r="G3432">
        <v>87</v>
      </c>
      <c r="H3432" t="s">
        <v>11903</v>
      </c>
      <c r="I3432" t="s">
        <v>21256</v>
      </c>
      <c r="J3432">
        <v>22175</v>
      </c>
      <c r="K3432">
        <v>2</v>
      </c>
      <c r="L3432" t="s">
        <v>7800</v>
      </c>
      <c r="M3432" t="s">
        <v>21257</v>
      </c>
      <c r="N3432">
        <v>24</v>
      </c>
      <c r="O3432" t="s">
        <v>21258</v>
      </c>
      <c r="P3432" t="s">
        <v>102</v>
      </c>
      <c r="R3432">
        <v>3919609</v>
      </c>
      <c r="T3432" t="s">
        <v>6313</v>
      </c>
      <c r="V3432" t="s">
        <v>21259</v>
      </c>
      <c r="W3432">
        <v>33063</v>
      </c>
    </row>
    <row r="3433" spans="1:23" x14ac:dyDescent="0.25">
      <c r="A3433" t="s">
        <v>21260</v>
      </c>
      <c r="B3433">
        <v>1</v>
      </c>
      <c r="C3433" t="s">
        <v>21261</v>
      </c>
      <c r="D3433" t="s">
        <v>126</v>
      </c>
      <c r="F3433" t="s">
        <v>6199</v>
      </c>
      <c r="G3433">
        <v>41</v>
      </c>
      <c r="H3433" t="s">
        <v>7683</v>
      </c>
      <c r="I3433" t="s">
        <v>21261</v>
      </c>
      <c r="J3433">
        <v>28395</v>
      </c>
      <c r="K3433">
        <v>0</v>
      </c>
      <c r="L3433" t="s">
        <v>21262</v>
      </c>
      <c r="M3433" t="s">
        <v>21263</v>
      </c>
      <c r="O3433" t="s">
        <v>21264</v>
      </c>
      <c r="P3433" t="s">
        <v>126</v>
      </c>
      <c r="T3433" t="s">
        <v>6227</v>
      </c>
      <c r="U3433" t="s">
        <v>2224</v>
      </c>
    </row>
    <row r="3434" spans="1:23" x14ac:dyDescent="0.25">
      <c r="A3434" t="s">
        <v>21265</v>
      </c>
      <c r="B3434">
        <v>1</v>
      </c>
      <c r="C3434" t="s">
        <v>21266</v>
      </c>
      <c r="D3434" t="s">
        <v>126</v>
      </c>
      <c r="E3434" t="s">
        <v>21267</v>
      </c>
      <c r="F3434" t="s">
        <v>6231</v>
      </c>
      <c r="G3434">
        <v>88</v>
      </c>
      <c r="H3434" t="s">
        <v>6208</v>
      </c>
      <c r="I3434" t="s">
        <v>21266</v>
      </c>
      <c r="J3434">
        <v>20134</v>
      </c>
      <c r="K3434">
        <v>6</v>
      </c>
      <c r="L3434" t="s">
        <v>6014</v>
      </c>
      <c r="M3434" t="s">
        <v>21268</v>
      </c>
      <c r="N3434">
        <v>29</v>
      </c>
      <c r="O3434" t="s">
        <v>21269</v>
      </c>
      <c r="P3434" t="s">
        <v>126</v>
      </c>
      <c r="R3434">
        <v>3049290</v>
      </c>
      <c r="T3434" t="s">
        <v>6227</v>
      </c>
      <c r="V3434" t="s">
        <v>21270</v>
      </c>
      <c r="W3434">
        <v>31441</v>
      </c>
    </row>
    <row r="3435" spans="1:23" x14ac:dyDescent="0.25">
      <c r="A3435" t="s">
        <v>21271</v>
      </c>
      <c r="B3435">
        <v>1</v>
      </c>
      <c r="C3435" t="s">
        <v>21272</v>
      </c>
      <c r="D3435" t="s">
        <v>29</v>
      </c>
      <c r="F3435" t="s">
        <v>6199</v>
      </c>
      <c r="G3435">
        <v>18</v>
      </c>
      <c r="H3435" t="s">
        <v>6239</v>
      </c>
      <c r="I3435" t="s">
        <v>21272</v>
      </c>
      <c r="J3435">
        <v>26085</v>
      </c>
      <c r="K3435">
        <v>1</v>
      </c>
      <c r="L3435" t="s">
        <v>6854</v>
      </c>
      <c r="M3435" t="s">
        <v>20326</v>
      </c>
      <c r="N3435">
        <v>23</v>
      </c>
      <c r="O3435" t="s">
        <v>21273</v>
      </c>
      <c r="P3435" t="s">
        <v>29</v>
      </c>
      <c r="S3435">
        <v>3</v>
      </c>
      <c r="T3435" t="s">
        <v>6204</v>
      </c>
      <c r="U3435" t="s">
        <v>28</v>
      </c>
      <c r="V3435" t="s">
        <v>21274</v>
      </c>
    </row>
    <row r="3436" spans="1:23" x14ac:dyDescent="0.25">
      <c r="A3436" t="s">
        <v>765</v>
      </c>
      <c r="B3436">
        <v>1</v>
      </c>
      <c r="C3436" t="s">
        <v>21275</v>
      </c>
      <c r="D3436" t="s">
        <v>102</v>
      </c>
      <c r="F3436" t="s">
        <v>6231</v>
      </c>
      <c r="G3436">
        <v>12</v>
      </c>
      <c r="H3436" t="s">
        <v>6232</v>
      </c>
      <c r="I3436" t="s">
        <v>21275</v>
      </c>
      <c r="J3436">
        <v>16935</v>
      </c>
      <c r="K3436">
        <v>5</v>
      </c>
      <c r="L3436" t="s">
        <v>12862</v>
      </c>
      <c r="M3436" t="s">
        <v>21276</v>
      </c>
      <c r="N3436">
        <v>28</v>
      </c>
      <c r="O3436" t="s">
        <v>21277</v>
      </c>
      <c r="P3436" t="s">
        <v>102</v>
      </c>
      <c r="R3436">
        <v>2515420</v>
      </c>
      <c r="T3436" t="s">
        <v>6324</v>
      </c>
      <c r="V3436" t="s">
        <v>21278</v>
      </c>
      <c r="W3436">
        <v>28563</v>
      </c>
    </row>
    <row r="3437" spans="1:23" x14ac:dyDescent="0.25">
      <c r="A3437" t="s">
        <v>21279</v>
      </c>
      <c r="B3437">
        <v>1</v>
      </c>
      <c r="C3437" t="s">
        <v>21280</v>
      </c>
      <c r="D3437" t="s">
        <v>31</v>
      </c>
      <c r="F3437" t="s">
        <v>6199</v>
      </c>
      <c r="G3437">
        <v>19</v>
      </c>
      <c r="H3437" t="s">
        <v>7341</v>
      </c>
      <c r="I3437" t="s">
        <v>21280</v>
      </c>
      <c r="K3437">
        <v>1</v>
      </c>
      <c r="L3437" t="s">
        <v>6665</v>
      </c>
      <c r="M3437" t="s">
        <v>21281</v>
      </c>
      <c r="N3437">
        <v>24</v>
      </c>
      <c r="O3437" t="s">
        <v>21282</v>
      </c>
      <c r="P3437" t="s">
        <v>31</v>
      </c>
      <c r="T3437" t="s">
        <v>6346</v>
      </c>
      <c r="V3437" t="s">
        <v>17442</v>
      </c>
    </row>
    <row r="3438" spans="1:23" x14ac:dyDescent="0.25">
      <c r="A3438" t="s">
        <v>598</v>
      </c>
      <c r="B3438">
        <v>1</v>
      </c>
      <c r="C3438" t="s">
        <v>21283</v>
      </c>
      <c r="D3438" t="s">
        <v>31</v>
      </c>
      <c r="F3438" t="s">
        <v>6231</v>
      </c>
      <c r="G3438">
        <v>0</v>
      </c>
      <c r="H3438" t="s">
        <v>8162</v>
      </c>
      <c r="I3438" t="s">
        <v>21283</v>
      </c>
      <c r="J3438">
        <v>16603</v>
      </c>
      <c r="K3438">
        <v>8</v>
      </c>
      <c r="L3438" t="s">
        <v>8103</v>
      </c>
      <c r="M3438" t="s">
        <v>12827</v>
      </c>
      <c r="N3438">
        <v>30</v>
      </c>
      <c r="O3438" t="s">
        <v>21284</v>
      </c>
      <c r="P3438" t="s">
        <v>31</v>
      </c>
      <c r="R3438">
        <v>16684</v>
      </c>
      <c r="T3438" t="s">
        <v>6332</v>
      </c>
      <c r="V3438" t="s">
        <v>21285</v>
      </c>
      <c r="W3438">
        <v>27506</v>
      </c>
    </row>
    <row r="3439" spans="1:23" x14ac:dyDescent="0.25">
      <c r="A3439" t="s">
        <v>21286</v>
      </c>
      <c r="B3439">
        <v>1</v>
      </c>
      <c r="C3439" t="s">
        <v>21287</v>
      </c>
      <c r="D3439" t="s">
        <v>102</v>
      </c>
      <c r="F3439" t="s">
        <v>6199</v>
      </c>
      <c r="G3439">
        <v>11</v>
      </c>
      <c r="H3439" t="s">
        <v>6690</v>
      </c>
      <c r="I3439" t="s">
        <v>21287</v>
      </c>
      <c r="J3439">
        <v>28528</v>
      </c>
      <c r="K3439">
        <v>0</v>
      </c>
      <c r="L3439" t="s">
        <v>21288</v>
      </c>
      <c r="M3439" t="s">
        <v>21289</v>
      </c>
      <c r="O3439" t="s">
        <v>21290</v>
      </c>
      <c r="P3439" t="s">
        <v>102</v>
      </c>
      <c r="T3439" t="s">
        <v>6346</v>
      </c>
      <c r="U3439" t="s">
        <v>2246</v>
      </c>
    </row>
    <row r="3440" spans="1:23" x14ac:dyDescent="0.25">
      <c r="A3440" t="s">
        <v>755</v>
      </c>
      <c r="B3440">
        <v>1</v>
      </c>
      <c r="C3440" t="s">
        <v>21291</v>
      </c>
      <c r="D3440" t="s">
        <v>102</v>
      </c>
      <c r="E3440" t="s">
        <v>21292</v>
      </c>
      <c r="F3440" t="s">
        <v>6231</v>
      </c>
      <c r="G3440">
        <v>89</v>
      </c>
      <c r="H3440" t="s">
        <v>6776</v>
      </c>
      <c r="I3440" t="s">
        <v>21291</v>
      </c>
      <c r="J3440">
        <v>18257</v>
      </c>
      <c r="K3440">
        <v>6</v>
      </c>
      <c r="L3440" t="s">
        <v>8376</v>
      </c>
      <c r="M3440" t="s">
        <v>9147</v>
      </c>
      <c r="N3440">
        <v>26</v>
      </c>
      <c r="O3440" t="s">
        <v>21293</v>
      </c>
      <c r="P3440" t="s">
        <v>102</v>
      </c>
      <c r="R3440">
        <v>3051400</v>
      </c>
      <c r="T3440" t="s">
        <v>6313</v>
      </c>
      <c r="V3440" t="s">
        <v>18494</v>
      </c>
      <c r="W3440">
        <v>29791</v>
      </c>
    </row>
    <row r="3441" spans="1:23" x14ac:dyDescent="0.25">
      <c r="A3441" t="s">
        <v>21294</v>
      </c>
      <c r="B3441">
        <v>1</v>
      </c>
      <c r="C3441" t="s">
        <v>15921</v>
      </c>
      <c r="D3441" t="s">
        <v>6610</v>
      </c>
      <c r="F3441" t="s">
        <v>6231</v>
      </c>
      <c r="G3441">
        <v>9</v>
      </c>
      <c r="H3441" t="s">
        <v>6629</v>
      </c>
      <c r="I3441" t="s">
        <v>15921</v>
      </c>
      <c r="J3441">
        <v>4130</v>
      </c>
      <c r="K3441">
        <v>14</v>
      </c>
      <c r="L3441" t="s">
        <v>20500</v>
      </c>
      <c r="M3441" t="s">
        <v>21295</v>
      </c>
      <c r="N3441">
        <v>38</v>
      </c>
      <c r="O3441" t="s">
        <v>21296</v>
      </c>
      <c r="P3441" t="s">
        <v>6610</v>
      </c>
      <c r="R3441">
        <v>3640</v>
      </c>
      <c r="T3441" t="s">
        <v>6757</v>
      </c>
      <c r="V3441" t="s">
        <v>21297</v>
      </c>
      <c r="W3441">
        <v>5998</v>
      </c>
    </row>
    <row r="3442" spans="1:23" x14ac:dyDescent="0.25">
      <c r="A3442" t="s">
        <v>472</v>
      </c>
      <c r="B3442">
        <v>1</v>
      </c>
      <c r="C3442" t="s">
        <v>21298</v>
      </c>
      <c r="D3442" t="s">
        <v>102</v>
      </c>
      <c r="E3442" t="s">
        <v>21299</v>
      </c>
      <c r="F3442" t="s">
        <v>6199</v>
      </c>
      <c r="G3442">
        <v>15</v>
      </c>
      <c r="H3442" t="s">
        <v>6611</v>
      </c>
      <c r="I3442" t="s">
        <v>21298</v>
      </c>
      <c r="J3442">
        <v>19811</v>
      </c>
      <c r="K3442">
        <v>5</v>
      </c>
      <c r="L3442" t="s">
        <v>21300</v>
      </c>
      <c r="M3442" t="s">
        <v>21301</v>
      </c>
      <c r="N3442">
        <v>29</v>
      </c>
      <c r="O3442" t="s">
        <v>21302</v>
      </c>
      <c r="P3442" t="s">
        <v>102</v>
      </c>
      <c r="R3442">
        <v>3046320</v>
      </c>
      <c r="T3442" t="s">
        <v>6227</v>
      </c>
      <c r="V3442" t="s">
        <v>9626</v>
      </c>
      <c r="W3442">
        <v>31198</v>
      </c>
    </row>
    <row r="3443" spans="1:23" x14ac:dyDescent="0.25">
      <c r="A3443" t="s">
        <v>1239</v>
      </c>
      <c r="B3443">
        <v>1</v>
      </c>
      <c r="C3443" t="s">
        <v>1238</v>
      </c>
      <c r="D3443" t="s">
        <v>102</v>
      </c>
      <c r="F3443" t="s">
        <v>6199</v>
      </c>
      <c r="G3443">
        <v>17</v>
      </c>
      <c r="H3443" t="s">
        <v>6807</v>
      </c>
      <c r="I3443" t="s">
        <v>1238</v>
      </c>
      <c r="J3443">
        <v>25003</v>
      </c>
      <c r="K3443">
        <v>2</v>
      </c>
      <c r="L3443" t="s">
        <v>8974</v>
      </c>
      <c r="M3443" t="s">
        <v>21303</v>
      </c>
      <c r="N3443">
        <v>25</v>
      </c>
      <c r="O3443" t="s">
        <v>21304</v>
      </c>
      <c r="P3443" t="s">
        <v>102</v>
      </c>
      <c r="Q3443" t="s">
        <v>6922</v>
      </c>
      <c r="S3443">
        <v>4</v>
      </c>
      <c r="T3443" t="s">
        <v>6204</v>
      </c>
      <c r="U3443" t="s">
        <v>2224</v>
      </c>
      <c r="V3443" t="s">
        <v>10636</v>
      </c>
    </row>
    <row r="3444" spans="1:23" x14ac:dyDescent="0.25">
      <c r="A3444" t="s">
        <v>269</v>
      </c>
      <c r="B3444">
        <v>1</v>
      </c>
      <c r="C3444" t="s">
        <v>5483</v>
      </c>
      <c r="D3444" t="s">
        <v>102</v>
      </c>
      <c r="E3444" t="s">
        <v>21305</v>
      </c>
      <c r="F3444" t="s">
        <v>6199</v>
      </c>
      <c r="G3444">
        <v>80</v>
      </c>
      <c r="H3444" t="s">
        <v>11903</v>
      </c>
      <c r="I3444" t="s">
        <v>5483</v>
      </c>
      <c r="J3444">
        <v>18992</v>
      </c>
      <c r="K3444">
        <v>5</v>
      </c>
      <c r="L3444" t="s">
        <v>21306</v>
      </c>
      <c r="M3444" t="s">
        <v>16605</v>
      </c>
      <c r="N3444">
        <v>29</v>
      </c>
      <c r="O3444" t="s">
        <v>21307</v>
      </c>
      <c r="P3444" t="s">
        <v>102</v>
      </c>
      <c r="R3444">
        <v>3892889</v>
      </c>
      <c r="T3444" t="s">
        <v>6264</v>
      </c>
      <c r="V3444" t="s">
        <v>9859</v>
      </c>
      <c r="W3444">
        <v>30223</v>
      </c>
    </row>
    <row r="3445" spans="1:23" x14ac:dyDescent="0.25">
      <c r="A3445" t="s">
        <v>21308</v>
      </c>
      <c r="B3445">
        <v>1</v>
      </c>
      <c r="C3445" t="s">
        <v>21309</v>
      </c>
      <c r="D3445" t="s">
        <v>64</v>
      </c>
      <c r="F3445" t="s">
        <v>6199</v>
      </c>
      <c r="G3445">
        <v>34</v>
      </c>
      <c r="H3445" t="s">
        <v>6405</v>
      </c>
      <c r="I3445" t="s">
        <v>21309</v>
      </c>
      <c r="J3445">
        <v>24939</v>
      </c>
      <c r="K3445">
        <v>2</v>
      </c>
      <c r="L3445" t="s">
        <v>11246</v>
      </c>
      <c r="M3445" t="s">
        <v>21310</v>
      </c>
      <c r="N3445">
        <v>23</v>
      </c>
      <c r="O3445" t="s">
        <v>21311</v>
      </c>
      <c r="P3445" t="s">
        <v>64</v>
      </c>
      <c r="S3445">
        <v>6</v>
      </c>
      <c r="T3445" t="s">
        <v>6264</v>
      </c>
      <c r="U3445" t="s">
        <v>2311</v>
      </c>
      <c r="V3445" t="s">
        <v>21312</v>
      </c>
    </row>
    <row r="3446" spans="1:23" x14ac:dyDescent="0.25">
      <c r="A3446" t="s">
        <v>1576</v>
      </c>
      <c r="B3446">
        <v>1</v>
      </c>
      <c r="C3446" t="s">
        <v>1575</v>
      </c>
      <c r="D3446" t="s">
        <v>102</v>
      </c>
      <c r="F3446" t="s">
        <v>6199</v>
      </c>
      <c r="G3446">
        <v>0</v>
      </c>
      <c r="H3446" t="s">
        <v>7411</v>
      </c>
      <c r="I3446" t="s">
        <v>1575</v>
      </c>
      <c r="J3446">
        <v>24964</v>
      </c>
      <c r="K3446">
        <v>2</v>
      </c>
      <c r="L3446" t="s">
        <v>9575</v>
      </c>
      <c r="M3446" t="s">
        <v>13178</v>
      </c>
      <c r="N3446">
        <v>23</v>
      </c>
      <c r="O3446" t="s">
        <v>21313</v>
      </c>
      <c r="P3446" t="s">
        <v>102</v>
      </c>
      <c r="S3446">
        <v>4</v>
      </c>
      <c r="T3446" t="s">
        <v>6204</v>
      </c>
      <c r="U3446" t="s">
        <v>2233</v>
      </c>
      <c r="V3446" t="s">
        <v>21314</v>
      </c>
    </row>
    <row r="3447" spans="1:23" x14ac:dyDescent="0.25">
      <c r="A3447" t="s">
        <v>21315</v>
      </c>
      <c r="B3447">
        <v>1</v>
      </c>
      <c r="C3447" t="s">
        <v>21316</v>
      </c>
      <c r="D3447" t="s">
        <v>102</v>
      </c>
      <c r="F3447" t="s">
        <v>6199</v>
      </c>
      <c r="G3447">
        <v>0</v>
      </c>
      <c r="H3447" t="s">
        <v>6776</v>
      </c>
      <c r="I3447" t="s">
        <v>21316</v>
      </c>
      <c r="K3447">
        <v>1</v>
      </c>
      <c r="L3447" t="s">
        <v>7502</v>
      </c>
      <c r="M3447" t="s">
        <v>21317</v>
      </c>
      <c r="N3447">
        <v>25</v>
      </c>
      <c r="O3447" t="s">
        <v>21318</v>
      </c>
      <c r="P3447" t="s">
        <v>102</v>
      </c>
      <c r="T3447" t="s">
        <v>6346</v>
      </c>
      <c r="V3447" t="s">
        <v>21319</v>
      </c>
    </row>
    <row r="3448" spans="1:23" x14ac:dyDescent="0.25">
      <c r="A3448" t="s">
        <v>21320</v>
      </c>
      <c r="B3448">
        <v>1</v>
      </c>
      <c r="C3448" t="s">
        <v>21321</v>
      </c>
      <c r="D3448" t="s">
        <v>6610</v>
      </c>
      <c r="F3448" t="s">
        <v>6199</v>
      </c>
      <c r="G3448">
        <v>59</v>
      </c>
      <c r="H3448" t="s">
        <v>6342</v>
      </c>
      <c r="I3448" t="s">
        <v>21321</v>
      </c>
      <c r="J3448">
        <v>22144</v>
      </c>
      <c r="K3448">
        <v>2</v>
      </c>
      <c r="L3448" t="s">
        <v>6958</v>
      </c>
      <c r="M3448" t="s">
        <v>21322</v>
      </c>
      <c r="N3448">
        <v>25</v>
      </c>
      <c r="O3448" t="s">
        <v>21323</v>
      </c>
      <c r="P3448" t="s">
        <v>6610</v>
      </c>
      <c r="R3448">
        <v>3916449</v>
      </c>
      <c r="T3448" t="s">
        <v>6313</v>
      </c>
      <c r="V3448" t="s">
        <v>21324</v>
      </c>
      <c r="W3448">
        <v>32898</v>
      </c>
    </row>
    <row r="3449" spans="1:23" x14ac:dyDescent="0.25">
      <c r="A3449" t="s">
        <v>452</v>
      </c>
      <c r="B3449">
        <v>1</v>
      </c>
      <c r="C3449" t="s">
        <v>21325</v>
      </c>
      <c r="D3449" t="s">
        <v>102</v>
      </c>
      <c r="E3449" t="s">
        <v>21326</v>
      </c>
      <c r="F3449" t="s">
        <v>21327</v>
      </c>
      <c r="G3449">
        <v>16</v>
      </c>
      <c r="H3449" t="s">
        <v>6215</v>
      </c>
      <c r="I3449" t="s">
        <v>21325</v>
      </c>
      <c r="J3449">
        <v>16567</v>
      </c>
      <c r="K3449">
        <v>6</v>
      </c>
      <c r="L3449" t="s">
        <v>6240</v>
      </c>
      <c r="M3449" t="s">
        <v>13178</v>
      </c>
      <c r="N3449">
        <v>28</v>
      </c>
      <c r="O3449" t="s">
        <v>21328</v>
      </c>
      <c r="P3449" t="s">
        <v>102</v>
      </c>
      <c r="R3449">
        <v>17127</v>
      </c>
      <c r="T3449" t="s">
        <v>6272</v>
      </c>
      <c r="V3449" t="s">
        <v>21329</v>
      </c>
      <c r="W3449">
        <v>27921</v>
      </c>
    </row>
    <row r="3450" spans="1:23" x14ac:dyDescent="0.25">
      <c r="A3450" t="s">
        <v>987</v>
      </c>
      <c r="B3450">
        <v>1</v>
      </c>
      <c r="C3450" t="s">
        <v>21330</v>
      </c>
      <c r="D3450" t="s">
        <v>29</v>
      </c>
      <c r="E3450" t="s">
        <v>21331</v>
      </c>
      <c r="F3450" t="s">
        <v>6925</v>
      </c>
      <c r="G3450">
        <v>3</v>
      </c>
      <c r="H3450" t="s">
        <v>7921</v>
      </c>
      <c r="I3450" t="s">
        <v>21330</v>
      </c>
      <c r="J3450">
        <v>2428</v>
      </c>
      <c r="K3450">
        <v>17</v>
      </c>
      <c r="L3450" t="s">
        <v>11246</v>
      </c>
      <c r="M3450" t="s">
        <v>13884</v>
      </c>
      <c r="N3450">
        <v>40</v>
      </c>
      <c r="O3450" t="s">
        <v>21332</v>
      </c>
      <c r="P3450" t="s">
        <v>29</v>
      </c>
      <c r="R3450">
        <v>4459</v>
      </c>
      <c r="T3450" t="s">
        <v>6742</v>
      </c>
      <c r="V3450" t="s">
        <v>21333</v>
      </c>
      <c r="W3450">
        <v>6337</v>
      </c>
    </row>
    <row r="3451" spans="1:23" x14ac:dyDescent="0.25">
      <c r="A3451" t="s">
        <v>5101</v>
      </c>
      <c r="B3451">
        <v>1</v>
      </c>
      <c r="C3451" t="s">
        <v>5100</v>
      </c>
      <c r="D3451" t="s">
        <v>102</v>
      </c>
      <c r="F3451" t="s">
        <v>6231</v>
      </c>
      <c r="G3451">
        <v>88</v>
      </c>
      <c r="H3451" t="s">
        <v>6807</v>
      </c>
      <c r="I3451" t="s">
        <v>5100</v>
      </c>
      <c r="J3451">
        <v>24221</v>
      </c>
      <c r="K3451">
        <v>3</v>
      </c>
      <c r="L3451" t="s">
        <v>7570</v>
      </c>
      <c r="M3451" t="s">
        <v>21334</v>
      </c>
      <c r="N3451">
        <v>26</v>
      </c>
      <c r="O3451" t="s">
        <v>21335</v>
      </c>
      <c r="P3451" t="s">
        <v>102</v>
      </c>
      <c r="Q3451" t="s">
        <v>7628</v>
      </c>
      <c r="S3451">
        <v>9</v>
      </c>
      <c r="T3451" t="s">
        <v>6227</v>
      </c>
      <c r="U3451" t="s">
        <v>2217</v>
      </c>
      <c r="V3451" t="s">
        <v>21336</v>
      </c>
    </row>
    <row r="3452" spans="1:23" x14ac:dyDescent="0.25">
      <c r="A3452" t="s">
        <v>21337</v>
      </c>
      <c r="B3452">
        <v>1</v>
      </c>
      <c r="C3452" t="s">
        <v>21338</v>
      </c>
      <c r="D3452" t="s">
        <v>126</v>
      </c>
      <c r="F3452" t="s">
        <v>6199</v>
      </c>
      <c r="G3452">
        <v>0</v>
      </c>
      <c r="H3452" t="s">
        <v>6351</v>
      </c>
      <c r="I3452" t="s">
        <v>21338</v>
      </c>
      <c r="K3452">
        <v>2</v>
      </c>
      <c r="L3452" t="s">
        <v>6018</v>
      </c>
      <c r="M3452" t="s">
        <v>21339</v>
      </c>
      <c r="N3452">
        <v>23</v>
      </c>
      <c r="O3452" t="s">
        <v>21340</v>
      </c>
      <c r="P3452" t="s">
        <v>126</v>
      </c>
      <c r="T3452" t="s">
        <v>6363</v>
      </c>
      <c r="V3452" t="s">
        <v>13008</v>
      </c>
    </row>
    <row r="3453" spans="1:23" x14ac:dyDescent="0.25">
      <c r="A3453" t="s">
        <v>865</v>
      </c>
      <c r="B3453">
        <v>1</v>
      </c>
      <c r="C3453" t="s">
        <v>21341</v>
      </c>
      <c r="D3453" t="s">
        <v>6787</v>
      </c>
      <c r="E3453" t="s">
        <v>21342</v>
      </c>
      <c r="F3453" t="s">
        <v>6199</v>
      </c>
      <c r="G3453">
        <v>83</v>
      </c>
      <c r="H3453" t="s">
        <v>6200</v>
      </c>
      <c r="I3453" t="s">
        <v>21341</v>
      </c>
      <c r="J3453">
        <v>20018</v>
      </c>
      <c r="K3453">
        <v>6</v>
      </c>
      <c r="L3453" t="s">
        <v>6304</v>
      </c>
      <c r="M3453" t="s">
        <v>21343</v>
      </c>
      <c r="N3453">
        <v>28</v>
      </c>
      <c r="O3453" t="s">
        <v>21344</v>
      </c>
      <c r="P3453" t="s">
        <v>64</v>
      </c>
      <c r="R3453">
        <v>3125232</v>
      </c>
      <c r="T3453" t="s">
        <v>6212</v>
      </c>
      <c r="V3453" t="s">
        <v>13819</v>
      </c>
      <c r="W3453">
        <v>31207</v>
      </c>
    </row>
    <row r="3454" spans="1:23" x14ac:dyDescent="0.25">
      <c r="A3454" t="s">
        <v>21345</v>
      </c>
      <c r="B3454">
        <v>1</v>
      </c>
      <c r="C3454" t="s">
        <v>21346</v>
      </c>
      <c r="D3454" t="s">
        <v>126</v>
      </c>
      <c r="F3454" t="s">
        <v>6199</v>
      </c>
      <c r="H3454" t="s">
        <v>2866</v>
      </c>
      <c r="I3454" t="s">
        <v>21346</v>
      </c>
      <c r="K3454">
        <v>1</v>
      </c>
      <c r="L3454" t="s">
        <v>6015</v>
      </c>
      <c r="M3454" t="s">
        <v>21347</v>
      </c>
      <c r="N3454">
        <v>24</v>
      </c>
      <c r="O3454" t="s">
        <v>21348</v>
      </c>
      <c r="P3454" t="s">
        <v>126</v>
      </c>
      <c r="T3454" t="s">
        <v>7484</v>
      </c>
      <c r="V3454" t="s">
        <v>21349</v>
      </c>
    </row>
    <row r="3455" spans="1:23" x14ac:dyDescent="0.25">
      <c r="A3455" t="s">
        <v>608</v>
      </c>
      <c r="B3455">
        <v>1</v>
      </c>
      <c r="C3455" t="s">
        <v>21350</v>
      </c>
      <c r="D3455" t="s">
        <v>126</v>
      </c>
      <c r="E3455" t="s">
        <v>21351</v>
      </c>
      <c r="F3455" t="s">
        <v>6925</v>
      </c>
      <c r="G3455">
        <v>83</v>
      </c>
      <c r="H3455" t="s">
        <v>6746</v>
      </c>
      <c r="I3455" t="s">
        <v>21350</v>
      </c>
      <c r="J3455">
        <v>16884</v>
      </c>
      <c r="K3455">
        <v>5</v>
      </c>
      <c r="L3455" t="s">
        <v>10124</v>
      </c>
      <c r="M3455" t="s">
        <v>21352</v>
      </c>
      <c r="N3455">
        <v>29</v>
      </c>
      <c r="O3455" t="s">
        <v>21353</v>
      </c>
      <c r="P3455" t="s">
        <v>21354</v>
      </c>
      <c r="R3455">
        <v>3052066</v>
      </c>
      <c r="T3455" t="s">
        <v>6249</v>
      </c>
      <c r="V3455" t="s">
        <v>21355</v>
      </c>
      <c r="W3455">
        <v>28511</v>
      </c>
    </row>
    <row r="3456" spans="1:23" x14ac:dyDescent="0.25">
      <c r="A3456" t="s">
        <v>2336</v>
      </c>
      <c r="B3456">
        <v>1</v>
      </c>
      <c r="C3456" t="s">
        <v>2702</v>
      </c>
      <c r="D3456" t="s">
        <v>126</v>
      </c>
      <c r="F3456" t="s">
        <v>6199</v>
      </c>
      <c r="G3456">
        <v>89</v>
      </c>
      <c r="H3456" t="s">
        <v>6208</v>
      </c>
      <c r="I3456" t="s">
        <v>2702</v>
      </c>
      <c r="J3456">
        <v>26793</v>
      </c>
      <c r="K3456">
        <v>0</v>
      </c>
      <c r="L3456" t="s">
        <v>7861</v>
      </c>
      <c r="M3456" t="s">
        <v>21356</v>
      </c>
      <c r="N3456">
        <v>22</v>
      </c>
      <c r="O3456" t="s">
        <v>21357</v>
      </c>
      <c r="P3456" t="s">
        <v>126</v>
      </c>
      <c r="S3456">
        <v>4</v>
      </c>
      <c r="T3456" t="s">
        <v>7484</v>
      </c>
      <c r="U3456" t="s">
        <v>2322</v>
      </c>
      <c r="V3456" t="s">
        <v>21358</v>
      </c>
    </row>
    <row r="3457" spans="1:23" x14ac:dyDescent="0.25">
      <c r="A3457" t="s">
        <v>21359</v>
      </c>
      <c r="B3457">
        <v>1</v>
      </c>
      <c r="C3457" t="s">
        <v>21360</v>
      </c>
      <c r="D3457" t="s">
        <v>126</v>
      </c>
      <c r="F3457" t="s">
        <v>6199</v>
      </c>
      <c r="G3457">
        <v>88</v>
      </c>
      <c r="H3457" t="s">
        <v>6658</v>
      </c>
      <c r="I3457" t="s">
        <v>21360</v>
      </c>
      <c r="J3457">
        <v>25969</v>
      </c>
      <c r="K3457">
        <v>1</v>
      </c>
      <c r="L3457" t="s">
        <v>6754</v>
      </c>
      <c r="M3457" t="s">
        <v>21361</v>
      </c>
      <c r="N3457">
        <v>23</v>
      </c>
      <c r="O3457" t="s">
        <v>21362</v>
      </c>
      <c r="P3457" t="s">
        <v>126</v>
      </c>
      <c r="S3457">
        <v>5</v>
      </c>
      <c r="T3457" t="s">
        <v>6363</v>
      </c>
      <c r="U3457" t="s">
        <v>62</v>
      </c>
      <c r="V3457" t="s">
        <v>21363</v>
      </c>
    </row>
    <row r="3458" spans="1:23" x14ac:dyDescent="0.25">
      <c r="A3458" t="s">
        <v>21364</v>
      </c>
      <c r="B3458">
        <v>1</v>
      </c>
      <c r="C3458" t="s">
        <v>21365</v>
      </c>
      <c r="D3458" t="s">
        <v>64</v>
      </c>
      <c r="E3458" t="s">
        <v>21366</v>
      </c>
      <c r="F3458" t="s">
        <v>6199</v>
      </c>
      <c r="G3458">
        <v>49</v>
      </c>
      <c r="H3458" t="s">
        <v>6276</v>
      </c>
      <c r="I3458" t="s">
        <v>21365</v>
      </c>
      <c r="J3458">
        <v>20624</v>
      </c>
      <c r="K3458">
        <v>4</v>
      </c>
      <c r="L3458" t="s">
        <v>7898</v>
      </c>
      <c r="M3458" t="s">
        <v>6444</v>
      </c>
      <c r="N3458">
        <v>26</v>
      </c>
      <c r="O3458" t="s">
        <v>21367</v>
      </c>
      <c r="P3458" t="s">
        <v>64</v>
      </c>
      <c r="R3458">
        <v>3127374</v>
      </c>
      <c r="T3458" t="s">
        <v>6346</v>
      </c>
      <c r="V3458" t="s">
        <v>21368</v>
      </c>
      <c r="W3458">
        <v>31704</v>
      </c>
    </row>
    <row r="3459" spans="1:23" x14ac:dyDescent="0.25">
      <c r="A3459" t="s">
        <v>21369</v>
      </c>
      <c r="B3459">
        <v>1</v>
      </c>
      <c r="C3459" t="s">
        <v>21370</v>
      </c>
      <c r="D3459" t="s">
        <v>126</v>
      </c>
      <c r="F3459" t="s">
        <v>6199</v>
      </c>
      <c r="G3459">
        <v>82</v>
      </c>
      <c r="H3459" t="s">
        <v>6208</v>
      </c>
      <c r="I3459" t="s">
        <v>21370</v>
      </c>
      <c r="J3459">
        <v>22284</v>
      </c>
      <c r="K3459">
        <v>3</v>
      </c>
      <c r="L3459" t="s">
        <v>7839</v>
      </c>
      <c r="M3459" t="s">
        <v>21371</v>
      </c>
      <c r="N3459">
        <v>26</v>
      </c>
      <c r="O3459" t="s">
        <v>21372</v>
      </c>
      <c r="P3459" t="s">
        <v>126</v>
      </c>
      <c r="R3459">
        <v>3930900</v>
      </c>
      <c r="T3459" t="s">
        <v>6204</v>
      </c>
      <c r="V3459" t="s">
        <v>21373</v>
      </c>
      <c r="W3459">
        <v>33124</v>
      </c>
    </row>
    <row r="3460" spans="1:23" x14ac:dyDescent="0.25">
      <c r="A3460" t="s">
        <v>1780</v>
      </c>
      <c r="B3460">
        <v>1</v>
      </c>
      <c r="C3460" t="s">
        <v>2613</v>
      </c>
      <c r="D3460" t="s">
        <v>126</v>
      </c>
      <c r="E3460" t="s">
        <v>21374</v>
      </c>
      <c r="F3460" t="s">
        <v>6199</v>
      </c>
      <c r="G3460">
        <v>87</v>
      </c>
      <c r="H3460" t="s">
        <v>6753</v>
      </c>
      <c r="I3460" t="s">
        <v>2613</v>
      </c>
      <c r="J3460">
        <v>20753</v>
      </c>
      <c r="K3460">
        <v>7</v>
      </c>
      <c r="L3460" t="s">
        <v>7574</v>
      </c>
      <c r="M3460" t="s">
        <v>21375</v>
      </c>
      <c r="N3460">
        <v>28</v>
      </c>
      <c r="O3460" t="s">
        <v>21376</v>
      </c>
      <c r="P3460" t="s">
        <v>126</v>
      </c>
      <c r="R3460">
        <v>4036131</v>
      </c>
      <c r="S3460">
        <v>2</v>
      </c>
      <c r="T3460" t="s">
        <v>6227</v>
      </c>
      <c r="U3460" t="s">
        <v>54</v>
      </c>
      <c r="V3460" t="s">
        <v>14678</v>
      </c>
      <c r="W3460">
        <v>31852</v>
      </c>
    </row>
    <row r="3461" spans="1:23" x14ac:dyDescent="0.25">
      <c r="A3461" t="s">
        <v>21377</v>
      </c>
      <c r="B3461">
        <v>1</v>
      </c>
      <c r="C3461" t="s">
        <v>21378</v>
      </c>
      <c r="D3461" t="s">
        <v>6610</v>
      </c>
      <c r="F3461" t="s">
        <v>6199</v>
      </c>
      <c r="G3461">
        <v>0</v>
      </c>
      <c r="H3461" t="s">
        <v>8162</v>
      </c>
      <c r="I3461" t="s">
        <v>21378</v>
      </c>
      <c r="K3461">
        <v>5</v>
      </c>
      <c r="L3461" t="s">
        <v>17215</v>
      </c>
      <c r="M3461" t="s">
        <v>21379</v>
      </c>
      <c r="N3461">
        <v>56</v>
      </c>
      <c r="O3461" t="s">
        <v>21380</v>
      </c>
      <c r="P3461" t="s">
        <v>6610</v>
      </c>
      <c r="T3461" t="s">
        <v>6264</v>
      </c>
      <c r="V3461" t="s">
        <v>21381</v>
      </c>
    </row>
    <row r="3462" spans="1:23" x14ac:dyDescent="0.25">
      <c r="A3462" t="s">
        <v>21382</v>
      </c>
      <c r="B3462">
        <v>1</v>
      </c>
      <c r="C3462" t="s">
        <v>21383</v>
      </c>
      <c r="D3462" t="s">
        <v>31</v>
      </c>
      <c r="F3462" t="s">
        <v>6199</v>
      </c>
      <c r="G3462">
        <v>30</v>
      </c>
      <c r="H3462" t="s">
        <v>6697</v>
      </c>
      <c r="I3462" t="s">
        <v>21383</v>
      </c>
      <c r="J3462">
        <v>26107</v>
      </c>
      <c r="K3462">
        <v>1</v>
      </c>
      <c r="L3462" t="s">
        <v>7839</v>
      </c>
      <c r="M3462" t="s">
        <v>21384</v>
      </c>
      <c r="N3462">
        <v>25</v>
      </c>
      <c r="O3462" t="s">
        <v>21385</v>
      </c>
      <c r="P3462" t="s">
        <v>31</v>
      </c>
      <c r="S3462">
        <v>1</v>
      </c>
      <c r="T3462" t="s">
        <v>6313</v>
      </c>
      <c r="U3462" t="s">
        <v>92</v>
      </c>
      <c r="V3462" t="s">
        <v>21386</v>
      </c>
    </row>
    <row r="3463" spans="1:23" x14ac:dyDescent="0.25">
      <c r="A3463" t="s">
        <v>21387</v>
      </c>
      <c r="B3463">
        <v>1</v>
      </c>
      <c r="C3463" t="s">
        <v>21388</v>
      </c>
      <c r="D3463" t="s">
        <v>126</v>
      </c>
      <c r="F3463" t="s">
        <v>6199</v>
      </c>
      <c r="G3463">
        <v>86</v>
      </c>
      <c r="H3463" t="s">
        <v>6208</v>
      </c>
      <c r="I3463" t="s">
        <v>21388</v>
      </c>
      <c r="J3463">
        <v>25873</v>
      </c>
      <c r="K3463">
        <v>1</v>
      </c>
      <c r="L3463" t="s">
        <v>6801</v>
      </c>
      <c r="M3463" t="s">
        <v>21389</v>
      </c>
      <c r="N3463">
        <v>25</v>
      </c>
      <c r="O3463" t="s">
        <v>21390</v>
      </c>
      <c r="P3463" t="s">
        <v>126</v>
      </c>
      <c r="Q3463" t="s">
        <v>6922</v>
      </c>
      <c r="T3463" t="s">
        <v>6363</v>
      </c>
      <c r="U3463" t="s">
        <v>28</v>
      </c>
      <c r="V3463" t="s">
        <v>6923</v>
      </c>
    </row>
    <row r="3464" spans="1:23" x14ac:dyDescent="0.25">
      <c r="A3464" t="s">
        <v>2532</v>
      </c>
      <c r="B3464">
        <v>1</v>
      </c>
      <c r="C3464" t="s">
        <v>2843</v>
      </c>
      <c r="D3464" t="s">
        <v>29</v>
      </c>
      <c r="F3464" t="s">
        <v>6199</v>
      </c>
      <c r="G3464">
        <v>14</v>
      </c>
      <c r="H3464" t="s">
        <v>6647</v>
      </c>
      <c r="I3464" t="s">
        <v>2843</v>
      </c>
      <c r="J3464">
        <v>26048</v>
      </c>
      <c r="K3464">
        <v>1</v>
      </c>
      <c r="L3464" t="s">
        <v>9942</v>
      </c>
      <c r="M3464" t="s">
        <v>21391</v>
      </c>
      <c r="N3464">
        <v>23</v>
      </c>
      <c r="O3464" t="s">
        <v>21392</v>
      </c>
      <c r="P3464" t="s">
        <v>29</v>
      </c>
      <c r="S3464">
        <v>2</v>
      </c>
      <c r="T3464" t="s">
        <v>6212</v>
      </c>
      <c r="U3464" t="s">
        <v>2210</v>
      </c>
      <c r="V3464" t="s">
        <v>9874</v>
      </c>
    </row>
    <row r="3465" spans="1:23" x14ac:dyDescent="0.25">
      <c r="A3465" t="s">
        <v>21393</v>
      </c>
      <c r="B3465">
        <v>1</v>
      </c>
      <c r="C3465" t="s">
        <v>21394</v>
      </c>
      <c r="D3465" t="s">
        <v>29</v>
      </c>
      <c r="E3465" t="s">
        <v>21395</v>
      </c>
      <c r="F3465" t="s">
        <v>6199</v>
      </c>
      <c r="G3465">
        <v>4</v>
      </c>
      <c r="H3465" t="s">
        <v>6471</v>
      </c>
      <c r="I3465" t="s">
        <v>21394</v>
      </c>
      <c r="J3465">
        <v>21612</v>
      </c>
      <c r="K3465">
        <v>4</v>
      </c>
      <c r="L3465" t="s">
        <v>7095</v>
      </c>
      <c r="M3465" t="s">
        <v>21396</v>
      </c>
      <c r="N3465">
        <v>25</v>
      </c>
      <c r="O3465" t="s">
        <v>21397</v>
      </c>
      <c r="P3465" t="s">
        <v>29</v>
      </c>
      <c r="R3465">
        <v>4242418</v>
      </c>
      <c r="T3465" t="s">
        <v>6204</v>
      </c>
      <c r="V3465" t="s">
        <v>16025</v>
      </c>
      <c r="W3465">
        <v>32642</v>
      </c>
    </row>
    <row r="3466" spans="1:23" x14ac:dyDescent="0.25">
      <c r="A3466" t="s">
        <v>21398</v>
      </c>
      <c r="B3466">
        <v>1</v>
      </c>
      <c r="C3466" t="s">
        <v>21399</v>
      </c>
      <c r="D3466" t="s">
        <v>102</v>
      </c>
      <c r="F3466" t="s">
        <v>6199</v>
      </c>
      <c r="G3466">
        <v>0</v>
      </c>
      <c r="H3466" t="s">
        <v>11903</v>
      </c>
      <c r="I3466" t="s">
        <v>21399</v>
      </c>
      <c r="J3466">
        <v>22380</v>
      </c>
      <c r="K3466">
        <v>2</v>
      </c>
      <c r="L3466" t="s">
        <v>12845</v>
      </c>
      <c r="M3466" t="s">
        <v>21400</v>
      </c>
      <c r="N3466">
        <v>25</v>
      </c>
      <c r="O3466" t="s">
        <v>21401</v>
      </c>
      <c r="P3466" t="s">
        <v>102</v>
      </c>
      <c r="T3466" t="s">
        <v>6346</v>
      </c>
      <c r="V3466" t="s">
        <v>12192</v>
      </c>
      <c r="W3466">
        <v>33083</v>
      </c>
    </row>
    <row r="3467" spans="1:23" x14ac:dyDescent="0.25">
      <c r="A3467" t="s">
        <v>21402</v>
      </c>
      <c r="B3467">
        <v>1</v>
      </c>
      <c r="C3467" t="s">
        <v>21403</v>
      </c>
      <c r="D3467" t="s">
        <v>29</v>
      </c>
      <c r="F3467" t="s">
        <v>6199</v>
      </c>
      <c r="G3467">
        <v>14</v>
      </c>
      <c r="H3467" t="s">
        <v>6636</v>
      </c>
      <c r="I3467" t="s">
        <v>21403</v>
      </c>
      <c r="K3467">
        <v>1</v>
      </c>
      <c r="L3467" t="s">
        <v>6368</v>
      </c>
      <c r="M3467" t="s">
        <v>10540</v>
      </c>
      <c r="N3467">
        <v>25</v>
      </c>
      <c r="O3467" t="s">
        <v>21404</v>
      </c>
      <c r="P3467" t="s">
        <v>29</v>
      </c>
      <c r="T3467" t="s">
        <v>6227</v>
      </c>
      <c r="V3467" t="s">
        <v>21405</v>
      </c>
    </row>
    <row r="3468" spans="1:23" x14ac:dyDescent="0.25">
      <c r="A3468" t="s">
        <v>21406</v>
      </c>
      <c r="B3468">
        <v>1</v>
      </c>
      <c r="C3468" t="s">
        <v>21407</v>
      </c>
      <c r="F3468" t="s">
        <v>6231</v>
      </c>
      <c r="G3468">
        <v>0</v>
      </c>
      <c r="H3468" t="s">
        <v>30</v>
      </c>
      <c r="I3468" t="s">
        <v>21407</v>
      </c>
      <c r="J3468">
        <v>17886</v>
      </c>
      <c r="K3468">
        <v>0</v>
      </c>
      <c r="L3468" t="s">
        <v>21408</v>
      </c>
      <c r="M3468" t="s">
        <v>21409</v>
      </c>
      <c r="O3468" t="s">
        <v>21410</v>
      </c>
      <c r="P3468" t="s">
        <v>30</v>
      </c>
      <c r="T3468" t="s">
        <v>30</v>
      </c>
    </row>
    <row r="3469" spans="1:23" x14ac:dyDescent="0.25">
      <c r="A3469" t="s">
        <v>21411</v>
      </c>
      <c r="B3469">
        <v>1</v>
      </c>
      <c r="C3469" t="s">
        <v>21412</v>
      </c>
      <c r="D3469" t="s">
        <v>29</v>
      </c>
      <c r="F3469" t="s">
        <v>6199</v>
      </c>
      <c r="H3469" t="s">
        <v>6739</v>
      </c>
      <c r="I3469" t="s">
        <v>21412</v>
      </c>
      <c r="K3469">
        <v>1</v>
      </c>
      <c r="L3469" t="s">
        <v>7839</v>
      </c>
      <c r="M3469" t="s">
        <v>21413</v>
      </c>
      <c r="N3469">
        <v>26</v>
      </c>
      <c r="O3469" t="s">
        <v>21414</v>
      </c>
      <c r="P3469" t="s">
        <v>29</v>
      </c>
      <c r="T3469" t="s">
        <v>6212</v>
      </c>
      <c r="V3469" t="s">
        <v>8545</v>
      </c>
    </row>
    <row r="3470" spans="1:23" x14ac:dyDescent="0.25">
      <c r="A3470" t="s">
        <v>276</v>
      </c>
      <c r="B3470">
        <v>1</v>
      </c>
      <c r="C3470" t="s">
        <v>21415</v>
      </c>
      <c r="D3470" t="s">
        <v>102</v>
      </c>
      <c r="E3470" t="s">
        <v>21416</v>
      </c>
      <c r="F3470" t="s">
        <v>6199</v>
      </c>
      <c r="G3470">
        <v>89</v>
      </c>
      <c r="H3470" t="s">
        <v>6697</v>
      </c>
      <c r="I3470" t="s">
        <v>21415</v>
      </c>
      <c r="J3470">
        <v>9906</v>
      </c>
      <c r="K3470">
        <v>14</v>
      </c>
      <c r="L3470" t="s">
        <v>14542</v>
      </c>
      <c r="M3470" t="s">
        <v>21417</v>
      </c>
      <c r="N3470">
        <v>36</v>
      </c>
      <c r="O3470" t="s">
        <v>21418</v>
      </c>
      <c r="P3470" t="s">
        <v>102</v>
      </c>
      <c r="R3470">
        <v>11674</v>
      </c>
      <c r="T3470" t="s">
        <v>6346</v>
      </c>
      <c r="V3470" t="s">
        <v>21419</v>
      </c>
      <c r="W3470">
        <v>9037</v>
      </c>
    </row>
    <row r="3471" spans="1:23" x14ac:dyDescent="0.25">
      <c r="A3471" t="s">
        <v>21420</v>
      </c>
      <c r="B3471">
        <v>1</v>
      </c>
      <c r="C3471" t="s">
        <v>21421</v>
      </c>
      <c r="D3471" t="s">
        <v>102</v>
      </c>
      <c r="E3471" t="s">
        <v>21422</v>
      </c>
      <c r="F3471" t="s">
        <v>6199</v>
      </c>
      <c r="G3471">
        <v>81</v>
      </c>
      <c r="H3471" t="s">
        <v>6336</v>
      </c>
      <c r="I3471" t="s">
        <v>21421</v>
      </c>
      <c r="J3471">
        <v>20081</v>
      </c>
      <c r="K3471">
        <v>8</v>
      </c>
      <c r="L3471" t="s">
        <v>11709</v>
      </c>
      <c r="M3471" t="s">
        <v>21423</v>
      </c>
      <c r="N3471">
        <v>30</v>
      </c>
      <c r="O3471" t="s">
        <v>21424</v>
      </c>
      <c r="P3471" t="s">
        <v>102</v>
      </c>
      <c r="R3471">
        <v>3122168</v>
      </c>
      <c r="S3471">
        <v>7</v>
      </c>
      <c r="T3471" t="s">
        <v>6219</v>
      </c>
      <c r="U3471" t="s">
        <v>2233</v>
      </c>
      <c r="V3471" t="s">
        <v>21425</v>
      </c>
      <c r="W3471">
        <v>31320</v>
      </c>
    </row>
    <row r="3472" spans="1:23" x14ac:dyDescent="0.25">
      <c r="A3472" t="s">
        <v>966</v>
      </c>
      <c r="B3472">
        <v>1</v>
      </c>
      <c r="C3472" t="s">
        <v>21426</v>
      </c>
      <c r="D3472" t="s">
        <v>29</v>
      </c>
      <c r="E3472" t="s">
        <v>21427</v>
      </c>
      <c r="F3472" t="s">
        <v>6231</v>
      </c>
      <c r="G3472">
        <v>3</v>
      </c>
      <c r="H3472" t="s">
        <v>6629</v>
      </c>
      <c r="I3472" t="s">
        <v>21426</v>
      </c>
      <c r="J3472">
        <v>20025</v>
      </c>
      <c r="K3472">
        <v>4</v>
      </c>
      <c r="L3472" t="s">
        <v>7861</v>
      </c>
      <c r="M3472" t="s">
        <v>10965</v>
      </c>
      <c r="N3472">
        <v>26</v>
      </c>
      <c r="O3472" t="s">
        <v>21428</v>
      </c>
      <c r="P3472" t="s">
        <v>29</v>
      </c>
      <c r="R3472">
        <v>3041097</v>
      </c>
      <c r="T3472" t="s">
        <v>6227</v>
      </c>
      <c r="V3472" t="s">
        <v>21429</v>
      </c>
      <c r="W3472">
        <v>31173</v>
      </c>
    </row>
    <row r="3473" spans="1:23" x14ac:dyDescent="0.25">
      <c r="A3473" t="s">
        <v>955</v>
      </c>
      <c r="B3473">
        <v>1</v>
      </c>
      <c r="C3473" t="s">
        <v>21430</v>
      </c>
      <c r="D3473" t="s">
        <v>29</v>
      </c>
      <c r="E3473" t="s">
        <v>21431</v>
      </c>
      <c r="F3473" t="s">
        <v>6925</v>
      </c>
      <c r="G3473">
        <v>0</v>
      </c>
      <c r="H3473" t="s">
        <v>6276</v>
      </c>
      <c r="I3473" t="s">
        <v>21430</v>
      </c>
      <c r="J3473">
        <v>18108</v>
      </c>
      <c r="K3473">
        <v>6</v>
      </c>
      <c r="L3473" t="s">
        <v>6754</v>
      </c>
      <c r="M3473" t="s">
        <v>21432</v>
      </c>
      <c r="N3473">
        <v>28</v>
      </c>
      <c r="O3473" t="s">
        <v>21433</v>
      </c>
      <c r="P3473" t="s">
        <v>29</v>
      </c>
      <c r="R3473">
        <v>2582424</v>
      </c>
      <c r="T3473" t="s">
        <v>6204</v>
      </c>
      <c r="V3473" t="s">
        <v>21434</v>
      </c>
      <c r="W3473">
        <v>29425</v>
      </c>
    </row>
    <row r="3474" spans="1:23" x14ac:dyDescent="0.25">
      <c r="A3474" t="s">
        <v>386</v>
      </c>
      <c r="B3474">
        <v>1</v>
      </c>
      <c r="C3474" t="s">
        <v>21435</v>
      </c>
      <c r="D3474" t="s">
        <v>102</v>
      </c>
      <c r="E3474" t="s">
        <v>21436</v>
      </c>
      <c r="F3474" t="s">
        <v>6231</v>
      </c>
      <c r="G3474">
        <v>19</v>
      </c>
      <c r="H3474" t="s">
        <v>6776</v>
      </c>
      <c r="I3474" t="s">
        <v>21435</v>
      </c>
      <c r="J3474">
        <v>18034</v>
      </c>
      <c r="K3474">
        <v>6</v>
      </c>
      <c r="L3474" t="s">
        <v>6789</v>
      </c>
      <c r="M3474" t="s">
        <v>8773</v>
      </c>
      <c r="N3474">
        <v>28</v>
      </c>
      <c r="O3474" t="s">
        <v>21437</v>
      </c>
      <c r="P3474" t="s">
        <v>102</v>
      </c>
      <c r="R3474">
        <v>2578553</v>
      </c>
      <c r="T3474" t="s">
        <v>6219</v>
      </c>
      <c r="V3474" t="s">
        <v>21438</v>
      </c>
      <c r="W3474">
        <v>29346</v>
      </c>
    </row>
    <row r="3475" spans="1:23" x14ac:dyDescent="0.25">
      <c r="A3475" t="s">
        <v>1400</v>
      </c>
      <c r="B3475">
        <v>1</v>
      </c>
      <c r="C3475" t="s">
        <v>1399</v>
      </c>
      <c r="D3475" t="s">
        <v>64</v>
      </c>
      <c r="F3475" t="s">
        <v>6199</v>
      </c>
      <c r="G3475">
        <v>30</v>
      </c>
      <c r="H3475" t="s">
        <v>6296</v>
      </c>
      <c r="I3475" t="s">
        <v>1399</v>
      </c>
      <c r="J3475">
        <v>24374</v>
      </c>
      <c r="K3475">
        <v>3</v>
      </c>
      <c r="L3475" t="s">
        <v>9765</v>
      </c>
      <c r="M3475" t="s">
        <v>6338</v>
      </c>
      <c r="N3475">
        <v>26</v>
      </c>
      <c r="O3475" t="s">
        <v>21439</v>
      </c>
      <c r="P3475" t="s">
        <v>64</v>
      </c>
      <c r="S3475">
        <v>1</v>
      </c>
      <c r="T3475" t="s">
        <v>6313</v>
      </c>
      <c r="U3475" t="s">
        <v>2231</v>
      </c>
      <c r="V3475" t="s">
        <v>21440</v>
      </c>
    </row>
    <row r="3476" spans="1:23" x14ac:dyDescent="0.25">
      <c r="A3476" t="s">
        <v>21441</v>
      </c>
      <c r="B3476">
        <v>1</v>
      </c>
      <c r="C3476" t="s">
        <v>21442</v>
      </c>
      <c r="D3476" t="s">
        <v>64</v>
      </c>
      <c r="F3476" t="s">
        <v>6231</v>
      </c>
      <c r="G3476">
        <v>7</v>
      </c>
      <c r="H3476" t="s">
        <v>6315</v>
      </c>
      <c r="I3476" t="s">
        <v>21442</v>
      </c>
      <c r="J3476">
        <v>20404</v>
      </c>
      <c r="K3476">
        <v>0</v>
      </c>
      <c r="L3476" t="s">
        <v>6368</v>
      </c>
      <c r="M3476" t="s">
        <v>7258</v>
      </c>
      <c r="N3476">
        <v>24</v>
      </c>
      <c r="O3476" t="s">
        <v>21443</v>
      </c>
      <c r="P3476" t="s">
        <v>64</v>
      </c>
      <c r="R3476">
        <v>3045357</v>
      </c>
      <c r="T3476" t="s">
        <v>7359</v>
      </c>
      <c r="V3476" t="s">
        <v>21444</v>
      </c>
    </row>
    <row r="3477" spans="1:23" x14ac:dyDescent="0.25">
      <c r="A3477" t="s">
        <v>21445</v>
      </c>
      <c r="B3477">
        <v>1</v>
      </c>
      <c r="C3477" t="s">
        <v>21446</v>
      </c>
      <c r="D3477" t="s">
        <v>102</v>
      </c>
      <c r="F3477" t="s">
        <v>6199</v>
      </c>
      <c r="G3477">
        <v>28</v>
      </c>
      <c r="H3477" t="s">
        <v>7768</v>
      </c>
      <c r="I3477" t="s">
        <v>21446</v>
      </c>
      <c r="J3477">
        <v>28481</v>
      </c>
      <c r="K3477">
        <v>0</v>
      </c>
      <c r="L3477" t="s">
        <v>13235</v>
      </c>
      <c r="M3477" t="s">
        <v>20952</v>
      </c>
      <c r="O3477" t="s">
        <v>21447</v>
      </c>
      <c r="P3477" t="s">
        <v>102</v>
      </c>
      <c r="T3477" t="s">
        <v>6212</v>
      </c>
      <c r="U3477" t="s">
        <v>2236</v>
      </c>
    </row>
    <row r="3478" spans="1:23" x14ac:dyDescent="0.25">
      <c r="A3478" t="s">
        <v>21448</v>
      </c>
      <c r="B3478">
        <v>1</v>
      </c>
      <c r="C3478" t="s">
        <v>21449</v>
      </c>
      <c r="D3478" t="s">
        <v>102</v>
      </c>
      <c r="F3478" t="s">
        <v>6199</v>
      </c>
      <c r="G3478">
        <v>87</v>
      </c>
      <c r="H3478" t="s">
        <v>6367</v>
      </c>
      <c r="I3478" t="s">
        <v>21449</v>
      </c>
      <c r="J3478">
        <v>25926</v>
      </c>
      <c r="K3478">
        <v>1</v>
      </c>
      <c r="L3478" t="s">
        <v>8974</v>
      </c>
      <c r="M3478" t="s">
        <v>21450</v>
      </c>
      <c r="N3478">
        <v>24</v>
      </c>
      <c r="O3478" t="s">
        <v>21451</v>
      </c>
      <c r="P3478" t="s">
        <v>102</v>
      </c>
      <c r="S3478">
        <v>6</v>
      </c>
      <c r="T3478" t="s">
        <v>6313</v>
      </c>
      <c r="U3478" t="s">
        <v>2241</v>
      </c>
      <c r="V3478" t="s">
        <v>21452</v>
      </c>
    </row>
    <row r="3479" spans="1:23" x14ac:dyDescent="0.25">
      <c r="A3479" t="s">
        <v>21453</v>
      </c>
      <c r="B3479">
        <v>1</v>
      </c>
      <c r="C3479" t="s">
        <v>21454</v>
      </c>
      <c r="D3479" t="s">
        <v>102</v>
      </c>
      <c r="F3479" t="s">
        <v>6231</v>
      </c>
      <c r="G3479">
        <v>83</v>
      </c>
      <c r="H3479" t="s">
        <v>6636</v>
      </c>
      <c r="I3479" t="s">
        <v>21454</v>
      </c>
      <c r="J3479">
        <v>13471</v>
      </c>
      <c r="K3479">
        <v>9</v>
      </c>
      <c r="L3479" t="s">
        <v>13969</v>
      </c>
      <c r="M3479" t="s">
        <v>21455</v>
      </c>
      <c r="N3479">
        <v>34</v>
      </c>
      <c r="O3479" t="s">
        <v>21456</v>
      </c>
      <c r="P3479" t="s">
        <v>102</v>
      </c>
      <c r="R3479">
        <v>14280</v>
      </c>
      <c r="T3479" t="s">
        <v>6249</v>
      </c>
      <c r="V3479" t="s">
        <v>8910</v>
      </c>
      <c r="W3479">
        <v>25106</v>
      </c>
    </row>
    <row r="3480" spans="1:23" x14ac:dyDescent="0.25">
      <c r="A3480" t="s">
        <v>21457</v>
      </c>
      <c r="B3480">
        <v>1</v>
      </c>
      <c r="C3480" t="s">
        <v>21458</v>
      </c>
      <c r="D3480" t="s">
        <v>102</v>
      </c>
      <c r="F3480" t="s">
        <v>6199</v>
      </c>
      <c r="G3480">
        <v>30</v>
      </c>
      <c r="H3480" t="s">
        <v>8155</v>
      </c>
      <c r="I3480" t="s">
        <v>21458</v>
      </c>
      <c r="J3480">
        <v>28236</v>
      </c>
      <c r="K3480">
        <v>0</v>
      </c>
      <c r="L3480" t="s">
        <v>21459</v>
      </c>
      <c r="M3480" t="s">
        <v>21460</v>
      </c>
      <c r="O3480" t="s">
        <v>21461</v>
      </c>
      <c r="P3480" t="s">
        <v>102</v>
      </c>
      <c r="T3480" t="s">
        <v>6204</v>
      </c>
    </row>
    <row r="3481" spans="1:23" x14ac:dyDescent="0.25">
      <c r="A3481" t="s">
        <v>2395</v>
      </c>
      <c r="B3481">
        <v>1</v>
      </c>
      <c r="C3481" t="s">
        <v>2740</v>
      </c>
      <c r="D3481" t="s">
        <v>102</v>
      </c>
      <c r="F3481" t="s">
        <v>6199</v>
      </c>
      <c r="G3481">
        <v>16</v>
      </c>
      <c r="H3481" t="s">
        <v>7232</v>
      </c>
      <c r="I3481" t="s">
        <v>2740</v>
      </c>
      <c r="J3481">
        <v>23482</v>
      </c>
      <c r="K3481">
        <v>4</v>
      </c>
      <c r="L3481" t="s">
        <v>19372</v>
      </c>
      <c r="M3481" t="s">
        <v>21462</v>
      </c>
      <c r="N3481">
        <v>27</v>
      </c>
      <c r="O3481" t="s">
        <v>21463</v>
      </c>
      <c r="P3481" t="s">
        <v>102</v>
      </c>
      <c r="S3481">
        <v>5</v>
      </c>
      <c r="T3481" t="s">
        <v>6346</v>
      </c>
      <c r="U3481" t="s">
        <v>28</v>
      </c>
      <c r="V3481" t="s">
        <v>17877</v>
      </c>
    </row>
    <row r="3482" spans="1:23" x14ac:dyDescent="0.25">
      <c r="A3482" t="s">
        <v>21464</v>
      </c>
      <c r="B3482">
        <v>1</v>
      </c>
      <c r="C3482" t="s">
        <v>21465</v>
      </c>
      <c r="D3482" t="s">
        <v>102</v>
      </c>
      <c r="F3482" t="s">
        <v>6199</v>
      </c>
      <c r="G3482">
        <v>89</v>
      </c>
      <c r="H3482" t="s">
        <v>6260</v>
      </c>
      <c r="I3482" t="s">
        <v>21465</v>
      </c>
      <c r="J3482">
        <v>24572</v>
      </c>
      <c r="K3482">
        <v>2</v>
      </c>
      <c r="L3482" t="s">
        <v>21466</v>
      </c>
      <c r="M3482" t="s">
        <v>6452</v>
      </c>
      <c r="N3482">
        <v>27</v>
      </c>
      <c r="O3482" t="s">
        <v>21467</v>
      </c>
      <c r="P3482" t="s">
        <v>102</v>
      </c>
      <c r="T3482" t="s">
        <v>6264</v>
      </c>
      <c r="V3482" t="s">
        <v>21468</v>
      </c>
    </row>
    <row r="3483" spans="1:23" x14ac:dyDescent="0.25">
      <c r="A3483" t="s">
        <v>2420</v>
      </c>
      <c r="B3483">
        <v>1</v>
      </c>
      <c r="C3483" t="s">
        <v>2756</v>
      </c>
      <c r="D3483" t="s">
        <v>102</v>
      </c>
      <c r="F3483" t="s">
        <v>6199</v>
      </c>
      <c r="G3483">
        <v>86</v>
      </c>
      <c r="H3483" t="s">
        <v>6239</v>
      </c>
      <c r="I3483" t="s">
        <v>2756</v>
      </c>
      <c r="J3483">
        <v>25906</v>
      </c>
      <c r="K3483">
        <v>0</v>
      </c>
      <c r="L3483" t="s">
        <v>21469</v>
      </c>
      <c r="M3483" t="s">
        <v>8315</v>
      </c>
      <c r="N3483">
        <v>24</v>
      </c>
      <c r="O3483" t="s">
        <v>21470</v>
      </c>
      <c r="P3483" t="s">
        <v>102</v>
      </c>
      <c r="S3483">
        <v>5</v>
      </c>
      <c r="T3483" t="s">
        <v>6227</v>
      </c>
      <c r="U3483" t="s">
        <v>2231</v>
      </c>
      <c r="V3483" t="s">
        <v>21471</v>
      </c>
    </row>
    <row r="3484" spans="1:23" x14ac:dyDescent="0.25">
      <c r="A3484" t="s">
        <v>1406</v>
      </c>
      <c r="B3484">
        <v>1</v>
      </c>
      <c r="C3484" t="s">
        <v>1405</v>
      </c>
      <c r="D3484" t="s">
        <v>126</v>
      </c>
      <c r="F3484" t="s">
        <v>6199</v>
      </c>
      <c r="G3484">
        <v>18</v>
      </c>
      <c r="H3484" t="s">
        <v>6664</v>
      </c>
      <c r="I3484" t="s">
        <v>1405</v>
      </c>
      <c r="J3484">
        <v>26032</v>
      </c>
      <c r="K3484">
        <v>1</v>
      </c>
      <c r="L3484" t="s">
        <v>6913</v>
      </c>
      <c r="M3484" t="s">
        <v>21472</v>
      </c>
      <c r="N3484">
        <v>23</v>
      </c>
      <c r="O3484" t="s">
        <v>21473</v>
      </c>
      <c r="P3484" t="s">
        <v>126</v>
      </c>
      <c r="S3484">
        <v>2</v>
      </c>
      <c r="T3484" t="s">
        <v>6355</v>
      </c>
      <c r="U3484" t="s">
        <v>2278</v>
      </c>
      <c r="V3484" t="s">
        <v>13101</v>
      </c>
    </row>
    <row r="3485" spans="1:23" x14ac:dyDescent="0.25">
      <c r="A3485" t="s">
        <v>21474</v>
      </c>
      <c r="B3485">
        <v>1</v>
      </c>
      <c r="C3485" t="s">
        <v>21475</v>
      </c>
      <c r="D3485" t="s">
        <v>102</v>
      </c>
      <c r="E3485" t="s">
        <v>21476</v>
      </c>
      <c r="F3485" t="s">
        <v>6199</v>
      </c>
      <c r="G3485">
        <v>16</v>
      </c>
      <c r="H3485" t="s">
        <v>8014</v>
      </c>
      <c r="I3485" t="s">
        <v>21475</v>
      </c>
      <c r="J3485">
        <v>21289</v>
      </c>
      <c r="K3485">
        <v>3</v>
      </c>
      <c r="L3485" t="s">
        <v>11134</v>
      </c>
      <c r="M3485" t="s">
        <v>21477</v>
      </c>
      <c r="N3485">
        <v>26</v>
      </c>
      <c r="O3485" t="s">
        <v>21478</v>
      </c>
      <c r="P3485" t="s">
        <v>102</v>
      </c>
      <c r="R3485">
        <v>3957156</v>
      </c>
      <c r="T3485" t="s">
        <v>6346</v>
      </c>
      <c r="V3485" t="s">
        <v>21479</v>
      </c>
      <c r="W3485">
        <v>32109</v>
      </c>
    </row>
    <row r="3486" spans="1:23" x14ac:dyDescent="0.25">
      <c r="A3486" t="s">
        <v>616</v>
      </c>
      <c r="B3486">
        <v>1</v>
      </c>
      <c r="C3486" t="s">
        <v>21480</v>
      </c>
      <c r="D3486" t="s">
        <v>126</v>
      </c>
      <c r="E3486" t="s">
        <v>21481</v>
      </c>
      <c r="F3486" t="s">
        <v>6199</v>
      </c>
      <c r="G3486">
        <v>47</v>
      </c>
      <c r="H3486" t="s">
        <v>6351</v>
      </c>
      <c r="I3486" t="s">
        <v>21480</v>
      </c>
      <c r="J3486">
        <v>20069</v>
      </c>
      <c r="K3486">
        <v>4</v>
      </c>
      <c r="L3486" t="s">
        <v>6368</v>
      </c>
      <c r="M3486" t="s">
        <v>21482</v>
      </c>
      <c r="N3486">
        <v>26</v>
      </c>
      <c r="O3486" t="s">
        <v>21483</v>
      </c>
      <c r="P3486" t="s">
        <v>126</v>
      </c>
      <c r="R3486">
        <v>3915486</v>
      </c>
      <c r="T3486" t="s">
        <v>6355</v>
      </c>
      <c r="V3486" t="s">
        <v>16237</v>
      </c>
      <c r="W3486">
        <v>31127</v>
      </c>
    </row>
    <row r="3487" spans="1:23" x14ac:dyDescent="0.25">
      <c r="A3487" t="s">
        <v>21484</v>
      </c>
      <c r="B3487">
        <v>1</v>
      </c>
      <c r="C3487" t="s">
        <v>21485</v>
      </c>
      <c r="D3487" t="s">
        <v>64</v>
      </c>
      <c r="F3487" t="s">
        <v>6199</v>
      </c>
      <c r="G3487">
        <v>29</v>
      </c>
      <c r="H3487" t="s">
        <v>6647</v>
      </c>
      <c r="I3487" t="s">
        <v>21485</v>
      </c>
      <c r="J3487">
        <v>9329</v>
      </c>
      <c r="K3487">
        <v>1</v>
      </c>
      <c r="L3487" t="s">
        <v>21486</v>
      </c>
      <c r="M3487" t="s">
        <v>21487</v>
      </c>
      <c r="N3487">
        <v>30</v>
      </c>
      <c r="O3487" t="s">
        <v>21488</v>
      </c>
      <c r="P3487" t="s">
        <v>64</v>
      </c>
      <c r="T3487" t="s">
        <v>6324</v>
      </c>
      <c r="U3487" t="s">
        <v>68</v>
      </c>
      <c r="V3487" t="s">
        <v>21489</v>
      </c>
      <c r="W3487">
        <v>9338</v>
      </c>
    </row>
    <row r="3488" spans="1:23" x14ac:dyDescent="0.25">
      <c r="A3488" t="s">
        <v>21490</v>
      </c>
      <c r="B3488">
        <v>1</v>
      </c>
      <c r="C3488" t="s">
        <v>6346</v>
      </c>
      <c r="D3488" t="s">
        <v>102</v>
      </c>
      <c r="F3488" t="s">
        <v>6231</v>
      </c>
      <c r="G3488">
        <v>81</v>
      </c>
      <c r="H3488" t="s">
        <v>6296</v>
      </c>
      <c r="I3488" t="s">
        <v>6346</v>
      </c>
      <c r="J3488">
        <v>1986</v>
      </c>
      <c r="K3488">
        <v>14</v>
      </c>
      <c r="L3488" t="s">
        <v>8151</v>
      </c>
      <c r="M3488" t="s">
        <v>21491</v>
      </c>
      <c r="N3488">
        <v>37</v>
      </c>
      <c r="O3488" t="s">
        <v>21492</v>
      </c>
      <c r="P3488" t="s">
        <v>102</v>
      </c>
      <c r="R3488">
        <v>9695</v>
      </c>
      <c r="T3488" t="s">
        <v>6324</v>
      </c>
      <c r="V3488" t="s">
        <v>21493</v>
      </c>
      <c r="W3488">
        <v>7858</v>
      </c>
    </row>
    <row r="3489" spans="1:23" x14ac:dyDescent="0.25">
      <c r="A3489" t="s">
        <v>21494</v>
      </c>
      <c r="B3489">
        <v>1</v>
      </c>
      <c r="C3489" t="s">
        <v>21495</v>
      </c>
      <c r="D3489" t="s">
        <v>64</v>
      </c>
      <c r="F3489" t="s">
        <v>6199</v>
      </c>
      <c r="G3489">
        <v>0</v>
      </c>
      <c r="H3489" t="s">
        <v>6336</v>
      </c>
      <c r="I3489" t="s">
        <v>21495</v>
      </c>
      <c r="J3489">
        <v>21081</v>
      </c>
      <c r="K3489">
        <v>3</v>
      </c>
      <c r="L3489" t="s">
        <v>6778</v>
      </c>
      <c r="M3489" t="s">
        <v>6361</v>
      </c>
      <c r="N3489">
        <v>25</v>
      </c>
      <c r="O3489" t="s">
        <v>21496</v>
      </c>
      <c r="P3489" t="s">
        <v>64</v>
      </c>
      <c r="R3489">
        <v>3884368</v>
      </c>
      <c r="T3489" t="s">
        <v>6264</v>
      </c>
      <c r="V3489" t="s">
        <v>21497</v>
      </c>
      <c r="W3489">
        <v>32368</v>
      </c>
    </row>
    <row r="3490" spans="1:23" x14ac:dyDescent="0.25">
      <c r="A3490" t="s">
        <v>21498</v>
      </c>
      <c r="B3490">
        <v>1</v>
      </c>
      <c r="C3490" t="s">
        <v>21499</v>
      </c>
      <c r="D3490" t="s">
        <v>64</v>
      </c>
      <c r="F3490" t="s">
        <v>6199</v>
      </c>
      <c r="G3490">
        <v>38</v>
      </c>
      <c r="H3490" t="s">
        <v>8040</v>
      </c>
      <c r="I3490" t="s">
        <v>21499</v>
      </c>
      <c r="J3490">
        <v>25901</v>
      </c>
      <c r="K3490">
        <v>1</v>
      </c>
      <c r="L3490" t="s">
        <v>21500</v>
      </c>
      <c r="M3490" t="s">
        <v>8789</v>
      </c>
      <c r="N3490">
        <v>24</v>
      </c>
      <c r="O3490" t="s">
        <v>21501</v>
      </c>
      <c r="P3490" t="s">
        <v>64</v>
      </c>
      <c r="T3490" t="s">
        <v>6212</v>
      </c>
      <c r="V3490" t="s">
        <v>21502</v>
      </c>
    </row>
    <row r="3491" spans="1:23" x14ac:dyDescent="0.25">
      <c r="A3491" t="s">
        <v>21503</v>
      </c>
      <c r="B3491">
        <v>1</v>
      </c>
      <c r="C3491" t="s">
        <v>21504</v>
      </c>
      <c r="D3491" t="s">
        <v>29</v>
      </c>
      <c r="E3491" t="s">
        <v>21505</v>
      </c>
      <c r="F3491" t="s">
        <v>6199</v>
      </c>
      <c r="G3491">
        <v>0</v>
      </c>
      <c r="H3491" t="s">
        <v>6215</v>
      </c>
      <c r="I3491" t="s">
        <v>21504</v>
      </c>
      <c r="J3491">
        <v>20308</v>
      </c>
      <c r="K3491">
        <v>4</v>
      </c>
      <c r="L3491" t="s">
        <v>12621</v>
      </c>
      <c r="M3491" t="s">
        <v>21506</v>
      </c>
      <c r="N3491">
        <v>27</v>
      </c>
      <c r="O3491" t="s">
        <v>21507</v>
      </c>
      <c r="P3491" t="s">
        <v>29</v>
      </c>
      <c r="R3491">
        <v>3040134</v>
      </c>
      <c r="T3491" t="s">
        <v>6204</v>
      </c>
      <c r="V3491" t="s">
        <v>21508</v>
      </c>
      <c r="W3491">
        <v>31688</v>
      </c>
    </row>
    <row r="3492" spans="1:23" x14ac:dyDescent="0.25">
      <c r="A3492" t="s">
        <v>317</v>
      </c>
      <c r="B3492">
        <v>1</v>
      </c>
      <c r="C3492" t="s">
        <v>1326</v>
      </c>
      <c r="D3492" t="s">
        <v>126</v>
      </c>
      <c r="E3492" t="s">
        <v>21509</v>
      </c>
      <c r="F3492" t="s">
        <v>6199</v>
      </c>
      <c r="G3492">
        <v>89</v>
      </c>
      <c r="H3492" t="s">
        <v>6208</v>
      </c>
      <c r="I3492" t="s">
        <v>1326</v>
      </c>
      <c r="J3492">
        <v>19803</v>
      </c>
      <c r="K3492">
        <v>8</v>
      </c>
      <c r="L3492" t="s">
        <v>7223</v>
      </c>
      <c r="M3492" t="s">
        <v>7764</v>
      </c>
      <c r="N3492">
        <v>30</v>
      </c>
      <c r="O3492" t="s">
        <v>21510</v>
      </c>
      <c r="P3492" t="s">
        <v>126</v>
      </c>
      <c r="R3492">
        <v>3116365</v>
      </c>
      <c r="S3492">
        <v>1</v>
      </c>
      <c r="T3492" t="s">
        <v>6355</v>
      </c>
      <c r="U3492" t="s">
        <v>2221</v>
      </c>
      <c r="V3492" t="s">
        <v>21511</v>
      </c>
      <c r="W3492">
        <v>31056</v>
      </c>
    </row>
    <row r="3493" spans="1:23" x14ac:dyDescent="0.25">
      <c r="A3493" t="s">
        <v>21512</v>
      </c>
      <c r="B3493">
        <v>1</v>
      </c>
      <c r="C3493" t="s">
        <v>21513</v>
      </c>
      <c r="D3493" t="s">
        <v>64</v>
      </c>
      <c r="F3493" t="s">
        <v>6199</v>
      </c>
      <c r="G3493">
        <v>37</v>
      </c>
      <c r="H3493" t="s">
        <v>6239</v>
      </c>
      <c r="I3493" t="s">
        <v>21513</v>
      </c>
      <c r="K3493">
        <v>1</v>
      </c>
      <c r="L3493" t="s">
        <v>9936</v>
      </c>
      <c r="M3493" t="s">
        <v>21514</v>
      </c>
      <c r="N3493">
        <v>23</v>
      </c>
      <c r="O3493" t="s">
        <v>21515</v>
      </c>
      <c r="P3493" t="s">
        <v>64</v>
      </c>
      <c r="T3493" t="s">
        <v>6346</v>
      </c>
      <c r="V3493" t="s">
        <v>12130</v>
      </c>
    </row>
    <row r="3494" spans="1:23" x14ac:dyDescent="0.25">
      <c r="A3494" t="s">
        <v>1113</v>
      </c>
      <c r="B3494">
        <v>1</v>
      </c>
      <c r="C3494" t="s">
        <v>1112</v>
      </c>
      <c r="D3494" t="s">
        <v>102</v>
      </c>
      <c r="F3494" t="s">
        <v>6199</v>
      </c>
      <c r="G3494">
        <v>81</v>
      </c>
      <c r="H3494" t="s">
        <v>6232</v>
      </c>
      <c r="I3494" t="s">
        <v>1112</v>
      </c>
      <c r="J3494">
        <v>26094</v>
      </c>
      <c r="K3494">
        <v>1</v>
      </c>
      <c r="L3494" t="s">
        <v>8084</v>
      </c>
      <c r="M3494" t="s">
        <v>10901</v>
      </c>
      <c r="N3494">
        <v>23</v>
      </c>
      <c r="O3494" t="s">
        <v>21516</v>
      </c>
      <c r="P3494" t="s">
        <v>102</v>
      </c>
      <c r="S3494">
        <v>2</v>
      </c>
      <c r="T3494" t="s">
        <v>6227</v>
      </c>
      <c r="U3494" t="s">
        <v>2219</v>
      </c>
      <c r="V3494" t="s">
        <v>21517</v>
      </c>
    </row>
    <row r="3495" spans="1:23" x14ac:dyDescent="0.25">
      <c r="A3495" t="s">
        <v>21518</v>
      </c>
      <c r="B3495">
        <v>1</v>
      </c>
      <c r="C3495" t="s">
        <v>21519</v>
      </c>
      <c r="D3495" t="s">
        <v>102</v>
      </c>
      <c r="F3495" t="s">
        <v>6199</v>
      </c>
      <c r="G3495">
        <v>0</v>
      </c>
      <c r="H3495" t="s">
        <v>6367</v>
      </c>
      <c r="I3495" t="s">
        <v>21519</v>
      </c>
      <c r="K3495">
        <v>1</v>
      </c>
      <c r="L3495" t="s">
        <v>21520</v>
      </c>
      <c r="M3495" t="s">
        <v>21521</v>
      </c>
      <c r="N3495">
        <v>23</v>
      </c>
      <c r="O3495" t="s">
        <v>21522</v>
      </c>
      <c r="P3495" t="s">
        <v>102</v>
      </c>
      <c r="T3495" t="s">
        <v>6212</v>
      </c>
      <c r="V3495" t="s">
        <v>8711</v>
      </c>
    </row>
    <row r="3496" spans="1:23" x14ac:dyDescent="0.25">
      <c r="A3496" t="s">
        <v>2460</v>
      </c>
      <c r="B3496">
        <v>1</v>
      </c>
      <c r="C3496" t="s">
        <v>2780</v>
      </c>
      <c r="D3496" t="s">
        <v>102</v>
      </c>
      <c r="F3496" t="s">
        <v>6199</v>
      </c>
      <c r="G3496">
        <v>16</v>
      </c>
      <c r="H3496" t="s">
        <v>6776</v>
      </c>
      <c r="I3496" t="s">
        <v>2780</v>
      </c>
      <c r="J3496">
        <v>22604</v>
      </c>
      <c r="K3496">
        <v>5</v>
      </c>
      <c r="L3496" t="s">
        <v>21523</v>
      </c>
      <c r="M3496" t="s">
        <v>14601</v>
      </c>
      <c r="N3496">
        <v>27</v>
      </c>
      <c r="O3496" t="s">
        <v>21524</v>
      </c>
      <c r="P3496" t="s">
        <v>102</v>
      </c>
      <c r="S3496">
        <v>7</v>
      </c>
      <c r="T3496" t="s">
        <v>6346</v>
      </c>
      <c r="U3496" t="s">
        <v>2268</v>
      </c>
      <c r="V3496" t="s">
        <v>18444</v>
      </c>
    </row>
    <row r="3497" spans="1:23" x14ac:dyDescent="0.25">
      <c r="A3497" t="s">
        <v>21525</v>
      </c>
      <c r="B3497">
        <v>1</v>
      </c>
      <c r="C3497" t="s">
        <v>21526</v>
      </c>
      <c r="D3497" t="s">
        <v>102</v>
      </c>
      <c r="F3497" t="s">
        <v>6199</v>
      </c>
      <c r="G3497">
        <v>0</v>
      </c>
      <c r="H3497" t="s">
        <v>6421</v>
      </c>
      <c r="I3497" t="s">
        <v>21526</v>
      </c>
      <c r="J3497">
        <v>28277</v>
      </c>
      <c r="K3497">
        <v>0</v>
      </c>
      <c r="L3497" t="s">
        <v>6433</v>
      </c>
      <c r="M3497" t="s">
        <v>21527</v>
      </c>
      <c r="O3497" t="s">
        <v>21528</v>
      </c>
      <c r="P3497" t="s">
        <v>102</v>
      </c>
      <c r="T3497" t="s">
        <v>6446</v>
      </c>
      <c r="U3497" t="s">
        <v>2322</v>
      </c>
    </row>
    <row r="3498" spans="1:23" x14ac:dyDescent="0.25">
      <c r="A3498" t="s">
        <v>1889</v>
      </c>
      <c r="B3498">
        <v>1</v>
      </c>
      <c r="C3498" t="s">
        <v>5200</v>
      </c>
      <c r="D3498" t="s">
        <v>126</v>
      </c>
      <c r="E3498" t="s">
        <v>21529</v>
      </c>
      <c r="F3498" t="s">
        <v>6199</v>
      </c>
      <c r="G3498">
        <v>89</v>
      </c>
      <c r="H3498" t="s">
        <v>7849</v>
      </c>
      <c r="I3498" t="s">
        <v>5200</v>
      </c>
      <c r="J3498">
        <v>20905</v>
      </c>
      <c r="K3498">
        <v>7</v>
      </c>
      <c r="L3498" t="s">
        <v>19677</v>
      </c>
      <c r="M3498" t="s">
        <v>12029</v>
      </c>
      <c r="N3498">
        <v>28</v>
      </c>
      <c r="O3498" t="s">
        <v>21530</v>
      </c>
      <c r="P3498" t="s">
        <v>126</v>
      </c>
      <c r="R3498">
        <v>3912092</v>
      </c>
      <c r="T3498" t="s">
        <v>9483</v>
      </c>
      <c r="V3498" t="s">
        <v>21531</v>
      </c>
      <c r="W3498">
        <v>32456</v>
      </c>
    </row>
    <row r="3499" spans="1:23" x14ac:dyDescent="0.25">
      <c r="A3499" t="s">
        <v>2530</v>
      </c>
      <c r="B3499">
        <v>1</v>
      </c>
      <c r="C3499" t="s">
        <v>2838</v>
      </c>
      <c r="D3499" t="s">
        <v>29</v>
      </c>
      <c r="F3499" t="s">
        <v>6199</v>
      </c>
      <c r="G3499">
        <v>14</v>
      </c>
      <c r="H3499" t="s">
        <v>6336</v>
      </c>
      <c r="I3499" t="s">
        <v>2838</v>
      </c>
      <c r="J3499">
        <v>25871</v>
      </c>
      <c r="K3499">
        <v>0</v>
      </c>
      <c r="L3499" t="s">
        <v>10959</v>
      </c>
      <c r="M3499" t="s">
        <v>21532</v>
      </c>
      <c r="N3499">
        <v>24</v>
      </c>
      <c r="O3499" t="s">
        <v>21533</v>
      </c>
      <c r="P3499" t="s">
        <v>29</v>
      </c>
      <c r="S3499">
        <v>4</v>
      </c>
      <c r="T3499" t="s">
        <v>6219</v>
      </c>
      <c r="U3499" t="s">
        <v>62</v>
      </c>
      <c r="V3499" t="s">
        <v>10647</v>
      </c>
    </row>
    <row r="3500" spans="1:23" x14ac:dyDescent="0.25">
      <c r="A3500" t="s">
        <v>21534</v>
      </c>
      <c r="B3500">
        <v>1</v>
      </c>
      <c r="C3500" t="s">
        <v>21535</v>
      </c>
      <c r="D3500" t="s">
        <v>102</v>
      </c>
      <c r="F3500" t="s">
        <v>6231</v>
      </c>
      <c r="G3500">
        <v>14</v>
      </c>
      <c r="H3500" t="s">
        <v>6629</v>
      </c>
      <c r="I3500" t="s">
        <v>21535</v>
      </c>
      <c r="J3500">
        <v>17060</v>
      </c>
      <c r="K3500">
        <v>7</v>
      </c>
      <c r="L3500" t="s">
        <v>21536</v>
      </c>
      <c r="M3500" t="s">
        <v>21537</v>
      </c>
      <c r="N3500">
        <v>30</v>
      </c>
      <c r="O3500" t="s">
        <v>21538</v>
      </c>
      <c r="P3500" t="s">
        <v>102</v>
      </c>
      <c r="R3500">
        <v>2512996</v>
      </c>
      <c r="T3500" t="s">
        <v>6346</v>
      </c>
      <c r="V3500" t="s">
        <v>21539</v>
      </c>
      <c r="W3500">
        <v>29014</v>
      </c>
    </row>
    <row r="3501" spans="1:23" x14ac:dyDescent="0.25">
      <c r="A3501" t="s">
        <v>21540</v>
      </c>
      <c r="B3501">
        <v>1</v>
      </c>
      <c r="C3501" t="s">
        <v>21541</v>
      </c>
      <c r="D3501" t="s">
        <v>126</v>
      </c>
      <c r="E3501" t="s">
        <v>21542</v>
      </c>
      <c r="F3501" t="s">
        <v>6199</v>
      </c>
      <c r="G3501">
        <v>89</v>
      </c>
      <c r="H3501" t="s">
        <v>6351</v>
      </c>
      <c r="I3501" t="s">
        <v>21541</v>
      </c>
      <c r="J3501">
        <v>21208</v>
      </c>
      <c r="K3501">
        <v>4</v>
      </c>
      <c r="L3501" t="s">
        <v>14422</v>
      </c>
      <c r="M3501" t="s">
        <v>21543</v>
      </c>
      <c r="N3501">
        <v>27</v>
      </c>
      <c r="O3501" t="s">
        <v>21544</v>
      </c>
      <c r="P3501" t="s">
        <v>126</v>
      </c>
      <c r="R3501">
        <v>3115981</v>
      </c>
      <c r="T3501" t="s">
        <v>7484</v>
      </c>
      <c r="V3501" t="s">
        <v>21545</v>
      </c>
      <c r="W3501">
        <v>32250</v>
      </c>
    </row>
    <row r="3502" spans="1:23" x14ac:dyDescent="0.25">
      <c r="A3502" t="s">
        <v>21546</v>
      </c>
      <c r="B3502">
        <v>1</v>
      </c>
      <c r="C3502" t="s">
        <v>21547</v>
      </c>
      <c r="D3502" t="s">
        <v>102</v>
      </c>
      <c r="F3502" t="s">
        <v>6199</v>
      </c>
      <c r="G3502">
        <v>86</v>
      </c>
      <c r="H3502" t="s">
        <v>6276</v>
      </c>
      <c r="I3502" t="s">
        <v>21547</v>
      </c>
      <c r="J3502">
        <v>23146</v>
      </c>
      <c r="K3502">
        <v>2</v>
      </c>
      <c r="L3502" t="s">
        <v>12691</v>
      </c>
      <c r="M3502" t="s">
        <v>6790</v>
      </c>
      <c r="N3502">
        <v>25</v>
      </c>
      <c r="O3502" t="s">
        <v>21548</v>
      </c>
      <c r="P3502" t="s">
        <v>102</v>
      </c>
      <c r="S3502">
        <v>5</v>
      </c>
      <c r="T3502" t="s">
        <v>6204</v>
      </c>
      <c r="U3502" t="s">
        <v>2221</v>
      </c>
      <c r="V3502" t="s">
        <v>21549</v>
      </c>
    </row>
    <row r="3503" spans="1:23" x14ac:dyDescent="0.25">
      <c r="A3503" t="s">
        <v>21550</v>
      </c>
      <c r="B3503">
        <v>1</v>
      </c>
      <c r="C3503" t="s">
        <v>21551</v>
      </c>
      <c r="D3503" t="s">
        <v>102</v>
      </c>
      <c r="F3503" t="s">
        <v>6231</v>
      </c>
      <c r="G3503">
        <v>0</v>
      </c>
      <c r="H3503" t="s">
        <v>6336</v>
      </c>
      <c r="I3503" t="s">
        <v>21551</v>
      </c>
      <c r="J3503">
        <v>19546</v>
      </c>
      <c r="K3503">
        <v>5</v>
      </c>
      <c r="L3503" t="s">
        <v>7800</v>
      </c>
      <c r="M3503" t="s">
        <v>6361</v>
      </c>
      <c r="N3503">
        <v>27</v>
      </c>
      <c r="O3503" t="s">
        <v>21552</v>
      </c>
      <c r="P3503" t="s">
        <v>102</v>
      </c>
      <c r="T3503" t="s">
        <v>6204</v>
      </c>
      <c r="V3503" t="s">
        <v>8283</v>
      </c>
      <c r="W3503">
        <v>30743</v>
      </c>
    </row>
    <row r="3504" spans="1:23" x14ac:dyDescent="0.25">
      <c r="A3504" t="s">
        <v>21553</v>
      </c>
      <c r="B3504">
        <v>1</v>
      </c>
      <c r="C3504" t="s">
        <v>21554</v>
      </c>
      <c r="D3504" t="s">
        <v>102</v>
      </c>
      <c r="F3504" t="s">
        <v>6199</v>
      </c>
      <c r="G3504">
        <v>30</v>
      </c>
      <c r="H3504" t="s">
        <v>7860</v>
      </c>
      <c r="I3504" t="s">
        <v>21554</v>
      </c>
      <c r="K3504">
        <v>1</v>
      </c>
      <c r="L3504" t="s">
        <v>6919</v>
      </c>
      <c r="M3504" t="s">
        <v>14395</v>
      </c>
      <c r="O3504" t="s">
        <v>21555</v>
      </c>
      <c r="P3504" t="s">
        <v>102</v>
      </c>
      <c r="T3504" t="s">
        <v>6446</v>
      </c>
    </row>
    <row r="3505" spans="1:23" x14ac:dyDescent="0.25">
      <c r="A3505" t="s">
        <v>21556</v>
      </c>
      <c r="B3505">
        <v>1</v>
      </c>
      <c r="C3505" t="s">
        <v>21557</v>
      </c>
      <c r="D3505" t="s">
        <v>6610</v>
      </c>
      <c r="E3505" t="s">
        <v>21558</v>
      </c>
      <c r="F3505" t="s">
        <v>6199</v>
      </c>
      <c r="G3505">
        <v>13</v>
      </c>
      <c r="H3505" t="s">
        <v>6336</v>
      </c>
      <c r="I3505" t="s">
        <v>21557</v>
      </c>
      <c r="J3505">
        <v>10067</v>
      </c>
      <c r="K3505">
        <v>15</v>
      </c>
      <c r="L3505" t="s">
        <v>6290</v>
      </c>
      <c r="M3505" t="s">
        <v>21559</v>
      </c>
      <c r="N3505">
        <v>37</v>
      </c>
      <c r="O3505" t="s">
        <v>21560</v>
      </c>
      <c r="P3505" t="s">
        <v>6610</v>
      </c>
      <c r="R3505">
        <v>11555</v>
      </c>
      <c r="T3505" t="s">
        <v>6204</v>
      </c>
      <c r="V3505" t="s">
        <v>21561</v>
      </c>
      <c r="W3505">
        <v>9070</v>
      </c>
    </row>
    <row r="3506" spans="1:23" x14ac:dyDescent="0.25">
      <c r="A3506" t="s">
        <v>21562</v>
      </c>
      <c r="B3506">
        <v>1</v>
      </c>
      <c r="C3506" t="s">
        <v>21563</v>
      </c>
      <c r="D3506" t="s">
        <v>64</v>
      </c>
      <c r="F3506" t="s">
        <v>6231</v>
      </c>
      <c r="G3506">
        <v>48</v>
      </c>
      <c r="H3506" t="s">
        <v>7768</v>
      </c>
      <c r="I3506" t="s">
        <v>21563</v>
      </c>
      <c r="J3506">
        <v>13440</v>
      </c>
      <c r="K3506">
        <v>9</v>
      </c>
      <c r="L3506" t="s">
        <v>6463</v>
      </c>
      <c r="M3506" t="s">
        <v>7122</v>
      </c>
      <c r="N3506">
        <v>32</v>
      </c>
      <c r="O3506" t="s">
        <v>21564</v>
      </c>
      <c r="P3506" t="s">
        <v>64</v>
      </c>
      <c r="R3506">
        <v>14159</v>
      </c>
      <c r="T3506" t="s">
        <v>7018</v>
      </c>
      <c r="V3506" t="s">
        <v>21565</v>
      </c>
      <c r="W3506">
        <v>24902</v>
      </c>
    </row>
    <row r="3507" spans="1:23" x14ac:dyDescent="0.25">
      <c r="A3507" t="s">
        <v>244</v>
      </c>
      <c r="B3507">
        <v>1</v>
      </c>
      <c r="C3507" t="s">
        <v>21566</v>
      </c>
      <c r="D3507" t="s">
        <v>102</v>
      </c>
      <c r="E3507" t="s">
        <v>21567</v>
      </c>
      <c r="F3507" t="s">
        <v>6199</v>
      </c>
      <c r="G3507">
        <v>11</v>
      </c>
      <c r="H3507" t="s">
        <v>6260</v>
      </c>
      <c r="I3507" t="s">
        <v>21566</v>
      </c>
      <c r="J3507">
        <v>16411</v>
      </c>
      <c r="K3507">
        <v>8</v>
      </c>
      <c r="L3507" t="s">
        <v>6368</v>
      </c>
      <c r="M3507" t="s">
        <v>6330</v>
      </c>
      <c r="N3507">
        <v>31</v>
      </c>
      <c r="O3507" t="s">
        <v>21568</v>
      </c>
      <c r="P3507" t="s">
        <v>102</v>
      </c>
      <c r="R3507">
        <v>16845</v>
      </c>
      <c r="T3507" t="s">
        <v>6264</v>
      </c>
      <c r="V3507" t="s">
        <v>21569</v>
      </c>
      <c r="W3507">
        <v>27670</v>
      </c>
    </row>
    <row r="3508" spans="1:23" x14ac:dyDescent="0.25">
      <c r="A3508" t="s">
        <v>21570</v>
      </c>
      <c r="B3508">
        <v>1</v>
      </c>
      <c r="C3508" t="s">
        <v>21571</v>
      </c>
      <c r="D3508" t="s">
        <v>31</v>
      </c>
      <c r="F3508" t="s">
        <v>6199</v>
      </c>
      <c r="G3508">
        <v>0</v>
      </c>
      <c r="H3508" t="s">
        <v>9820</v>
      </c>
      <c r="I3508" t="s">
        <v>21571</v>
      </c>
      <c r="K3508">
        <v>2</v>
      </c>
      <c r="L3508" t="s">
        <v>6269</v>
      </c>
      <c r="M3508" t="s">
        <v>21572</v>
      </c>
      <c r="N3508">
        <v>32</v>
      </c>
      <c r="O3508" t="s">
        <v>21573</v>
      </c>
      <c r="P3508" t="s">
        <v>31</v>
      </c>
      <c r="T3508" t="s">
        <v>6346</v>
      </c>
      <c r="V3508" t="s">
        <v>21574</v>
      </c>
    </row>
    <row r="3509" spans="1:23" x14ac:dyDescent="0.25">
      <c r="A3509" t="s">
        <v>21575</v>
      </c>
      <c r="B3509">
        <v>1</v>
      </c>
      <c r="C3509" t="s">
        <v>21576</v>
      </c>
      <c r="D3509" t="s">
        <v>126</v>
      </c>
      <c r="F3509" t="s">
        <v>6199</v>
      </c>
      <c r="G3509">
        <v>80</v>
      </c>
      <c r="H3509" t="s">
        <v>6215</v>
      </c>
      <c r="I3509" t="s">
        <v>21576</v>
      </c>
      <c r="J3509">
        <v>25674</v>
      </c>
      <c r="K3509">
        <v>2</v>
      </c>
      <c r="L3509" t="s">
        <v>21577</v>
      </c>
      <c r="M3509" t="s">
        <v>21578</v>
      </c>
      <c r="N3509">
        <v>26</v>
      </c>
      <c r="O3509" t="s">
        <v>21579</v>
      </c>
      <c r="P3509" t="s">
        <v>126</v>
      </c>
      <c r="S3509">
        <v>5</v>
      </c>
      <c r="T3509" t="s">
        <v>6227</v>
      </c>
      <c r="U3509" t="s">
        <v>2208</v>
      </c>
      <c r="V3509" t="s">
        <v>10680</v>
      </c>
    </row>
    <row r="3510" spans="1:23" x14ac:dyDescent="0.25">
      <c r="A3510" t="s">
        <v>21580</v>
      </c>
      <c r="B3510">
        <v>1</v>
      </c>
      <c r="C3510" t="s">
        <v>21581</v>
      </c>
      <c r="D3510" t="s">
        <v>64</v>
      </c>
      <c r="F3510" t="s">
        <v>6199</v>
      </c>
      <c r="G3510">
        <v>31</v>
      </c>
      <c r="H3510" t="s">
        <v>6315</v>
      </c>
      <c r="I3510" t="s">
        <v>21581</v>
      </c>
      <c r="J3510">
        <v>26794</v>
      </c>
      <c r="K3510">
        <v>0</v>
      </c>
      <c r="L3510" t="s">
        <v>21582</v>
      </c>
      <c r="M3510" t="s">
        <v>10743</v>
      </c>
      <c r="N3510">
        <v>24</v>
      </c>
      <c r="O3510" t="s">
        <v>21583</v>
      </c>
      <c r="P3510" t="s">
        <v>64</v>
      </c>
      <c r="T3510" t="s">
        <v>6313</v>
      </c>
      <c r="U3510" t="s">
        <v>2231</v>
      </c>
      <c r="V3510" t="s">
        <v>21584</v>
      </c>
    </row>
    <row r="3511" spans="1:23" x14ac:dyDescent="0.25">
      <c r="A3511" t="s">
        <v>253</v>
      </c>
      <c r="B3511">
        <v>1</v>
      </c>
      <c r="C3511" t="s">
        <v>2614</v>
      </c>
      <c r="D3511" t="s">
        <v>126</v>
      </c>
      <c r="E3511" t="s">
        <v>21585</v>
      </c>
      <c r="F3511" t="s">
        <v>6199</v>
      </c>
      <c r="G3511">
        <v>81</v>
      </c>
      <c r="H3511" t="s">
        <v>6664</v>
      </c>
      <c r="I3511" t="s">
        <v>2614</v>
      </c>
      <c r="J3511">
        <v>17963</v>
      </c>
      <c r="K3511">
        <v>10</v>
      </c>
      <c r="L3511" t="s">
        <v>6869</v>
      </c>
      <c r="M3511" t="s">
        <v>21586</v>
      </c>
      <c r="N3511">
        <v>31</v>
      </c>
      <c r="O3511" t="s">
        <v>21587</v>
      </c>
      <c r="P3511" t="s">
        <v>126</v>
      </c>
      <c r="R3511">
        <v>3043275</v>
      </c>
      <c r="S3511">
        <v>2</v>
      </c>
      <c r="T3511" t="s">
        <v>6227</v>
      </c>
      <c r="U3511" t="s">
        <v>2244</v>
      </c>
      <c r="V3511" t="s">
        <v>21588</v>
      </c>
      <c r="W3511">
        <v>29315</v>
      </c>
    </row>
    <row r="3512" spans="1:23" x14ac:dyDescent="0.25">
      <c r="A3512" t="s">
        <v>684</v>
      </c>
      <c r="B3512">
        <v>1</v>
      </c>
      <c r="C3512" t="s">
        <v>21589</v>
      </c>
      <c r="D3512" t="s">
        <v>126</v>
      </c>
      <c r="E3512" t="s">
        <v>21590</v>
      </c>
      <c r="F3512" t="s">
        <v>6199</v>
      </c>
      <c r="G3512">
        <v>49</v>
      </c>
      <c r="H3512" t="s">
        <v>6208</v>
      </c>
      <c r="I3512" t="s">
        <v>21589</v>
      </c>
      <c r="J3512">
        <v>18097</v>
      </c>
      <c r="K3512">
        <v>6</v>
      </c>
      <c r="L3512" t="s">
        <v>21591</v>
      </c>
      <c r="M3512" t="s">
        <v>21592</v>
      </c>
      <c r="N3512">
        <v>28</v>
      </c>
      <c r="O3512" t="s">
        <v>21593</v>
      </c>
      <c r="P3512" t="s">
        <v>126</v>
      </c>
      <c r="R3512">
        <v>4002672</v>
      </c>
      <c r="T3512" t="s">
        <v>6355</v>
      </c>
      <c r="V3512" t="s">
        <v>21594</v>
      </c>
      <c r="W3512">
        <v>29414</v>
      </c>
    </row>
    <row r="3513" spans="1:23" x14ac:dyDescent="0.25">
      <c r="A3513" t="s">
        <v>1613</v>
      </c>
      <c r="B3513">
        <v>1</v>
      </c>
      <c r="C3513" t="s">
        <v>2563</v>
      </c>
      <c r="D3513" t="s">
        <v>102</v>
      </c>
      <c r="F3513" t="s">
        <v>6199</v>
      </c>
      <c r="G3513">
        <v>18</v>
      </c>
      <c r="H3513" t="s">
        <v>6260</v>
      </c>
      <c r="I3513" t="s">
        <v>2563</v>
      </c>
      <c r="J3513">
        <v>21685</v>
      </c>
      <c r="K3513">
        <v>6</v>
      </c>
      <c r="L3513" t="s">
        <v>7570</v>
      </c>
      <c r="M3513" t="s">
        <v>11800</v>
      </c>
      <c r="N3513">
        <v>27</v>
      </c>
      <c r="O3513" t="s">
        <v>21595</v>
      </c>
      <c r="P3513" t="s">
        <v>102</v>
      </c>
      <c r="R3513">
        <v>4262921</v>
      </c>
      <c r="S3513">
        <v>1</v>
      </c>
      <c r="T3513" t="s">
        <v>6219</v>
      </c>
      <c r="U3513" t="s">
        <v>2209</v>
      </c>
      <c r="V3513" t="s">
        <v>12336</v>
      </c>
      <c r="W3513">
        <v>32692</v>
      </c>
    </row>
    <row r="3514" spans="1:23" x14ac:dyDescent="0.25">
      <c r="A3514" t="s">
        <v>556</v>
      </c>
      <c r="B3514">
        <v>1</v>
      </c>
      <c r="C3514" t="s">
        <v>21596</v>
      </c>
      <c r="D3514" t="s">
        <v>31</v>
      </c>
      <c r="E3514" t="s">
        <v>21597</v>
      </c>
      <c r="F3514" t="s">
        <v>6199</v>
      </c>
      <c r="G3514">
        <v>3</v>
      </c>
      <c r="H3514" t="s">
        <v>6239</v>
      </c>
      <c r="I3514" t="s">
        <v>21596</v>
      </c>
      <c r="J3514">
        <v>8750</v>
      </c>
      <c r="K3514">
        <v>14</v>
      </c>
      <c r="L3514" t="s">
        <v>6368</v>
      </c>
      <c r="M3514" t="s">
        <v>21598</v>
      </c>
      <c r="N3514">
        <v>36</v>
      </c>
      <c r="O3514" t="s">
        <v>21599</v>
      </c>
      <c r="P3514" t="s">
        <v>31</v>
      </c>
      <c r="R3514">
        <v>12731</v>
      </c>
      <c r="T3514" t="s">
        <v>6212</v>
      </c>
      <c r="V3514" t="s">
        <v>21600</v>
      </c>
      <c r="W3514">
        <v>9520</v>
      </c>
    </row>
    <row r="3515" spans="1:23" x14ac:dyDescent="0.25">
      <c r="A3515" t="s">
        <v>21601</v>
      </c>
      <c r="B3515">
        <v>1</v>
      </c>
      <c r="C3515" t="s">
        <v>21602</v>
      </c>
      <c r="D3515" t="s">
        <v>31</v>
      </c>
      <c r="F3515" t="s">
        <v>6199</v>
      </c>
      <c r="H3515" t="s">
        <v>8993</v>
      </c>
      <c r="I3515" t="s">
        <v>21602</v>
      </c>
      <c r="K3515">
        <v>1</v>
      </c>
      <c r="L3515" t="s">
        <v>10457</v>
      </c>
      <c r="M3515" t="s">
        <v>21603</v>
      </c>
      <c r="N3515">
        <v>21</v>
      </c>
      <c r="O3515" t="s">
        <v>21604</v>
      </c>
      <c r="P3515" t="s">
        <v>31</v>
      </c>
      <c r="T3515" t="s">
        <v>6264</v>
      </c>
      <c r="V3515" t="s">
        <v>21605</v>
      </c>
    </row>
    <row r="3516" spans="1:23" x14ac:dyDescent="0.25">
      <c r="A3516" t="s">
        <v>21606</v>
      </c>
      <c r="B3516">
        <v>1</v>
      </c>
      <c r="C3516" t="s">
        <v>21607</v>
      </c>
      <c r="F3516" t="s">
        <v>6231</v>
      </c>
      <c r="G3516">
        <v>8</v>
      </c>
      <c r="H3516" t="s">
        <v>6776</v>
      </c>
      <c r="I3516" t="s">
        <v>21607</v>
      </c>
      <c r="J3516">
        <v>18789</v>
      </c>
      <c r="K3516">
        <v>0</v>
      </c>
      <c r="L3516" t="s">
        <v>10877</v>
      </c>
      <c r="M3516" t="s">
        <v>21608</v>
      </c>
      <c r="O3516" t="s">
        <v>21609</v>
      </c>
      <c r="P3516" t="s">
        <v>30</v>
      </c>
      <c r="R3516">
        <v>2574518</v>
      </c>
      <c r="T3516" t="s">
        <v>6385</v>
      </c>
    </row>
    <row r="3517" spans="1:23" x14ac:dyDescent="0.25">
      <c r="A3517" t="s">
        <v>926</v>
      </c>
      <c r="B3517">
        <v>1</v>
      </c>
      <c r="C3517" t="s">
        <v>21610</v>
      </c>
      <c r="D3517" t="s">
        <v>64</v>
      </c>
      <c r="E3517" t="s">
        <v>21611</v>
      </c>
      <c r="F3517" t="s">
        <v>6231</v>
      </c>
      <c r="G3517">
        <v>22</v>
      </c>
      <c r="H3517" t="s">
        <v>6260</v>
      </c>
      <c r="I3517" t="s">
        <v>21610</v>
      </c>
      <c r="J3517">
        <v>16989</v>
      </c>
      <c r="K3517">
        <v>7</v>
      </c>
      <c r="L3517" t="s">
        <v>9121</v>
      </c>
      <c r="M3517" t="s">
        <v>9054</v>
      </c>
      <c r="N3517">
        <v>30</v>
      </c>
      <c r="O3517" t="s">
        <v>21612</v>
      </c>
      <c r="P3517" t="s">
        <v>64</v>
      </c>
      <c r="R3517">
        <v>2514123</v>
      </c>
      <c r="T3517" t="s">
        <v>6446</v>
      </c>
      <c r="V3517" t="s">
        <v>11005</v>
      </c>
      <c r="W3517">
        <v>28618</v>
      </c>
    </row>
    <row r="3518" spans="1:23" x14ac:dyDescent="0.25">
      <c r="A3518" t="s">
        <v>21613</v>
      </c>
      <c r="B3518">
        <v>1</v>
      </c>
      <c r="C3518" t="s">
        <v>21614</v>
      </c>
      <c r="D3518" t="s">
        <v>64</v>
      </c>
      <c r="F3518" t="s">
        <v>6231</v>
      </c>
      <c r="G3518">
        <v>36</v>
      </c>
      <c r="H3518" t="s">
        <v>6629</v>
      </c>
      <c r="I3518" t="s">
        <v>21614</v>
      </c>
      <c r="J3518">
        <v>13719</v>
      </c>
      <c r="K3518">
        <v>8</v>
      </c>
      <c r="L3518" t="s">
        <v>6360</v>
      </c>
      <c r="M3518" t="s">
        <v>6338</v>
      </c>
      <c r="N3518">
        <v>29</v>
      </c>
      <c r="O3518" t="s">
        <v>21615</v>
      </c>
      <c r="P3518" t="s">
        <v>64</v>
      </c>
      <c r="R3518">
        <v>15092</v>
      </c>
      <c r="T3518" t="s">
        <v>6324</v>
      </c>
      <c r="V3518" t="s">
        <v>21616</v>
      </c>
      <c r="W3518">
        <v>25939</v>
      </c>
    </row>
    <row r="3519" spans="1:23" x14ac:dyDescent="0.25">
      <c r="A3519" t="s">
        <v>21617</v>
      </c>
      <c r="B3519">
        <v>1</v>
      </c>
      <c r="C3519" t="s">
        <v>21618</v>
      </c>
      <c r="D3519" t="s">
        <v>102</v>
      </c>
      <c r="F3519" t="s">
        <v>6199</v>
      </c>
      <c r="G3519">
        <v>16</v>
      </c>
      <c r="H3519" t="s">
        <v>8014</v>
      </c>
      <c r="I3519" t="s">
        <v>21618</v>
      </c>
      <c r="K3519">
        <v>1</v>
      </c>
      <c r="L3519" t="s">
        <v>7095</v>
      </c>
      <c r="M3519" t="s">
        <v>8443</v>
      </c>
      <c r="N3519">
        <v>23</v>
      </c>
      <c r="O3519" t="s">
        <v>21619</v>
      </c>
      <c r="P3519" t="s">
        <v>102</v>
      </c>
      <c r="T3519" t="s">
        <v>6446</v>
      </c>
      <c r="V3519" t="s">
        <v>9914</v>
      </c>
    </row>
    <row r="3520" spans="1:23" x14ac:dyDescent="0.25">
      <c r="A3520" t="s">
        <v>21620</v>
      </c>
      <c r="B3520">
        <v>1</v>
      </c>
      <c r="C3520" t="s">
        <v>21621</v>
      </c>
      <c r="D3520" t="s">
        <v>102</v>
      </c>
      <c r="F3520" t="s">
        <v>6231</v>
      </c>
      <c r="G3520">
        <v>16</v>
      </c>
      <c r="H3520" t="s">
        <v>6215</v>
      </c>
      <c r="I3520" t="s">
        <v>21621</v>
      </c>
      <c r="J3520">
        <v>17372</v>
      </c>
      <c r="K3520">
        <v>1</v>
      </c>
      <c r="L3520" t="s">
        <v>21622</v>
      </c>
      <c r="M3520" t="s">
        <v>21623</v>
      </c>
      <c r="N3520">
        <v>25</v>
      </c>
      <c r="O3520" t="s">
        <v>21624</v>
      </c>
      <c r="P3520" t="s">
        <v>102</v>
      </c>
      <c r="R3520">
        <v>2512449</v>
      </c>
      <c r="T3520" t="s">
        <v>6272</v>
      </c>
      <c r="V3520" t="s">
        <v>21625</v>
      </c>
      <c r="W3520">
        <v>28794</v>
      </c>
    </row>
    <row r="3521" spans="1:23" x14ac:dyDescent="0.25">
      <c r="A3521" t="s">
        <v>2409</v>
      </c>
      <c r="B3521">
        <v>1</v>
      </c>
      <c r="C3521" t="s">
        <v>2749</v>
      </c>
      <c r="D3521" t="s">
        <v>102</v>
      </c>
      <c r="F3521" t="s">
        <v>6199</v>
      </c>
      <c r="G3521">
        <v>14</v>
      </c>
      <c r="H3521" t="s">
        <v>6636</v>
      </c>
      <c r="I3521" t="s">
        <v>2749</v>
      </c>
      <c r="J3521">
        <v>24511</v>
      </c>
      <c r="K3521">
        <v>3</v>
      </c>
      <c r="L3521" t="s">
        <v>9628</v>
      </c>
      <c r="M3521" t="s">
        <v>21626</v>
      </c>
      <c r="N3521">
        <v>26</v>
      </c>
      <c r="O3521" t="s">
        <v>21627</v>
      </c>
      <c r="P3521" t="s">
        <v>102</v>
      </c>
      <c r="Q3521" t="s">
        <v>8232</v>
      </c>
      <c r="S3521">
        <v>6</v>
      </c>
      <c r="T3521" t="s">
        <v>6227</v>
      </c>
      <c r="U3521" t="s">
        <v>2233</v>
      </c>
      <c r="V3521" t="s">
        <v>21628</v>
      </c>
    </row>
    <row r="3522" spans="1:23" x14ac:dyDescent="0.25">
      <c r="A3522" t="s">
        <v>21629</v>
      </c>
      <c r="B3522">
        <v>1</v>
      </c>
      <c r="C3522" t="s">
        <v>21630</v>
      </c>
      <c r="F3522" t="s">
        <v>6231</v>
      </c>
      <c r="G3522">
        <v>0</v>
      </c>
      <c r="H3522" t="s">
        <v>30</v>
      </c>
      <c r="I3522" t="s">
        <v>21630</v>
      </c>
      <c r="J3522">
        <v>19349</v>
      </c>
      <c r="K3522">
        <v>0</v>
      </c>
      <c r="L3522" t="s">
        <v>9560</v>
      </c>
      <c r="M3522" t="s">
        <v>21631</v>
      </c>
      <c r="O3522" t="s">
        <v>21632</v>
      </c>
      <c r="P3522" t="s">
        <v>30</v>
      </c>
      <c r="T3522" t="s">
        <v>30</v>
      </c>
    </row>
    <row r="3523" spans="1:23" x14ac:dyDescent="0.25">
      <c r="A3523" t="s">
        <v>21633</v>
      </c>
      <c r="B3523">
        <v>1</v>
      </c>
      <c r="C3523" t="s">
        <v>21634</v>
      </c>
      <c r="D3523" t="s">
        <v>6610</v>
      </c>
      <c r="E3523" t="s">
        <v>21635</v>
      </c>
      <c r="F3523" t="s">
        <v>6199</v>
      </c>
      <c r="G3523">
        <v>19</v>
      </c>
      <c r="H3523" t="s">
        <v>6629</v>
      </c>
      <c r="I3523" t="s">
        <v>21634</v>
      </c>
      <c r="J3523">
        <v>20996</v>
      </c>
      <c r="K3523">
        <v>7</v>
      </c>
      <c r="L3523" t="s">
        <v>15272</v>
      </c>
      <c r="M3523" t="s">
        <v>21636</v>
      </c>
      <c r="N3523">
        <v>34</v>
      </c>
      <c r="O3523" t="s">
        <v>21637</v>
      </c>
      <c r="P3523" t="s">
        <v>6610</v>
      </c>
      <c r="R3523">
        <v>4035685</v>
      </c>
      <c r="T3523" t="s">
        <v>6212</v>
      </c>
      <c r="U3523" t="s">
        <v>2233</v>
      </c>
      <c r="V3523" t="s">
        <v>12138</v>
      </c>
      <c r="W3523">
        <v>31942</v>
      </c>
    </row>
    <row r="3524" spans="1:23" x14ac:dyDescent="0.25">
      <c r="A3524" t="s">
        <v>21638</v>
      </c>
      <c r="B3524">
        <v>1</v>
      </c>
      <c r="C3524" t="s">
        <v>21639</v>
      </c>
      <c r="D3524" t="s">
        <v>102</v>
      </c>
      <c r="F3524" t="s">
        <v>6199</v>
      </c>
      <c r="G3524">
        <v>38</v>
      </c>
      <c r="H3524" t="s">
        <v>6611</v>
      </c>
      <c r="I3524" t="s">
        <v>21639</v>
      </c>
      <c r="K3524">
        <v>1</v>
      </c>
      <c r="L3524" t="s">
        <v>6612</v>
      </c>
      <c r="M3524" t="s">
        <v>21640</v>
      </c>
      <c r="N3524">
        <v>25</v>
      </c>
      <c r="O3524" t="s">
        <v>21641</v>
      </c>
      <c r="P3524" t="s">
        <v>102</v>
      </c>
      <c r="T3524" t="s">
        <v>6204</v>
      </c>
      <c r="V3524" t="s">
        <v>21642</v>
      </c>
    </row>
    <row r="3525" spans="1:23" x14ac:dyDescent="0.25">
      <c r="A3525" t="s">
        <v>21643</v>
      </c>
      <c r="B3525">
        <v>1</v>
      </c>
      <c r="C3525" t="s">
        <v>21644</v>
      </c>
      <c r="D3525" t="s">
        <v>102</v>
      </c>
      <c r="F3525" t="s">
        <v>6199</v>
      </c>
      <c r="G3525">
        <v>3</v>
      </c>
      <c r="H3525" t="s">
        <v>6260</v>
      </c>
      <c r="I3525" t="s">
        <v>21644</v>
      </c>
      <c r="J3525">
        <v>22385</v>
      </c>
      <c r="K3525">
        <v>2</v>
      </c>
      <c r="L3525" t="s">
        <v>21645</v>
      </c>
      <c r="M3525" t="s">
        <v>8076</v>
      </c>
      <c r="N3525">
        <v>24</v>
      </c>
      <c r="O3525" t="s">
        <v>21646</v>
      </c>
      <c r="P3525" t="s">
        <v>102</v>
      </c>
      <c r="R3525">
        <v>4030747</v>
      </c>
      <c r="T3525" t="s">
        <v>6219</v>
      </c>
      <c r="V3525" t="s">
        <v>19467</v>
      </c>
      <c r="W3525">
        <v>32962</v>
      </c>
    </row>
    <row r="3526" spans="1:23" x14ac:dyDescent="0.25">
      <c r="A3526" t="s">
        <v>21647</v>
      </c>
      <c r="B3526">
        <v>1</v>
      </c>
      <c r="C3526" t="s">
        <v>21648</v>
      </c>
      <c r="D3526" t="s">
        <v>102</v>
      </c>
      <c r="F3526" t="s">
        <v>6199</v>
      </c>
      <c r="G3526">
        <v>12</v>
      </c>
      <c r="H3526" t="s">
        <v>6776</v>
      </c>
      <c r="I3526" t="s">
        <v>21648</v>
      </c>
      <c r="K3526">
        <v>1</v>
      </c>
      <c r="L3526" t="s">
        <v>8057</v>
      </c>
      <c r="M3526" t="s">
        <v>21649</v>
      </c>
      <c r="O3526" t="s">
        <v>21650</v>
      </c>
      <c r="P3526" t="s">
        <v>102</v>
      </c>
      <c r="T3526" t="s">
        <v>6264</v>
      </c>
    </row>
    <row r="3527" spans="1:23" x14ac:dyDescent="0.25">
      <c r="A3527" t="s">
        <v>21651</v>
      </c>
      <c r="B3527">
        <v>1</v>
      </c>
      <c r="C3527" t="s">
        <v>21652</v>
      </c>
      <c r="D3527" t="s">
        <v>102</v>
      </c>
      <c r="E3527" t="s">
        <v>21653</v>
      </c>
      <c r="F3527" t="s">
        <v>6231</v>
      </c>
      <c r="G3527">
        <v>0</v>
      </c>
      <c r="H3527" t="s">
        <v>6232</v>
      </c>
      <c r="I3527" t="s">
        <v>21652</v>
      </c>
      <c r="J3527">
        <v>21226</v>
      </c>
      <c r="K3527">
        <v>3</v>
      </c>
      <c r="L3527" t="s">
        <v>8974</v>
      </c>
      <c r="M3527" t="s">
        <v>21654</v>
      </c>
      <c r="N3527">
        <v>27</v>
      </c>
      <c r="O3527" t="s">
        <v>21655</v>
      </c>
      <c r="P3527" t="s">
        <v>102</v>
      </c>
      <c r="R3527">
        <v>4239830</v>
      </c>
      <c r="T3527" t="s">
        <v>6204</v>
      </c>
      <c r="V3527" t="s">
        <v>13853</v>
      </c>
      <c r="W3527">
        <v>32388</v>
      </c>
    </row>
    <row r="3528" spans="1:23" x14ac:dyDescent="0.25">
      <c r="A3528" t="s">
        <v>21656</v>
      </c>
      <c r="B3528">
        <v>1</v>
      </c>
      <c r="C3528" t="s">
        <v>21657</v>
      </c>
      <c r="D3528" t="s">
        <v>102</v>
      </c>
      <c r="F3528" t="s">
        <v>6199</v>
      </c>
      <c r="G3528">
        <v>82</v>
      </c>
      <c r="H3528" t="s">
        <v>6421</v>
      </c>
      <c r="I3528" t="s">
        <v>21657</v>
      </c>
      <c r="K3528">
        <v>2</v>
      </c>
      <c r="L3528" t="s">
        <v>10367</v>
      </c>
      <c r="M3528" t="s">
        <v>10145</v>
      </c>
      <c r="N3528">
        <v>29</v>
      </c>
      <c r="O3528" t="s">
        <v>21658</v>
      </c>
      <c r="P3528" t="s">
        <v>102</v>
      </c>
      <c r="T3528" t="s">
        <v>6219</v>
      </c>
      <c r="V3528" t="s">
        <v>6701</v>
      </c>
    </row>
    <row r="3529" spans="1:23" x14ac:dyDescent="0.25">
      <c r="A3529" t="s">
        <v>688</v>
      </c>
      <c r="B3529">
        <v>1</v>
      </c>
      <c r="C3529" t="s">
        <v>21659</v>
      </c>
      <c r="D3529" t="s">
        <v>102</v>
      </c>
      <c r="E3529" t="s">
        <v>21660</v>
      </c>
      <c r="F3529" t="s">
        <v>6231</v>
      </c>
      <c r="G3529">
        <v>6</v>
      </c>
      <c r="H3529" t="s">
        <v>6860</v>
      </c>
      <c r="I3529" t="s">
        <v>21659</v>
      </c>
      <c r="J3529">
        <v>17079</v>
      </c>
      <c r="K3529">
        <v>5</v>
      </c>
      <c r="L3529" t="s">
        <v>21661</v>
      </c>
      <c r="M3529" t="s">
        <v>6361</v>
      </c>
      <c r="N3529">
        <v>27</v>
      </c>
      <c r="O3529" t="s">
        <v>21662</v>
      </c>
      <c r="P3529" t="s">
        <v>102</v>
      </c>
      <c r="R3529">
        <v>2578394</v>
      </c>
      <c r="T3529" t="s">
        <v>6371</v>
      </c>
      <c r="V3529" t="s">
        <v>7000</v>
      </c>
      <c r="W3529">
        <v>29152</v>
      </c>
    </row>
    <row r="3530" spans="1:23" x14ac:dyDescent="0.25">
      <c r="A3530" t="s">
        <v>21663</v>
      </c>
      <c r="B3530">
        <v>2</v>
      </c>
      <c r="C3530" t="s">
        <v>21664</v>
      </c>
      <c r="D3530" t="s">
        <v>102</v>
      </c>
      <c r="F3530" t="s">
        <v>6231</v>
      </c>
      <c r="G3530">
        <v>13</v>
      </c>
      <c r="H3530" t="s">
        <v>6232</v>
      </c>
      <c r="I3530" t="s">
        <v>21664</v>
      </c>
      <c r="J3530">
        <v>17571</v>
      </c>
      <c r="K3530">
        <v>0</v>
      </c>
      <c r="L3530" t="s">
        <v>6778</v>
      </c>
      <c r="M3530" t="s">
        <v>9372</v>
      </c>
      <c r="O3530" t="s">
        <v>21665</v>
      </c>
      <c r="P3530" t="s">
        <v>102</v>
      </c>
      <c r="T3530" t="s">
        <v>6249</v>
      </c>
    </row>
    <row r="3531" spans="1:23" x14ac:dyDescent="0.25">
      <c r="A3531" t="s">
        <v>21663</v>
      </c>
      <c r="B3531">
        <v>2</v>
      </c>
      <c r="C3531" t="s">
        <v>21666</v>
      </c>
      <c r="D3531" t="s">
        <v>64</v>
      </c>
      <c r="E3531" t="s">
        <v>21667</v>
      </c>
      <c r="F3531" t="s">
        <v>6199</v>
      </c>
      <c r="G3531">
        <v>36</v>
      </c>
      <c r="H3531" t="s">
        <v>6296</v>
      </c>
      <c r="I3531" t="s">
        <v>21666</v>
      </c>
      <c r="J3531">
        <v>20686</v>
      </c>
      <c r="K3531">
        <v>4</v>
      </c>
      <c r="L3531" t="s">
        <v>6778</v>
      </c>
      <c r="M3531" t="s">
        <v>9372</v>
      </c>
      <c r="N3531">
        <v>26</v>
      </c>
      <c r="O3531" t="s">
        <v>21665</v>
      </c>
      <c r="P3531" t="s">
        <v>64</v>
      </c>
      <c r="R3531">
        <v>3124608</v>
      </c>
      <c r="T3531" t="s">
        <v>6446</v>
      </c>
      <c r="V3531" t="s">
        <v>7573</v>
      </c>
      <c r="W3531">
        <v>31781</v>
      </c>
    </row>
    <row r="3532" spans="1:23" x14ac:dyDescent="0.25">
      <c r="A3532" t="s">
        <v>21668</v>
      </c>
      <c r="B3532">
        <v>1</v>
      </c>
      <c r="C3532" t="s">
        <v>21669</v>
      </c>
      <c r="D3532" t="s">
        <v>64</v>
      </c>
      <c r="F3532" t="s">
        <v>6199</v>
      </c>
      <c r="G3532">
        <v>35</v>
      </c>
      <c r="H3532" t="s">
        <v>8501</v>
      </c>
      <c r="I3532" t="s">
        <v>21669</v>
      </c>
      <c r="J3532">
        <v>17414</v>
      </c>
      <c r="K3532">
        <v>10</v>
      </c>
      <c r="L3532" t="s">
        <v>7223</v>
      </c>
      <c r="M3532" t="s">
        <v>21670</v>
      </c>
      <c r="N3532">
        <v>33</v>
      </c>
      <c r="O3532" t="s">
        <v>21671</v>
      </c>
      <c r="P3532" t="s">
        <v>64</v>
      </c>
      <c r="T3532" t="s">
        <v>6346</v>
      </c>
      <c r="V3532" t="s">
        <v>19438</v>
      </c>
      <c r="W3532">
        <v>28981</v>
      </c>
    </row>
    <row r="3533" spans="1:23" x14ac:dyDescent="0.25">
      <c r="A3533" t="s">
        <v>21672</v>
      </c>
      <c r="B3533">
        <v>1</v>
      </c>
      <c r="C3533" t="s">
        <v>21673</v>
      </c>
      <c r="D3533" t="s">
        <v>126</v>
      </c>
      <c r="F3533" t="s">
        <v>6199</v>
      </c>
      <c r="G3533">
        <v>49</v>
      </c>
      <c r="H3533" t="s">
        <v>6200</v>
      </c>
      <c r="I3533" t="s">
        <v>21673</v>
      </c>
      <c r="K3533">
        <v>3</v>
      </c>
      <c r="L3533" t="s">
        <v>6224</v>
      </c>
      <c r="M3533" t="s">
        <v>21674</v>
      </c>
      <c r="N3533">
        <v>28</v>
      </c>
      <c r="O3533" t="s">
        <v>21675</v>
      </c>
      <c r="P3533" t="s">
        <v>126</v>
      </c>
      <c r="T3533" t="s">
        <v>6355</v>
      </c>
      <c r="V3533" t="s">
        <v>21676</v>
      </c>
    </row>
    <row r="3534" spans="1:23" x14ac:dyDescent="0.25">
      <c r="A3534" t="s">
        <v>21677</v>
      </c>
      <c r="B3534">
        <v>1</v>
      </c>
      <c r="C3534" t="s">
        <v>21678</v>
      </c>
      <c r="D3534" t="s">
        <v>29</v>
      </c>
      <c r="F3534" t="s">
        <v>6231</v>
      </c>
      <c r="G3534">
        <v>9</v>
      </c>
      <c r="H3534" t="s">
        <v>6336</v>
      </c>
      <c r="I3534" t="s">
        <v>21678</v>
      </c>
      <c r="J3534">
        <v>11755</v>
      </c>
      <c r="K3534">
        <v>10</v>
      </c>
      <c r="L3534" t="s">
        <v>21679</v>
      </c>
      <c r="M3534" t="s">
        <v>14601</v>
      </c>
      <c r="N3534">
        <v>37</v>
      </c>
      <c r="O3534" t="s">
        <v>21680</v>
      </c>
      <c r="P3534" t="s">
        <v>29</v>
      </c>
      <c r="T3534" t="s">
        <v>6385</v>
      </c>
      <c r="V3534" t="s">
        <v>21681</v>
      </c>
    </row>
    <row r="3535" spans="1:23" x14ac:dyDescent="0.25">
      <c r="A3535" t="s">
        <v>21682</v>
      </c>
      <c r="B3535">
        <v>1</v>
      </c>
      <c r="C3535" t="s">
        <v>21683</v>
      </c>
      <c r="D3535" t="s">
        <v>102</v>
      </c>
      <c r="F3535" t="s">
        <v>6231</v>
      </c>
      <c r="G3535">
        <v>30</v>
      </c>
      <c r="H3535" t="s">
        <v>6315</v>
      </c>
      <c r="I3535" t="s">
        <v>21683</v>
      </c>
      <c r="J3535">
        <v>23468</v>
      </c>
      <c r="K3535">
        <v>4</v>
      </c>
      <c r="L3535" t="s">
        <v>6433</v>
      </c>
      <c r="M3535" t="s">
        <v>12741</v>
      </c>
      <c r="N3535">
        <v>26</v>
      </c>
      <c r="O3535" t="s">
        <v>21684</v>
      </c>
      <c r="P3535" t="s">
        <v>102</v>
      </c>
      <c r="Q3535" t="s">
        <v>6922</v>
      </c>
      <c r="T3535" t="s">
        <v>6219</v>
      </c>
      <c r="U3535" t="s">
        <v>2248</v>
      </c>
      <c r="V3535" t="s">
        <v>21685</v>
      </c>
    </row>
    <row r="3536" spans="1:23" x14ac:dyDescent="0.25">
      <c r="A3536" t="s">
        <v>1844</v>
      </c>
      <c r="B3536">
        <v>1</v>
      </c>
      <c r="C3536" t="s">
        <v>5365</v>
      </c>
      <c r="D3536" t="s">
        <v>102</v>
      </c>
      <c r="E3536" t="s">
        <v>21686</v>
      </c>
      <c r="F3536" t="s">
        <v>6199</v>
      </c>
      <c r="G3536">
        <v>0</v>
      </c>
      <c r="H3536" t="s">
        <v>7768</v>
      </c>
      <c r="I3536" t="s">
        <v>5365</v>
      </c>
      <c r="J3536">
        <v>13870</v>
      </c>
      <c r="K3536">
        <v>11</v>
      </c>
      <c r="L3536" t="s">
        <v>7089</v>
      </c>
      <c r="M3536" t="s">
        <v>6655</v>
      </c>
      <c r="N3536">
        <v>33</v>
      </c>
      <c r="O3536" t="s">
        <v>21687</v>
      </c>
      <c r="P3536" t="s">
        <v>102</v>
      </c>
      <c r="R3536">
        <v>15072</v>
      </c>
      <c r="T3536" t="s">
        <v>6212</v>
      </c>
      <c r="V3536" t="s">
        <v>21688</v>
      </c>
      <c r="W3536">
        <v>25876</v>
      </c>
    </row>
    <row r="3537" spans="1:23" x14ac:dyDescent="0.25">
      <c r="A3537" t="s">
        <v>911</v>
      </c>
      <c r="B3537">
        <v>1</v>
      </c>
      <c r="C3537" t="s">
        <v>21689</v>
      </c>
      <c r="D3537" t="s">
        <v>64</v>
      </c>
      <c r="E3537" t="s">
        <v>21690</v>
      </c>
      <c r="F3537" t="s">
        <v>6925</v>
      </c>
      <c r="G3537">
        <v>0</v>
      </c>
      <c r="H3537" t="s">
        <v>7768</v>
      </c>
      <c r="I3537" t="s">
        <v>21689</v>
      </c>
      <c r="J3537">
        <v>7969</v>
      </c>
      <c r="K3537">
        <v>14</v>
      </c>
      <c r="L3537" t="s">
        <v>7672</v>
      </c>
      <c r="M3537" t="s">
        <v>6989</v>
      </c>
      <c r="N3537">
        <v>35</v>
      </c>
      <c r="O3537" t="s">
        <v>21691</v>
      </c>
      <c r="P3537" t="s">
        <v>64</v>
      </c>
      <c r="R3537">
        <v>11307</v>
      </c>
      <c r="T3537" t="s">
        <v>6346</v>
      </c>
      <c r="V3537" t="s">
        <v>21692</v>
      </c>
      <c r="W3537">
        <v>8850</v>
      </c>
    </row>
    <row r="3538" spans="1:23" x14ac:dyDescent="0.25">
      <c r="A3538" t="s">
        <v>349</v>
      </c>
      <c r="B3538">
        <v>1</v>
      </c>
      <c r="C3538" t="s">
        <v>5567</v>
      </c>
      <c r="D3538" t="s">
        <v>102</v>
      </c>
      <c r="E3538" t="s">
        <v>21693</v>
      </c>
      <c r="F3538" t="s">
        <v>6199</v>
      </c>
      <c r="G3538">
        <v>18</v>
      </c>
      <c r="H3538" t="s">
        <v>6336</v>
      </c>
      <c r="I3538" t="s">
        <v>5567</v>
      </c>
      <c r="J3538">
        <v>16837</v>
      </c>
      <c r="K3538">
        <v>10</v>
      </c>
      <c r="L3538" t="s">
        <v>6665</v>
      </c>
      <c r="M3538" t="s">
        <v>11149</v>
      </c>
      <c r="N3538">
        <v>32</v>
      </c>
      <c r="O3538" t="s">
        <v>21694</v>
      </c>
      <c r="P3538" t="s">
        <v>102</v>
      </c>
      <c r="R3538">
        <v>2578533</v>
      </c>
      <c r="T3538" t="s">
        <v>6204</v>
      </c>
      <c r="V3538" t="s">
        <v>21695</v>
      </c>
      <c r="W3538">
        <v>28464</v>
      </c>
    </row>
    <row r="3539" spans="1:23" x14ac:dyDescent="0.25">
      <c r="A3539" t="s">
        <v>862</v>
      </c>
      <c r="B3539">
        <v>1</v>
      </c>
      <c r="C3539" t="s">
        <v>21696</v>
      </c>
      <c r="D3539" t="s">
        <v>6787</v>
      </c>
      <c r="F3539" t="s">
        <v>6199</v>
      </c>
      <c r="G3539">
        <v>43</v>
      </c>
      <c r="H3539" t="s">
        <v>6849</v>
      </c>
      <c r="I3539" t="s">
        <v>21696</v>
      </c>
      <c r="J3539">
        <v>19439</v>
      </c>
      <c r="K3539">
        <v>5</v>
      </c>
      <c r="L3539" t="s">
        <v>11634</v>
      </c>
      <c r="M3539" t="s">
        <v>15498</v>
      </c>
      <c r="N3539">
        <v>26</v>
      </c>
      <c r="O3539" t="s">
        <v>21697</v>
      </c>
      <c r="P3539" t="s">
        <v>64</v>
      </c>
      <c r="R3539">
        <v>3045375</v>
      </c>
      <c r="T3539" t="s">
        <v>6219</v>
      </c>
      <c r="V3539" t="s">
        <v>11023</v>
      </c>
      <c r="W3539">
        <v>30728</v>
      </c>
    </row>
    <row r="3540" spans="1:23" x14ac:dyDescent="0.25">
      <c r="A3540" t="s">
        <v>21698</v>
      </c>
      <c r="B3540">
        <v>1</v>
      </c>
      <c r="C3540" t="s">
        <v>21699</v>
      </c>
      <c r="F3540" t="s">
        <v>6231</v>
      </c>
      <c r="G3540">
        <v>0</v>
      </c>
      <c r="H3540" t="s">
        <v>30</v>
      </c>
      <c r="I3540" t="s">
        <v>21699</v>
      </c>
      <c r="J3540">
        <v>19757</v>
      </c>
      <c r="K3540">
        <v>0</v>
      </c>
      <c r="L3540" t="s">
        <v>9109</v>
      </c>
      <c r="M3540" t="s">
        <v>21700</v>
      </c>
      <c r="O3540" t="s">
        <v>21701</v>
      </c>
      <c r="P3540" t="s">
        <v>30</v>
      </c>
      <c r="T3540" t="s">
        <v>30</v>
      </c>
    </row>
    <row r="3541" spans="1:23" x14ac:dyDescent="0.25">
      <c r="A3541" t="s">
        <v>2234</v>
      </c>
      <c r="B3541">
        <v>1</v>
      </c>
      <c r="C3541" t="s">
        <v>2594</v>
      </c>
      <c r="D3541" t="s">
        <v>126</v>
      </c>
      <c r="F3541" t="s">
        <v>6199</v>
      </c>
      <c r="G3541">
        <v>0</v>
      </c>
      <c r="H3541" t="s">
        <v>6223</v>
      </c>
      <c r="I3541" t="s">
        <v>2594</v>
      </c>
      <c r="J3541">
        <v>24947</v>
      </c>
      <c r="K3541">
        <v>2</v>
      </c>
      <c r="L3541" t="s">
        <v>21702</v>
      </c>
      <c r="M3541" t="s">
        <v>7016</v>
      </c>
      <c r="N3541">
        <v>23</v>
      </c>
      <c r="O3541" t="s">
        <v>21703</v>
      </c>
      <c r="P3541" t="s">
        <v>126</v>
      </c>
      <c r="Q3541" t="s">
        <v>6922</v>
      </c>
      <c r="S3541">
        <v>1</v>
      </c>
      <c r="T3541" t="s">
        <v>6227</v>
      </c>
      <c r="U3541" t="s">
        <v>2224</v>
      </c>
      <c r="V3541" t="s">
        <v>21704</v>
      </c>
    </row>
    <row r="3542" spans="1:23" x14ac:dyDescent="0.25">
      <c r="A3542" t="s">
        <v>21705</v>
      </c>
      <c r="B3542">
        <v>1</v>
      </c>
      <c r="C3542" t="s">
        <v>21706</v>
      </c>
      <c r="D3542" t="s">
        <v>29</v>
      </c>
      <c r="F3542" t="s">
        <v>6231</v>
      </c>
      <c r="G3542">
        <v>8</v>
      </c>
      <c r="H3542" t="s">
        <v>6462</v>
      </c>
      <c r="I3542" t="s">
        <v>21706</v>
      </c>
      <c r="J3542">
        <v>19343</v>
      </c>
      <c r="K3542">
        <v>5</v>
      </c>
      <c r="L3542" t="s">
        <v>21707</v>
      </c>
      <c r="M3542" t="s">
        <v>21708</v>
      </c>
      <c r="N3542">
        <v>27</v>
      </c>
      <c r="O3542" t="s">
        <v>21709</v>
      </c>
      <c r="P3542" t="s">
        <v>29</v>
      </c>
      <c r="R3542">
        <v>3052118</v>
      </c>
      <c r="T3542" t="s">
        <v>6227</v>
      </c>
      <c r="V3542" t="s">
        <v>21588</v>
      </c>
      <c r="W3542">
        <v>30476</v>
      </c>
    </row>
    <row r="3543" spans="1:23" x14ac:dyDescent="0.25">
      <c r="A3543" t="s">
        <v>870</v>
      </c>
      <c r="B3543">
        <v>1</v>
      </c>
      <c r="C3543" t="s">
        <v>21710</v>
      </c>
      <c r="D3543" t="s">
        <v>64</v>
      </c>
      <c r="E3543" t="s">
        <v>21711</v>
      </c>
      <c r="F3543" t="s">
        <v>6231</v>
      </c>
      <c r="G3543">
        <v>34</v>
      </c>
      <c r="H3543" t="s">
        <v>6232</v>
      </c>
      <c r="I3543" t="s">
        <v>21710</v>
      </c>
      <c r="J3543">
        <v>18299</v>
      </c>
      <c r="K3543">
        <v>6</v>
      </c>
      <c r="L3543" t="s">
        <v>7696</v>
      </c>
      <c r="M3543" t="s">
        <v>21712</v>
      </c>
      <c r="N3543">
        <v>28</v>
      </c>
      <c r="O3543" t="s">
        <v>21713</v>
      </c>
      <c r="P3543" t="s">
        <v>64</v>
      </c>
      <c r="R3543">
        <v>2575553</v>
      </c>
      <c r="T3543" t="s">
        <v>6446</v>
      </c>
      <c r="V3543" t="s">
        <v>8508</v>
      </c>
      <c r="W3543">
        <v>29518</v>
      </c>
    </row>
    <row r="3544" spans="1:23" x14ac:dyDescent="0.25">
      <c r="A3544" t="s">
        <v>21714</v>
      </c>
      <c r="B3544">
        <v>1</v>
      </c>
      <c r="C3544" t="s">
        <v>21715</v>
      </c>
      <c r="D3544" t="s">
        <v>29</v>
      </c>
      <c r="F3544" t="s">
        <v>6231</v>
      </c>
      <c r="G3544">
        <v>17</v>
      </c>
      <c r="H3544" t="s">
        <v>6462</v>
      </c>
      <c r="I3544" t="s">
        <v>21715</v>
      </c>
      <c r="J3544">
        <v>11859</v>
      </c>
      <c r="K3544">
        <v>10</v>
      </c>
      <c r="L3544" t="s">
        <v>8151</v>
      </c>
      <c r="M3544" t="s">
        <v>7609</v>
      </c>
      <c r="N3544">
        <v>36</v>
      </c>
      <c r="O3544" t="s">
        <v>21716</v>
      </c>
      <c r="P3544" t="s">
        <v>29</v>
      </c>
      <c r="R3544">
        <v>8440</v>
      </c>
      <c r="T3544" t="s">
        <v>6742</v>
      </c>
      <c r="V3544" t="s">
        <v>21717</v>
      </c>
    </row>
    <row r="3545" spans="1:23" x14ac:dyDescent="0.25">
      <c r="A3545" t="s">
        <v>21718</v>
      </c>
      <c r="B3545">
        <v>1</v>
      </c>
      <c r="C3545" t="s">
        <v>21719</v>
      </c>
      <c r="D3545" t="s">
        <v>126</v>
      </c>
      <c r="F3545" t="s">
        <v>6199</v>
      </c>
      <c r="G3545">
        <v>0</v>
      </c>
      <c r="H3545" t="s">
        <v>7182</v>
      </c>
      <c r="I3545" t="s">
        <v>21719</v>
      </c>
      <c r="J3545">
        <v>17385</v>
      </c>
      <c r="K3545">
        <v>7</v>
      </c>
      <c r="L3545" t="s">
        <v>6734</v>
      </c>
      <c r="M3545" t="s">
        <v>21720</v>
      </c>
      <c r="N3545">
        <v>29</v>
      </c>
      <c r="O3545" t="s">
        <v>21721</v>
      </c>
      <c r="P3545" t="s">
        <v>126</v>
      </c>
      <c r="T3545" t="s">
        <v>7484</v>
      </c>
      <c r="V3545" t="s">
        <v>21722</v>
      </c>
      <c r="W3545">
        <v>28693</v>
      </c>
    </row>
    <row r="3546" spans="1:23" x14ac:dyDescent="0.25">
      <c r="A3546" t="s">
        <v>106</v>
      </c>
      <c r="B3546">
        <v>1</v>
      </c>
      <c r="C3546" t="s">
        <v>5554</v>
      </c>
      <c r="D3546" t="s">
        <v>64</v>
      </c>
      <c r="E3546" t="s">
        <v>21723</v>
      </c>
      <c r="F3546" t="s">
        <v>6925</v>
      </c>
      <c r="G3546">
        <v>0</v>
      </c>
      <c r="H3546" t="s">
        <v>6296</v>
      </c>
      <c r="I3546" t="s">
        <v>5554</v>
      </c>
      <c r="J3546">
        <v>11932</v>
      </c>
      <c r="K3546">
        <v>13</v>
      </c>
      <c r="L3546" t="s">
        <v>21724</v>
      </c>
      <c r="M3546" t="s">
        <v>16301</v>
      </c>
      <c r="N3546">
        <v>33</v>
      </c>
      <c r="O3546" t="s">
        <v>21725</v>
      </c>
      <c r="P3546" t="s">
        <v>64</v>
      </c>
      <c r="R3546">
        <v>12514</v>
      </c>
      <c r="T3546" t="s">
        <v>6346</v>
      </c>
      <c r="V3546" t="s">
        <v>21726</v>
      </c>
      <c r="W3546">
        <v>9317</v>
      </c>
    </row>
    <row r="3547" spans="1:23" x14ac:dyDescent="0.25">
      <c r="A3547" t="s">
        <v>21727</v>
      </c>
      <c r="B3547">
        <v>1</v>
      </c>
      <c r="C3547" t="s">
        <v>21728</v>
      </c>
      <c r="D3547" t="s">
        <v>126</v>
      </c>
      <c r="F3547" t="s">
        <v>6199</v>
      </c>
      <c r="H3547" t="s">
        <v>6988</v>
      </c>
      <c r="I3547" t="s">
        <v>21728</v>
      </c>
      <c r="K3547">
        <v>1</v>
      </c>
      <c r="L3547" t="s">
        <v>7619</v>
      </c>
      <c r="M3547" t="s">
        <v>6843</v>
      </c>
      <c r="N3547">
        <v>26</v>
      </c>
      <c r="O3547" t="s">
        <v>21729</v>
      </c>
      <c r="P3547" t="s">
        <v>126</v>
      </c>
      <c r="T3547" t="s">
        <v>6363</v>
      </c>
      <c r="V3547" t="s">
        <v>10603</v>
      </c>
    </row>
    <row r="3548" spans="1:23" x14ac:dyDescent="0.25">
      <c r="A3548" t="s">
        <v>21730</v>
      </c>
      <c r="B3548">
        <v>1</v>
      </c>
      <c r="C3548" t="s">
        <v>21731</v>
      </c>
      <c r="D3548" t="s">
        <v>31</v>
      </c>
      <c r="F3548" t="s">
        <v>6199</v>
      </c>
      <c r="G3548">
        <v>36</v>
      </c>
      <c r="H3548" t="s">
        <v>6367</v>
      </c>
      <c r="I3548" t="s">
        <v>21731</v>
      </c>
      <c r="J3548">
        <v>26106</v>
      </c>
      <c r="K3548">
        <v>1</v>
      </c>
      <c r="L3548" t="s">
        <v>8080</v>
      </c>
      <c r="M3548" t="s">
        <v>20949</v>
      </c>
      <c r="N3548">
        <v>23</v>
      </c>
      <c r="O3548" t="s">
        <v>21732</v>
      </c>
      <c r="P3548" t="s">
        <v>31</v>
      </c>
      <c r="S3548">
        <v>1</v>
      </c>
      <c r="T3548" t="s">
        <v>6346</v>
      </c>
      <c r="U3548" t="s">
        <v>34</v>
      </c>
      <c r="V3548" t="s">
        <v>21733</v>
      </c>
    </row>
    <row r="3549" spans="1:23" x14ac:dyDescent="0.25">
      <c r="A3549" t="s">
        <v>21734</v>
      </c>
      <c r="B3549">
        <v>1</v>
      </c>
      <c r="C3549" t="s">
        <v>21735</v>
      </c>
      <c r="D3549" t="s">
        <v>64</v>
      </c>
      <c r="E3549" t="s">
        <v>21736</v>
      </c>
      <c r="F3549" t="s">
        <v>6199</v>
      </c>
      <c r="G3549">
        <v>32</v>
      </c>
      <c r="H3549" t="s">
        <v>6367</v>
      </c>
      <c r="I3549" t="s">
        <v>21735</v>
      </c>
      <c r="J3549">
        <v>21514</v>
      </c>
      <c r="K3549">
        <v>5</v>
      </c>
      <c r="L3549" t="s">
        <v>6869</v>
      </c>
      <c r="M3549" t="s">
        <v>12119</v>
      </c>
      <c r="N3549">
        <v>27</v>
      </c>
      <c r="O3549" t="s">
        <v>21737</v>
      </c>
      <c r="P3549" t="s">
        <v>64</v>
      </c>
      <c r="R3549">
        <v>3123857</v>
      </c>
      <c r="T3549" t="s">
        <v>6454</v>
      </c>
      <c r="V3549" t="s">
        <v>21738</v>
      </c>
      <c r="W3549">
        <v>32383</v>
      </c>
    </row>
    <row r="3550" spans="1:23" x14ac:dyDescent="0.25">
      <c r="A3550" t="s">
        <v>2110</v>
      </c>
      <c r="B3550">
        <v>1</v>
      </c>
      <c r="C3550" t="s">
        <v>5403</v>
      </c>
      <c r="D3550" t="s">
        <v>64</v>
      </c>
      <c r="E3550" t="s">
        <v>21739</v>
      </c>
      <c r="F3550" t="s">
        <v>6199</v>
      </c>
      <c r="G3550">
        <v>33</v>
      </c>
      <c r="H3550" t="s">
        <v>6776</v>
      </c>
      <c r="I3550" t="s">
        <v>5403</v>
      </c>
      <c r="J3550">
        <v>20768</v>
      </c>
      <c r="K3550">
        <v>6</v>
      </c>
      <c r="L3550" t="s">
        <v>11012</v>
      </c>
      <c r="M3550" t="s">
        <v>21740</v>
      </c>
      <c r="N3550">
        <v>28</v>
      </c>
      <c r="O3550" t="s">
        <v>21741</v>
      </c>
      <c r="P3550" t="s">
        <v>64</v>
      </c>
      <c r="R3550">
        <v>3886818</v>
      </c>
      <c r="T3550" t="s">
        <v>6313</v>
      </c>
      <c r="V3550" t="s">
        <v>21742</v>
      </c>
      <c r="W3550">
        <v>32066</v>
      </c>
    </row>
    <row r="3551" spans="1:23" x14ac:dyDescent="0.25">
      <c r="A3551" t="s">
        <v>21743</v>
      </c>
      <c r="B3551">
        <v>1</v>
      </c>
      <c r="C3551" t="s">
        <v>21744</v>
      </c>
      <c r="F3551" t="s">
        <v>6231</v>
      </c>
      <c r="G3551">
        <v>0</v>
      </c>
      <c r="H3551" t="s">
        <v>30</v>
      </c>
      <c r="I3551" t="s">
        <v>21744</v>
      </c>
      <c r="J3551">
        <v>18814</v>
      </c>
      <c r="K3551">
        <v>0</v>
      </c>
      <c r="L3551" t="s">
        <v>10970</v>
      </c>
      <c r="M3551" t="s">
        <v>21745</v>
      </c>
      <c r="O3551" t="s">
        <v>21746</v>
      </c>
      <c r="P3551" t="s">
        <v>30</v>
      </c>
      <c r="T3551" t="s">
        <v>30</v>
      </c>
    </row>
    <row r="3552" spans="1:23" x14ac:dyDescent="0.25">
      <c r="A3552" t="s">
        <v>283</v>
      </c>
      <c r="B3552">
        <v>1</v>
      </c>
      <c r="C3552" t="s">
        <v>5592</v>
      </c>
      <c r="D3552" t="s">
        <v>102</v>
      </c>
      <c r="E3552" t="s">
        <v>21747</v>
      </c>
      <c r="F3552" t="s">
        <v>6925</v>
      </c>
      <c r="G3552">
        <v>0</v>
      </c>
      <c r="H3552" t="s">
        <v>5257</v>
      </c>
      <c r="I3552" t="s">
        <v>5592</v>
      </c>
      <c r="J3552">
        <v>16129</v>
      </c>
      <c r="K3552">
        <v>8</v>
      </c>
      <c r="L3552" t="s">
        <v>6269</v>
      </c>
      <c r="M3552" t="s">
        <v>8740</v>
      </c>
      <c r="N3552">
        <v>30</v>
      </c>
      <c r="O3552" t="s">
        <v>21748</v>
      </c>
      <c r="P3552" t="s">
        <v>102</v>
      </c>
      <c r="R3552">
        <v>17437</v>
      </c>
      <c r="T3552" t="s">
        <v>6332</v>
      </c>
      <c r="V3552" t="s">
        <v>21749</v>
      </c>
      <c r="W3552">
        <v>28234</v>
      </c>
    </row>
    <row r="3553" spans="1:23" x14ac:dyDescent="0.25">
      <c r="A3553" t="s">
        <v>2539</v>
      </c>
      <c r="B3553">
        <v>1</v>
      </c>
      <c r="C3553" t="s">
        <v>2855</v>
      </c>
      <c r="D3553" t="s">
        <v>29</v>
      </c>
      <c r="F3553" t="s">
        <v>6199</v>
      </c>
      <c r="G3553">
        <v>16</v>
      </c>
      <c r="H3553" t="s">
        <v>6553</v>
      </c>
      <c r="I3553" t="s">
        <v>2855</v>
      </c>
      <c r="J3553">
        <v>24124</v>
      </c>
      <c r="K3553">
        <v>3</v>
      </c>
      <c r="L3553" t="s">
        <v>7861</v>
      </c>
      <c r="M3553" t="s">
        <v>21750</v>
      </c>
      <c r="N3553">
        <v>26</v>
      </c>
      <c r="O3553" t="s">
        <v>21751</v>
      </c>
      <c r="P3553" t="s">
        <v>29</v>
      </c>
      <c r="S3553">
        <v>2</v>
      </c>
      <c r="T3553" t="s">
        <v>6363</v>
      </c>
      <c r="U3553" t="s">
        <v>2311</v>
      </c>
      <c r="V3553" t="s">
        <v>21752</v>
      </c>
    </row>
    <row r="3554" spans="1:23" x14ac:dyDescent="0.25">
      <c r="A3554" t="s">
        <v>404</v>
      </c>
      <c r="B3554">
        <v>1</v>
      </c>
      <c r="C3554" t="s">
        <v>2684</v>
      </c>
      <c r="D3554" t="s">
        <v>126</v>
      </c>
      <c r="E3554" t="s">
        <v>21753</v>
      </c>
      <c r="F3554" t="s">
        <v>6199</v>
      </c>
      <c r="G3554">
        <v>80</v>
      </c>
      <c r="H3554" t="s">
        <v>7206</v>
      </c>
      <c r="I3554" t="s">
        <v>2684</v>
      </c>
      <c r="J3554">
        <v>19943</v>
      </c>
      <c r="K3554">
        <v>8</v>
      </c>
      <c r="L3554" t="s">
        <v>10928</v>
      </c>
      <c r="M3554" t="s">
        <v>21754</v>
      </c>
      <c r="N3554">
        <v>30</v>
      </c>
      <c r="O3554" t="s">
        <v>21755</v>
      </c>
      <c r="P3554" t="s">
        <v>126</v>
      </c>
      <c r="R3554">
        <v>3052897</v>
      </c>
      <c r="S3554">
        <v>3</v>
      </c>
      <c r="T3554" t="s">
        <v>6355</v>
      </c>
      <c r="U3554" t="s">
        <v>2221</v>
      </c>
      <c r="V3554" t="s">
        <v>8445</v>
      </c>
      <c r="W3554">
        <v>31093</v>
      </c>
    </row>
    <row r="3555" spans="1:23" x14ac:dyDescent="0.25">
      <c r="A3555" t="s">
        <v>21756</v>
      </c>
      <c r="B3555">
        <v>1</v>
      </c>
      <c r="C3555" t="s">
        <v>21757</v>
      </c>
      <c r="D3555" t="s">
        <v>31</v>
      </c>
      <c r="F3555" t="s">
        <v>6231</v>
      </c>
      <c r="G3555">
        <v>8</v>
      </c>
      <c r="H3555" t="s">
        <v>6232</v>
      </c>
      <c r="I3555" t="s">
        <v>21757</v>
      </c>
      <c r="J3555">
        <v>16719</v>
      </c>
      <c r="K3555">
        <v>1</v>
      </c>
      <c r="L3555" t="s">
        <v>6560</v>
      </c>
      <c r="M3555" t="s">
        <v>21758</v>
      </c>
      <c r="N3555">
        <v>26</v>
      </c>
      <c r="O3555" t="s">
        <v>21759</v>
      </c>
      <c r="P3555" t="s">
        <v>31</v>
      </c>
      <c r="R3555">
        <v>17492</v>
      </c>
      <c r="T3555" t="s">
        <v>7359</v>
      </c>
      <c r="V3555" t="s">
        <v>21760</v>
      </c>
    </row>
    <row r="3556" spans="1:23" x14ac:dyDescent="0.25">
      <c r="A3556" t="s">
        <v>21761</v>
      </c>
      <c r="B3556">
        <v>1</v>
      </c>
      <c r="C3556" t="s">
        <v>21762</v>
      </c>
      <c r="D3556" t="s">
        <v>102</v>
      </c>
      <c r="E3556" t="s">
        <v>21763</v>
      </c>
      <c r="F3556" t="s">
        <v>6199</v>
      </c>
      <c r="G3556">
        <v>0</v>
      </c>
      <c r="H3556" t="s">
        <v>6336</v>
      </c>
      <c r="I3556" t="s">
        <v>21762</v>
      </c>
      <c r="J3556">
        <v>21548</v>
      </c>
      <c r="K3556">
        <v>3</v>
      </c>
      <c r="L3556" t="s">
        <v>21764</v>
      </c>
      <c r="M3556" t="s">
        <v>15733</v>
      </c>
      <c r="N3556">
        <v>25</v>
      </c>
      <c r="O3556" t="s">
        <v>21765</v>
      </c>
      <c r="P3556" t="s">
        <v>102</v>
      </c>
      <c r="R3556">
        <v>3138760</v>
      </c>
      <c r="T3556" t="s">
        <v>6204</v>
      </c>
      <c r="V3556" t="s">
        <v>21766</v>
      </c>
      <c r="W3556">
        <v>32556</v>
      </c>
    </row>
    <row r="3557" spans="1:23" x14ac:dyDescent="0.25">
      <c r="A3557" t="s">
        <v>21767</v>
      </c>
      <c r="B3557">
        <v>1</v>
      </c>
      <c r="C3557" t="s">
        <v>21768</v>
      </c>
      <c r="F3557" t="s">
        <v>6231</v>
      </c>
      <c r="G3557">
        <v>0</v>
      </c>
      <c r="H3557" t="s">
        <v>30</v>
      </c>
      <c r="I3557" t="s">
        <v>21768</v>
      </c>
      <c r="J3557">
        <v>18615</v>
      </c>
      <c r="K3557">
        <v>0</v>
      </c>
      <c r="L3557" t="s">
        <v>11322</v>
      </c>
      <c r="M3557" t="s">
        <v>10362</v>
      </c>
      <c r="O3557" t="s">
        <v>21769</v>
      </c>
      <c r="P3557" t="s">
        <v>30</v>
      </c>
      <c r="T3557" t="s">
        <v>30</v>
      </c>
    </row>
    <row r="3558" spans="1:23" x14ac:dyDescent="0.25">
      <c r="A3558" t="s">
        <v>21770</v>
      </c>
      <c r="B3558">
        <v>1</v>
      </c>
      <c r="C3558" t="s">
        <v>21771</v>
      </c>
      <c r="D3558" t="s">
        <v>126</v>
      </c>
      <c r="F3558" t="s">
        <v>6199</v>
      </c>
      <c r="G3558">
        <v>88</v>
      </c>
      <c r="H3558" t="s">
        <v>6215</v>
      </c>
      <c r="I3558" t="s">
        <v>21771</v>
      </c>
      <c r="K3558">
        <v>3</v>
      </c>
      <c r="L3558" t="s">
        <v>21772</v>
      </c>
      <c r="M3558" t="s">
        <v>10697</v>
      </c>
      <c r="N3558">
        <v>27</v>
      </c>
      <c r="O3558" t="s">
        <v>21773</v>
      </c>
      <c r="P3558" t="s">
        <v>126</v>
      </c>
      <c r="T3558" t="s">
        <v>6355</v>
      </c>
      <c r="V3558" t="s">
        <v>16403</v>
      </c>
    </row>
    <row r="3559" spans="1:23" x14ac:dyDescent="0.25">
      <c r="A3559" t="s">
        <v>21774</v>
      </c>
      <c r="B3559">
        <v>1</v>
      </c>
      <c r="C3559" t="s">
        <v>21775</v>
      </c>
      <c r="D3559" t="s">
        <v>64</v>
      </c>
      <c r="F3559" t="s">
        <v>6199</v>
      </c>
      <c r="G3559">
        <v>36</v>
      </c>
      <c r="H3559" t="s">
        <v>6392</v>
      </c>
      <c r="I3559" t="s">
        <v>21775</v>
      </c>
      <c r="K3559">
        <v>1</v>
      </c>
      <c r="L3559" t="s">
        <v>9652</v>
      </c>
      <c r="M3559" t="s">
        <v>21776</v>
      </c>
      <c r="N3559">
        <v>25</v>
      </c>
      <c r="O3559" t="s">
        <v>21777</v>
      </c>
      <c r="P3559" t="s">
        <v>64</v>
      </c>
      <c r="T3559" t="s">
        <v>6454</v>
      </c>
      <c r="V3559" t="s">
        <v>14243</v>
      </c>
    </row>
    <row r="3560" spans="1:23" x14ac:dyDescent="0.25">
      <c r="A3560" t="s">
        <v>448</v>
      </c>
      <c r="B3560">
        <v>1</v>
      </c>
      <c r="C3560" t="s">
        <v>21778</v>
      </c>
      <c r="D3560" t="s">
        <v>102</v>
      </c>
      <c r="E3560" t="s">
        <v>21779</v>
      </c>
      <c r="F3560" t="s">
        <v>6199</v>
      </c>
      <c r="G3560">
        <v>80</v>
      </c>
      <c r="H3560" t="s">
        <v>6837</v>
      </c>
      <c r="I3560" t="s">
        <v>21778</v>
      </c>
      <c r="J3560">
        <v>19006</v>
      </c>
      <c r="K3560">
        <v>5</v>
      </c>
      <c r="L3560" t="s">
        <v>6018</v>
      </c>
      <c r="M3560" t="s">
        <v>12035</v>
      </c>
      <c r="N3560">
        <v>26</v>
      </c>
      <c r="O3560" t="s">
        <v>21780</v>
      </c>
      <c r="P3560" t="s">
        <v>102</v>
      </c>
      <c r="R3560">
        <v>3115330</v>
      </c>
      <c r="T3560" t="s">
        <v>6212</v>
      </c>
      <c r="V3560" t="s">
        <v>21781</v>
      </c>
      <c r="W3560">
        <v>30241</v>
      </c>
    </row>
    <row r="3561" spans="1:23" x14ac:dyDescent="0.25">
      <c r="A3561" t="s">
        <v>21782</v>
      </c>
      <c r="B3561">
        <v>1</v>
      </c>
      <c r="C3561" t="s">
        <v>21783</v>
      </c>
      <c r="D3561" t="s">
        <v>29</v>
      </c>
      <c r="E3561" t="s">
        <v>21784</v>
      </c>
      <c r="F3561" t="s">
        <v>6199</v>
      </c>
      <c r="G3561">
        <v>0</v>
      </c>
      <c r="H3561" t="s">
        <v>6215</v>
      </c>
      <c r="I3561" t="s">
        <v>21783</v>
      </c>
      <c r="J3561">
        <v>21143</v>
      </c>
      <c r="K3561">
        <v>3</v>
      </c>
      <c r="L3561" t="s">
        <v>6854</v>
      </c>
      <c r="M3561" t="s">
        <v>21785</v>
      </c>
      <c r="N3561">
        <v>25</v>
      </c>
      <c r="O3561" t="s">
        <v>21786</v>
      </c>
      <c r="P3561" t="s">
        <v>29</v>
      </c>
      <c r="R3561">
        <v>3915776</v>
      </c>
      <c r="T3561" t="s">
        <v>6227</v>
      </c>
      <c r="V3561" t="s">
        <v>8358</v>
      </c>
      <c r="W3561">
        <v>32366</v>
      </c>
    </row>
    <row r="3562" spans="1:23" x14ac:dyDescent="0.25">
      <c r="A3562" t="s">
        <v>21787</v>
      </c>
      <c r="B3562">
        <v>1</v>
      </c>
      <c r="C3562" t="s">
        <v>21788</v>
      </c>
      <c r="D3562" t="s">
        <v>64</v>
      </c>
      <c r="F3562" t="s">
        <v>6231</v>
      </c>
      <c r="G3562">
        <v>34</v>
      </c>
      <c r="H3562" t="s">
        <v>6336</v>
      </c>
      <c r="I3562" t="s">
        <v>21788</v>
      </c>
      <c r="J3562">
        <v>15596</v>
      </c>
      <c r="K3562">
        <v>9</v>
      </c>
      <c r="L3562" t="s">
        <v>9765</v>
      </c>
      <c r="M3562" t="s">
        <v>7946</v>
      </c>
      <c r="N3562">
        <v>32</v>
      </c>
      <c r="O3562" t="s">
        <v>21789</v>
      </c>
      <c r="P3562" t="s">
        <v>64</v>
      </c>
      <c r="R3562">
        <v>14820</v>
      </c>
      <c r="T3562" t="s">
        <v>6324</v>
      </c>
      <c r="V3562" t="s">
        <v>21790</v>
      </c>
      <c r="W3562">
        <v>25650</v>
      </c>
    </row>
    <row r="3563" spans="1:23" x14ac:dyDescent="0.25">
      <c r="A3563" t="s">
        <v>21791</v>
      </c>
      <c r="B3563">
        <v>1</v>
      </c>
      <c r="C3563" t="s">
        <v>21792</v>
      </c>
      <c r="D3563" t="s">
        <v>102</v>
      </c>
      <c r="F3563" t="s">
        <v>6199</v>
      </c>
      <c r="G3563">
        <v>10</v>
      </c>
      <c r="H3563" t="s">
        <v>7944</v>
      </c>
      <c r="I3563" t="s">
        <v>21792</v>
      </c>
      <c r="J3563">
        <v>17410</v>
      </c>
      <c r="K3563">
        <v>10</v>
      </c>
      <c r="L3563" t="s">
        <v>21793</v>
      </c>
      <c r="M3563" t="s">
        <v>8345</v>
      </c>
      <c r="N3563">
        <v>32</v>
      </c>
      <c r="O3563" t="s">
        <v>21794</v>
      </c>
      <c r="P3563" t="s">
        <v>102</v>
      </c>
      <c r="T3563" t="s">
        <v>6264</v>
      </c>
      <c r="V3563" t="s">
        <v>20445</v>
      </c>
      <c r="W3563">
        <v>28919</v>
      </c>
    </row>
    <row r="3564" spans="1:23" x14ac:dyDescent="0.25">
      <c r="A3564" t="s">
        <v>5960</v>
      </c>
      <c r="B3564">
        <v>1</v>
      </c>
      <c r="C3564" t="s">
        <v>5959</v>
      </c>
      <c r="D3564" t="s">
        <v>31</v>
      </c>
      <c r="F3564" t="s">
        <v>6199</v>
      </c>
      <c r="G3564">
        <v>17</v>
      </c>
      <c r="H3564" t="s">
        <v>6421</v>
      </c>
      <c r="I3564" t="s">
        <v>5959</v>
      </c>
      <c r="J3564">
        <v>22307</v>
      </c>
      <c r="K3564">
        <v>2</v>
      </c>
      <c r="L3564" t="s">
        <v>8019</v>
      </c>
      <c r="M3564" t="s">
        <v>21795</v>
      </c>
      <c r="N3564">
        <v>26</v>
      </c>
      <c r="O3564" t="s">
        <v>21796</v>
      </c>
      <c r="P3564" t="s">
        <v>31</v>
      </c>
      <c r="R3564">
        <v>3932960</v>
      </c>
      <c r="T3564" t="s">
        <v>6212</v>
      </c>
      <c r="V3564" t="s">
        <v>21797</v>
      </c>
      <c r="W3564">
        <v>33352</v>
      </c>
    </row>
    <row r="3565" spans="1:23" x14ac:dyDescent="0.25">
      <c r="A3565" t="s">
        <v>21798</v>
      </c>
      <c r="B3565">
        <v>1</v>
      </c>
      <c r="C3565" t="s">
        <v>21799</v>
      </c>
      <c r="D3565" t="s">
        <v>6787</v>
      </c>
      <c r="F3565" t="s">
        <v>6231</v>
      </c>
      <c r="G3565">
        <v>46</v>
      </c>
      <c r="H3565" t="s">
        <v>9398</v>
      </c>
      <c r="I3565" t="s">
        <v>21799</v>
      </c>
      <c r="J3565">
        <v>12649</v>
      </c>
      <c r="K3565">
        <v>10</v>
      </c>
      <c r="L3565" t="s">
        <v>6948</v>
      </c>
      <c r="M3565" t="s">
        <v>21800</v>
      </c>
      <c r="N3565">
        <v>36</v>
      </c>
      <c r="O3565" t="s">
        <v>21801</v>
      </c>
      <c r="P3565" t="s">
        <v>64</v>
      </c>
      <c r="R3565">
        <v>13913</v>
      </c>
      <c r="T3565" t="s">
        <v>6249</v>
      </c>
      <c r="V3565" t="s">
        <v>21802</v>
      </c>
      <c r="W3565">
        <v>24735</v>
      </c>
    </row>
    <row r="3566" spans="1:23" x14ac:dyDescent="0.25">
      <c r="A3566" t="s">
        <v>1182</v>
      </c>
      <c r="B3566">
        <v>1</v>
      </c>
      <c r="C3566" t="s">
        <v>1181</v>
      </c>
      <c r="D3566" t="s">
        <v>102</v>
      </c>
      <c r="F3566" t="s">
        <v>6199</v>
      </c>
      <c r="G3566">
        <v>1</v>
      </c>
      <c r="H3566" t="s">
        <v>6837</v>
      </c>
      <c r="I3566" t="s">
        <v>1181</v>
      </c>
      <c r="J3566">
        <v>24226</v>
      </c>
      <c r="K3566">
        <v>3</v>
      </c>
      <c r="L3566" t="s">
        <v>21803</v>
      </c>
      <c r="M3566" t="s">
        <v>21804</v>
      </c>
      <c r="N3566">
        <v>24</v>
      </c>
      <c r="O3566" t="s">
        <v>21805</v>
      </c>
      <c r="P3566" t="s">
        <v>102</v>
      </c>
      <c r="S3566">
        <v>2</v>
      </c>
      <c r="T3566" t="s">
        <v>6212</v>
      </c>
      <c r="U3566" t="s">
        <v>70</v>
      </c>
      <c r="V3566" t="s">
        <v>21806</v>
      </c>
    </row>
    <row r="3567" spans="1:23" x14ac:dyDescent="0.25">
      <c r="A3567" t="s">
        <v>21807</v>
      </c>
      <c r="B3567">
        <v>1</v>
      </c>
      <c r="C3567" t="s">
        <v>21808</v>
      </c>
      <c r="D3567" t="s">
        <v>6610</v>
      </c>
      <c r="F3567" t="s">
        <v>6199</v>
      </c>
      <c r="G3567">
        <v>3</v>
      </c>
      <c r="H3567" t="s">
        <v>7944</v>
      </c>
      <c r="I3567" t="s">
        <v>21808</v>
      </c>
      <c r="J3567">
        <v>22300</v>
      </c>
      <c r="K3567">
        <v>6</v>
      </c>
      <c r="L3567" t="s">
        <v>6352</v>
      </c>
      <c r="M3567" t="s">
        <v>21809</v>
      </c>
      <c r="N3567">
        <v>29</v>
      </c>
      <c r="O3567" t="s">
        <v>21810</v>
      </c>
      <c r="P3567" t="s">
        <v>6610</v>
      </c>
      <c r="R3567">
        <v>3915398</v>
      </c>
      <c r="T3567" t="s">
        <v>6219</v>
      </c>
      <c r="U3567" t="s">
        <v>2241</v>
      </c>
      <c r="V3567" t="s">
        <v>11033</v>
      </c>
      <c r="W3567">
        <v>32960</v>
      </c>
    </row>
    <row r="3568" spans="1:23" x14ac:dyDescent="0.25">
      <c r="A3568" t="s">
        <v>21811</v>
      </c>
      <c r="B3568">
        <v>1</v>
      </c>
      <c r="C3568" t="s">
        <v>21812</v>
      </c>
      <c r="D3568" t="s">
        <v>102</v>
      </c>
      <c r="E3568" t="s">
        <v>21813</v>
      </c>
      <c r="F3568" t="s">
        <v>6199</v>
      </c>
      <c r="G3568">
        <v>0</v>
      </c>
      <c r="H3568" t="s">
        <v>6260</v>
      </c>
      <c r="I3568" t="s">
        <v>21812</v>
      </c>
      <c r="J3568">
        <v>20667</v>
      </c>
      <c r="K3568">
        <v>4</v>
      </c>
      <c r="L3568" t="s">
        <v>6018</v>
      </c>
      <c r="M3568" t="s">
        <v>10006</v>
      </c>
      <c r="N3568">
        <v>26</v>
      </c>
      <c r="O3568" t="s">
        <v>21814</v>
      </c>
      <c r="P3568" t="s">
        <v>102</v>
      </c>
      <c r="R3568">
        <v>4350798</v>
      </c>
      <c r="T3568" t="s">
        <v>6227</v>
      </c>
      <c r="V3568" t="s">
        <v>18332</v>
      </c>
      <c r="W3568">
        <v>31758</v>
      </c>
    </row>
    <row r="3569" spans="1:23" x14ac:dyDescent="0.25">
      <c r="A3569" t="s">
        <v>21815</v>
      </c>
      <c r="B3569">
        <v>1</v>
      </c>
      <c r="C3569" t="s">
        <v>21816</v>
      </c>
      <c r="D3569" t="s">
        <v>64</v>
      </c>
      <c r="F3569" t="s">
        <v>6199</v>
      </c>
      <c r="H3569" t="s">
        <v>6232</v>
      </c>
      <c r="I3569" t="s">
        <v>21816</v>
      </c>
      <c r="K3569">
        <v>0</v>
      </c>
      <c r="L3569" t="s">
        <v>7095</v>
      </c>
      <c r="M3569" t="s">
        <v>21817</v>
      </c>
      <c r="O3569" t="s">
        <v>21818</v>
      </c>
      <c r="P3569" t="s">
        <v>64</v>
      </c>
      <c r="T3569" t="s">
        <v>6346</v>
      </c>
    </row>
    <row r="3570" spans="1:23" x14ac:dyDescent="0.25">
      <c r="A3570" t="s">
        <v>488</v>
      </c>
      <c r="B3570">
        <v>1</v>
      </c>
      <c r="C3570" t="s">
        <v>21819</v>
      </c>
      <c r="D3570" t="s">
        <v>64</v>
      </c>
      <c r="E3570" t="s">
        <v>21820</v>
      </c>
      <c r="F3570" t="s">
        <v>6199</v>
      </c>
      <c r="G3570">
        <v>40</v>
      </c>
      <c r="H3570" t="s">
        <v>7921</v>
      </c>
      <c r="I3570" t="s">
        <v>21819</v>
      </c>
      <c r="J3570">
        <v>20012</v>
      </c>
      <c r="K3570">
        <v>4</v>
      </c>
      <c r="L3570" t="s">
        <v>19372</v>
      </c>
      <c r="M3570" t="s">
        <v>21821</v>
      </c>
      <c r="N3570">
        <v>25</v>
      </c>
      <c r="O3570" t="s">
        <v>21822</v>
      </c>
      <c r="P3570" t="s">
        <v>64</v>
      </c>
      <c r="R3570">
        <v>3126367</v>
      </c>
      <c r="T3570" t="s">
        <v>6219</v>
      </c>
      <c r="V3570" t="s">
        <v>21823</v>
      </c>
      <c r="W3570">
        <v>31206</v>
      </c>
    </row>
    <row r="3571" spans="1:23" x14ac:dyDescent="0.25">
      <c r="A3571" t="s">
        <v>845</v>
      </c>
      <c r="B3571">
        <v>1</v>
      </c>
      <c r="C3571" t="s">
        <v>5258</v>
      </c>
      <c r="D3571" t="s">
        <v>64</v>
      </c>
      <c r="E3571" t="s">
        <v>21824</v>
      </c>
      <c r="F3571" t="s">
        <v>6199</v>
      </c>
      <c r="G3571">
        <v>0</v>
      </c>
      <c r="H3571" t="s">
        <v>5428</v>
      </c>
      <c r="I3571" t="s">
        <v>5258</v>
      </c>
      <c r="J3571">
        <v>16887</v>
      </c>
      <c r="K3571">
        <v>7</v>
      </c>
      <c r="L3571" t="s">
        <v>7405</v>
      </c>
      <c r="M3571" t="s">
        <v>6598</v>
      </c>
      <c r="N3571">
        <v>29</v>
      </c>
      <c r="O3571" t="s">
        <v>21825</v>
      </c>
      <c r="P3571" t="s">
        <v>64</v>
      </c>
      <c r="R3571">
        <v>3025433</v>
      </c>
      <c r="T3571" t="s">
        <v>6446</v>
      </c>
      <c r="V3571" t="s">
        <v>21826</v>
      </c>
      <c r="W3571">
        <v>28514</v>
      </c>
    </row>
    <row r="3572" spans="1:23" x14ac:dyDescent="0.25">
      <c r="A3572" t="s">
        <v>21827</v>
      </c>
      <c r="B3572">
        <v>1</v>
      </c>
      <c r="C3572" t="s">
        <v>21828</v>
      </c>
      <c r="D3572" t="s">
        <v>64</v>
      </c>
      <c r="F3572" t="s">
        <v>6231</v>
      </c>
      <c r="G3572">
        <v>27</v>
      </c>
      <c r="H3572" t="s">
        <v>6776</v>
      </c>
      <c r="I3572" t="s">
        <v>21828</v>
      </c>
      <c r="J3572">
        <v>14821</v>
      </c>
      <c r="K3572">
        <v>1</v>
      </c>
      <c r="L3572" t="s">
        <v>21829</v>
      </c>
      <c r="M3572" t="s">
        <v>10239</v>
      </c>
      <c r="N3572">
        <v>26</v>
      </c>
      <c r="O3572" t="s">
        <v>21830</v>
      </c>
      <c r="P3572" t="s">
        <v>64</v>
      </c>
      <c r="R3572">
        <v>14892</v>
      </c>
      <c r="T3572" t="s">
        <v>6256</v>
      </c>
      <c r="V3572" t="s">
        <v>21831</v>
      </c>
      <c r="W3572">
        <v>25960</v>
      </c>
    </row>
    <row r="3573" spans="1:23" x14ac:dyDescent="0.25">
      <c r="A3573" t="s">
        <v>1243</v>
      </c>
      <c r="B3573">
        <v>1</v>
      </c>
      <c r="C3573" t="s">
        <v>1242</v>
      </c>
      <c r="D3573" t="s">
        <v>64</v>
      </c>
      <c r="F3573" t="s">
        <v>6199</v>
      </c>
      <c r="G3573">
        <v>32</v>
      </c>
      <c r="H3573" t="s">
        <v>6860</v>
      </c>
      <c r="I3573" t="s">
        <v>1242</v>
      </c>
      <c r="J3573">
        <v>27045</v>
      </c>
      <c r="K3573">
        <v>0</v>
      </c>
      <c r="L3573" t="s">
        <v>21832</v>
      </c>
      <c r="M3573" t="s">
        <v>21833</v>
      </c>
      <c r="N3573">
        <v>22</v>
      </c>
      <c r="O3573" t="s">
        <v>21834</v>
      </c>
      <c r="P3573" t="s">
        <v>64</v>
      </c>
      <c r="S3573">
        <v>3</v>
      </c>
      <c r="T3573" t="s">
        <v>6264</v>
      </c>
      <c r="U3573" t="s">
        <v>2241</v>
      </c>
      <c r="V3573" t="s">
        <v>21835</v>
      </c>
    </row>
    <row r="3574" spans="1:23" x14ac:dyDescent="0.25">
      <c r="A3574" t="s">
        <v>21836</v>
      </c>
      <c r="B3574">
        <v>1</v>
      </c>
      <c r="C3574" t="s">
        <v>21837</v>
      </c>
      <c r="D3574" t="s">
        <v>102</v>
      </c>
      <c r="F3574" t="s">
        <v>6199</v>
      </c>
      <c r="G3574">
        <v>6</v>
      </c>
      <c r="H3574" t="s">
        <v>6868</v>
      </c>
      <c r="I3574" t="s">
        <v>21837</v>
      </c>
      <c r="J3574">
        <v>17220</v>
      </c>
      <c r="K3574">
        <v>12</v>
      </c>
      <c r="L3574" t="s">
        <v>11709</v>
      </c>
      <c r="M3574" t="s">
        <v>21838</v>
      </c>
      <c r="N3574">
        <v>35</v>
      </c>
      <c r="O3574" t="s">
        <v>21839</v>
      </c>
      <c r="P3574" t="s">
        <v>102</v>
      </c>
      <c r="R3574">
        <v>2469123</v>
      </c>
      <c r="T3574" t="s">
        <v>6264</v>
      </c>
      <c r="V3574" t="s">
        <v>18336</v>
      </c>
      <c r="W3574">
        <v>29173</v>
      </c>
    </row>
    <row r="3575" spans="1:23" x14ac:dyDescent="0.25">
      <c r="A3575" t="s">
        <v>21840</v>
      </c>
      <c r="B3575">
        <v>1</v>
      </c>
      <c r="C3575" t="s">
        <v>21841</v>
      </c>
      <c r="D3575" t="s">
        <v>64</v>
      </c>
      <c r="E3575" t="s">
        <v>21842</v>
      </c>
      <c r="F3575" t="s">
        <v>6199</v>
      </c>
      <c r="G3575">
        <v>25</v>
      </c>
      <c r="H3575" t="s">
        <v>7128</v>
      </c>
      <c r="I3575" t="s">
        <v>21841</v>
      </c>
      <c r="J3575">
        <v>20697</v>
      </c>
      <c r="K3575">
        <v>4</v>
      </c>
      <c r="L3575" t="s">
        <v>7570</v>
      </c>
      <c r="M3575" t="s">
        <v>21843</v>
      </c>
      <c r="N3575">
        <v>26</v>
      </c>
      <c r="O3575" t="s">
        <v>21844</v>
      </c>
      <c r="P3575" t="s">
        <v>64</v>
      </c>
      <c r="R3575">
        <v>3139485</v>
      </c>
      <c r="T3575" t="s">
        <v>6313</v>
      </c>
      <c r="V3575" t="s">
        <v>21845</v>
      </c>
      <c r="W3575">
        <v>31795</v>
      </c>
    </row>
    <row r="3576" spans="1:23" x14ac:dyDescent="0.25">
      <c r="A3576" t="s">
        <v>21846</v>
      </c>
      <c r="B3576">
        <v>1</v>
      </c>
      <c r="C3576" t="s">
        <v>21847</v>
      </c>
      <c r="F3576" t="s">
        <v>6231</v>
      </c>
      <c r="G3576">
        <v>0</v>
      </c>
      <c r="H3576" t="s">
        <v>30</v>
      </c>
      <c r="I3576" t="s">
        <v>21847</v>
      </c>
      <c r="J3576">
        <v>17879</v>
      </c>
      <c r="L3576" t="s">
        <v>10426</v>
      </c>
      <c r="M3576" t="s">
        <v>21848</v>
      </c>
      <c r="O3576" t="s">
        <v>21849</v>
      </c>
      <c r="P3576" t="s">
        <v>30</v>
      </c>
      <c r="T3576" t="s">
        <v>30</v>
      </c>
    </row>
    <row r="3577" spans="1:23" x14ac:dyDescent="0.25">
      <c r="A3577" t="s">
        <v>21850</v>
      </c>
      <c r="B3577">
        <v>1</v>
      </c>
      <c r="C3577" t="s">
        <v>21851</v>
      </c>
      <c r="D3577" t="s">
        <v>29</v>
      </c>
      <c r="E3577" t="s">
        <v>21852</v>
      </c>
      <c r="F3577" t="s">
        <v>6199</v>
      </c>
      <c r="G3577">
        <v>48</v>
      </c>
      <c r="H3577" t="s">
        <v>7849</v>
      </c>
      <c r="I3577" t="s">
        <v>21851</v>
      </c>
      <c r="J3577">
        <v>19497</v>
      </c>
      <c r="K3577">
        <v>5</v>
      </c>
      <c r="L3577" t="s">
        <v>6015</v>
      </c>
      <c r="M3577" t="s">
        <v>21853</v>
      </c>
      <c r="N3577">
        <v>27</v>
      </c>
      <c r="O3577" t="s">
        <v>21854</v>
      </c>
      <c r="P3577" t="s">
        <v>29</v>
      </c>
      <c r="R3577">
        <v>2979985</v>
      </c>
      <c r="T3577" t="s">
        <v>6363</v>
      </c>
      <c r="V3577" t="s">
        <v>21855</v>
      </c>
      <c r="W3577">
        <v>30800</v>
      </c>
    </row>
    <row r="3578" spans="1:23" x14ac:dyDescent="0.25">
      <c r="A3578" t="s">
        <v>21856</v>
      </c>
      <c r="B3578">
        <v>1</v>
      </c>
      <c r="C3578" t="s">
        <v>21857</v>
      </c>
      <c r="D3578" t="s">
        <v>102</v>
      </c>
      <c r="F3578" t="s">
        <v>6199</v>
      </c>
      <c r="H3578" t="s">
        <v>7128</v>
      </c>
      <c r="I3578" t="s">
        <v>21857</v>
      </c>
      <c r="K3578">
        <v>1</v>
      </c>
      <c r="L3578" t="s">
        <v>8974</v>
      </c>
      <c r="M3578" t="s">
        <v>8237</v>
      </c>
      <c r="O3578" t="s">
        <v>21858</v>
      </c>
      <c r="P3578" t="s">
        <v>102</v>
      </c>
      <c r="T3578" t="s">
        <v>6219</v>
      </c>
    </row>
    <row r="3579" spans="1:23" x14ac:dyDescent="0.25">
      <c r="A3579" t="s">
        <v>21859</v>
      </c>
      <c r="B3579">
        <v>1</v>
      </c>
      <c r="C3579" t="s">
        <v>21860</v>
      </c>
      <c r="D3579" t="s">
        <v>102</v>
      </c>
      <c r="F3579" t="s">
        <v>6199</v>
      </c>
      <c r="H3579" t="s">
        <v>6776</v>
      </c>
      <c r="I3579" t="s">
        <v>21860</v>
      </c>
      <c r="J3579">
        <v>28467</v>
      </c>
      <c r="K3579">
        <v>0</v>
      </c>
      <c r="L3579" t="s">
        <v>6019</v>
      </c>
      <c r="M3579" t="s">
        <v>6338</v>
      </c>
      <c r="O3579" t="s">
        <v>21861</v>
      </c>
      <c r="P3579" t="s">
        <v>102</v>
      </c>
      <c r="T3579" t="s">
        <v>6227</v>
      </c>
    </row>
    <row r="3580" spans="1:23" x14ac:dyDescent="0.25">
      <c r="A3580" t="s">
        <v>21862</v>
      </c>
      <c r="B3580">
        <v>1</v>
      </c>
      <c r="C3580" t="s">
        <v>21863</v>
      </c>
      <c r="D3580" t="s">
        <v>126</v>
      </c>
      <c r="F3580" t="s">
        <v>6199</v>
      </c>
      <c r="G3580">
        <v>47</v>
      </c>
      <c r="H3580" t="s">
        <v>6200</v>
      </c>
      <c r="I3580" t="s">
        <v>21863</v>
      </c>
      <c r="K3580">
        <v>1</v>
      </c>
      <c r="L3580" t="s">
        <v>6433</v>
      </c>
      <c r="M3580" t="s">
        <v>21864</v>
      </c>
      <c r="N3580">
        <v>23</v>
      </c>
      <c r="O3580" t="s">
        <v>21865</v>
      </c>
      <c r="P3580" t="s">
        <v>126</v>
      </c>
      <c r="T3580" t="s">
        <v>6355</v>
      </c>
      <c r="V3580" t="s">
        <v>21866</v>
      </c>
    </row>
    <row r="3581" spans="1:23" x14ac:dyDescent="0.25">
      <c r="A3581" t="s">
        <v>21867</v>
      </c>
      <c r="B3581">
        <v>1</v>
      </c>
      <c r="C3581" t="s">
        <v>21868</v>
      </c>
      <c r="D3581" t="s">
        <v>64</v>
      </c>
      <c r="F3581" t="s">
        <v>6231</v>
      </c>
      <c r="G3581">
        <v>23</v>
      </c>
      <c r="H3581" t="s">
        <v>7139</v>
      </c>
      <c r="I3581" t="s">
        <v>21868</v>
      </c>
      <c r="J3581">
        <v>8399</v>
      </c>
      <c r="K3581">
        <v>6</v>
      </c>
      <c r="L3581" t="s">
        <v>21869</v>
      </c>
      <c r="M3581" t="s">
        <v>10960</v>
      </c>
      <c r="N3581">
        <v>32</v>
      </c>
      <c r="O3581" t="s">
        <v>21870</v>
      </c>
      <c r="P3581" t="s">
        <v>64</v>
      </c>
      <c r="R3581">
        <v>12500</v>
      </c>
      <c r="T3581" t="s">
        <v>6385</v>
      </c>
      <c r="V3581" t="s">
        <v>21871</v>
      </c>
    </row>
    <row r="3582" spans="1:23" x14ac:dyDescent="0.25">
      <c r="A3582" t="s">
        <v>21872</v>
      </c>
      <c r="B3582">
        <v>1</v>
      </c>
      <c r="C3582" t="s">
        <v>21873</v>
      </c>
      <c r="F3582" t="s">
        <v>6231</v>
      </c>
      <c r="G3582">
        <v>0</v>
      </c>
      <c r="H3582" t="s">
        <v>30</v>
      </c>
      <c r="I3582" t="s">
        <v>21873</v>
      </c>
      <c r="J3582">
        <v>18816</v>
      </c>
      <c r="K3582">
        <v>0</v>
      </c>
      <c r="L3582" t="s">
        <v>21874</v>
      </c>
      <c r="M3582" t="s">
        <v>6790</v>
      </c>
      <c r="O3582" t="s">
        <v>21875</v>
      </c>
      <c r="P3582" t="s">
        <v>30</v>
      </c>
      <c r="T3582" t="s">
        <v>30</v>
      </c>
    </row>
    <row r="3583" spans="1:23" x14ac:dyDescent="0.25">
      <c r="A3583" t="s">
        <v>21876</v>
      </c>
      <c r="B3583">
        <v>1</v>
      </c>
      <c r="C3583" t="s">
        <v>21877</v>
      </c>
      <c r="D3583" t="s">
        <v>102</v>
      </c>
      <c r="E3583" t="s">
        <v>21878</v>
      </c>
      <c r="F3583" t="s">
        <v>6199</v>
      </c>
      <c r="G3583">
        <v>2</v>
      </c>
      <c r="H3583" t="s">
        <v>7189</v>
      </c>
      <c r="I3583" t="s">
        <v>21877</v>
      </c>
      <c r="J3583">
        <v>21473</v>
      </c>
      <c r="K3583">
        <v>7</v>
      </c>
      <c r="L3583" t="s">
        <v>6821</v>
      </c>
      <c r="M3583" t="s">
        <v>6486</v>
      </c>
      <c r="N3583">
        <v>29</v>
      </c>
      <c r="O3583" t="s">
        <v>21879</v>
      </c>
      <c r="P3583" t="s">
        <v>102</v>
      </c>
      <c r="R3583">
        <v>4249030</v>
      </c>
      <c r="T3583" t="s">
        <v>6219</v>
      </c>
      <c r="V3583" t="s">
        <v>14690</v>
      </c>
      <c r="W3583">
        <v>32283</v>
      </c>
    </row>
    <row r="3584" spans="1:23" x14ac:dyDescent="0.25">
      <c r="A3584" t="s">
        <v>21880</v>
      </c>
      <c r="B3584">
        <v>1</v>
      </c>
      <c r="C3584" t="s">
        <v>21881</v>
      </c>
      <c r="D3584" t="s">
        <v>64</v>
      </c>
      <c r="E3584" t="s">
        <v>21882</v>
      </c>
      <c r="F3584" t="s">
        <v>6199</v>
      </c>
      <c r="G3584">
        <v>34</v>
      </c>
      <c r="H3584" t="s">
        <v>6208</v>
      </c>
      <c r="I3584" t="s">
        <v>21881</v>
      </c>
      <c r="J3584">
        <v>20588</v>
      </c>
      <c r="K3584">
        <v>4</v>
      </c>
      <c r="L3584" t="s">
        <v>6665</v>
      </c>
      <c r="M3584" t="s">
        <v>11647</v>
      </c>
      <c r="N3584">
        <v>25</v>
      </c>
      <c r="O3584" t="s">
        <v>21883</v>
      </c>
      <c r="P3584" t="s">
        <v>64</v>
      </c>
      <c r="R3584">
        <v>3929855</v>
      </c>
      <c r="T3584" t="s">
        <v>6227</v>
      </c>
      <c r="V3584" t="s">
        <v>20637</v>
      </c>
      <c r="W3584">
        <v>31514</v>
      </c>
    </row>
    <row r="3585" spans="1:23" x14ac:dyDescent="0.25">
      <c r="A3585" t="s">
        <v>2267</v>
      </c>
      <c r="B3585">
        <v>1</v>
      </c>
      <c r="C3585" t="s">
        <v>2643</v>
      </c>
      <c r="D3585" t="s">
        <v>102</v>
      </c>
      <c r="F3585" t="s">
        <v>6199</v>
      </c>
      <c r="G3585">
        <v>0</v>
      </c>
      <c r="H3585" t="s">
        <v>6383</v>
      </c>
      <c r="I3585" t="s">
        <v>2643</v>
      </c>
      <c r="J3585">
        <v>26034</v>
      </c>
      <c r="K3585">
        <v>1</v>
      </c>
      <c r="L3585" t="s">
        <v>7832</v>
      </c>
      <c r="M3585" t="s">
        <v>21884</v>
      </c>
      <c r="N3585">
        <v>22</v>
      </c>
      <c r="O3585" t="s">
        <v>21885</v>
      </c>
      <c r="P3585" t="s">
        <v>102</v>
      </c>
      <c r="S3585">
        <v>5</v>
      </c>
      <c r="T3585" t="s">
        <v>6346</v>
      </c>
      <c r="U3585" t="s">
        <v>2268</v>
      </c>
      <c r="V3585" t="s">
        <v>21886</v>
      </c>
    </row>
    <row r="3586" spans="1:23" x14ac:dyDescent="0.25">
      <c r="A3586" t="s">
        <v>21887</v>
      </c>
      <c r="B3586">
        <v>1</v>
      </c>
      <c r="C3586" t="s">
        <v>21888</v>
      </c>
      <c r="D3586" t="s">
        <v>126</v>
      </c>
      <c r="E3586" t="s">
        <v>21889</v>
      </c>
      <c r="F3586" t="s">
        <v>6199</v>
      </c>
      <c r="G3586">
        <v>89</v>
      </c>
      <c r="H3586" t="s">
        <v>2866</v>
      </c>
      <c r="I3586" t="s">
        <v>21888</v>
      </c>
      <c r="J3586">
        <v>20199</v>
      </c>
      <c r="K3586">
        <v>6</v>
      </c>
      <c r="L3586" t="s">
        <v>6678</v>
      </c>
      <c r="M3586" t="s">
        <v>15383</v>
      </c>
      <c r="N3586">
        <v>29</v>
      </c>
      <c r="O3586" t="s">
        <v>21890</v>
      </c>
      <c r="P3586" t="s">
        <v>126</v>
      </c>
      <c r="R3586">
        <v>3047536</v>
      </c>
      <c r="T3586" t="s">
        <v>6363</v>
      </c>
      <c r="V3586" t="s">
        <v>10542</v>
      </c>
      <c r="W3586">
        <v>31283</v>
      </c>
    </row>
    <row r="3587" spans="1:23" x14ac:dyDescent="0.25">
      <c r="A3587" t="s">
        <v>21891</v>
      </c>
      <c r="B3587">
        <v>1</v>
      </c>
      <c r="C3587" t="s">
        <v>21892</v>
      </c>
      <c r="D3587" t="s">
        <v>102</v>
      </c>
      <c r="E3587" t="s">
        <v>21893</v>
      </c>
      <c r="F3587" t="s">
        <v>6231</v>
      </c>
      <c r="G3587">
        <v>0</v>
      </c>
      <c r="H3587" t="s">
        <v>6414</v>
      </c>
      <c r="I3587" t="s">
        <v>21892</v>
      </c>
      <c r="J3587">
        <v>20550</v>
      </c>
      <c r="K3587">
        <v>4</v>
      </c>
      <c r="L3587" t="s">
        <v>6625</v>
      </c>
      <c r="M3587" t="s">
        <v>9719</v>
      </c>
      <c r="N3587">
        <v>27</v>
      </c>
      <c r="O3587" t="s">
        <v>21894</v>
      </c>
      <c r="P3587" t="s">
        <v>102</v>
      </c>
      <c r="R3587">
        <v>4035496</v>
      </c>
      <c r="T3587" t="s">
        <v>6264</v>
      </c>
      <c r="V3587" t="s">
        <v>10630</v>
      </c>
      <c r="W3587">
        <v>31712</v>
      </c>
    </row>
    <row r="3588" spans="1:23" x14ac:dyDescent="0.25">
      <c r="A3588" t="s">
        <v>21895</v>
      </c>
      <c r="B3588">
        <v>1</v>
      </c>
      <c r="C3588" t="s">
        <v>21896</v>
      </c>
      <c r="D3588" t="s">
        <v>102</v>
      </c>
      <c r="F3588" t="s">
        <v>6199</v>
      </c>
      <c r="H3588" t="s">
        <v>6868</v>
      </c>
      <c r="I3588" t="s">
        <v>21896</v>
      </c>
      <c r="K3588">
        <v>1</v>
      </c>
      <c r="L3588" t="s">
        <v>14998</v>
      </c>
      <c r="M3588" t="s">
        <v>21897</v>
      </c>
      <c r="N3588">
        <v>24</v>
      </c>
      <c r="O3588" t="s">
        <v>21898</v>
      </c>
      <c r="P3588" t="s">
        <v>102</v>
      </c>
      <c r="T3588" t="s">
        <v>6219</v>
      </c>
      <c r="V3588" t="s">
        <v>21899</v>
      </c>
    </row>
    <row r="3589" spans="1:23" x14ac:dyDescent="0.25">
      <c r="A3589" t="s">
        <v>21900</v>
      </c>
      <c r="B3589">
        <v>1</v>
      </c>
      <c r="C3589" t="s">
        <v>21901</v>
      </c>
      <c r="D3589" t="s">
        <v>64</v>
      </c>
      <c r="F3589" t="s">
        <v>6199</v>
      </c>
      <c r="H3589" t="s">
        <v>6239</v>
      </c>
      <c r="I3589" t="s">
        <v>21901</v>
      </c>
      <c r="K3589">
        <v>1</v>
      </c>
      <c r="L3589" t="s">
        <v>7200</v>
      </c>
      <c r="M3589" t="s">
        <v>6790</v>
      </c>
      <c r="N3589">
        <v>23</v>
      </c>
      <c r="O3589" t="s">
        <v>21902</v>
      </c>
      <c r="P3589" t="s">
        <v>64</v>
      </c>
      <c r="T3589" t="s">
        <v>6264</v>
      </c>
      <c r="V3589" t="s">
        <v>19638</v>
      </c>
    </row>
    <row r="3590" spans="1:23" x14ac:dyDescent="0.25">
      <c r="A3590" t="s">
        <v>316</v>
      </c>
      <c r="B3590">
        <v>1</v>
      </c>
      <c r="C3590" t="s">
        <v>21903</v>
      </c>
      <c r="D3590" t="s">
        <v>102</v>
      </c>
      <c r="E3590" t="s">
        <v>21904</v>
      </c>
      <c r="F3590" t="s">
        <v>6199</v>
      </c>
      <c r="G3590">
        <v>89</v>
      </c>
      <c r="H3590" t="s">
        <v>7341</v>
      </c>
      <c r="I3590" t="s">
        <v>21903</v>
      </c>
      <c r="J3590">
        <v>17938</v>
      </c>
      <c r="K3590">
        <v>6</v>
      </c>
      <c r="L3590" t="s">
        <v>7625</v>
      </c>
      <c r="M3590" t="s">
        <v>13178</v>
      </c>
      <c r="N3590">
        <v>28</v>
      </c>
      <c r="O3590" t="s">
        <v>21905</v>
      </c>
      <c r="P3590" t="s">
        <v>102</v>
      </c>
      <c r="R3590">
        <v>2978929</v>
      </c>
      <c r="T3590" t="s">
        <v>6346</v>
      </c>
      <c r="V3590" t="s">
        <v>18566</v>
      </c>
      <c r="W3590">
        <v>29249</v>
      </c>
    </row>
    <row r="3591" spans="1:23" x14ac:dyDescent="0.25">
      <c r="A3591" t="s">
        <v>908</v>
      </c>
      <c r="B3591">
        <v>1</v>
      </c>
      <c r="C3591" t="s">
        <v>21906</v>
      </c>
      <c r="D3591" t="s">
        <v>64</v>
      </c>
      <c r="F3591" t="s">
        <v>6231</v>
      </c>
      <c r="G3591">
        <v>30</v>
      </c>
      <c r="H3591" t="s">
        <v>6276</v>
      </c>
      <c r="I3591" t="s">
        <v>21906</v>
      </c>
      <c r="J3591">
        <v>11737</v>
      </c>
      <c r="K3591">
        <v>11</v>
      </c>
      <c r="L3591" t="s">
        <v>8634</v>
      </c>
      <c r="M3591" t="s">
        <v>21907</v>
      </c>
      <c r="N3591">
        <v>33</v>
      </c>
      <c r="O3591" t="s">
        <v>21908</v>
      </c>
      <c r="P3591" t="s">
        <v>64</v>
      </c>
      <c r="R3591">
        <v>12519</v>
      </c>
      <c r="T3591" t="s">
        <v>7359</v>
      </c>
      <c r="V3591" t="s">
        <v>21909</v>
      </c>
      <c r="W3591">
        <v>9449</v>
      </c>
    </row>
    <row r="3592" spans="1:23" x14ac:dyDescent="0.25">
      <c r="A3592" t="s">
        <v>265</v>
      </c>
      <c r="B3592">
        <v>1</v>
      </c>
      <c r="C3592" t="s">
        <v>21910</v>
      </c>
      <c r="D3592" t="s">
        <v>102</v>
      </c>
      <c r="E3592" t="s">
        <v>21911</v>
      </c>
      <c r="F3592" t="s">
        <v>6231</v>
      </c>
      <c r="G3592">
        <v>10</v>
      </c>
      <c r="H3592" t="s">
        <v>6405</v>
      </c>
      <c r="I3592" t="s">
        <v>21910</v>
      </c>
      <c r="J3592">
        <v>13693</v>
      </c>
      <c r="K3592">
        <v>11</v>
      </c>
      <c r="L3592" t="s">
        <v>21912</v>
      </c>
      <c r="M3592" t="s">
        <v>13099</v>
      </c>
      <c r="N3592">
        <v>32</v>
      </c>
      <c r="O3592" t="s">
        <v>21913</v>
      </c>
      <c r="P3592" t="s">
        <v>102</v>
      </c>
      <c r="R3592">
        <v>14851</v>
      </c>
      <c r="T3592" t="s">
        <v>6227</v>
      </c>
      <c r="V3592" t="s">
        <v>21914</v>
      </c>
      <c r="W3592">
        <v>25681</v>
      </c>
    </row>
    <row r="3593" spans="1:23" x14ac:dyDescent="0.25">
      <c r="A3593" t="s">
        <v>21915</v>
      </c>
      <c r="B3593">
        <v>1</v>
      </c>
      <c r="C3593" t="s">
        <v>21916</v>
      </c>
      <c r="D3593" t="s">
        <v>64</v>
      </c>
      <c r="F3593" t="s">
        <v>6199</v>
      </c>
      <c r="G3593">
        <v>0</v>
      </c>
      <c r="H3593" t="s">
        <v>6629</v>
      </c>
      <c r="I3593" t="s">
        <v>21916</v>
      </c>
      <c r="J3593">
        <v>19416</v>
      </c>
      <c r="K3593">
        <v>5</v>
      </c>
      <c r="L3593" t="s">
        <v>7095</v>
      </c>
      <c r="M3593" t="s">
        <v>6790</v>
      </c>
      <c r="N3593">
        <v>27</v>
      </c>
      <c r="O3593" t="s">
        <v>21917</v>
      </c>
      <c r="P3593" t="s">
        <v>64</v>
      </c>
      <c r="R3593">
        <v>2972311</v>
      </c>
      <c r="T3593" t="s">
        <v>6219</v>
      </c>
      <c r="V3593" t="s">
        <v>11806</v>
      </c>
      <c r="W3593">
        <v>30595</v>
      </c>
    </row>
    <row r="3594" spans="1:23" x14ac:dyDescent="0.25">
      <c r="A3594" t="s">
        <v>21918</v>
      </c>
      <c r="B3594">
        <v>1</v>
      </c>
      <c r="C3594" t="s">
        <v>21919</v>
      </c>
      <c r="D3594" t="s">
        <v>102</v>
      </c>
      <c r="F3594" t="s">
        <v>6231</v>
      </c>
      <c r="G3594">
        <v>1</v>
      </c>
      <c r="H3594" t="s">
        <v>6724</v>
      </c>
      <c r="I3594" t="s">
        <v>21919</v>
      </c>
      <c r="J3594">
        <v>16416</v>
      </c>
      <c r="K3594">
        <v>6</v>
      </c>
      <c r="L3594" t="s">
        <v>12845</v>
      </c>
      <c r="M3594" t="s">
        <v>9847</v>
      </c>
      <c r="N3594">
        <v>28</v>
      </c>
      <c r="O3594" t="s">
        <v>21920</v>
      </c>
      <c r="P3594" t="s">
        <v>102</v>
      </c>
      <c r="R3594">
        <v>17349</v>
      </c>
      <c r="T3594" t="s">
        <v>6371</v>
      </c>
      <c r="V3594" t="s">
        <v>21921</v>
      </c>
      <c r="W3594">
        <v>28174</v>
      </c>
    </row>
    <row r="3595" spans="1:23" x14ac:dyDescent="0.25">
      <c r="A3595" t="s">
        <v>21922</v>
      </c>
      <c r="B3595">
        <v>1</v>
      </c>
      <c r="C3595" t="s">
        <v>21923</v>
      </c>
      <c r="D3595" t="s">
        <v>102</v>
      </c>
      <c r="E3595" t="s">
        <v>21924</v>
      </c>
      <c r="F3595" t="s">
        <v>6199</v>
      </c>
      <c r="G3595">
        <v>86</v>
      </c>
      <c r="H3595" t="s">
        <v>6252</v>
      </c>
      <c r="I3595" t="s">
        <v>21923</v>
      </c>
      <c r="J3595">
        <v>20582</v>
      </c>
      <c r="K3595">
        <v>4</v>
      </c>
      <c r="L3595" t="s">
        <v>7603</v>
      </c>
      <c r="M3595" t="s">
        <v>21925</v>
      </c>
      <c r="N3595">
        <v>28</v>
      </c>
      <c r="O3595" t="s">
        <v>21926</v>
      </c>
      <c r="P3595" t="s">
        <v>102</v>
      </c>
      <c r="R3595">
        <v>3047968</v>
      </c>
      <c r="T3595" t="s">
        <v>6313</v>
      </c>
      <c r="V3595" t="s">
        <v>11054</v>
      </c>
      <c r="W3595">
        <v>31508</v>
      </c>
    </row>
    <row r="3596" spans="1:23" x14ac:dyDescent="0.25">
      <c r="A3596" t="s">
        <v>21927</v>
      </c>
      <c r="B3596">
        <v>1</v>
      </c>
      <c r="C3596" t="s">
        <v>21928</v>
      </c>
      <c r="D3596" t="s">
        <v>102</v>
      </c>
      <c r="F3596" t="s">
        <v>6199</v>
      </c>
      <c r="H3596" t="s">
        <v>7128</v>
      </c>
      <c r="I3596" t="s">
        <v>21928</v>
      </c>
      <c r="K3596">
        <v>2</v>
      </c>
      <c r="L3596" t="s">
        <v>7264</v>
      </c>
      <c r="M3596" t="s">
        <v>7833</v>
      </c>
      <c r="O3596" t="s">
        <v>21929</v>
      </c>
      <c r="P3596" t="s">
        <v>102</v>
      </c>
      <c r="T3596" t="s">
        <v>6313</v>
      </c>
    </row>
    <row r="3597" spans="1:23" x14ac:dyDescent="0.25">
      <c r="A3597" t="s">
        <v>21930</v>
      </c>
      <c r="B3597">
        <v>1</v>
      </c>
      <c r="C3597" t="s">
        <v>21931</v>
      </c>
      <c r="D3597" t="s">
        <v>31</v>
      </c>
      <c r="F3597" t="s">
        <v>6199</v>
      </c>
      <c r="H3597" t="s">
        <v>6414</v>
      </c>
      <c r="I3597" t="s">
        <v>21931</v>
      </c>
      <c r="K3597">
        <v>0</v>
      </c>
      <c r="L3597" t="s">
        <v>6801</v>
      </c>
      <c r="M3597" t="s">
        <v>21932</v>
      </c>
      <c r="O3597" t="s">
        <v>21933</v>
      </c>
      <c r="P3597" t="s">
        <v>31</v>
      </c>
      <c r="T3597" t="s">
        <v>6264</v>
      </c>
    </row>
    <row r="3598" spans="1:23" x14ac:dyDescent="0.25">
      <c r="A3598" t="s">
        <v>2414</v>
      </c>
      <c r="B3598">
        <v>1</v>
      </c>
      <c r="C3598" t="s">
        <v>2752</v>
      </c>
      <c r="D3598" t="s">
        <v>126</v>
      </c>
      <c r="F3598" t="s">
        <v>6199</v>
      </c>
      <c r="G3598">
        <v>37</v>
      </c>
      <c r="H3598" t="s">
        <v>6208</v>
      </c>
      <c r="I3598" t="s">
        <v>2752</v>
      </c>
      <c r="J3598">
        <v>28064</v>
      </c>
      <c r="K3598">
        <v>0</v>
      </c>
      <c r="L3598" t="s">
        <v>8057</v>
      </c>
      <c r="M3598" t="s">
        <v>21934</v>
      </c>
      <c r="N3598">
        <v>24</v>
      </c>
      <c r="O3598" t="s">
        <v>21935</v>
      </c>
      <c r="P3598" t="s">
        <v>126</v>
      </c>
      <c r="S3598">
        <v>5</v>
      </c>
      <c r="T3598" t="s">
        <v>6212</v>
      </c>
      <c r="U3598" t="s">
        <v>2236</v>
      </c>
      <c r="V3598" t="s">
        <v>21936</v>
      </c>
    </row>
    <row r="3599" spans="1:23" x14ac:dyDescent="0.25">
      <c r="A3599" t="s">
        <v>21937</v>
      </c>
      <c r="B3599">
        <v>1</v>
      </c>
      <c r="C3599" t="s">
        <v>21938</v>
      </c>
      <c r="D3599" t="s">
        <v>126</v>
      </c>
      <c r="F3599" t="s">
        <v>6199</v>
      </c>
      <c r="G3599">
        <v>49</v>
      </c>
      <c r="H3599" t="s">
        <v>6988</v>
      </c>
      <c r="I3599" t="s">
        <v>21938</v>
      </c>
      <c r="J3599">
        <v>25002</v>
      </c>
      <c r="K3599">
        <v>1</v>
      </c>
      <c r="L3599" t="s">
        <v>15644</v>
      </c>
      <c r="M3599" t="s">
        <v>21939</v>
      </c>
      <c r="N3599">
        <v>24</v>
      </c>
      <c r="O3599" t="s">
        <v>21940</v>
      </c>
      <c r="P3599" t="s">
        <v>126</v>
      </c>
      <c r="S3599">
        <v>3</v>
      </c>
      <c r="T3599" t="s">
        <v>6355</v>
      </c>
      <c r="U3599" t="s">
        <v>28</v>
      </c>
      <c r="V3599" t="s">
        <v>21941</v>
      </c>
    </row>
    <row r="3600" spans="1:23" x14ac:dyDescent="0.25">
      <c r="A3600" t="s">
        <v>985</v>
      </c>
      <c r="B3600">
        <v>1</v>
      </c>
      <c r="C3600" t="s">
        <v>8040</v>
      </c>
      <c r="D3600" t="s">
        <v>29</v>
      </c>
      <c r="E3600" t="s">
        <v>21942</v>
      </c>
      <c r="F3600" t="s">
        <v>6231</v>
      </c>
      <c r="G3600">
        <v>8</v>
      </c>
      <c r="H3600" t="s">
        <v>6860</v>
      </c>
      <c r="I3600" t="s">
        <v>8040</v>
      </c>
      <c r="J3600">
        <v>5834</v>
      </c>
      <c r="K3600">
        <v>15</v>
      </c>
      <c r="L3600" t="s">
        <v>6224</v>
      </c>
      <c r="M3600" t="s">
        <v>7906</v>
      </c>
      <c r="N3600">
        <v>37</v>
      </c>
      <c r="O3600" t="s">
        <v>21943</v>
      </c>
      <c r="P3600" t="s">
        <v>29</v>
      </c>
      <c r="R3600">
        <v>11128</v>
      </c>
      <c r="T3600" t="s">
        <v>6204</v>
      </c>
      <c r="V3600" t="s">
        <v>21944</v>
      </c>
      <c r="W3600">
        <v>8544</v>
      </c>
    </row>
    <row r="3601" spans="1:23" x14ac:dyDescent="0.25">
      <c r="A3601" t="s">
        <v>21945</v>
      </c>
      <c r="B3601">
        <v>1</v>
      </c>
      <c r="C3601" t="s">
        <v>6363</v>
      </c>
      <c r="D3601" t="s">
        <v>64</v>
      </c>
      <c r="F3601" t="s">
        <v>6231</v>
      </c>
      <c r="G3601">
        <v>44</v>
      </c>
      <c r="H3601" t="s">
        <v>6739</v>
      </c>
      <c r="I3601" t="s">
        <v>6363</v>
      </c>
      <c r="J3601">
        <v>2220</v>
      </c>
      <c r="K3601">
        <v>13</v>
      </c>
      <c r="L3601" t="s">
        <v>12408</v>
      </c>
      <c r="M3601" t="s">
        <v>21946</v>
      </c>
      <c r="N3601">
        <v>34</v>
      </c>
      <c r="O3601" t="s">
        <v>21947</v>
      </c>
      <c r="P3601" t="s">
        <v>64</v>
      </c>
      <c r="R3601">
        <v>10693</v>
      </c>
      <c r="T3601" t="s">
        <v>7359</v>
      </c>
      <c r="V3601" t="s">
        <v>21948</v>
      </c>
      <c r="W3601">
        <v>8504</v>
      </c>
    </row>
    <row r="3602" spans="1:23" x14ac:dyDescent="0.25">
      <c r="A3602" t="s">
        <v>21949</v>
      </c>
      <c r="B3602">
        <v>1</v>
      </c>
      <c r="C3602" t="s">
        <v>21950</v>
      </c>
      <c r="D3602" t="s">
        <v>64</v>
      </c>
      <c r="E3602" t="s">
        <v>21951</v>
      </c>
      <c r="F3602" t="s">
        <v>6199</v>
      </c>
      <c r="G3602">
        <v>28</v>
      </c>
      <c r="H3602" t="s">
        <v>6611</v>
      </c>
      <c r="I3602" t="s">
        <v>21950</v>
      </c>
      <c r="J3602">
        <v>21456</v>
      </c>
      <c r="K3602">
        <v>3</v>
      </c>
      <c r="L3602" t="s">
        <v>7134</v>
      </c>
      <c r="M3602" t="s">
        <v>21952</v>
      </c>
      <c r="N3602">
        <v>26</v>
      </c>
      <c r="O3602" t="s">
        <v>21953</v>
      </c>
      <c r="P3602" t="s">
        <v>64</v>
      </c>
      <c r="R3602">
        <v>3122799</v>
      </c>
      <c r="T3602" t="s">
        <v>6346</v>
      </c>
      <c r="V3602" t="s">
        <v>8674</v>
      </c>
      <c r="W3602">
        <v>32238</v>
      </c>
    </row>
    <row r="3603" spans="1:23" x14ac:dyDescent="0.25">
      <c r="A3603" t="s">
        <v>21954</v>
      </c>
      <c r="B3603">
        <v>1</v>
      </c>
      <c r="C3603" t="s">
        <v>21955</v>
      </c>
      <c r="D3603" t="s">
        <v>126</v>
      </c>
      <c r="F3603" t="s">
        <v>6199</v>
      </c>
      <c r="G3603">
        <v>86</v>
      </c>
      <c r="H3603" t="s">
        <v>6208</v>
      </c>
      <c r="I3603" t="s">
        <v>21955</v>
      </c>
      <c r="J3603">
        <v>21800</v>
      </c>
      <c r="K3603">
        <v>5</v>
      </c>
      <c r="L3603" t="s">
        <v>8773</v>
      </c>
      <c r="M3603" t="s">
        <v>21956</v>
      </c>
      <c r="N3603">
        <v>28</v>
      </c>
      <c r="O3603" t="s">
        <v>21957</v>
      </c>
      <c r="P3603" t="s">
        <v>126</v>
      </c>
      <c r="R3603">
        <v>3923392</v>
      </c>
      <c r="T3603" t="s">
        <v>6227</v>
      </c>
      <c r="V3603" t="s">
        <v>12654</v>
      </c>
      <c r="W3603">
        <v>33171</v>
      </c>
    </row>
    <row r="3604" spans="1:23" x14ac:dyDescent="0.25">
      <c r="A3604" t="s">
        <v>21958</v>
      </c>
      <c r="B3604">
        <v>1</v>
      </c>
      <c r="C3604" t="s">
        <v>21959</v>
      </c>
      <c r="D3604" t="s">
        <v>64</v>
      </c>
      <c r="F3604" t="s">
        <v>6231</v>
      </c>
      <c r="G3604">
        <v>30</v>
      </c>
      <c r="H3604" t="s">
        <v>6636</v>
      </c>
      <c r="I3604" t="s">
        <v>21959</v>
      </c>
      <c r="J3604">
        <v>16732</v>
      </c>
      <c r="K3604">
        <v>1</v>
      </c>
      <c r="L3604" t="s">
        <v>21960</v>
      </c>
      <c r="M3604" t="s">
        <v>10522</v>
      </c>
      <c r="N3604">
        <v>27</v>
      </c>
      <c r="O3604" t="s">
        <v>21961</v>
      </c>
      <c r="P3604" t="s">
        <v>64</v>
      </c>
      <c r="R3604">
        <v>17486</v>
      </c>
      <c r="T3604" t="s">
        <v>6417</v>
      </c>
      <c r="V3604" t="s">
        <v>21962</v>
      </c>
      <c r="W3604">
        <v>28302</v>
      </c>
    </row>
    <row r="3605" spans="1:23" x14ac:dyDescent="0.25">
      <c r="A3605" t="s">
        <v>21963</v>
      </c>
      <c r="B3605">
        <v>1</v>
      </c>
      <c r="C3605" t="s">
        <v>21964</v>
      </c>
      <c r="D3605" t="s">
        <v>126</v>
      </c>
      <c r="F3605" t="s">
        <v>6199</v>
      </c>
      <c r="H3605" t="s">
        <v>7206</v>
      </c>
      <c r="I3605" t="s">
        <v>21964</v>
      </c>
      <c r="K3605">
        <v>0</v>
      </c>
      <c r="L3605" t="s">
        <v>7392</v>
      </c>
      <c r="M3605" t="s">
        <v>21965</v>
      </c>
      <c r="O3605" t="s">
        <v>21966</v>
      </c>
      <c r="P3605" t="s">
        <v>126</v>
      </c>
      <c r="T3605" t="s">
        <v>6355</v>
      </c>
    </row>
    <row r="3606" spans="1:23" x14ac:dyDescent="0.25">
      <c r="A3606" t="s">
        <v>21967</v>
      </c>
      <c r="B3606">
        <v>1</v>
      </c>
      <c r="C3606" t="s">
        <v>21968</v>
      </c>
      <c r="D3606" t="s">
        <v>29</v>
      </c>
      <c r="E3606" t="s">
        <v>21969</v>
      </c>
      <c r="F3606" t="s">
        <v>6199</v>
      </c>
      <c r="G3606">
        <v>0</v>
      </c>
      <c r="H3606" t="s">
        <v>6405</v>
      </c>
      <c r="I3606" t="s">
        <v>21968</v>
      </c>
      <c r="J3606">
        <v>18204</v>
      </c>
      <c r="K3606">
        <v>6</v>
      </c>
      <c r="L3606" t="s">
        <v>6018</v>
      </c>
      <c r="M3606" t="s">
        <v>21970</v>
      </c>
      <c r="N3606">
        <v>29</v>
      </c>
      <c r="O3606" t="s">
        <v>21971</v>
      </c>
      <c r="P3606" t="s">
        <v>29</v>
      </c>
      <c r="R3606">
        <v>2575214</v>
      </c>
      <c r="T3606" t="s">
        <v>6204</v>
      </c>
      <c r="V3606" t="s">
        <v>21972</v>
      </c>
      <c r="W3606">
        <v>29870</v>
      </c>
    </row>
    <row r="3607" spans="1:23" x14ac:dyDescent="0.25">
      <c r="A3607" t="s">
        <v>902</v>
      </c>
      <c r="B3607">
        <v>1</v>
      </c>
      <c r="C3607" t="s">
        <v>21973</v>
      </c>
      <c r="D3607" t="s">
        <v>64</v>
      </c>
      <c r="E3607" t="s">
        <v>21974</v>
      </c>
      <c r="F3607" t="s">
        <v>6231</v>
      </c>
      <c r="G3607">
        <v>20</v>
      </c>
      <c r="H3607" t="s">
        <v>6296</v>
      </c>
      <c r="I3607" t="s">
        <v>21973</v>
      </c>
      <c r="J3607">
        <v>8066</v>
      </c>
      <c r="K3607">
        <v>12</v>
      </c>
      <c r="L3607" t="s">
        <v>7763</v>
      </c>
      <c r="M3607" t="s">
        <v>21975</v>
      </c>
      <c r="N3607">
        <v>33</v>
      </c>
      <c r="O3607" t="s">
        <v>21976</v>
      </c>
      <c r="P3607" t="s">
        <v>64</v>
      </c>
      <c r="R3607">
        <v>11238</v>
      </c>
      <c r="T3607" t="s">
        <v>6371</v>
      </c>
      <c r="V3607" t="s">
        <v>21977</v>
      </c>
      <c r="W3607">
        <v>8781</v>
      </c>
    </row>
    <row r="3608" spans="1:23" x14ac:dyDescent="0.25">
      <c r="A3608" t="s">
        <v>21978</v>
      </c>
      <c r="B3608">
        <v>1</v>
      </c>
      <c r="C3608" t="s">
        <v>21979</v>
      </c>
      <c r="D3608" t="s">
        <v>102</v>
      </c>
      <c r="F3608" t="s">
        <v>6231</v>
      </c>
      <c r="G3608">
        <v>86</v>
      </c>
      <c r="H3608" t="s">
        <v>7921</v>
      </c>
      <c r="I3608" t="s">
        <v>21979</v>
      </c>
      <c r="J3608">
        <v>17316</v>
      </c>
      <c r="K3608">
        <v>1</v>
      </c>
      <c r="L3608" t="s">
        <v>6854</v>
      </c>
      <c r="M3608" t="s">
        <v>15022</v>
      </c>
      <c r="N3608">
        <v>26</v>
      </c>
      <c r="O3608" t="s">
        <v>21980</v>
      </c>
      <c r="P3608" t="s">
        <v>102</v>
      </c>
      <c r="R3608">
        <v>2510612</v>
      </c>
      <c r="T3608" t="s">
        <v>6742</v>
      </c>
      <c r="V3608" t="s">
        <v>21981</v>
      </c>
      <c r="W3608">
        <v>29127</v>
      </c>
    </row>
    <row r="3609" spans="1:23" x14ac:dyDescent="0.25">
      <c r="A3609" t="s">
        <v>21982</v>
      </c>
      <c r="B3609">
        <v>1</v>
      </c>
      <c r="C3609" t="s">
        <v>21983</v>
      </c>
      <c r="D3609" t="s">
        <v>64</v>
      </c>
      <c r="E3609" t="s">
        <v>21984</v>
      </c>
      <c r="F3609" t="s">
        <v>6199</v>
      </c>
      <c r="G3609">
        <v>37</v>
      </c>
      <c r="H3609" t="s">
        <v>6296</v>
      </c>
      <c r="I3609" t="s">
        <v>21983</v>
      </c>
      <c r="J3609">
        <v>19186</v>
      </c>
      <c r="K3609">
        <v>5</v>
      </c>
      <c r="L3609" t="s">
        <v>6240</v>
      </c>
      <c r="M3609" t="s">
        <v>21985</v>
      </c>
      <c r="N3609">
        <v>28</v>
      </c>
      <c r="O3609" t="s">
        <v>21986</v>
      </c>
      <c r="P3609" t="s">
        <v>64</v>
      </c>
      <c r="R3609">
        <v>2970183</v>
      </c>
      <c r="T3609" t="s">
        <v>6446</v>
      </c>
      <c r="V3609" t="s">
        <v>21987</v>
      </c>
      <c r="W3609">
        <v>30533</v>
      </c>
    </row>
    <row r="3610" spans="1:23" x14ac:dyDescent="0.25">
      <c r="A3610" t="s">
        <v>21988</v>
      </c>
      <c r="B3610">
        <v>1</v>
      </c>
      <c r="C3610" t="s">
        <v>21989</v>
      </c>
      <c r="D3610" t="s">
        <v>102</v>
      </c>
      <c r="F3610" t="s">
        <v>6199</v>
      </c>
      <c r="G3610">
        <v>81</v>
      </c>
      <c r="H3610" t="s">
        <v>6260</v>
      </c>
      <c r="I3610" t="s">
        <v>21989</v>
      </c>
      <c r="K3610">
        <v>1</v>
      </c>
      <c r="L3610" t="s">
        <v>9527</v>
      </c>
      <c r="M3610" t="s">
        <v>21990</v>
      </c>
      <c r="O3610" t="s">
        <v>21991</v>
      </c>
      <c r="P3610" t="s">
        <v>102</v>
      </c>
      <c r="T3610" t="s">
        <v>6219</v>
      </c>
      <c r="U3610" t="s">
        <v>2224</v>
      </c>
    </row>
    <row r="3611" spans="1:23" x14ac:dyDescent="0.25">
      <c r="A3611" t="s">
        <v>1351</v>
      </c>
      <c r="B3611">
        <v>1</v>
      </c>
      <c r="C3611" t="s">
        <v>1350</v>
      </c>
      <c r="D3611" t="s">
        <v>102</v>
      </c>
      <c r="F3611" t="s">
        <v>6199</v>
      </c>
      <c r="G3611">
        <v>15</v>
      </c>
      <c r="H3611" t="s">
        <v>6336</v>
      </c>
      <c r="I3611" t="s">
        <v>1350</v>
      </c>
      <c r="J3611">
        <v>24954</v>
      </c>
      <c r="K3611">
        <v>2</v>
      </c>
      <c r="L3611" t="s">
        <v>21992</v>
      </c>
      <c r="M3611" t="s">
        <v>8773</v>
      </c>
      <c r="N3611">
        <v>23</v>
      </c>
      <c r="O3611" t="s">
        <v>21993</v>
      </c>
      <c r="P3611" t="s">
        <v>102</v>
      </c>
      <c r="S3611">
        <v>2</v>
      </c>
      <c r="T3611" t="s">
        <v>6212</v>
      </c>
      <c r="U3611" t="s">
        <v>159</v>
      </c>
      <c r="V3611" t="s">
        <v>19850</v>
      </c>
    </row>
    <row r="3612" spans="1:23" x14ac:dyDescent="0.25">
      <c r="A3612" t="s">
        <v>21994</v>
      </c>
      <c r="B3612">
        <v>1</v>
      </c>
      <c r="C3612" t="s">
        <v>21995</v>
      </c>
      <c r="D3612" t="s">
        <v>29</v>
      </c>
      <c r="F3612" t="s">
        <v>6199</v>
      </c>
      <c r="G3612">
        <v>7</v>
      </c>
      <c r="H3612" t="s">
        <v>6296</v>
      </c>
      <c r="I3612" t="s">
        <v>21995</v>
      </c>
      <c r="J3612">
        <v>19645</v>
      </c>
      <c r="K3612">
        <v>5</v>
      </c>
      <c r="L3612" t="s">
        <v>20091</v>
      </c>
      <c r="M3612" t="s">
        <v>8240</v>
      </c>
      <c r="N3612">
        <v>28</v>
      </c>
      <c r="O3612" t="s">
        <v>21996</v>
      </c>
      <c r="P3612" t="s">
        <v>29</v>
      </c>
      <c r="R3612">
        <v>2972420</v>
      </c>
      <c r="T3612" t="s">
        <v>6219</v>
      </c>
      <c r="V3612" t="s">
        <v>9130</v>
      </c>
      <c r="W3612">
        <v>30907</v>
      </c>
    </row>
    <row r="3613" spans="1:23" x14ac:dyDescent="0.25">
      <c r="A3613" t="s">
        <v>21997</v>
      </c>
      <c r="B3613">
        <v>1</v>
      </c>
      <c r="C3613" t="s">
        <v>21998</v>
      </c>
      <c r="F3613" t="s">
        <v>6231</v>
      </c>
      <c r="G3613">
        <v>0</v>
      </c>
      <c r="H3613" t="s">
        <v>30</v>
      </c>
      <c r="I3613" t="s">
        <v>21998</v>
      </c>
      <c r="J3613">
        <v>17805</v>
      </c>
      <c r="K3613">
        <v>0</v>
      </c>
      <c r="L3613" t="s">
        <v>8856</v>
      </c>
      <c r="M3613" t="s">
        <v>21999</v>
      </c>
      <c r="O3613" t="s">
        <v>22000</v>
      </c>
      <c r="P3613" t="s">
        <v>30</v>
      </c>
      <c r="T3613" t="s">
        <v>30</v>
      </c>
    </row>
    <row r="3614" spans="1:23" x14ac:dyDescent="0.25">
      <c r="A3614" t="s">
        <v>22001</v>
      </c>
      <c r="B3614">
        <v>1</v>
      </c>
      <c r="C3614" t="s">
        <v>22002</v>
      </c>
      <c r="D3614" t="s">
        <v>126</v>
      </c>
      <c r="F3614" t="s">
        <v>6199</v>
      </c>
      <c r="G3614">
        <v>83</v>
      </c>
      <c r="H3614" t="s">
        <v>6746</v>
      </c>
      <c r="I3614" t="s">
        <v>22002</v>
      </c>
      <c r="J3614">
        <v>25529</v>
      </c>
      <c r="K3614">
        <v>2</v>
      </c>
      <c r="L3614" t="s">
        <v>14998</v>
      </c>
      <c r="M3614" t="s">
        <v>22003</v>
      </c>
      <c r="N3614">
        <v>25</v>
      </c>
      <c r="O3614" t="s">
        <v>22004</v>
      </c>
      <c r="P3614" t="s">
        <v>126</v>
      </c>
      <c r="S3614">
        <v>3</v>
      </c>
      <c r="T3614" t="s">
        <v>6355</v>
      </c>
      <c r="U3614" t="s">
        <v>68</v>
      </c>
      <c r="V3614" t="s">
        <v>14286</v>
      </c>
    </row>
    <row r="3615" spans="1:23" x14ac:dyDescent="0.25">
      <c r="A3615" t="s">
        <v>22005</v>
      </c>
      <c r="B3615">
        <v>1</v>
      </c>
      <c r="C3615" t="s">
        <v>22006</v>
      </c>
      <c r="D3615" t="s">
        <v>102</v>
      </c>
      <c r="F3615" t="s">
        <v>6199</v>
      </c>
      <c r="G3615">
        <v>0</v>
      </c>
      <c r="H3615" t="s">
        <v>6416</v>
      </c>
      <c r="I3615" t="s">
        <v>22006</v>
      </c>
      <c r="J3615">
        <v>19500</v>
      </c>
      <c r="K3615">
        <v>5</v>
      </c>
      <c r="L3615" t="s">
        <v>22007</v>
      </c>
      <c r="M3615" t="s">
        <v>7575</v>
      </c>
      <c r="N3615">
        <v>27</v>
      </c>
      <c r="O3615" t="s">
        <v>22008</v>
      </c>
      <c r="P3615" t="s">
        <v>102</v>
      </c>
      <c r="R3615">
        <v>2971543</v>
      </c>
      <c r="T3615" t="s">
        <v>6313</v>
      </c>
      <c r="V3615" t="s">
        <v>22009</v>
      </c>
      <c r="W3615">
        <v>30806</v>
      </c>
    </row>
    <row r="3616" spans="1:23" x14ac:dyDescent="0.25">
      <c r="A3616" t="s">
        <v>22010</v>
      </c>
      <c r="B3616">
        <v>1</v>
      </c>
      <c r="C3616" t="s">
        <v>22011</v>
      </c>
      <c r="D3616" t="s">
        <v>102</v>
      </c>
      <c r="E3616" t="s">
        <v>22012</v>
      </c>
      <c r="F3616" t="s">
        <v>6199</v>
      </c>
      <c r="G3616">
        <v>11</v>
      </c>
      <c r="H3616" t="s">
        <v>6215</v>
      </c>
      <c r="I3616" t="s">
        <v>22011</v>
      </c>
      <c r="J3616">
        <v>20656</v>
      </c>
      <c r="K3616">
        <v>4</v>
      </c>
      <c r="L3616" t="s">
        <v>22013</v>
      </c>
      <c r="M3616" t="s">
        <v>6626</v>
      </c>
      <c r="N3616">
        <v>27</v>
      </c>
      <c r="O3616" t="s">
        <v>22014</v>
      </c>
      <c r="P3616" t="s">
        <v>102</v>
      </c>
      <c r="R3616">
        <v>4035069</v>
      </c>
      <c r="T3616" t="s">
        <v>6363</v>
      </c>
      <c r="V3616" t="s">
        <v>11938</v>
      </c>
      <c r="W3616">
        <v>31743</v>
      </c>
    </row>
    <row r="3617" spans="1:23" x14ac:dyDescent="0.25">
      <c r="A3617" t="s">
        <v>22015</v>
      </c>
      <c r="B3617">
        <v>1</v>
      </c>
      <c r="C3617" t="s">
        <v>22016</v>
      </c>
      <c r="D3617" t="s">
        <v>126</v>
      </c>
      <c r="F3617" t="s">
        <v>6199</v>
      </c>
      <c r="G3617">
        <v>46</v>
      </c>
      <c r="H3617" t="s">
        <v>6208</v>
      </c>
      <c r="I3617" t="s">
        <v>22016</v>
      </c>
      <c r="K3617">
        <v>5</v>
      </c>
      <c r="L3617" t="s">
        <v>22017</v>
      </c>
      <c r="M3617" t="s">
        <v>7662</v>
      </c>
      <c r="N3617">
        <v>27</v>
      </c>
      <c r="O3617" t="s">
        <v>22018</v>
      </c>
      <c r="P3617" t="s">
        <v>126</v>
      </c>
      <c r="T3617" t="s">
        <v>6204</v>
      </c>
      <c r="V3617" t="s">
        <v>22019</v>
      </c>
    </row>
    <row r="3618" spans="1:23" x14ac:dyDescent="0.25">
      <c r="A3618" t="s">
        <v>22020</v>
      </c>
      <c r="B3618">
        <v>1</v>
      </c>
      <c r="C3618" t="s">
        <v>22021</v>
      </c>
      <c r="D3618" t="s">
        <v>126</v>
      </c>
      <c r="F3618" t="s">
        <v>6199</v>
      </c>
      <c r="G3618">
        <v>0</v>
      </c>
      <c r="H3618" t="s">
        <v>7069</v>
      </c>
      <c r="I3618" t="s">
        <v>22021</v>
      </c>
      <c r="J3618">
        <v>17391</v>
      </c>
      <c r="K3618">
        <v>10</v>
      </c>
      <c r="L3618" t="s">
        <v>7462</v>
      </c>
      <c r="M3618" t="s">
        <v>22022</v>
      </c>
      <c r="N3618">
        <v>36</v>
      </c>
      <c r="O3618" t="s">
        <v>22023</v>
      </c>
      <c r="P3618" t="s">
        <v>126</v>
      </c>
      <c r="T3618" t="s">
        <v>6363</v>
      </c>
      <c r="V3618" t="s">
        <v>22024</v>
      </c>
      <c r="W3618">
        <v>28862</v>
      </c>
    </row>
    <row r="3619" spans="1:23" x14ac:dyDescent="0.25">
      <c r="A3619" t="s">
        <v>1672</v>
      </c>
      <c r="B3619">
        <v>1</v>
      </c>
      <c r="C3619" t="s">
        <v>5150</v>
      </c>
      <c r="D3619" t="s">
        <v>64</v>
      </c>
      <c r="F3619" t="s">
        <v>6199</v>
      </c>
      <c r="G3619">
        <v>30</v>
      </c>
      <c r="H3619" t="s">
        <v>7391</v>
      </c>
      <c r="I3619" t="s">
        <v>5150</v>
      </c>
      <c r="J3619">
        <v>21688</v>
      </c>
      <c r="K3619">
        <v>6</v>
      </c>
      <c r="L3619" t="s">
        <v>11796</v>
      </c>
      <c r="M3619" t="s">
        <v>16879</v>
      </c>
      <c r="N3619">
        <v>26</v>
      </c>
      <c r="O3619" t="s">
        <v>22025</v>
      </c>
      <c r="P3619" t="s">
        <v>64</v>
      </c>
      <c r="R3619">
        <v>4240021</v>
      </c>
      <c r="T3619" t="s">
        <v>6313</v>
      </c>
      <c r="V3619" t="s">
        <v>10217</v>
      </c>
      <c r="W3619">
        <v>32722</v>
      </c>
    </row>
    <row r="3620" spans="1:23" x14ac:dyDescent="0.25">
      <c r="A3620" t="s">
        <v>22026</v>
      </c>
      <c r="B3620">
        <v>1</v>
      </c>
      <c r="C3620" t="s">
        <v>22027</v>
      </c>
      <c r="D3620" t="s">
        <v>102</v>
      </c>
      <c r="F3620" t="s">
        <v>6231</v>
      </c>
      <c r="G3620">
        <v>0</v>
      </c>
      <c r="H3620" t="s">
        <v>9340</v>
      </c>
      <c r="I3620" t="s">
        <v>22027</v>
      </c>
      <c r="J3620">
        <v>22354</v>
      </c>
      <c r="K3620">
        <v>2</v>
      </c>
      <c r="L3620" t="s">
        <v>6948</v>
      </c>
      <c r="M3620" t="s">
        <v>22028</v>
      </c>
      <c r="N3620">
        <v>25</v>
      </c>
      <c r="O3620" t="s">
        <v>22029</v>
      </c>
      <c r="P3620" t="s">
        <v>102</v>
      </c>
      <c r="R3620">
        <v>3916927</v>
      </c>
      <c r="T3620" t="s">
        <v>6313</v>
      </c>
      <c r="V3620" t="s">
        <v>22030</v>
      </c>
      <c r="W3620">
        <v>33017</v>
      </c>
    </row>
    <row r="3621" spans="1:23" x14ac:dyDescent="0.25">
      <c r="A3621" t="s">
        <v>22031</v>
      </c>
      <c r="B3621">
        <v>1</v>
      </c>
      <c r="C3621" t="s">
        <v>22032</v>
      </c>
      <c r="D3621" t="s">
        <v>102</v>
      </c>
      <c r="F3621" t="s">
        <v>6231</v>
      </c>
      <c r="G3621">
        <v>11</v>
      </c>
      <c r="H3621" t="s">
        <v>7189</v>
      </c>
      <c r="I3621" t="s">
        <v>22032</v>
      </c>
      <c r="J3621">
        <v>17106</v>
      </c>
      <c r="K3621">
        <v>1</v>
      </c>
      <c r="L3621" t="s">
        <v>8156</v>
      </c>
      <c r="M3621" t="s">
        <v>6217</v>
      </c>
      <c r="N3621">
        <v>26</v>
      </c>
      <c r="O3621" t="s">
        <v>22033</v>
      </c>
      <c r="P3621" t="s">
        <v>102</v>
      </c>
      <c r="R3621">
        <v>2520767</v>
      </c>
      <c r="T3621" t="s">
        <v>6385</v>
      </c>
      <c r="V3621" t="s">
        <v>22034</v>
      </c>
      <c r="W3621">
        <v>28855</v>
      </c>
    </row>
    <row r="3622" spans="1:23" x14ac:dyDescent="0.25">
      <c r="A3622" t="s">
        <v>22035</v>
      </c>
      <c r="B3622">
        <v>1</v>
      </c>
      <c r="C3622" t="s">
        <v>22036</v>
      </c>
      <c r="D3622" t="s">
        <v>102</v>
      </c>
      <c r="F3622" t="s">
        <v>6199</v>
      </c>
      <c r="G3622">
        <v>82</v>
      </c>
      <c r="H3622" t="s">
        <v>6342</v>
      </c>
      <c r="I3622" t="s">
        <v>22036</v>
      </c>
      <c r="K3622">
        <v>2</v>
      </c>
      <c r="L3622" t="s">
        <v>7956</v>
      </c>
      <c r="M3622" t="s">
        <v>22037</v>
      </c>
      <c r="N3622">
        <v>25</v>
      </c>
      <c r="O3622" t="s">
        <v>22038</v>
      </c>
      <c r="P3622" t="s">
        <v>102</v>
      </c>
      <c r="T3622" t="s">
        <v>6212</v>
      </c>
      <c r="V3622" t="s">
        <v>22039</v>
      </c>
    </row>
    <row r="3623" spans="1:23" x14ac:dyDescent="0.25">
      <c r="A3623" t="s">
        <v>22040</v>
      </c>
      <c r="B3623">
        <v>1</v>
      </c>
      <c r="C3623" t="s">
        <v>22041</v>
      </c>
      <c r="D3623" t="s">
        <v>126</v>
      </c>
      <c r="F3623" t="s">
        <v>6199</v>
      </c>
      <c r="G3623">
        <v>83</v>
      </c>
      <c r="H3623" t="s">
        <v>2866</v>
      </c>
      <c r="I3623" t="s">
        <v>22041</v>
      </c>
      <c r="K3623">
        <v>1</v>
      </c>
      <c r="L3623" t="s">
        <v>9037</v>
      </c>
      <c r="M3623" t="s">
        <v>22042</v>
      </c>
      <c r="N3623">
        <v>25</v>
      </c>
      <c r="O3623" t="s">
        <v>22043</v>
      </c>
      <c r="P3623" t="s">
        <v>126</v>
      </c>
      <c r="T3623" t="s">
        <v>7484</v>
      </c>
      <c r="V3623" t="s">
        <v>20749</v>
      </c>
    </row>
    <row r="3624" spans="1:23" x14ac:dyDescent="0.25">
      <c r="A3624" t="s">
        <v>2026</v>
      </c>
      <c r="B3624">
        <v>1</v>
      </c>
      <c r="C3624" t="s">
        <v>22044</v>
      </c>
      <c r="D3624" t="s">
        <v>102</v>
      </c>
      <c r="E3624" t="s">
        <v>22045</v>
      </c>
      <c r="F3624" t="s">
        <v>6199</v>
      </c>
      <c r="G3624">
        <v>14</v>
      </c>
      <c r="H3624" t="s">
        <v>6421</v>
      </c>
      <c r="I3624" t="s">
        <v>22044</v>
      </c>
      <c r="J3624">
        <v>19044</v>
      </c>
      <c r="K3624">
        <v>8</v>
      </c>
      <c r="L3624" t="s">
        <v>16289</v>
      </c>
      <c r="M3624" t="s">
        <v>8502</v>
      </c>
      <c r="N3624">
        <v>30</v>
      </c>
      <c r="O3624" t="s">
        <v>22046</v>
      </c>
      <c r="P3624" t="s">
        <v>102</v>
      </c>
      <c r="Q3624" t="s">
        <v>6922</v>
      </c>
      <c r="R3624">
        <v>3061612</v>
      </c>
      <c r="T3624" t="s">
        <v>6313</v>
      </c>
      <c r="V3624" t="s">
        <v>14981</v>
      </c>
      <c r="W3624">
        <v>30278</v>
      </c>
    </row>
    <row r="3625" spans="1:23" x14ac:dyDescent="0.25">
      <c r="A3625" t="s">
        <v>22047</v>
      </c>
      <c r="B3625">
        <v>1</v>
      </c>
      <c r="C3625" t="s">
        <v>22048</v>
      </c>
      <c r="D3625" t="s">
        <v>102</v>
      </c>
      <c r="F3625" t="s">
        <v>6199</v>
      </c>
      <c r="G3625">
        <v>0</v>
      </c>
      <c r="H3625" t="s">
        <v>6367</v>
      </c>
      <c r="I3625" t="s">
        <v>22048</v>
      </c>
      <c r="J3625">
        <v>19606</v>
      </c>
      <c r="K3625">
        <v>5</v>
      </c>
      <c r="L3625" t="s">
        <v>22049</v>
      </c>
      <c r="M3625" t="s">
        <v>22050</v>
      </c>
      <c r="N3625">
        <v>26</v>
      </c>
      <c r="O3625" t="s">
        <v>22051</v>
      </c>
      <c r="P3625" t="s">
        <v>102</v>
      </c>
      <c r="T3625" t="s">
        <v>6346</v>
      </c>
      <c r="V3625" t="s">
        <v>22052</v>
      </c>
      <c r="W3625">
        <v>30854</v>
      </c>
    </row>
    <row r="3626" spans="1:23" x14ac:dyDescent="0.25">
      <c r="A3626" t="s">
        <v>1486</v>
      </c>
      <c r="B3626">
        <v>1</v>
      </c>
      <c r="C3626" t="s">
        <v>1485</v>
      </c>
      <c r="D3626" t="s">
        <v>102</v>
      </c>
      <c r="F3626" t="s">
        <v>6199</v>
      </c>
      <c r="G3626">
        <v>17</v>
      </c>
      <c r="H3626" t="s">
        <v>6289</v>
      </c>
      <c r="I3626" t="s">
        <v>1485</v>
      </c>
      <c r="J3626">
        <v>26750</v>
      </c>
      <c r="K3626">
        <v>0</v>
      </c>
      <c r="L3626" t="s">
        <v>22053</v>
      </c>
      <c r="M3626" t="s">
        <v>15897</v>
      </c>
      <c r="N3626">
        <v>22</v>
      </c>
      <c r="O3626" t="s">
        <v>22054</v>
      </c>
      <c r="P3626" t="s">
        <v>102</v>
      </c>
      <c r="S3626">
        <v>3</v>
      </c>
      <c r="T3626" t="s">
        <v>6219</v>
      </c>
      <c r="U3626" t="s">
        <v>2236</v>
      </c>
      <c r="V3626" t="s">
        <v>15267</v>
      </c>
    </row>
    <row r="3627" spans="1:23" x14ac:dyDescent="0.25">
      <c r="A3627" t="s">
        <v>22055</v>
      </c>
      <c r="B3627">
        <v>1</v>
      </c>
      <c r="C3627" t="s">
        <v>22056</v>
      </c>
      <c r="D3627" t="s">
        <v>102</v>
      </c>
      <c r="E3627" t="s">
        <v>22057</v>
      </c>
      <c r="F3627" t="s">
        <v>6199</v>
      </c>
      <c r="G3627">
        <v>7</v>
      </c>
      <c r="H3627" t="s">
        <v>6416</v>
      </c>
      <c r="I3627" t="s">
        <v>22056</v>
      </c>
      <c r="J3627">
        <v>21355</v>
      </c>
      <c r="K3627">
        <v>3</v>
      </c>
      <c r="L3627" t="s">
        <v>7956</v>
      </c>
      <c r="M3627" t="s">
        <v>7899</v>
      </c>
      <c r="N3627">
        <v>24</v>
      </c>
      <c r="O3627" t="s">
        <v>22058</v>
      </c>
      <c r="P3627" t="s">
        <v>102</v>
      </c>
      <c r="R3627">
        <v>3917200</v>
      </c>
      <c r="T3627" t="s">
        <v>6264</v>
      </c>
      <c r="V3627" t="s">
        <v>13534</v>
      </c>
      <c r="W3627">
        <v>32323</v>
      </c>
    </row>
    <row r="3628" spans="1:23" x14ac:dyDescent="0.25">
      <c r="A3628" t="s">
        <v>22059</v>
      </c>
      <c r="B3628">
        <v>1</v>
      </c>
      <c r="C3628" t="s">
        <v>22060</v>
      </c>
      <c r="D3628" t="s">
        <v>6787</v>
      </c>
      <c r="F3628" t="s">
        <v>6199</v>
      </c>
      <c r="G3628">
        <v>38</v>
      </c>
      <c r="H3628" t="s">
        <v>6629</v>
      </c>
      <c r="I3628" t="s">
        <v>22060</v>
      </c>
      <c r="K3628">
        <v>2</v>
      </c>
      <c r="L3628" t="s">
        <v>22061</v>
      </c>
      <c r="M3628" t="s">
        <v>22062</v>
      </c>
      <c r="N3628">
        <v>25</v>
      </c>
      <c r="O3628" t="s">
        <v>22063</v>
      </c>
      <c r="P3628" t="s">
        <v>64</v>
      </c>
      <c r="T3628" t="s">
        <v>6219</v>
      </c>
      <c r="V3628" t="s">
        <v>22064</v>
      </c>
    </row>
    <row r="3629" spans="1:23" x14ac:dyDescent="0.25">
      <c r="A3629" t="s">
        <v>22065</v>
      </c>
      <c r="B3629">
        <v>1</v>
      </c>
      <c r="C3629" t="s">
        <v>22066</v>
      </c>
      <c r="D3629" t="s">
        <v>6787</v>
      </c>
      <c r="F3629" t="s">
        <v>6231</v>
      </c>
      <c r="G3629">
        <v>39</v>
      </c>
      <c r="H3629" t="s">
        <v>6746</v>
      </c>
      <c r="I3629" t="s">
        <v>22066</v>
      </c>
      <c r="J3629">
        <v>14784</v>
      </c>
      <c r="K3629">
        <v>2</v>
      </c>
      <c r="L3629" t="s">
        <v>10119</v>
      </c>
      <c r="M3629" t="s">
        <v>17499</v>
      </c>
      <c r="N3629">
        <v>31</v>
      </c>
      <c r="O3629" t="s">
        <v>22067</v>
      </c>
      <c r="P3629" t="s">
        <v>64</v>
      </c>
      <c r="R3629">
        <v>15130</v>
      </c>
      <c r="T3629" t="s">
        <v>7359</v>
      </c>
      <c r="V3629" t="s">
        <v>22068</v>
      </c>
      <c r="W3629">
        <v>26233</v>
      </c>
    </row>
    <row r="3630" spans="1:23" x14ac:dyDescent="0.25">
      <c r="A3630" t="s">
        <v>22069</v>
      </c>
      <c r="B3630">
        <v>1</v>
      </c>
      <c r="C3630" t="s">
        <v>22070</v>
      </c>
      <c r="D3630" t="s">
        <v>102</v>
      </c>
      <c r="F3630" t="s">
        <v>6199</v>
      </c>
      <c r="G3630">
        <v>84</v>
      </c>
      <c r="H3630" t="s">
        <v>9340</v>
      </c>
      <c r="I3630" t="s">
        <v>22070</v>
      </c>
      <c r="J3630">
        <v>25199</v>
      </c>
      <c r="K3630">
        <v>2</v>
      </c>
      <c r="L3630" t="s">
        <v>12655</v>
      </c>
      <c r="M3630" t="s">
        <v>6317</v>
      </c>
      <c r="N3630">
        <v>25</v>
      </c>
      <c r="O3630" t="s">
        <v>22071</v>
      </c>
      <c r="P3630" t="s">
        <v>102</v>
      </c>
      <c r="S3630">
        <v>9</v>
      </c>
      <c r="T3630" t="s">
        <v>6313</v>
      </c>
      <c r="U3630" t="s">
        <v>2210</v>
      </c>
      <c r="V3630" t="s">
        <v>22072</v>
      </c>
    </row>
    <row r="3631" spans="1:23" x14ac:dyDescent="0.25">
      <c r="A3631" t="s">
        <v>177</v>
      </c>
      <c r="B3631">
        <v>1</v>
      </c>
      <c r="C3631" t="s">
        <v>22073</v>
      </c>
      <c r="D3631" t="s">
        <v>102</v>
      </c>
      <c r="E3631" t="s">
        <v>22074</v>
      </c>
      <c r="F3631" t="s">
        <v>6231</v>
      </c>
      <c r="G3631">
        <v>0</v>
      </c>
      <c r="H3631" t="s">
        <v>6200</v>
      </c>
      <c r="I3631" t="s">
        <v>22073</v>
      </c>
      <c r="J3631">
        <v>16550</v>
      </c>
      <c r="K3631">
        <v>8</v>
      </c>
      <c r="L3631" t="s">
        <v>10877</v>
      </c>
      <c r="M3631" t="s">
        <v>18446</v>
      </c>
      <c r="N3631">
        <v>30</v>
      </c>
      <c r="O3631" t="s">
        <v>22075</v>
      </c>
      <c r="P3631" t="s">
        <v>21354</v>
      </c>
      <c r="R3631">
        <v>16730</v>
      </c>
      <c r="T3631" t="s">
        <v>6355</v>
      </c>
      <c r="V3631" t="s">
        <v>22076</v>
      </c>
      <c r="W3631">
        <v>27556</v>
      </c>
    </row>
    <row r="3632" spans="1:23" x14ac:dyDescent="0.25">
      <c r="A3632" t="s">
        <v>665</v>
      </c>
      <c r="B3632">
        <v>1</v>
      </c>
      <c r="C3632" t="s">
        <v>22077</v>
      </c>
      <c r="D3632" t="s">
        <v>126</v>
      </c>
      <c r="E3632" t="s">
        <v>22078</v>
      </c>
      <c r="F3632" t="s">
        <v>6231</v>
      </c>
      <c r="G3632">
        <v>0</v>
      </c>
      <c r="H3632" t="s">
        <v>2866</v>
      </c>
      <c r="I3632" t="s">
        <v>22077</v>
      </c>
      <c r="J3632">
        <v>15082</v>
      </c>
      <c r="K3632">
        <v>9</v>
      </c>
      <c r="L3632" t="s">
        <v>8533</v>
      </c>
      <c r="M3632" t="s">
        <v>22079</v>
      </c>
      <c r="N3632">
        <v>30</v>
      </c>
      <c r="O3632" t="s">
        <v>22080</v>
      </c>
      <c r="P3632" t="s">
        <v>126</v>
      </c>
      <c r="R3632">
        <v>15836</v>
      </c>
      <c r="T3632" t="s">
        <v>6363</v>
      </c>
      <c r="V3632" t="s">
        <v>22081</v>
      </c>
      <c r="W3632">
        <v>26670</v>
      </c>
    </row>
    <row r="3633" spans="1:23" x14ac:dyDescent="0.25">
      <c r="A3633" t="s">
        <v>1004</v>
      </c>
      <c r="B3633">
        <v>1</v>
      </c>
      <c r="C3633" t="s">
        <v>22082</v>
      </c>
      <c r="D3633" t="s">
        <v>29</v>
      </c>
      <c r="F3633" t="s">
        <v>6231</v>
      </c>
      <c r="G3633">
        <v>3</v>
      </c>
      <c r="H3633" t="s">
        <v>6471</v>
      </c>
      <c r="I3633" t="s">
        <v>22082</v>
      </c>
      <c r="J3633">
        <v>15037</v>
      </c>
      <c r="K3633">
        <v>9</v>
      </c>
      <c r="L3633" t="s">
        <v>22083</v>
      </c>
      <c r="M3633" t="s">
        <v>22084</v>
      </c>
      <c r="N3633">
        <v>31</v>
      </c>
      <c r="O3633" t="s">
        <v>22085</v>
      </c>
      <c r="P3633" t="s">
        <v>29</v>
      </c>
      <c r="R3633">
        <v>15935</v>
      </c>
      <c r="T3633" t="s">
        <v>6204</v>
      </c>
      <c r="V3633" t="s">
        <v>10132</v>
      </c>
      <c r="W3633">
        <v>26857</v>
      </c>
    </row>
    <row r="3634" spans="1:23" x14ac:dyDescent="0.25">
      <c r="A3634" t="s">
        <v>22086</v>
      </c>
      <c r="B3634">
        <v>1</v>
      </c>
      <c r="C3634" t="s">
        <v>22087</v>
      </c>
      <c r="D3634" t="s">
        <v>6610</v>
      </c>
      <c r="E3634" t="s">
        <v>22088</v>
      </c>
      <c r="F3634" t="s">
        <v>6199</v>
      </c>
      <c r="G3634">
        <v>4</v>
      </c>
      <c r="H3634" t="s">
        <v>6260</v>
      </c>
      <c r="I3634" t="s">
        <v>22087</v>
      </c>
      <c r="J3634">
        <v>17470</v>
      </c>
      <c r="K3634">
        <v>7</v>
      </c>
      <c r="L3634" t="s">
        <v>7095</v>
      </c>
      <c r="M3634" t="s">
        <v>6685</v>
      </c>
      <c r="N3634">
        <v>31</v>
      </c>
      <c r="O3634" t="s">
        <v>22089</v>
      </c>
      <c r="P3634" t="s">
        <v>6610</v>
      </c>
      <c r="R3634">
        <v>2472364</v>
      </c>
      <c r="T3634" t="s">
        <v>6355</v>
      </c>
      <c r="V3634" t="s">
        <v>22090</v>
      </c>
      <c r="W3634">
        <v>28388</v>
      </c>
    </row>
    <row r="3635" spans="1:23" x14ac:dyDescent="0.25">
      <c r="A3635" t="s">
        <v>22091</v>
      </c>
      <c r="B3635">
        <v>1</v>
      </c>
      <c r="C3635" t="s">
        <v>22092</v>
      </c>
      <c r="D3635" t="s">
        <v>102</v>
      </c>
      <c r="F3635" t="s">
        <v>6199</v>
      </c>
      <c r="G3635">
        <v>17</v>
      </c>
      <c r="H3635" t="s">
        <v>6776</v>
      </c>
      <c r="I3635" t="s">
        <v>22092</v>
      </c>
      <c r="J3635">
        <v>18448</v>
      </c>
      <c r="K3635">
        <v>6</v>
      </c>
      <c r="L3635" t="s">
        <v>8156</v>
      </c>
      <c r="M3635" t="s">
        <v>19376</v>
      </c>
      <c r="N3635">
        <v>28</v>
      </c>
      <c r="O3635" t="s">
        <v>22093</v>
      </c>
      <c r="P3635" t="s">
        <v>102</v>
      </c>
      <c r="T3635" t="s">
        <v>6227</v>
      </c>
      <c r="V3635" t="s">
        <v>18300</v>
      </c>
      <c r="W3635">
        <v>29690</v>
      </c>
    </row>
    <row r="3636" spans="1:23" x14ac:dyDescent="0.25">
      <c r="A3636" t="s">
        <v>22094</v>
      </c>
      <c r="B3636">
        <v>1</v>
      </c>
      <c r="C3636" t="s">
        <v>22095</v>
      </c>
      <c r="D3636" t="s">
        <v>64</v>
      </c>
      <c r="F3636" t="s">
        <v>6199</v>
      </c>
      <c r="G3636">
        <v>0</v>
      </c>
      <c r="H3636" t="s">
        <v>6342</v>
      </c>
      <c r="I3636" t="s">
        <v>22095</v>
      </c>
      <c r="K3636">
        <v>1</v>
      </c>
      <c r="L3636" t="s">
        <v>7171</v>
      </c>
      <c r="M3636" t="s">
        <v>22096</v>
      </c>
      <c r="N3636">
        <v>22</v>
      </c>
      <c r="O3636" t="s">
        <v>22097</v>
      </c>
      <c r="P3636" t="s">
        <v>64</v>
      </c>
      <c r="T3636" t="s">
        <v>6446</v>
      </c>
      <c r="V3636" t="s">
        <v>17650</v>
      </c>
    </row>
    <row r="3637" spans="1:23" x14ac:dyDescent="0.25">
      <c r="A3637" t="s">
        <v>22098</v>
      </c>
      <c r="B3637">
        <v>1</v>
      </c>
      <c r="C3637" t="s">
        <v>22099</v>
      </c>
      <c r="D3637" t="s">
        <v>102</v>
      </c>
      <c r="F3637" t="s">
        <v>6199</v>
      </c>
      <c r="G3637">
        <v>0</v>
      </c>
      <c r="H3637" t="s">
        <v>6776</v>
      </c>
      <c r="I3637" t="s">
        <v>22099</v>
      </c>
      <c r="J3637">
        <v>17268</v>
      </c>
      <c r="K3637">
        <v>10</v>
      </c>
      <c r="L3637" t="s">
        <v>7107</v>
      </c>
      <c r="M3637" t="s">
        <v>13631</v>
      </c>
      <c r="N3637">
        <v>32</v>
      </c>
      <c r="O3637" t="s">
        <v>22100</v>
      </c>
      <c r="P3637" t="s">
        <v>102</v>
      </c>
      <c r="R3637">
        <v>2515652</v>
      </c>
      <c r="T3637" t="s">
        <v>6219</v>
      </c>
      <c r="V3637" t="s">
        <v>17479</v>
      </c>
      <c r="W3637">
        <v>29154</v>
      </c>
    </row>
    <row r="3638" spans="1:23" x14ac:dyDescent="0.25">
      <c r="A3638" t="s">
        <v>22101</v>
      </c>
      <c r="B3638">
        <v>1</v>
      </c>
      <c r="C3638" t="s">
        <v>22102</v>
      </c>
      <c r="F3638" t="s">
        <v>6199</v>
      </c>
      <c r="G3638">
        <v>0</v>
      </c>
      <c r="H3638" t="s">
        <v>30</v>
      </c>
      <c r="I3638" t="s">
        <v>22102</v>
      </c>
      <c r="J3638">
        <v>21671</v>
      </c>
      <c r="K3638">
        <v>0</v>
      </c>
      <c r="L3638" t="s">
        <v>8320</v>
      </c>
      <c r="M3638" t="s">
        <v>22103</v>
      </c>
      <c r="N3638">
        <v>24</v>
      </c>
      <c r="O3638" t="s">
        <v>22104</v>
      </c>
      <c r="P3638" t="s">
        <v>30</v>
      </c>
      <c r="T3638" t="s">
        <v>30</v>
      </c>
      <c r="U3638" t="s">
        <v>54</v>
      </c>
      <c r="V3638" t="s">
        <v>20401</v>
      </c>
    </row>
    <row r="3639" spans="1:23" x14ac:dyDescent="0.25">
      <c r="A3639" t="s">
        <v>22105</v>
      </c>
      <c r="B3639">
        <v>1</v>
      </c>
      <c r="C3639" t="s">
        <v>22106</v>
      </c>
      <c r="D3639" t="s">
        <v>64</v>
      </c>
      <c r="F3639" t="s">
        <v>6199</v>
      </c>
      <c r="G3639">
        <v>32</v>
      </c>
      <c r="H3639" t="s">
        <v>6260</v>
      </c>
      <c r="I3639" t="s">
        <v>22106</v>
      </c>
      <c r="J3639">
        <v>22556</v>
      </c>
      <c r="K3639">
        <v>5</v>
      </c>
      <c r="L3639" t="s">
        <v>22107</v>
      </c>
      <c r="M3639" t="s">
        <v>11563</v>
      </c>
      <c r="N3639">
        <v>26</v>
      </c>
      <c r="O3639" t="s">
        <v>22108</v>
      </c>
      <c r="P3639" t="s">
        <v>64</v>
      </c>
      <c r="S3639">
        <v>4</v>
      </c>
      <c r="T3639" t="s">
        <v>6454</v>
      </c>
      <c r="U3639" t="s">
        <v>70</v>
      </c>
      <c r="V3639" t="s">
        <v>13447</v>
      </c>
    </row>
    <row r="3640" spans="1:23" x14ac:dyDescent="0.25">
      <c r="A3640" t="s">
        <v>1256</v>
      </c>
      <c r="B3640">
        <v>1</v>
      </c>
      <c r="C3640" t="s">
        <v>1255</v>
      </c>
      <c r="D3640" t="s">
        <v>64</v>
      </c>
      <c r="F3640" t="s">
        <v>6199</v>
      </c>
      <c r="G3640">
        <v>21</v>
      </c>
      <c r="H3640" t="s">
        <v>6276</v>
      </c>
      <c r="I3640" t="s">
        <v>1255</v>
      </c>
      <c r="J3640">
        <v>25900</v>
      </c>
      <c r="K3640">
        <v>1</v>
      </c>
      <c r="L3640" t="s">
        <v>13681</v>
      </c>
      <c r="M3640" t="s">
        <v>22109</v>
      </c>
      <c r="N3640">
        <v>22</v>
      </c>
      <c r="O3640" t="s">
        <v>22110</v>
      </c>
      <c r="P3640" t="s">
        <v>64</v>
      </c>
      <c r="S3640">
        <v>2</v>
      </c>
      <c r="T3640" t="s">
        <v>6264</v>
      </c>
      <c r="U3640" t="s">
        <v>2246</v>
      </c>
      <c r="V3640" t="s">
        <v>15150</v>
      </c>
    </row>
    <row r="3641" spans="1:23" x14ac:dyDescent="0.25">
      <c r="A3641" t="s">
        <v>2226</v>
      </c>
      <c r="B3641">
        <v>1</v>
      </c>
      <c r="C3641" t="s">
        <v>2587</v>
      </c>
      <c r="D3641" t="s">
        <v>64</v>
      </c>
      <c r="F3641" t="s">
        <v>6199</v>
      </c>
      <c r="G3641">
        <v>29</v>
      </c>
      <c r="H3641" t="s">
        <v>6837</v>
      </c>
      <c r="I3641" t="s">
        <v>2587</v>
      </c>
      <c r="J3641">
        <v>25903</v>
      </c>
      <c r="K3641">
        <v>1</v>
      </c>
      <c r="L3641" t="s">
        <v>7095</v>
      </c>
      <c r="M3641" t="s">
        <v>6778</v>
      </c>
      <c r="N3641">
        <v>22</v>
      </c>
      <c r="O3641" t="s">
        <v>22111</v>
      </c>
      <c r="P3641" t="s">
        <v>64</v>
      </c>
      <c r="Q3641" t="s">
        <v>6922</v>
      </c>
      <c r="S3641">
        <v>2</v>
      </c>
      <c r="T3641" t="s">
        <v>6446</v>
      </c>
      <c r="U3641" t="s">
        <v>68</v>
      </c>
      <c r="V3641" t="s">
        <v>18184</v>
      </c>
    </row>
    <row r="3642" spans="1:23" x14ac:dyDescent="0.25">
      <c r="A3642" t="s">
        <v>22112</v>
      </c>
      <c r="B3642">
        <v>1</v>
      </c>
      <c r="C3642" t="s">
        <v>22113</v>
      </c>
      <c r="D3642" t="s">
        <v>126</v>
      </c>
      <c r="F3642" t="s">
        <v>6199</v>
      </c>
      <c r="G3642">
        <v>0</v>
      </c>
      <c r="H3642" t="s">
        <v>6658</v>
      </c>
      <c r="I3642" t="s">
        <v>22113</v>
      </c>
      <c r="J3642">
        <v>17377</v>
      </c>
      <c r="K3642">
        <v>10</v>
      </c>
      <c r="L3642" t="s">
        <v>13527</v>
      </c>
      <c r="M3642" t="s">
        <v>7463</v>
      </c>
      <c r="N3642">
        <v>35</v>
      </c>
      <c r="O3642" t="s">
        <v>22114</v>
      </c>
      <c r="P3642" t="s">
        <v>126</v>
      </c>
      <c r="T3642" t="s">
        <v>6227</v>
      </c>
      <c r="V3642" t="s">
        <v>22115</v>
      </c>
      <c r="W3642">
        <v>28821</v>
      </c>
    </row>
    <row r="3643" spans="1:23" x14ac:dyDescent="0.25">
      <c r="A3643" t="s">
        <v>22116</v>
      </c>
      <c r="B3643">
        <v>1</v>
      </c>
      <c r="C3643" t="s">
        <v>22117</v>
      </c>
      <c r="F3643" t="s">
        <v>6231</v>
      </c>
      <c r="G3643">
        <v>0</v>
      </c>
      <c r="H3643" t="s">
        <v>30</v>
      </c>
      <c r="I3643" t="s">
        <v>22117</v>
      </c>
      <c r="J3643">
        <v>17897</v>
      </c>
      <c r="K3643">
        <v>0</v>
      </c>
      <c r="L3643" t="s">
        <v>6560</v>
      </c>
      <c r="M3643" t="s">
        <v>6685</v>
      </c>
      <c r="O3643" t="s">
        <v>22118</v>
      </c>
      <c r="P3643" t="s">
        <v>30</v>
      </c>
      <c r="T3643" t="s">
        <v>30</v>
      </c>
    </row>
    <row r="3644" spans="1:23" x14ac:dyDescent="0.25">
      <c r="A3644" t="s">
        <v>5470</v>
      </c>
      <c r="B3644">
        <v>1</v>
      </c>
      <c r="C3644" t="s">
        <v>5471</v>
      </c>
      <c r="D3644" t="s">
        <v>64</v>
      </c>
      <c r="E3644" t="s">
        <v>22119</v>
      </c>
      <c r="F3644" t="s">
        <v>6231</v>
      </c>
      <c r="G3644">
        <v>35</v>
      </c>
      <c r="H3644" t="s">
        <v>6336</v>
      </c>
      <c r="I3644" t="s">
        <v>5471</v>
      </c>
      <c r="J3644">
        <v>20863</v>
      </c>
      <c r="K3644">
        <v>3</v>
      </c>
      <c r="L3644" t="s">
        <v>6360</v>
      </c>
      <c r="M3644" t="s">
        <v>9672</v>
      </c>
      <c r="N3644">
        <v>24</v>
      </c>
      <c r="O3644" t="s">
        <v>22120</v>
      </c>
      <c r="P3644" t="s">
        <v>64</v>
      </c>
      <c r="R3644">
        <v>3931398</v>
      </c>
      <c r="T3644" t="s">
        <v>6446</v>
      </c>
      <c r="V3644" t="s">
        <v>22121</v>
      </c>
      <c r="W3644">
        <v>31944</v>
      </c>
    </row>
    <row r="3645" spans="1:23" x14ac:dyDescent="0.25">
      <c r="A3645" t="s">
        <v>22122</v>
      </c>
      <c r="B3645">
        <v>1</v>
      </c>
      <c r="C3645" t="s">
        <v>6208</v>
      </c>
      <c r="D3645" t="s">
        <v>126</v>
      </c>
      <c r="F3645" t="s">
        <v>6231</v>
      </c>
      <c r="G3645">
        <v>89</v>
      </c>
      <c r="H3645" t="s">
        <v>2866</v>
      </c>
      <c r="I3645" t="s">
        <v>6208</v>
      </c>
      <c r="J3645">
        <v>6293</v>
      </c>
      <c r="K3645">
        <v>13</v>
      </c>
      <c r="L3645" t="s">
        <v>6224</v>
      </c>
      <c r="M3645" t="s">
        <v>22123</v>
      </c>
      <c r="N3645">
        <v>36</v>
      </c>
      <c r="O3645" t="s">
        <v>22124</v>
      </c>
      <c r="P3645" t="s">
        <v>126</v>
      </c>
      <c r="R3645">
        <v>10521</v>
      </c>
      <c r="T3645" t="s">
        <v>6400</v>
      </c>
      <c r="V3645" t="s">
        <v>22125</v>
      </c>
      <c r="W3645">
        <v>8331</v>
      </c>
    </row>
    <row r="3646" spans="1:23" x14ac:dyDescent="0.25">
      <c r="A3646" t="s">
        <v>22126</v>
      </c>
      <c r="B3646">
        <v>1</v>
      </c>
      <c r="C3646" t="s">
        <v>22127</v>
      </c>
      <c r="D3646" t="s">
        <v>6787</v>
      </c>
      <c r="F3646" t="s">
        <v>6231</v>
      </c>
      <c r="G3646">
        <v>46</v>
      </c>
      <c r="H3646" t="s">
        <v>6359</v>
      </c>
      <c r="I3646" t="s">
        <v>22127</v>
      </c>
      <c r="J3646">
        <v>14538</v>
      </c>
      <c r="K3646">
        <v>8</v>
      </c>
      <c r="L3646" t="s">
        <v>22128</v>
      </c>
      <c r="M3646" t="s">
        <v>14537</v>
      </c>
      <c r="N3646">
        <v>33</v>
      </c>
      <c r="O3646" t="s">
        <v>22129</v>
      </c>
      <c r="P3646" t="s">
        <v>64</v>
      </c>
      <c r="R3646">
        <v>12510</v>
      </c>
      <c r="T3646" t="s">
        <v>6385</v>
      </c>
      <c r="V3646" t="s">
        <v>22130</v>
      </c>
      <c r="W3646">
        <v>26548</v>
      </c>
    </row>
    <row r="3647" spans="1:23" x14ac:dyDescent="0.25">
      <c r="A3647" t="s">
        <v>22131</v>
      </c>
      <c r="B3647">
        <v>1</v>
      </c>
      <c r="C3647" t="s">
        <v>22132</v>
      </c>
      <c r="D3647" t="s">
        <v>126</v>
      </c>
      <c r="F3647" t="s">
        <v>6231</v>
      </c>
      <c r="G3647">
        <v>49</v>
      </c>
      <c r="H3647" t="s">
        <v>6658</v>
      </c>
      <c r="I3647" t="s">
        <v>22132</v>
      </c>
      <c r="J3647">
        <v>18731</v>
      </c>
      <c r="K3647">
        <v>0</v>
      </c>
      <c r="L3647" t="s">
        <v>22133</v>
      </c>
      <c r="M3647" t="s">
        <v>8058</v>
      </c>
      <c r="N3647">
        <v>25</v>
      </c>
      <c r="O3647" t="s">
        <v>22134</v>
      </c>
      <c r="P3647" t="s">
        <v>126</v>
      </c>
      <c r="T3647" t="s">
        <v>6249</v>
      </c>
      <c r="V3647" t="s">
        <v>22135</v>
      </c>
      <c r="W3647">
        <v>30035</v>
      </c>
    </row>
    <row r="3648" spans="1:23" x14ac:dyDescent="0.25">
      <c r="A3648" t="s">
        <v>22136</v>
      </c>
      <c r="B3648">
        <v>1</v>
      </c>
      <c r="C3648" t="s">
        <v>22137</v>
      </c>
      <c r="D3648" t="s">
        <v>102</v>
      </c>
      <c r="F3648" t="s">
        <v>6199</v>
      </c>
      <c r="G3648">
        <v>0</v>
      </c>
      <c r="H3648" t="s">
        <v>6232</v>
      </c>
      <c r="I3648" t="s">
        <v>22137</v>
      </c>
      <c r="J3648">
        <v>17042</v>
      </c>
      <c r="K3648">
        <v>10</v>
      </c>
      <c r="L3648" t="s">
        <v>14051</v>
      </c>
      <c r="M3648" t="s">
        <v>6598</v>
      </c>
      <c r="N3648">
        <v>32</v>
      </c>
      <c r="O3648" t="s">
        <v>22138</v>
      </c>
      <c r="P3648" t="s">
        <v>102</v>
      </c>
      <c r="R3648">
        <v>2575955</v>
      </c>
      <c r="T3648" t="s">
        <v>6204</v>
      </c>
      <c r="V3648" t="s">
        <v>22139</v>
      </c>
    </row>
    <row r="3649" spans="1:23" x14ac:dyDescent="0.25">
      <c r="A3649" t="s">
        <v>22140</v>
      </c>
      <c r="B3649">
        <v>1</v>
      </c>
      <c r="C3649" t="s">
        <v>22141</v>
      </c>
      <c r="D3649" t="s">
        <v>102</v>
      </c>
      <c r="F3649" t="s">
        <v>6231</v>
      </c>
      <c r="G3649">
        <v>19</v>
      </c>
      <c r="H3649" t="s">
        <v>6776</v>
      </c>
      <c r="I3649" t="s">
        <v>22141</v>
      </c>
      <c r="J3649">
        <v>17083</v>
      </c>
      <c r="K3649">
        <v>2</v>
      </c>
      <c r="L3649" t="s">
        <v>6443</v>
      </c>
      <c r="M3649" t="s">
        <v>22142</v>
      </c>
      <c r="N3649">
        <v>30</v>
      </c>
      <c r="O3649" t="s">
        <v>22143</v>
      </c>
      <c r="P3649" t="s">
        <v>102</v>
      </c>
      <c r="R3649">
        <v>2273426</v>
      </c>
      <c r="T3649" t="s">
        <v>6757</v>
      </c>
      <c r="V3649" t="s">
        <v>22144</v>
      </c>
      <c r="W3649">
        <v>28359</v>
      </c>
    </row>
    <row r="3650" spans="1:23" x14ac:dyDescent="0.25">
      <c r="A3650" t="s">
        <v>22145</v>
      </c>
      <c r="B3650">
        <v>1</v>
      </c>
      <c r="C3650" t="s">
        <v>22146</v>
      </c>
      <c r="D3650" t="s">
        <v>102</v>
      </c>
      <c r="E3650" t="s">
        <v>22147</v>
      </c>
      <c r="F3650" t="s">
        <v>6199</v>
      </c>
      <c r="G3650">
        <v>15</v>
      </c>
      <c r="H3650" t="s">
        <v>6336</v>
      </c>
      <c r="I3650" t="s">
        <v>22146</v>
      </c>
      <c r="J3650">
        <v>20511</v>
      </c>
      <c r="K3650">
        <v>5</v>
      </c>
      <c r="L3650" t="s">
        <v>6665</v>
      </c>
      <c r="M3650" t="s">
        <v>9232</v>
      </c>
      <c r="N3650">
        <v>27</v>
      </c>
      <c r="O3650" t="s">
        <v>22148</v>
      </c>
      <c r="P3650" t="s">
        <v>102</v>
      </c>
      <c r="R3650">
        <v>3122430</v>
      </c>
      <c r="T3650" t="s">
        <v>6204</v>
      </c>
      <c r="V3650" t="s">
        <v>22149</v>
      </c>
      <c r="W3650">
        <v>31651</v>
      </c>
    </row>
    <row r="3651" spans="1:23" x14ac:dyDescent="0.25">
      <c r="A3651" t="s">
        <v>22150</v>
      </c>
      <c r="B3651">
        <v>1</v>
      </c>
      <c r="C3651" t="s">
        <v>22151</v>
      </c>
      <c r="D3651" t="s">
        <v>126</v>
      </c>
      <c r="E3651" t="s">
        <v>22152</v>
      </c>
      <c r="F3651" t="s">
        <v>6925</v>
      </c>
      <c r="G3651">
        <v>87</v>
      </c>
      <c r="H3651" t="s">
        <v>6200</v>
      </c>
      <c r="I3651" t="s">
        <v>22151</v>
      </c>
      <c r="J3651">
        <v>21344</v>
      </c>
      <c r="K3651">
        <v>3</v>
      </c>
      <c r="L3651" t="s">
        <v>10853</v>
      </c>
      <c r="M3651" t="s">
        <v>22153</v>
      </c>
      <c r="N3651">
        <v>25</v>
      </c>
      <c r="O3651" t="s">
        <v>22154</v>
      </c>
      <c r="P3651" t="s">
        <v>126</v>
      </c>
      <c r="R3651">
        <v>3925348</v>
      </c>
      <c r="T3651" t="s">
        <v>6227</v>
      </c>
      <c r="V3651" t="s">
        <v>22155</v>
      </c>
      <c r="W3651">
        <v>32295</v>
      </c>
    </row>
    <row r="3652" spans="1:23" x14ac:dyDescent="0.25">
      <c r="A3652" t="s">
        <v>22156</v>
      </c>
      <c r="B3652">
        <v>1</v>
      </c>
      <c r="C3652" t="s">
        <v>22157</v>
      </c>
      <c r="D3652" t="s">
        <v>64</v>
      </c>
      <c r="F3652" t="s">
        <v>6231</v>
      </c>
      <c r="G3652">
        <v>34</v>
      </c>
      <c r="H3652" t="s">
        <v>6629</v>
      </c>
      <c r="I3652" t="s">
        <v>22157</v>
      </c>
      <c r="J3652">
        <v>16541</v>
      </c>
      <c r="K3652">
        <v>1</v>
      </c>
      <c r="L3652" t="s">
        <v>6297</v>
      </c>
      <c r="M3652" t="s">
        <v>6796</v>
      </c>
      <c r="N3652">
        <v>26</v>
      </c>
      <c r="O3652" t="s">
        <v>22158</v>
      </c>
      <c r="P3652" t="s">
        <v>64</v>
      </c>
      <c r="R3652">
        <v>17256</v>
      </c>
      <c r="T3652" t="s">
        <v>6385</v>
      </c>
      <c r="V3652" t="s">
        <v>22159</v>
      </c>
      <c r="W3652">
        <v>28076</v>
      </c>
    </row>
    <row r="3653" spans="1:23" x14ac:dyDescent="0.25">
      <c r="A3653" t="s">
        <v>22160</v>
      </c>
      <c r="B3653">
        <v>1</v>
      </c>
      <c r="C3653" t="s">
        <v>22161</v>
      </c>
      <c r="D3653" t="s">
        <v>102</v>
      </c>
      <c r="F3653" t="s">
        <v>6199</v>
      </c>
      <c r="G3653">
        <v>49</v>
      </c>
      <c r="H3653" t="s">
        <v>6289</v>
      </c>
      <c r="I3653" t="s">
        <v>22161</v>
      </c>
      <c r="J3653">
        <v>23325</v>
      </c>
      <c r="K3653">
        <v>4</v>
      </c>
      <c r="L3653" t="s">
        <v>9641</v>
      </c>
      <c r="M3653" t="s">
        <v>22162</v>
      </c>
      <c r="N3653">
        <v>26</v>
      </c>
      <c r="O3653" t="s">
        <v>22163</v>
      </c>
      <c r="P3653" t="s">
        <v>102</v>
      </c>
      <c r="S3653">
        <v>8</v>
      </c>
      <c r="T3653" t="s">
        <v>6212</v>
      </c>
      <c r="U3653" t="s">
        <v>2311</v>
      </c>
      <c r="V3653" t="s">
        <v>22164</v>
      </c>
    </row>
    <row r="3654" spans="1:23" x14ac:dyDescent="0.25">
      <c r="A3654" t="s">
        <v>294</v>
      </c>
      <c r="B3654">
        <v>1</v>
      </c>
      <c r="C3654" t="s">
        <v>5590</v>
      </c>
      <c r="D3654" t="s">
        <v>102</v>
      </c>
      <c r="E3654" t="s">
        <v>22165</v>
      </c>
      <c r="F3654" t="s">
        <v>6199</v>
      </c>
      <c r="G3654">
        <v>82</v>
      </c>
      <c r="H3654" t="s">
        <v>6367</v>
      </c>
      <c r="I3654" t="s">
        <v>5590</v>
      </c>
      <c r="J3654">
        <v>18269</v>
      </c>
      <c r="K3654">
        <v>6</v>
      </c>
      <c r="L3654" t="s">
        <v>22166</v>
      </c>
      <c r="M3654" t="s">
        <v>22167</v>
      </c>
      <c r="N3654">
        <v>28</v>
      </c>
      <c r="O3654" t="s">
        <v>22168</v>
      </c>
      <c r="P3654" t="s">
        <v>102</v>
      </c>
      <c r="R3654">
        <v>3115913</v>
      </c>
      <c r="T3654" t="s">
        <v>6204</v>
      </c>
      <c r="V3654" t="s">
        <v>22169</v>
      </c>
      <c r="W3654">
        <v>29719</v>
      </c>
    </row>
    <row r="3655" spans="1:23" x14ac:dyDescent="0.25">
      <c r="A3655" t="s">
        <v>1200</v>
      </c>
      <c r="B3655">
        <v>1</v>
      </c>
      <c r="C3655" t="s">
        <v>1199</v>
      </c>
      <c r="D3655" t="s">
        <v>102</v>
      </c>
      <c r="F3655" t="s">
        <v>6199</v>
      </c>
      <c r="G3655">
        <v>12</v>
      </c>
      <c r="H3655" t="s">
        <v>6252</v>
      </c>
      <c r="I3655" t="s">
        <v>1199</v>
      </c>
      <c r="J3655">
        <v>22565</v>
      </c>
      <c r="K3655">
        <v>4</v>
      </c>
      <c r="L3655" t="s">
        <v>6665</v>
      </c>
      <c r="M3655" t="s">
        <v>22170</v>
      </c>
      <c r="N3655">
        <v>26</v>
      </c>
      <c r="O3655" t="s">
        <v>22171</v>
      </c>
      <c r="P3655" t="s">
        <v>102</v>
      </c>
      <c r="S3655">
        <v>1</v>
      </c>
      <c r="T3655" t="s">
        <v>6264</v>
      </c>
      <c r="U3655" t="s">
        <v>54</v>
      </c>
      <c r="V3655" t="s">
        <v>22172</v>
      </c>
    </row>
    <row r="3656" spans="1:23" x14ac:dyDescent="0.25">
      <c r="A3656" t="s">
        <v>1598</v>
      </c>
      <c r="B3656">
        <v>1</v>
      </c>
      <c r="C3656" t="s">
        <v>1597</v>
      </c>
      <c r="D3656" t="s">
        <v>64</v>
      </c>
      <c r="F3656" t="s">
        <v>6199</v>
      </c>
      <c r="G3656">
        <v>30</v>
      </c>
      <c r="H3656" t="s">
        <v>6405</v>
      </c>
      <c r="I3656" t="s">
        <v>1597</v>
      </c>
      <c r="J3656">
        <v>26932</v>
      </c>
      <c r="K3656">
        <v>0</v>
      </c>
      <c r="L3656" t="s">
        <v>7405</v>
      </c>
      <c r="M3656" t="s">
        <v>6317</v>
      </c>
      <c r="N3656">
        <v>23</v>
      </c>
      <c r="O3656" t="s">
        <v>22173</v>
      </c>
      <c r="P3656" t="s">
        <v>64</v>
      </c>
      <c r="S3656">
        <v>2</v>
      </c>
      <c r="T3656" t="s">
        <v>6212</v>
      </c>
      <c r="U3656" t="s">
        <v>2217</v>
      </c>
      <c r="V3656" t="s">
        <v>22174</v>
      </c>
    </row>
    <row r="3657" spans="1:23" x14ac:dyDescent="0.25">
      <c r="A3657" t="s">
        <v>22175</v>
      </c>
      <c r="B3657">
        <v>1</v>
      </c>
      <c r="C3657" t="s">
        <v>22176</v>
      </c>
      <c r="D3657" t="s">
        <v>102</v>
      </c>
      <c r="F3657" t="s">
        <v>6199</v>
      </c>
      <c r="G3657">
        <v>89</v>
      </c>
      <c r="H3657" t="s">
        <v>6837</v>
      </c>
      <c r="I3657" t="s">
        <v>22176</v>
      </c>
      <c r="J3657">
        <v>25101</v>
      </c>
      <c r="K3657">
        <v>2</v>
      </c>
      <c r="L3657" t="s">
        <v>8361</v>
      </c>
      <c r="M3657" t="s">
        <v>7495</v>
      </c>
      <c r="N3657">
        <v>24</v>
      </c>
      <c r="O3657" t="s">
        <v>22177</v>
      </c>
      <c r="P3657" t="s">
        <v>102</v>
      </c>
      <c r="Q3657" t="s">
        <v>6922</v>
      </c>
      <c r="T3657" t="s">
        <v>6212</v>
      </c>
      <c r="V3657" t="s">
        <v>13795</v>
      </c>
    </row>
    <row r="3658" spans="1:23" x14ac:dyDescent="0.25">
      <c r="A3658" t="s">
        <v>22178</v>
      </c>
      <c r="B3658">
        <v>1</v>
      </c>
      <c r="C3658" t="s">
        <v>22179</v>
      </c>
      <c r="D3658" t="s">
        <v>126</v>
      </c>
      <c r="E3658" t="s">
        <v>22180</v>
      </c>
      <c r="F3658" t="s">
        <v>6199</v>
      </c>
      <c r="G3658">
        <v>86</v>
      </c>
      <c r="H3658" t="s">
        <v>6303</v>
      </c>
      <c r="I3658" t="s">
        <v>22179</v>
      </c>
      <c r="J3658">
        <v>21531</v>
      </c>
      <c r="K3658">
        <v>7</v>
      </c>
      <c r="L3658" t="s">
        <v>6665</v>
      </c>
      <c r="M3658" t="s">
        <v>22181</v>
      </c>
      <c r="N3658">
        <v>30</v>
      </c>
      <c r="O3658" t="s">
        <v>22182</v>
      </c>
      <c r="P3658" t="s">
        <v>126</v>
      </c>
      <c r="R3658">
        <v>3138744</v>
      </c>
      <c r="T3658" t="s">
        <v>6355</v>
      </c>
      <c r="V3658" t="s">
        <v>9312</v>
      </c>
      <c r="W3658">
        <v>32442</v>
      </c>
    </row>
    <row r="3659" spans="1:23" x14ac:dyDescent="0.25">
      <c r="A3659" t="s">
        <v>22183</v>
      </c>
      <c r="B3659">
        <v>1</v>
      </c>
      <c r="C3659" t="s">
        <v>22184</v>
      </c>
      <c r="D3659" t="s">
        <v>6610</v>
      </c>
      <c r="F3659" t="s">
        <v>6199</v>
      </c>
      <c r="G3659">
        <v>38</v>
      </c>
      <c r="H3659" t="s">
        <v>7411</v>
      </c>
      <c r="I3659" t="s">
        <v>22184</v>
      </c>
      <c r="J3659">
        <v>26692</v>
      </c>
      <c r="K3659">
        <v>1</v>
      </c>
      <c r="L3659" t="s">
        <v>14687</v>
      </c>
      <c r="M3659" t="s">
        <v>22185</v>
      </c>
      <c r="N3659">
        <v>24</v>
      </c>
      <c r="O3659" t="s">
        <v>22186</v>
      </c>
      <c r="P3659" t="s">
        <v>6610</v>
      </c>
      <c r="T3659" t="s">
        <v>6204</v>
      </c>
      <c r="U3659" t="s">
        <v>2219</v>
      </c>
      <c r="V3659" t="s">
        <v>20781</v>
      </c>
    </row>
    <row r="3660" spans="1:23" x14ac:dyDescent="0.25">
      <c r="A3660" t="s">
        <v>249</v>
      </c>
      <c r="B3660">
        <v>1</v>
      </c>
      <c r="C3660" t="s">
        <v>2562</v>
      </c>
      <c r="D3660" t="s">
        <v>29</v>
      </c>
      <c r="E3660" t="s">
        <v>22187</v>
      </c>
      <c r="F3660" t="s">
        <v>6199</v>
      </c>
      <c r="G3660">
        <v>17</v>
      </c>
      <c r="H3660" t="s">
        <v>7849</v>
      </c>
      <c r="I3660" t="s">
        <v>2562</v>
      </c>
      <c r="J3660">
        <v>19801</v>
      </c>
      <c r="K3660">
        <v>8</v>
      </c>
      <c r="L3660" t="s">
        <v>6018</v>
      </c>
      <c r="M3660" t="s">
        <v>10145</v>
      </c>
      <c r="N3660">
        <v>30</v>
      </c>
      <c r="O3660" t="s">
        <v>22188</v>
      </c>
      <c r="P3660" t="s">
        <v>29</v>
      </c>
      <c r="R3660">
        <v>3918298</v>
      </c>
      <c r="S3660">
        <v>1</v>
      </c>
      <c r="T3660" t="s">
        <v>6355</v>
      </c>
      <c r="U3660" t="s">
        <v>2233</v>
      </c>
      <c r="V3660" t="s">
        <v>22189</v>
      </c>
      <c r="W3660">
        <v>30977</v>
      </c>
    </row>
    <row r="3661" spans="1:23" x14ac:dyDescent="0.25">
      <c r="A3661" t="s">
        <v>1990</v>
      </c>
      <c r="B3661">
        <v>1</v>
      </c>
      <c r="C3661" t="s">
        <v>22190</v>
      </c>
      <c r="D3661" t="s">
        <v>102</v>
      </c>
      <c r="F3661" t="s">
        <v>6199</v>
      </c>
      <c r="G3661">
        <v>18</v>
      </c>
      <c r="H3661" t="s">
        <v>6776</v>
      </c>
      <c r="I3661" t="s">
        <v>22190</v>
      </c>
      <c r="K3661">
        <v>2</v>
      </c>
      <c r="L3661" t="s">
        <v>16513</v>
      </c>
      <c r="M3661" t="s">
        <v>7258</v>
      </c>
      <c r="N3661">
        <v>25</v>
      </c>
      <c r="O3661" t="s">
        <v>22191</v>
      </c>
      <c r="P3661" t="s">
        <v>102</v>
      </c>
      <c r="T3661" t="s">
        <v>6212</v>
      </c>
      <c r="V3661" t="s">
        <v>22192</v>
      </c>
    </row>
    <row r="3662" spans="1:23" x14ac:dyDescent="0.25">
      <c r="A3662" t="s">
        <v>22193</v>
      </c>
      <c r="B3662">
        <v>1</v>
      </c>
      <c r="C3662" t="s">
        <v>22194</v>
      </c>
      <c r="D3662" t="s">
        <v>29</v>
      </c>
      <c r="F3662" t="s">
        <v>6231</v>
      </c>
      <c r="G3662">
        <v>18</v>
      </c>
      <c r="H3662" t="s">
        <v>6215</v>
      </c>
      <c r="I3662" t="s">
        <v>22194</v>
      </c>
      <c r="J3662">
        <v>8703</v>
      </c>
      <c r="K3662">
        <v>10</v>
      </c>
      <c r="L3662" t="s">
        <v>6854</v>
      </c>
      <c r="M3662" t="s">
        <v>9171</v>
      </c>
      <c r="N3662">
        <v>34</v>
      </c>
      <c r="O3662" t="s">
        <v>22195</v>
      </c>
      <c r="P3662" t="s">
        <v>29</v>
      </c>
      <c r="R3662">
        <v>8520</v>
      </c>
      <c r="T3662" t="s">
        <v>6396</v>
      </c>
      <c r="V3662" t="s">
        <v>22196</v>
      </c>
    </row>
    <row r="3663" spans="1:23" x14ac:dyDescent="0.25">
      <c r="A3663" t="s">
        <v>22197</v>
      </c>
      <c r="B3663">
        <v>1</v>
      </c>
      <c r="C3663" t="s">
        <v>22198</v>
      </c>
      <c r="D3663" t="s">
        <v>102</v>
      </c>
      <c r="F3663" t="s">
        <v>6199</v>
      </c>
      <c r="G3663">
        <v>80</v>
      </c>
      <c r="H3663" t="s">
        <v>6776</v>
      </c>
      <c r="I3663" t="s">
        <v>22198</v>
      </c>
      <c r="J3663">
        <v>22235</v>
      </c>
      <c r="K3663">
        <v>2</v>
      </c>
      <c r="L3663" t="s">
        <v>8745</v>
      </c>
      <c r="M3663" t="s">
        <v>22199</v>
      </c>
      <c r="N3663">
        <v>24</v>
      </c>
      <c r="O3663" t="s">
        <v>22200</v>
      </c>
      <c r="P3663" t="s">
        <v>102</v>
      </c>
      <c r="R3663">
        <v>4036055</v>
      </c>
      <c r="T3663" t="s">
        <v>6346</v>
      </c>
      <c r="V3663" t="s">
        <v>22201</v>
      </c>
      <c r="W3663">
        <v>32944</v>
      </c>
    </row>
    <row r="3664" spans="1:23" x14ac:dyDescent="0.25">
      <c r="A3664" t="s">
        <v>219</v>
      </c>
      <c r="B3664">
        <v>1</v>
      </c>
      <c r="C3664" t="s">
        <v>5540</v>
      </c>
      <c r="D3664" t="s">
        <v>64</v>
      </c>
      <c r="E3664" t="s">
        <v>22202</v>
      </c>
      <c r="F3664" t="s">
        <v>6199</v>
      </c>
      <c r="G3664">
        <v>28</v>
      </c>
      <c r="H3664" t="s">
        <v>6336</v>
      </c>
      <c r="I3664" t="s">
        <v>5540</v>
      </c>
      <c r="J3664">
        <v>16056</v>
      </c>
      <c r="K3664">
        <v>8</v>
      </c>
      <c r="L3664" t="s">
        <v>6778</v>
      </c>
      <c r="M3664" t="s">
        <v>6262</v>
      </c>
      <c r="N3664">
        <v>30</v>
      </c>
      <c r="O3664" t="s">
        <v>22203</v>
      </c>
      <c r="P3664" t="s">
        <v>64</v>
      </c>
      <c r="R3664">
        <v>16913</v>
      </c>
      <c r="T3664" t="s">
        <v>6313</v>
      </c>
      <c r="V3664" t="s">
        <v>22204</v>
      </c>
      <c r="W3664">
        <v>27658</v>
      </c>
    </row>
    <row r="3665" spans="1:23" x14ac:dyDescent="0.25">
      <c r="A3665" t="s">
        <v>22205</v>
      </c>
      <c r="B3665">
        <v>1</v>
      </c>
      <c r="C3665" t="s">
        <v>22206</v>
      </c>
      <c r="D3665" t="s">
        <v>102</v>
      </c>
      <c r="F3665" t="s">
        <v>6199</v>
      </c>
      <c r="G3665">
        <v>13</v>
      </c>
      <c r="H3665" t="s">
        <v>7921</v>
      </c>
      <c r="I3665" t="s">
        <v>22206</v>
      </c>
      <c r="J3665">
        <v>26281</v>
      </c>
      <c r="K3665">
        <v>1</v>
      </c>
      <c r="L3665" t="s">
        <v>8789</v>
      </c>
      <c r="M3665" t="s">
        <v>22207</v>
      </c>
      <c r="N3665">
        <v>23</v>
      </c>
      <c r="O3665" t="s">
        <v>22208</v>
      </c>
      <c r="P3665" t="s">
        <v>102</v>
      </c>
      <c r="T3665" t="s">
        <v>6212</v>
      </c>
      <c r="U3665" t="s">
        <v>2213</v>
      </c>
      <c r="V3665" t="s">
        <v>22209</v>
      </c>
    </row>
    <row r="3666" spans="1:23" x14ac:dyDescent="0.25">
      <c r="A3666" t="s">
        <v>22210</v>
      </c>
      <c r="B3666">
        <v>1</v>
      </c>
      <c r="C3666" t="s">
        <v>22211</v>
      </c>
      <c r="D3666" t="s">
        <v>102</v>
      </c>
      <c r="F3666" t="s">
        <v>6199</v>
      </c>
      <c r="G3666">
        <v>41</v>
      </c>
      <c r="H3666" t="s">
        <v>6296</v>
      </c>
      <c r="I3666" t="s">
        <v>22211</v>
      </c>
      <c r="K3666">
        <v>3</v>
      </c>
      <c r="L3666" t="s">
        <v>6869</v>
      </c>
      <c r="M3666" t="s">
        <v>8265</v>
      </c>
      <c r="N3666">
        <v>26</v>
      </c>
      <c r="O3666" t="s">
        <v>22212</v>
      </c>
      <c r="P3666" t="s">
        <v>102</v>
      </c>
      <c r="T3666" t="s">
        <v>6204</v>
      </c>
      <c r="V3666" t="s">
        <v>22213</v>
      </c>
    </row>
    <row r="3667" spans="1:23" x14ac:dyDescent="0.25">
      <c r="A3667" t="s">
        <v>22214</v>
      </c>
      <c r="B3667">
        <v>1</v>
      </c>
      <c r="C3667" t="s">
        <v>22215</v>
      </c>
      <c r="D3667" t="s">
        <v>102</v>
      </c>
      <c r="F3667" t="s">
        <v>6199</v>
      </c>
      <c r="H3667" t="s">
        <v>6421</v>
      </c>
      <c r="I3667" t="s">
        <v>22215</v>
      </c>
      <c r="K3667">
        <v>0</v>
      </c>
      <c r="L3667" t="s">
        <v>6352</v>
      </c>
      <c r="M3667" t="s">
        <v>6452</v>
      </c>
      <c r="O3667" t="s">
        <v>22216</v>
      </c>
      <c r="P3667" t="s">
        <v>102</v>
      </c>
      <c r="T3667" t="s">
        <v>6212</v>
      </c>
    </row>
    <row r="3668" spans="1:23" x14ac:dyDescent="0.25">
      <c r="A3668" t="s">
        <v>22217</v>
      </c>
      <c r="B3668">
        <v>1</v>
      </c>
      <c r="C3668" t="s">
        <v>22218</v>
      </c>
      <c r="D3668" t="s">
        <v>102</v>
      </c>
      <c r="F3668" t="s">
        <v>6199</v>
      </c>
      <c r="H3668" t="s">
        <v>6776</v>
      </c>
      <c r="I3668" t="s">
        <v>22218</v>
      </c>
      <c r="K3668">
        <v>1</v>
      </c>
      <c r="L3668" t="s">
        <v>6246</v>
      </c>
      <c r="M3668" t="s">
        <v>17033</v>
      </c>
      <c r="N3668">
        <v>24</v>
      </c>
      <c r="O3668" t="s">
        <v>22219</v>
      </c>
      <c r="P3668" t="s">
        <v>102</v>
      </c>
      <c r="T3668" t="s">
        <v>6264</v>
      </c>
      <c r="V3668" t="s">
        <v>12499</v>
      </c>
    </row>
    <row r="3669" spans="1:23" x14ac:dyDescent="0.25">
      <c r="A3669" t="s">
        <v>22220</v>
      </c>
      <c r="B3669">
        <v>1</v>
      </c>
      <c r="C3669" t="s">
        <v>22221</v>
      </c>
      <c r="D3669" t="s">
        <v>126</v>
      </c>
      <c r="F3669" t="s">
        <v>6231</v>
      </c>
      <c r="G3669">
        <v>87</v>
      </c>
      <c r="H3669" t="s">
        <v>6658</v>
      </c>
      <c r="I3669" t="s">
        <v>22221</v>
      </c>
      <c r="J3669">
        <v>16460</v>
      </c>
      <c r="K3669">
        <v>1</v>
      </c>
      <c r="L3669" t="s">
        <v>6548</v>
      </c>
      <c r="M3669" t="s">
        <v>22222</v>
      </c>
      <c r="N3669">
        <v>26</v>
      </c>
      <c r="O3669" t="s">
        <v>22223</v>
      </c>
      <c r="P3669" t="s">
        <v>126</v>
      </c>
      <c r="R3669">
        <v>17207</v>
      </c>
      <c r="T3669" t="s">
        <v>6396</v>
      </c>
      <c r="V3669" t="s">
        <v>22224</v>
      </c>
      <c r="W3669">
        <v>28003</v>
      </c>
    </row>
    <row r="3670" spans="1:23" x14ac:dyDescent="0.25">
      <c r="A3670" t="s">
        <v>22225</v>
      </c>
      <c r="B3670">
        <v>1</v>
      </c>
      <c r="C3670" t="s">
        <v>22226</v>
      </c>
      <c r="D3670" t="s">
        <v>102</v>
      </c>
      <c r="F3670" t="s">
        <v>6199</v>
      </c>
      <c r="G3670">
        <v>0</v>
      </c>
      <c r="H3670" t="s">
        <v>7690</v>
      </c>
      <c r="I3670" t="s">
        <v>22226</v>
      </c>
      <c r="K3670">
        <v>1</v>
      </c>
      <c r="L3670" t="s">
        <v>7559</v>
      </c>
      <c r="M3670" t="s">
        <v>16756</v>
      </c>
      <c r="N3670">
        <v>22</v>
      </c>
      <c r="O3670" t="s">
        <v>22227</v>
      </c>
      <c r="P3670" t="s">
        <v>102</v>
      </c>
      <c r="T3670" t="s">
        <v>6227</v>
      </c>
      <c r="V3670" t="s">
        <v>12215</v>
      </c>
    </row>
    <row r="3671" spans="1:23" x14ac:dyDescent="0.25">
      <c r="A3671" t="s">
        <v>22228</v>
      </c>
      <c r="B3671">
        <v>1</v>
      </c>
      <c r="C3671" t="s">
        <v>22229</v>
      </c>
      <c r="D3671" t="s">
        <v>6610</v>
      </c>
      <c r="E3671" t="s">
        <v>22230</v>
      </c>
      <c r="F3671" t="s">
        <v>6199</v>
      </c>
      <c r="G3671">
        <v>0</v>
      </c>
      <c r="H3671" t="s">
        <v>8155</v>
      </c>
      <c r="I3671" t="s">
        <v>22229</v>
      </c>
      <c r="J3671">
        <v>19995</v>
      </c>
      <c r="K3671">
        <v>4</v>
      </c>
      <c r="L3671" t="s">
        <v>6321</v>
      </c>
      <c r="M3671" t="s">
        <v>21809</v>
      </c>
      <c r="N3671">
        <v>26</v>
      </c>
      <c r="O3671" t="s">
        <v>22231</v>
      </c>
      <c r="P3671" t="s">
        <v>6610</v>
      </c>
      <c r="R3671">
        <v>3054971</v>
      </c>
      <c r="T3671" t="s">
        <v>6219</v>
      </c>
      <c r="V3671" t="s">
        <v>21429</v>
      </c>
      <c r="W3671">
        <v>31143</v>
      </c>
    </row>
    <row r="3672" spans="1:23" x14ac:dyDescent="0.25">
      <c r="A3672" t="s">
        <v>22232</v>
      </c>
      <c r="B3672">
        <v>1</v>
      </c>
      <c r="C3672" t="s">
        <v>22233</v>
      </c>
      <c r="D3672" t="s">
        <v>102</v>
      </c>
      <c r="F3672" t="s">
        <v>6199</v>
      </c>
      <c r="G3672">
        <v>3</v>
      </c>
      <c r="H3672" t="s">
        <v>6276</v>
      </c>
      <c r="I3672" t="s">
        <v>22233</v>
      </c>
      <c r="J3672">
        <v>19595</v>
      </c>
      <c r="K3672">
        <v>1</v>
      </c>
      <c r="L3672" t="s">
        <v>22234</v>
      </c>
      <c r="M3672" t="s">
        <v>22235</v>
      </c>
      <c r="N3672">
        <v>24</v>
      </c>
      <c r="O3672" t="s">
        <v>22236</v>
      </c>
      <c r="P3672" t="s">
        <v>102</v>
      </c>
      <c r="R3672">
        <v>2980808</v>
      </c>
      <c r="T3672" t="s">
        <v>7359</v>
      </c>
      <c r="U3672" t="s">
        <v>2246</v>
      </c>
      <c r="V3672" t="s">
        <v>22237</v>
      </c>
      <c r="W3672">
        <v>30839</v>
      </c>
    </row>
    <row r="3673" spans="1:23" x14ac:dyDescent="0.25">
      <c r="A3673" t="s">
        <v>22238</v>
      </c>
      <c r="B3673">
        <v>1</v>
      </c>
      <c r="C3673" t="s">
        <v>22239</v>
      </c>
      <c r="D3673" t="s">
        <v>102</v>
      </c>
      <c r="F3673" t="s">
        <v>6199</v>
      </c>
      <c r="G3673">
        <v>38</v>
      </c>
      <c r="H3673" t="s">
        <v>6260</v>
      </c>
      <c r="I3673" t="s">
        <v>22239</v>
      </c>
      <c r="J3673">
        <v>25980</v>
      </c>
      <c r="K3673">
        <v>1</v>
      </c>
      <c r="L3673" t="s">
        <v>21803</v>
      </c>
      <c r="M3673" t="s">
        <v>12305</v>
      </c>
      <c r="N3673">
        <v>24</v>
      </c>
      <c r="O3673" t="s">
        <v>22240</v>
      </c>
      <c r="P3673" t="s">
        <v>102</v>
      </c>
      <c r="T3673" t="s">
        <v>6355</v>
      </c>
      <c r="U3673" t="s">
        <v>2233</v>
      </c>
      <c r="V3673" t="s">
        <v>22241</v>
      </c>
    </row>
    <row r="3674" spans="1:23" x14ac:dyDescent="0.25">
      <c r="A3674" t="s">
        <v>590</v>
      </c>
      <c r="B3674">
        <v>1</v>
      </c>
      <c r="C3674" t="s">
        <v>22242</v>
      </c>
      <c r="D3674" t="s">
        <v>31</v>
      </c>
      <c r="E3674" t="s">
        <v>22243</v>
      </c>
      <c r="F3674" t="s">
        <v>6199</v>
      </c>
      <c r="G3674">
        <v>6</v>
      </c>
      <c r="H3674" t="s">
        <v>6215</v>
      </c>
      <c r="I3674" t="s">
        <v>22242</v>
      </c>
      <c r="J3674">
        <v>11694</v>
      </c>
      <c r="K3674">
        <v>19</v>
      </c>
      <c r="L3674" t="s">
        <v>6304</v>
      </c>
      <c r="M3674" t="s">
        <v>22244</v>
      </c>
      <c r="N3674">
        <v>41</v>
      </c>
      <c r="O3674" t="s">
        <v>22245</v>
      </c>
      <c r="P3674" t="s">
        <v>31</v>
      </c>
      <c r="R3674">
        <v>10621</v>
      </c>
      <c r="S3674">
        <v>1</v>
      </c>
      <c r="T3674" t="s">
        <v>6219</v>
      </c>
      <c r="U3674" t="s">
        <v>2244</v>
      </c>
      <c r="V3674" t="s">
        <v>22246</v>
      </c>
      <c r="W3674">
        <v>8432</v>
      </c>
    </row>
    <row r="3675" spans="1:23" x14ac:dyDescent="0.25">
      <c r="A3675" t="s">
        <v>499</v>
      </c>
      <c r="B3675">
        <v>1</v>
      </c>
      <c r="C3675" t="s">
        <v>22247</v>
      </c>
      <c r="D3675" t="s">
        <v>6787</v>
      </c>
      <c r="E3675" t="s">
        <v>22248</v>
      </c>
      <c r="F3675" t="s">
        <v>6231</v>
      </c>
      <c r="G3675">
        <v>45</v>
      </c>
      <c r="H3675" t="s">
        <v>7921</v>
      </c>
      <c r="I3675" t="s">
        <v>22247</v>
      </c>
      <c r="J3675">
        <v>18376</v>
      </c>
      <c r="K3675">
        <v>6</v>
      </c>
      <c r="L3675" t="s">
        <v>13315</v>
      </c>
      <c r="M3675" t="s">
        <v>22249</v>
      </c>
      <c r="N3675">
        <v>28</v>
      </c>
      <c r="O3675" t="s">
        <v>22250</v>
      </c>
      <c r="P3675" t="s">
        <v>64</v>
      </c>
      <c r="R3675">
        <v>2586700</v>
      </c>
      <c r="T3675" t="s">
        <v>6219</v>
      </c>
      <c r="V3675" t="s">
        <v>22251</v>
      </c>
      <c r="W3675">
        <v>29571</v>
      </c>
    </row>
    <row r="3676" spans="1:23" x14ac:dyDescent="0.25">
      <c r="A3676" t="s">
        <v>22252</v>
      </c>
      <c r="B3676">
        <v>1</v>
      </c>
      <c r="C3676" t="s">
        <v>22253</v>
      </c>
      <c r="D3676" t="s">
        <v>102</v>
      </c>
      <c r="F3676" t="s">
        <v>6199</v>
      </c>
      <c r="G3676">
        <v>6</v>
      </c>
      <c r="H3676" t="s">
        <v>6629</v>
      </c>
      <c r="I3676" t="s">
        <v>22253</v>
      </c>
      <c r="J3676">
        <v>19181</v>
      </c>
      <c r="K3676">
        <v>5</v>
      </c>
      <c r="L3676" t="s">
        <v>6297</v>
      </c>
      <c r="M3676" t="s">
        <v>14537</v>
      </c>
      <c r="N3676">
        <v>26</v>
      </c>
      <c r="O3676" t="s">
        <v>22254</v>
      </c>
      <c r="P3676" t="s">
        <v>102</v>
      </c>
      <c r="R3676">
        <v>3052561</v>
      </c>
      <c r="T3676" t="s">
        <v>6204</v>
      </c>
      <c r="V3676" t="s">
        <v>20764</v>
      </c>
      <c r="W3676">
        <v>30528</v>
      </c>
    </row>
    <row r="3677" spans="1:23" x14ac:dyDescent="0.25">
      <c r="A3677" t="s">
        <v>110</v>
      </c>
      <c r="B3677">
        <v>1</v>
      </c>
      <c r="C3677" t="s">
        <v>5250</v>
      </c>
      <c r="D3677" t="s">
        <v>102</v>
      </c>
      <c r="E3677" t="s">
        <v>22255</v>
      </c>
      <c r="F3677" t="s">
        <v>6199</v>
      </c>
      <c r="G3677">
        <v>80</v>
      </c>
      <c r="H3677" t="s">
        <v>6629</v>
      </c>
      <c r="I3677" t="s">
        <v>5250</v>
      </c>
      <c r="J3677">
        <v>13291</v>
      </c>
      <c r="K3677">
        <v>13</v>
      </c>
      <c r="L3677" t="s">
        <v>22256</v>
      </c>
      <c r="M3677" t="s">
        <v>6655</v>
      </c>
      <c r="N3677">
        <v>35</v>
      </c>
      <c r="O3677" t="s">
        <v>22257</v>
      </c>
      <c r="P3677" t="s">
        <v>102</v>
      </c>
      <c r="R3677">
        <v>13982</v>
      </c>
      <c r="T3677" t="s">
        <v>6204</v>
      </c>
      <c r="V3677" t="s">
        <v>22258</v>
      </c>
      <c r="W3677">
        <v>24793</v>
      </c>
    </row>
    <row r="3678" spans="1:23" x14ac:dyDescent="0.25">
      <c r="A3678" t="s">
        <v>922</v>
      </c>
      <c r="B3678">
        <v>1</v>
      </c>
      <c r="C3678" t="s">
        <v>22259</v>
      </c>
      <c r="D3678" t="s">
        <v>64</v>
      </c>
      <c r="F3678" t="s">
        <v>6231</v>
      </c>
      <c r="G3678">
        <v>43</v>
      </c>
      <c r="H3678" t="s">
        <v>6647</v>
      </c>
      <c r="I3678" t="s">
        <v>22259</v>
      </c>
      <c r="J3678">
        <v>16178</v>
      </c>
      <c r="K3678">
        <v>6</v>
      </c>
      <c r="L3678" t="s">
        <v>22260</v>
      </c>
      <c r="M3678" t="s">
        <v>22261</v>
      </c>
      <c r="N3678">
        <v>28</v>
      </c>
      <c r="O3678" t="s">
        <v>22262</v>
      </c>
      <c r="P3678" t="s">
        <v>64</v>
      </c>
      <c r="R3678">
        <v>16794</v>
      </c>
      <c r="T3678" t="s">
        <v>7359</v>
      </c>
      <c r="V3678" t="s">
        <v>22263</v>
      </c>
      <c r="W3678">
        <v>27582</v>
      </c>
    </row>
    <row r="3679" spans="1:23" x14ac:dyDescent="0.25">
      <c r="A3679" t="s">
        <v>547</v>
      </c>
      <c r="B3679">
        <v>1</v>
      </c>
      <c r="C3679" t="s">
        <v>22264</v>
      </c>
      <c r="D3679" t="s">
        <v>29</v>
      </c>
      <c r="E3679" t="s">
        <v>22265</v>
      </c>
      <c r="F3679" t="s">
        <v>6231</v>
      </c>
      <c r="G3679">
        <v>3</v>
      </c>
      <c r="H3679" t="s">
        <v>6462</v>
      </c>
      <c r="I3679" t="s">
        <v>22264</v>
      </c>
      <c r="J3679">
        <v>16211</v>
      </c>
      <c r="K3679">
        <v>8</v>
      </c>
      <c r="L3679" t="s">
        <v>11327</v>
      </c>
      <c r="M3679" t="s">
        <v>22266</v>
      </c>
      <c r="N3679">
        <v>31</v>
      </c>
      <c r="O3679" t="s">
        <v>22267</v>
      </c>
      <c r="P3679" t="s">
        <v>29</v>
      </c>
      <c r="R3679">
        <v>16943</v>
      </c>
      <c r="T3679" t="s">
        <v>6227</v>
      </c>
      <c r="V3679" t="s">
        <v>15437</v>
      </c>
      <c r="W3679">
        <v>27663</v>
      </c>
    </row>
    <row r="3680" spans="1:23" x14ac:dyDescent="0.25">
      <c r="A3680" t="s">
        <v>22268</v>
      </c>
      <c r="B3680">
        <v>1</v>
      </c>
      <c r="C3680" t="s">
        <v>22269</v>
      </c>
      <c r="D3680" t="s">
        <v>102</v>
      </c>
      <c r="E3680" t="s">
        <v>22270</v>
      </c>
      <c r="F3680" t="s">
        <v>6199</v>
      </c>
      <c r="G3680">
        <v>13</v>
      </c>
      <c r="H3680" t="s">
        <v>6296</v>
      </c>
      <c r="I3680" t="s">
        <v>22269</v>
      </c>
      <c r="J3680">
        <v>21196</v>
      </c>
      <c r="K3680">
        <v>3</v>
      </c>
      <c r="L3680" t="s">
        <v>8156</v>
      </c>
      <c r="M3680" t="s">
        <v>6262</v>
      </c>
      <c r="N3680">
        <v>25</v>
      </c>
      <c r="O3680" t="s">
        <v>22271</v>
      </c>
      <c r="P3680" t="s">
        <v>102</v>
      </c>
      <c r="R3680">
        <v>3121225</v>
      </c>
      <c r="T3680" t="s">
        <v>6212</v>
      </c>
      <c r="V3680" t="s">
        <v>22272</v>
      </c>
      <c r="W3680">
        <v>32244</v>
      </c>
    </row>
    <row r="3681" spans="1:23" x14ac:dyDescent="0.25">
      <c r="A3681" t="s">
        <v>22273</v>
      </c>
      <c r="B3681">
        <v>1</v>
      </c>
      <c r="C3681" t="s">
        <v>22274</v>
      </c>
      <c r="D3681" t="s">
        <v>102</v>
      </c>
      <c r="F3681" t="s">
        <v>6199</v>
      </c>
      <c r="G3681">
        <v>48</v>
      </c>
      <c r="H3681" t="s">
        <v>6239</v>
      </c>
      <c r="I3681" t="s">
        <v>22274</v>
      </c>
      <c r="K3681">
        <v>1</v>
      </c>
      <c r="L3681" t="s">
        <v>22275</v>
      </c>
      <c r="M3681" t="s">
        <v>22276</v>
      </c>
      <c r="N3681">
        <v>22</v>
      </c>
      <c r="O3681" t="s">
        <v>22277</v>
      </c>
      <c r="P3681" t="s">
        <v>102</v>
      </c>
      <c r="T3681" t="s">
        <v>6212</v>
      </c>
      <c r="V3681" t="s">
        <v>22278</v>
      </c>
    </row>
    <row r="3682" spans="1:23" x14ac:dyDescent="0.25">
      <c r="A3682" t="s">
        <v>1269</v>
      </c>
      <c r="B3682">
        <v>1</v>
      </c>
      <c r="C3682" t="s">
        <v>1268</v>
      </c>
      <c r="D3682" t="s">
        <v>102</v>
      </c>
      <c r="F3682" t="s">
        <v>6199</v>
      </c>
      <c r="G3682">
        <v>2</v>
      </c>
      <c r="H3682" t="s">
        <v>6547</v>
      </c>
      <c r="I3682" t="s">
        <v>1268</v>
      </c>
      <c r="J3682">
        <v>24145</v>
      </c>
      <c r="K3682">
        <v>3</v>
      </c>
      <c r="L3682" t="s">
        <v>6018</v>
      </c>
      <c r="M3682" t="s">
        <v>22279</v>
      </c>
      <c r="N3682">
        <v>24</v>
      </c>
      <c r="O3682" t="s">
        <v>22280</v>
      </c>
      <c r="P3682" t="s">
        <v>102</v>
      </c>
      <c r="S3682">
        <v>2</v>
      </c>
      <c r="T3682" t="s">
        <v>6446</v>
      </c>
      <c r="U3682" t="s">
        <v>2246</v>
      </c>
      <c r="V3682" t="s">
        <v>15399</v>
      </c>
    </row>
    <row r="3683" spans="1:23" x14ac:dyDescent="0.25">
      <c r="A3683" t="s">
        <v>2403</v>
      </c>
      <c r="B3683">
        <v>1</v>
      </c>
      <c r="C3683" t="s">
        <v>2745</v>
      </c>
      <c r="D3683" t="s">
        <v>102</v>
      </c>
      <c r="F3683" t="s">
        <v>6199</v>
      </c>
      <c r="G3683">
        <v>6</v>
      </c>
      <c r="H3683" t="s">
        <v>9340</v>
      </c>
      <c r="I3683" t="s">
        <v>2745</v>
      </c>
      <c r="J3683">
        <v>25126</v>
      </c>
      <c r="K3683">
        <v>2</v>
      </c>
      <c r="L3683" t="s">
        <v>7392</v>
      </c>
      <c r="M3683" t="s">
        <v>11399</v>
      </c>
      <c r="N3683">
        <v>25</v>
      </c>
      <c r="O3683" t="s">
        <v>22281</v>
      </c>
      <c r="P3683" t="s">
        <v>102</v>
      </c>
      <c r="S3683">
        <v>6</v>
      </c>
      <c r="T3683" t="s">
        <v>6454</v>
      </c>
      <c r="U3683" t="s">
        <v>2246</v>
      </c>
      <c r="V3683" t="s">
        <v>6780</v>
      </c>
    </row>
    <row r="3684" spans="1:23" x14ac:dyDescent="0.25">
      <c r="A3684" t="s">
        <v>1924</v>
      </c>
      <c r="B3684">
        <v>1</v>
      </c>
      <c r="C3684" t="s">
        <v>5385</v>
      </c>
      <c r="D3684" t="s">
        <v>126</v>
      </c>
      <c r="F3684" t="s">
        <v>6199</v>
      </c>
      <c r="G3684">
        <v>86</v>
      </c>
      <c r="H3684" t="s">
        <v>8501</v>
      </c>
      <c r="I3684" t="s">
        <v>5385</v>
      </c>
      <c r="J3684">
        <v>22823</v>
      </c>
      <c r="K3684">
        <v>5</v>
      </c>
      <c r="L3684" t="s">
        <v>22282</v>
      </c>
      <c r="M3684" t="s">
        <v>22283</v>
      </c>
      <c r="N3684">
        <v>28</v>
      </c>
      <c r="O3684" t="s">
        <v>22284</v>
      </c>
      <c r="P3684" t="s">
        <v>126</v>
      </c>
      <c r="S3684">
        <v>4</v>
      </c>
      <c r="T3684" t="s">
        <v>6204</v>
      </c>
      <c r="U3684" t="s">
        <v>2241</v>
      </c>
      <c r="V3684" t="s">
        <v>16776</v>
      </c>
    </row>
    <row r="3685" spans="1:23" x14ac:dyDescent="0.25">
      <c r="A3685" t="s">
        <v>22285</v>
      </c>
      <c r="B3685">
        <v>1</v>
      </c>
      <c r="C3685" t="s">
        <v>22286</v>
      </c>
      <c r="D3685" t="s">
        <v>64</v>
      </c>
      <c r="F3685" t="s">
        <v>6199</v>
      </c>
      <c r="G3685">
        <v>31</v>
      </c>
      <c r="H3685" t="s">
        <v>7139</v>
      </c>
      <c r="I3685" t="s">
        <v>22286</v>
      </c>
      <c r="J3685">
        <v>25904</v>
      </c>
      <c r="K3685">
        <v>1</v>
      </c>
      <c r="L3685" t="s">
        <v>22287</v>
      </c>
      <c r="M3685" t="s">
        <v>22288</v>
      </c>
      <c r="N3685">
        <v>23</v>
      </c>
      <c r="O3685" t="s">
        <v>22289</v>
      </c>
      <c r="P3685" t="s">
        <v>64</v>
      </c>
      <c r="S3685">
        <v>5</v>
      </c>
      <c r="T3685" t="s">
        <v>6212</v>
      </c>
      <c r="U3685" t="s">
        <v>2241</v>
      </c>
      <c r="V3685" t="s">
        <v>10021</v>
      </c>
    </row>
    <row r="3686" spans="1:23" x14ac:dyDescent="0.25">
      <c r="A3686" t="s">
        <v>22290</v>
      </c>
      <c r="B3686">
        <v>1</v>
      </c>
      <c r="C3686" t="s">
        <v>22291</v>
      </c>
      <c r="D3686" t="s">
        <v>6610</v>
      </c>
      <c r="F3686" t="s">
        <v>6199</v>
      </c>
      <c r="G3686">
        <v>19</v>
      </c>
      <c r="H3686" t="s">
        <v>6367</v>
      </c>
      <c r="I3686" t="s">
        <v>22291</v>
      </c>
      <c r="K3686">
        <v>3</v>
      </c>
      <c r="L3686" t="s">
        <v>13047</v>
      </c>
      <c r="M3686" t="s">
        <v>22292</v>
      </c>
      <c r="N3686">
        <v>27</v>
      </c>
      <c r="O3686" t="s">
        <v>22293</v>
      </c>
      <c r="P3686" t="s">
        <v>6610</v>
      </c>
      <c r="T3686" t="s">
        <v>6204</v>
      </c>
      <c r="V3686" t="s">
        <v>22294</v>
      </c>
    </row>
    <row r="3687" spans="1:23" x14ac:dyDescent="0.25">
      <c r="A3687" t="s">
        <v>420</v>
      </c>
      <c r="B3687">
        <v>1</v>
      </c>
      <c r="C3687" t="s">
        <v>22295</v>
      </c>
      <c r="D3687" t="s">
        <v>64</v>
      </c>
      <c r="E3687" t="s">
        <v>22296</v>
      </c>
      <c r="F3687" t="s">
        <v>6231</v>
      </c>
      <c r="G3687">
        <v>29</v>
      </c>
      <c r="H3687" t="s">
        <v>6239</v>
      </c>
      <c r="I3687" t="s">
        <v>22295</v>
      </c>
      <c r="J3687">
        <v>15207</v>
      </c>
      <c r="K3687">
        <v>9</v>
      </c>
      <c r="L3687" t="s">
        <v>10468</v>
      </c>
      <c r="M3687" t="s">
        <v>7991</v>
      </c>
      <c r="N3687">
        <v>31</v>
      </c>
      <c r="O3687" t="s">
        <v>22297</v>
      </c>
      <c r="P3687" t="s">
        <v>64</v>
      </c>
      <c r="R3687">
        <v>16055</v>
      </c>
      <c r="T3687" t="s">
        <v>6313</v>
      </c>
      <c r="V3687" t="s">
        <v>22298</v>
      </c>
      <c r="W3687">
        <v>27167</v>
      </c>
    </row>
    <row r="3688" spans="1:23" x14ac:dyDescent="0.25">
      <c r="A3688" t="s">
        <v>22299</v>
      </c>
      <c r="B3688">
        <v>1</v>
      </c>
      <c r="C3688" t="s">
        <v>22300</v>
      </c>
      <c r="D3688" t="s">
        <v>126</v>
      </c>
      <c r="F3688" t="s">
        <v>6199</v>
      </c>
      <c r="G3688">
        <v>88</v>
      </c>
      <c r="H3688" t="s">
        <v>6351</v>
      </c>
      <c r="I3688" t="s">
        <v>22300</v>
      </c>
      <c r="J3688">
        <v>25647</v>
      </c>
      <c r="K3688">
        <v>2</v>
      </c>
      <c r="L3688" t="s">
        <v>6678</v>
      </c>
      <c r="M3688" t="s">
        <v>22301</v>
      </c>
      <c r="N3688">
        <v>26</v>
      </c>
      <c r="O3688" t="s">
        <v>22302</v>
      </c>
      <c r="P3688" t="s">
        <v>126</v>
      </c>
      <c r="S3688">
        <v>5</v>
      </c>
      <c r="T3688" t="s">
        <v>6204</v>
      </c>
      <c r="U3688" t="s">
        <v>2241</v>
      </c>
      <c r="V3688" t="s">
        <v>22303</v>
      </c>
    </row>
    <row r="3689" spans="1:23" x14ac:dyDescent="0.25">
      <c r="A3689" t="s">
        <v>22304</v>
      </c>
      <c r="B3689">
        <v>1</v>
      </c>
      <c r="C3689" t="s">
        <v>22305</v>
      </c>
      <c r="D3689" t="s">
        <v>126</v>
      </c>
      <c r="E3689" t="s">
        <v>22306</v>
      </c>
      <c r="F3689" t="s">
        <v>6199</v>
      </c>
      <c r="G3689">
        <v>89</v>
      </c>
      <c r="H3689" t="s">
        <v>5428</v>
      </c>
      <c r="I3689" t="s">
        <v>22305</v>
      </c>
      <c r="J3689">
        <v>18468</v>
      </c>
      <c r="K3689">
        <v>6</v>
      </c>
      <c r="L3689" t="s">
        <v>6896</v>
      </c>
      <c r="M3689" t="s">
        <v>7413</v>
      </c>
      <c r="N3689">
        <v>28</v>
      </c>
      <c r="O3689" t="s">
        <v>22307</v>
      </c>
      <c r="P3689" t="s">
        <v>126</v>
      </c>
      <c r="R3689">
        <v>2578377</v>
      </c>
      <c r="T3689" t="s">
        <v>6204</v>
      </c>
      <c r="U3689" t="s">
        <v>159</v>
      </c>
      <c r="V3689" t="s">
        <v>22308</v>
      </c>
      <c r="W3689">
        <v>29654</v>
      </c>
    </row>
    <row r="3690" spans="1:23" x14ac:dyDescent="0.25">
      <c r="A3690" t="s">
        <v>22309</v>
      </c>
      <c r="B3690">
        <v>1</v>
      </c>
      <c r="C3690" t="s">
        <v>22310</v>
      </c>
      <c r="F3690" t="s">
        <v>6231</v>
      </c>
      <c r="G3690">
        <v>0</v>
      </c>
      <c r="H3690" t="s">
        <v>30</v>
      </c>
      <c r="I3690" t="s">
        <v>22310</v>
      </c>
      <c r="J3690">
        <v>18846</v>
      </c>
      <c r="K3690">
        <v>0</v>
      </c>
      <c r="L3690" t="s">
        <v>7613</v>
      </c>
      <c r="M3690" t="s">
        <v>22311</v>
      </c>
      <c r="O3690" t="s">
        <v>22312</v>
      </c>
      <c r="P3690" t="s">
        <v>30</v>
      </c>
      <c r="T3690" t="s">
        <v>30</v>
      </c>
    </row>
    <row r="3691" spans="1:23" x14ac:dyDescent="0.25">
      <c r="A3691" t="s">
        <v>22313</v>
      </c>
      <c r="B3691">
        <v>1</v>
      </c>
      <c r="C3691" t="s">
        <v>22314</v>
      </c>
      <c r="D3691" t="s">
        <v>126</v>
      </c>
      <c r="F3691" t="s">
        <v>6199</v>
      </c>
      <c r="G3691">
        <v>85</v>
      </c>
      <c r="H3691" t="s">
        <v>9379</v>
      </c>
      <c r="I3691" t="s">
        <v>22314</v>
      </c>
      <c r="K3691">
        <v>1</v>
      </c>
      <c r="L3691" t="s">
        <v>6586</v>
      </c>
      <c r="M3691" t="s">
        <v>22315</v>
      </c>
      <c r="N3691">
        <v>24</v>
      </c>
      <c r="O3691" t="s">
        <v>22316</v>
      </c>
      <c r="P3691" t="s">
        <v>126</v>
      </c>
      <c r="T3691" t="s">
        <v>6212</v>
      </c>
      <c r="V3691" t="s">
        <v>22317</v>
      </c>
    </row>
    <row r="3692" spans="1:23" x14ac:dyDescent="0.25">
      <c r="A3692" t="s">
        <v>22318</v>
      </c>
      <c r="B3692">
        <v>1</v>
      </c>
      <c r="C3692" t="s">
        <v>22319</v>
      </c>
      <c r="D3692" t="s">
        <v>102</v>
      </c>
      <c r="F3692" t="s">
        <v>6199</v>
      </c>
      <c r="G3692">
        <v>81</v>
      </c>
      <c r="H3692" t="s">
        <v>6416</v>
      </c>
      <c r="I3692" t="s">
        <v>22319</v>
      </c>
      <c r="K3692">
        <v>2</v>
      </c>
      <c r="L3692" t="s">
        <v>22320</v>
      </c>
      <c r="M3692" t="s">
        <v>6885</v>
      </c>
      <c r="N3692">
        <v>26</v>
      </c>
      <c r="O3692" t="s">
        <v>22321</v>
      </c>
      <c r="P3692" t="s">
        <v>102</v>
      </c>
      <c r="T3692" t="s">
        <v>6264</v>
      </c>
      <c r="V3692" t="s">
        <v>12063</v>
      </c>
    </row>
    <row r="3693" spans="1:23" x14ac:dyDescent="0.25">
      <c r="A3693" t="s">
        <v>1003</v>
      </c>
      <c r="B3693">
        <v>1</v>
      </c>
      <c r="C3693" t="s">
        <v>22322</v>
      </c>
      <c r="D3693" t="s">
        <v>29</v>
      </c>
      <c r="E3693" t="s">
        <v>22323</v>
      </c>
      <c r="F3693" t="s">
        <v>6231</v>
      </c>
      <c r="G3693">
        <v>0</v>
      </c>
      <c r="H3693" t="s">
        <v>6215</v>
      </c>
      <c r="I3693" t="s">
        <v>22322</v>
      </c>
      <c r="J3693">
        <v>14971</v>
      </c>
      <c r="K3693">
        <v>9</v>
      </c>
      <c r="L3693" t="s">
        <v>17532</v>
      </c>
      <c r="M3693" t="s">
        <v>6655</v>
      </c>
      <c r="N3693">
        <v>32</v>
      </c>
      <c r="O3693" t="s">
        <v>22324</v>
      </c>
      <c r="P3693" t="s">
        <v>29</v>
      </c>
      <c r="R3693">
        <v>15904</v>
      </c>
      <c r="T3693" t="s">
        <v>6227</v>
      </c>
      <c r="V3693" t="s">
        <v>22325</v>
      </c>
      <c r="W3693">
        <v>26738</v>
      </c>
    </row>
    <row r="3694" spans="1:23" x14ac:dyDescent="0.25">
      <c r="A3694" t="s">
        <v>22326</v>
      </c>
      <c r="B3694">
        <v>1</v>
      </c>
      <c r="C3694" t="s">
        <v>22327</v>
      </c>
      <c r="D3694" t="s">
        <v>31</v>
      </c>
      <c r="E3694" t="s">
        <v>22328</v>
      </c>
      <c r="F3694" t="s">
        <v>6199</v>
      </c>
      <c r="G3694">
        <v>0</v>
      </c>
      <c r="H3694" t="s">
        <v>6367</v>
      </c>
      <c r="I3694" t="s">
        <v>22327</v>
      </c>
      <c r="J3694">
        <v>18619</v>
      </c>
      <c r="K3694">
        <v>6</v>
      </c>
      <c r="L3694" t="s">
        <v>7134</v>
      </c>
      <c r="M3694" t="s">
        <v>6338</v>
      </c>
      <c r="N3694">
        <v>29</v>
      </c>
      <c r="O3694" t="s">
        <v>22329</v>
      </c>
      <c r="P3694" t="s">
        <v>31</v>
      </c>
      <c r="R3694">
        <v>3135726</v>
      </c>
      <c r="T3694" t="s">
        <v>6313</v>
      </c>
      <c r="V3694" t="s">
        <v>22330</v>
      </c>
      <c r="W3694">
        <v>29915</v>
      </c>
    </row>
    <row r="3695" spans="1:23" x14ac:dyDescent="0.25">
      <c r="A3695" t="s">
        <v>22331</v>
      </c>
      <c r="B3695">
        <v>1</v>
      </c>
      <c r="C3695" t="s">
        <v>22332</v>
      </c>
      <c r="D3695" t="s">
        <v>64</v>
      </c>
      <c r="E3695" t="s">
        <v>22333</v>
      </c>
      <c r="F3695" t="s">
        <v>6199</v>
      </c>
      <c r="G3695">
        <v>31</v>
      </c>
      <c r="H3695" t="s">
        <v>6215</v>
      </c>
      <c r="I3695" t="s">
        <v>22332</v>
      </c>
      <c r="J3695">
        <v>21221</v>
      </c>
      <c r="K3695">
        <v>3</v>
      </c>
      <c r="L3695" t="s">
        <v>7095</v>
      </c>
      <c r="M3695" t="s">
        <v>6201</v>
      </c>
      <c r="N3695">
        <v>25</v>
      </c>
      <c r="O3695" t="s">
        <v>22334</v>
      </c>
      <c r="P3695" t="s">
        <v>64</v>
      </c>
      <c r="R3695">
        <v>3124022</v>
      </c>
      <c r="T3695" t="s">
        <v>6313</v>
      </c>
      <c r="V3695" t="s">
        <v>15991</v>
      </c>
      <c r="W3695">
        <v>32466</v>
      </c>
    </row>
    <row r="3696" spans="1:23" x14ac:dyDescent="0.25">
      <c r="A3696" t="s">
        <v>22335</v>
      </c>
      <c r="B3696">
        <v>1</v>
      </c>
      <c r="C3696" t="s">
        <v>22336</v>
      </c>
      <c r="D3696" t="s">
        <v>64</v>
      </c>
      <c r="F3696" t="s">
        <v>6199</v>
      </c>
      <c r="G3696">
        <v>33</v>
      </c>
      <c r="H3696" t="s">
        <v>6289</v>
      </c>
      <c r="I3696" t="s">
        <v>22336</v>
      </c>
      <c r="J3696">
        <v>26949</v>
      </c>
      <c r="K3696">
        <v>0</v>
      </c>
      <c r="L3696" t="s">
        <v>7457</v>
      </c>
      <c r="M3696" t="s">
        <v>22337</v>
      </c>
      <c r="N3696">
        <v>22</v>
      </c>
      <c r="O3696" t="s">
        <v>22338</v>
      </c>
      <c r="P3696" t="s">
        <v>64</v>
      </c>
      <c r="S3696">
        <v>5</v>
      </c>
      <c r="T3696" t="s">
        <v>6346</v>
      </c>
      <c r="U3696" t="s">
        <v>72</v>
      </c>
      <c r="V3696" t="s">
        <v>22339</v>
      </c>
    </row>
    <row r="3697" spans="1:23" x14ac:dyDescent="0.25">
      <c r="A3697" t="s">
        <v>164</v>
      </c>
      <c r="B3697">
        <v>1</v>
      </c>
      <c r="C3697" t="s">
        <v>22340</v>
      </c>
      <c r="D3697" t="s">
        <v>64</v>
      </c>
      <c r="E3697" t="s">
        <v>22341</v>
      </c>
      <c r="F3697" t="s">
        <v>6199</v>
      </c>
      <c r="G3697">
        <v>0</v>
      </c>
      <c r="H3697" t="s">
        <v>6471</v>
      </c>
      <c r="I3697" t="s">
        <v>22340</v>
      </c>
      <c r="J3697">
        <v>13791</v>
      </c>
      <c r="K3697">
        <v>10</v>
      </c>
      <c r="L3697" t="s">
        <v>11347</v>
      </c>
      <c r="M3697" t="s">
        <v>7515</v>
      </c>
      <c r="N3697">
        <v>30</v>
      </c>
      <c r="O3697" t="s">
        <v>22342</v>
      </c>
      <c r="P3697" t="s">
        <v>64</v>
      </c>
      <c r="R3697">
        <v>14886</v>
      </c>
      <c r="T3697" t="s">
        <v>6313</v>
      </c>
      <c r="V3697" t="s">
        <v>19876</v>
      </c>
      <c r="W3697">
        <v>25807</v>
      </c>
    </row>
    <row r="3698" spans="1:23" x14ac:dyDescent="0.25">
      <c r="A3698" t="s">
        <v>444</v>
      </c>
      <c r="B3698">
        <v>1</v>
      </c>
      <c r="C3698" t="s">
        <v>22343</v>
      </c>
      <c r="D3698" t="s">
        <v>126</v>
      </c>
      <c r="E3698" t="s">
        <v>22344</v>
      </c>
      <c r="F3698" t="s">
        <v>6199</v>
      </c>
      <c r="G3698">
        <v>89</v>
      </c>
      <c r="H3698" t="s">
        <v>7228</v>
      </c>
      <c r="I3698" t="s">
        <v>22343</v>
      </c>
      <c r="J3698">
        <v>19950</v>
      </c>
      <c r="K3698">
        <v>8</v>
      </c>
      <c r="L3698" t="s">
        <v>6948</v>
      </c>
      <c r="M3698" t="s">
        <v>22345</v>
      </c>
      <c r="N3698">
        <v>29</v>
      </c>
      <c r="O3698" t="s">
        <v>22346</v>
      </c>
      <c r="P3698" t="s">
        <v>126</v>
      </c>
      <c r="Q3698" t="s">
        <v>6922</v>
      </c>
      <c r="R3698">
        <v>3127292</v>
      </c>
      <c r="T3698" t="s">
        <v>6227</v>
      </c>
      <c r="V3698" t="s">
        <v>22347</v>
      </c>
      <c r="W3698">
        <v>31090</v>
      </c>
    </row>
    <row r="3699" spans="1:23" x14ac:dyDescent="0.25">
      <c r="A3699" t="s">
        <v>2232</v>
      </c>
      <c r="B3699">
        <v>1</v>
      </c>
      <c r="C3699" t="s">
        <v>2593</v>
      </c>
      <c r="D3699" t="s">
        <v>64</v>
      </c>
      <c r="E3699" t="s">
        <v>22348</v>
      </c>
      <c r="F3699" t="s">
        <v>6199</v>
      </c>
      <c r="G3699">
        <v>26</v>
      </c>
      <c r="H3699" t="s">
        <v>6296</v>
      </c>
      <c r="I3699" t="s">
        <v>2593</v>
      </c>
      <c r="J3699">
        <v>20837</v>
      </c>
      <c r="K3699">
        <v>7</v>
      </c>
      <c r="L3699" t="s">
        <v>6777</v>
      </c>
      <c r="M3699" t="s">
        <v>6790</v>
      </c>
      <c r="N3699">
        <v>28</v>
      </c>
      <c r="O3699" t="s">
        <v>22349</v>
      </c>
      <c r="P3699" t="s">
        <v>64</v>
      </c>
      <c r="R3699">
        <v>3915411</v>
      </c>
      <c r="S3699">
        <v>2</v>
      </c>
      <c r="T3699" t="s">
        <v>6313</v>
      </c>
      <c r="U3699" t="s">
        <v>2233</v>
      </c>
      <c r="V3699" t="s">
        <v>22350</v>
      </c>
      <c r="W3699">
        <v>32018</v>
      </c>
    </row>
    <row r="3700" spans="1:23" x14ac:dyDescent="0.25">
      <c r="A3700" t="s">
        <v>1699</v>
      </c>
      <c r="B3700">
        <v>1</v>
      </c>
      <c r="C3700" t="s">
        <v>5161</v>
      </c>
      <c r="D3700" t="s">
        <v>102</v>
      </c>
      <c r="F3700" t="s">
        <v>6199</v>
      </c>
      <c r="G3700">
        <v>11</v>
      </c>
      <c r="H3700" t="s">
        <v>6776</v>
      </c>
      <c r="I3700" t="s">
        <v>5161</v>
      </c>
      <c r="J3700">
        <v>21747</v>
      </c>
      <c r="K3700">
        <v>6</v>
      </c>
      <c r="L3700" t="s">
        <v>6240</v>
      </c>
      <c r="M3700" t="s">
        <v>22351</v>
      </c>
      <c r="N3700">
        <v>28</v>
      </c>
      <c r="O3700" t="s">
        <v>22352</v>
      </c>
      <c r="P3700" t="s">
        <v>102</v>
      </c>
      <c r="Q3700" t="s">
        <v>14346</v>
      </c>
      <c r="R3700">
        <v>4360438</v>
      </c>
      <c r="S3700">
        <v>6</v>
      </c>
      <c r="T3700" t="s">
        <v>6264</v>
      </c>
      <c r="U3700" t="s">
        <v>68</v>
      </c>
      <c r="V3700" t="s">
        <v>22353</v>
      </c>
      <c r="W3700">
        <v>32695</v>
      </c>
    </row>
    <row r="3701" spans="1:23" x14ac:dyDescent="0.25">
      <c r="A3701" t="s">
        <v>22354</v>
      </c>
      <c r="B3701">
        <v>1</v>
      </c>
      <c r="C3701" t="s">
        <v>22355</v>
      </c>
      <c r="D3701" t="s">
        <v>126</v>
      </c>
      <c r="F3701" t="s">
        <v>6231</v>
      </c>
      <c r="G3701">
        <v>48</v>
      </c>
      <c r="H3701" t="s">
        <v>6208</v>
      </c>
      <c r="I3701" t="s">
        <v>22355</v>
      </c>
      <c r="J3701">
        <v>17397</v>
      </c>
      <c r="K3701">
        <v>1</v>
      </c>
      <c r="L3701" t="s">
        <v>6625</v>
      </c>
      <c r="M3701" t="s">
        <v>22356</v>
      </c>
      <c r="N3701">
        <v>26</v>
      </c>
      <c r="O3701" t="s">
        <v>22357</v>
      </c>
      <c r="P3701" t="s">
        <v>126</v>
      </c>
      <c r="R3701">
        <v>3894752</v>
      </c>
      <c r="T3701" t="s">
        <v>22358</v>
      </c>
      <c r="V3701" t="s">
        <v>10580</v>
      </c>
      <c r="W3701">
        <v>29009</v>
      </c>
    </row>
    <row r="3702" spans="1:23" x14ac:dyDescent="0.25">
      <c r="A3702" t="s">
        <v>22359</v>
      </c>
      <c r="B3702">
        <v>1</v>
      </c>
      <c r="C3702" t="s">
        <v>22360</v>
      </c>
      <c r="D3702" t="s">
        <v>102</v>
      </c>
      <c r="F3702" t="s">
        <v>6231</v>
      </c>
      <c r="G3702">
        <v>85</v>
      </c>
      <c r="H3702" t="s">
        <v>11903</v>
      </c>
      <c r="I3702" t="s">
        <v>22360</v>
      </c>
      <c r="J3702">
        <v>15550</v>
      </c>
      <c r="K3702">
        <v>2</v>
      </c>
      <c r="L3702" t="s">
        <v>16589</v>
      </c>
      <c r="M3702" t="s">
        <v>12622</v>
      </c>
      <c r="N3702">
        <v>28</v>
      </c>
      <c r="O3702" t="s">
        <v>22361</v>
      </c>
      <c r="P3702" t="s">
        <v>102</v>
      </c>
      <c r="R3702">
        <v>16462</v>
      </c>
      <c r="T3702" t="s">
        <v>6324</v>
      </c>
      <c r="V3702" t="s">
        <v>22362</v>
      </c>
      <c r="W3702">
        <v>27284</v>
      </c>
    </row>
    <row r="3703" spans="1:23" x14ac:dyDescent="0.25">
      <c r="A3703" t="s">
        <v>22363</v>
      </c>
      <c r="B3703">
        <v>1</v>
      </c>
      <c r="C3703" t="s">
        <v>22364</v>
      </c>
      <c r="D3703" t="s">
        <v>102</v>
      </c>
      <c r="F3703" t="s">
        <v>6231</v>
      </c>
      <c r="G3703">
        <v>86</v>
      </c>
      <c r="H3703" t="s">
        <v>6260</v>
      </c>
      <c r="I3703" t="s">
        <v>22364</v>
      </c>
      <c r="J3703">
        <v>13078</v>
      </c>
      <c r="K3703">
        <v>9</v>
      </c>
      <c r="L3703" t="s">
        <v>8788</v>
      </c>
      <c r="M3703" t="s">
        <v>6338</v>
      </c>
      <c r="N3703">
        <v>31</v>
      </c>
      <c r="O3703" t="s">
        <v>22365</v>
      </c>
      <c r="P3703" t="s">
        <v>102</v>
      </c>
      <c r="R3703">
        <v>14027</v>
      </c>
      <c r="T3703" t="s">
        <v>6385</v>
      </c>
      <c r="V3703" t="s">
        <v>22366</v>
      </c>
      <c r="W3703">
        <v>24869</v>
      </c>
    </row>
    <row r="3704" spans="1:23" x14ac:dyDescent="0.25">
      <c r="A3704" t="s">
        <v>1426</v>
      </c>
      <c r="B3704">
        <v>1</v>
      </c>
      <c r="C3704" t="s">
        <v>1425</v>
      </c>
      <c r="D3704" t="s">
        <v>64</v>
      </c>
      <c r="F3704" t="s">
        <v>6199</v>
      </c>
      <c r="G3704">
        <v>5</v>
      </c>
      <c r="H3704" t="s">
        <v>7189</v>
      </c>
      <c r="I3704" t="s">
        <v>1425</v>
      </c>
      <c r="J3704">
        <v>25986</v>
      </c>
      <c r="K3704">
        <v>1</v>
      </c>
      <c r="L3704" t="s">
        <v>22367</v>
      </c>
      <c r="M3704" t="s">
        <v>10145</v>
      </c>
      <c r="N3704">
        <v>22</v>
      </c>
      <c r="O3704" t="s">
        <v>22368</v>
      </c>
      <c r="P3704" t="s">
        <v>64</v>
      </c>
      <c r="S3704">
        <v>4</v>
      </c>
      <c r="T3704" t="s">
        <v>6264</v>
      </c>
      <c r="U3704" t="s">
        <v>2322</v>
      </c>
      <c r="V3704" t="s">
        <v>22369</v>
      </c>
    </row>
    <row r="3705" spans="1:23" x14ac:dyDescent="0.25">
      <c r="A3705" t="s">
        <v>22370</v>
      </c>
      <c r="B3705">
        <v>1</v>
      </c>
      <c r="C3705" t="s">
        <v>22371</v>
      </c>
      <c r="D3705" t="s">
        <v>64</v>
      </c>
      <c r="F3705" t="s">
        <v>6199</v>
      </c>
      <c r="G3705">
        <v>34</v>
      </c>
      <c r="H3705" t="s">
        <v>8155</v>
      </c>
      <c r="I3705" t="s">
        <v>22371</v>
      </c>
      <c r="K3705">
        <v>1</v>
      </c>
      <c r="L3705" t="s">
        <v>6665</v>
      </c>
      <c r="M3705" t="s">
        <v>6796</v>
      </c>
      <c r="N3705">
        <v>23</v>
      </c>
      <c r="O3705" t="s">
        <v>22372</v>
      </c>
      <c r="P3705" t="s">
        <v>64</v>
      </c>
      <c r="T3705" t="s">
        <v>6446</v>
      </c>
      <c r="V3705" t="s">
        <v>12895</v>
      </c>
    </row>
    <row r="3706" spans="1:23" x14ac:dyDescent="0.25">
      <c r="A3706" t="s">
        <v>1385</v>
      </c>
      <c r="B3706">
        <v>1</v>
      </c>
      <c r="C3706" t="s">
        <v>1384</v>
      </c>
      <c r="D3706" t="s">
        <v>102</v>
      </c>
      <c r="F3706" t="s">
        <v>6199</v>
      </c>
      <c r="G3706">
        <v>4</v>
      </c>
      <c r="H3706" t="s">
        <v>6976</v>
      </c>
      <c r="I3706" t="s">
        <v>1384</v>
      </c>
      <c r="J3706">
        <v>23120</v>
      </c>
      <c r="K3706">
        <v>3</v>
      </c>
      <c r="L3706" t="s">
        <v>12034</v>
      </c>
      <c r="M3706" t="s">
        <v>8205</v>
      </c>
      <c r="N3706">
        <v>25</v>
      </c>
      <c r="O3706" t="s">
        <v>22373</v>
      </c>
      <c r="P3706" t="s">
        <v>102</v>
      </c>
      <c r="S3706">
        <v>1</v>
      </c>
      <c r="T3706" t="s">
        <v>6446</v>
      </c>
      <c r="U3706" t="s">
        <v>2221</v>
      </c>
      <c r="V3706" t="s">
        <v>14189</v>
      </c>
    </row>
    <row r="3707" spans="1:23" x14ac:dyDescent="0.25">
      <c r="A3707" t="s">
        <v>22374</v>
      </c>
      <c r="B3707">
        <v>1</v>
      </c>
      <c r="C3707" t="s">
        <v>22375</v>
      </c>
      <c r="D3707" t="s">
        <v>6610</v>
      </c>
      <c r="F3707" t="s">
        <v>6199</v>
      </c>
      <c r="H3707" t="s">
        <v>7139</v>
      </c>
      <c r="I3707" t="s">
        <v>22375</v>
      </c>
      <c r="K3707">
        <v>0</v>
      </c>
      <c r="L3707" t="s">
        <v>6368</v>
      </c>
      <c r="M3707" t="s">
        <v>22376</v>
      </c>
      <c r="O3707" t="s">
        <v>22377</v>
      </c>
      <c r="P3707" t="s">
        <v>6610</v>
      </c>
      <c r="T3707" t="s">
        <v>6227</v>
      </c>
    </row>
    <row r="3708" spans="1:23" x14ac:dyDescent="0.25">
      <c r="A3708" t="s">
        <v>22378</v>
      </c>
      <c r="B3708">
        <v>1</v>
      </c>
      <c r="C3708" t="s">
        <v>22379</v>
      </c>
      <c r="F3708" t="s">
        <v>6231</v>
      </c>
      <c r="G3708">
        <v>0</v>
      </c>
      <c r="H3708" t="s">
        <v>30</v>
      </c>
      <c r="I3708" t="s">
        <v>22379</v>
      </c>
      <c r="J3708">
        <v>17823</v>
      </c>
      <c r="K3708">
        <v>0</v>
      </c>
      <c r="L3708" t="s">
        <v>7405</v>
      </c>
      <c r="M3708" t="s">
        <v>22380</v>
      </c>
      <c r="O3708" t="s">
        <v>22381</v>
      </c>
      <c r="P3708" t="s">
        <v>30</v>
      </c>
      <c r="T3708" t="s">
        <v>30</v>
      </c>
    </row>
    <row r="3709" spans="1:23" x14ac:dyDescent="0.25">
      <c r="A3709" t="s">
        <v>22382</v>
      </c>
      <c r="B3709">
        <v>1</v>
      </c>
      <c r="C3709" t="s">
        <v>22383</v>
      </c>
      <c r="D3709" t="s">
        <v>102</v>
      </c>
      <c r="E3709" t="s">
        <v>22384</v>
      </c>
      <c r="F3709" t="s">
        <v>6199</v>
      </c>
      <c r="G3709">
        <v>10</v>
      </c>
      <c r="H3709" t="s">
        <v>6232</v>
      </c>
      <c r="I3709" t="s">
        <v>22383</v>
      </c>
      <c r="J3709">
        <v>21072</v>
      </c>
      <c r="K3709">
        <v>5</v>
      </c>
      <c r="L3709" t="s">
        <v>9702</v>
      </c>
      <c r="M3709" t="s">
        <v>21184</v>
      </c>
      <c r="N3709">
        <v>28</v>
      </c>
      <c r="O3709" t="s">
        <v>22385</v>
      </c>
      <c r="P3709" t="s">
        <v>102</v>
      </c>
      <c r="R3709">
        <v>3120980</v>
      </c>
      <c r="T3709" t="s">
        <v>6204</v>
      </c>
      <c r="V3709" t="s">
        <v>21781</v>
      </c>
      <c r="W3709">
        <v>32342</v>
      </c>
    </row>
    <row r="3710" spans="1:23" x14ac:dyDescent="0.25">
      <c r="A3710" t="s">
        <v>22386</v>
      </c>
      <c r="B3710">
        <v>1</v>
      </c>
      <c r="C3710" t="s">
        <v>22387</v>
      </c>
      <c r="D3710" t="s">
        <v>64</v>
      </c>
      <c r="F3710" t="s">
        <v>6231</v>
      </c>
      <c r="G3710">
        <v>44</v>
      </c>
      <c r="I3710" t="s">
        <v>22387</v>
      </c>
      <c r="K3710">
        <v>5</v>
      </c>
      <c r="L3710" t="s">
        <v>6310</v>
      </c>
      <c r="M3710" t="s">
        <v>6796</v>
      </c>
      <c r="O3710" t="s">
        <v>22388</v>
      </c>
      <c r="P3710" t="s">
        <v>64</v>
      </c>
      <c r="T3710" t="s">
        <v>22389</v>
      </c>
    </row>
    <row r="3711" spans="1:23" x14ac:dyDescent="0.25">
      <c r="A3711" t="s">
        <v>22390</v>
      </c>
      <c r="B3711">
        <v>1</v>
      </c>
      <c r="C3711" t="s">
        <v>22391</v>
      </c>
      <c r="D3711" t="s">
        <v>102</v>
      </c>
      <c r="F3711" t="s">
        <v>6199</v>
      </c>
      <c r="G3711">
        <v>26</v>
      </c>
      <c r="H3711" t="s">
        <v>11903</v>
      </c>
      <c r="I3711" t="s">
        <v>22391</v>
      </c>
      <c r="J3711">
        <v>25923</v>
      </c>
      <c r="K3711">
        <v>0</v>
      </c>
      <c r="L3711" t="s">
        <v>22392</v>
      </c>
      <c r="M3711" t="s">
        <v>6262</v>
      </c>
      <c r="O3711" t="s">
        <v>22393</v>
      </c>
      <c r="P3711" t="s">
        <v>102</v>
      </c>
      <c r="Q3711" t="s">
        <v>6411</v>
      </c>
      <c r="T3711" t="s">
        <v>6313</v>
      </c>
    </row>
    <row r="3712" spans="1:23" x14ac:dyDescent="0.25">
      <c r="A3712" t="s">
        <v>22394</v>
      </c>
      <c r="B3712">
        <v>1</v>
      </c>
      <c r="C3712" t="s">
        <v>22395</v>
      </c>
      <c r="F3712" t="s">
        <v>6231</v>
      </c>
      <c r="G3712">
        <v>0</v>
      </c>
      <c r="H3712" t="s">
        <v>30</v>
      </c>
      <c r="I3712" t="s">
        <v>22395</v>
      </c>
      <c r="J3712">
        <v>17875</v>
      </c>
      <c r="K3712">
        <v>0</v>
      </c>
      <c r="L3712" t="s">
        <v>7134</v>
      </c>
      <c r="M3712" t="s">
        <v>7364</v>
      </c>
      <c r="O3712" t="s">
        <v>22396</v>
      </c>
      <c r="P3712" t="s">
        <v>30</v>
      </c>
      <c r="T3712" t="s">
        <v>30</v>
      </c>
    </row>
    <row r="3713" spans="1:23" x14ac:dyDescent="0.25">
      <c r="A3713" t="s">
        <v>22397</v>
      </c>
      <c r="B3713">
        <v>1</v>
      </c>
      <c r="C3713" t="s">
        <v>22398</v>
      </c>
      <c r="D3713" t="s">
        <v>126</v>
      </c>
      <c r="F3713" t="s">
        <v>6231</v>
      </c>
      <c r="G3713">
        <v>87</v>
      </c>
      <c r="H3713" t="s">
        <v>6658</v>
      </c>
      <c r="I3713" t="s">
        <v>22398</v>
      </c>
      <c r="J3713">
        <v>17190</v>
      </c>
      <c r="K3713">
        <v>1</v>
      </c>
      <c r="L3713" t="s">
        <v>22399</v>
      </c>
      <c r="M3713" t="s">
        <v>22400</v>
      </c>
      <c r="N3713">
        <v>26</v>
      </c>
      <c r="O3713" t="s">
        <v>22401</v>
      </c>
      <c r="P3713" t="s">
        <v>126</v>
      </c>
      <c r="R3713">
        <v>2513911</v>
      </c>
      <c r="T3713" t="s">
        <v>6249</v>
      </c>
      <c r="V3713" t="s">
        <v>19304</v>
      </c>
      <c r="W3713">
        <v>29150</v>
      </c>
    </row>
    <row r="3714" spans="1:23" x14ac:dyDescent="0.25">
      <c r="A3714" t="s">
        <v>1738</v>
      </c>
      <c r="B3714">
        <v>1</v>
      </c>
      <c r="C3714" t="s">
        <v>2570</v>
      </c>
      <c r="D3714" t="s">
        <v>126</v>
      </c>
      <c r="F3714" t="s">
        <v>6199</v>
      </c>
      <c r="G3714">
        <v>85</v>
      </c>
      <c r="H3714" t="s">
        <v>6200</v>
      </c>
      <c r="I3714" t="s">
        <v>2570</v>
      </c>
      <c r="J3714">
        <v>23310</v>
      </c>
      <c r="K3714">
        <v>4</v>
      </c>
      <c r="L3714" t="s">
        <v>6012</v>
      </c>
      <c r="M3714" t="s">
        <v>22402</v>
      </c>
      <c r="N3714">
        <v>26</v>
      </c>
      <c r="O3714" t="s">
        <v>22403</v>
      </c>
      <c r="P3714" t="s">
        <v>126</v>
      </c>
      <c r="Q3714" t="s">
        <v>6922</v>
      </c>
      <c r="S3714">
        <v>1</v>
      </c>
      <c r="T3714" t="s">
        <v>6227</v>
      </c>
      <c r="U3714" t="s">
        <v>2210</v>
      </c>
      <c r="V3714" t="s">
        <v>6693</v>
      </c>
    </row>
    <row r="3715" spans="1:23" x14ac:dyDescent="0.25">
      <c r="A3715" t="s">
        <v>22404</v>
      </c>
      <c r="B3715">
        <v>1</v>
      </c>
      <c r="C3715" t="s">
        <v>22405</v>
      </c>
      <c r="F3715" t="s">
        <v>6231</v>
      </c>
      <c r="G3715">
        <v>0</v>
      </c>
      <c r="H3715" t="s">
        <v>30</v>
      </c>
      <c r="I3715" t="s">
        <v>22405</v>
      </c>
      <c r="J3715">
        <v>17892</v>
      </c>
      <c r="L3715" t="s">
        <v>9399</v>
      </c>
      <c r="M3715" t="s">
        <v>22406</v>
      </c>
      <c r="O3715" t="s">
        <v>22407</v>
      </c>
      <c r="P3715" t="s">
        <v>30</v>
      </c>
      <c r="T3715" t="s">
        <v>30</v>
      </c>
    </row>
    <row r="3716" spans="1:23" x14ac:dyDescent="0.25">
      <c r="A3716" t="s">
        <v>22408</v>
      </c>
      <c r="B3716">
        <v>1</v>
      </c>
      <c r="C3716" t="s">
        <v>22409</v>
      </c>
      <c r="D3716" t="s">
        <v>126</v>
      </c>
      <c r="F3716" t="s">
        <v>6199</v>
      </c>
      <c r="G3716">
        <v>85</v>
      </c>
      <c r="H3716" t="s">
        <v>6208</v>
      </c>
      <c r="I3716" t="s">
        <v>22409</v>
      </c>
      <c r="J3716">
        <v>19641</v>
      </c>
      <c r="K3716">
        <v>5</v>
      </c>
      <c r="L3716" t="s">
        <v>7691</v>
      </c>
      <c r="M3716" t="s">
        <v>22410</v>
      </c>
      <c r="N3716">
        <v>27</v>
      </c>
      <c r="O3716" t="s">
        <v>22411</v>
      </c>
      <c r="P3716" t="s">
        <v>126</v>
      </c>
      <c r="R3716">
        <v>2974307</v>
      </c>
      <c r="T3716" t="s">
        <v>6355</v>
      </c>
      <c r="V3716" t="s">
        <v>22412</v>
      </c>
      <c r="W3716">
        <v>30876</v>
      </c>
    </row>
    <row r="3717" spans="1:23" x14ac:dyDescent="0.25">
      <c r="A3717" t="s">
        <v>22413</v>
      </c>
      <c r="B3717">
        <v>1</v>
      </c>
      <c r="C3717" t="s">
        <v>22414</v>
      </c>
      <c r="D3717" t="s">
        <v>102</v>
      </c>
      <c r="F3717" t="s">
        <v>6199</v>
      </c>
      <c r="G3717">
        <v>13</v>
      </c>
      <c r="H3717" t="s">
        <v>8162</v>
      </c>
      <c r="I3717" t="s">
        <v>22414</v>
      </c>
      <c r="K3717">
        <v>1</v>
      </c>
      <c r="L3717" t="s">
        <v>22415</v>
      </c>
      <c r="M3717" t="s">
        <v>9309</v>
      </c>
      <c r="N3717">
        <v>24</v>
      </c>
      <c r="O3717" t="s">
        <v>22416</v>
      </c>
      <c r="P3717" t="s">
        <v>102</v>
      </c>
      <c r="T3717" t="s">
        <v>6313</v>
      </c>
      <c r="V3717" t="s">
        <v>12315</v>
      </c>
    </row>
    <row r="3718" spans="1:23" x14ac:dyDescent="0.25">
      <c r="A3718" t="s">
        <v>990</v>
      </c>
      <c r="B3718">
        <v>1</v>
      </c>
      <c r="C3718" t="s">
        <v>22417</v>
      </c>
      <c r="D3718" t="s">
        <v>29</v>
      </c>
      <c r="F3718" t="s">
        <v>6231</v>
      </c>
      <c r="G3718">
        <v>6</v>
      </c>
      <c r="H3718" t="s">
        <v>6553</v>
      </c>
      <c r="I3718" t="s">
        <v>22417</v>
      </c>
      <c r="J3718">
        <v>8972</v>
      </c>
      <c r="K3718">
        <v>14</v>
      </c>
      <c r="L3718" t="s">
        <v>8761</v>
      </c>
      <c r="M3718" t="s">
        <v>22418</v>
      </c>
      <c r="N3718">
        <v>37</v>
      </c>
      <c r="O3718" t="s">
        <v>22419</v>
      </c>
      <c r="P3718" t="s">
        <v>29</v>
      </c>
      <c r="R3718">
        <v>9597</v>
      </c>
      <c r="T3718" t="s">
        <v>6757</v>
      </c>
      <c r="V3718" t="s">
        <v>22420</v>
      </c>
      <c r="W3718">
        <v>7760</v>
      </c>
    </row>
    <row r="3719" spans="1:23" x14ac:dyDescent="0.25">
      <c r="A3719" t="s">
        <v>22421</v>
      </c>
      <c r="B3719">
        <v>1</v>
      </c>
      <c r="C3719" t="s">
        <v>22422</v>
      </c>
      <c r="D3719" t="s">
        <v>29</v>
      </c>
      <c r="F3719" t="s">
        <v>6231</v>
      </c>
      <c r="G3719">
        <v>3</v>
      </c>
      <c r="H3719" t="s">
        <v>6215</v>
      </c>
      <c r="I3719" t="s">
        <v>22422</v>
      </c>
      <c r="J3719">
        <v>3895</v>
      </c>
      <c r="K3719">
        <v>12</v>
      </c>
      <c r="L3719" t="s">
        <v>6224</v>
      </c>
      <c r="M3719" t="s">
        <v>22423</v>
      </c>
      <c r="N3719">
        <v>35</v>
      </c>
      <c r="O3719" t="s">
        <v>22424</v>
      </c>
      <c r="P3719" t="s">
        <v>29</v>
      </c>
      <c r="R3719">
        <v>11443</v>
      </c>
      <c r="T3719" t="s">
        <v>6249</v>
      </c>
      <c r="V3719" t="s">
        <v>15019</v>
      </c>
      <c r="W3719">
        <v>8986</v>
      </c>
    </row>
    <row r="3720" spans="1:23" x14ac:dyDescent="0.25">
      <c r="A3720" t="s">
        <v>22425</v>
      </c>
      <c r="B3720">
        <v>1</v>
      </c>
      <c r="C3720" t="s">
        <v>22426</v>
      </c>
      <c r="D3720" t="s">
        <v>102</v>
      </c>
      <c r="F3720" t="s">
        <v>6199</v>
      </c>
      <c r="G3720">
        <v>17</v>
      </c>
      <c r="H3720" t="s">
        <v>6414</v>
      </c>
      <c r="I3720" t="s">
        <v>22426</v>
      </c>
      <c r="J3720">
        <v>21966</v>
      </c>
      <c r="K3720">
        <v>2</v>
      </c>
      <c r="L3720" t="s">
        <v>6665</v>
      </c>
      <c r="M3720" t="s">
        <v>22427</v>
      </c>
      <c r="N3720">
        <v>26</v>
      </c>
      <c r="O3720" t="s">
        <v>22428</v>
      </c>
      <c r="P3720" t="s">
        <v>102</v>
      </c>
      <c r="T3720" t="s">
        <v>6446</v>
      </c>
      <c r="V3720" t="s">
        <v>22429</v>
      </c>
      <c r="W3720">
        <v>33196</v>
      </c>
    </row>
    <row r="3721" spans="1:23" x14ac:dyDescent="0.25">
      <c r="A3721" t="s">
        <v>22430</v>
      </c>
      <c r="B3721">
        <v>1</v>
      </c>
      <c r="C3721" t="s">
        <v>22431</v>
      </c>
      <c r="D3721" t="s">
        <v>102</v>
      </c>
      <c r="F3721" t="s">
        <v>6199</v>
      </c>
      <c r="G3721">
        <v>85</v>
      </c>
      <c r="H3721" t="s">
        <v>6232</v>
      </c>
      <c r="I3721" t="s">
        <v>22431</v>
      </c>
      <c r="J3721">
        <v>17384</v>
      </c>
      <c r="K3721">
        <v>10</v>
      </c>
      <c r="L3721" t="s">
        <v>22432</v>
      </c>
      <c r="M3721" t="s">
        <v>22433</v>
      </c>
      <c r="N3721">
        <v>32</v>
      </c>
      <c r="O3721" t="s">
        <v>22434</v>
      </c>
      <c r="P3721" t="s">
        <v>102</v>
      </c>
      <c r="R3721">
        <v>2506632</v>
      </c>
      <c r="T3721" t="s">
        <v>6204</v>
      </c>
      <c r="V3721" t="s">
        <v>22435</v>
      </c>
      <c r="W3721">
        <v>29145</v>
      </c>
    </row>
    <row r="3722" spans="1:23" x14ac:dyDescent="0.25">
      <c r="A3722" t="s">
        <v>22436</v>
      </c>
      <c r="B3722">
        <v>1</v>
      </c>
      <c r="C3722" t="s">
        <v>22437</v>
      </c>
      <c r="D3722" t="s">
        <v>102</v>
      </c>
      <c r="F3722" t="s">
        <v>6199</v>
      </c>
      <c r="G3722">
        <v>82</v>
      </c>
      <c r="H3722" t="s">
        <v>6276</v>
      </c>
      <c r="I3722" t="s">
        <v>22437</v>
      </c>
      <c r="K3722">
        <v>1</v>
      </c>
      <c r="L3722" t="s">
        <v>22438</v>
      </c>
      <c r="M3722" t="s">
        <v>14268</v>
      </c>
      <c r="N3722">
        <v>25</v>
      </c>
      <c r="O3722" t="s">
        <v>22439</v>
      </c>
      <c r="P3722" t="s">
        <v>102</v>
      </c>
      <c r="T3722" t="s">
        <v>6212</v>
      </c>
      <c r="V3722" t="s">
        <v>10570</v>
      </c>
    </row>
    <row r="3723" spans="1:23" x14ac:dyDescent="0.25">
      <c r="A3723" t="s">
        <v>22440</v>
      </c>
      <c r="B3723">
        <v>1</v>
      </c>
      <c r="C3723" t="s">
        <v>22441</v>
      </c>
      <c r="D3723" t="s">
        <v>64</v>
      </c>
      <c r="F3723" t="s">
        <v>6231</v>
      </c>
      <c r="G3723">
        <v>22</v>
      </c>
      <c r="H3723" t="s">
        <v>7690</v>
      </c>
      <c r="I3723" t="s">
        <v>22441</v>
      </c>
      <c r="J3723">
        <v>13735</v>
      </c>
      <c r="K3723">
        <v>8</v>
      </c>
      <c r="L3723" t="s">
        <v>6665</v>
      </c>
      <c r="M3723" t="s">
        <v>19193</v>
      </c>
      <c r="N3723">
        <v>30</v>
      </c>
      <c r="O3723" t="s">
        <v>22442</v>
      </c>
      <c r="P3723" t="s">
        <v>64</v>
      </c>
      <c r="R3723">
        <v>14889</v>
      </c>
      <c r="T3723" t="s">
        <v>6385</v>
      </c>
      <c r="V3723" t="s">
        <v>12109</v>
      </c>
      <c r="W3723">
        <v>26006</v>
      </c>
    </row>
    <row r="3724" spans="1:23" x14ac:dyDescent="0.25">
      <c r="A3724" t="s">
        <v>1994</v>
      </c>
      <c r="B3724">
        <v>1</v>
      </c>
      <c r="C3724" t="s">
        <v>4997</v>
      </c>
      <c r="D3724" t="s">
        <v>64</v>
      </c>
      <c r="F3724" t="s">
        <v>6199</v>
      </c>
      <c r="G3724">
        <v>38</v>
      </c>
      <c r="H3724" t="s">
        <v>6367</v>
      </c>
      <c r="I3724" t="s">
        <v>4997</v>
      </c>
      <c r="K3724">
        <v>2</v>
      </c>
      <c r="L3724" t="s">
        <v>6015</v>
      </c>
      <c r="M3724" t="s">
        <v>8240</v>
      </c>
      <c r="N3724">
        <v>24</v>
      </c>
      <c r="O3724" t="s">
        <v>22443</v>
      </c>
      <c r="P3724" t="s">
        <v>64</v>
      </c>
      <c r="T3724" t="s">
        <v>6346</v>
      </c>
      <c r="V3724" t="s">
        <v>13395</v>
      </c>
    </row>
    <row r="3725" spans="1:23" x14ac:dyDescent="0.25">
      <c r="A3725" t="s">
        <v>22444</v>
      </c>
      <c r="B3725">
        <v>1</v>
      </c>
      <c r="C3725" t="s">
        <v>22445</v>
      </c>
      <c r="D3725" t="s">
        <v>126</v>
      </c>
      <c r="F3725" t="s">
        <v>6199</v>
      </c>
      <c r="G3725">
        <v>47</v>
      </c>
      <c r="H3725" t="s">
        <v>7081</v>
      </c>
      <c r="I3725" t="s">
        <v>22445</v>
      </c>
      <c r="K3725">
        <v>3</v>
      </c>
      <c r="L3725" t="s">
        <v>22446</v>
      </c>
      <c r="M3725" t="s">
        <v>22447</v>
      </c>
      <c r="N3725">
        <v>26</v>
      </c>
      <c r="O3725" t="s">
        <v>22448</v>
      </c>
      <c r="P3725" t="s">
        <v>126</v>
      </c>
      <c r="T3725" t="s">
        <v>6204</v>
      </c>
      <c r="V3725" t="s">
        <v>22449</v>
      </c>
    </row>
    <row r="3726" spans="1:23" x14ac:dyDescent="0.25">
      <c r="A3726" t="s">
        <v>22450</v>
      </c>
      <c r="B3726">
        <v>1</v>
      </c>
      <c r="C3726" t="s">
        <v>22451</v>
      </c>
      <c r="D3726" t="s">
        <v>102</v>
      </c>
      <c r="F3726" t="s">
        <v>6199</v>
      </c>
      <c r="G3726">
        <v>89</v>
      </c>
      <c r="H3726" t="s">
        <v>6215</v>
      </c>
      <c r="I3726" t="s">
        <v>22451</v>
      </c>
      <c r="J3726">
        <v>28585</v>
      </c>
      <c r="K3726">
        <v>0</v>
      </c>
      <c r="L3726" t="s">
        <v>7217</v>
      </c>
      <c r="M3726" t="s">
        <v>19806</v>
      </c>
      <c r="O3726" t="s">
        <v>22452</v>
      </c>
      <c r="P3726" t="s">
        <v>102</v>
      </c>
      <c r="T3726" t="s">
        <v>6212</v>
      </c>
      <c r="U3726" t="s">
        <v>54</v>
      </c>
    </row>
    <row r="3727" spans="1:23" x14ac:dyDescent="0.25">
      <c r="A3727" t="s">
        <v>1357</v>
      </c>
      <c r="B3727">
        <v>1</v>
      </c>
      <c r="C3727" t="s">
        <v>1356</v>
      </c>
      <c r="D3727" t="s">
        <v>126</v>
      </c>
      <c r="F3727" t="s">
        <v>6199</v>
      </c>
      <c r="G3727">
        <v>44</v>
      </c>
      <c r="H3727" t="s">
        <v>6849</v>
      </c>
      <c r="I3727" t="s">
        <v>1356</v>
      </c>
      <c r="J3727">
        <v>25870</v>
      </c>
      <c r="K3727">
        <v>1</v>
      </c>
      <c r="L3727" t="s">
        <v>7774</v>
      </c>
      <c r="M3727" t="s">
        <v>22453</v>
      </c>
      <c r="N3727">
        <v>22</v>
      </c>
      <c r="O3727" t="s">
        <v>22454</v>
      </c>
      <c r="P3727" t="s">
        <v>126</v>
      </c>
      <c r="S3727">
        <v>1</v>
      </c>
      <c r="T3727" t="s">
        <v>6227</v>
      </c>
      <c r="U3727" t="s">
        <v>2268</v>
      </c>
      <c r="V3727" t="s">
        <v>22455</v>
      </c>
    </row>
    <row r="3728" spans="1:23" x14ac:dyDescent="0.25">
      <c r="A3728" t="s">
        <v>22456</v>
      </c>
      <c r="B3728">
        <v>1</v>
      </c>
      <c r="C3728" t="s">
        <v>22457</v>
      </c>
      <c r="D3728" t="s">
        <v>102</v>
      </c>
      <c r="F3728" t="s">
        <v>6199</v>
      </c>
      <c r="G3728">
        <v>82</v>
      </c>
      <c r="H3728" t="s">
        <v>6296</v>
      </c>
      <c r="I3728" t="s">
        <v>22457</v>
      </c>
      <c r="K3728">
        <v>1</v>
      </c>
      <c r="L3728" t="s">
        <v>10457</v>
      </c>
      <c r="M3728" t="s">
        <v>10362</v>
      </c>
      <c r="N3728">
        <v>23</v>
      </c>
      <c r="O3728" t="s">
        <v>22458</v>
      </c>
      <c r="P3728" t="s">
        <v>102</v>
      </c>
      <c r="T3728" t="s">
        <v>6212</v>
      </c>
      <c r="V3728" t="s">
        <v>10296</v>
      </c>
    </row>
    <row r="3729" spans="1:23" x14ac:dyDescent="0.25">
      <c r="A3729" t="s">
        <v>22459</v>
      </c>
      <c r="B3729">
        <v>1</v>
      </c>
      <c r="C3729" t="s">
        <v>22460</v>
      </c>
      <c r="D3729" t="s">
        <v>31</v>
      </c>
      <c r="F3729" t="s">
        <v>6199</v>
      </c>
      <c r="H3729" t="s">
        <v>6336</v>
      </c>
      <c r="I3729" t="s">
        <v>22460</v>
      </c>
      <c r="K3729">
        <v>0</v>
      </c>
      <c r="L3729" t="s">
        <v>7412</v>
      </c>
      <c r="M3729" t="s">
        <v>22461</v>
      </c>
      <c r="O3729" t="s">
        <v>22462</v>
      </c>
      <c r="P3729" t="s">
        <v>31</v>
      </c>
      <c r="T3729" t="s">
        <v>6363</v>
      </c>
    </row>
    <row r="3730" spans="1:23" x14ac:dyDescent="0.25">
      <c r="A3730" t="s">
        <v>699</v>
      </c>
      <c r="B3730">
        <v>1</v>
      </c>
      <c r="C3730" t="s">
        <v>5455</v>
      </c>
      <c r="D3730" t="s">
        <v>102</v>
      </c>
      <c r="E3730" t="s">
        <v>22463</v>
      </c>
      <c r="F3730" t="s">
        <v>6199</v>
      </c>
      <c r="G3730">
        <v>9</v>
      </c>
      <c r="H3730" t="s">
        <v>6232</v>
      </c>
      <c r="I3730" t="s">
        <v>5455</v>
      </c>
      <c r="J3730">
        <v>16787</v>
      </c>
      <c r="K3730">
        <v>8</v>
      </c>
      <c r="L3730" t="s">
        <v>22464</v>
      </c>
      <c r="M3730" t="s">
        <v>22465</v>
      </c>
      <c r="N3730">
        <v>29</v>
      </c>
      <c r="O3730" t="s">
        <v>22466</v>
      </c>
      <c r="P3730" t="s">
        <v>102</v>
      </c>
      <c r="R3730">
        <v>2972460</v>
      </c>
      <c r="T3730" t="s">
        <v>6212</v>
      </c>
      <c r="V3730" t="s">
        <v>22467</v>
      </c>
      <c r="W3730">
        <v>28414</v>
      </c>
    </row>
    <row r="3731" spans="1:23" x14ac:dyDescent="0.25">
      <c r="A3731" t="s">
        <v>22468</v>
      </c>
      <c r="B3731">
        <v>1</v>
      </c>
      <c r="C3731" t="s">
        <v>22469</v>
      </c>
      <c r="D3731" t="s">
        <v>102</v>
      </c>
      <c r="F3731" t="s">
        <v>6199</v>
      </c>
      <c r="H3731" t="s">
        <v>6260</v>
      </c>
      <c r="I3731" t="s">
        <v>22469</v>
      </c>
      <c r="K3731">
        <v>1</v>
      </c>
      <c r="L3731" t="s">
        <v>22470</v>
      </c>
      <c r="M3731" t="s">
        <v>11578</v>
      </c>
      <c r="O3731" t="s">
        <v>22471</v>
      </c>
      <c r="P3731" t="s">
        <v>102</v>
      </c>
      <c r="T3731" t="s">
        <v>6264</v>
      </c>
    </row>
    <row r="3732" spans="1:23" x14ac:dyDescent="0.25">
      <c r="A3732" t="s">
        <v>22472</v>
      </c>
      <c r="B3732">
        <v>1</v>
      </c>
      <c r="C3732" t="s">
        <v>22473</v>
      </c>
      <c r="D3732" t="s">
        <v>29</v>
      </c>
      <c r="F3732" t="s">
        <v>6199</v>
      </c>
      <c r="G3732">
        <v>6</v>
      </c>
      <c r="H3732" t="s">
        <v>6296</v>
      </c>
      <c r="I3732" t="s">
        <v>22473</v>
      </c>
      <c r="K3732">
        <v>2</v>
      </c>
      <c r="L3732" t="s">
        <v>6901</v>
      </c>
      <c r="M3732" t="s">
        <v>10054</v>
      </c>
      <c r="N3732">
        <v>26</v>
      </c>
      <c r="O3732" t="s">
        <v>22474</v>
      </c>
      <c r="P3732" t="s">
        <v>29</v>
      </c>
      <c r="T3732" t="s">
        <v>6212</v>
      </c>
      <c r="V3732" t="s">
        <v>22201</v>
      </c>
    </row>
    <row r="3733" spans="1:23" x14ac:dyDescent="0.25">
      <c r="A3733" t="s">
        <v>22475</v>
      </c>
      <c r="B3733">
        <v>1</v>
      </c>
      <c r="C3733" t="s">
        <v>22476</v>
      </c>
      <c r="D3733" t="s">
        <v>126</v>
      </c>
      <c r="F3733" t="s">
        <v>6199</v>
      </c>
      <c r="G3733">
        <v>40</v>
      </c>
      <c r="H3733" t="s">
        <v>2866</v>
      </c>
      <c r="I3733" t="s">
        <v>22476</v>
      </c>
      <c r="J3733">
        <v>28485</v>
      </c>
      <c r="K3733">
        <v>0</v>
      </c>
      <c r="L3733" t="s">
        <v>21803</v>
      </c>
      <c r="M3733" t="s">
        <v>7906</v>
      </c>
      <c r="O3733" t="s">
        <v>22477</v>
      </c>
      <c r="P3733" t="s">
        <v>126</v>
      </c>
      <c r="T3733" t="s">
        <v>6355</v>
      </c>
      <c r="U3733" t="s">
        <v>2208</v>
      </c>
    </row>
    <row r="3734" spans="1:23" x14ac:dyDescent="0.25">
      <c r="A3734" t="s">
        <v>22478</v>
      </c>
      <c r="B3734">
        <v>1</v>
      </c>
      <c r="C3734" t="s">
        <v>22479</v>
      </c>
      <c r="D3734" t="s">
        <v>102</v>
      </c>
      <c r="F3734" t="s">
        <v>6199</v>
      </c>
      <c r="G3734">
        <v>5</v>
      </c>
      <c r="H3734" t="s">
        <v>6471</v>
      </c>
      <c r="I3734" t="s">
        <v>22479</v>
      </c>
      <c r="J3734">
        <v>24471</v>
      </c>
      <c r="K3734">
        <v>3</v>
      </c>
      <c r="L3734" t="s">
        <v>6368</v>
      </c>
      <c r="M3734" t="s">
        <v>7515</v>
      </c>
      <c r="N3734">
        <v>26</v>
      </c>
      <c r="O3734" t="s">
        <v>22480</v>
      </c>
      <c r="P3734" t="s">
        <v>102</v>
      </c>
      <c r="S3734">
        <v>12</v>
      </c>
      <c r="T3734" t="s">
        <v>6212</v>
      </c>
      <c r="U3734" t="s">
        <v>92</v>
      </c>
      <c r="V3734" t="s">
        <v>22481</v>
      </c>
    </row>
    <row r="3735" spans="1:23" x14ac:dyDescent="0.25">
      <c r="A3735" t="s">
        <v>22482</v>
      </c>
      <c r="B3735">
        <v>1</v>
      </c>
      <c r="C3735" t="s">
        <v>22483</v>
      </c>
      <c r="D3735" t="s">
        <v>29</v>
      </c>
      <c r="F3735" t="s">
        <v>6231</v>
      </c>
      <c r="G3735">
        <v>15</v>
      </c>
      <c r="H3735" t="s">
        <v>6611</v>
      </c>
      <c r="I3735" t="s">
        <v>22483</v>
      </c>
      <c r="J3735">
        <v>21866</v>
      </c>
      <c r="K3735">
        <v>3</v>
      </c>
      <c r="L3735" t="s">
        <v>6665</v>
      </c>
      <c r="M3735" t="s">
        <v>22484</v>
      </c>
      <c r="N3735">
        <v>28</v>
      </c>
      <c r="O3735" t="s">
        <v>22485</v>
      </c>
      <c r="P3735" t="s">
        <v>29</v>
      </c>
      <c r="R3735">
        <v>3040206</v>
      </c>
      <c r="T3735" t="s">
        <v>6219</v>
      </c>
      <c r="V3735" t="s">
        <v>22486</v>
      </c>
      <c r="W3735">
        <v>32662</v>
      </c>
    </row>
    <row r="3736" spans="1:23" x14ac:dyDescent="0.25">
      <c r="A3736" t="s">
        <v>22487</v>
      </c>
      <c r="B3736">
        <v>1</v>
      </c>
      <c r="C3736" t="s">
        <v>22488</v>
      </c>
      <c r="D3736" t="s">
        <v>6610</v>
      </c>
      <c r="F3736" t="s">
        <v>6199</v>
      </c>
      <c r="H3736" t="s">
        <v>6636</v>
      </c>
      <c r="I3736" t="s">
        <v>22488</v>
      </c>
      <c r="K3736">
        <v>1</v>
      </c>
      <c r="L3736" t="s">
        <v>17215</v>
      </c>
      <c r="M3736" t="s">
        <v>7224</v>
      </c>
      <c r="N3736">
        <v>26</v>
      </c>
      <c r="O3736" t="s">
        <v>22489</v>
      </c>
      <c r="P3736" t="s">
        <v>6610</v>
      </c>
      <c r="T3736" t="s">
        <v>6204</v>
      </c>
      <c r="V3736" t="s">
        <v>22490</v>
      </c>
    </row>
    <row r="3737" spans="1:23" x14ac:dyDescent="0.25">
      <c r="A3737" t="s">
        <v>1928</v>
      </c>
      <c r="B3737">
        <v>1</v>
      </c>
      <c r="C3737" t="s">
        <v>22491</v>
      </c>
      <c r="D3737" t="s">
        <v>126</v>
      </c>
      <c r="F3737" t="s">
        <v>6199</v>
      </c>
      <c r="G3737">
        <v>47</v>
      </c>
      <c r="H3737" t="s">
        <v>6658</v>
      </c>
      <c r="I3737" t="s">
        <v>22491</v>
      </c>
      <c r="J3737">
        <v>21798</v>
      </c>
      <c r="K3737">
        <v>6</v>
      </c>
      <c r="L3737" t="s">
        <v>18634</v>
      </c>
      <c r="M3737" t="s">
        <v>22492</v>
      </c>
      <c r="N3737">
        <v>29</v>
      </c>
      <c r="O3737" t="s">
        <v>22493</v>
      </c>
      <c r="P3737" t="s">
        <v>126</v>
      </c>
      <c r="R3737">
        <v>3914151</v>
      </c>
      <c r="S3737">
        <v>5</v>
      </c>
      <c r="T3737" t="s">
        <v>6212</v>
      </c>
      <c r="U3737" t="s">
        <v>68</v>
      </c>
      <c r="V3737" t="s">
        <v>22494</v>
      </c>
      <c r="W3737">
        <v>32764</v>
      </c>
    </row>
    <row r="3738" spans="1:23" x14ac:dyDescent="0.25">
      <c r="A3738" t="s">
        <v>22495</v>
      </c>
      <c r="B3738">
        <v>1</v>
      </c>
      <c r="C3738" t="s">
        <v>22496</v>
      </c>
      <c r="D3738" t="s">
        <v>126</v>
      </c>
      <c r="F3738" t="s">
        <v>6199</v>
      </c>
      <c r="G3738">
        <v>82</v>
      </c>
      <c r="H3738" t="s">
        <v>6658</v>
      </c>
      <c r="I3738" t="s">
        <v>22496</v>
      </c>
      <c r="K3738">
        <v>1</v>
      </c>
      <c r="L3738" t="s">
        <v>22497</v>
      </c>
      <c r="M3738" t="s">
        <v>7906</v>
      </c>
      <c r="N3738">
        <v>24</v>
      </c>
      <c r="O3738" t="s">
        <v>22498</v>
      </c>
      <c r="P3738" t="s">
        <v>126</v>
      </c>
      <c r="T3738" t="s">
        <v>6227</v>
      </c>
      <c r="V3738" t="s">
        <v>9883</v>
      </c>
    </row>
    <row r="3739" spans="1:23" x14ac:dyDescent="0.25">
      <c r="A3739" t="s">
        <v>22499</v>
      </c>
      <c r="B3739">
        <v>1</v>
      </c>
      <c r="C3739" t="s">
        <v>7069</v>
      </c>
      <c r="D3739" t="s">
        <v>6787</v>
      </c>
      <c r="F3739" t="s">
        <v>6231</v>
      </c>
      <c r="G3739">
        <v>34</v>
      </c>
      <c r="H3739" t="s">
        <v>6215</v>
      </c>
      <c r="I3739" t="s">
        <v>7069</v>
      </c>
      <c r="J3739">
        <v>6295</v>
      </c>
      <c r="K3739">
        <v>9</v>
      </c>
      <c r="L3739" t="s">
        <v>22500</v>
      </c>
      <c r="M3739" t="s">
        <v>12817</v>
      </c>
      <c r="N3739">
        <v>33</v>
      </c>
      <c r="O3739" t="s">
        <v>22501</v>
      </c>
      <c r="P3739" t="s">
        <v>64</v>
      </c>
      <c r="R3739">
        <v>10057</v>
      </c>
      <c r="T3739" t="s">
        <v>7359</v>
      </c>
      <c r="V3739" t="s">
        <v>22502</v>
      </c>
    </row>
    <row r="3740" spans="1:23" x14ac:dyDescent="0.25">
      <c r="A3740" t="s">
        <v>22503</v>
      </c>
      <c r="B3740">
        <v>1</v>
      </c>
      <c r="C3740" t="s">
        <v>22504</v>
      </c>
      <c r="D3740" t="s">
        <v>64</v>
      </c>
      <c r="E3740" t="s">
        <v>22505</v>
      </c>
      <c r="F3740" t="s">
        <v>6199</v>
      </c>
      <c r="G3740">
        <v>39</v>
      </c>
      <c r="H3740" t="s">
        <v>6697</v>
      </c>
      <c r="I3740" t="s">
        <v>22504</v>
      </c>
      <c r="J3740">
        <v>20472</v>
      </c>
      <c r="K3740">
        <v>4</v>
      </c>
      <c r="L3740" t="s">
        <v>15588</v>
      </c>
      <c r="M3740" t="s">
        <v>6885</v>
      </c>
      <c r="N3740">
        <v>26</v>
      </c>
      <c r="O3740" t="s">
        <v>22506</v>
      </c>
      <c r="P3740" t="s">
        <v>64</v>
      </c>
      <c r="R3740">
        <v>3116563</v>
      </c>
      <c r="T3740" t="s">
        <v>6446</v>
      </c>
      <c r="V3740" t="s">
        <v>22507</v>
      </c>
      <c r="W3740">
        <v>31278</v>
      </c>
    </row>
    <row r="3741" spans="1:23" x14ac:dyDescent="0.25">
      <c r="A3741" t="s">
        <v>22508</v>
      </c>
      <c r="B3741">
        <v>1</v>
      </c>
      <c r="C3741" t="s">
        <v>22509</v>
      </c>
      <c r="D3741" t="s">
        <v>126</v>
      </c>
      <c r="F3741" t="s">
        <v>6199</v>
      </c>
      <c r="G3741">
        <v>72</v>
      </c>
      <c r="H3741" t="s">
        <v>6658</v>
      </c>
      <c r="I3741" t="s">
        <v>22509</v>
      </c>
      <c r="K3741">
        <v>2</v>
      </c>
      <c r="L3741" t="s">
        <v>22510</v>
      </c>
      <c r="M3741" t="s">
        <v>22511</v>
      </c>
      <c r="N3741">
        <v>25</v>
      </c>
      <c r="O3741" t="s">
        <v>22512</v>
      </c>
      <c r="P3741" t="s">
        <v>126</v>
      </c>
      <c r="T3741" t="s">
        <v>6363</v>
      </c>
      <c r="V3741" t="s">
        <v>7353</v>
      </c>
    </row>
    <row r="3742" spans="1:23" x14ac:dyDescent="0.25">
      <c r="A3742" t="s">
        <v>22513</v>
      </c>
      <c r="B3742">
        <v>1</v>
      </c>
      <c r="C3742" t="s">
        <v>22514</v>
      </c>
      <c r="D3742" t="s">
        <v>64</v>
      </c>
      <c r="E3742" t="s">
        <v>22515</v>
      </c>
      <c r="F3742" t="s">
        <v>6199</v>
      </c>
      <c r="G3742">
        <v>34</v>
      </c>
      <c r="H3742" t="s">
        <v>6739</v>
      </c>
      <c r="I3742" t="s">
        <v>22514</v>
      </c>
      <c r="J3742">
        <v>20562</v>
      </c>
      <c r="K3742">
        <v>4</v>
      </c>
      <c r="L3742" t="s">
        <v>22516</v>
      </c>
      <c r="M3742" t="s">
        <v>10888</v>
      </c>
      <c r="N3742">
        <v>26</v>
      </c>
      <c r="O3742" t="s">
        <v>22517</v>
      </c>
      <c r="P3742" t="s">
        <v>64</v>
      </c>
      <c r="R3742">
        <v>3928461</v>
      </c>
      <c r="T3742" t="s">
        <v>6346</v>
      </c>
      <c r="V3742" t="s">
        <v>20401</v>
      </c>
      <c r="W3742">
        <v>31425</v>
      </c>
    </row>
    <row r="3743" spans="1:23" x14ac:dyDescent="0.25">
      <c r="A3743" t="s">
        <v>337</v>
      </c>
      <c r="B3743">
        <v>1</v>
      </c>
      <c r="C3743" t="s">
        <v>5400</v>
      </c>
      <c r="D3743" t="s">
        <v>126</v>
      </c>
      <c r="E3743" t="s">
        <v>22518</v>
      </c>
      <c r="F3743" t="s">
        <v>6199</v>
      </c>
      <c r="G3743">
        <v>81</v>
      </c>
      <c r="H3743" t="s">
        <v>7206</v>
      </c>
      <c r="I3743" t="s">
        <v>5400</v>
      </c>
      <c r="J3743">
        <v>18990</v>
      </c>
      <c r="K3743">
        <v>9</v>
      </c>
      <c r="L3743" t="s">
        <v>22519</v>
      </c>
      <c r="M3743" t="s">
        <v>6796</v>
      </c>
      <c r="N3743">
        <v>30</v>
      </c>
      <c r="O3743" t="s">
        <v>22520</v>
      </c>
      <c r="P3743" t="s">
        <v>126</v>
      </c>
      <c r="R3743">
        <v>3054212</v>
      </c>
      <c r="T3743" t="s">
        <v>6204</v>
      </c>
      <c r="V3743" t="s">
        <v>22521</v>
      </c>
      <c r="W3743">
        <v>30213</v>
      </c>
    </row>
    <row r="3744" spans="1:23" x14ac:dyDescent="0.25">
      <c r="A3744" t="s">
        <v>22522</v>
      </c>
      <c r="B3744">
        <v>1</v>
      </c>
      <c r="C3744" t="s">
        <v>22523</v>
      </c>
      <c r="D3744" t="s">
        <v>29</v>
      </c>
      <c r="F3744" t="s">
        <v>6199</v>
      </c>
      <c r="G3744">
        <v>16</v>
      </c>
      <c r="H3744" t="s">
        <v>6232</v>
      </c>
      <c r="I3744" t="s">
        <v>22523</v>
      </c>
      <c r="K3744">
        <v>1</v>
      </c>
      <c r="L3744" t="s">
        <v>8489</v>
      </c>
      <c r="M3744" t="s">
        <v>22524</v>
      </c>
      <c r="N3744">
        <v>25</v>
      </c>
      <c r="O3744" t="s">
        <v>22525</v>
      </c>
      <c r="P3744" t="s">
        <v>29</v>
      </c>
      <c r="T3744" t="s">
        <v>6355</v>
      </c>
      <c r="V3744" t="s">
        <v>16195</v>
      </c>
    </row>
    <row r="3745" spans="1:23" x14ac:dyDescent="0.25">
      <c r="A3745" t="s">
        <v>1440</v>
      </c>
      <c r="B3745">
        <v>1</v>
      </c>
      <c r="C3745" t="s">
        <v>1439</v>
      </c>
      <c r="D3745" t="s">
        <v>102</v>
      </c>
      <c r="F3745" t="s">
        <v>6199</v>
      </c>
      <c r="G3745">
        <v>12</v>
      </c>
      <c r="H3745" t="s">
        <v>6232</v>
      </c>
      <c r="I3745" t="s">
        <v>1439</v>
      </c>
      <c r="J3745">
        <v>26747</v>
      </c>
      <c r="K3745">
        <v>0</v>
      </c>
      <c r="L3745" t="s">
        <v>10847</v>
      </c>
      <c r="M3745" t="s">
        <v>6703</v>
      </c>
      <c r="N3745">
        <v>22</v>
      </c>
      <c r="O3745" t="s">
        <v>22526</v>
      </c>
      <c r="P3745" t="s">
        <v>102</v>
      </c>
      <c r="S3745">
        <v>3</v>
      </c>
      <c r="T3745" t="s">
        <v>6227</v>
      </c>
      <c r="U3745" t="s">
        <v>2268</v>
      </c>
      <c r="V3745" t="s">
        <v>22527</v>
      </c>
    </row>
    <row r="3746" spans="1:23" x14ac:dyDescent="0.25">
      <c r="A3746" t="s">
        <v>1383</v>
      </c>
      <c r="B3746">
        <v>1</v>
      </c>
      <c r="C3746" t="s">
        <v>1382</v>
      </c>
      <c r="D3746" t="s">
        <v>102</v>
      </c>
      <c r="F3746" t="s">
        <v>6199</v>
      </c>
      <c r="G3746">
        <v>4</v>
      </c>
      <c r="H3746" t="s">
        <v>6697</v>
      </c>
      <c r="I3746" t="s">
        <v>1382</v>
      </c>
      <c r="J3746">
        <v>23170</v>
      </c>
      <c r="K3746">
        <v>4</v>
      </c>
      <c r="L3746" t="s">
        <v>22528</v>
      </c>
      <c r="M3746" t="s">
        <v>7364</v>
      </c>
      <c r="N3746">
        <v>25</v>
      </c>
      <c r="O3746" t="s">
        <v>22529</v>
      </c>
      <c r="P3746" t="s">
        <v>102</v>
      </c>
      <c r="S3746">
        <v>2</v>
      </c>
      <c r="T3746" t="s">
        <v>6454</v>
      </c>
      <c r="U3746" t="s">
        <v>2241</v>
      </c>
      <c r="V3746" t="s">
        <v>18882</v>
      </c>
    </row>
    <row r="3747" spans="1:23" x14ac:dyDescent="0.25">
      <c r="A3747" t="s">
        <v>22530</v>
      </c>
      <c r="B3747">
        <v>1</v>
      </c>
      <c r="C3747" t="s">
        <v>22531</v>
      </c>
      <c r="D3747" t="s">
        <v>64</v>
      </c>
      <c r="F3747" t="s">
        <v>6199</v>
      </c>
      <c r="G3747">
        <v>36</v>
      </c>
      <c r="H3747" t="s">
        <v>7944</v>
      </c>
      <c r="I3747" t="s">
        <v>22531</v>
      </c>
      <c r="J3747">
        <v>25120</v>
      </c>
      <c r="K3747">
        <v>2</v>
      </c>
      <c r="L3747" t="s">
        <v>22532</v>
      </c>
      <c r="M3747" t="s">
        <v>7364</v>
      </c>
      <c r="N3747">
        <v>26</v>
      </c>
      <c r="O3747" t="s">
        <v>22533</v>
      </c>
      <c r="P3747" t="s">
        <v>64</v>
      </c>
      <c r="Q3747" t="s">
        <v>6922</v>
      </c>
      <c r="T3747" t="s">
        <v>6454</v>
      </c>
      <c r="V3747" t="s">
        <v>22534</v>
      </c>
    </row>
    <row r="3748" spans="1:23" x14ac:dyDescent="0.25">
      <c r="A3748" t="s">
        <v>22535</v>
      </c>
      <c r="B3748">
        <v>1</v>
      </c>
      <c r="C3748" t="s">
        <v>22536</v>
      </c>
      <c r="D3748" t="s">
        <v>29</v>
      </c>
      <c r="F3748" t="s">
        <v>6199</v>
      </c>
      <c r="G3748">
        <v>0</v>
      </c>
      <c r="H3748" t="s">
        <v>6658</v>
      </c>
      <c r="I3748" t="s">
        <v>22536</v>
      </c>
      <c r="J3748">
        <v>18322</v>
      </c>
      <c r="K3748">
        <v>9</v>
      </c>
      <c r="L3748" t="s">
        <v>7176</v>
      </c>
      <c r="M3748" t="s">
        <v>22537</v>
      </c>
      <c r="N3748">
        <v>31</v>
      </c>
      <c r="O3748" t="s">
        <v>22538</v>
      </c>
      <c r="P3748" t="s">
        <v>29</v>
      </c>
      <c r="R3748">
        <v>2577244</v>
      </c>
      <c r="T3748" t="s">
        <v>6227</v>
      </c>
      <c r="V3748" t="s">
        <v>22539</v>
      </c>
      <c r="W3748">
        <v>29515</v>
      </c>
    </row>
    <row r="3749" spans="1:23" x14ac:dyDescent="0.25">
      <c r="A3749" t="s">
        <v>2368</v>
      </c>
      <c r="B3749">
        <v>1</v>
      </c>
      <c r="C3749" t="s">
        <v>2723</v>
      </c>
      <c r="D3749" t="s">
        <v>126</v>
      </c>
      <c r="F3749" t="s">
        <v>6199</v>
      </c>
      <c r="G3749">
        <v>85</v>
      </c>
      <c r="H3749" t="s">
        <v>2866</v>
      </c>
      <c r="I3749" t="s">
        <v>2723</v>
      </c>
      <c r="J3749">
        <v>23650</v>
      </c>
      <c r="K3749">
        <v>4</v>
      </c>
      <c r="L3749" t="s">
        <v>12051</v>
      </c>
      <c r="M3749" t="s">
        <v>22540</v>
      </c>
      <c r="N3749">
        <v>28</v>
      </c>
      <c r="O3749" t="s">
        <v>22541</v>
      </c>
      <c r="P3749" t="s">
        <v>126</v>
      </c>
      <c r="S3749">
        <v>6</v>
      </c>
      <c r="T3749" t="s">
        <v>6363</v>
      </c>
      <c r="U3749" t="s">
        <v>2248</v>
      </c>
      <c r="V3749" t="s">
        <v>22542</v>
      </c>
    </row>
    <row r="3750" spans="1:23" x14ac:dyDescent="0.25">
      <c r="A3750" t="s">
        <v>22543</v>
      </c>
      <c r="B3750">
        <v>1</v>
      </c>
      <c r="C3750" t="s">
        <v>22544</v>
      </c>
      <c r="D3750" t="s">
        <v>126</v>
      </c>
      <c r="F3750" t="s">
        <v>6199</v>
      </c>
      <c r="G3750">
        <v>43</v>
      </c>
      <c r="H3750" t="s">
        <v>6208</v>
      </c>
      <c r="I3750" t="s">
        <v>22544</v>
      </c>
      <c r="J3750">
        <v>28164</v>
      </c>
      <c r="K3750">
        <v>0</v>
      </c>
      <c r="L3750" t="s">
        <v>14998</v>
      </c>
      <c r="M3750" t="s">
        <v>22545</v>
      </c>
      <c r="N3750">
        <v>24</v>
      </c>
      <c r="O3750" t="s">
        <v>22546</v>
      </c>
      <c r="P3750" t="s">
        <v>126</v>
      </c>
      <c r="T3750" t="s">
        <v>6227</v>
      </c>
      <c r="U3750" t="s">
        <v>2229</v>
      </c>
      <c r="V3750" t="s">
        <v>13295</v>
      </c>
    </row>
    <row r="3751" spans="1:23" x14ac:dyDescent="0.25">
      <c r="A3751" t="s">
        <v>22547</v>
      </c>
      <c r="B3751">
        <v>1</v>
      </c>
      <c r="C3751" t="s">
        <v>22548</v>
      </c>
      <c r="D3751" t="s">
        <v>31</v>
      </c>
      <c r="F3751" t="s">
        <v>6231</v>
      </c>
      <c r="G3751">
        <v>2</v>
      </c>
      <c r="H3751" t="s">
        <v>6868</v>
      </c>
      <c r="I3751" t="s">
        <v>22548</v>
      </c>
      <c r="J3751">
        <v>14929</v>
      </c>
      <c r="K3751">
        <v>1</v>
      </c>
      <c r="L3751" t="s">
        <v>6240</v>
      </c>
      <c r="M3751" t="s">
        <v>22549</v>
      </c>
      <c r="N3751">
        <v>28</v>
      </c>
      <c r="O3751" t="s">
        <v>22550</v>
      </c>
      <c r="P3751" t="s">
        <v>31</v>
      </c>
      <c r="R3751">
        <v>15776</v>
      </c>
      <c r="T3751" t="s">
        <v>6757</v>
      </c>
      <c r="V3751" t="s">
        <v>22551</v>
      </c>
    </row>
    <row r="3752" spans="1:23" x14ac:dyDescent="0.25">
      <c r="A3752" t="s">
        <v>22552</v>
      </c>
      <c r="B3752">
        <v>1</v>
      </c>
      <c r="C3752" t="s">
        <v>22553</v>
      </c>
      <c r="D3752" t="s">
        <v>64</v>
      </c>
      <c r="F3752" t="s">
        <v>6199</v>
      </c>
      <c r="G3752">
        <v>0</v>
      </c>
      <c r="H3752" t="s">
        <v>6672</v>
      </c>
      <c r="I3752" t="s">
        <v>22553</v>
      </c>
      <c r="J3752">
        <v>17382</v>
      </c>
      <c r="K3752">
        <v>10</v>
      </c>
      <c r="L3752" t="s">
        <v>6801</v>
      </c>
      <c r="M3752" t="s">
        <v>22554</v>
      </c>
      <c r="N3752">
        <v>36</v>
      </c>
      <c r="O3752" t="s">
        <v>22555</v>
      </c>
      <c r="P3752" t="s">
        <v>64</v>
      </c>
      <c r="T3752" t="s">
        <v>6264</v>
      </c>
      <c r="V3752" t="s">
        <v>22556</v>
      </c>
      <c r="W3752">
        <v>29039</v>
      </c>
    </row>
    <row r="3753" spans="1:23" x14ac:dyDescent="0.25">
      <c r="A3753" t="s">
        <v>1596</v>
      </c>
      <c r="B3753">
        <v>1</v>
      </c>
      <c r="C3753" t="s">
        <v>1595</v>
      </c>
      <c r="D3753" t="s">
        <v>64</v>
      </c>
      <c r="F3753" t="s">
        <v>6199</v>
      </c>
      <c r="G3753">
        <v>20</v>
      </c>
      <c r="H3753" t="s">
        <v>6629</v>
      </c>
      <c r="I3753" t="s">
        <v>1595</v>
      </c>
      <c r="J3753">
        <v>25886</v>
      </c>
      <c r="K3753">
        <v>0</v>
      </c>
      <c r="L3753" t="s">
        <v>14474</v>
      </c>
      <c r="M3753" t="s">
        <v>13178</v>
      </c>
      <c r="N3753">
        <v>22</v>
      </c>
      <c r="O3753" t="s">
        <v>22557</v>
      </c>
      <c r="P3753" t="s">
        <v>64</v>
      </c>
      <c r="S3753">
        <v>3</v>
      </c>
      <c r="T3753" t="s">
        <v>6454</v>
      </c>
      <c r="U3753" t="s">
        <v>2248</v>
      </c>
      <c r="V3753" t="s">
        <v>10138</v>
      </c>
    </row>
    <row r="3754" spans="1:23" x14ac:dyDescent="0.25">
      <c r="A3754" t="s">
        <v>2382</v>
      </c>
      <c r="B3754">
        <v>1</v>
      </c>
      <c r="C3754" t="s">
        <v>2733</v>
      </c>
      <c r="D3754" t="s">
        <v>102</v>
      </c>
      <c r="F3754" t="s">
        <v>6199</v>
      </c>
      <c r="G3754">
        <v>19</v>
      </c>
      <c r="H3754" t="s">
        <v>6383</v>
      </c>
      <c r="I3754" t="s">
        <v>2733</v>
      </c>
      <c r="J3754">
        <v>24743</v>
      </c>
      <c r="K3754">
        <v>3</v>
      </c>
      <c r="L3754" t="s">
        <v>8974</v>
      </c>
      <c r="M3754" t="s">
        <v>6796</v>
      </c>
      <c r="N3754">
        <v>28</v>
      </c>
      <c r="O3754" t="s">
        <v>22558</v>
      </c>
      <c r="P3754" t="s">
        <v>102</v>
      </c>
      <c r="S3754">
        <v>5</v>
      </c>
      <c r="T3754" t="s">
        <v>6446</v>
      </c>
      <c r="U3754" t="s">
        <v>72</v>
      </c>
      <c r="V3754" t="s">
        <v>22559</v>
      </c>
    </row>
    <row r="3755" spans="1:23" x14ac:dyDescent="0.25">
      <c r="A3755" t="s">
        <v>1803</v>
      </c>
      <c r="B3755">
        <v>1</v>
      </c>
      <c r="C3755" t="s">
        <v>2636</v>
      </c>
      <c r="D3755" t="s">
        <v>102</v>
      </c>
      <c r="F3755" t="s">
        <v>6199</v>
      </c>
      <c r="G3755">
        <v>12</v>
      </c>
      <c r="H3755" t="s">
        <v>6776</v>
      </c>
      <c r="I3755" t="s">
        <v>2636</v>
      </c>
      <c r="J3755">
        <v>21739</v>
      </c>
      <c r="K3755">
        <v>6</v>
      </c>
      <c r="L3755" t="s">
        <v>22560</v>
      </c>
      <c r="M3755" t="s">
        <v>11800</v>
      </c>
      <c r="N3755">
        <v>30</v>
      </c>
      <c r="O3755" t="s">
        <v>22561</v>
      </c>
      <c r="P3755" t="s">
        <v>102</v>
      </c>
      <c r="R3755">
        <v>3930066</v>
      </c>
      <c r="S3755">
        <v>4</v>
      </c>
      <c r="T3755" t="s">
        <v>6219</v>
      </c>
      <c r="U3755" t="s">
        <v>2208</v>
      </c>
      <c r="V3755" t="s">
        <v>22562</v>
      </c>
      <c r="W3755">
        <v>32727</v>
      </c>
    </row>
    <row r="3756" spans="1:23" x14ac:dyDescent="0.25">
      <c r="A3756" t="s">
        <v>22563</v>
      </c>
      <c r="B3756">
        <v>1</v>
      </c>
      <c r="C3756" t="s">
        <v>22564</v>
      </c>
      <c r="D3756" t="s">
        <v>31</v>
      </c>
      <c r="F3756" t="s">
        <v>6199</v>
      </c>
      <c r="G3756">
        <v>0</v>
      </c>
      <c r="H3756" t="s">
        <v>6336</v>
      </c>
      <c r="I3756" t="s">
        <v>22564</v>
      </c>
      <c r="K3756">
        <v>1</v>
      </c>
      <c r="L3756" t="s">
        <v>6560</v>
      </c>
      <c r="M3756" t="s">
        <v>22565</v>
      </c>
      <c r="N3756">
        <v>24</v>
      </c>
      <c r="O3756" t="s">
        <v>22566</v>
      </c>
      <c r="P3756" t="s">
        <v>31</v>
      </c>
      <c r="T3756" t="s">
        <v>6346</v>
      </c>
      <c r="V3756" t="s">
        <v>22567</v>
      </c>
    </row>
    <row r="3757" spans="1:23" x14ac:dyDescent="0.25">
      <c r="A3757" t="s">
        <v>22568</v>
      </c>
      <c r="B3757">
        <v>1</v>
      </c>
      <c r="C3757" t="s">
        <v>22569</v>
      </c>
      <c r="D3757" t="s">
        <v>102</v>
      </c>
      <c r="E3757" t="s">
        <v>22570</v>
      </c>
      <c r="F3757" t="s">
        <v>6199</v>
      </c>
      <c r="G3757">
        <v>86</v>
      </c>
      <c r="H3757" t="s">
        <v>6260</v>
      </c>
      <c r="I3757" t="s">
        <v>22569</v>
      </c>
      <c r="J3757">
        <v>21078</v>
      </c>
      <c r="K3757">
        <v>5</v>
      </c>
      <c r="L3757" t="s">
        <v>6811</v>
      </c>
      <c r="M3757" t="s">
        <v>6796</v>
      </c>
      <c r="N3757">
        <v>27</v>
      </c>
      <c r="O3757" t="s">
        <v>22571</v>
      </c>
      <c r="P3757" t="s">
        <v>102</v>
      </c>
      <c r="R3757">
        <v>3929118</v>
      </c>
      <c r="T3757" t="s">
        <v>6219</v>
      </c>
      <c r="V3757" t="s">
        <v>22572</v>
      </c>
      <c r="W3757">
        <v>32533</v>
      </c>
    </row>
    <row r="3758" spans="1:23" x14ac:dyDescent="0.25">
      <c r="A3758" t="s">
        <v>22573</v>
      </c>
      <c r="B3758">
        <v>1</v>
      </c>
      <c r="C3758" t="s">
        <v>22574</v>
      </c>
      <c r="D3758" t="s">
        <v>6610</v>
      </c>
      <c r="F3758" t="s">
        <v>6231</v>
      </c>
      <c r="G3758">
        <v>3</v>
      </c>
      <c r="H3758" t="s">
        <v>7411</v>
      </c>
      <c r="I3758" t="s">
        <v>22574</v>
      </c>
      <c r="J3758">
        <v>19419</v>
      </c>
      <c r="K3758">
        <v>5</v>
      </c>
      <c r="L3758" t="s">
        <v>6869</v>
      </c>
      <c r="M3758" t="s">
        <v>12313</v>
      </c>
      <c r="N3758">
        <v>26</v>
      </c>
      <c r="O3758" t="s">
        <v>22575</v>
      </c>
      <c r="P3758" t="s">
        <v>6610</v>
      </c>
      <c r="R3758">
        <v>3060187</v>
      </c>
      <c r="T3758" t="s">
        <v>6204</v>
      </c>
      <c r="V3758" t="s">
        <v>22576</v>
      </c>
      <c r="W3758">
        <v>30597</v>
      </c>
    </row>
    <row r="3759" spans="1:23" x14ac:dyDescent="0.25">
      <c r="A3759" t="s">
        <v>22577</v>
      </c>
      <c r="B3759">
        <v>1</v>
      </c>
      <c r="C3759" t="s">
        <v>22578</v>
      </c>
      <c r="D3759" t="s">
        <v>6787</v>
      </c>
      <c r="F3759" t="s">
        <v>6231</v>
      </c>
      <c r="G3759">
        <v>45</v>
      </c>
      <c r="H3759" t="s">
        <v>6399</v>
      </c>
      <c r="I3759" t="s">
        <v>22578</v>
      </c>
      <c r="J3759">
        <v>13141</v>
      </c>
      <c r="K3759">
        <v>5</v>
      </c>
      <c r="L3759" t="s">
        <v>7899</v>
      </c>
      <c r="M3759" t="s">
        <v>22579</v>
      </c>
      <c r="N3759">
        <v>29</v>
      </c>
      <c r="O3759" t="s">
        <v>22580</v>
      </c>
      <c r="P3759" t="s">
        <v>64</v>
      </c>
      <c r="R3759">
        <v>2268575</v>
      </c>
      <c r="T3759" t="s">
        <v>6324</v>
      </c>
      <c r="V3759" t="s">
        <v>22581</v>
      </c>
      <c r="W3759">
        <v>25505</v>
      </c>
    </row>
    <row r="3760" spans="1:23" x14ac:dyDescent="0.25">
      <c r="A3760" t="s">
        <v>961</v>
      </c>
      <c r="B3760">
        <v>1</v>
      </c>
      <c r="C3760" t="s">
        <v>22582</v>
      </c>
      <c r="D3760" t="s">
        <v>29</v>
      </c>
      <c r="E3760" t="s">
        <v>22583</v>
      </c>
      <c r="F3760" t="s">
        <v>6925</v>
      </c>
      <c r="G3760">
        <v>0</v>
      </c>
      <c r="H3760" t="s">
        <v>6405</v>
      </c>
      <c r="I3760" t="s">
        <v>22582</v>
      </c>
      <c r="J3760">
        <v>17927</v>
      </c>
      <c r="K3760">
        <v>6</v>
      </c>
      <c r="L3760" t="s">
        <v>6586</v>
      </c>
      <c r="M3760" t="s">
        <v>22584</v>
      </c>
      <c r="N3760">
        <v>26</v>
      </c>
      <c r="O3760" t="s">
        <v>22585</v>
      </c>
      <c r="P3760" t="s">
        <v>29</v>
      </c>
      <c r="R3760">
        <v>3057986</v>
      </c>
      <c r="T3760" t="s">
        <v>6227</v>
      </c>
      <c r="V3760" t="s">
        <v>21429</v>
      </c>
      <c r="W3760">
        <v>29284</v>
      </c>
    </row>
    <row r="3761" spans="1:23" x14ac:dyDescent="0.25">
      <c r="A3761" t="s">
        <v>22586</v>
      </c>
      <c r="B3761">
        <v>1</v>
      </c>
      <c r="C3761" t="s">
        <v>9999</v>
      </c>
      <c r="D3761" t="s">
        <v>6610</v>
      </c>
      <c r="F3761" t="s">
        <v>6231</v>
      </c>
      <c r="G3761">
        <v>9</v>
      </c>
      <c r="H3761" t="s">
        <v>6410</v>
      </c>
      <c r="I3761" t="s">
        <v>9999</v>
      </c>
      <c r="J3761">
        <v>7507</v>
      </c>
      <c r="K3761">
        <v>11</v>
      </c>
      <c r="L3761" t="s">
        <v>6433</v>
      </c>
      <c r="M3761" t="s">
        <v>22587</v>
      </c>
      <c r="N3761">
        <v>35</v>
      </c>
      <c r="O3761" t="s">
        <v>22588</v>
      </c>
      <c r="P3761" t="s">
        <v>6610</v>
      </c>
      <c r="R3761">
        <v>9263</v>
      </c>
      <c r="T3761" t="s">
        <v>6385</v>
      </c>
      <c r="V3761" t="s">
        <v>22589</v>
      </c>
      <c r="W3761">
        <v>7439</v>
      </c>
    </row>
    <row r="3762" spans="1:23" x14ac:dyDescent="0.25">
      <c r="A3762" t="s">
        <v>1341</v>
      </c>
      <c r="B3762">
        <v>1</v>
      </c>
      <c r="C3762" t="s">
        <v>1340</v>
      </c>
      <c r="D3762" t="s">
        <v>102</v>
      </c>
      <c r="F3762" t="s">
        <v>6199</v>
      </c>
      <c r="G3762">
        <v>6</v>
      </c>
      <c r="H3762" t="s">
        <v>6336</v>
      </c>
      <c r="I3762" t="s">
        <v>1340</v>
      </c>
      <c r="J3762">
        <v>26746</v>
      </c>
      <c r="K3762">
        <v>0</v>
      </c>
      <c r="L3762" t="s">
        <v>22590</v>
      </c>
      <c r="M3762" t="s">
        <v>14537</v>
      </c>
      <c r="N3762">
        <v>22</v>
      </c>
      <c r="O3762" t="s">
        <v>22591</v>
      </c>
      <c r="P3762" t="s">
        <v>102</v>
      </c>
      <c r="S3762">
        <v>3</v>
      </c>
      <c r="T3762" t="s">
        <v>6227</v>
      </c>
      <c r="U3762" t="s">
        <v>2221</v>
      </c>
      <c r="V3762" t="s">
        <v>22592</v>
      </c>
    </row>
    <row r="3763" spans="1:23" x14ac:dyDescent="0.25">
      <c r="A3763" t="s">
        <v>22593</v>
      </c>
      <c r="B3763">
        <v>1</v>
      </c>
      <c r="C3763" t="s">
        <v>22594</v>
      </c>
      <c r="D3763" t="s">
        <v>64</v>
      </c>
      <c r="F3763" t="s">
        <v>6199</v>
      </c>
      <c r="G3763">
        <v>43</v>
      </c>
      <c r="H3763" t="s">
        <v>6336</v>
      </c>
      <c r="I3763" t="s">
        <v>22594</v>
      </c>
      <c r="K3763">
        <v>1</v>
      </c>
      <c r="L3763" t="s">
        <v>8157</v>
      </c>
      <c r="M3763" t="s">
        <v>22595</v>
      </c>
      <c r="N3763">
        <v>25</v>
      </c>
      <c r="O3763" t="s">
        <v>22596</v>
      </c>
      <c r="P3763" t="s">
        <v>64</v>
      </c>
      <c r="T3763" t="s">
        <v>6313</v>
      </c>
      <c r="V3763" t="s">
        <v>22597</v>
      </c>
    </row>
    <row r="3764" spans="1:23" x14ac:dyDescent="0.25">
      <c r="A3764" t="s">
        <v>22598</v>
      </c>
      <c r="B3764">
        <v>1</v>
      </c>
      <c r="C3764" t="s">
        <v>22599</v>
      </c>
      <c r="D3764" t="s">
        <v>102</v>
      </c>
      <c r="F3764" t="s">
        <v>6199</v>
      </c>
      <c r="G3764">
        <v>82</v>
      </c>
      <c r="H3764" t="s">
        <v>6232</v>
      </c>
      <c r="I3764" t="s">
        <v>22599</v>
      </c>
      <c r="J3764">
        <v>17239</v>
      </c>
      <c r="K3764">
        <v>10</v>
      </c>
      <c r="L3764" t="s">
        <v>22600</v>
      </c>
      <c r="M3764" t="s">
        <v>7827</v>
      </c>
      <c r="N3764">
        <v>34</v>
      </c>
      <c r="O3764" t="s">
        <v>22601</v>
      </c>
      <c r="P3764" t="s">
        <v>102</v>
      </c>
      <c r="R3764">
        <v>2514119</v>
      </c>
      <c r="T3764" t="s">
        <v>6264</v>
      </c>
      <c r="V3764" t="s">
        <v>22602</v>
      </c>
      <c r="W3764">
        <v>28929</v>
      </c>
    </row>
    <row r="3765" spans="1:23" x14ac:dyDescent="0.25">
      <c r="A3765" t="s">
        <v>22603</v>
      </c>
      <c r="B3765">
        <v>1</v>
      </c>
      <c r="C3765" t="s">
        <v>22604</v>
      </c>
      <c r="D3765" t="s">
        <v>29</v>
      </c>
      <c r="F3765" t="s">
        <v>6231</v>
      </c>
      <c r="G3765">
        <v>3</v>
      </c>
      <c r="H3765" t="s">
        <v>7690</v>
      </c>
      <c r="I3765" t="s">
        <v>22604</v>
      </c>
      <c r="J3765">
        <v>16058</v>
      </c>
      <c r="K3765">
        <v>1</v>
      </c>
      <c r="L3765" t="s">
        <v>22605</v>
      </c>
      <c r="M3765" t="s">
        <v>9676</v>
      </c>
      <c r="N3765">
        <v>26</v>
      </c>
      <c r="O3765" t="s">
        <v>22606</v>
      </c>
      <c r="P3765" t="s">
        <v>29</v>
      </c>
      <c r="R3765">
        <v>16812</v>
      </c>
      <c r="T3765" t="s">
        <v>6371</v>
      </c>
      <c r="V3765" t="s">
        <v>22607</v>
      </c>
    </row>
    <row r="3766" spans="1:23" x14ac:dyDescent="0.25">
      <c r="A3766" t="s">
        <v>2366</v>
      </c>
      <c r="B3766">
        <v>1</v>
      </c>
      <c r="C3766" t="s">
        <v>2722</v>
      </c>
      <c r="D3766" t="s">
        <v>126</v>
      </c>
      <c r="F3766" t="s">
        <v>6199</v>
      </c>
      <c r="G3766">
        <v>85</v>
      </c>
      <c r="H3766" t="s">
        <v>2866</v>
      </c>
      <c r="I3766" t="s">
        <v>2722</v>
      </c>
      <c r="J3766">
        <v>23608</v>
      </c>
      <c r="K3766">
        <v>4</v>
      </c>
      <c r="L3766" t="s">
        <v>6620</v>
      </c>
      <c r="M3766" t="s">
        <v>15650</v>
      </c>
      <c r="N3766">
        <v>28</v>
      </c>
      <c r="O3766" t="s">
        <v>22608</v>
      </c>
      <c r="P3766" t="s">
        <v>126</v>
      </c>
      <c r="S3766">
        <v>4</v>
      </c>
      <c r="T3766" t="s">
        <v>6355</v>
      </c>
      <c r="U3766" t="s">
        <v>2246</v>
      </c>
      <c r="V3766" t="s">
        <v>15045</v>
      </c>
    </row>
    <row r="3767" spans="1:23" x14ac:dyDescent="0.25">
      <c r="A3767" t="s">
        <v>22609</v>
      </c>
      <c r="B3767">
        <v>1</v>
      </c>
      <c r="C3767" t="s">
        <v>22610</v>
      </c>
      <c r="D3767" t="s">
        <v>29</v>
      </c>
      <c r="E3767" t="s">
        <v>22611</v>
      </c>
      <c r="F3767" t="s">
        <v>6199</v>
      </c>
      <c r="G3767">
        <v>86</v>
      </c>
      <c r="H3767" t="s">
        <v>7128</v>
      </c>
      <c r="I3767" t="s">
        <v>22610</v>
      </c>
      <c r="J3767">
        <v>20222</v>
      </c>
      <c r="K3767">
        <v>4</v>
      </c>
      <c r="L3767" t="s">
        <v>11347</v>
      </c>
      <c r="M3767" t="s">
        <v>7095</v>
      </c>
      <c r="N3767">
        <v>27</v>
      </c>
      <c r="O3767" t="s">
        <v>22612</v>
      </c>
      <c r="P3767" t="s">
        <v>29</v>
      </c>
      <c r="R3767">
        <v>3053315</v>
      </c>
      <c r="T3767" t="s">
        <v>6264</v>
      </c>
      <c r="V3767" t="s">
        <v>22613</v>
      </c>
      <c r="W3767">
        <v>31351</v>
      </c>
    </row>
    <row r="3768" spans="1:23" x14ac:dyDescent="0.25">
      <c r="A3768" t="s">
        <v>22614</v>
      </c>
      <c r="B3768">
        <v>1</v>
      </c>
      <c r="C3768" t="s">
        <v>22615</v>
      </c>
      <c r="D3768" t="s">
        <v>6787</v>
      </c>
      <c r="E3768" t="s">
        <v>22616</v>
      </c>
      <c r="F3768" t="s">
        <v>6199</v>
      </c>
      <c r="G3768">
        <v>96</v>
      </c>
      <c r="H3768" t="s">
        <v>6629</v>
      </c>
      <c r="I3768" t="s">
        <v>22615</v>
      </c>
      <c r="J3768">
        <v>18713</v>
      </c>
      <c r="K3768">
        <v>6</v>
      </c>
      <c r="L3768" t="s">
        <v>6854</v>
      </c>
      <c r="M3768" t="s">
        <v>13178</v>
      </c>
      <c r="N3768">
        <v>28</v>
      </c>
      <c r="O3768" t="s">
        <v>22617</v>
      </c>
      <c r="P3768" t="s">
        <v>64</v>
      </c>
      <c r="R3768">
        <v>2572846</v>
      </c>
      <c r="T3768" t="s">
        <v>6212</v>
      </c>
      <c r="V3768" t="s">
        <v>22618</v>
      </c>
      <c r="W3768">
        <v>30021</v>
      </c>
    </row>
    <row r="3769" spans="1:23" x14ac:dyDescent="0.25">
      <c r="A3769" t="s">
        <v>22619</v>
      </c>
      <c r="B3769">
        <v>1</v>
      </c>
      <c r="C3769" t="s">
        <v>22620</v>
      </c>
      <c r="D3769" t="s">
        <v>102</v>
      </c>
      <c r="F3769" t="s">
        <v>6199</v>
      </c>
      <c r="G3769">
        <v>89</v>
      </c>
      <c r="H3769" t="s">
        <v>6421</v>
      </c>
      <c r="I3769" t="s">
        <v>22620</v>
      </c>
      <c r="J3769">
        <v>23725</v>
      </c>
      <c r="K3769">
        <v>4</v>
      </c>
      <c r="L3769" t="s">
        <v>14567</v>
      </c>
      <c r="M3769" t="s">
        <v>7591</v>
      </c>
      <c r="N3769">
        <v>27</v>
      </c>
      <c r="O3769" t="s">
        <v>22621</v>
      </c>
      <c r="P3769" t="s">
        <v>102</v>
      </c>
      <c r="S3769">
        <v>7</v>
      </c>
      <c r="T3769" t="s">
        <v>6219</v>
      </c>
      <c r="U3769" t="s">
        <v>94</v>
      </c>
      <c r="V3769" t="s">
        <v>6470</v>
      </c>
    </row>
    <row r="3770" spans="1:23" x14ac:dyDescent="0.25">
      <c r="A3770" t="s">
        <v>22622</v>
      </c>
      <c r="B3770">
        <v>1</v>
      </c>
      <c r="C3770" t="s">
        <v>22623</v>
      </c>
      <c r="D3770" t="s">
        <v>64</v>
      </c>
      <c r="F3770" t="s">
        <v>6199</v>
      </c>
      <c r="G3770">
        <v>34</v>
      </c>
      <c r="H3770" t="s">
        <v>7411</v>
      </c>
      <c r="I3770" t="s">
        <v>22623</v>
      </c>
      <c r="J3770">
        <v>26479</v>
      </c>
      <c r="K3770">
        <v>1</v>
      </c>
      <c r="L3770" t="s">
        <v>22624</v>
      </c>
      <c r="M3770" t="s">
        <v>22625</v>
      </c>
      <c r="N3770">
        <v>23</v>
      </c>
      <c r="O3770" t="s">
        <v>22626</v>
      </c>
      <c r="P3770" t="s">
        <v>64</v>
      </c>
      <c r="Q3770" t="s">
        <v>6922</v>
      </c>
      <c r="S3770">
        <v>6</v>
      </c>
      <c r="T3770" t="s">
        <v>6264</v>
      </c>
      <c r="U3770" t="s">
        <v>2213</v>
      </c>
      <c r="V3770" t="s">
        <v>22627</v>
      </c>
    </row>
    <row r="3771" spans="1:23" x14ac:dyDescent="0.25">
      <c r="A3771" t="s">
        <v>22628</v>
      </c>
      <c r="B3771">
        <v>1</v>
      </c>
      <c r="C3771" t="s">
        <v>22629</v>
      </c>
      <c r="D3771" t="s">
        <v>102</v>
      </c>
      <c r="F3771" t="s">
        <v>6231</v>
      </c>
      <c r="G3771">
        <v>18</v>
      </c>
      <c r="H3771" t="s">
        <v>6421</v>
      </c>
      <c r="I3771" t="s">
        <v>22629</v>
      </c>
      <c r="K3771">
        <v>2</v>
      </c>
      <c r="L3771" t="s">
        <v>22630</v>
      </c>
      <c r="M3771" t="s">
        <v>7899</v>
      </c>
      <c r="N3771">
        <v>25</v>
      </c>
      <c r="O3771" t="s">
        <v>22631</v>
      </c>
      <c r="P3771" t="s">
        <v>102</v>
      </c>
      <c r="T3771" t="s">
        <v>6204</v>
      </c>
      <c r="V3771" t="s">
        <v>22632</v>
      </c>
    </row>
    <row r="3772" spans="1:23" x14ac:dyDescent="0.25">
      <c r="A3772" t="s">
        <v>267</v>
      </c>
      <c r="B3772">
        <v>1</v>
      </c>
      <c r="C3772" t="s">
        <v>22633</v>
      </c>
      <c r="D3772" t="s">
        <v>64</v>
      </c>
      <c r="E3772" t="s">
        <v>22634</v>
      </c>
      <c r="F3772" t="s">
        <v>6199</v>
      </c>
      <c r="G3772">
        <v>37</v>
      </c>
      <c r="H3772" t="s">
        <v>7690</v>
      </c>
      <c r="I3772" t="s">
        <v>22633</v>
      </c>
      <c r="J3772">
        <v>16886</v>
      </c>
      <c r="K3772">
        <v>7</v>
      </c>
      <c r="L3772" t="s">
        <v>22635</v>
      </c>
      <c r="M3772" t="s">
        <v>10145</v>
      </c>
      <c r="N3772">
        <v>30</v>
      </c>
      <c r="O3772" t="s">
        <v>22636</v>
      </c>
      <c r="P3772" t="s">
        <v>64</v>
      </c>
      <c r="R3772">
        <v>2577253</v>
      </c>
      <c r="T3772" t="s">
        <v>6264</v>
      </c>
      <c r="V3772" t="s">
        <v>22637</v>
      </c>
      <c r="W3772">
        <v>28513</v>
      </c>
    </row>
    <row r="3773" spans="1:23" x14ac:dyDescent="0.25">
      <c r="A3773" t="s">
        <v>22638</v>
      </c>
      <c r="B3773">
        <v>1</v>
      </c>
      <c r="C3773" t="s">
        <v>22639</v>
      </c>
      <c r="D3773" t="s">
        <v>64</v>
      </c>
      <c r="F3773" t="s">
        <v>6199</v>
      </c>
      <c r="G3773">
        <v>30</v>
      </c>
      <c r="H3773" t="s">
        <v>6647</v>
      </c>
      <c r="I3773" t="s">
        <v>22639</v>
      </c>
      <c r="J3773">
        <v>25108</v>
      </c>
      <c r="K3773">
        <v>2</v>
      </c>
      <c r="L3773" t="s">
        <v>6433</v>
      </c>
      <c r="M3773" t="s">
        <v>17823</v>
      </c>
      <c r="N3773">
        <v>24</v>
      </c>
      <c r="O3773" t="s">
        <v>22640</v>
      </c>
      <c r="P3773" t="s">
        <v>64</v>
      </c>
      <c r="Q3773" t="s">
        <v>6922</v>
      </c>
      <c r="T3773" t="s">
        <v>6264</v>
      </c>
      <c r="V3773" t="s">
        <v>22641</v>
      </c>
    </row>
    <row r="3774" spans="1:23" x14ac:dyDescent="0.25">
      <c r="A3774" t="s">
        <v>22642</v>
      </c>
      <c r="B3774">
        <v>1</v>
      </c>
      <c r="C3774" t="s">
        <v>22643</v>
      </c>
      <c r="D3774" t="s">
        <v>102</v>
      </c>
      <c r="E3774" t="s">
        <v>22644</v>
      </c>
      <c r="F3774" t="s">
        <v>6199</v>
      </c>
      <c r="G3774">
        <v>86</v>
      </c>
      <c r="H3774" t="s">
        <v>6629</v>
      </c>
      <c r="I3774" t="s">
        <v>22643</v>
      </c>
      <c r="J3774">
        <v>21169</v>
      </c>
      <c r="K3774">
        <v>6</v>
      </c>
      <c r="L3774" t="s">
        <v>7956</v>
      </c>
      <c r="M3774" t="s">
        <v>6269</v>
      </c>
      <c r="N3774">
        <v>29</v>
      </c>
      <c r="O3774" t="s">
        <v>22645</v>
      </c>
      <c r="P3774" t="s">
        <v>102</v>
      </c>
      <c r="R3774">
        <v>4408988</v>
      </c>
      <c r="T3774" t="s">
        <v>6219</v>
      </c>
      <c r="V3774" t="s">
        <v>16237</v>
      </c>
      <c r="W3774">
        <v>32488</v>
      </c>
    </row>
    <row r="3775" spans="1:23" x14ac:dyDescent="0.25">
      <c r="A3775" t="s">
        <v>22646</v>
      </c>
      <c r="B3775">
        <v>1</v>
      </c>
      <c r="C3775" t="s">
        <v>22647</v>
      </c>
      <c r="D3775" t="s">
        <v>64</v>
      </c>
      <c r="F3775" t="s">
        <v>6231</v>
      </c>
      <c r="G3775">
        <v>21</v>
      </c>
      <c r="H3775" t="s">
        <v>6232</v>
      </c>
      <c r="I3775" t="s">
        <v>22647</v>
      </c>
      <c r="J3775">
        <v>11708</v>
      </c>
      <c r="K3775">
        <v>11</v>
      </c>
      <c r="L3775" t="s">
        <v>22648</v>
      </c>
      <c r="M3775" t="s">
        <v>16212</v>
      </c>
      <c r="N3775">
        <v>39</v>
      </c>
      <c r="O3775" t="s">
        <v>22649</v>
      </c>
      <c r="P3775" t="s">
        <v>64</v>
      </c>
      <c r="T3775" t="s">
        <v>7359</v>
      </c>
      <c r="V3775" t="s">
        <v>22650</v>
      </c>
    </row>
    <row r="3776" spans="1:23" x14ac:dyDescent="0.25">
      <c r="A3776" t="s">
        <v>22651</v>
      </c>
      <c r="B3776">
        <v>1</v>
      </c>
      <c r="C3776" t="s">
        <v>22652</v>
      </c>
      <c r="D3776" t="s">
        <v>102</v>
      </c>
      <c r="F3776" t="s">
        <v>6199</v>
      </c>
      <c r="G3776">
        <v>46</v>
      </c>
      <c r="H3776" t="s">
        <v>6383</v>
      </c>
      <c r="I3776" t="s">
        <v>22652</v>
      </c>
      <c r="K3776">
        <v>1</v>
      </c>
      <c r="L3776" t="s">
        <v>15391</v>
      </c>
      <c r="M3776" t="s">
        <v>8228</v>
      </c>
      <c r="O3776" t="s">
        <v>22653</v>
      </c>
      <c r="P3776" t="s">
        <v>102</v>
      </c>
      <c r="T3776" t="s">
        <v>6219</v>
      </c>
    </row>
    <row r="3777" spans="1:23" x14ac:dyDescent="0.25">
      <c r="A3777" t="s">
        <v>741</v>
      </c>
      <c r="B3777">
        <v>1</v>
      </c>
      <c r="C3777" t="s">
        <v>22654</v>
      </c>
      <c r="D3777" t="s">
        <v>102</v>
      </c>
      <c r="E3777" t="s">
        <v>22655</v>
      </c>
      <c r="F3777" t="s">
        <v>6231</v>
      </c>
      <c r="G3777">
        <v>84</v>
      </c>
      <c r="H3777" t="s">
        <v>6315</v>
      </c>
      <c r="I3777" t="s">
        <v>22654</v>
      </c>
      <c r="J3777">
        <v>19314</v>
      </c>
      <c r="K3777">
        <v>5</v>
      </c>
      <c r="L3777" t="s">
        <v>7619</v>
      </c>
      <c r="M3777" t="s">
        <v>22656</v>
      </c>
      <c r="N3777">
        <v>27</v>
      </c>
      <c r="O3777" t="s">
        <v>22657</v>
      </c>
      <c r="P3777" t="s">
        <v>102</v>
      </c>
      <c r="R3777">
        <v>3894883</v>
      </c>
      <c r="T3777" t="s">
        <v>6212</v>
      </c>
      <c r="U3777" t="s">
        <v>2251</v>
      </c>
      <c r="V3777" t="s">
        <v>22658</v>
      </c>
      <c r="W3777">
        <v>30637</v>
      </c>
    </row>
    <row r="3778" spans="1:23" x14ac:dyDescent="0.25">
      <c r="A3778" t="s">
        <v>443</v>
      </c>
      <c r="B3778">
        <v>1</v>
      </c>
      <c r="C3778" t="s">
        <v>22659</v>
      </c>
      <c r="D3778" t="s">
        <v>6787</v>
      </c>
      <c r="E3778" t="s">
        <v>22660</v>
      </c>
      <c r="F3778" t="s">
        <v>6231</v>
      </c>
      <c r="G3778">
        <v>49</v>
      </c>
      <c r="H3778" t="s">
        <v>6658</v>
      </c>
      <c r="I3778" t="s">
        <v>22659</v>
      </c>
      <c r="J3778">
        <v>14789</v>
      </c>
      <c r="K3778">
        <v>10</v>
      </c>
      <c r="L3778" t="s">
        <v>22661</v>
      </c>
      <c r="M3778" t="s">
        <v>22662</v>
      </c>
      <c r="N3778">
        <v>32</v>
      </c>
      <c r="O3778" t="s">
        <v>22663</v>
      </c>
      <c r="P3778" t="s">
        <v>64</v>
      </c>
      <c r="R3778">
        <v>15653</v>
      </c>
      <c r="T3778" t="s">
        <v>6219</v>
      </c>
      <c r="V3778" t="s">
        <v>9964</v>
      </c>
      <c r="W3778">
        <v>26535</v>
      </c>
    </row>
    <row r="3779" spans="1:23" x14ac:dyDescent="0.25">
      <c r="A3779" t="s">
        <v>22664</v>
      </c>
      <c r="B3779">
        <v>1</v>
      </c>
      <c r="C3779" t="s">
        <v>22665</v>
      </c>
      <c r="D3779" t="s">
        <v>64</v>
      </c>
      <c r="F3779" t="s">
        <v>6231</v>
      </c>
      <c r="G3779">
        <v>42</v>
      </c>
      <c r="H3779" t="s">
        <v>6629</v>
      </c>
      <c r="I3779" t="s">
        <v>22665</v>
      </c>
      <c r="J3779">
        <v>462</v>
      </c>
      <c r="K3779">
        <v>14</v>
      </c>
      <c r="L3779" t="s">
        <v>22666</v>
      </c>
      <c r="M3779" t="s">
        <v>22667</v>
      </c>
      <c r="N3779">
        <v>36</v>
      </c>
      <c r="O3779" t="s">
        <v>22668</v>
      </c>
      <c r="P3779" t="s">
        <v>64</v>
      </c>
      <c r="Q3779" t="s">
        <v>6411</v>
      </c>
      <c r="T3779" t="s">
        <v>6346</v>
      </c>
      <c r="V3779" t="s">
        <v>7753</v>
      </c>
      <c r="W3779">
        <v>900039</v>
      </c>
    </row>
    <row r="3780" spans="1:23" x14ac:dyDescent="0.25">
      <c r="A3780" t="s">
        <v>801</v>
      </c>
      <c r="B3780">
        <v>1</v>
      </c>
      <c r="C3780" t="s">
        <v>22669</v>
      </c>
      <c r="D3780" t="s">
        <v>102</v>
      </c>
      <c r="F3780" t="s">
        <v>6925</v>
      </c>
      <c r="G3780">
        <v>83</v>
      </c>
      <c r="H3780" t="s">
        <v>6296</v>
      </c>
      <c r="I3780" t="s">
        <v>22669</v>
      </c>
      <c r="J3780">
        <v>16689</v>
      </c>
      <c r="K3780">
        <v>6</v>
      </c>
      <c r="L3780" t="s">
        <v>6014</v>
      </c>
      <c r="M3780" t="s">
        <v>13236</v>
      </c>
      <c r="N3780">
        <v>30</v>
      </c>
      <c r="O3780" t="s">
        <v>22670</v>
      </c>
      <c r="P3780" t="s">
        <v>102</v>
      </c>
      <c r="R3780">
        <v>16841</v>
      </c>
      <c r="T3780" t="s">
        <v>6249</v>
      </c>
      <c r="V3780" t="s">
        <v>22671</v>
      </c>
      <c r="W3780">
        <v>27651</v>
      </c>
    </row>
    <row r="3781" spans="1:23" x14ac:dyDescent="0.25">
      <c r="A3781" t="s">
        <v>22672</v>
      </c>
      <c r="B3781">
        <v>1</v>
      </c>
      <c r="C3781" t="s">
        <v>22673</v>
      </c>
      <c r="D3781" t="s">
        <v>6610</v>
      </c>
      <c r="F3781" t="s">
        <v>6199</v>
      </c>
      <c r="H3781" t="s">
        <v>6462</v>
      </c>
      <c r="I3781" t="s">
        <v>22673</v>
      </c>
      <c r="K3781">
        <v>2</v>
      </c>
      <c r="L3781" t="s">
        <v>11578</v>
      </c>
      <c r="M3781" t="s">
        <v>6885</v>
      </c>
      <c r="O3781" t="s">
        <v>22674</v>
      </c>
      <c r="P3781" t="s">
        <v>6610</v>
      </c>
      <c r="T3781" t="s">
        <v>6355</v>
      </c>
    </row>
    <row r="3782" spans="1:23" x14ac:dyDescent="0.25">
      <c r="A3782" t="s">
        <v>22675</v>
      </c>
      <c r="B3782">
        <v>1</v>
      </c>
      <c r="C3782" t="s">
        <v>22676</v>
      </c>
      <c r="D3782" t="s">
        <v>6610</v>
      </c>
      <c r="F3782" t="s">
        <v>6199</v>
      </c>
      <c r="G3782">
        <v>4</v>
      </c>
      <c r="H3782" t="s">
        <v>6776</v>
      </c>
      <c r="I3782" t="s">
        <v>22676</v>
      </c>
      <c r="J3782">
        <v>21660</v>
      </c>
      <c r="K3782">
        <v>3</v>
      </c>
      <c r="L3782" t="s">
        <v>7102</v>
      </c>
      <c r="M3782" t="s">
        <v>22677</v>
      </c>
      <c r="N3782">
        <v>27</v>
      </c>
      <c r="O3782" t="s">
        <v>22678</v>
      </c>
      <c r="P3782" t="s">
        <v>6610</v>
      </c>
      <c r="R3782">
        <v>3072765</v>
      </c>
      <c r="T3782" t="s">
        <v>6212</v>
      </c>
      <c r="V3782" t="s">
        <v>22679</v>
      </c>
      <c r="W3782">
        <v>32650</v>
      </c>
    </row>
    <row r="3783" spans="1:23" x14ac:dyDescent="0.25">
      <c r="A3783" t="s">
        <v>22680</v>
      </c>
      <c r="B3783">
        <v>1</v>
      </c>
      <c r="C3783" t="s">
        <v>22681</v>
      </c>
      <c r="D3783" t="s">
        <v>64</v>
      </c>
      <c r="F3783" t="s">
        <v>6199</v>
      </c>
      <c r="G3783">
        <v>39</v>
      </c>
      <c r="H3783" t="s">
        <v>6252</v>
      </c>
      <c r="I3783" t="s">
        <v>22681</v>
      </c>
      <c r="K3783">
        <v>1</v>
      </c>
      <c r="L3783" t="s">
        <v>22682</v>
      </c>
      <c r="M3783" t="s">
        <v>22683</v>
      </c>
      <c r="N3783">
        <v>23</v>
      </c>
      <c r="O3783" t="s">
        <v>22684</v>
      </c>
      <c r="P3783" t="s">
        <v>64</v>
      </c>
      <c r="T3783" t="s">
        <v>6454</v>
      </c>
      <c r="V3783" t="s">
        <v>22685</v>
      </c>
    </row>
    <row r="3784" spans="1:23" x14ac:dyDescent="0.25">
      <c r="A3784" t="s">
        <v>22686</v>
      </c>
      <c r="B3784">
        <v>1</v>
      </c>
      <c r="C3784" t="s">
        <v>22687</v>
      </c>
      <c r="D3784" t="s">
        <v>64</v>
      </c>
      <c r="E3784" t="s">
        <v>22688</v>
      </c>
      <c r="F3784" t="s">
        <v>6199</v>
      </c>
      <c r="G3784">
        <v>0</v>
      </c>
      <c r="H3784" t="s">
        <v>6336</v>
      </c>
      <c r="I3784" t="s">
        <v>22687</v>
      </c>
      <c r="J3784">
        <v>20661</v>
      </c>
      <c r="K3784">
        <v>4</v>
      </c>
      <c r="L3784" t="s">
        <v>17756</v>
      </c>
      <c r="M3784" t="s">
        <v>12708</v>
      </c>
      <c r="N3784">
        <v>27</v>
      </c>
      <c r="O3784" t="s">
        <v>22689</v>
      </c>
      <c r="P3784" t="s">
        <v>64</v>
      </c>
      <c r="R3784">
        <v>3041102</v>
      </c>
      <c r="T3784" t="s">
        <v>6264</v>
      </c>
      <c r="V3784" t="s">
        <v>8044</v>
      </c>
      <c r="W3784">
        <v>31748</v>
      </c>
    </row>
    <row r="3785" spans="1:23" x14ac:dyDescent="0.25">
      <c r="A3785" t="s">
        <v>5346</v>
      </c>
      <c r="B3785">
        <v>1</v>
      </c>
      <c r="C3785" t="s">
        <v>5347</v>
      </c>
      <c r="D3785" t="s">
        <v>102</v>
      </c>
      <c r="F3785" t="s">
        <v>6199</v>
      </c>
      <c r="G3785">
        <v>0</v>
      </c>
      <c r="H3785" t="s">
        <v>6421</v>
      </c>
      <c r="I3785" t="s">
        <v>5347</v>
      </c>
      <c r="J3785">
        <v>21694</v>
      </c>
      <c r="K3785">
        <v>2</v>
      </c>
      <c r="L3785" t="s">
        <v>7899</v>
      </c>
      <c r="M3785" t="s">
        <v>22690</v>
      </c>
      <c r="N3785">
        <v>22</v>
      </c>
      <c r="O3785" t="s">
        <v>22691</v>
      </c>
      <c r="P3785" t="s">
        <v>102</v>
      </c>
      <c r="R3785">
        <v>4241475</v>
      </c>
      <c r="T3785" t="s">
        <v>6264</v>
      </c>
      <c r="V3785" t="s">
        <v>22692</v>
      </c>
      <c r="W3785">
        <v>32682</v>
      </c>
    </row>
    <row r="3786" spans="1:23" x14ac:dyDescent="0.25">
      <c r="A3786" t="s">
        <v>22693</v>
      </c>
      <c r="B3786">
        <v>1</v>
      </c>
      <c r="C3786" t="s">
        <v>22694</v>
      </c>
      <c r="F3786" t="s">
        <v>6231</v>
      </c>
      <c r="G3786">
        <v>0</v>
      </c>
      <c r="H3786" t="s">
        <v>30</v>
      </c>
      <c r="I3786" t="s">
        <v>22694</v>
      </c>
      <c r="J3786">
        <v>18788</v>
      </c>
      <c r="K3786">
        <v>0</v>
      </c>
      <c r="L3786" t="s">
        <v>22695</v>
      </c>
      <c r="M3786" t="s">
        <v>18814</v>
      </c>
      <c r="O3786" t="s">
        <v>22696</v>
      </c>
      <c r="P3786" t="s">
        <v>30</v>
      </c>
      <c r="R3786">
        <v>4051631</v>
      </c>
      <c r="T3786" t="s">
        <v>30</v>
      </c>
    </row>
    <row r="3787" spans="1:23" x14ac:dyDescent="0.25">
      <c r="A3787" t="s">
        <v>22697</v>
      </c>
      <c r="B3787">
        <v>1</v>
      </c>
      <c r="C3787" t="s">
        <v>22698</v>
      </c>
      <c r="D3787" t="s">
        <v>102</v>
      </c>
      <c r="F3787" t="s">
        <v>6231</v>
      </c>
      <c r="G3787">
        <v>81</v>
      </c>
      <c r="H3787" t="s">
        <v>11903</v>
      </c>
      <c r="I3787" t="s">
        <v>22698</v>
      </c>
      <c r="J3787">
        <v>16180</v>
      </c>
      <c r="K3787">
        <v>2</v>
      </c>
      <c r="L3787" t="s">
        <v>6018</v>
      </c>
      <c r="M3787" t="s">
        <v>7547</v>
      </c>
      <c r="N3787">
        <v>24</v>
      </c>
      <c r="O3787" t="s">
        <v>22699</v>
      </c>
      <c r="P3787" t="s">
        <v>102</v>
      </c>
      <c r="R3787">
        <v>17261</v>
      </c>
      <c r="T3787" t="s">
        <v>7359</v>
      </c>
      <c r="V3787" t="s">
        <v>22700</v>
      </c>
      <c r="W3787">
        <v>27950</v>
      </c>
    </row>
    <row r="3788" spans="1:23" x14ac:dyDescent="0.25">
      <c r="A3788" t="s">
        <v>323</v>
      </c>
      <c r="B3788">
        <v>1</v>
      </c>
      <c r="C3788" t="s">
        <v>22701</v>
      </c>
      <c r="D3788" t="s">
        <v>102</v>
      </c>
      <c r="E3788" t="s">
        <v>22702</v>
      </c>
      <c r="F3788" t="s">
        <v>6231</v>
      </c>
      <c r="G3788">
        <v>17</v>
      </c>
      <c r="H3788" t="s">
        <v>6636</v>
      </c>
      <c r="I3788" t="s">
        <v>22701</v>
      </c>
      <c r="J3788">
        <v>15066</v>
      </c>
      <c r="K3788">
        <v>9</v>
      </c>
      <c r="L3788" t="s">
        <v>22703</v>
      </c>
      <c r="M3788" t="s">
        <v>9372</v>
      </c>
      <c r="N3788">
        <v>31</v>
      </c>
      <c r="O3788" t="s">
        <v>22704</v>
      </c>
      <c r="P3788" t="s">
        <v>102</v>
      </c>
      <c r="R3788">
        <v>15896</v>
      </c>
      <c r="T3788" t="s">
        <v>6204</v>
      </c>
      <c r="V3788" t="s">
        <v>22705</v>
      </c>
      <c r="W3788">
        <v>26832</v>
      </c>
    </row>
    <row r="3789" spans="1:23" x14ac:dyDescent="0.25">
      <c r="A3789" t="s">
        <v>22706</v>
      </c>
      <c r="B3789">
        <v>1</v>
      </c>
      <c r="C3789" t="s">
        <v>22707</v>
      </c>
      <c r="D3789" t="s">
        <v>29</v>
      </c>
      <c r="F3789" t="s">
        <v>6199</v>
      </c>
      <c r="G3789">
        <v>10</v>
      </c>
      <c r="H3789" t="s">
        <v>6471</v>
      </c>
      <c r="I3789" t="s">
        <v>22707</v>
      </c>
      <c r="J3789">
        <v>25044</v>
      </c>
      <c r="K3789">
        <v>2</v>
      </c>
      <c r="L3789" t="s">
        <v>8528</v>
      </c>
      <c r="M3789" t="s">
        <v>8486</v>
      </c>
      <c r="N3789">
        <v>26</v>
      </c>
      <c r="O3789" t="s">
        <v>22708</v>
      </c>
      <c r="P3789" t="s">
        <v>29</v>
      </c>
      <c r="S3789">
        <v>3</v>
      </c>
      <c r="T3789" t="s">
        <v>6204</v>
      </c>
      <c r="U3789" t="s">
        <v>2322</v>
      </c>
      <c r="V3789" t="s">
        <v>9888</v>
      </c>
    </row>
    <row r="3790" spans="1:23" x14ac:dyDescent="0.25">
      <c r="A3790" t="s">
        <v>634</v>
      </c>
      <c r="B3790">
        <v>1</v>
      </c>
      <c r="C3790" t="s">
        <v>22709</v>
      </c>
      <c r="D3790" t="s">
        <v>126</v>
      </c>
      <c r="F3790" t="s">
        <v>6231</v>
      </c>
      <c r="G3790">
        <v>82</v>
      </c>
      <c r="H3790" t="s">
        <v>9379</v>
      </c>
      <c r="I3790" t="s">
        <v>22709</v>
      </c>
      <c r="J3790">
        <v>8778</v>
      </c>
      <c r="K3790">
        <v>11</v>
      </c>
      <c r="L3790" t="s">
        <v>6240</v>
      </c>
      <c r="M3790" t="s">
        <v>22710</v>
      </c>
      <c r="N3790">
        <v>35</v>
      </c>
      <c r="O3790" t="s">
        <v>22711</v>
      </c>
      <c r="P3790" t="s">
        <v>126</v>
      </c>
      <c r="R3790">
        <v>12705</v>
      </c>
      <c r="T3790" t="s">
        <v>6757</v>
      </c>
      <c r="V3790" t="s">
        <v>22712</v>
      </c>
      <c r="W3790">
        <v>9466</v>
      </c>
    </row>
    <row r="3791" spans="1:23" x14ac:dyDescent="0.25">
      <c r="A3791" t="s">
        <v>22713</v>
      </c>
      <c r="B3791">
        <v>1</v>
      </c>
      <c r="C3791" t="s">
        <v>22714</v>
      </c>
      <c r="D3791" t="s">
        <v>31</v>
      </c>
      <c r="F3791" t="s">
        <v>6199</v>
      </c>
      <c r="G3791">
        <v>39</v>
      </c>
      <c r="H3791" t="s">
        <v>6416</v>
      </c>
      <c r="I3791" t="s">
        <v>22714</v>
      </c>
      <c r="J3791">
        <v>23732</v>
      </c>
      <c r="K3791">
        <v>2</v>
      </c>
      <c r="L3791" t="s">
        <v>6316</v>
      </c>
      <c r="M3791" t="s">
        <v>21200</v>
      </c>
      <c r="N3791">
        <v>28</v>
      </c>
      <c r="O3791" t="s">
        <v>22715</v>
      </c>
      <c r="P3791" t="s">
        <v>31</v>
      </c>
      <c r="T3791" t="s">
        <v>6346</v>
      </c>
      <c r="V3791" t="s">
        <v>8976</v>
      </c>
    </row>
    <row r="3792" spans="1:23" x14ac:dyDescent="0.25">
      <c r="A3792" t="s">
        <v>5995</v>
      </c>
      <c r="B3792">
        <v>1</v>
      </c>
      <c r="C3792" t="s">
        <v>5994</v>
      </c>
      <c r="D3792" t="s">
        <v>31</v>
      </c>
      <c r="E3792" t="s">
        <v>22716</v>
      </c>
      <c r="F3792" t="s">
        <v>6199</v>
      </c>
      <c r="G3792">
        <v>6</v>
      </c>
      <c r="H3792" t="s">
        <v>6405</v>
      </c>
      <c r="I3792" t="s">
        <v>5994</v>
      </c>
      <c r="J3792">
        <v>21519</v>
      </c>
      <c r="K3792">
        <v>7</v>
      </c>
      <c r="L3792" t="s">
        <v>11366</v>
      </c>
      <c r="M3792" t="s">
        <v>22717</v>
      </c>
      <c r="N3792">
        <v>30</v>
      </c>
      <c r="O3792" t="s">
        <v>22718</v>
      </c>
      <c r="P3792" t="s">
        <v>31</v>
      </c>
      <c r="R3792">
        <v>3124084</v>
      </c>
      <c r="S3792">
        <v>1</v>
      </c>
      <c r="T3792" t="s">
        <v>6346</v>
      </c>
      <c r="U3792" t="s">
        <v>2241</v>
      </c>
      <c r="V3792" t="s">
        <v>22719</v>
      </c>
      <c r="W3792">
        <v>32384</v>
      </c>
    </row>
    <row r="3793" spans="1:23" x14ac:dyDescent="0.25">
      <c r="A3793" t="s">
        <v>2008</v>
      </c>
      <c r="B3793">
        <v>1</v>
      </c>
      <c r="C3793" t="s">
        <v>5170</v>
      </c>
      <c r="D3793" t="s">
        <v>102</v>
      </c>
      <c r="F3793" t="s">
        <v>6199</v>
      </c>
      <c r="G3793">
        <v>46</v>
      </c>
      <c r="H3793" t="s">
        <v>6342</v>
      </c>
      <c r="I3793" t="s">
        <v>5170</v>
      </c>
      <c r="J3793">
        <v>23634</v>
      </c>
      <c r="K3793">
        <v>4</v>
      </c>
      <c r="L3793" t="s">
        <v>22720</v>
      </c>
      <c r="M3793" t="s">
        <v>10230</v>
      </c>
      <c r="N3793">
        <v>28</v>
      </c>
      <c r="O3793" t="s">
        <v>22721</v>
      </c>
      <c r="P3793" t="s">
        <v>102</v>
      </c>
      <c r="S3793">
        <v>9</v>
      </c>
      <c r="T3793" t="s">
        <v>6219</v>
      </c>
      <c r="U3793" t="s">
        <v>2311</v>
      </c>
      <c r="V3793" t="s">
        <v>7797</v>
      </c>
    </row>
    <row r="3794" spans="1:23" x14ac:dyDescent="0.25">
      <c r="A3794" t="s">
        <v>22722</v>
      </c>
      <c r="B3794">
        <v>1</v>
      </c>
      <c r="C3794" t="s">
        <v>22723</v>
      </c>
      <c r="D3794" t="s">
        <v>126</v>
      </c>
      <c r="F3794" t="s">
        <v>6199</v>
      </c>
      <c r="G3794">
        <v>84</v>
      </c>
      <c r="H3794" t="s">
        <v>6585</v>
      </c>
      <c r="I3794" t="s">
        <v>22723</v>
      </c>
      <c r="J3794">
        <v>26276</v>
      </c>
      <c r="K3794">
        <v>1</v>
      </c>
      <c r="L3794" t="s">
        <v>8528</v>
      </c>
      <c r="M3794" t="s">
        <v>22724</v>
      </c>
      <c r="N3794">
        <v>25</v>
      </c>
      <c r="O3794" t="s">
        <v>22725</v>
      </c>
      <c r="P3794" t="s">
        <v>126</v>
      </c>
      <c r="S3794">
        <v>4</v>
      </c>
      <c r="T3794" t="s">
        <v>6227</v>
      </c>
      <c r="U3794" t="s">
        <v>2217</v>
      </c>
      <c r="V3794" t="s">
        <v>22726</v>
      </c>
    </row>
    <row r="3795" spans="1:23" x14ac:dyDescent="0.25">
      <c r="A3795" t="s">
        <v>1826</v>
      </c>
      <c r="B3795">
        <v>1</v>
      </c>
      <c r="C3795" t="s">
        <v>2812</v>
      </c>
      <c r="D3795" t="s">
        <v>102</v>
      </c>
      <c r="F3795" t="s">
        <v>6199</v>
      </c>
      <c r="G3795">
        <v>23</v>
      </c>
      <c r="H3795" t="s">
        <v>6260</v>
      </c>
      <c r="I3795" t="s">
        <v>2812</v>
      </c>
      <c r="J3795">
        <v>23168</v>
      </c>
      <c r="K3795">
        <v>4</v>
      </c>
      <c r="L3795" t="s">
        <v>22727</v>
      </c>
      <c r="M3795" t="s">
        <v>7906</v>
      </c>
      <c r="N3795">
        <v>25</v>
      </c>
      <c r="O3795" t="s">
        <v>22728</v>
      </c>
      <c r="P3795" t="s">
        <v>102</v>
      </c>
      <c r="S3795">
        <v>6</v>
      </c>
      <c r="T3795" t="s">
        <v>6313</v>
      </c>
      <c r="U3795" t="s">
        <v>28</v>
      </c>
      <c r="V3795" t="s">
        <v>15126</v>
      </c>
    </row>
    <row r="3796" spans="1:23" x14ac:dyDescent="0.25">
      <c r="A3796" t="s">
        <v>656</v>
      </c>
      <c r="B3796">
        <v>1</v>
      </c>
      <c r="C3796" t="s">
        <v>22729</v>
      </c>
      <c r="D3796" t="s">
        <v>126</v>
      </c>
      <c r="E3796" t="s">
        <v>22730</v>
      </c>
      <c r="F3796" t="s">
        <v>6199</v>
      </c>
      <c r="G3796">
        <v>81</v>
      </c>
      <c r="H3796" t="s">
        <v>6359</v>
      </c>
      <c r="I3796" t="s">
        <v>22729</v>
      </c>
      <c r="J3796">
        <v>16903</v>
      </c>
      <c r="K3796">
        <v>10</v>
      </c>
      <c r="L3796" t="s">
        <v>22731</v>
      </c>
      <c r="M3796" t="s">
        <v>22732</v>
      </c>
      <c r="N3796">
        <v>32</v>
      </c>
      <c r="O3796" t="s">
        <v>22733</v>
      </c>
      <c r="P3796" t="s">
        <v>126</v>
      </c>
      <c r="R3796">
        <v>2508256</v>
      </c>
      <c r="T3796" t="s">
        <v>6212</v>
      </c>
      <c r="V3796" t="s">
        <v>22734</v>
      </c>
      <c r="W3796">
        <v>28531</v>
      </c>
    </row>
    <row r="3797" spans="1:23" x14ac:dyDescent="0.25">
      <c r="A3797" t="s">
        <v>22735</v>
      </c>
      <c r="B3797">
        <v>1</v>
      </c>
      <c r="C3797" t="s">
        <v>22736</v>
      </c>
      <c r="D3797" t="s">
        <v>29</v>
      </c>
      <c r="F3797" t="s">
        <v>6199</v>
      </c>
      <c r="G3797">
        <v>0</v>
      </c>
      <c r="H3797" t="s">
        <v>6232</v>
      </c>
      <c r="I3797" t="s">
        <v>22736</v>
      </c>
      <c r="J3797">
        <v>17031</v>
      </c>
      <c r="K3797">
        <v>10</v>
      </c>
      <c r="L3797" t="s">
        <v>6926</v>
      </c>
      <c r="M3797" t="s">
        <v>14851</v>
      </c>
      <c r="N3797">
        <v>32</v>
      </c>
      <c r="O3797" t="s">
        <v>22737</v>
      </c>
      <c r="P3797" t="s">
        <v>29</v>
      </c>
      <c r="R3797">
        <v>2516976</v>
      </c>
      <c r="T3797" t="s">
        <v>6212</v>
      </c>
      <c r="V3797" t="s">
        <v>10434</v>
      </c>
      <c r="W3797">
        <v>28739</v>
      </c>
    </row>
    <row r="3798" spans="1:23" x14ac:dyDescent="0.25">
      <c r="A3798" t="s">
        <v>22738</v>
      </c>
      <c r="B3798">
        <v>1</v>
      </c>
      <c r="C3798" t="s">
        <v>22739</v>
      </c>
      <c r="D3798" t="s">
        <v>102</v>
      </c>
      <c r="F3798" t="s">
        <v>6199</v>
      </c>
      <c r="G3798">
        <v>82</v>
      </c>
      <c r="H3798" t="s">
        <v>6289</v>
      </c>
      <c r="I3798" t="s">
        <v>22739</v>
      </c>
      <c r="K3798">
        <v>1</v>
      </c>
      <c r="L3798" t="s">
        <v>22740</v>
      </c>
      <c r="M3798" t="s">
        <v>22741</v>
      </c>
      <c r="N3798">
        <v>23</v>
      </c>
      <c r="O3798" t="s">
        <v>22742</v>
      </c>
      <c r="P3798" t="s">
        <v>102</v>
      </c>
      <c r="T3798" t="s">
        <v>6227</v>
      </c>
      <c r="V3798" t="s">
        <v>22743</v>
      </c>
    </row>
    <row r="3799" spans="1:23" x14ac:dyDescent="0.25">
      <c r="A3799" t="s">
        <v>22744</v>
      </c>
      <c r="B3799">
        <v>1</v>
      </c>
      <c r="C3799" t="s">
        <v>22745</v>
      </c>
      <c r="D3799" t="s">
        <v>102</v>
      </c>
      <c r="F3799" t="s">
        <v>6199</v>
      </c>
      <c r="H3799" t="s">
        <v>6336</v>
      </c>
      <c r="I3799" t="s">
        <v>22745</v>
      </c>
      <c r="K3799">
        <v>1</v>
      </c>
      <c r="L3799" t="s">
        <v>9121</v>
      </c>
      <c r="M3799" t="s">
        <v>22746</v>
      </c>
      <c r="N3799">
        <v>23</v>
      </c>
      <c r="O3799" t="s">
        <v>22747</v>
      </c>
      <c r="P3799" t="s">
        <v>102</v>
      </c>
      <c r="T3799" t="s">
        <v>6219</v>
      </c>
      <c r="V3799" t="s">
        <v>22748</v>
      </c>
    </row>
    <row r="3800" spans="1:23" x14ac:dyDescent="0.25">
      <c r="A3800" t="s">
        <v>22749</v>
      </c>
      <c r="B3800">
        <v>1</v>
      </c>
      <c r="C3800" t="s">
        <v>22750</v>
      </c>
      <c r="D3800" t="s">
        <v>102</v>
      </c>
      <c r="F3800" t="s">
        <v>6199</v>
      </c>
      <c r="G3800">
        <v>81</v>
      </c>
      <c r="H3800" t="s">
        <v>6260</v>
      </c>
      <c r="I3800" t="s">
        <v>22750</v>
      </c>
      <c r="J3800">
        <v>19729</v>
      </c>
      <c r="K3800">
        <v>5</v>
      </c>
      <c r="L3800" t="s">
        <v>22751</v>
      </c>
      <c r="M3800" t="s">
        <v>12051</v>
      </c>
      <c r="N3800">
        <v>26</v>
      </c>
      <c r="O3800" t="s">
        <v>22752</v>
      </c>
      <c r="P3800" t="s">
        <v>102</v>
      </c>
      <c r="R3800">
        <v>3052797</v>
      </c>
      <c r="T3800" t="s">
        <v>6313</v>
      </c>
      <c r="V3800" t="s">
        <v>9843</v>
      </c>
      <c r="W3800">
        <v>30936</v>
      </c>
    </row>
    <row r="3801" spans="1:23" x14ac:dyDescent="0.25">
      <c r="A3801" t="s">
        <v>318</v>
      </c>
      <c r="B3801">
        <v>1</v>
      </c>
      <c r="C3801" t="s">
        <v>1311</v>
      </c>
      <c r="D3801" t="s">
        <v>102</v>
      </c>
      <c r="E3801" t="s">
        <v>22753</v>
      </c>
      <c r="F3801" t="s">
        <v>6199</v>
      </c>
      <c r="G3801">
        <v>14</v>
      </c>
      <c r="H3801" t="s">
        <v>6611</v>
      </c>
      <c r="I3801" t="s">
        <v>1311</v>
      </c>
      <c r="J3801">
        <v>19800</v>
      </c>
      <c r="K3801">
        <v>8</v>
      </c>
      <c r="L3801" t="s">
        <v>22754</v>
      </c>
      <c r="M3801" t="s">
        <v>16680</v>
      </c>
      <c r="N3801">
        <v>30</v>
      </c>
      <c r="O3801" t="s">
        <v>22755</v>
      </c>
      <c r="P3801" t="s">
        <v>102</v>
      </c>
      <c r="R3801">
        <v>3128429</v>
      </c>
      <c r="S3801">
        <v>1</v>
      </c>
      <c r="T3801" t="s">
        <v>6227</v>
      </c>
      <c r="U3801" t="s">
        <v>2248</v>
      </c>
      <c r="V3801" t="s">
        <v>18904</v>
      </c>
      <c r="W3801">
        <v>31010</v>
      </c>
    </row>
    <row r="3802" spans="1:23" x14ac:dyDescent="0.25">
      <c r="A3802" t="s">
        <v>22756</v>
      </c>
      <c r="B3802">
        <v>1</v>
      </c>
      <c r="C3802" t="s">
        <v>22757</v>
      </c>
      <c r="D3802" t="s">
        <v>29</v>
      </c>
      <c r="F3802" t="s">
        <v>6199</v>
      </c>
      <c r="G3802">
        <v>5</v>
      </c>
      <c r="H3802" t="s">
        <v>6367</v>
      </c>
      <c r="I3802" t="s">
        <v>22757</v>
      </c>
      <c r="K3802">
        <v>1</v>
      </c>
      <c r="L3802" t="s">
        <v>13047</v>
      </c>
      <c r="M3802" t="s">
        <v>9032</v>
      </c>
      <c r="N3802">
        <v>24</v>
      </c>
      <c r="O3802" t="s">
        <v>22758</v>
      </c>
      <c r="P3802" t="s">
        <v>29</v>
      </c>
      <c r="T3802" t="s">
        <v>6346</v>
      </c>
      <c r="V3802" t="s">
        <v>22759</v>
      </c>
    </row>
    <row r="3803" spans="1:23" x14ac:dyDescent="0.25">
      <c r="A3803" t="s">
        <v>1900</v>
      </c>
      <c r="B3803">
        <v>1</v>
      </c>
      <c r="C3803" t="s">
        <v>4992</v>
      </c>
      <c r="D3803" t="s">
        <v>102</v>
      </c>
      <c r="F3803" t="s">
        <v>6199</v>
      </c>
      <c r="G3803">
        <v>13</v>
      </c>
      <c r="H3803" t="s">
        <v>6697</v>
      </c>
      <c r="I3803" t="s">
        <v>4992</v>
      </c>
      <c r="J3803">
        <v>24125</v>
      </c>
      <c r="K3803">
        <v>3</v>
      </c>
      <c r="L3803" t="s">
        <v>8376</v>
      </c>
      <c r="M3803" t="s">
        <v>22760</v>
      </c>
      <c r="N3803">
        <v>24</v>
      </c>
      <c r="O3803" t="s">
        <v>22761</v>
      </c>
      <c r="P3803" t="s">
        <v>102</v>
      </c>
      <c r="S3803">
        <v>11</v>
      </c>
      <c r="T3803" t="s">
        <v>6264</v>
      </c>
      <c r="U3803" t="s">
        <v>92</v>
      </c>
      <c r="V3803" t="s">
        <v>15622</v>
      </c>
    </row>
    <row r="3804" spans="1:23" x14ac:dyDescent="0.25">
      <c r="A3804" t="s">
        <v>22762</v>
      </c>
      <c r="B3804">
        <v>1</v>
      </c>
      <c r="C3804" t="s">
        <v>22763</v>
      </c>
      <c r="F3804" t="s">
        <v>6231</v>
      </c>
      <c r="G3804">
        <v>0</v>
      </c>
      <c r="H3804" t="s">
        <v>30</v>
      </c>
      <c r="I3804" t="s">
        <v>22763</v>
      </c>
      <c r="J3804">
        <v>18800</v>
      </c>
      <c r="K3804">
        <v>0</v>
      </c>
      <c r="L3804" t="s">
        <v>18158</v>
      </c>
      <c r="M3804" t="s">
        <v>22764</v>
      </c>
      <c r="O3804" t="s">
        <v>22765</v>
      </c>
      <c r="P3804" t="s">
        <v>30</v>
      </c>
      <c r="T3804" t="s">
        <v>30</v>
      </c>
    </row>
    <row r="3805" spans="1:23" x14ac:dyDescent="0.25">
      <c r="A3805" t="s">
        <v>295</v>
      </c>
      <c r="B3805">
        <v>1</v>
      </c>
      <c r="C3805" t="s">
        <v>22766</v>
      </c>
      <c r="D3805" t="s">
        <v>6787</v>
      </c>
      <c r="E3805" t="s">
        <v>22767</v>
      </c>
      <c r="F3805" t="s">
        <v>6199</v>
      </c>
      <c r="G3805">
        <v>44</v>
      </c>
      <c r="H3805" t="s">
        <v>7921</v>
      </c>
      <c r="I3805" t="s">
        <v>22766</v>
      </c>
      <c r="J3805">
        <v>14901</v>
      </c>
      <c r="K3805">
        <v>13</v>
      </c>
      <c r="L3805" t="s">
        <v>6854</v>
      </c>
      <c r="M3805" t="s">
        <v>22768</v>
      </c>
      <c r="N3805">
        <v>35</v>
      </c>
      <c r="O3805" t="s">
        <v>22769</v>
      </c>
      <c r="P3805" t="s">
        <v>64</v>
      </c>
      <c r="R3805">
        <v>16002</v>
      </c>
      <c r="S3805">
        <v>4</v>
      </c>
      <c r="T3805" t="s">
        <v>6212</v>
      </c>
      <c r="U3805" t="s">
        <v>68</v>
      </c>
      <c r="V3805" t="s">
        <v>22770</v>
      </c>
      <c r="W3805">
        <v>26753</v>
      </c>
    </row>
    <row r="3806" spans="1:23" x14ac:dyDescent="0.25">
      <c r="A3806" t="s">
        <v>22771</v>
      </c>
      <c r="B3806">
        <v>1</v>
      </c>
      <c r="C3806" t="s">
        <v>22772</v>
      </c>
      <c r="D3806" t="s">
        <v>126</v>
      </c>
      <c r="E3806" t="s">
        <v>22773</v>
      </c>
      <c r="F3806" t="s">
        <v>6231</v>
      </c>
      <c r="G3806">
        <v>85</v>
      </c>
      <c r="H3806" t="s">
        <v>6351</v>
      </c>
      <c r="I3806" t="s">
        <v>22772</v>
      </c>
      <c r="J3806">
        <v>21551</v>
      </c>
      <c r="K3806">
        <v>3</v>
      </c>
      <c r="L3806" t="s">
        <v>6989</v>
      </c>
      <c r="M3806" t="s">
        <v>6655</v>
      </c>
      <c r="N3806">
        <v>25</v>
      </c>
      <c r="O3806" t="s">
        <v>22774</v>
      </c>
      <c r="P3806" t="s">
        <v>126</v>
      </c>
      <c r="R3806">
        <v>3126263</v>
      </c>
      <c r="T3806" t="s">
        <v>6227</v>
      </c>
      <c r="V3806" t="s">
        <v>22775</v>
      </c>
      <c r="W3806">
        <v>32565</v>
      </c>
    </row>
    <row r="3807" spans="1:23" x14ac:dyDescent="0.25">
      <c r="A3807" t="s">
        <v>22776</v>
      </c>
      <c r="B3807">
        <v>1</v>
      </c>
      <c r="C3807" t="s">
        <v>22777</v>
      </c>
      <c r="D3807" t="s">
        <v>102</v>
      </c>
      <c r="F3807" t="s">
        <v>6199</v>
      </c>
      <c r="G3807">
        <v>0</v>
      </c>
      <c r="H3807" t="s">
        <v>8014</v>
      </c>
      <c r="I3807" t="s">
        <v>22777</v>
      </c>
      <c r="J3807">
        <v>22177</v>
      </c>
      <c r="K3807">
        <v>2</v>
      </c>
      <c r="L3807" t="s">
        <v>6665</v>
      </c>
      <c r="M3807" t="s">
        <v>22778</v>
      </c>
      <c r="N3807">
        <v>24</v>
      </c>
      <c r="O3807" t="s">
        <v>22779</v>
      </c>
      <c r="P3807" t="s">
        <v>102</v>
      </c>
      <c r="R3807">
        <v>4052137</v>
      </c>
      <c r="T3807" t="s">
        <v>6454</v>
      </c>
      <c r="V3807" t="s">
        <v>22780</v>
      </c>
      <c r="W3807">
        <v>33066</v>
      </c>
    </row>
    <row r="3808" spans="1:23" x14ac:dyDescent="0.25">
      <c r="A3808" t="s">
        <v>782</v>
      </c>
      <c r="B3808">
        <v>1</v>
      </c>
      <c r="C3808" t="s">
        <v>22781</v>
      </c>
      <c r="D3808" t="s">
        <v>102</v>
      </c>
      <c r="F3808" t="s">
        <v>6231</v>
      </c>
      <c r="G3808">
        <v>11</v>
      </c>
      <c r="H3808" t="s">
        <v>6383</v>
      </c>
      <c r="I3808" t="s">
        <v>22781</v>
      </c>
      <c r="J3808">
        <v>12551</v>
      </c>
      <c r="K3808">
        <v>11</v>
      </c>
      <c r="L3808" t="s">
        <v>7095</v>
      </c>
      <c r="M3808" t="s">
        <v>13236</v>
      </c>
      <c r="N3808">
        <v>33</v>
      </c>
      <c r="O3808" t="s">
        <v>22782</v>
      </c>
      <c r="P3808" t="s">
        <v>102</v>
      </c>
      <c r="R3808">
        <v>12587</v>
      </c>
      <c r="T3808" t="s">
        <v>6385</v>
      </c>
      <c r="V3808" t="s">
        <v>22783</v>
      </c>
      <c r="W3808">
        <v>9705</v>
      </c>
    </row>
    <row r="3809" spans="1:23" x14ac:dyDescent="0.25">
      <c r="A3809" t="s">
        <v>2036</v>
      </c>
      <c r="B3809">
        <v>1</v>
      </c>
      <c r="C3809" t="s">
        <v>22784</v>
      </c>
      <c r="D3809" t="s">
        <v>102</v>
      </c>
      <c r="F3809" t="s">
        <v>6199</v>
      </c>
      <c r="G3809">
        <v>17</v>
      </c>
      <c r="H3809" t="s">
        <v>6421</v>
      </c>
      <c r="I3809" t="s">
        <v>22784</v>
      </c>
      <c r="J3809">
        <v>24217</v>
      </c>
      <c r="K3809">
        <v>3</v>
      </c>
      <c r="L3809" t="s">
        <v>7416</v>
      </c>
      <c r="M3809" t="s">
        <v>13884</v>
      </c>
      <c r="N3809">
        <v>25</v>
      </c>
      <c r="O3809" t="s">
        <v>22785</v>
      </c>
      <c r="P3809" t="s">
        <v>102</v>
      </c>
      <c r="S3809">
        <v>10</v>
      </c>
      <c r="T3809" t="s">
        <v>6219</v>
      </c>
      <c r="U3809" t="s">
        <v>54</v>
      </c>
      <c r="V3809" t="s">
        <v>12339</v>
      </c>
    </row>
    <row r="3810" spans="1:23" x14ac:dyDescent="0.25">
      <c r="A3810" t="s">
        <v>22786</v>
      </c>
      <c r="B3810">
        <v>1</v>
      </c>
      <c r="C3810" t="s">
        <v>22787</v>
      </c>
      <c r="D3810" t="s">
        <v>64</v>
      </c>
      <c r="F3810" t="s">
        <v>6199</v>
      </c>
      <c r="G3810">
        <v>37</v>
      </c>
      <c r="H3810" t="s">
        <v>6276</v>
      </c>
      <c r="I3810" t="s">
        <v>22787</v>
      </c>
      <c r="J3810">
        <v>19629</v>
      </c>
      <c r="K3810">
        <v>5</v>
      </c>
      <c r="L3810" t="s">
        <v>22788</v>
      </c>
      <c r="M3810" t="s">
        <v>22789</v>
      </c>
      <c r="N3810">
        <v>27</v>
      </c>
      <c r="O3810" t="s">
        <v>22790</v>
      </c>
      <c r="P3810" t="s">
        <v>64</v>
      </c>
      <c r="R3810">
        <v>3050667</v>
      </c>
      <c r="T3810" t="s">
        <v>6313</v>
      </c>
      <c r="V3810" t="s">
        <v>8172</v>
      </c>
      <c r="W3810">
        <v>30866</v>
      </c>
    </row>
    <row r="3811" spans="1:23" x14ac:dyDescent="0.25">
      <c r="A3811" t="s">
        <v>876</v>
      </c>
      <c r="B3811">
        <v>1</v>
      </c>
      <c r="C3811" t="s">
        <v>22791</v>
      </c>
      <c r="D3811" t="s">
        <v>64</v>
      </c>
      <c r="E3811" t="s">
        <v>22792</v>
      </c>
      <c r="F3811" t="s">
        <v>6199</v>
      </c>
      <c r="G3811">
        <v>0</v>
      </c>
      <c r="H3811" t="s">
        <v>6336</v>
      </c>
      <c r="I3811" t="s">
        <v>22791</v>
      </c>
      <c r="J3811">
        <v>18764</v>
      </c>
      <c r="K3811">
        <v>6</v>
      </c>
      <c r="L3811" t="s">
        <v>22793</v>
      </c>
      <c r="M3811" t="s">
        <v>22794</v>
      </c>
      <c r="N3811">
        <v>28</v>
      </c>
      <c r="O3811" t="s">
        <v>22795</v>
      </c>
      <c r="P3811" t="s">
        <v>64</v>
      </c>
      <c r="R3811">
        <v>2983319</v>
      </c>
      <c r="T3811" t="s">
        <v>6446</v>
      </c>
      <c r="V3811" t="s">
        <v>21149</v>
      </c>
      <c r="W3811">
        <v>30061</v>
      </c>
    </row>
    <row r="3812" spans="1:23" x14ac:dyDescent="0.25">
      <c r="A3812" t="s">
        <v>22796</v>
      </c>
      <c r="B3812">
        <v>1</v>
      </c>
      <c r="C3812" t="s">
        <v>22797</v>
      </c>
      <c r="F3812" t="s">
        <v>6231</v>
      </c>
      <c r="G3812">
        <v>0</v>
      </c>
      <c r="H3812" t="s">
        <v>30</v>
      </c>
      <c r="I3812" t="s">
        <v>22797</v>
      </c>
      <c r="J3812">
        <v>18861</v>
      </c>
      <c r="K3812">
        <v>0</v>
      </c>
      <c r="L3812" t="s">
        <v>9399</v>
      </c>
      <c r="M3812" t="s">
        <v>22798</v>
      </c>
      <c r="O3812" t="s">
        <v>22799</v>
      </c>
      <c r="P3812" t="s">
        <v>30</v>
      </c>
      <c r="T3812" t="s">
        <v>30</v>
      </c>
    </row>
    <row r="3813" spans="1:23" x14ac:dyDescent="0.25">
      <c r="A3813" t="s">
        <v>671</v>
      </c>
      <c r="B3813">
        <v>1</v>
      </c>
      <c r="C3813" t="s">
        <v>22800</v>
      </c>
      <c r="D3813" t="s">
        <v>126</v>
      </c>
      <c r="F3813" t="s">
        <v>6231</v>
      </c>
      <c r="G3813">
        <v>85</v>
      </c>
      <c r="H3813" t="s">
        <v>2866</v>
      </c>
      <c r="I3813" t="s">
        <v>22800</v>
      </c>
      <c r="J3813">
        <v>18446</v>
      </c>
      <c r="K3813">
        <v>7</v>
      </c>
      <c r="L3813" t="s">
        <v>6240</v>
      </c>
      <c r="M3813" t="s">
        <v>6361</v>
      </c>
      <c r="N3813">
        <v>32</v>
      </c>
      <c r="O3813" t="s">
        <v>22801</v>
      </c>
      <c r="P3813" t="s">
        <v>126</v>
      </c>
      <c r="R3813">
        <v>2184059</v>
      </c>
      <c r="T3813" t="s">
        <v>6757</v>
      </c>
      <c r="V3813" t="s">
        <v>22802</v>
      </c>
      <c r="W3813">
        <v>29901</v>
      </c>
    </row>
    <row r="3814" spans="1:23" x14ac:dyDescent="0.25">
      <c r="A3814" t="s">
        <v>22803</v>
      </c>
      <c r="B3814">
        <v>1</v>
      </c>
      <c r="C3814" t="s">
        <v>22804</v>
      </c>
      <c r="D3814" t="s">
        <v>126</v>
      </c>
      <c r="F3814" t="s">
        <v>6231</v>
      </c>
      <c r="G3814">
        <v>83</v>
      </c>
      <c r="H3814" t="s">
        <v>6672</v>
      </c>
      <c r="I3814" t="s">
        <v>22804</v>
      </c>
      <c r="J3814">
        <v>15630</v>
      </c>
      <c r="K3814">
        <v>8</v>
      </c>
      <c r="L3814" t="s">
        <v>8198</v>
      </c>
      <c r="M3814" t="s">
        <v>22805</v>
      </c>
      <c r="N3814">
        <v>31</v>
      </c>
      <c r="O3814" t="s">
        <v>22806</v>
      </c>
      <c r="P3814" t="s">
        <v>126</v>
      </c>
      <c r="R3814">
        <v>15670</v>
      </c>
      <c r="T3814" t="s">
        <v>6757</v>
      </c>
      <c r="V3814" t="s">
        <v>15679</v>
      </c>
      <c r="W3814">
        <v>26518</v>
      </c>
    </row>
    <row r="3815" spans="1:23" x14ac:dyDescent="0.25">
      <c r="A3815" t="s">
        <v>22807</v>
      </c>
      <c r="B3815">
        <v>1</v>
      </c>
      <c r="C3815" t="s">
        <v>22808</v>
      </c>
      <c r="F3815" t="s">
        <v>6231</v>
      </c>
      <c r="G3815">
        <v>0</v>
      </c>
      <c r="H3815" t="s">
        <v>30</v>
      </c>
      <c r="I3815" t="s">
        <v>22808</v>
      </c>
      <c r="J3815">
        <v>17878</v>
      </c>
      <c r="K3815">
        <v>0</v>
      </c>
      <c r="L3815" t="s">
        <v>7494</v>
      </c>
      <c r="M3815" t="s">
        <v>14400</v>
      </c>
      <c r="O3815" t="s">
        <v>22809</v>
      </c>
      <c r="P3815" t="s">
        <v>30</v>
      </c>
      <c r="T3815" t="s">
        <v>30</v>
      </c>
    </row>
    <row r="3816" spans="1:23" x14ac:dyDescent="0.25">
      <c r="A3816" t="s">
        <v>22810</v>
      </c>
      <c r="B3816">
        <v>1</v>
      </c>
      <c r="C3816" t="s">
        <v>22811</v>
      </c>
      <c r="D3816" t="s">
        <v>126</v>
      </c>
      <c r="E3816" t="s">
        <v>22812</v>
      </c>
      <c r="F3816" t="s">
        <v>6199</v>
      </c>
      <c r="G3816">
        <v>89</v>
      </c>
      <c r="H3816" t="s">
        <v>7139</v>
      </c>
      <c r="I3816" t="s">
        <v>22811</v>
      </c>
      <c r="J3816">
        <v>21383</v>
      </c>
      <c r="K3816">
        <v>6</v>
      </c>
      <c r="L3816" t="s">
        <v>22813</v>
      </c>
      <c r="M3816" t="s">
        <v>22814</v>
      </c>
      <c r="N3816">
        <v>29</v>
      </c>
      <c r="O3816" t="s">
        <v>22815</v>
      </c>
      <c r="P3816" t="s">
        <v>126</v>
      </c>
      <c r="R3816">
        <v>4408854</v>
      </c>
      <c r="T3816" t="s">
        <v>6227</v>
      </c>
      <c r="V3816" t="s">
        <v>17563</v>
      </c>
      <c r="W3816">
        <v>32600</v>
      </c>
    </row>
    <row r="3817" spans="1:23" x14ac:dyDescent="0.25">
      <c r="A3817" t="s">
        <v>22816</v>
      </c>
      <c r="B3817">
        <v>1</v>
      </c>
      <c r="C3817" t="s">
        <v>22817</v>
      </c>
      <c r="D3817" t="s">
        <v>102</v>
      </c>
      <c r="F3817" t="s">
        <v>6199</v>
      </c>
      <c r="G3817">
        <v>39</v>
      </c>
      <c r="H3817" t="s">
        <v>6260</v>
      </c>
      <c r="I3817" t="s">
        <v>22817</v>
      </c>
      <c r="J3817">
        <v>26403</v>
      </c>
      <c r="K3817">
        <v>1</v>
      </c>
      <c r="L3817" t="s">
        <v>8731</v>
      </c>
      <c r="M3817" t="s">
        <v>8789</v>
      </c>
      <c r="N3817">
        <v>25</v>
      </c>
      <c r="O3817" t="s">
        <v>22818</v>
      </c>
      <c r="P3817" t="s">
        <v>102</v>
      </c>
      <c r="T3817" t="s">
        <v>6346</v>
      </c>
      <c r="U3817" t="s">
        <v>2241</v>
      </c>
      <c r="V3817" t="s">
        <v>22819</v>
      </c>
    </row>
    <row r="3818" spans="1:23" x14ac:dyDescent="0.25">
      <c r="A3818" t="s">
        <v>750</v>
      </c>
      <c r="B3818">
        <v>1</v>
      </c>
      <c r="C3818" t="s">
        <v>22820</v>
      </c>
      <c r="D3818" t="s">
        <v>102</v>
      </c>
      <c r="F3818" t="s">
        <v>6231</v>
      </c>
      <c r="G3818">
        <v>82</v>
      </c>
      <c r="H3818" t="s">
        <v>6416</v>
      </c>
      <c r="I3818" t="s">
        <v>22820</v>
      </c>
      <c r="J3818">
        <v>18323</v>
      </c>
      <c r="K3818">
        <v>6</v>
      </c>
      <c r="L3818" t="s">
        <v>22821</v>
      </c>
      <c r="M3818" t="s">
        <v>6361</v>
      </c>
      <c r="N3818">
        <v>31</v>
      </c>
      <c r="O3818" t="s">
        <v>22822</v>
      </c>
      <c r="P3818" t="s">
        <v>102</v>
      </c>
      <c r="R3818">
        <v>3933497</v>
      </c>
      <c r="T3818" t="s">
        <v>6313</v>
      </c>
      <c r="V3818" t="s">
        <v>22823</v>
      </c>
      <c r="W3818">
        <v>29819</v>
      </c>
    </row>
    <row r="3819" spans="1:23" x14ac:dyDescent="0.25">
      <c r="A3819" t="s">
        <v>22824</v>
      </c>
      <c r="B3819">
        <v>1</v>
      </c>
      <c r="C3819" t="s">
        <v>22825</v>
      </c>
      <c r="D3819" t="s">
        <v>102</v>
      </c>
      <c r="F3819" t="s">
        <v>6199</v>
      </c>
      <c r="G3819">
        <v>83</v>
      </c>
      <c r="H3819" t="s">
        <v>6260</v>
      </c>
      <c r="I3819" t="s">
        <v>22825</v>
      </c>
      <c r="K3819">
        <v>2</v>
      </c>
      <c r="L3819" t="s">
        <v>8866</v>
      </c>
      <c r="M3819" t="s">
        <v>7833</v>
      </c>
      <c r="N3819">
        <v>25</v>
      </c>
      <c r="O3819" t="s">
        <v>22826</v>
      </c>
      <c r="P3819" t="s">
        <v>102</v>
      </c>
      <c r="T3819" t="s">
        <v>6219</v>
      </c>
      <c r="V3819" t="s">
        <v>22827</v>
      </c>
    </row>
    <row r="3820" spans="1:23" x14ac:dyDescent="0.25">
      <c r="A3820" t="s">
        <v>22828</v>
      </c>
      <c r="B3820">
        <v>1</v>
      </c>
      <c r="C3820" t="s">
        <v>22829</v>
      </c>
      <c r="D3820" t="s">
        <v>64</v>
      </c>
      <c r="F3820" t="s">
        <v>6231</v>
      </c>
      <c r="G3820">
        <v>44</v>
      </c>
      <c r="H3820" t="s">
        <v>6351</v>
      </c>
      <c r="I3820" t="s">
        <v>22829</v>
      </c>
      <c r="J3820">
        <v>1760</v>
      </c>
      <c r="K3820">
        <v>9</v>
      </c>
      <c r="L3820" t="s">
        <v>22830</v>
      </c>
      <c r="M3820" t="s">
        <v>20026</v>
      </c>
      <c r="N3820">
        <v>35</v>
      </c>
      <c r="O3820" t="s">
        <v>22831</v>
      </c>
      <c r="P3820" t="s">
        <v>64</v>
      </c>
      <c r="T3820" t="s">
        <v>6324</v>
      </c>
      <c r="V3820" t="s">
        <v>22832</v>
      </c>
    </row>
    <row r="3821" spans="1:23" x14ac:dyDescent="0.25">
      <c r="A3821" t="s">
        <v>1970</v>
      </c>
      <c r="B3821">
        <v>1</v>
      </c>
      <c r="C3821" t="s">
        <v>2820</v>
      </c>
      <c r="D3821" t="s">
        <v>64</v>
      </c>
      <c r="F3821" t="s">
        <v>6199</v>
      </c>
      <c r="G3821">
        <v>20</v>
      </c>
      <c r="H3821" t="s">
        <v>6296</v>
      </c>
      <c r="I3821" t="s">
        <v>2820</v>
      </c>
      <c r="J3821">
        <v>23847</v>
      </c>
      <c r="K3821">
        <v>4</v>
      </c>
      <c r="L3821" t="s">
        <v>22833</v>
      </c>
      <c r="M3821" t="s">
        <v>10201</v>
      </c>
      <c r="N3821">
        <v>25</v>
      </c>
      <c r="O3821" t="s">
        <v>22834</v>
      </c>
      <c r="P3821" t="s">
        <v>64</v>
      </c>
      <c r="S3821">
        <v>4</v>
      </c>
      <c r="T3821" t="s">
        <v>6346</v>
      </c>
      <c r="U3821" t="s">
        <v>2251</v>
      </c>
      <c r="V3821" t="s">
        <v>14739</v>
      </c>
    </row>
    <row r="3822" spans="1:23" x14ac:dyDescent="0.25">
      <c r="A3822" t="s">
        <v>1310</v>
      </c>
      <c r="B3822">
        <v>1</v>
      </c>
      <c r="C3822" t="s">
        <v>1309</v>
      </c>
      <c r="D3822" t="s">
        <v>64</v>
      </c>
      <c r="F3822" t="s">
        <v>6199</v>
      </c>
      <c r="G3822">
        <v>30</v>
      </c>
      <c r="H3822" t="s">
        <v>6296</v>
      </c>
      <c r="I3822" t="s">
        <v>1309</v>
      </c>
      <c r="J3822">
        <v>21691</v>
      </c>
      <c r="K3822">
        <v>5</v>
      </c>
      <c r="L3822" t="s">
        <v>22835</v>
      </c>
      <c r="M3822" t="s">
        <v>22836</v>
      </c>
      <c r="N3822">
        <v>27</v>
      </c>
      <c r="O3822" t="s">
        <v>22837</v>
      </c>
      <c r="P3822" t="s">
        <v>64</v>
      </c>
      <c r="S3822">
        <v>1</v>
      </c>
      <c r="T3822" t="s">
        <v>6219</v>
      </c>
      <c r="U3822" t="s">
        <v>2224</v>
      </c>
      <c r="V3822" t="s">
        <v>22838</v>
      </c>
    </row>
    <row r="3823" spans="1:23" x14ac:dyDescent="0.25">
      <c r="A3823" t="s">
        <v>22839</v>
      </c>
      <c r="B3823">
        <v>1</v>
      </c>
      <c r="C3823" t="s">
        <v>22840</v>
      </c>
      <c r="D3823" t="s">
        <v>31</v>
      </c>
      <c r="F3823" t="s">
        <v>6231</v>
      </c>
      <c r="G3823">
        <v>52</v>
      </c>
      <c r="H3823" t="s">
        <v>6672</v>
      </c>
      <c r="I3823" t="s">
        <v>22840</v>
      </c>
      <c r="J3823">
        <v>13245</v>
      </c>
      <c r="K3823">
        <v>3</v>
      </c>
      <c r="L3823" t="s">
        <v>13681</v>
      </c>
      <c r="M3823" t="s">
        <v>6796</v>
      </c>
      <c r="N3823">
        <v>28</v>
      </c>
      <c r="O3823" t="s">
        <v>22841</v>
      </c>
      <c r="P3823" t="s">
        <v>31</v>
      </c>
      <c r="R3823">
        <v>14170</v>
      </c>
      <c r="T3823" t="s">
        <v>6385</v>
      </c>
      <c r="V3823" t="s">
        <v>22842</v>
      </c>
    </row>
    <row r="3824" spans="1:23" x14ac:dyDescent="0.25">
      <c r="A3824" t="s">
        <v>967</v>
      </c>
      <c r="B3824">
        <v>1</v>
      </c>
      <c r="C3824" t="s">
        <v>22843</v>
      </c>
      <c r="D3824" t="s">
        <v>29</v>
      </c>
      <c r="E3824" t="s">
        <v>22844</v>
      </c>
      <c r="F3824" t="s">
        <v>6199</v>
      </c>
      <c r="G3824">
        <v>19</v>
      </c>
      <c r="H3824" t="s">
        <v>6629</v>
      </c>
      <c r="I3824" t="s">
        <v>22843</v>
      </c>
      <c r="J3824">
        <v>20037</v>
      </c>
      <c r="K3824">
        <v>5</v>
      </c>
      <c r="L3824" t="s">
        <v>14542</v>
      </c>
      <c r="M3824" t="s">
        <v>22845</v>
      </c>
      <c r="N3824">
        <v>29</v>
      </c>
      <c r="O3824" t="s">
        <v>22846</v>
      </c>
      <c r="P3824" t="s">
        <v>29</v>
      </c>
      <c r="R3824">
        <v>3052450</v>
      </c>
      <c r="T3824" t="s">
        <v>6204</v>
      </c>
      <c r="V3824" t="s">
        <v>22847</v>
      </c>
      <c r="W3824">
        <v>31189</v>
      </c>
    </row>
    <row r="3825" spans="1:23" x14ac:dyDescent="0.25">
      <c r="A3825" t="s">
        <v>22848</v>
      </c>
      <c r="B3825">
        <v>1</v>
      </c>
      <c r="C3825" t="s">
        <v>22849</v>
      </c>
      <c r="F3825" t="s">
        <v>6231</v>
      </c>
      <c r="G3825">
        <v>0</v>
      </c>
      <c r="H3825" t="s">
        <v>30</v>
      </c>
      <c r="I3825" t="s">
        <v>22849</v>
      </c>
      <c r="J3825">
        <v>18797</v>
      </c>
      <c r="K3825">
        <v>0</v>
      </c>
      <c r="L3825" t="s">
        <v>22850</v>
      </c>
      <c r="M3825" t="s">
        <v>22851</v>
      </c>
      <c r="O3825" t="s">
        <v>22852</v>
      </c>
      <c r="P3825" t="s">
        <v>30</v>
      </c>
      <c r="T3825" t="s">
        <v>30</v>
      </c>
    </row>
    <row r="3826" spans="1:23" x14ac:dyDescent="0.25">
      <c r="A3826" t="s">
        <v>22853</v>
      </c>
      <c r="B3826">
        <v>1</v>
      </c>
      <c r="C3826" t="s">
        <v>22854</v>
      </c>
      <c r="D3826" t="s">
        <v>102</v>
      </c>
      <c r="F3826" t="s">
        <v>6231</v>
      </c>
      <c r="G3826">
        <v>15</v>
      </c>
      <c r="H3826" t="s">
        <v>22855</v>
      </c>
      <c r="I3826" t="s">
        <v>22854</v>
      </c>
      <c r="J3826">
        <v>13555</v>
      </c>
      <c r="K3826">
        <v>6</v>
      </c>
      <c r="L3826" t="s">
        <v>22856</v>
      </c>
      <c r="M3826" t="s">
        <v>22857</v>
      </c>
      <c r="N3826">
        <v>31</v>
      </c>
      <c r="O3826" t="s">
        <v>22858</v>
      </c>
      <c r="P3826" t="s">
        <v>102</v>
      </c>
      <c r="R3826">
        <v>13386</v>
      </c>
      <c r="T3826" t="s">
        <v>22859</v>
      </c>
      <c r="V3826" t="s">
        <v>22860</v>
      </c>
      <c r="W3826">
        <v>24173</v>
      </c>
    </row>
    <row r="3827" spans="1:23" x14ac:dyDescent="0.25">
      <c r="A3827" t="s">
        <v>22861</v>
      </c>
      <c r="B3827">
        <v>1</v>
      </c>
      <c r="C3827" t="s">
        <v>22862</v>
      </c>
      <c r="D3827" t="s">
        <v>102</v>
      </c>
      <c r="F3827" t="s">
        <v>6231</v>
      </c>
      <c r="G3827">
        <v>19</v>
      </c>
      <c r="H3827" t="s">
        <v>6392</v>
      </c>
      <c r="I3827" t="s">
        <v>22862</v>
      </c>
      <c r="J3827">
        <v>14405</v>
      </c>
      <c r="K3827">
        <v>8</v>
      </c>
      <c r="L3827" t="s">
        <v>6665</v>
      </c>
      <c r="M3827" t="s">
        <v>22863</v>
      </c>
      <c r="N3827">
        <v>30</v>
      </c>
      <c r="O3827" t="s">
        <v>22864</v>
      </c>
      <c r="P3827" t="s">
        <v>102</v>
      </c>
      <c r="R3827">
        <v>15078</v>
      </c>
      <c r="T3827" t="s">
        <v>6324</v>
      </c>
      <c r="V3827" t="s">
        <v>22865</v>
      </c>
      <c r="W3827">
        <v>25806</v>
      </c>
    </row>
    <row r="3828" spans="1:23" x14ac:dyDescent="0.25">
      <c r="A3828" t="s">
        <v>22866</v>
      </c>
      <c r="B3828">
        <v>1</v>
      </c>
      <c r="C3828" t="s">
        <v>22867</v>
      </c>
      <c r="D3828" t="s">
        <v>29</v>
      </c>
      <c r="F3828" t="s">
        <v>6199</v>
      </c>
      <c r="G3828">
        <v>0</v>
      </c>
      <c r="H3828" t="s">
        <v>6947</v>
      </c>
      <c r="I3828" t="s">
        <v>22867</v>
      </c>
      <c r="J3828">
        <v>19550</v>
      </c>
      <c r="K3828">
        <v>5</v>
      </c>
      <c r="L3828" t="s">
        <v>22868</v>
      </c>
      <c r="M3828" t="s">
        <v>8240</v>
      </c>
      <c r="N3828">
        <v>27</v>
      </c>
      <c r="O3828" t="s">
        <v>22869</v>
      </c>
      <c r="P3828" t="s">
        <v>29</v>
      </c>
      <c r="T3828" t="s">
        <v>6204</v>
      </c>
      <c r="V3828" t="s">
        <v>22870</v>
      </c>
      <c r="W3828">
        <v>30709</v>
      </c>
    </row>
    <row r="3829" spans="1:23" x14ac:dyDescent="0.25">
      <c r="A3829" t="s">
        <v>22871</v>
      </c>
      <c r="B3829">
        <v>1</v>
      </c>
      <c r="C3829" t="s">
        <v>22872</v>
      </c>
      <c r="F3829" t="s">
        <v>6231</v>
      </c>
      <c r="G3829">
        <v>0</v>
      </c>
      <c r="H3829" t="s">
        <v>30</v>
      </c>
      <c r="I3829" t="s">
        <v>22872</v>
      </c>
      <c r="J3829">
        <v>17883</v>
      </c>
      <c r="K3829">
        <v>0</v>
      </c>
      <c r="L3829" t="s">
        <v>18849</v>
      </c>
      <c r="M3829" t="s">
        <v>21785</v>
      </c>
      <c r="O3829" t="s">
        <v>22873</v>
      </c>
      <c r="P3829" t="s">
        <v>30</v>
      </c>
      <c r="T3829" t="s">
        <v>30</v>
      </c>
    </row>
    <row r="3830" spans="1:23" x14ac:dyDescent="0.25">
      <c r="A3830" t="s">
        <v>22874</v>
      </c>
      <c r="B3830">
        <v>1</v>
      </c>
      <c r="C3830" t="s">
        <v>22875</v>
      </c>
      <c r="D3830" t="s">
        <v>126</v>
      </c>
      <c r="E3830" t="s">
        <v>22876</v>
      </c>
      <c r="F3830" t="s">
        <v>6199</v>
      </c>
      <c r="G3830">
        <v>81</v>
      </c>
      <c r="H3830" t="s">
        <v>6988</v>
      </c>
      <c r="I3830" t="s">
        <v>22875</v>
      </c>
      <c r="J3830">
        <v>19415</v>
      </c>
      <c r="K3830">
        <v>5</v>
      </c>
      <c r="L3830" t="s">
        <v>8151</v>
      </c>
      <c r="M3830" t="s">
        <v>22877</v>
      </c>
      <c r="N3830">
        <v>28</v>
      </c>
      <c r="O3830" t="s">
        <v>22878</v>
      </c>
      <c r="P3830" t="s">
        <v>126</v>
      </c>
      <c r="R3830">
        <v>2972240</v>
      </c>
      <c r="T3830" t="s">
        <v>6355</v>
      </c>
      <c r="V3830" t="s">
        <v>22879</v>
      </c>
      <c r="W3830">
        <v>30594</v>
      </c>
    </row>
    <row r="3831" spans="1:23" x14ac:dyDescent="0.25">
      <c r="A3831" t="s">
        <v>22880</v>
      </c>
      <c r="B3831">
        <v>1</v>
      </c>
      <c r="C3831" t="s">
        <v>22881</v>
      </c>
      <c r="D3831" t="s">
        <v>126</v>
      </c>
      <c r="F3831" t="s">
        <v>6199</v>
      </c>
      <c r="G3831">
        <v>0</v>
      </c>
      <c r="H3831" t="s">
        <v>6753</v>
      </c>
      <c r="I3831" t="s">
        <v>22881</v>
      </c>
      <c r="J3831">
        <v>19622</v>
      </c>
      <c r="K3831">
        <v>5</v>
      </c>
      <c r="L3831" t="s">
        <v>17417</v>
      </c>
      <c r="M3831" t="s">
        <v>6796</v>
      </c>
      <c r="N3831">
        <v>27</v>
      </c>
      <c r="O3831" t="s">
        <v>22882</v>
      </c>
      <c r="P3831" t="s">
        <v>126</v>
      </c>
      <c r="T3831" t="s">
        <v>6355</v>
      </c>
      <c r="V3831" t="s">
        <v>22883</v>
      </c>
      <c r="W3831">
        <v>30864</v>
      </c>
    </row>
    <row r="3832" spans="1:23" x14ac:dyDescent="0.25">
      <c r="A3832" t="s">
        <v>22884</v>
      </c>
      <c r="B3832">
        <v>1</v>
      </c>
      <c r="C3832" t="s">
        <v>22885</v>
      </c>
      <c r="D3832" t="s">
        <v>102</v>
      </c>
      <c r="F3832" t="s">
        <v>6199</v>
      </c>
      <c r="G3832">
        <v>5</v>
      </c>
      <c r="H3832" t="s">
        <v>6776</v>
      </c>
      <c r="I3832" t="s">
        <v>22885</v>
      </c>
      <c r="J3832">
        <v>21761</v>
      </c>
      <c r="K3832">
        <v>2</v>
      </c>
      <c r="L3832" t="s">
        <v>22886</v>
      </c>
      <c r="M3832" t="s">
        <v>6598</v>
      </c>
      <c r="N3832">
        <v>24</v>
      </c>
      <c r="O3832" t="s">
        <v>22887</v>
      </c>
      <c r="P3832" t="s">
        <v>102</v>
      </c>
      <c r="R3832">
        <v>4035221</v>
      </c>
      <c r="T3832" t="s">
        <v>6219</v>
      </c>
      <c r="V3832" t="s">
        <v>18087</v>
      </c>
      <c r="W3832">
        <v>33027</v>
      </c>
    </row>
    <row r="3833" spans="1:23" x14ac:dyDescent="0.25">
      <c r="A3833" t="s">
        <v>672</v>
      </c>
      <c r="B3833">
        <v>1</v>
      </c>
      <c r="C3833" t="s">
        <v>22888</v>
      </c>
      <c r="D3833" t="s">
        <v>126</v>
      </c>
      <c r="F3833" t="s">
        <v>6231</v>
      </c>
      <c r="G3833">
        <v>87</v>
      </c>
      <c r="H3833" t="s">
        <v>8063</v>
      </c>
      <c r="I3833" t="s">
        <v>22888</v>
      </c>
      <c r="J3833">
        <v>14866</v>
      </c>
      <c r="K3833">
        <v>7</v>
      </c>
      <c r="L3833" t="s">
        <v>6665</v>
      </c>
      <c r="M3833" t="s">
        <v>22889</v>
      </c>
      <c r="N3833">
        <v>30</v>
      </c>
      <c r="O3833" t="s">
        <v>22890</v>
      </c>
      <c r="P3833" t="s">
        <v>126</v>
      </c>
      <c r="R3833">
        <v>15940</v>
      </c>
      <c r="T3833" t="s">
        <v>6757</v>
      </c>
      <c r="V3833" t="s">
        <v>22891</v>
      </c>
      <c r="W3833">
        <v>26845</v>
      </c>
    </row>
    <row r="3834" spans="1:23" x14ac:dyDescent="0.25">
      <c r="A3834" t="s">
        <v>22892</v>
      </c>
      <c r="B3834">
        <v>1</v>
      </c>
      <c r="C3834" t="s">
        <v>22893</v>
      </c>
      <c r="D3834" t="s">
        <v>126</v>
      </c>
      <c r="F3834" t="s">
        <v>6199</v>
      </c>
      <c r="G3834">
        <v>85</v>
      </c>
      <c r="H3834" t="s">
        <v>6200</v>
      </c>
      <c r="I3834" t="s">
        <v>22893</v>
      </c>
      <c r="J3834">
        <v>24617</v>
      </c>
      <c r="K3834">
        <v>3</v>
      </c>
      <c r="L3834" t="s">
        <v>22894</v>
      </c>
      <c r="M3834" t="s">
        <v>21375</v>
      </c>
      <c r="N3834">
        <v>27</v>
      </c>
      <c r="O3834" t="s">
        <v>22895</v>
      </c>
      <c r="P3834" t="s">
        <v>126</v>
      </c>
      <c r="Q3834" t="s">
        <v>6384</v>
      </c>
      <c r="S3834">
        <v>4</v>
      </c>
      <c r="T3834" t="s">
        <v>6212</v>
      </c>
      <c r="U3834" t="s">
        <v>2228</v>
      </c>
      <c r="V3834" t="s">
        <v>22896</v>
      </c>
    </row>
    <row r="3835" spans="1:23" x14ac:dyDescent="0.25">
      <c r="A3835" t="s">
        <v>22897</v>
      </c>
      <c r="B3835">
        <v>1</v>
      </c>
      <c r="C3835" t="s">
        <v>22898</v>
      </c>
      <c r="D3835" t="s">
        <v>102</v>
      </c>
      <c r="F3835" t="s">
        <v>6199</v>
      </c>
      <c r="G3835">
        <v>0</v>
      </c>
      <c r="H3835" t="s">
        <v>6416</v>
      </c>
      <c r="I3835" t="s">
        <v>22898</v>
      </c>
      <c r="J3835">
        <v>20525</v>
      </c>
      <c r="K3835">
        <v>4</v>
      </c>
      <c r="L3835" t="s">
        <v>22899</v>
      </c>
      <c r="M3835" t="s">
        <v>12696</v>
      </c>
      <c r="N3835">
        <v>28</v>
      </c>
      <c r="O3835" t="s">
        <v>22900</v>
      </c>
      <c r="P3835" t="s">
        <v>102</v>
      </c>
      <c r="R3835">
        <v>3051813</v>
      </c>
      <c r="T3835" t="s">
        <v>6346</v>
      </c>
      <c r="V3835" t="s">
        <v>15696</v>
      </c>
      <c r="W3835">
        <v>31389</v>
      </c>
    </row>
    <row r="3836" spans="1:23" x14ac:dyDescent="0.25">
      <c r="A3836" t="s">
        <v>475</v>
      </c>
      <c r="B3836">
        <v>1</v>
      </c>
      <c r="C3836" t="s">
        <v>22901</v>
      </c>
      <c r="D3836" t="s">
        <v>102</v>
      </c>
      <c r="E3836" t="s">
        <v>22902</v>
      </c>
      <c r="F3836" t="s">
        <v>6199</v>
      </c>
      <c r="G3836">
        <v>17</v>
      </c>
      <c r="H3836" t="s">
        <v>9340</v>
      </c>
      <c r="I3836" t="s">
        <v>22901</v>
      </c>
      <c r="J3836">
        <v>18673</v>
      </c>
      <c r="K3836">
        <v>8</v>
      </c>
      <c r="L3836" t="s">
        <v>16560</v>
      </c>
      <c r="M3836" t="s">
        <v>22903</v>
      </c>
      <c r="N3836">
        <v>30</v>
      </c>
      <c r="O3836" t="s">
        <v>22904</v>
      </c>
      <c r="P3836" t="s">
        <v>102</v>
      </c>
      <c r="R3836">
        <v>2978308</v>
      </c>
      <c r="T3836" t="s">
        <v>6313</v>
      </c>
      <c r="V3836" t="s">
        <v>22905</v>
      </c>
      <c r="W3836">
        <v>29978</v>
      </c>
    </row>
    <row r="3837" spans="1:23" x14ac:dyDescent="0.25">
      <c r="A3837" t="s">
        <v>2237</v>
      </c>
      <c r="B3837">
        <v>1</v>
      </c>
      <c r="C3837" t="s">
        <v>2597</v>
      </c>
      <c r="D3837" t="s">
        <v>102</v>
      </c>
      <c r="F3837" t="s">
        <v>6199</v>
      </c>
      <c r="G3837">
        <v>14</v>
      </c>
      <c r="H3837" t="s">
        <v>6296</v>
      </c>
      <c r="I3837" t="s">
        <v>2597</v>
      </c>
      <c r="J3837">
        <v>25198</v>
      </c>
      <c r="K3837">
        <v>2</v>
      </c>
      <c r="L3837" t="s">
        <v>22906</v>
      </c>
      <c r="M3837" t="s">
        <v>22907</v>
      </c>
      <c r="N3837">
        <v>28</v>
      </c>
      <c r="O3837" t="s">
        <v>22908</v>
      </c>
      <c r="P3837" t="s">
        <v>102</v>
      </c>
      <c r="S3837">
        <v>4</v>
      </c>
      <c r="T3837" t="s">
        <v>6355</v>
      </c>
      <c r="U3837" t="s">
        <v>54</v>
      </c>
      <c r="V3837" t="s">
        <v>22909</v>
      </c>
    </row>
    <row r="3838" spans="1:23" x14ac:dyDescent="0.25">
      <c r="A3838" t="s">
        <v>235</v>
      </c>
      <c r="B3838">
        <v>1</v>
      </c>
      <c r="C3838" t="s">
        <v>22910</v>
      </c>
      <c r="D3838" t="s">
        <v>64</v>
      </c>
      <c r="E3838" t="s">
        <v>22911</v>
      </c>
      <c r="F3838" t="s">
        <v>6925</v>
      </c>
      <c r="G3838">
        <v>0</v>
      </c>
      <c r="H3838" t="s">
        <v>6208</v>
      </c>
      <c r="I3838" t="s">
        <v>22910</v>
      </c>
      <c r="J3838">
        <v>12296</v>
      </c>
      <c r="K3838">
        <v>12</v>
      </c>
      <c r="L3838" t="s">
        <v>22912</v>
      </c>
      <c r="M3838" t="s">
        <v>22913</v>
      </c>
      <c r="N3838">
        <v>35</v>
      </c>
      <c r="O3838" t="s">
        <v>22914</v>
      </c>
      <c r="P3838" t="s">
        <v>64</v>
      </c>
      <c r="R3838">
        <v>13213</v>
      </c>
      <c r="T3838" t="s">
        <v>6264</v>
      </c>
      <c r="V3838" t="s">
        <v>22915</v>
      </c>
      <c r="W3838">
        <v>24318</v>
      </c>
    </row>
    <row r="3839" spans="1:23" x14ac:dyDescent="0.25">
      <c r="A3839" t="s">
        <v>22916</v>
      </c>
      <c r="B3839">
        <v>1</v>
      </c>
      <c r="C3839" t="s">
        <v>22917</v>
      </c>
      <c r="D3839" t="s">
        <v>126</v>
      </c>
      <c r="E3839" t="s">
        <v>22918</v>
      </c>
      <c r="F3839" t="s">
        <v>6231</v>
      </c>
      <c r="G3839">
        <v>81</v>
      </c>
      <c r="H3839" t="s">
        <v>6629</v>
      </c>
      <c r="I3839" t="s">
        <v>22917</v>
      </c>
      <c r="J3839">
        <v>15367</v>
      </c>
      <c r="K3839">
        <v>7</v>
      </c>
      <c r="L3839" t="s">
        <v>17504</v>
      </c>
      <c r="M3839" t="s">
        <v>7833</v>
      </c>
      <c r="N3839">
        <v>30</v>
      </c>
      <c r="O3839" t="s">
        <v>22919</v>
      </c>
      <c r="P3839" t="s">
        <v>126</v>
      </c>
      <c r="R3839">
        <v>16285</v>
      </c>
      <c r="T3839" t="s">
        <v>6396</v>
      </c>
      <c r="V3839" t="s">
        <v>8450</v>
      </c>
      <c r="W3839">
        <v>27050</v>
      </c>
    </row>
    <row r="3840" spans="1:23" x14ac:dyDescent="0.25">
      <c r="A3840" t="s">
        <v>22920</v>
      </c>
      <c r="B3840">
        <v>1</v>
      </c>
      <c r="C3840" t="s">
        <v>22921</v>
      </c>
      <c r="D3840" t="s">
        <v>102</v>
      </c>
      <c r="F3840" t="s">
        <v>6231</v>
      </c>
      <c r="G3840">
        <v>12</v>
      </c>
      <c r="H3840" t="s">
        <v>6383</v>
      </c>
      <c r="I3840" t="s">
        <v>22921</v>
      </c>
      <c r="J3840">
        <v>18679</v>
      </c>
      <c r="K3840">
        <v>0</v>
      </c>
      <c r="L3840" t="s">
        <v>6554</v>
      </c>
      <c r="M3840" t="s">
        <v>6748</v>
      </c>
      <c r="N3840">
        <v>24</v>
      </c>
      <c r="O3840" t="s">
        <v>22922</v>
      </c>
      <c r="P3840" t="s">
        <v>102</v>
      </c>
      <c r="R3840">
        <v>2582387</v>
      </c>
      <c r="T3840" t="s">
        <v>7359</v>
      </c>
      <c r="V3840" t="s">
        <v>22923</v>
      </c>
      <c r="W3840">
        <v>29992</v>
      </c>
    </row>
    <row r="3841" spans="1:23" x14ac:dyDescent="0.25">
      <c r="A3841" t="s">
        <v>22924</v>
      </c>
      <c r="B3841">
        <v>1</v>
      </c>
      <c r="C3841" t="s">
        <v>22925</v>
      </c>
      <c r="D3841" t="s">
        <v>6787</v>
      </c>
      <c r="E3841" t="s">
        <v>22926</v>
      </c>
      <c r="F3841" t="s">
        <v>6199</v>
      </c>
      <c r="G3841">
        <v>0</v>
      </c>
      <c r="H3841" t="s">
        <v>6351</v>
      </c>
      <c r="I3841" t="s">
        <v>22925</v>
      </c>
      <c r="J3841">
        <v>20223</v>
      </c>
      <c r="K3841">
        <v>4</v>
      </c>
      <c r="L3841" t="s">
        <v>6612</v>
      </c>
      <c r="M3841" t="s">
        <v>22927</v>
      </c>
      <c r="N3841">
        <v>26</v>
      </c>
      <c r="O3841" t="s">
        <v>22928</v>
      </c>
      <c r="P3841" t="s">
        <v>64</v>
      </c>
      <c r="R3841">
        <v>3117250</v>
      </c>
      <c r="T3841" t="s">
        <v>6212</v>
      </c>
      <c r="V3841" t="s">
        <v>22929</v>
      </c>
      <c r="W3841">
        <v>31340</v>
      </c>
    </row>
    <row r="3842" spans="1:23" x14ac:dyDescent="0.25">
      <c r="A3842" t="s">
        <v>22930</v>
      </c>
      <c r="B3842">
        <v>1</v>
      </c>
      <c r="C3842" t="s">
        <v>22931</v>
      </c>
      <c r="D3842" t="s">
        <v>29</v>
      </c>
      <c r="F3842" t="s">
        <v>6231</v>
      </c>
      <c r="H3842" t="s">
        <v>6336</v>
      </c>
      <c r="I3842" t="s">
        <v>22931</v>
      </c>
      <c r="J3842">
        <v>22127</v>
      </c>
      <c r="K3842">
        <v>0</v>
      </c>
      <c r="L3842" t="s">
        <v>11327</v>
      </c>
      <c r="M3842" t="s">
        <v>6907</v>
      </c>
      <c r="N3842">
        <v>25</v>
      </c>
      <c r="O3842" t="s">
        <v>22932</v>
      </c>
      <c r="P3842" t="s">
        <v>29</v>
      </c>
      <c r="Q3842" t="s">
        <v>6411</v>
      </c>
      <c r="T3842" t="s">
        <v>6371</v>
      </c>
      <c r="V3842" t="s">
        <v>22883</v>
      </c>
    </row>
    <row r="3843" spans="1:23" x14ac:dyDescent="0.25">
      <c r="A3843" t="s">
        <v>22933</v>
      </c>
      <c r="B3843">
        <v>1</v>
      </c>
      <c r="C3843" t="s">
        <v>22934</v>
      </c>
      <c r="D3843" t="s">
        <v>64</v>
      </c>
      <c r="F3843" t="s">
        <v>6199</v>
      </c>
      <c r="G3843">
        <v>0</v>
      </c>
      <c r="H3843" t="s">
        <v>6336</v>
      </c>
      <c r="I3843" t="s">
        <v>22934</v>
      </c>
      <c r="J3843">
        <v>17481</v>
      </c>
      <c r="K3843">
        <v>10</v>
      </c>
      <c r="L3843" t="s">
        <v>6626</v>
      </c>
      <c r="M3843" t="s">
        <v>22935</v>
      </c>
      <c r="N3843">
        <v>32</v>
      </c>
      <c r="O3843" t="s">
        <v>22936</v>
      </c>
      <c r="P3843" t="s">
        <v>64</v>
      </c>
      <c r="T3843" t="s">
        <v>6219</v>
      </c>
      <c r="V3843" t="s">
        <v>6953</v>
      </c>
    </row>
    <row r="3844" spans="1:23" x14ac:dyDescent="0.25">
      <c r="A3844" t="s">
        <v>22937</v>
      </c>
      <c r="B3844">
        <v>1</v>
      </c>
      <c r="C3844" t="s">
        <v>22938</v>
      </c>
      <c r="D3844" t="s">
        <v>31</v>
      </c>
      <c r="F3844" t="s">
        <v>6199</v>
      </c>
      <c r="G3844">
        <v>98</v>
      </c>
      <c r="H3844" t="s">
        <v>6868</v>
      </c>
      <c r="I3844" t="s">
        <v>22938</v>
      </c>
      <c r="J3844">
        <v>25121</v>
      </c>
      <c r="K3844">
        <v>2</v>
      </c>
      <c r="L3844" t="s">
        <v>6896</v>
      </c>
      <c r="M3844" t="s">
        <v>22939</v>
      </c>
      <c r="N3844">
        <v>24</v>
      </c>
      <c r="O3844" t="s">
        <v>22940</v>
      </c>
      <c r="P3844" t="s">
        <v>31</v>
      </c>
      <c r="T3844" t="s">
        <v>6212</v>
      </c>
      <c r="V3844" t="s">
        <v>22941</v>
      </c>
    </row>
    <row r="3845" spans="1:23" x14ac:dyDescent="0.25">
      <c r="A3845" t="s">
        <v>22942</v>
      </c>
      <c r="B3845">
        <v>1</v>
      </c>
      <c r="C3845" t="s">
        <v>22943</v>
      </c>
      <c r="D3845" t="s">
        <v>102</v>
      </c>
      <c r="F3845" t="s">
        <v>6199</v>
      </c>
      <c r="G3845">
        <v>80</v>
      </c>
      <c r="H3845" t="s">
        <v>6697</v>
      </c>
      <c r="I3845" t="s">
        <v>22943</v>
      </c>
      <c r="J3845">
        <v>26688</v>
      </c>
      <c r="K3845">
        <v>1</v>
      </c>
      <c r="L3845" t="s">
        <v>22944</v>
      </c>
      <c r="M3845" t="s">
        <v>22945</v>
      </c>
      <c r="N3845">
        <v>25</v>
      </c>
      <c r="O3845" t="s">
        <v>22946</v>
      </c>
      <c r="P3845" t="s">
        <v>102</v>
      </c>
      <c r="T3845" t="s">
        <v>6313</v>
      </c>
      <c r="V3845" t="s">
        <v>12768</v>
      </c>
    </row>
    <row r="3846" spans="1:23" x14ac:dyDescent="0.25">
      <c r="A3846" t="s">
        <v>22947</v>
      </c>
      <c r="B3846">
        <v>1</v>
      </c>
      <c r="C3846" t="s">
        <v>22948</v>
      </c>
      <c r="D3846" t="s">
        <v>102</v>
      </c>
      <c r="E3846" t="s">
        <v>22949</v>
      </c>
      <c r="F3846" t="s">
        <v>6231</v>
      </c>
      <c r="G3846">
        <v>19</v>
      </c>
      <c r="H3846" t="s">
        <v>6776</v>
      </c>
      <c r="I3846" t="s">
        <v>22948</v>
      </c>
      <c r="J3846">
        <v>19198</v>
      </c>
      <c r="K3846">
        <v>5</v>
      </c>
      <c r="L3846" t="s">
        <v>12304</v>
      </c>
      <c r="M3846" t="s">
        <v>22950</v>
      </c>
      <c r="N3846">
        <v>26</v>
      </c>
      <c r="O3846" t="s">
        <v>22951</v>
      </c>
      <c r="P3846" t="s">
        <v>102</v>
      </c>
      <c r="R3846">
        <v>3051869</v>
      </c>
      <c r="T3846" t="s">
        <v>6204</v>
      </c>
      <c r="V3846" t="s">
        <v>14419</v>
      </c>
      <c r="W3846">
        <v>30512</v>
      </c>
    </row>
    <row r="3847" spans="1:23" x14ac:dyDescent="0.25">
      <c r="A3847" t="s">
        <v>22952</v>
      </c>
      <c r="B3847">
        <v>1</v>
      </c>
      <c r="C3847" t="s">
        <v>22953</v>
      </c>
      <c r="D3847" t="s">
        <v>102</v>
      </c>
      <c r="F3847" t="s">
        <v>6231</v>
      </c>
      <c r="G3847">
        <v>10</v>
      </c>
      <c r="H3847" t="s">
        <v>6260</v>
      </c>
      <c r="I3847" t="s">
        <v>22953</v>
      </c>
      <c r="J3847">
        <v>15976</v>
      </c>
      <c r="K3847">
        <v>1</v>
      </c>
      <c r="L3847" t="s">
        <v>22954</v>
      </c>
      <c r="M3847" t="s">
        <v>10024</v>
      </c>
      <c r="N3847">
        <v>26</v>
      </c>
      <c r="O3847" t="s">
        <v>22955</v>
      </c>
      <c r="P3847" t="s">
        <v>102</v>
      </c>
      <c r="R3847">
        <v>17029</v>
      </c>
      <c r="T3847" t="s">
        <v>6385</v>
      </c>
      <c r="V3847" t="s">
        <v>19876</v>
      </c>
      <c r="W3847">
        <v>27798</v>
      </c>
    </row>
    <row r="3848" spans="1:23" x14ac:dyDescent="0.25">
      <c r="A3848" t="s">
        <v>22956</v>
      </c>
      <c r="B3848">
        <v>1</v>
      </c>
      <c r="C3848" t="s">
        <v>22957</v>
      </c>
      <c r="D3848" t="s">
        <v>102</v>
      </c>
      <c r="F3848" t="s">
        <v>6199</v>
      </c>
      <c r="G3848">
        <v>89</v>
      </c>
      <c r="H3848" t="s">
        <v>6336</v>
      </c>
      <c r="I3848" t="s">
        <v>22957</v>
      </c>
      <c r="J3848">
        <v>22430</v>
      </c>
      <c r="K3848">
        <v>2</v>
      </c>
      <c r="L3848" t="s">
        <v>6018</v>
      </c>
      <c r="M3848" t="s">
        <v>14124</v>
      </c>
      <c r="N3848">
        <v>24</v>
      </c>
      <c r="O3848" t="s">
        <v>22958</v>
      </c>
      <c r="P3848" t="s">
        <v>102</v>
      </c>
      <c r="R3848">
        <v>4368796</v>
      </c>
      <c r="T3848" t="s">
        <v>6227</v>
      </c>
      <c r="V3848" t="s">
        <v>22959</v>
      </c>
      <c r="W3848">
        <v>33294</v>
      </c>
    </row>
    <row r="3849" spans="1:23" x14ac:dyDescent="0.25">
      <c r="A3849" t="s">
        <v>22960</v>
      </c>
      <c r="B3849">
        <v>1</v>
      </c>
      <c r="C3849" t="s">
        <v>22961</v>
      </c>
      <c r="D3849" t="s">
        <v>64</v>
      </c>
      <c r="E3849" t="s">
        <v>22962</v>
      </c>
      <c r="F3849" t="s">
        <v>6199</v>
      </c>
      <c r="G3849">
        <v>38</v>
      </c>
      <c r="H3849" t="s">
        <v>6392</v>
      </c>
      <c r="I3849" t="s">
        <v>22961</v>
      </c>
      <c r="J3849">
        <v>20263</v>
      </c>
      <c r="K3849">
        <v>4</v>
      </c>
      <c r="L3849" t="s">
        <v>7494</v>
      </c>
      <c r="M3849" t="s">
        <v>22963</v>
      </c>
      <c r="N3849">
        <v>25</v>
      </c>
      <c r="O3849" t="s">
        <v>22964</v>
      </c>
      <c r="P3849" t="s">
        <v>64</v>
      </c>
      <c r="R3849">
        <v>3123212</v>
      </c>
      <c r="T3849" t="s">
        <v>6313</v>
      </c>
      <c r="V3849" t="s">
        <v>9484</v>
      </c>
      <c r="W3849">
        <v>31564</v>
      </c>
    </row>
    <row r="3850" spans="1:23" x14ac:dyDescent="0.25">
      <c r="A3850" t="s">
        <v>22965</v>
      </c>
      <c r="B3850">
        <v>1</v>
      </c>
      <c r="C3850" t="s">
        <v>22966</v>
      </c>
      <c r="D3850" t="s">
        <v>126</v>
      </c>
      <c r="F3850" t="s">
        <v>6231</v>
      </c>
      <c r="G3850">
        <v>48</v>
      </c>
      <c r="H3850" t="s">
        <v>6351</v>
      </c>
      <c r="I3850" t="s">
        <v>22966</v>
      </c>
      <c r="K3850">
        <v>2</v>
      </c>
      <c r="L3850" t="s">
        <v>7095</v>
      </c>
      <c r="M3850" t="s">
        <v>12827</v>
      </c>
      <c r="N3850">
        <v>25</v>
      </c>
      <c r="O3850" t="s">
        <v>22967</v>
      </c>
      <c r="P3850" t="s">
        <v>126</v>
      </c>
      <c r="T3850" t="s">
        <v>6227</v>
      </c>
      <c r="V3850" t="s">
        <v>19685</v>
      </c>
    </row>
    <row r="3851" spans="1:23" x14ac:dyDescent="0.25">
      <c r="A3851" t="s">
        <v>22968</v>
      </c>
      <c r="B3851">
        <v>1</v>
      </c>
      <c r="C3851" t="s">
        <v>22969</v>
      </c>
      <c r="D3851" t="s">
        <v>126</v>
      </c>
      <c r="F3851" t="s">
        <v>6231</v>
      </c>
      <c r="G3851">
        <v>83</v>
      </c>
      <c r="H3851" t="s">
        <v>7228</v>
      </c>
      <c r="I3851" t="s">
        <v>22969</v>
      </c>
      <c r="J3851">
        <v>10291</v>
      </c>
      <c r="K3851">
        <v>11</v>
      </c>
      <c r="L3851" t="s">
        <v>22970</v>
      </c>
      <c r="M3851" t="s">
        <v>22971</v>
      </c>
      <c r="N3851">
        <v>34</v>
      </c>
      <c r="O3851" t="s">
        <v>22972</v>
      </c>
      <c r="P3851" t="s">
        <v>126</v>
      </c>
      <c r="R3851">
        <v>12548</v>
      </c>
      <c r="T3851" t="s">
        <v>6742</v>
      </c>
      <c r="V3851" t="s">
        <v>22973</v>
      </c>
      <c r="W3851">
        <v>9448</v>
      </c>
    </row>
    <row r="3852" spans="1:23" x14ac:dyDescent="0.25">
      <c r="A3852" t="s">
        <v>22974</v>
      </c>
      <c r="B3852">
        <v>1</v>
      </c>
      <c r="C3852" t="s">
        <v>22975</v>
      </c>
      <c r="D3852" t="s">
        <v>64</v>
      </c>
      <c r="F3852" t="s">
        <v>6199</v>
      </c>
      <c r="H3852" t="s">
        <v>6215</v>
      </c>
      <c r="I3852" t="s">
        <v>22975</v>
      </c>
      <c r="K3852">
        <v>1</v>
      </c>
      <c r="L3852" t="s">
        <v>22976</v>
      </c>
      <c r="M3852" t="s">
        <v>22977</v>
      </c>
      <c r="N3852">
        <v>24</v>
      </c>
      <c r="O3852" t="s">
        <v>22978</v>
      </c>
      <c r="P3852" t="s">
        <v>64</v>
      </c>
      <c r="T3852" t="s">
        <v>6219</v>
      </c>
      <c r="V3852" t="s">
        <v>20316</v>
      </c>
    </row>
    <row r="3853" spans="1:23" x14ac:dyDescent="0.25">
      <c r="A3853" t="s">
        <v>22979</v>
      </c>
      <c r="B3853">
        <v>1</v>
      </c>
      <c r="C3853" t="s">
        <v>22980</v>
      </c>
      <c r="D3853" t="s">
        <v>126</v>
      </c>
      <c r="F3853" t="s">
        <v>6199</v>
      </c>
      <c r="G3853">
        <v>0</v>
      </c>
      <c r="H3853" t="s">
        <v>6807</v>
      </c>
      <c r="I3853" t="s">
        <v>22980</v>
      </c>
      <c r="J3853">
        <v>20229</v>
      </c>
      <c r="K3853">
        <v>4</v>
      </c>
      <c r="L3853" t="s">
        <v>6754</v>
      </c>
      <c r="M3853" t="s">
        <v>22981</v>
      </c>
      <c r="N3853">
        <v>27</v>
      </c>
      <c r="O3853" t="s">
        <v>22982</v>
      </c>
      <c r="P3853" t="s">
        <v>126</v>
      </c>
      <c r="R3853">
        <v>3042888</v>
      </c>
      <c r="T3853" t="s">
        <v>6204</v>
      </c>
      <c r="V3853" t="s">
        <v>22983</v>
      </c>
      <c r="W3853">
        <v>31345</v>
      </c>
    </row>
    <row r="3854" spans="1:23" x14ac:dyDescent="0.25">
      <c r="A3854" t="s">
        <v>22984</v>
      </c>
      <c r="B3854">
        <v>1</v>
      </c>
      <c r="C3854" t="s">
        <v>22985</v>
      </c>
      <c r="F3854" t="s">
        <v>6231</v>
      </c>
      <c r="G3854">
        <v>0</v>
      </c>
      <c r="H3854" t="s">
        <v>30</v>
      </c>
      <c r="I3854" t="s">
        <v>22985</v>
      </c>
      <c r="J3854">
        <v>17865</v>
      </c>
      <c r="K3854">
        <v>0</v>
      </c>
      <c r="L3854" t="s">
        <v>6017</v>
      </c>
      <c r="M3854" t="s">
        <v>9942</v>
      </c>
      <c r="O3854" t="s">
        <v>22986</v>
      </c>
      <c r="P3854" t="s">
        <v>30</v>
      </c>
      <c r="T3854" t="s">
        <v>30</v>
      </c>
    </row>
    <row r="3855" spans="1:23" x14ac:dyDescent="0.25">
      <c r="A3855" t="s">
        <v>22987</v>
      </c>
      <c r="B3855">
        <v>1</v>
      </c>
      <c r="C3855" t="s">
        <v>22988</v>
      </c>
      <c r="D3855" t="s">
        <v>64</v>
      </c>
      <c r="F3855" t="s">
        <v>6231</v>
      </c>
      <c r="G3855">
        <v>21</v>
      </c>
      <c r="H3855" t="s">
        <v>6837</v>
      </c>
      <c r="I3855" t="s">
        <v>22988</v>
      </c>
      <c r="J3855">
        <v>7308</v>
      </c>
      <c r="K3855">
        <v>9</v>
      </c>
      <c r="L3855" t="s">
        <v>8745</v>
      </c>
      <c r="M3855" t="s">
        <v>22989</v>
      </c>
      <c r="N3855">
        <v>32</v>
      </c>
      <c r="O3855" t="s">
        <v>22990</v>
      </c>
      <c r="P3855" t="s">
        <v>64</v>
      </c>
      <c r="R3855">
        <v>9646</v>
      </c>
      <c r="T3855" t="s">
        <v>7018</v>
      </c>
      <c r="V3855" t="s">
        <v>22991</v>
      </c>
    </row>
    <row r="3856" spans="1:23" x14ac:dyDescent="0.25">
      <c r="A3856" t="s">
        <v>22992</v>
      </c>
      <c r="B3856">
        <v>1</v>
      </c>
      <c r="C3856" t="s">
        <v>22993</v>
      </c>
      <c r="D3856" t="s">
        <v>102</v>
      </c>
      <c r="F3856" t="s">
        <v>6231</v>
      </c>
      <c r="G3856">
        <v>19</v>
      </c>
      <c r="H3856" t="s">
        <v>6232</v>
      </c>
      <c r="I3856" t="s">
        <v>22993</v>
      </c>
      <c r="J3856">
        <v>3330</v>
      </c>
      <c r="K3856">
        <v>14</v>
      </c>
      <c r="L3856" t="s">
        <v>6554</v>
      </c>
      <c r="M3856" t="s">
        <v>6869</v>
      </c>
      <c r="N3856">
        <v>36</v>
      </c>
      <c r="O3856" t="s">
        <v>22994</v>
      </c>
      <c r="P3856" t="s">
        <v>102</v>
      </c>
      <c r="R3856">
        <v>10147</v>
      </c>
      <c r="T3856" t="s">
        <v>6249</v>
      </c>
      <c r="V3856" t="s">
        <v>22995</v>
      </c>
      <c r="W3856">
        <v>8021</v>
      </c>
    </row>
    <row r="3857" spans="1:23" x14ac:dyDescent="0.25">
      <c r="A3857" t="s">
        <v>22996</v>
      </c>
      <c r="B3857">
        <v>1</v>
      </c>
      <c r="C3857" t="s">
        <v>22997</v>
      </c>
      <c r="D3857" t="s">
        <v>102</v>
      </c>
      <c r="F3857" t="s">
        <v>6199</v>
      </c>
      <c r="G3857">
        <v>38</v>
      </c>
      <c r="H3857" t="s">
        <v>6416</v>
      </c>
      <c r="I3857" t="s">
        <v>22997</v>
      </c>
      <c r="J3857">
        <v>25909</v>
      </c>
      <c r="K3857">
        <v>0</v>
      </c>
      <c r="L3857" t="s">
        <v>22998</v>
      </c>
      <c r="M3857" t="s">
        <v>22999</v>
      </c>
      <c r="N3857">
        <v>25</v>
      </c>
      <c r="O3857" t="s">
        <v>23000</v>
      </c>
      <c r="P3857" t="s">
        <v>102</v>
      </c>
      <c r="T3857" t="s">
        <v>6332</v>
      </c>
      <c r="U3857" t="s">
        <v>159</v>
      </c>
      <c r="V3857" t="s">
        <v>23001</v>
      </c>
    </row>
    <row r="3858" spans="1:23" x14ac:dyDescent="0.25">
      <c r="A3858" t="s">
        <v>23002</v>
      </c>
      <c r="B3858">
        <v>1</v>
      </c>
      <c r="C3858" t="s">
        <v>23003</v>
      </c>
      <c r="D3858" t="s">
        <v>102</v>
      </c>
      <c r="F3858" t="s">
        <v>6199</v>
      </c>
      <c r="G3858">
        <v>0</v>
      </c>
      <c r="H3858" t="s">
        <v>6410</v>
      </c>
      <c r="I3858" t="s">
        <v>23003</v>
      </c>
      <c r="J3858">
        <v>20273</v>
      </c>
      <c r="K3858">
        <v>4</v>
      </c>
      <c r="L3858" t="s">
        <v>9109</v>
      </c>
      <c r="M3858" t="s">
        <v>6361</v>
      </c>
      <c r="N3858">
        <v>26</v>
      </c>
      <c r="O3858" t="s">
        <v>23004</v>
      </c>
      <c r="P3858" t="s">
        <v>102</v>
      </c>
      <c r="R3858">
        <v>3059733</v>
      </c>
      <c r="T3858" t="s">
        <v>6346</v>
      </c>
      <c r="V3858" t="s">
        <v>23005</v>
      </c>
      <c r="W3858">
        <v>31383</v>
      </c>
    </row>
    <row r="3859" spans="1:23" x14ac:dyDescent="0.25">
      <c r="A3859" t="s">
        <v>23006</v>
      </c>
      <c r="B3859">
        <v>1</v>
      </c>
      <c r="C3859" t="s">
        <v>6200</v>
      </c>
      <c r="D3859" t="s">
        <v>31</v>
      </c>
      <c r="F3859" t="s">
        <v>6231</v>
      </c>
      <c r="G3859">
        <v>51</v>
      </c>
      <c r="H3859" t="s">
        <v>6658</v>
      </c>
      <c r="I3859" t="s">
        <v>6200</v>
      </c>
      <c r="J3859">
        <v>6197</v>
      </c>
      <c r="K3859">
        <v>8</v>
      </c>
      <c r="L3859" t="s">
        <v>6452</v>
      </c>
      <c r="M3859" t="s">
        <v>16453</v>
      </c>
      <c r="N3859">
        <v>34</v>
      </c>
      <c r="O3859" t="s">
        <v>23007</v>
      </c>
      <c r="P3859" t="s">
        <v>31</v>
      </c>
      <c r="R3859">
        <v>9624</v>
      </c>
      <c r="T3859" t="s">
        <v>6757</v>
      </c>
      <c r="V3859" t="s">
        <v>23008</v>
      </c>
    </row>
    <row r="3860" spans="1:23" x14ac:dyDescent="0.25">
      <c r="A3860" t="s">
        <v>23009</v>
      </c>
      <c r="B3860">
        <v>1</v>
      </c>
      <c r="C3860" t="s">
        <v>23010</v>
      </c>
      <c r="F3860" t="s">
        <v>6231</v>
      </c>
      <c r="G3860">
        <v>0</v>
      </c>
      <c r="H3860" t="s">
        <v>30</v>
      </c>
      <c r="I3860" t="s">
        <v>23010</v>
      </c>
      <c r="J3860">
        <v>18838</v>
      </c>
      <c r="K3860">
        <v>0</v>
      </c>
      <c r="L3860" t="s">
        <v>6933</v>
      </c>
      <c r="M3860" t="s">
        <v>23011</v>
      </c>
      <c r="O3860" t="s">
        <v>23012</v>
      </c>
      <c r="P3860" t="s">
        <v>30</v>
      </c>
      <c r="T3860" t="s">
        <v>30</v>
      </c>
    </row>
    <row r="3861" spans="1:23" x14ac:dyDescent="0.25">
      <c r="A3861" t="s">
        <v>685</v>
      </c>
      <c r="B3861">
        <v>1</v>
      </c>
      <c r="C3861" t="s">
        <v>23013</v>
      </c>
      <c r="D3861" t="s">
        <v>102</v>
      </c>
      <c r="F3861" t="s">
        <v>6231</v>
      </c>
      <c r="G3861">
        <v>18</v>
      </c>
      <c r="H3861" t="s">
        <v>6976</v>
      </c>
      <c r="I3861" t="s">
        <v>23013</v>
      </c>
      <c r="J3861">
        <v>18109</v>
      </c>
      <c r="K3861">
        <v>6</v>
      </c>
      <c r="L3861" t="s">
        <v>23014</v>
      </c>
      <c r="M3861" t="s">
        <v>23015</v>
      </c>
      <c r="N3861">
        <v>27</v>
      </c>
      <c r="O3861" t="s">
        <v>23016</v>
      </c>
      <c r="P3861" t="s">
        <v>102</v>
      </c>
      <c r="R3861">
        <v>2971544</v>
      </c>
      <c r="T3861" t="s">
        <v>6219</v>
      </c>
      <c r="V3861" t="s">
        <v>15071</v>
      </c>
      <c r="W3861">
        <v>29426</v>
      </c>
    </row>
    <row r="3862" spans="1:23" x14ac:dyDescent="0.25">
      <c r="A3862" t="s">
        <v>742</v>
      </c>
      <c r="B3862">
        <v>1</v>
      </c>
      <c r="C3862" t="s">
        <v>23017</v>
      </c>
      <c r="D3862" t="s">
        <v>102</v>
      </c>
      <c r="F3862" t="s">
        <v>6231</v>
      </c>
      <c r="G3862">
        <v>84</v>
      </c>
      <c r="H3862" t="s">
        <v>7341</v>
      </c>
      <c r="I3862" t="s">
        <v>23017</v>
      </c>
      <c r="J3862">
        <v>18506</v>
      </c>
      <c r="K3862">
        <v>6</v>
      </c>
      <c r="L3862" t="s">
        <v>10038</v>
      </c>
      <c r="M3862" t="s">
        <v>23018</v>
      </c>
      <c r="N3862">
        <v>28</v>
      </c>
      <c r="O3862" t="s">
        <v>23019</v>
      </c>
      <c r="P3862" t="s">
        <v>102</v>
      </c>
      <c r="R3862">
        <v>2974590</v>
      </c>
      <c r="T3862" t="s">
        <v>6313</v>
      </c>
      <c r="V3862" t="s">
        <v>23020</v>
      </c>
      <c r="W3862">
        <v>29891</v>
      </c>
    </row>
    <row r="3863" spans="1:23" x14ac:dyDescent="0.25">
      <c r="A3863" t="s">
        <v>23021</v>
      </c>
      <c r="B3863">
        <v>1</v>
      </c>
      <c r="C3863" t="s">
        <v>23022</v>
      </c>
      <c r="D3863" t="s">
        <v>64</v>
      </c>
      <c r="E3863" t="s">
        <v>23023</v>
      </c>
      <c r="F3863" t="s">
        <v>6231</v>
      </c>
      <c r="G3863">
        <v>27</v>
      </c>
      <c r="H3863" t="s">
        <v>6860</v>
      </c>
      <c r="I3863" t="s">
        <v>23022</v>
      </c>
      <c r="J3863">
        <v>20598</v>
      </c>
      <c r="K3863">
        <v>4</v>
      </c>
      <c r="L3863" t="s">
        <v>12862</v>
      </c>
      <c r="M3863" t="s">
        <v>9931</v>
      </c>
      <c r="N3863">
        <v>27</v>
      </c>
      <c r="O3863" t="s">
        <v>23024</v>
      </c>
      <c r="P3863" t="s">
        <v>64</v>
      </c>
      <c r="R3863">
        <v>3052662</v>
      </c>
      <c r="T3863" t="s">
        <v>6313</v>
      </c>
      <c r="V3863" t="s">
        <v>7588</v>
      </c>
      <c r="W3863">
        <v>31595</v>
      </c>
    </row>
    <row r="3864" spans="1:23" x14ac:dyDescent="0.25">
      <c r="A3864" t="s">
        <v>5203</v>
      </c>
      <c r="B3864">
        <v>1</v>
      </c>
      <c r="C3864" t="s">
        <v>5204</v>
      </c>
      <c r="D3864" t="s">
        <v>126</v>
      </c>
      <c r="F3864" t="s">
        <v>6199</v>
      </c>
      <c r="G3864">
        <v>46</v>
      </c>
      <c r="H3864" t="s">
        <v>8501</v>
      </c>
      <c r="I3864" t="s">
        <v>5204</v>
      </c>
      <c r="J3864">
        <v>21783</v>
      </c>
      <c r="K3864">
        <v>6</v>
      </c>
      <c r="L3864" t="s">
        <v>8554</v>
      </c>
      <c r="M3864" t="s">
        <v>15733</v>
      </c>
      <c r="N3864">
        <v>28</v>
      </c>
      <c r="O3864" t="s">
        <v>23025</v>
      </c>
      <c r="P3864" t="s">
        <v>126</v>
      </c>
      <c r="Q3864" t="s">
        <v>6922</v>
      </c>
      <c r="R3864">
        <v>4040774</v>
      </c>
      <c r="T3864" t="s">
        <v>6355</v>
      </c>
      <c r="V3864" t="s">
        <v>16911</v>
      </c>
      <c r="W3864">
        <v>32785</v>
      </c>
    </row>
    <row r="3865" spans="1:23" x14ac:dyDescent="0.25">
      <c r="A3865" t="s">
        <v>492</v>
      </c>
      <c r="B3865">
        <v>1</v>
      </c>
      <c r="C3865" t="s">
        <v>23026</v>
      </c>
      <c r="D3865" t="s">
        <v>102</v>
      </c>
      <c r="E3865" t="s">
        <v>23027</v>
      </c>
      <c r="F3865" t="s">
        <v>6199</v>
      </c>
      <c r="G3865">
        <v>88</v>
      </c>
      <c r="H3865" t="s">
        <v>6421</v>
      </c>
      <c r="I3865" t="s">
        <v>23026</v>
      </c>
      <c r="J3865">
        <v>19961</v>
      </c>
      <c r="K3865">
        <v>7</v>
      </c>
      <c r="L3865" t="s">
        <v>23028</v>
      </c>
      <c r="M3865" t="s">
        <v>23029</v>
      </c>
      <c r="N3865">
        <v>29</v>
      </c>
      <c r="O3865" t="s">
        <v>23030</v>
      </c>
      <c r="P3865" t="s">
        <v>102</v>
      </c>
      <c r="R3865">
        <v>3728262</v>
      </c>
      <c r="T3865" t="s">
        <v>6446</v>
      </c>
      <c r="V3865" t="s">
        <v>20021</v>
      </c>
      <c r="W3865">
        <v>31157</v>
      </c>
    </row>
    <row r="3866" spans="1:23" x14ac:dyDescent="0.25">
      <c r="A3866" t="s">
        <v>5956</v>
      </c>
      <c r="B3866">
        <v>1</v>
      </c>
      <c r="C3866" t="s">
        <v>5955</v>
      </c>
      <c r="D3866" t="s">
        <v>31</v>
      </c>
      <c r="E3866" t="s">
        <v>23031</v>
      </c>
      <c r="F3866" t="s">
        <v>6199</v>
      </c>
      <c r="G3866">
        <v>16</v>
      </c>
      <c r="H3866" t="s">
        <v>6336</v>
      </c>
      <c r="I3866" t="s">
        <v>5955</v>
      </c>
      <c r="J3866">
        <v>20717</v>
      </c>
      <c r="K3866">
        <v>4</v>
      </c>
      <c r="L3866" t="s">
        <v>23032</v>
      </c>
      <c r="M3866" t="s">
        <v>23033</v>
      </c>
      <c r="N3866">
        <v>27</v>
      </c>
      <c r="O3866" t="s">
        <v>23034</v>
      </c>
      <c r="P3866" t="s">
        <v>31</v>
      </c>
      <c r="R3866">
        <v>3127313</v>
      </c>
      <c r="T3866" t="s">
        <v>6212</v>
      </c>
      <c r="V3866" t="s">
        <v>23035</v>
      </c>
      <c r="W3866">
        <v>31808</v>
      </c>
    </row>
    <row r="3867" spans="1:23" x14ac:dyDescent="0.25">
      <c r="A3867" t="s">
        <v>23036</v>
      </c>
      <c r="B3867">
        <v>1</v>
      </c>
      <c r="C3867" t="s">
        <v>23037</v>
      </c>
      <c r="D3867" t="s">
        <v>64</v>
      </c>
      <c r="F3867" t="s">
        <v>6199</v>
      </c>
      <c r="G3867">
        <v>40</v>
      </c>
      <c r="H3867" t="s">
        <v>8140</v>
      </c>
      <c r="I3867" t="s">
        <v>23037</v>
      </c>
      <c r="J3867">
        <v>18627</v>
      </c>
      <c r="K3867">
        <v>9</v>
      </c>
      <c r="L3867" t="s">
        <v>23038</v>
      </c>
      <c r="M3867" t="s">
        <v>23039</v>
      </c>
      <c r="N3867">
        <v>32</v>
      </c>
      <c r="O3867" t="s">
        <v>23040</v>
      </c>
      <c r="P3867" t="s">
        <v>64</v>
      </c>
      <c r="R3867">
        <v>3137094</v>
      </c>
      <c r="T3867" t="s">
        <v>6219</v>
      </c>
      <c r="V3867" t="s">
        <v>10353</v>
      </c>
      <c r="W3867">
        <v>29931</v>
      </c>
    </row>
    <row r="3868" spans="1:23" x14ac:dyDescent="0.25">
      <c r="A3868" t="s">
        <v>23041</v>
      </c>
      <c r="B3868">
        <v>1</v>
      </c>
      <c r="C3868" t="s">
        <v>23042</v>
      </c>
      <c r="D3868" t="s">
        <v>102</v>
      </c>
      <c r="F3868" t="s">
        <v>6199</v>
      </c>
      <c r="G3868">
        <v>80</v>
      </c>
      <c r="H3868" t="s">
        <v>6697</v>
      </c>
      <c r="I3868" t="s">
        <v>23042</v>
      </c>
      <c r="J3868">
        <v>22128</v>
      </c>
      <c r="K3868">
        <v>2</v>
      </c>
      <c r="L3868" t="s">
        <v>8320</v>
      </c>
      <c r="M3868" t="s">
        <v>7200</v>
      </c>
      <c r="N3868">
        <v>26</v>
      </c>
      <c r="O3868" t="s">
        <v>23043</v>
      </c>
      <c r="P3868" t="s">
        <v>102</v>
      </c>
      <c r="R3868">
        <v>3843469</v>
      </c>
      <c r="T3868" t="s">
        <v>6346</v>
      </c>
      <c r="V3868" t="s">
        <v>23044</v>
      </c>
      <c r="W3868">
        <v>33038</v>
      </c>
    </row>
    <row r="3869" spans="1:23" x14ac:dyDescent="0.25">
      <c r="A3869" t="s">
        <v>103</v>
      </c>
      <c r="B3869">
        <v>1</v>
      </c>
      <c r="C3869" t="s">
        <v>5178</v>
      </c>
      <c r="D3869" t="s">
        <v>64</v>
      </c>
      <c r="E3869" t="s">
        <v>23045</v>
      </c>
      <c r="F3869" t="s">
        <v>6199</v>
      </c>
      <c r="G3869">
        <v>29</v>
      </c>
      <c r="H3869" t="s">
        <v>6611</v>
      </c>
      <c r="I3869" t="s">
        <v>5178</v>
      </c>
      <c r="J3869">
        <v>18944</v>
      </c>
      <c r="K3869">
        <v>9</v>
      </c>
      <c r="L3869" t="s">
        <v>23046</v>
      </c>
      <c r="M3869" t="s">
        <v>7827</v>
      </c>
      <c r="N3869">
        <v>30</v>
      </c>
      <c r="O3869" t="s">
        <v>23047</v>
      </c>
      <c r="P3869" t="s">
        <v>64</v>
      </c>
      <c r="R3869">
        <v>3059915</v>
      </c>
      <c r="T3869" t="s">
        <v>6346</v>
      </c>
      <c r="V3869" t="s">
        <v>13674</v>
      </c>
      <c r="W3869">
        <v>30199</v>
      </c>
    </row>
    <row r="3870" spans="1:23" x14ac:dyDescent="0.25">
      <c r="A3870" t="s">
        <v>23048</v>
      </c>
      <c r="B3870">
        <v>1</v>
      </c>
      <c r="C3870" t="s">
        <v>23049</v>
      </c>
      <c r="F3870" t="s">
        <v>6231</v>
      </c>
      <c r="G3870">
        <v>0</v>
      </c>
      <c r="H3870" t="s">
        <v>30</v>
      </c>
      <c r="I3870" t="s">
        <v>23049</v>
      </c>
      <c r="J3870">
        <v>19780</v>
      </c>
      <c r="K3870">
        <v>0</v>
      </c>
      <c r="L3870" t="s">
        <v>7405</v>
      </c>
      <c r="M3870" t="s">
        <v>8339</v>
      </c>
      <c r="O3870" t="s">
        <v>23050</v>
      </c>
      <c r="P3870" t="s">
        <v>30</v>
      </c>
      <c r="T3870" t="s">
        <v>30</v>
      </c>
    </row>
    <row r="3871" spans="1:23" x14ac:dyDescent="0.25">
      <c r="A3871" t="s">
        <v>23051</v>
      </c>
      <c r="B3871">
        <v>1</v>
      </c>
      <c r="C3871" t="s">
        <v>23052</v>
      </c>
      <c r="D3871" t="s">
        <v>102</v>
      </c>
      <c r="E3871" t="s">
        <v>23053</v>
      </c>
      <c r="F3871" t="s">
        <v>6231</v>
      </c>
      <c r="G3871">
        <v>18</v>
      </c>
      <c r="H3871" t="s">
        <v>6629</v>
      </c>
      <c r="I3871" t="s">
        <v>23052</v>
      </c>
      <c r="J3871">
        <v>12874</v>
      </c>
      <c r="K3871">
        <v>9</v>
      </c>
      <c r="L3871" t="s">
        <v>6012</v>
      </c>
      <c r="M3871" t="s">
        <v>17449</v>
      </c>
      <c r="N3871">
        <v>31</v>
      </c>
      <c r="O3871" t="s">
        <v>23054</v>
      </c>
      <c r="P3871" t="s">
        <v>102</v>
      </c>
      <c r="R3871">
        <v>14024</v>
      </c>
      <c r="T3871" t="s">
        <v>6249</v>
      </c>
      <c r="V3871" t="s">
        <v>15506</v>
      </c>
      <c r="W3871">
        <v>24846</v>
      </c>
    </row>
    <row r="3872" spans="1:23" x14ac:dyDescent="0.25">
      <c r="A3872" t="s">
        <v>1303</v>
      </c>
      <c r="B3872">
        <v>1</v>
      </c>
      <c r="C3872" t="s">
        <v>1302</v>
      </c>
      <c r="D3872" t="s">
        <v>102</v>
      </c>
      <c r="F3872" t="s">
        <v>6199</v>
      </c>
      <c r="G3872">
        <v>13</v>
      </c>
      <c r="H3872" t="s">
        <v>7128</v>
      </c>
      <c r="I3872" t="s">
        <v>1302</v>
      </c>
      <c r="J3872">
        <v>26799</v>
      </c>
      <c r="K3872">
        <v>0</v>
      </c>
      <c r="L3872" t="s">
        <v>23055</v>
      </c>
      <c r="M3872" t="s">
        <v>6217</v>
      </c>
      <c r="N3872">
        <v>24</v>
      </c>
      <c r="O3872" t="s">
        <v>23056</v>
      </c>
      <c r="P3872" t="s">
        <v>102</v>
      </c>
      <c r="S3872">
        <v>5</v>
      </c>
      <c r="T3872" t="s">
        <v>6346</v>
      </c>
      <c r="U3872" t="s">
        <v>2233</v>
      </c>
      <c r="V3872" t="s">
        <v>8663</v>
      </c>
    </row>
    <row r="3873" spans="1:23" x14ac:dyDescent="0.25">
      <c r="A3873" t="s">
        <v>2257</v>
      </c>
      <c r="B3873">
        <v>1</v>
      </c>
      <c r="C3873" t="s">
        <v>2628</v>
      </c>
      <c r="D3873" t="s">
        <v>126</v>
      </c>
      <c r="F3873" t="s">
        <v>6199</v>
      </c>
      <c r="G3873">
        <v>88</v>
      </c>
      <c r="H3873" t="s">
        <v>6208</v>
      </c>
      <c r="I3873" t="s">
        <v>2628</v>
      </c>
      <c r="J3873">
        <v>23135</v>
      </c>
      <c r="K3873">
        <v>4</v>
      </c>
      <c r="L3873" t="s">
        <v>7140</v>
      </c>
      <c r="M3873" t="s">
        <v>23057</v>
      </c>
      <c r="N3873">
        <v>27</v>
      </c>
      <c r="O3873" t="s">
        <v>23058</v>
      </c>
      <c r="P3873" t="s">
        <v>126</v>
      </c>
      <c r="S3873">
        <v>3</v>
      </c>
      <c r="T3873" t="s">
        <v>6363</v>
      </c>
      <c r="U3873" t="s">
        <v>70</v>
      </c>
      <c r="V3873" t="s">
        <v>6615</v>
      </c>
    </row>
    <row r="3874" spans="1:23" x14ac:dyDescent="0.25">
      <c r="A3874" t="s">
        <v>23059</v>
      </c>
      <c r="B3874">
        <v>1</v>
      </c>
      <c r="C3874" t="s">
        <v>23060</v>
      </c>
      <c r="F3874" t="s">
        <v>6231</v>
      </c>
      <c r="G3874">
        <v>0</v>
      </c>
      <c r="H3874" t="s">
        <v>30</v>
      </c>
      <c r="I3874" t="s">
        <v>23060</v>
      </c>
      <c r="J3874">
        <v>18818</v>
      </c>
      <c r="K3874">
        <v>0</v>
      </c>
      <c r="L3874" t="s">
        <v>20500</v>
      </c>
      <c r="M3874" t="s">
        <v>23061</v>
      </c>
      <c r="O3874" t="s">
        <v>23062</v>
      </c>
      <c r="P3874" t="s">
        <v>30</v>
      </c>
      <c r="T3874" t="s">
        <v>30</v>
      </c>
    </row>
    <row r="3875" spans="1:23" x14ac:dyDescent="0.25">
      <c r="A3875" t="s">
        <v>23063</v>
      </c>
      <c r="B3875">
        <v>1</v>
      </c>
      <c r="C3875" t="s">
        <v>23064</v>
      </c>
      <c r="D3875" t="s">
        <v>31</v>
      </c>
      <c r="F3875" t="s">
        <v>6231</v>
      </c>
      <c r="G3875">
        <v>1</v>
      </c>
      <c r="H3875" t="s">
        <v>7944</v>
      </c>
      <c r="I3875" t="s">
        <v>23064</v>
      </c>
      <c r="J3875">
        <v>16412</v>
      </c>
      <c r="K3875">
        <v>6</v>
      </c>
      <c r="L3875" t="s">
        <v>6015</v>
      </c>
      <c r="M3875" t="s">
        <v>23065</v>
      </c>
      <c r="N3875">
        <v>29</v>
      </c>
      <c r="O3875" t="s">
        <v>23066</v>
      </c>
      <c r="P3875" t="s">
        <v>31</v>
      </c>
      <c r="R3875">
        <v>16916</v>
      </c>
      <c r="T3875" t="s">
        <v>6324</v>
      </c>
      <c r="V3875" t="s">
        <v>23067</v>
      </c>
      <c r="W3875">
        <v>27756</v>
      </c>
    </row>
    <row r="3876" spans="1:23" x14ac:dyDescent="0.25">
      <c r="A3876" t="s">
        <v>871</v>
      </c>
      <c r="B3876">
        <v>1</v>
      </c>
      <c r="C3876" t="s">
        <v>23068</v>
      </c>
      <c r="D3876" t="s">
        <v>6787</v>
      </c>
      <c r="E3876" t="s">
        <v>23069</v>
      </c>
      <c r="F3876" t="s">
        <v>6231</v>
      </c>
      <c r="G3876">
        <v>47</v>
      </c>
      <c r="H3876" t="s">
        <v>7081</v>
      </c>
      <c r="I3876" t="s">
        <v>23068</v>
      </c>
      <c r="J3876">
        <v>18275</v>
      </c>
      <c r="K3876">
        <v>6</v>
      </c>
      <c r="L3876" t="s">
        <v>7263</v>
      </c>
      <c r="M3876" t="s">
        <v>9430</v>
      </c>
      <c r="N3876">
        <v>28</v>
      </c>
      <c r="O3876" t="s">
        <v>23070</v>
      </c>
      <c r="P3876" t="s">
        <v>64</v>
      </c>
      <c r="R3876">
        <v>2977698</v>
      </c>
      <c r="T3876" t="s">
        <v>6204</v>
      </c>
      <c r="V3876" t="s">
        <v>20334</v>
      </c>
      <c r="W3876">
        <v>29550</v>
      </c>
    </row>
    <row r="3877" spans="1:23" x14ac:dyDescent="0.25">
      <c r="A3877" t="s">
        <v>23071</v>
      </c>
      <c r="B3877">
        <v>1</v>
      </c>
      <c r="C3877" t="s">
        <v>23072</v>
      </c>
      <c r="D3877" t="s">
        <v>102</v>
      </c>
      <c r="F3877" t="s">
        <v>6199</v>
      </c>
      <c r="G3877">
        <v>80</v>
      </c>
      <c r="H3877" t="s">
        <v>6416</v>
      </c>
      <c r="I3877" t="s">
        <v>23072</v>
      </c>
      <c r="J3877">
        <v>25396</v>
      </c>
      <c r="K3877">
        <v>2</v>
      </c>
      <c r="L3877" t="s">
        <v>9847</v>
      </c>
      <c r="M3877" t="s">
        <v>23073</v>
      </c>
      <c r="N3877">
        <v>26</v>
      </c>
      <c r="O3877" t="s">
        <v>23074</v>
      </c>
      <c r="P3877" t="s">
        <v>102</v>
      </c>
      <c r="Q3877" t="s">
        <v>6922</v>
      </c>
      <c r="T3877" t="s">
        <v>6346</v>
      </c>
      <c r="U3877" t="s">
        <v>2213</v>
      </c>
      <c r="V3877" t="s">
        <v>9761</v>
      </c>
    </row>
    <row r="3878" spans="1:23" x14ac:dyDescent="0.25">
      <c r="A3878" t="s">
        <v>23075</v>
      </c>
      <c r="B3878">
        <v>1</v>
      </c>
      <c r="C3878" t="s">
        <v>23076</v>
      </c>
      <c r="D3878" t="s">
        <v>126</v>
      </c>
      <c r="F3878" t="s">
        <v>6199</v>
      </c>
      <c r="G3878">
        <v>47</v>
      </c>
      <c r="H3878" t="s">
        <v>6658</v>
      </c>
      <c r="I3878" t="s">
        <v>23076</v>
      </c>
      <c r="J3878">
        <v>26117</v>
      </c>
      <c r="K3878">
        <v>1</v>
      </c>
      <c r="L3878" t="s">
        <v>6896</v>
      </c>
      <c r="M3878" t="s">
        <v>21990</v>
      </c>
      <c r="N3878">
        <v>25</v>
      </c>
      <c r="O3878" t="s">
        <v>23077</v>
      </c>
      <c r="P3878" t="s">
        <v>126</v>
      </c>
      <c r="S3878">
        <v>4</v>
      </c>
      <c r="T3878" t="s">
        <v>6227</v>
      </c>
      <c r="U3878" t="s">
        <v>2244</v>
      </c>
      <c r="V3878" t="s">
        <v>23078</v>
      </c>
    </row>
    <row r="3879" spans="1:23" x14ac:dyDescent="0.25">
      <c r="A3879" t="s">
        <v>23079</v>
      </c>
      <c r="B3879">
        <v>1</v>
      </c>
      <c r="C3879" t="s">
        <v>23080</v>
      </c>
      <c r="D3879" t="s">
        <v>31</v>
      </c>
      <c r="F3879" t="s">
        <v>6199</v>
      </c>
      <c r="H3879" t="s">
        <v>6421</v>
      </c>
      <c r="I3879" t="s">
        <v>23080</v>
      </c>
      <c r="K3879">
        <v>1</v>
      </c>
      <c r="L3879" t="s">
        <v>6778</v>
      </c>
      <c r="M3879" t="s">
        <v>10888</v>
      </c>
      <c r="N3879">
        <v>24</v>
      </c>
      <c r="O3879" t="s">
        <v>23081</v>
      </c>
      <c r="P3879" t="s">
        <v>31</v>
      </c>
      <c r="T3879" t="s">
        <v>6264</v>
      </c>
      <c r="V3879" t="s">
        <v>23082</v>
      </c>
    </row>
    <row r="3880" spans="1:23" x14ac:dyDescent="0.25">
      <c r="A3880" t="s">
        <v>23083</v>
      </c>
      <c r="B3880">
        <v>1</v>
      </c>
      <c r="C3880" t="s">
        <v>23084</v>
      </c>
      <c r="D3880" t="s">
        <v>31</v>
      </c>
      <c r="F3880" t="s">
        <v>6199</v>
      </c>
      <c r="G3880">
        <v>0</v>
      </c>
      <c r="H3880" t="s">
        <v>6383</v>
      </c>
      <c r="I3880" t="s">
        <v>23084</v>
      </c>
      <c r="J3880">
        <v>18350</v>
      </c>
      <c r="K3880">
        <v>9</v>
      </c>
      <c r="L3880" t="s">
        <v>6625</v>
      </c>
      <c r="M3880" t="s">
        <v>23085</v>
      </c>
      <c r="N3880">
        <v>31</v>
      </c>
      <c r="O3880" t="s">
        <v>23086</v>
      </c>
      <c r="P3880" t="s">
        <v>31</v>
      </c>
      <c r="R3880">
        <v>2968266</v>
      </c>
      <c r="T3880" t="s">
        <v>6219</v>
      </c>
      <c r="V3880" t="s">
        <v>23087</v>
      </c>
      <c r="W3880">
        <v>29769</v>
      </c>
    </row>
    <row r="3881" spans="1:23" x14ac:dyDescent="0.25">
      <c r="A3881" t="s">
        <v>461</v>
      </c>
      <c r="B3881">
        <v>1</v>
      </c>
      <c r="C3881" t="s">
        <v>23088</v>
      </c>
      <c r="D3881" t="s">
        <v>126</v>
      </c>
      <c r="E3881" t="s">
        <v>23089</v>
      </c>
      <c r="F3881" t="s">
        <v>6199</v>
      </c>
      <c r="G3881">
        <v>45</v>
      </c>
      <c r="H3881" t="s">
        <v>7139</v>
      </c>
      <c r="I3881" t="s">
        <v>23088</v>
      </c>
      <c r="J3881">
        <v>19982</v>
      </c>
      <c r="K3881">
        <v>4</v>
      </c>
      <c r="L3881" t="s">
        <v>8141</v>
      </c>
      <c r="M3881" t="s">
        <v>23090</v>
      </c>
      <c r="N3881">
        <v>27</v>
      </c>
      <c r="O3881" t="s">
        <v>23091</v>
      </c>
      <c r="P3881" t="s">
        <v>126</v>
      </c>
      <c r="R3881">
        <v>3052576</v>
      </c>
      <c r="T3881" t="s">
        <v>6204</v>
      </c>
      <c r="V3881" t="s">
        <v>23092</v>
      </c>
      <c r="W3881">
        <v>31161</v>
      </c>
    </row>
    <row r="3882" spans="1:23" x14ac:dyDescent="0.25">
      <c r="A3882" t="s">
        <v>189</v>
      </c>
      <c r="B3882">
        <v>1</v>
      </c>
      <c r="C3882" t="s">
        <v>5397</v>
      </c>
      <c r="D3882" t="s">
        <v>102</v>
      </c>
      <c r="E3882" t="s">
        <v>23093</v>
      </c>
      <c r="F3882" t="s">
        <v>6199</v>
      </c>
      <c r="G3882">
        <v>17</v>
      </c>
      <c r="H3882" t="s">
        <v>8155</v>
      </c>
      <c r="I3882" t="s">
        <v>5397</v>
      </c>
      <c r="J3882">
        <v>17961</v>
      </c>
      <c r="K3882">
        <v>10</v>
      </c>
      <c r="L3882" t="s">
        <v>6958</v>
      </c>
      <c r="M3882" t="s">
        <v>13183</v>
      </c>
      <c r="N3882">
        <v>33</v>
      </c>
      <c r="O3882" t="s">
        <v>23094</v>
      </c>
      <c r="P3882" t="s">
        <v>102</v>
      </c>
      <c r="R3882">
        <v>2976592</v>
      </c>
      <c r="T3882" t="s">
        <v>6313</v>
      </c>
      <c r="V3882" t="s">
        <v>19464</v>
      </c>
      <c r="W3882">
        <v>29274</v>
      </c>
    </row>
    <row r="3883" spans="1:23" x14ac:dyDescent="0.25">
      <c r="A3883" t="s">
        <v>293</v>
      </c>
      <c r="B3883">
        <v>1</v>
      </c>
      <c r="C3883" t="s">
        <v>5191</v>
      </c>
      <c r="D3883" t="s">
        <v>126</v>
      </c>
      <c r="E3883" t="s">
        <v>23095</v>
      </c>
      <c r="F3883" t="s">
        <v>6199</v>
      </c>
      <c r="G3883">
        <v>14</v>
      </c>
      <c r="H3883" t="s">
        <v>6223</v>
      </c>
      <c r="I3883" t="s">
        <v>5191</v>
      </c>
      <c r="J3883">
        <v>18935</v>
      </c>
      <c r="K3883">
        <v>8</v>
      </c>
      <c r="L3883" t="s">
        <v>20705</v>
      </c>
      <c r="M3883" t="s">
        <v>23096</v>
      </c>
      <c r="N3883">
        <v>30</v>
      </c>
      <c r="O3883" t="s">
        <v>23097</v>
      </c>
      <c r="P3883" t="s">
        <v>126</v>
      </c>
      <c r="R3883">
        <v>3918639</v>
      </c>
      <c r="T3883" t="s">
        <v>6204</v>
      </c>
      <c r="V3883" t="s">
        <v>13159</v>
      </c>
      <c r="W3883">
        <v>30157</v>
      </c>
    </row>
    <row r="3884" spans="1:23" x14ac:dyDescent="0.25">
      <c r="A3884" t="s">
        <v>23098</v>
      </c>
      <c r="B3884">
        <v>1</v>
      </c>
      <c r="C3884" t="s">
        <v>23099</v>
      </c>
      <c r="D3884" t="s">
        <v>126</v>
      </c>
      <c r="F3884" t="s">
        <v>6199</v>
      </c>
      <c r="G3884">
        <v>16</v>
      </c>
      <c r="H3884" t="s">
        <v>8955</v>
      </c>
      <c r="I3884" t="s">
        <v>23099</v>
      </c>
      <c r="K3884">
        <v>2</v>
      </c>
      <c r="L3884" t="s">
        <v>23100</v>
      </c>
      <c r="M3884" t="s">
        <v>7515</v>
      </c>
      <c r="N3884">
        <v>25</v>
      </c>
      <c r="O3884" t="s">
        <v>23101</v>
      </c>
      <c r="P3884" t="s">
        <v>126</v>
      </c>
      <c r="T3884" t="s">
        <v>6212</v>
      </c>
      <c r="V3884" t="s">
        <v>23102</v>
      </c>
    </row>
    <row r="3885" spans="1:23" x14ac:dyDescent="0.25">
      <c r="A3885" t="s">
        <v>560</v>
      </c>
      <c r="B3885">
        <v>1</v>
      </c>
      <c r="C3885" t="s">
        <v>23103</v>
      </c>
      <c r="D3885" t="s">
        <v>31</v>
      </c>
      <c r="E3885" t="s">
        <v>23104</v>
      </c>
      <c r="F3885" t="s">
        <v>6199</v>
      </c>
      <c r="G3885">
        <v>6</v>
      </c>
      <c r="H3885" t="s">
        <v>6232</v>
      </c>
      <c r="I3885" t="s">
        <v>23103</v>
      </c>
      <c r="J3885">
        <v>17139</v>
      </c>
      <c r="K3885">
        <v>7</v>
      </c>
      <c r="L3885" t="s">
        <v>6018</v>
      </c>
      <c r="M3885" t="s">
        <v>23105</v>
      </c>
      <c r="N3885">
        <v>32</v>
      </c>
      <c r="O3885" t="s">
        <v>23106</v>
      </c>
      <c r="P3885" t="s">
        <v>31</v>
      </c>
      <c r="R3885">
        <v>2998120</v>
      </c>
      <c r="T3885" t="s">
        <v>6264</v>
      </c>
      <c r="V3885" t="s">
        <v>11314</v>
      </c>
      <c r="W3885">
        <v>28685</v>
      </c>
    </row>
    <row r="3886" spans="1:23" x14ac:dyDescent="0.25">
      <c r="A3886" t="s">
        <v>23107</v>
      </c>
      <c r="B3886">
        <v>1</v>
      </c>
      <c r="C3886" t="s">
        <v>23108</v>
      </c>
      <c r="D3886" t="s">
        <v>102</v>
      </c>
      <c r="F3886" t="s">
        <v>6199</v>
      </c>
      <c r="G3886">
        <v>0</v>
      </c>
      <c r="H3886" t="s">
        <v>6421</v>
      </c>
      <c r="I3886" t="s">
        <v>23108</v>
      </c>
      <c r="K3886">
        <v>1</v>
      </c>
      <c r="L3886" t="s">
        <v>8946</v>
      </c>
      <c r="M3886" t="s">
        <v>23109</v>
      </c>
      <c r="O3886" t="s">
        <v>23110</v>
      </c>
      <c r="P3886" t="s">
        <v>102</v>
      </c>
      <c r="T3886" t="s">
        <v>6264</v>
      </c>
    </row>
    <row r="3887" spans="1:23" x14ac:dyDescent="0.25">
      <c r="A3887" t="s">
        <v>23111</v>
      </c>
      <c r="B3887">
        <v>1</v>
      </c>
      <c r="C3887" t="s">
        <v>23112</v>
      </c>
      <c r="D3887" t="s">
        <v>64</v>
      </c>
      <c r="E3887" t="s">
        <v>23113</v>
      </c>
      <c r="F3887" t="s">
        <v>6199</v>
      </c>
      <c r="G3887">
        <v>34</v>
      </c>
      <c r="H3887" t="s">
        <v>6315</v>
      </c>
      <c r="I3887" t="s">
        <v>23112</v>
      </c>
      <c r="J3887">
        <v>20982</v>
      </c>
      <c r="K3887">
        <v>3</v>
      </c>
      <c r="L3887" t="s">
        <v>23114</v>
      </c>
      <c r="M3887" t="s">
        <v>23115</v>
      </c>
      <c r="N3887">
        <v>25</v>
      </c>
      <c r="O3887" t="s">
        <v>23116</v>
      </c>
      <c r="P3887" t="s">
        <v>64</v>
      </c>
      <c r="R3887">
        <v>3919104</v>
      </c>
      <c r="T3887" t="s">
        <v>6313</v>
      </c>
      <c r="U3887" t="s">
        <v>28</v>
      </c>
      <c r="V3887" t="s">
        <v>23117</v>
      </c>
      <c r="W3887">
        <v>32054</v>
      </c>
    </row>
    <row r="3888" spans="1:23" x14ac:dyDescent="0.25">
      <c r="A3888" t="s">
        <v>617</v>
      </c>
      <c r="B3888">
        <v>1</v>
      </c>
      <c r="C3888" t="s">
        <v>23118</v>
      </c>
      <c r="D3888" t="s">
        <v>126</v>
      </c>
      <c r="E3888" t="s">
        <v>23119</v>
      </c>
      <c r="F3888" t="s">
        <v>6231</v>
      </c>
      <c r="G3888">
        <v>87</v>
      </c>
      <c r="H3888" t="s">
        <v>6208</v>
      </c>
      <c r="I3888" t="s">
        <v>23118</v>
      </c>
      <c r="J3888">
        <v>18700</v>
      </c>
      <c r="K3888">
        <v>6</v>
      </c>
      <c r="L3888" t="s">
        <v>6869</v>
      </c>
      <c r="M3888" t="s">
        <v>23120</v>
      </c>
      <c r="N3888">
        <v>28</v>
      </c>
      <c r="O3888" t="s">
        <v>23121</v>
      </c>
      <c r="P3888" t="s">
        <v>126</v>
      </c>
      <c r="R3888">
        <v>2576449</v>
      </c>
      <c r="T3888" t="s">
        <v>6204</v>
      </c>
      <c r="V3888" t="s">
        <v>17926</v>
      </c>
      <c r="W3888">
        <v>30008</v>
      </c>
    </row>
    <row r="3889" spans="1:23" x14ac:dyDescent="0.25">
      <c r="A3889" t="s">
        <v>23122</v>
      </c>
      <c r="B3889">
        <v>1</v>
      </c>
      <c r="C3889" t="s">
        <v>23123</v>
      </c>
      <c r="D3889" t="s">
        <v>29</v>
      </c>
      <c r="F3889" t="s">
        <v>6199</v>
      </c>
      <c r="H3889" t="s">
        <v>6392</v>
      </c>
      <c r="I3889" t="s">
        <v>23123</v>
      </c>
      <c r="K3889">
        <v>0</v>
      </c>
      <c r="L3889" t="s">
        <v>6901</v>
      </c>
      <c r="M3889" t="s">
        <v>23124</v>
      </c>
      <c r="O3889" t="s">
        <v>23125</v>
      </c>
      <c r="P3889" t="s">
        <v>29</v>
      </c>
      <c r="T3889" t="s">
        <v>6264</v>
      </c>
    </row>
    <row r="3890" spans="1:23" x14ac:dyDescent="0.25">
      <c r="A3890" t="s">
        <v>329</v>
      </c>
      <c r="B3890">
        <v>1</v>
      </c>
      <c r="C3890" t="s">
        <v>23126</v>
      </c>
      <c r="D3890" t="s">
        <v>126</v>
      </c>
      <c r="E3890" t="s">
        <v>23127</v>
      </c>
      <c r="F3890" t="s">
        <v>6199</v>
      </c>
      <c r="G3890">
        <v>82</v>
      </c>
      <c r="H3890" t="s">
        <v>6223</v>
      </c>
      <c r="I3890" t="s">
        <v>23126</v>
      </c>
      <c r="J3890">
        <v>16846</v>
      </c>
      <c r="K3890">
        <v>9</v>
      </c>
      <c r="L3890" t="s">
        <v>6246</v>
      </c>
      <c r="M3890" t="s">
        <v>23128</v>
      </c>
      <c r="N3890">
        <v>31</v>
      </c>
      <c r="O3890" t="s">
        <v>23129</v>
      </c>
      <c r="P3890" t="s">
        <v>126</v>
      </c>
      <c r="R3890">
        <v>2582410</v>
      </c>
      <c r="T3890" t="s">
        <v>6363</v>
      </c>
      <c r="V3890" t="s">
        <v>7260</v>
      </c>
      <c r="W3890">
        <v>28473</v>
      </c>
    </row>
    <row r="3891" spans="1:23" x14ac:dyDescent="0.25">
      <c r="A3891" t="s">
        <v>261</v>
      </c>
      <c r="B3891">
        <v>1</v>
      </c>
      <c r="C3891" t="s">
        <v>23130</v>
      </c>
      <c r="D3891" t="s">
        <v>64</v>
      </c>
      <c r="E3891" t="s">
        <v>23131</v>
      </c>
      <c r="F3891" t="s">
        <v>6231</v>
      </c>
      <c r="G3891">
        <v>22</v>
      </c>
      <c r="H3891" t="s">
        <v>5428</v>
      </c>
      <c r="I3891" t="s">
        <v>23130</v>
      </c>
      <c r="J3891">
        <v>16797</v>
      </c>
      <c r="K3891">
        <v>7</v>
      </c>
      <c r="L3891" t="s">
        <v>7171</v>
      </c>
      <c r="M3891" t="s">
        <v>23132</v>
      </c>
      <c r="N3891">
        <v>28</v>
      </c>
      <c r="O3891" t="s">
        <v>23133</v>
      </c>
      <c r="P3891" t="s">
        <v>64</v>
      </c>
      <c r="R3891">
        <v>2976516</v>
      </c>
      <c r="T3891" t="s">
        <v>6219</v>
      </c>
      <c r="V3891" t="s">
        <v>15532</v>
      </c>
      <c r="W3891">
        <v>28424</v>
      </c>
    </row>
    <row r="3892" spans="1:23" x14ac:dyDescent="0.25">
      <c r="A3892" t="s">
        <v>23134</v>
      </c>
      <c r="B3892">
        <v>1</v>
      </c>
      <c r="C3892" t="s">
        <v>23135</v>
      </c>
      <c r="D3892" t="s">
        <v>102</v>
      </c>
      <c r="F3892" t="s">
        <v>6199</v>
      </c>
      <c r="G3892">
        <v>0</v>
      </c>
      <c r="H3892" t="s">
        <v>6776</v>
      </c>
      <c r="I3892" t="s">
        <v>23135</v>
      </c>
      <c r="J3892">
        <v>18154</v>
      </c>
      <c r="K3892">
        <v>6</v>
      </c>
      <c r="L3892" t="s">
        <v>7462</v>
      </c>
      <c r="M3892" t="s">
        <v>13073</v>
      </c>
      <c r="N3892">
        <v>27</v>
      </c>
      <c r="O3892" t="s">
        <v>23136</v>
      </c>
      <c r="P3892" t="s">
        <v>102</v>
      </c>
      <c r="R3892">
        <v>2971574</v>
      </c>
      <c r="T3892" t="s">
        <v>6264</v>
      </c>
      <c r="V3892" t="s">
        <v>23137</v>
      </c>
      <c r="W3892">
        <v>29472</v>
      </c>
    </row>
    <row r="3893" spans="1:23" x14ac:dyDescent="0.25">
      <c r="A3893" t="s">
        <v>23138</v>
      </c>
      <c r="B3893">
        <v>1</v>
      </c>
      <c r="C3893" t="s">
        <v>23139</v>
      </c>
      <c r="D3893" t="s">
        <v>102</v>
      </c>
      <c r="F3893" t="s">
        <v>6199</v>
      </c>
      <c r="G3893">
        <v>0</v>
      </c>
      <c r="H3893" t="s">
        <v>6296</v>
      </c>
      <c r="I3893" t="s">
        <v>23139</v>
      </c>
      <c r="K3893">
        <v>1</v>
      </c>
      <c r="L3893" t="s">
        <v>16866</v>
      </c>
      <c r="M3893" t="s">
        <v>6338</v>
      </c>
      <c r="N3893">
        <v>26</v>
      </c>
      <c r="O3893" t="s">
        <v>23140</v>
      </c>
      <c r="P3893" t="s">
        <v>102</v>
      </c>
      <c r="T3893" t="s">
        <v>6204</v>
      </c>
      <c r="V3893" t="s">
        <v>11991</v>
      </c>
    </row>
    <row r="3894" spans="1:23" x14ac:dyDescent="0.25">
      <c r="A3894" t="s">
        <v>2128</v>
      </c>
      <c r="B3894">
        <v>1</v>
      </c>
      <c r="C3894" t="s">
        <v>5519</v>
      </c>
      <c r="D3894" t="s">
        <v>64</v>
      </c>
      <c r="E3894" t="s">
        <v>23141</v>
      </c>
      <c r="F3894" t="s">
        <v>6199</v>
      </c>
      <c r="G3894">
        <v>33</v>
      </c>
      <c r="H3894" t="s">
        <v>6336</v>
      </c>
      <c r="I3894" t="s">
        <v>5519</v>
      </c>
      <c r="J3894">
        <v>19626</v>
      </c>
      <c r="K3894">
        <v>9</v>
      </c>
      <c r="L3894" t="s">
        <v>23142</v>
      </c>
      <c r="M3894" t="s">
        <v>23143</v>
      </c>
      <c r="N3894">
        <v>31</v>
      </c>
      <c r="O3894" t="s">
        <v>23144</v>
      </c>
      <c r="P3894" t="s">
        <v>64</v>
      </c>
      <c r="R3894">
        <v>2983509</v>
      </c>
      <c r="T3894" t="s">
        <v>6313</v>
      </c>
      <c r="V3894" t="s">
        <v>11142</v>
      </c>
      <c r="W3894">
        <v>30860</v>
      </c>
    </row>
    <row r="3895" spans="1:23" x14ac:dyDescent="0.25">
      <c r="A3895" t="s">
        <v>23145</v>
      </c>
      <c r="B3895">
        <v>1</v>
      </c>
      <c r="C3895" t="s">
        <v>23146</v>
      </c>
      <c r="D3895" t="s">
        <v>31</v>
      </c>
      <c r="F3895" t="s">
        <v>6199</v>
      </c>
      <c r="G3895">
        <v>0</v>
      </c>
      <c r="H3895" t="s">
        <v>6462</v>
      </c>
      <c r="I3895" t="s">
        <v>23146</v>
      </c>
      <c r="K3895">
        <v>1</v>
      </c>
      <c r="L3895" t="s">
        <v>7633</v>
      </c>
      <c r="M3895" t="s">
        <v>23147</v>
      </c>
      <c r="O3895" t="s">
        <v>23148</v>
      </c>
      <c r="P3895" t="s">
        <v>31</v>
      </c>
      <c r="T3895" t="s">
        <v>6227</v>
      </c>
    </row>
    <row r="3896" spans="1:23" x14ac:dyDescent="0.25">
      <c r="A3896" t="s">
        <v>23149</v>
      </c>
      <c r="B3896">
        <v>1</v>
      </c>
      <c r="C3896" t="s">
        <v>23150</v>
      </c>
      <c r="D3896" t="s">
        <v>29</v>
      </c>
      <c r="F3896" t="s">
        <v>6199</v>
      </c>
      <c r="G3896">
        <v>14</v>
      </c>
      <c r="H3896" t="s">
        <v>6215</v>
      </c>
      <c r="I3896" t="s">
        <v>23150</v>
      </c>
      <c r="K3896">
        <v>1</v>
      </c>
      <c r="L3896" t="s">
        <v>9765</v>
      </c>
      <c r="M3896" t="s">
        <v>9460</v>
      </c>
      <c r="N3896">
        <v>24</v>
      </c>
      <c r="O3896" t="s">
        <v>23151</v>
      </c>
      <c r="P3896" t="s">
        <v>29</v>
      </c>
      <c r="T3896" t="s">
        <v>6212</v>
      </c>
      <c r="V3896" t="s">
        <v>9780</v>
      </c>
    </row>
    <row r="3897" spans="1:23" x14ac:dyDescent="0.25">
      <c r="A3897" t="s">
        <v>23152</v>
      </c>
      <c r="B3897">
        <v>1</v>
      </c>
      <c r="C3897" t="s">
        <v>23153</v>
      </c>
      <c r="D3897" t="s">
        <v>102</v>
      </c>
      <c r="F3897" t="s">
        <v>6199</v>
      </c>
      <c r="G3897">
        <v>9</v>
      </c>
      <c r="H3897" t="s">
        <v>6776</v>
      </c>
      <c r="I3897" t="s">
        <v>23153</v>
      </c>
      <c r="J3897">
        <v>22595</v>
      </c>
      <c r="K3897">
        <v>5</v>
      </c>
      <c r="L3897" t="s">
        <v>23154</v>
      </c>
      <c r="M3897" t="s">
        <v>23155</v>
      </c>
      <c r="N3897">
        <v>26</v>
      </c>
      <c r="O3897" t="s">
        <v>23156</v>
      </c>
      <c r="P3897" t="s">
        <v>102</v>
      </c>
      <c r="S3897">
        <v>7</v>
      </c>
      <c r="T3897" t="s">
        <v>6219</v>
      </c>
      <c r="U3897" t="s">
        <v>2251</v>
      </c>
      <c r="V3897" t="s">
        <v>23157</v>
      </c>
    </row>
    <row r="3898" spans="1:23" x14ac:dyDescent="0.25">
      <c r="A3898" t="s">
        <v>23158</v>
      </c>
      <c r="B3898">
        <v>1</v>
      </c>
      <c r="C3898" t="s">
        <v>23159</v>
      </c>
      <c r="D3898" t="s">
        <v>102</v>
      </c>
      <c r="F3898" t="s">
        <v>6199</v>
      </c>
      <c r="G3898">
        <v>38</v>
      </c>
      <c r="H3898" t="s">
        <v>6260</v>
      </c>
      <c r="I3898" t="s">
        <v>23159</v>
      </c>
      <c r="K3898">
        <v>1</v>
      </c>
      <c r="L3898" t="s">
        <v>6464</v>
      </c>
      <c r="M3898" t="s">
        <v>7833</v>
      </c>
      <c r="N3898">
        <v>22</v>
      </c>
      <c r="O3898" t="s">
        <v>23160</v>
      </c>
      <c r="P3898" t="s">
        <v>102</v>
      </c>
      <c r="T3898" t="s">
        <v>6204</v>
      </c>
      <c r="V3898" t="s">
        <v>21162</v>
      </c>
    </row>
    <row r="3899" spans="1:23" x14ac:dyDescent="0.25">
      <c r="A3899" t="s">
        <v>23161</v>
      </c>
      <c r="B3899">
        <v>1</v>
      </c>
      <c r="C3899" t="s">
        <v>23162</v>
      </c>
      <c r="D3899" t="s">
        <v>102</v>
      </c>
      <c r="E3899" t="s">
        <v>23163</v>
      </c>
      <c r="F3899" t="s">
        <v>6231</v>
      </c>
      <c r="G3899">
        <v>0</v>
      </c>
      <c r="H3899" t="s">
        <v>6336</v>
      </c>
      <c r="I3899" t="s">
        <v>23162</v>
      </c>
      <c r="J3899">
        <v>20682</v>
      </c>
      <c r="K3899">
        <v>4</v>
      </c>
      <c r="L3899" t="s">
        <v>7633</v>
      </c>
      <c r="M3899" t="s">
        <v>8789</v>
      </c>
      <c r="N3899">
        <v>27</v>
      </c>
      <c r="O3899" t="s">
        <v>23164</v>
      </c>
      <c r="P3899" t="s">
        <v>102</v>
      </c>
      <c r="R3899">
        <v>2975813</v>
      </c>
      <c r="T3899" t="s">
        <v>6264</v>
      </c>
      <c r="V3899" t="s">
        <v>7748</v>
      </c>
      <c r="W3899">
        <v>31775</v>
      </c>
    </row>
    <row r="3900" spans="1:23" x14ac:dyDescent="0.25">
      <c r="A3900" t="s">
        <v>23165</v>
      </c>
      <c r="B3900">
        <v>1</v>
      </c>
      <c r="C3900" t="s">
        <v>23166</v>
      </c>
      <c r="D3900" t="s">
        <v>102</v>
      </c>
      <c r="F3900" t="s">
        <v>6199</v>
      </c>
      <c r="G3900">
        <v>0</v>
      </c>
      <c r="H3900" t="s">
        <v>6629</v>
      </c>
      <c r="I3900" t="s">
        <v>23166</v>
      </c>
      <c r="J3900">
        <v>18286</v>
      </c>
      <c r="K3900">
        <v>9</v>
      </c>
      <c r="L3900" t="s">
        <v>8761</v>
      </c>
      <c r="M3900" t="s">
        <v>10965</v>
      </c>
      <c r="N3900">
        <v>31</v>
      </c>
      <c r="O3900" t="s">
        <v>23167</v>
      </c>
      <c r="P3900" t="s">
        <v>102</v>
      </c>
      <c r="R3900">
        <v>2577051</v>
      </c>
      <c r="T3900" t="s">
        <v>6204</v>
      </c>
      <c r="V3900" t="s">
        <v>23168</v>
      </c>
      <c r="W3900">
        <v>29780</v>
      </c>
    </row>
    <row r="3901" spans="1:23" x14ac:dyDescent="0.25">
      <c r="A3901" t="s">
        <v>400</v>
      </c>
      <c r="B3901">
        <v>1</v>
      </c>
      <c r="C3901" t="s">
        <v>5490</v>
      </c>
      <c r="D3901" t="s">
        <v>64</v>
      </c>
      <c r="E3901" t="s">
        <v>23169</v>
      </c>
      <c r="F3901" t="s">
        <v>6199</v>
      </c>
      <c r="G3901">
        <v>41</v>
      </c>
      <c r="H3901" t="s">
        <v>6215</v>
      </c>
      <c r="I3901" t="s">
        <v>5490</v>
      </c>
      <c r="J3901">
        <v>17053</v>
      </c>
      <c r="K3901">
        <v>8</v>
      </c>
      <c r="L3901" t="s">
        <v>6789</v>
      </c>
      <c r="M3901" t="s">
        <v>6338</v>
      </c>
      <c r="N3901">
        <v>29</v>
      </c>
      <c r="O3901" t="s">
        <v>23170</v>
      </c>
      <c r="P3901" t="s">
        <v>64</v>
      </c>
      <c r="R3901">
        <v>2570986</v>
      </c>
      <c r="T3901" t="s">
        <v>6346</v>
      </c>
      <c r="V3901" t="s">
        <v>23171</v>
      </c>
      <c r="W3901">
        <v>28990</v>
      </c>
    </row>
    <row r="3902" spans="1:23" x14ac:dyDescent="0.25">
      <c r="A3902" t="s">
        <v>23172</v>
      </c>
      <c r="B3902">
        <v>1</v>
      </c>
      <c r="C3902" t="s">
        <v>23173</v>
      </c>
      <c r="D3902" t="s">
        <v>31</v>
      </c>
      <c r="F3902" t="s">
        <v>6231</v>
      </c>
      <c r="G3902">
        <v>2</v>
      </c>
      <c r="H3902" t="s">
        <v>6672</v>
      </c>
      <c r="I3902" t="s">
        <v>23173</v>
      </c>
      <c r="J3902">
        <v>17117</v>
      </c>
      <c r="K3902">
        <v>5</v>
      </c>
      <c r="L3902" t="s">
        <v>6854</v>
      </c>
      <c r="M3902" t="s">
        <v>23174</v>
      </c>
      <c r="N3902">
        <v>27</v>
      </c>
      <c r="O3902" t="s">
        <v>23175</v>
      </c>
      <c r="P3902" t="s">
        <v>31</v>
      </c>
      <c r="R3902">
        <v>2576045</v>
      </c>
      <c r="T3902" t="s">
        <v>6324</v>
      </c>
      <c r="V3902" t="s">
        <v>20778</v>
      </c>
      <c r="W3902">
        <v>28878</v>
      </c>
    </row>
    <row r="3903" spans="1:23" x14ac:dyDescent="0.25">
      <c r="A3903" t="s">
        <v>23176</v>
      </c>
      <c r="B3903">
        <v>1</v>
      </c>
      <c r="C3903" t="s">
        <v>23177</v>
      </c>
      <c r="F3903" t="s">
        <v>6231</v>
      </c>
      <c r="G3903">
        <v>0</v>
      </c>
      <c r="H3903" t="s">
        <v>30</v>
      </c>
      <c r="I3903" t="s">
        <v>23177</v>
      </c>
      <c r="J3903">
        <v>19682</v>
      </c>
      <c r="K3903">
        <v>0</v>
      </c>
      <c r="L3903" t="s">
        <v>6467</v>
      </c>
      <c r="M3903" t="s">
        <v>6202</v>
      </c>
      <c r="O3903" t="s">
        <v>23178</v>
      </c>
      <c r="P3903" t="s">
        <v>30</v>
      </c>
      <c r="T3903" t="s">
        <v>30</v>
      </c>
    </row>
    <row r="3904" spans="1:23" x14ac:dyDescent="0.25">
      <c r="A3904" t="s">
        <v>23179</v>
      </c>
      <c r="B3904">
        <v>1</v>
      </c>
      <c r="C3904" t="s">
        <v>23180</v>
      </c>
      <c r="D3904" t="s">
        <v>6787</v>
      </c>
      <c r="E3904" t="s">
        <v>23181</v>
      </c>
      <c r="F3904" t="s">
        <v>6199</v>
      </c>
      <c r="G3904">
        <v>45</v>
      </c>
      <c r="H3904" t="s">
        <v>6658</v>
      </c>
      <c r="I3904" t="s">
        <v>23180</v>
      </c>
      <c r="J3904">
        <v>21365</v>
      </c>
      <c r="K3904">
        <v>3</v>
      </c>
      <c r="L3904" t="s">
        <v>6933</v>
      </c>
      <c r="M3904" t="s">
        <v>23182</v>
      </c>
      <c r="N3904">
        <v>25</v>
      </c>
      <c r="O3904" t="s">
        <v>23183</v>
      </c>
      <c r="P3904" t="s">
        <v>64</v>
      </c>
      <c r="R3904">
        <v>3136308</v>
      </c>
      <c r="T3904" t="s">
        <v>6264</v>
      </c>
      <c r="V3904" t="s">
        <v>11306</v>
      </c>
      <c r="W3904">
        <v>32216</v>
      </c>
    </row>
    <row r="3905" spans="1:23" x14ac:dyDescent="0.25">
      <c r="A3905" t="s">
        <v>2222</v>
      </c>
      <c r="B3905">
        <v>1</v>
      </c>
      <c r="C3905" t="s">
        <v>2581</v>
      </c>
      <c r="D3905" t="s">
        <v>102</v>
      </c>
      <c r="F3905" t="s">
        <v>6199</v>
      </c>
      <c r="G3905">
        <v>16</v>
      </c>
      <c r="H3905" t="s">
        <v>6232</v>
      </c>
      <c r="I3905" t="s">
        <v>2581</v>
      </c>
      <c r="J3905">
        <v>25133</v>
      </c>
      <c r="K3905">
        <v>2</v>
      </c>
      <c r="L3905" t="s">
        <v>23184</v>
      </c>
      <c r="M3905" t="s">
        <v>23185</v>
      </c>
      <c r="N3905">
        <v>25</v>
      </c>
      <c r="O3905" t="s">
        <v>23186</v>
      </c>
      <c r="P3905" t="s">
        <v>102</v>
      </c>
      <c r="S3905">
        <v>3</v>
      </c>
      <c r="T3905" t="s">
        <v>6212</v>
      </c>
      <c r="U3905" t="s">
        <v>54</v>
      </c>
      <c r="V3905" t="s">
        <v>12813</v>
      </c>
    </row>
    <row r="3906" spans="1:23" x14ac:dyDescent="0.25">
      <c r="A3906" t="s">
        <v>23187</v>
      </c>
      <c r="B3906">
        <v>1</v>
      </c>
      <c r="C3906" t="s">
        <v>23188</v>
      </c>
      <c r="D3906" t="s">
        <v>102</v>
      </c>
      <c r="F3906" t="s">
        <v>6199</v>
      </c>
      <c r="G3906">
        <v>86</v>
      </c>
      <c r="H3906" t="s">
        <v>6296</v>
      </c>
      <c r="I3906" t="s">
        <v>23188</v>
      </c>
      <c r="J3906">
        <v>20653</v>
      </c>
      <c r="K3906">
        <v>1</v>
      </c>
      <c r="L3906" t="s">
        <v>23189</v>
      </c>
      <c r="M3906" t="s">
        <v>23190</v>
      </c>
      <c r="N3906">
        <v>24</v>
      </c>
      <c r="O3906" t="s">
        <v>23191</v>
      </c>
      <c r="P3906" t="s">
        <v>102</v>
      </c>
      <c r="R3906">
        <v>3047578</v>
      </c>
      <c r="T3906" t="s">
        <v>6249</v>
      </c>
      <c r="U3906" t="s">
        <v>54</v>
      </c>
      <c r="V3906" t="s">
        <v>16920</v>
      </c>
      <c r="W3906">
        <v>31740</v>
      </c>
    </row>
    <row r="3907" spans="1:23" x14ac:dyDescent="0.25">
      <c r="A3907" t="s">
        <v>23192</v>
      </c>
      <c r="B3907">
        <v>1</v>
      </c>
      <c r="C3907" t="s">
        <v>23193</v>
      </c>
      <c r="D3907" t="s">
        <v>64</v>
      </c>
      <c r="F3907" t="s">
        <v>6199</v>
      </c>
      <c r="G3907">
        <v>26</v>
      </c>
      <c r="H3907" t="s">
        <v>7690</v>
      </c>
      <c r="I3907" t="s">
        <v>23193</v>
      </c>
      <c r="J3907">
        <v>25090</v>
      </c>
      <c r="K3907">
        <v>2</v>
      </c>
      <c r="L3907" t="s">
        <v>17413</v>
      </c>
      <c r="M3907" t="s">
        <v>7939</v>
      </c>
      <c r="N3907">
        <v>25</v>
      </c>
      <c r="O3907" t="s">
        <v>23194</v>
      </c>
      <c r="P3907" t="s">
        <v>64</v>
      </c>
      <c r="S3907">
        <v>3</v>
      </c>
      <c r="T3907" t="s">
        <v>6264</v>
      </c>
      <c r="U3907" t="s">
        <v>34</v>
      </c>
      <c r="V3907" t="s">
        <v>23195</v>
      </c>
    </row>
    <row r="3908" spans="1:23" x14ac:dyDescent="0.25">
      <c r="A3908" t="s">
        <v>23196</v>
      </c>
      <c r="B3908">
        <v>1</v>
      </c>
      <c r="C3908" t="s">
        <v>23197</v>
      </c>
      <c r="D3908" t="s">
        <v>102</v>
      </c>
      <c r="F3908" t="s">
        <v>6199</v>
      </c>
      <c r="G3908">
        <v>81</v>
      </c>
      <c r="H3908" t="s">
        <v>6776</v>
      </c>
      <c r="I3908" t="s">
        <v>23197</v>
      </c>
      <c r="J3908">
        <v>23840</v>
      </c>
      <c r="K3908">
        <v>4</v>
      </c>
      <c r="L3908" t="s">
        <v>6014</v>
      </c>
      <c r="M3908" t="s">
        <v>6869</v>
      </c>
      <c r="N3908">
        <v>26</v>
      </c>
      <c r="O3908" t="s">
        <v>23198</v>
      </c>
      <c r="P3908" t="s">
        <v>102</v>
      </c>
      <c r="S3908">
        <v>6</v>
      </c>
      <c r="T3908" t="s">
        <v>6212</v>
      </c>
      <c r="U3908" t="s">
        <v>54</v>
      </c>
      <c r="V3908" t="s">
        <v>23199</v>
      </c>
    </row>
    <row r="3909" spans="1:23" x14ac:dyDescent="0.25">
      <c r="A3909" t="s">
        <v>522</v>
      </c>
      <c r="B3909">
        <v>1</v>
      </c>
      <c r="C3909" t="s">
        <v>23200</v>
      </c>
      <c r="D3909" t="s">
        <v>64</v>
      </c>
      <c r="E3909" t="s">
        <v>23201</v>
      </c>
      <c r="F3909" t="s">
        <v>6199</v>
      </c>
      <c r="G3909">
        <v>36</v>
      </c>
      <c r="H3909" t="s">
        <v>6260</v>
      </c>
      <c r="I3909" t="s">
        <v>23200</v>
      </c>
      <c r="J3909">
        <v>13063</v>
      </c>
      <c r="K3909">
        <v>12</v>
      </c>
      <c r="L3909" t="s">
        <v>23202</v>
      </c>
      <c r="M3909" t="s">
        <v>6655</v>
      </c>
      <c r="N3909">
        <v>35</v>
      </c>
      <c r="O3909" t="s">
        <v>23203</v>
      </c>
      <c r="P3909" t="s">
        <v>64</v>
      </c>
      <c r="R3909">
        <v>14167</v>
      </c>
      <c r="T3909" t="s">
        <v>6264</v>
      </c>
      <c r="V3909" t="s">
        <v>23204</v>
      </c>
      <c r="W3909">
        <v>24912</v>
      </c>
    </row>
    <row r="3910" spans="1:23" x14ac:dyDescent="0.25">
      <c r="A3910" t="s">
        <v>905</v>
      </c>
      <c r="B3910">
        <v>1</v>
      </c>
      <c r="C3910" t="s">
        <v>23205</v>
      </c>
      <c r="D3910" t="s">
        <v>64</v>
      </c>
      <c r="F3910" t="s">
        <v>6231</v>
      </c>
      <c r="G3910">
        <v>23</v>
      </c>
      <c r="H3910" t="s">
        <v>6553</v>
      </c>
      <c r="I3910" t="s">
        <v>23205</v>
      </c>
      <c r="J3910">
        <v>8649</v>
      </c>
      <c r="K3910">
        <v>11</v>
      </c>
      <c r="L3910" t="s">
        <v>12845</v>
      </c>
      <c r="M3910" t="s">
        <v>7939</v>
      </c>
      <c r="N3910">
        <v>35</v>
      </c>
      <c r="O3910" t="s">
        <v>23206</v>
      </c>
      <c r="P3910" t="s">
        <v>64</v>
      </c>
      <c r="R3910">
        <v>12503</v>
      </c>
      <c r="T3910" t="s">
        <v>6371</v>
      </c>
      <c r="V3910" t="s">
        <v>23207</v>
      </c>
      <c r="W3910">
        <v>9514</v>
      </c>
    </row>
    <row r="3911" spans="1:23" x14ac:dyDescent="0.25">
      <c r="A3911" t="s">
        <v>1523</v>
      </c>
      <c r="B3911">
        <v>1</v>
      </c>
      <c r="C3911" t="s">
        <v>1522</v>
      </c>
      <c r="D3911" t="s">
        <v>64</v>
      </c>
      <c r="F3911" t="s">
        <v>6199</v>
      </c>
      <c r="G3911">
        <v>22</v>
      </c>
      <c r="H3911" t="s">
        <v>8501</v>
      </c>
      <c r="I3911" t="s">
        <v>1522</v>
      </c>
      <c r="J3911">
        <v>21768</v>
      </c>
      <c r="K3911">
        <v>5</v>
      </c>
      <c r="L3911" t="s">
        <v>23208</v>
      </c>
      <c r="M3911" t="s">
        <v>8746</v>
      </c>
      <c r="N3911">
        <v>27</v>
      </c>
      <c r="O3911" t="s">
        <v>23209</v>
      </c>
      <c r="P3911" t="s">
        <v>64</v>
      </c>
      <c r="Q3911" t="s">
        <v>6922</v>
      </c>
      <c r="T3911" t="s">
        <v>6219</v>
      </c>
      <c r="V3911" t="s">
        <v>18630</v>
      </c>
    </row>
    <row r="3912" spans="1:23" x14ac:dyDescent="0.25">
      <c r="A3912" t="s">
        <v>23210</v>
      </c>
      <c r="B3912">
        <v>1</v>
      </c>
      <c r="C3912" t="s">
        <v>23211</v>
      </c>
      <c r="D3912" t="s">
        <v>64</v>
      </c>
      <c r="F3912" t="s">
        <v>6199</v>
      </c>
      <c r="G3912">
        <v>43</v>
      </c>
      <c r="H3912" t="s">
        <v>6315</v>
      </c>
      <c r="I3912" t="s">
        <v>23211</v>
      </c>
      <c r="J3912">
        <v>28351</v>
      </c>
      <c r="K3912">
        <v>0</v>
      </c>
      <c r="L3912" t="s">
        <v>9851</v>
      </c>
      <c r="M3912" t="s">
        <v>6202</v>
      </c>
      <c r="N3912">
        <v>25</v>
      </c>
      <c r="O3912" t="s">
        <v>23212</v>
      </c>
      <c r="P3912" t="s">
        <v>64</v>
      </c>
      <c r="T3912" t="s">
        <v>6264</v>
      </c>
      <c r="U3912" t="s">
        <v>2228</v>
      </c>
      <c r="V3912" t="s">
        <v>8898</v>
      </c>
    </row>
    <row r="3913" spans="1:23" x14ac:dyDescent="0.25">
      <c r="A3913" t="s">
        <v>979</v>
      </c>
      <c r="B3913">
        <v>1</v>
      </c>
      <c r="C3913" t="s">
        <v>23213</v>
      </c>
      <c r="D3913" t="s">
        <v>29</v>
      </c>
      <c r="F3913" t="s">
        <v>6231</v>
      </c>
      <c r="G3913">
        <v>16</v>
      </c>
      <c r="H3913" t="s">
        <v>6232</v>
      </c>
      <c r="I3913" t="s">
        <v>23213</v>
      </c>
      <c r="J3913">
        <v>13103</v>
      </c>
      <c r="K3913">
        <v>9</v>
      </c>
      <c r="L3913" t="s">
        <v>6704</v>
      </c>
      <c r="M3913" t="s">
        <v>23214</v>
      </c>
      <c r="N3913">
        <v>33</v>
      </c>
      <c r="O3913" t="s">
        <v>23215</v>
      </c>
      <c r="P3913" t="s">
        <v>29</v>
      </c>
      <c r="R3913">
        <v>14353</v>
      </c>
      <c r="T3913" t="s">
        <v>6249</v>
      </c>
      <c r="V3913" t="s">
        <v>23216</v>
      </c>
      <c r="W3913">
        <v>25171</v>
      </c>
    </row>
    <row r="3914" spans="1:23" x14ac:dyDescent="0.25">
      <c r="A3914" t="s">
        <v>23217</v>
      </c>
      <c r="B3914">
        <v>1</v>
      </c>
      <c r="C3914" t="s">
        <v>23218</v>
      </c>
      <c r="D3914" t="s">
        <v>102</v>
      </c>
      <c r="F3914" t="s">
        <v>6199</v>
      </c>
      <c r="G3914">
        <v>89</v>
      </c>
      <c r="H3914" t="s">
        <v>6636</v>
      </c>
      <c r="I3914" t="s">
        <v>23218</v>
      </c>
      <c r="J3914">
        <v>23966</v>
      </c>
      <c r="K3914">
        <v>4</v>
      </c>
      <c r="L3914" t="s">
        <v>6253</v>
      </c>
      <c r="M3914" t="s">
        <v>23219</v>
      </c>
      <c r="N3914">
        <v>27</v>
      </c>
      <c r="O3914" t="s">
        <v>23220</v>
      </c>
      <c r="P3914" t="s">
        <v>102</v>
      </c>
      <c r="S3914">
        <v>9</v>
      </c>
      <c r="T3914" t="s">
        <v>6204</v>
      </c>
      <c r="U3914" t="s">
        <v>2241</v>
      </c>
      <c r="V3914" t="s">
        <v>13340</v>
      </c>
    </row>
    <row r="3915" spans="1:23" x14ac:dyDescent="0.25">
      <c r="A3915" t="s">
        <v>23221</v>
      </c>
      <c r="B3915">
        <v>1</v>
      </c>
      <c r="C3915" t="s">
        <v>23222</v>
      </c>
      <c r="D3915" t="s">
        <v>31</v>
      </c>
      <c r="F3915" t="s">
        <v>6199</v>
      </c>
      <c r="G3915">
        <v>33</v>
      </c>
      <c r="H3915" t="s">
        <v>7944</v>
      </c>
      <c r="I3915" t="s">
        <v>23222</v>
      </c>
      <c r="J3915">
        <v>26109</v>
      </c>
      <c r="K3915">
        <v>1</v>
      </c>
      <c r="L3915" t="s">
        <v>6246</v>
      </c>
      <c r="M3915" t="s">
        <v>23223</v>
      </c>
      <c r="N3915">
        <v>25</v>
      </c>
      <c r="O3915" t="s">
        <v>23224</v>
      </c>
      <c r="P3915" t="s">
        <v>31</v>
      </c>
      <c r="S3915">
        <v>1</v>
      </c>
      <c r="T3915" t="s">
        <v>6346</v>
      </c>
      <c r="U3915" t="s">
        <v>2221</v>
      </c>
      <c r="V3915" t="s">
        <v>19195</v>
      </c>
    </row>
    <row r="3916" spans="1:23" x14ac:dyDescent="0.25">
      <c r="A3916" t="s">
        <v>23225</v>
      </c>
      <c r="B3916">
        <v>1</v>
      </c>
      <c r="C3916" t="s">
        <v>23226</v>
      </c>
      <c r="D3916" t="s">
        <v>102</v>
      </c>
      <c r="F3916" t="s">
        <v>6231</v>
      </c>
      <c r="G3916">
        <v>0</v>
      </c>
      <c r="H3916" t="s">
        <v>6289</v>
      </c>
      <c r="I3916" t="s">
        <v>23226</v>
      </c>
      <c r="J3916">
        <v>22311</v>
      </c>
      <c r="K3916">
        <v>3</v>
      </c>
      <c r="L3916" t="s">
        <v>6811</v>
      </c>
      <c r="M3916" t="s">
        <v>22410</v>
      </c>
      <c r="N3916">
        <v>26</v>
      </c>
      <c r="O3916" t="s">
        <v>23227</v>
      </c>
      <c r="P3916" t="s">
        <v>102</v>
      </c>
      <c r="R3916">
        <v>4282647</v>
      </c>
      <c r="T3916" t="s">
        <v>6212</v>
      </c>
      <c r="V3916" t="s">
        <v>23228</v>
      </c>
      <c r="W3916">
        <v>32978</v>
      </c>
    </row>
    <row r="3917" spans="1:23" x14ac:dyDescent="0.25">
      <c r="A3917" t="s">
        <v>690</v>
      </c>
      <c r="B3917">
        <v>1</v>
      </c>
      <c r="C3917" t="s">
        <v>23229</v>
      </c>
      <c r="D3917" t="s">
        <v>102</v>
      </c>
      <c r="E3917" t="s">
        <v>23230</v>
      </c>
      <c r="F3917" t="s">
        <v>6231</v>
      </c>
      <c r="G3917">
        <v>0</v>
      </c>
      <c r="H3917" t="s">
        <v>6776</v>
      </c>
      <c r="I3917" t="s">
        <v>23229</v>
      </c>
      <c r="J3917">
        <v>18660</v>
      </c>
      <c r="K3917">
        <v>6</v>
      </c>
      <c r="L3917" t="s">
        <v>7176</v>
      </c>
      <c r="M3917" t="s">
        <v>12337</v>
      </c>
      <c r="N3917">
        <v>27</v>
      </c>
      <c r="O3917" t="s">
        <v>23231</v>
      </c>
      <c r="P3917" t="s">
        <v>102</v>
      </c>
      <c r="R3917">
        <v>2969896</v>
      </c>
      <c r="T3917" t="s">
        <v>6212</v>
      </c>
      <c r="V3917" t="s">
        <v>9590</v>
      </c>
      <c r="W3917">
        <v>29961</v>
      </c>
    </row>
    <row r="3918" spans="1:23" x14ac:dyDescent="0.25">
      <c r="A3918" t="s">
        <v>613</v>
      </c>
      <c r="B3918">
        <v>1</v>
      </c>
      <c r="C3918" t="s">
        <v>23232</v>
      </c>
      <c r="D3918" t="s">
        <v>126</v>
      </c>
      <c r="E3918" t="s">
        <v>23233</v>
      </c>
      <c r="F3918" t="s">
        <v>6231</v>
      </c>
      <c r="G3918">
        <v>0</v>
      </c>
      <c r="H3918" t="s">
        <v>6395</v>
      </c>
      <c r="I3918" t="s">
        <v>23232</v>
      </c>
      <c r="J3918">
        <v>17154</v>
      </c>
      <c r="K3918">
        <v>7</v>
      </c>
      <c r="L3918" t="s">
        <v>13257</v>
      </c>
      <c r="M3918" t="s">
        <v>10965</v>
      </c>
      <c r="N3918">
        <v>29</v>
      </c>
      <c r="O3918" t="s">
        <v>23234</v>
      </c>
      <c r="P3918" t="s">
        <v>126</v>
      </c>
      <c r="R3918">
        <v>3144062</v>
      </c>
      <c r="T3918" t="s">
        <v>6227</v>
      </c>
      <c r="V3918" t="s">
        <v>23235</v>
      </c>
      <c r="W3918">
        <v>28893</v>
      </c>
    </row>
    <row r="3919" spans="1:23" x14ac:dyDescent="0.25">
      <c r="A3919" t="s">
        <v>2069</v>
      </c>
      <c r="B3919">
        <v>1</v>
      </c>
      <c r="C3919" t="s">
        <v>23236</v>
      </c>
      <c r="D3919" t="s">
        <v>64</v>
      </c>
      <c r="F3919" t="s">
        <v>6199</v>
      </c>
      <c r="G3919">
        <v>10</v>
      </c>
      <c r="H3919" t="s">
        <v>6421</v>
      </c>
      <c r="I3919" t="s">
        <v>23236</v>
      </c>
      <c r="J3919">
        <v>23298</v>
      </c>
      <c r="K3919">
        <v>4</v>
      </c>
      <c r="L3919" t="s">
        <v>16702</v>
      </c>
      <c r="M3919" t="s">
        <v>23237</v>
      </c>
      <c r="N3919">
        <v>28</v>
      </c>
      <c r="O3919" t="s">
        <v>23238</v>
      </c>
      <c r="P3919" t="s">
        <v>64</v>
      </c>
      <c r="S3919">
        <v>4</v>
      </c>
      <c r="T3919" t="s">
        <v>6446</v>
      </c>
      <c r="U3919" t="s">
        <v>2213</v>
      </c>
      <c r="V3919" t="s">
        <v>23239</v>
      </c>
    </row>
    <row r="3920" spans="1:23" x14ac:dyDescent="0.25">
      <c r="A3920" t="s">
        <v>23240</v>
      </c>
      <c r="B3920">
        <v>1</v>
      </c>
      <c r="C3920" t="s">
        <v>23241</v>
      </c>
      <c r="D3920" t="s">
        <v>29</v>
      </c>
      <c r="F3920" t="s">
        <v>6199</v>
      </c>
      <c r="G3920">
        <v>7</v>
      </c>
      <c r="H3920" t="s">
        <v>7391</v>
      </c>
      <c r="I3920" t="s">
        <v>23241</v>
      </c>
      <c r="K3920">
        <v>2</v>
      </c>
      <c r="L3920" t="s">
        <v>6620</v>
      </c>
      <c r="M3920" t="s">
        <v>23242</v>
      </c>
      <c r="N3920">
        <v>26</v>
      </c>
      <c r="O3920" t="s">
        <v>23243</v>
      </c>
      <c r="P3920" t="s">
        <v>29</v>
      </c>
      <c r="T3920" t="s">
        <v>6212</v>
      </c>
      <c r="V3920" t="s">
        <v>23244</v>
      </c>
    </row>
    <row r="3921" spans="1:23" x14ac:dyDescent="0.25">
      <c r="A3921" t="s">
        <v>1279</v>
      </c>
      <c r="B3921">
        <v>1</v>
      </c>
      <c r="C3921" t="s">
        <v>1278</v>
      </c>
      <c r="D3921" t="s">
        <v>126</v>
      </c>
      <c r="F3921" t="s">
        <v>6199</v>
      </c>
      <c r="G3921">
        <v>87</v>
      </c>
      <c r="H3921" t="s">
        <v>9379</v>
      </c>
      <c r="I3921" t="s">
        <v>1278</v>
      </c>
      <c r="J3921">
        <v>23140</v>
      </c>
      <c r="K3921">
        <v>3</v>
      </c>
      <c r="L3921" t="s">
        <v>6433</v>
      </c>
      <c r="M3921" t="s">
        <v>23245</v>
      </c>
      <c r="N3921">
        <v>25</v>
      </c>
      <c r="O3921" t="s">
        <v>23246</v>
      </c>
      <c r="P3921" t="s">
        <v>126</v>
      </c>
      <c r="Q3921" t="s">
        <v>6922</v>
      </c>
      <c r="S3921">
        <v>2</v>
      </c>
      <c r="T3921" t="s">
        <v>6227</v>
      </c>
      <c r="U3921" t="s">
        <v>2217</v>
      </c>
      <c r="V3921" t="s">
        <v>23247</v>
      </c>
    </row>
    <row r="3922" spans="1:23" x14ac:dyDescent="0.25">
      <c r="A3922" t="s">
        <v>23248</v>
      </c>
      <c r="B3922">
        <v>1</v>
      </c>
      <c r="C3922" t="s">
        <v>12291</v>
      </c>
      <c r="D3922" t="s">
        <v>102</v>
      </c>
      <c r="F3922" t="s">
        <v>6231</v>
      </c>
      <c r="G3922">
        <v>85</v>
      </c>
      <c r="H3922" t="s">
        <v>6260</v>
      </c>
      <c r="I3922" t="s">
        <v>12291</v>
      </c>
      <c r="J3922">
        <v>6597</v>
      </c>
      <c r="K3922">
        <v>14</v>
      </c>
      <c r="L3922" t="s">
        <v>6012</v>
      </c>
      <c r="M3922" t="s">
        <v>7939</v>
      </c>
      <c r="N3922">
        <v>36</v>
      </c>
      <c r="O3922" t="s">
        <v>23249</v>
      </c>
      <c r="P3922" t="s">
        <v>102</v>
      </c>
      <c r="R3922">
        <v>9638</v>
      </c>
      <c r="T3922" t="s">
        <v>6324</v>
      </c>
      <c r="V3922" t="s">
        <v>23250</v>
      </c>
      <c r="W3922">
        <v>7801</v>
      </c>
    </row>
    <row r="3923" spans="1:23" x14ac:dyDescent="0.25">
      <c r="A3923" t="s">
        <v>23251</v>
      </c>
      <c r="B3923">
        <v>1</v>
      </c>
      <c r="C3923" t="s">
        <v>23252</v>
      </c>
      <c r="F3923" t="s">
        <v>6231</v>
      </c>
      <c r="G3923">
        <v>0</v>
      </c>
      <c r="H3923" t="s">
        <v>30</v>
      </c>
      <c r="I3923" t="s">
        <v>23252</v>
      </c>
      <c r="J3923">
        <v>17880</v>
      </c>
      <c r="K3923">
        <v>0</v>
      </c>
      <c r="L3923" t="s">
        <v>9560</v>
      </c>
      <c r="M3923" t="s">
        <v>23253</v>
      </c>
      <c r="O3923" t="s">
        <v>23254</v>
      </c>
      <c r="P3923" t="s">
        <v>30</v>
      </c>
      <c r="T3923" t="s">
        <v>30</v>
      </c>
    </row>
    <row r="3924" spans="1:23" x14ac:dyDescent="0.25">
      <c r="A3924" t="s">
        <v>23255</v>
      </c>
      <c r="B3924">
        <v>1</v>
      </c>
      <c r="C3924" t="s">
        <v>23256</v>
      </c>
      <c r="D3924" t="s">
        <v>102</v>
      </c>
      <c r="F3924" t="s">
        <v>6199</v>
      </c>
      <c r="G3924">
        <v>89</v>
      </c>
      <c r="H3924" t="s">
        <v>7232</v>
      </c>
      <c r="I3924" t="s">
        <v>23256</v>
      </c>
      <c r="K3924">
        <v>2</v>
      </c>
      <c r="L3924" t="s">
        <v>23257</v>
      </c>
      <c r="M3924" t="s">
        <v>8401</v>
      </c>
      <c r="N3924">
        <v>24</v>
      </c>
      <c r="O3924" t="s">
        <v>23258</v>
      </c>
      <c r="P3924" t="s">
        <v>102</v>
      </c>
      <c r="T3924" t="s">
        <v>6346</v>
      </c>
      <c r="V3924" t="s">
        <v>19396</v>
      </c>
    </row>
    <row r="3925" spans="1:23" x14ac:dyDescent="0.25">
      <c r="A3925" t="s">
        <v>23259</v>
      </c>
      <c r="B3925">
        <v>1</v>
      </c>
      <c r="C3925" t="s">
        <v>23260</v>
      </c>
      <c r="D3925" t="s">
        <v>126</v>
      </c>
      <c r="F3925" t="s">
        <v>6231</v>
      </c>
      <c r="G3925">
        <v>84</v>
      </c>
      <c r="H3925" t="s">
        <v>6351</v>
      </c>
      <c r="I3925" t="s">
        <v>23260</v>
      </c>
      <c r="J3925">
        <v>14641</v>
      </c>
      <c r="K3925">
        <v>3</v>
      </c>
      <c r="L3925" t="s">
        <v>6433</v>
      </c>
      <c r="M3925" t="s">
        <v>23261</v>
      </c>
      <c r="N3925">
        <v>27</v>
      </c>
      <c r="O3925" t="s">
        <v>23262</v>
      </c>
      <c r="P3925" t="s">
        <v>126</v>
      </c>
      <c r="R3925">
        <v>14903</v>
      </c>
      <c r="T3925" t="s">
        <v>6742</v>
      </c>
      <c r="V3925" t="s">
        <v>23263</v>
      </c>
    </row>
    <row r="3926" spans="1:23" x14ac:dyDescent="0.25">
      <c r="A3926" t="s">
        <v>55</v>
      </c>
      <c r="B3926">
        <v>1</v>
      </c>
      <c r="C3926" t="s">
        <v>5480</v>
      </c>
      <c r="D3926" t="s">
        <v>29</v>
      </c>
      <c r="E3926" t="s">
        <v>23264</v>
      </c>
      <c r="F3926" t="s">
        <v>6199</v>
      </c>
      <c r="G3926">
        <v>7</v>
      </c>
      <c r="H3926" t="s">
        <v>6658</v>
      </c>
      <c r="I3926" t="s">
        <v>5480</v>
      </c>
      <c r="J3926">
        <v>3807</v>
      </c>
      <c r="K3926">
        <v>18</v>
      </c>
      <c r="L3926" t="s">
        <v>7839</v>
      </c>
      <c r="M3926" t="s">
        <v>23265</v>
      </c>
      <c r="N3926">
        <v>39</v>
      </c>
      <c r="O3926" t="s">
        <v>23266</v>
      </c>
      <c r="P3926" t="s">
        <v>29</v>
      </c>
      <c r="R3926">
        <v>5536</v>
      </c>
      <c r="T3926" t="s">
        <v>6355</v>
      </c>
      <c r="U3926" t="s">
        <v>2236</v>
      </c>
      <c r="V3926" t="s">
        <v>12269</v>
      </c>
      <c r="W3926">
        <v>6770</v>
      </c>
    </row>
    <row r="3927" spans="1:23" x14ac:dyDescent="0.25">
      <c r="A3927" t="s">
        <v>727</v>
      </c>
      <c r="B3927">
        <v>1</v>
      </c>
      <c r="C3927" t="s">
        <v>23267</v>
      </c>
      <c r="D3927" t="s">
        <v>102</v>
      </c>
      <c r="E3927" t="s">
        <v>23268</v>
      </c>
      <c r="F3927" t="s">
        <v>6199</v>
      </c>
      <c r="G3927">
        <v>0</v>
      </c>
      <c r="H3927" t="s">
        <v>7391</v>
      </c>
      <c r="I3927" t="s">
        <v>23267</v>
      </c>
      <c r="J3927">
        <v>19403</v>
      </c>
      <c r="K3927">
        <v>5</v>
      </c>
      <c r="L3927" t="s">
        <v>23269</v>
      </c>
      <c r="M3927" t="s">
        <v>7715</v>
      </c>
      <c r="N3927">
        <v>26</v>
      </c>
      <c r="O3927" t="s">
        <v>23270</v>
      </c>
      <c r="P3927" t="s">
        <v>102</v>
      </c>
      <c r="R3927">
        <v>4198679</v>
      </c>
      <c r="T3927" t="s">
        <v>6204</v>
      </c>
      <c r="V3927" t="s">
        <v>23271</v>
      </c>
      <c r="W3927">
        <v>30487</v>
      </c>
    </row>
    <row r="3928" spans="1:23" x14ac:dyDescent="0.25">
      <c r="A3928" t="s">
        <v>23272</v>
      </c>
      <c r="B3928">
        <v>1</v>
      </c>
      <c r="C3928" t="s">
        <v>23273</v>
      </c>
      <c r="D3928" t="s">
        <v>64</v>
      </c>
      <c r="F3928" t="s">
        <v>6231</v>
      </c>
      <c r="G3928">
        <v>46</v>
      </c>
      <c r="H3928" t="s">
        <v>7849</v>
      </c>
      <c r="I3928" t="s">
        <v>23273</v>
      </c>
      <c r="J3928">
        <v>17234</v>
      </c>
      <c r="K3928">
        <v>5</v>
      </c>
      <c r="L3928" t="s">
        <v>21067</v>
      </c>
      <c r="M3928" t="s">
        <v>8746</v>
      </c>
      <c r="N3928">
        <v>27</v>
      </c>
      <c r="O3928" t="s">
        <v>23274</v>
      </c>
      <c r="P3928" t="s">
        <v>64</v>
      </c>
      <c r="R3928">
        <v>2574010</v>
      </c>
      <c r="T3928" t="s">
        <v>6371</v>
      </c>
      <c r="V3928" t="s">
        <v>20489</v>
      </c>
      <c r="W3928">
        <v>28926</v>
      </c>
    </row>
    <row r="3929" spans="1:23" x14ac:dyDescent="0.25">
      <c r="A3929" t="s">
        <v>413</v>
      </c>
      <c r="B3929">
        <v>1</v>
      </c>
      <c r="C3929" t="s">
        <v>23275</v>
      </c>
      <c r="D3929" t="s">
        <v>64</v>
      </c>
      <c r="E3929" t="s">
        <v>23276</v>
      </c>
      <c r="F3929" t="s">
        <v>6231</v>
      </c>
      <c r="G3929">
        <v>38</v>
      </c>
      <c r="H3929" t="s">
        <v>6215</v>
      </c>
      <c r="I3929" t="s">
        <v>23275</v>
      </c>
      <c r="J3929">
        <v>16142</v>
      </c>
      <c r="K3929">
        <v>6</v>
      </c>
      <c r="L3929" t="s">
        <v>12248</v>
      </c>
      <c r="M3929" t="s">
        <v>18255</v>
      </c>
      <c r="N3929">
        <v>29</v>
      </c>
      <c r="O3929" t="s">
        <v>23277</v>
      </c>
      <c r="P3929" t="s">
        <v>64</v>
      </c>
      <c r="R3929">
        <v>16783</v>
      </c>
      <c r="T3929" t="s">
        <v>7359</v>
      </c>
      <c r="V3929" t="s">
        <v>23278</v>
      </c>
      <c r="W3929">
        <v>27622</v>
      </c>
    </row>
    <row r="3930" spans="1:23" x14ac:dyDescent="0.25">
      <c r="A3930" t="s">
        <v>23279</v>
      </c>
      <c r="B3930">
        <v>1</v>
      </c>
      <c r="C3930" t="s">
        <v>23280</v>
      </c>
      <c r="D3930" t="s">
        <v>29</v>
      </c>
      <c r="F3930" t="s">
        <v>6199</v>
      </c>
      <c r="G3930">
        <v>14</v>
      </c>
      <c r="H3930" t="s">
        <v>6239</v>
      </c>
      <c r="I3930" t="s">
        <v>23280</v>
      </c>
      <c r="K3930">
        <v>1</v>
      </c>
      <c r="L3930" t="s">
        <v>7861</v>
      </c>
      <c r="M3930" t="s">
        <v>23281</v>
      </c>
      <c r="N3930">
        <v>25</v>
      </c>
      <c r="O3930" t="s">
        <v>23282</v>
      </c>
      <c r="P3930" t="s">
        <v>29</v>
      </c>
      <c r="T3930" t="s">
        <v>6212</v>
      </c>
      <c r="V3930" t="s">
        <v>23283</v>
      </c>
    </row>
    <row r="3931" spans="1:23" x14ac:dyDescent="0.25">
      <c r="A3931" t="s">
        <v>573</v>
      </c>
      <c r="B3931">
        <v>1</v>
      </c>
      <c r="C3931" t="s">
        <v>23284</v>
      </c>
      <c r="D3931" t="s">
        <v>31</v>
      </c>
      <c r="E3931" t="s">
        <v>23285</v>
      </c>
      <c r="F3931" t="s">
        <v>6199</v>
      </c>
      <c r="G3931">
        <v>8</v>
      </c>
      <c r="H3931" t="s">
        <v>6603</v>
      </c>
      <c r="I3931" t="s">
        <v>23284</v>
      </c>
      <c r="J3931">
        <v>16301</v>
      </c>
      <c r="K3931">
        <v>12</v>
      </c>
      <c r="L3931" t="s">
        <v>23286</v>
      </c>
      <c r="M3931" t="s">
        <v>23287</v>
      </c>
      <c r="N3931">
        <v>34</v>
      </c>
      <c r="O3931" t="s">
        <v>23288</v>
      </c>
      <c r="P3931" t="s">
        <v>31</v>
      </c>
      <c r="R3931">
        <v>17427</v>
      </c>
      <c r="S3931">
        <v>1</v>
      </c>
      <c r="T3931" t="s">
        <v>6454</v>
      </c>
      <c r="U3931" t="s">
        <v>2229</v>
      </c>
      <c r="V3931" t="s">
        <v>19304</v>
      </c>
      <c r="W3931">
        <v>28227</v>
      </c>
    </row>
    <row r="3932" spans="1:23" x14ac:dyDescent="0.25">
      <c r="A3932" t="s">
        <v>875</v>
      </c>
      <c r="B3932">
        <v>1</v>
      </c>
      <c r="C3932" t="s">
        <v>23289</v>
      </c>
      <c r="D3932" t="s">
        <v>64</v>
      </c>
      <c r="F3932" t="s">
        <v>6199</v>
      </c>
      <c r="G3932">
        <v>0</v>
      </c>
      <c r="H3932" t="s">
        <v>8063</v>
      </c>
      <c r="I3932" t="s">
        <v>23289</v>
      </c>
      <c r="J3932">
        <v>18173</v>
      </c>
      <c r="K3932">
        <v>6</v>
      </c>
      <c r="L3932" t="s">
        <v>10367</v>
      </c>
      <c r="M3932" t="s">
        <v>6790</v>
      </c>
      <c r="N3932">
        <v>28</v>
      </c>
      <c r="O3932" t="s">
        <v>23290</v>
      </c>
      <c r="P3932" t="s">
        <v>64</v>
      </c>
      <c r="T3932" t="s">
        <v>6219</v>
      </c>
      <c r="V3932" t="s">
        <v>20071</v>
      </c>
      <c r="W3932">
        <v>32114</v>
      </c>
    </row>
    <row r="3933" spans="1:23" x14ac:dyDescent="0.25">
      <c r="A3933" t="s">
        <v>23291</v>
      </c>
      <c r="B3933">
        <v>1</v>
      </c>
      <c r="C3933" t="s">
        <v>23292</v>
      </c>
      <c r="D3933" t="s">
        <v>126</v>
      </c>
      <c r="F3933" t="s">
        <v>6199</v>
      </c>
      <c r="H3933" t="s">
        <v>8040</v>
      </c>
      <c r="I3933" t="s">
        <v>23292</v>
      </c>
      <c r="K3933">
        <v>1</v>
      </c>
      <c r="L3933" t="s">
        <v>6801</v>
      </c>
      <c r="M3933" t="s">
        <v>8513</v>
      </c>
      <c r="N3933">
        <v>23</v>
      </c>
      <c r="O3933" t="s">
        <v>23293</v>
      </c>
      <c r="P3933" t="s">
        <v>126</v>
      </c>
      <c r="T3933" t="s">
        <v>6227</v>
      </c>
      <c r="V3933" t="s">
        <v>23294</v>
      </c>
    </row>
    <row r="3934" spans="1:23" x14ac:dyDescent="0.25">
      <c r="A3934" t="s">
        <v>23295</v>
      </c>
      <c r="B3934">
        <v>1</v>
      </c>
      <c r="C3934" t="s">
        <v>23296</v>
      </c>
      <c r="D3934" t="s">
        <v>102</v>
      </c>
      <c r="F3934" t="s">
        <v>6199</v>
      </c>
      <c r="G3934">
        <v>0</v>
      </c>
      <c r="H3934" t="s">
        <v>6421</v>
      </c>
      <c r="I3934" t="s">
        <v>23296</v>
      </c>
      <c r="J3934">
        <v>21382</v>
      </c>
      <c r="K3934">
        <v>3</v>
      </c>
      <c r="L3934" t="s">
        <v>9016</v>
      </c>
      <c r="M3934" t="s">
        <v>8586</v>
      </c>
      <c r="O3934" t="s">
        <v>23297</v>
      </c>
      <c r="P3934" t="s">
        <v>102</v>
      </c>
      <c r="R3934">
        <v>4028212</v>
      </c>
      <c r="T3934" t="s">
        <v>6204</v>
      </c>
      <c r="W3934">
        <v>32362</v>
      </c>
    </row>
    <row r="3935" spans="1:23" x14ac:dyDescent="0.25">
      <c r="A3935" t="s">
        <v>23298</v>
      </c>
      <c r="B3935">
        <v>1</v>
      </c>
      <c r="C3935" t="s">
        <v>11983</v>
      </c>
      <c r="D3935" t="s">
        <v>102</v>
      </c>
      <c r="F3935" t="s">
        <v>6231</v>
      </c>
      <c r="G3935">
        <v>89</v>
      </c>
      <c r="H3935" t="s">
        <v>6260</v>
      </c>
      <c r="I3935" t="s">
        <v>11983</v>
      </c>
      <c r="J3935">
        <v>4358</v>
      </c>
      <c r="K3935">
        <v>19</v>
      </c>
      <c r="L3935" t="s">
        <v>9399</v>
      </c>
      <c r="M3935" t="s">
        <v>6796</v>
      </c>
      <c r="N3935">
        <v>41</v>
      </c>
      <c r="O3935" t="s">
        <v>23299</v>
      </c>
      <c r="P3935" t="s">
        <v>102</v>
      </c>
      <c r="R3935">
        <v>2622</v>
      </c>
      <c r="T3935" t="s">
        <v>6417</v>
      </c>
      <c r="V3935" t="s">
        <v>23300</v>
      </c>
      <c r="W3935">
        <v>5521</v>
      </c>
    </row>
    <row r="3936" spans="1:23" x14ac:dyDescent="0.25">
      <c r="A3936" t="s">
        <v>23301</v>
      </c>
      <c r="B3936">
        <v>1</v>
      </c>
      <c r="C3936" t="s">
        <v>23302</v>
      </c>
      <c r="D3936" t="s">
        <v>102</v>
      </c>
      <c r="E3936" t="s">
        <v>23303</v>
      </c>
      <c r="F3936" t="s">
        <v>6199</v>
      </c>
      <c r="G3936">
        <v>0</v>
      </c>
      <c r="H3936" t="s">
        <v>7189</v>
      </c>
      <c r="I3936" t="s">
        <v>23302</v>
      </c>
      <c r="J3936">
        <v>21633</v>
      </c>
      <c r="K3936">
        <v>3</v>
      </c>
      <c r="L3936" t="s">
        <v>6906</v>
      </c>
      <c r="M3936" t="s">
        <v>6715</v>
      </c>
      <c r="N3936">
        <v>26</v>
      </c>
      <c r="O3936" t="s">
        <v>23304</v>
      </c>
      <c r="P3936" t="s">
        <v>102</v>
      </c>
      <c r="R3936">
        <v>3912052</v>
      </c>
      <c r="T3936" t="s">
        <v>6219</v>
      </c>
      <c r="V3936" t="s">
        <v>23305</v>
      </c>
      <c r="W3936">
        <v>32639</v>
      </c>
    </row>
    <row r="3937" spans="1:23" x14ac:dyDescent="0.25">
      <c r="A3937" t="s">
        <v>5964</v>
      </c>
      <c r="B3937">
        <v>1</v>
      </c>
      <c r="C3937" t="s">
        <v>5963</v>
      </c>
      <c r="D3937" t="s">
        <v>31</v>
      </c>
      <c r="F3937" t="s">
        <v>6199</v>
      </c>
      <c r="G3937">
        <v>16</v>
      </c>
      <c r="H3937" t="s">
        <v>6976</v>
      </c>
      <c r="I3937" t="s">
        <v>5963</v>
      </c>
      <c r="J3937">
        <v>22108</v>
      </c>
      <c r="K3937">
        <v>6</v>
      </c>
      <c r="L3937" t="s">
        <v>6246</v>
      </c>
      <c r="M3937" t="s">
        <v>23306</v>
      </c>
      <c r="N3937">
        <v>29</v>
      </c>
      <c r="O3937" t="s">
        <v>23307</v>
      </c>
      <c r="P3937" t="s">
        <v>31</v>
      </c>
      <c r="R3937">
        <v>3917232</v>
      </c>
      <c r="S3937">
        <v>1</v>
      </c>
      <c r="T3937" t="s">
        <v>6313</v>
      </c>
      <c r="U3937" t="s">
        <v>2233</v>
      </c>
      <c r="V3937" t="s">
        <v>22494</v>
      </c>
      <c r="W3937">
        <v>32858</v>
      </c>
    </row>
    <row r="3938" spans="1:23" x14ac:dyDescent="0.25">
      <c r="A3938" t="s">
        <v>23308</v>
      </c>
      <c r="B3938">
        <v>1</v>
      </c>
      <c r="C3938" t="s">
        <v>23309</v>
      </c>
      <c r="D3938" t="s">
        <v>102</v>
      </c>
      <c r="F3938" t="s">
        <v>6199</v>
      </c>
      <c r="G3938">
        <v>0</v>
      </c>
      <c r="H3938" t="s">
        <v>6421</v>
      </c>
      <c r="I3938" t="s">
        <v>23309</v>
      </c>
      <c r="J3938">
        <v>16047</v>
      </c>
      <c r="K3938">
        <v>11</v>
      </c>
      <c r="L3938" t="s">
        <v>8320</v>
      </c>
      <c r="M3938" t="s">
        <v>6790</v>
      </c>
      <c r="N3938">
        <v>33</v>
      </c>
      <c r="O3938" t="s">
        <v>23310</v>
      </c>
      <c r="P3938" t="s">
        <v>102</v>
      </c>
      <c r="R3938">
        <v>17374</v>
      </c>
      <c r="T3938" t="s">
        <v>6346</v>
      </c>
      <c r="V3938" t="s">
        <v>10525</v>
      </c>
      <c r="W3938">
        <v>28245</v>
      </c>
    </row>
    <row r="3939" spans="1:23" x14ac:dyDescent="0.25">
      <c r="A3939" t="s">
        <v>345</v>
      </c>
      <c r="B3939">
        <v>1</v>
      </c>
      <c r="C3939" t="s">
        <v>23311</v>
      </c>
      <c r="D3939" t="s">
        <v>64</v>
      </c>
      <c r="E3939" t="s">
        <v>23312</v>
      </c>
      <c r="F3939" t="s">
        <v>6199</v>
      </c>
      <c r="G3939">
        <v>0</v>
      </c>
      <c r="H3939" t="s">
        <v>6215</v>
      </c>
      <c r="I3939" t="s">
        <v>23311</v>
      </c>
      <c r="J3939">
        <v>17965</v>
      </c>
      <c r="K3939">
        <v>6</v>
      </c>
      <c r="L3939" t="s">
        <v>7207</v>
      </c>
      <c r="M3939" t="s">
        <v>23313</v>
      </c>
      <c r="N3939">
        <v>27</v>
      </c>
      <c r="O3939" t="s">
        <v>23314</v>
      </c>
      <c r="P3939" t="s">
        <v>64</v>
      </c>
      <c r="R3939">
        <v>2980148</v>
      </c>
      <c r="T3939" t="s">
        <v>6219</v>
      </c>
      <c r="V3939" t="s">
        <v>23315</v>
      </c>
      <c r="W3939">
        <v>29324</v>
      </c>
    </row>
    <row r="3940" spans="1:23" x14ac:dyDescent="0.25">
      <c r="A3940" t="s">
        <v>23316</v>
      </c>
      <c r="B3940">
        <v>1</v>
      </c>
      <c r="C3940" t="s">
        <v>23317</v>
      </c>
      <c r="D3940" t="s">
        <v>6787</v>
      </c>
      <c r="F3940" t="s">
        <v>6231</v>
      </c>
      <c r="G3940">
        <v>48</v>
      </c>
      <c r="H3940" t="s">
        <v>7921</v>
      </c>
      <c r="I3940" t="s">
        <v>23317</v>
      </c>
      <c r="J3940">
        <v>14752</v>
      </c>
      <c r="K3940">
        <v>3</v>
      </c>
      <c r="L3940" t="s">
        <v>7898</v>
      </c>
      <c r="M3940" t="s">
        <v>6851</v>
      </c>
      <c r="N3940">
        <v>29</v>
      </c>
      <c r="O3940" t="s">
        <v>23318</v>
      </c>
      <c r="P3940" t="s">
        <v>64</v>
      </c>
      <c r="R3940">
        <v>14266</v>
      </c>
      <c r="T3940" t="s">
        <v>6385</v>
      </c>
      <c r="V3940" t="s">
        <v>16413</v>
      </c>
      <c r="W3940">
        <v>25077</v>
      </c>
    </row>
    <row r="3941" spans="1:23" x14ac:dyDescent="0.25">
      <c r="A3941" t="s">
        <v>2016</v>
      </c>
      <c r="B3941">
        <v>1</v>
      </c>
      <c r="C3941" t="s">
        <v>2605</v>
      </c>
      <c r="D3941" t="s">
        <v>64</v>
      </c>
      <c r="F3941" t="s">
        <v>6199</v>
      </c>
      <c r="G3941">
        <v>20</v>
      </c>
      <c r="H3941" t="s">
        <v>6336</v>
      </c>
      <c r="I3941" t="s">
        <v>2605</v>
      </c>
      <c r="J3941">
        <v>23880</v>
      </c>
      <c r="K3941">
        <v>4</v>
      </c>
      <c r="L3941" t="s">
        <v>7956</v>
      </c>
      <c r="M3941" t="s">
        <v>6598</v>
      </c>
      <c r="N3941">
        <v>27</v>
      </c>
      <c r="O3941" t="s">
        <v>23319</v>
      </c>
      <c r="P3941" t="s">
        <v>64</v>
      </c>
      <c r="S3941">
        <v>2</v>
      </c>
      <c r="T3941" t="s">
        <v>6313</v>
      </c>
      <c r="U3941" t="s">
        <v>2228</v>
      </c>
      <c r="V3941" t="s">
        <v>23320</v>
      </c>
    </row>
    <row r="3942" spans="1:23" x14ac:dyDescent="0.25">
      <c r="A3942" t="s">
        <v>23321</v>
      </c>
      <c r="B3942">
        <v>1</v>
      </c>
      <c r="C3942" t="s">
        <v>23322</v>
      </c>
      <c r="F3942" t="s">
        <v>6231</v>
      </c>
      <c r="G3942">
        <v>0</v>
      </c>
      <c r="H3942" t="s">
        <v>30</v>
      </c>
      <c r="I3942" t="s">
        <v>23322</v>
      </c>
      <c r="J3942">
        <v>17863</v>
      </c>
      <c r="K3942">
        <v>0</v>
      </c>
      <c r="L3942" t="s">
        <v>6625</v>
      </c>
      <c r="M3942" t="s">
        <v>13880</v>
      </c>
      <c r="O3942" t="s">
        <v>23323</v>
      </c>
      <c r="P3942" t="s">
        <v>30</v>
      </c>
      <c r="T3942" t="s">
        <v>30</v>
      </c>
    </row>
    <row r="3943" spans="1:23" x14ac:dyDescent="0.25">
      <c r="A3943" t="s">
        <v>23324</v>
      </c>
      <c r="B3943">
        <v>1</v>
      </c>
      <c r="C3943" t="s">
        <v>23325</v>
      </c>
      <c r="D3943" t="s">
        <v>29</v>
      </c>
      <c r="F3943" t="s">
        <v>6231</v>
      </c>
      <c r="G3943">
        <v>5</v>
      </c>
      <c r="H3943" t="s">
        <v>6629</v>
      </c>
      <c r="I3943" t="s">
        <v>23325</v>
      </c>
      <c r="J3943">
        <v>8769</v>
      </c>
      <c r="K3943">
        <v>11</v>
      </c>
      <c r="L3943" t="s">
        <v>8173</v>
      </c>
      <c r="M3943" t="s">
        <v>23326</v>
      </c>
      <c r="N3943">
        <v>35</v>
      </c>
      <c r="O3943" t="s">
        <v>23327</v>
      </c>
      <c r="P3943" t="s">
        <v>29</v>
      </c>
      <c r="R3943">
        <v>9780</v>
      </c>
      <c r="T3943" t="s">
        <v>6371</v>
      </c>
      <c r="V3943" t="s">
        <v>23328</v>
      </c>
      <c r="W3943">
        <v>7943</v>
      </c>
    </row>
    <row r="3944" spans="1:23" x14ac:dyDescent="0.25">
      <c r="A3944" t="s">
        <v>23329</v>
      </c>
      <c r="B3944">
        <v>1</v>
      </c>
      <c r="C3944" t="s">
        <v>23330</v>
      </c>
      <c r="D3944" t="s">
        <v>64</v>
      </c>
      <c r="F3944" t="s">
        <v>6199</v>
      </c>
      <c r="G3944">
        <v>46</v>
      </c>
      <c r="H3944" t="s">
        <v>7849</v>
      </c>
      <c r="I3944" t="s">
        <v>23330</v>
      </c>
      <c r="K3944">
        <v>1</v>
      </c>
      <c r="L3944" t="s">
        <v>6304</v>
      </c>
      <c r="M3944" t="s">
        <v>23331</v>
      </c>
      <c r="N3944">
        <v>25</v>
      </c>
      <c r="O3944" t="s">
        <v>23332</v>
      </c>
      <c r="P3944" t="s">
        <v>64</v>
      </c>
      <c r="T3944" t="s">
        <v>6264</v>
      </c>
      <c r="V3944" t="s">
        <v>7398</v>
      </c>
    </row>
    <row r="3945" spans="1:23" x14ac:dyDescent="0.25">
      <c r="A3945" t="s">
        <v>23333</v>
      </c>
      <c r="B3945">
        <v>1</v>
      </c>
      <c r="C3945" t="s">
        <v>23334</v>
      </c>
      <c r="D3945" t="s">
        <v>102</v>
      </c>
      <c r="F3945" t="s">
        <v>6199</v>
      </c>
      <c r="G3945">
        <v>85</v>
      </c>
      <c r="H3945" t="s">
        <v>6421</v>
      </c>
      <c r="I3945" t="s">
        <v>23334</v>
      </c>
      <c r="J3945">
        <v>21724</v>
      </c>
      <c r="K3945">
        <v>5</v>
      </c>
      <c r="L3945" t="s">
        <v>23335</v>
      </c>
      <c r="M3945" t="s">
        <v>7264</v>
      </c>
      <c r="N3945">
        <v>28</v>
      </c>
      <c r="O3945" t="s">
        <v>23336</v>
      </c>
      <c r="P3945" t="s">
        <v>102</v>
      </c>
      <c r="R3945">
        <v>4245174</v>
      </c>
      <c r="T3945" t="s">
        <v>6346</v>
      </c>
      <c r="V3945" t="s">
        <v>23337</v>
      </c>
      <c r="W3945">
        <v>33299</v>
      </c>
    </row>
    <row r="3946" spans="1:23" x14ac:dyDescent="0.25">
      <c r="A3946" t="s">
        <v>23338</v>
      </c>
      <c r="B3946">
        <v>1</v>
      </c>
      <c r="C3946" t="s">
        <v>23339</v>
      </c>
      <c r="D3946" t="s">
        <v>102</v>
      </c>
      <c r="F3946" t="s">
        <v>6199</v>
      </c>
      <c r="G3946">
        <v>30</v>
      </c>
      <c r="H3946" t="s">
        <v>6252</v>
      </c>
      <c r="I3946" t="s">
        <v>23339</v>
      </c>
      <c r="J3946">
        <v>28586</v>
      </c>
      <c r="K3946">
        <v>0</v>
      </c>
      <c r="L3946" t="s">
        <v>23340</v>
      </c>
      <c r="M3946" t="s">
        <v>12634</v>
      </c>
      <c r="N3946">
        <v>24</v>
      </c>
      <c r="O3946" t="s">
        <v>23341</v>
      </c>
      <c r="P3946" t="s">
        <v>102</v>
      </c>
      <c r="T3946" t="s">
        <v>6313</v>
      </c>
      <c r="U3946" t="s">
        <v>2209</v>
      </c>
      <c r="V3946" t="s">
        <v>21806</v>
      </c>
    </row>
    <row r="3947" spans="1:23" x14ac:dyDescent="0.25">
      <c r="A3947" t="s">
        <v>23342</v>
      </c>
      <c r="B3947">
        <v>1</v>
      </c>
      <c r="C3947" t="s">
        <v>23343</v>
      </c>
      <c r="D3947" t="s">
        <v>126</v>
      </c>
      <c r="E3947" t="s">
        <v>23344</v>
      </c>
      <c r="F3947" t="s">
        <v>6231</v>
      </c>
      <c r="G3947">
        <v>47</v>
      </c>
      <c r="H3947" t="s">
        <v>6200</v>
      </c>
      <c r="I3947" t="s">
        <v>23343</v>
      </c>
      <c r="J3947">
        <v>19296</v>
      </c>
      <c r="K3947">
        <v>9</v>
      </c>
      <c r="L3947" t="s">
        <v>7392</v>
      </c>
      <c r="M3947" t="s">
        <v>23345</v>
      </c>
      <c r="N3947">
        <v>31</v>
      </c>
      <c r="O3947" t="s">
        <v>23346</v>
      </c>
      <c r="P3947" t="s">
        <v>126</v>
      </c>
      <c r="Q3947" t="s">
        <v>7628</v>
      </c>
      <c r="R3947">
        <v>3049698</v>
      </c>
      <c r="S3947">
        <v>4</v>
      </c>
      <c r="T3947" t="s">
        <v>6212</v>
      </c>
      <c r="U3947" t="s">
        <v>2213</v>
      </c>
      <c r="V3947" t="s">
        <v>7573</v>
      </c>
      <c r="W3947">
        <v>30571</v>
      </c>
    </row>
    <row r="3948" spans="1:23" x14ac:dyDescent="0.25">
      <c r="A3948" t="s">
        <v>23347</v>
      </c>
      <c r="B3948">
        <v>1</v>
      </c>
      <c r="C3948" t="s">
        <v>23348</v>
      </c>
      <c r="D3948" t="s">
        <v>126</v>
      </c>
      <c r="F3948" t="s">
        <v>6231</v>
      </c>
      <c r="G3948">
        <v>87</v>
      </c>
      <c r="H3948" t="s">
        <v>6223</v>
      </c>
      <c r="I3948" t="s">
        <v>23348</v>
      </c>
      <c r="J3948">
        <v>244</v>
      </c>
      <c r="K3948">
        <v>11</v>
      </c>
      <c r="L3948" t="s">
        <v>15391</v>
      </c>
      <c r="M3948" t="s">
        <v>7427</v>
      </c>
      <c r="N3948">
        <v>38</v>
      </c>
      <c r="O3948" t="s">
        <v>23349</v>
      </c>
      <c r="P3948" t="s">
        <v>126</v>
      </c>
      <c r="T3948" t="s">
        <v>6757</v>
      </c>
      <c r="V3948" t="s">
        <v>23350</v>
      </c>
    </row>
    <row r="3949" spans="1:23" x14ac:dyDescent="0.25">
      <c r="A3949" t="s">
        <v>23351</v>
      </c>
      <c r="B3949">
        <v>1</v>
      </c>
      <c r="C3949" t="s">
        <v>23352</v>
      </c>
      <c r="D3949" t="s">
        <v>64</v>
      </c>
      <c r="F3949" t="s">
        <v>6231</v>
      </c>
      <c r="G3949">
        <v>0</v>
      </c>
      <c r="H3949" t="s">
        <v>6215</v>
      </c>
      <c r="I3949" t="s">
        <v>23352</v>
      </c>
      <c r="J3949">
        <v>21063</v>
      </c>
      <c r="K3949">
        <v>0</v>
      </c>
      <c r="L3949" t="s">
        <v>23202</v>
      </c>
      <c r="M3949" t="s">
        <v>20801</v>
      </c>
      <c r="O3949" t="s">
        <v>23353</v>
      </c>
      <c r="P3949" t="s">
        <v>64</v>
      </c>
      <c r="T3949" t="s">
        <v>6324</v>
      </c>
    </row>
    <row r="3950" spans="1:23" x14ac:dyDescent="0.25">
      <c r="A3950" t="s">
        <v>437</v>
      </c>
      <c r="B3950">
        <v>1</v>
      </c>
      <c r="C3950" t="s">
        <v>23354</v>
      </c>
      <c r="D3950" t="s">
        <v>6787</v>
      </c>
      <c r="E3950" t="s">
        <v>23355</v>
      </c>
      <c r="F3950" t="s">
        <v>6199</v>
      </c>
      <c r="G3950">
        <v>41</v>
      </c>
      <c r="H3950" t="s">
        <v>6947</v>
      </c>
      <c r="I3950" t="s">
        <v>23354</v>
      </c>
      <c r="J3950">
        <v>18093</v>
      </c>
      <c r="K3950">
        <v>6</v>
      </c>
      <c r="L3950" t="s">
        <v>8080</v>
      </c>
      <c r="M3950" t="s">
        <v>23356</v>
      </c>
      <c r="N3950">
        <v>29</v>
      </c>
      <c r="O3950" t="s">
        <v>23357</v>
      </c>
      <c r="P3950" t="s">
        <v>64</v>
      </c>
      <c r="R3950">
        <v>2974317</v>
      </c>
      <c r="T3950" t="s">
        <v>6219</v>
      </c>
      <c r="V3950" t="s">
        <v>7151</v>
      </c>
      <c r="W3950">
        <v>29410</v>
      </c>
    </row>
    <row r="3951" spans="1:23" x14ac:dyDescent="0.25">
      <c r="A3951" t="s">
        <v>23358</v>
      </c>
      <c r="B3951">
        <v>1</v>
      </c>
      <c r="C3951" t="s">
        <v>23359</v>
      </c>
      <c r="D3951" t="s">
        <v>6610</v>
      </c>
      <c r="E3951" t="s">
        <v>23360</v>
      </c>
      <c r="F3951" t="s">
        <v>6199</v>
      </c>
      <c r="G3951">
        <v>19</v>
      </c>
      <c r="H3951" t="s">
        <v>8155</v>
      </c>
      <c r="I3951" t="s">
        <v>23359</v>
      </c>
      <c r="J3951">
        <v>19552</v>
      </c>
      <c r="K3951">
        <v>9</v>
      </c>
      <c r="L3951" t="s">
        <v>7102</v>
      </c>
      <c r="M3951" t="s">
        <v>21804</v>
      </c>
      <c r="N3951">
        <v>34</v>
      </c>
      <c r="O3951" t="s">
        <v>23361</v>
      </c>
      <c r="P3951" t="s">
        <v>6610</v>
      </c>
      <c r="R3951">
        <v>3051397</v>
      </c>
      <c r="T3951" t="s">
        <v>6346</v>
      </c>
      <c r="U3951" t="s">
        <v>2236</v>
      </c>
      <c r="V3951" t="s">
        <v>23362</v>
      </c>
      <c r="W3951">
        <v>30711</v>
      </c>
    </row>
    <row r="3952" spans="1:23" x14ac:dyDescent="0.25">
      <c r="A3952" t="s">
        <v>1149</v>
      </c>
      <c r="B3952">
        <v>1</v>
      </c>
      <c r="C3952" t="s">
        <v>1148</v>
      </c>
      <c r="D3952" t="s">
        <v>126</v>
      </c>
      <c r="F3952" t="s">
        <v>6199</v>
      </c>
      <c r="G3952">
        <v>86</v>
      </c>
      <c r="H3952" t="s">
        <v>6988</v>
      </c>
      <c r="I3952" t="s">
        <v>1148</v>
      </c>
      <c r="J3952">
        <v>26753</v>
      </c>
      <c r="K3952">
        <v>0</v>
      </c>
      <c r="L3952" t="s">
        <v>7176</v>
      </c>
      <c r="M3952" t="s">
        <v>23363</v>
      </c>
      <c r="N3952">
        <v>23</v>
      </c>
      <c r="O3952" t="s">
        <v>23364</v>
      </c>
      <c r="P3952" t="s">
        <v>126</v>
      </c>
      <c r="S3952">
        <v>5</v>
      </c>
      <c r="T3952" t="s">
        <v>6227</v>
      </c>
      <c r="U3952" t="s">
        <v>72</v>
      </c>
      <c r="V3952" t="s">
        <v>23365</v>
      </c>
    </row>
    <row r="3953" spans="1:23" x14ac:dyDescent="0.25">
      <c r="A3953" t="s">
        <v>23366</v>
      </c>
      <c r="B3953">
        <v>1</v>
      </c>
      <c r="C3953" t="s">
        <v>23367</v>
      </c>
      <c r="D3953" t="s">
        <v>102</v>
      </c>
      <c r="F3953" t="s">
        <v>6199</v>
      </c>
      <c r="H3953" t="s">
        <v>6421</v>
      </c>
      <c r="I3953" t="s">
        <v>23367</v>
      </c>
      <c r="J3953">
        <v>26354</v>
      </c>
      <c r="K3953">
        <v>1</v>
      </c>
      <c r="L3953" t="s">
        <v>6801</v>
      </c>
      <c r="M3953" t="s">
        <v>23368</v>
      </c>
      <c r="N3953">
        <v>24</v>
      </c>
      <c r="O3953" t="s">
        <v>23369</v>
      </c>
      <c r="P3953" t="s">
        <v>102</v>
      </c>
      <c r="T3953" t="s">
        <v>6264</v>
      </c>
      <c r="U3953" t="s">
        <v>70</v>
      </c>
      <c r="V3953" t="s">
        <v>23370</v>
      </c>
    </row>
    <row r="3954" spans="1:23" x14ac:dyDescent="0.25">
      <c r="A3954" t="s">
        <v>23371</v>
      </c>
      <c r="B3954">
        <v>1</v>
      </c>
      <c r="C3954" t="s">
        <v>23372</v>
      </c>
      <c r="D3954" t="s">
        <v>64</v>
      </c>
      <c r="F3954" t="s">
        <v>6231</v>
      </c>
      <c r="G3954">
        <v>35</v>
      </c>
      <c r="H3954" t="s">
        <v>6289</v>
      </c>
      <c r="I3954" t="s">
        <v>23372</v>
      </c>
      <c r="K3954">
        <v>1</v>
      </c>
      <c r="L3954" t="s">
        <v>23373</v>
      </c>
      <c r="M3954" t="s">
        <v>9676</v>
      </c>
      <c r="O3954" t="s">
        <v>23374</v>
      </c>
      <c r="P3954" t="s">
        <v>64</v>
      </c>
      <c r="T3954" t="s">
        <v>6264</v>
      </c>
    </row>
    <row r="3955" spans="1:23" x14ac:dyDescent="0.25">
      <c r="A3955" t="s">
        <v>23375</v>
      </c>
      <c r="B3955">
        <v>1</v>
      </c>
      <c r="C3955" t="s">
        <v>23376</v>
      </c>
      <c r="D3955" t="s">
        <v>29</v>
      </c>
      <c r="F3955" t="s">
        <v>6199</v>
      </c>
      <c r="G3955">
        <v>15</v>
      </c>
      <c r="H3955" t="s">
        <v>6647</v>
      </c>
      <c r="I3955" t="s">
        <v>23376</v>
      </c>
      <c r="J3955">
        <v>25109</v>
      </c>
      <c r="K3955">
        <v>2</v>
      </c>
      <c r="L3955" t="s">
        <v>7691</v>
      </c>
      <c r="M3955" t="s">
        <v>23377</v>
      </c>
      <c r="N3955">
        <v>27</v>
      </c>
      <c r="O3955" t="s">
        <v>23378</v>
      </c>
      <c r="P3955" t="s">
        <v>29</v>
      </c>
      <c r="S3955">
        <v>3</v>
      </c>
      <c r="T3955" t="s">
        <v>6219</v>
      </c>
      <c r="U3955" t="s">
        <v>2208</v>
      </c>
      <c r="V3955" t="s">
        <v>23379</v>
      </c>
    </row>
    <row r="3956" spans="1:23" x14ac:dyDescent="0.25">
      <c r="A3956" t="s">
        <v>23380</v>
      </c>
      <c r="B3956">
        <v>1</v>
      </c>
      <c r="C3956" t="s">
        <v>23381</v>
      </c>
      <c r="F3956" t="s">
        <v>6231</v>
      </c>
      <c r="G3956">
        <v>0</v>
      </c>
      <c r="H3956" t="s">
        <v>30</v>
      </c>
      <c r="I3956" t="s">
        <v>23381</v>
      </c>
      <c r="J3956">
        <v>19787</v>
      </c>
      <c r="K3956">
        <v>0</v>
      </c>
      <c r="L3956" t="s">
        <v>12107</v>
      </c>
      <c r="M3956" t="s">
        <v>23382</v>
      </c>
      <c r="O3956" t="s">
        <v>23383</v>
      </c>
      <c r="P3956" t="s">
        <v>30</v>
      </c>
      <c r="T3956" t="s">
        <v>30</v>
      </c>
    </row>
    <row r="3957" spans="1:23" x14ac:dyDescent="0.25">
      <c r="A3957" t="s">
        <v>786</v>
      </c>
      <c r="B3957">
        <v>1</v>
      </c>
      <c r="C3957" t="s">
        <v>23384</v>
      </c>
      <c r="D3957" t="s">
        <v>102</v>
      </c>
      <c r="F3957" t="s">
        <v>6231</v>
      </c>
      <c r="G3957">
        <v>14</v>
      </c>
      <c r="H3957" t="s">
        <v>6260</v>
      </c>
      <c r="I3957" t="s">
        <v>23384</v>
      </c>
      <c r="J3957">
        <v>3601</v>
      </c>
      <c r="K3957">
        <v>13</v>
      </c>
      <c r="L3957" t="s">
        <v>10426</v>
      </c>
      <c r="M3957" t="s">
        <v>23385</v>
      </c>
      <c r="N3957">
        <v>35</v>
      </c>
      <c r="O3957" t="s">
        <v>23386</v>
      </c>
      <c r="P3957" t="s">
        <v>102</v>
      </c>
      <c r="R3957">
        <v>10770</v>
      </c>
      <c r="T3957" t="s">
        <v>6417</v>
      </c>
      <c r="V3957" t="s">
        <v>23387</v>
      </c>
      <c r="W3957">
        <v>8609</v>
      </c>
    </row>
    <row r="3958" spans="1:23" x14ac:dyDescent="0.25">
      <c r="A3958" t="s">
        <v>23388</v>
      </c>
      <c r="B3958">
        <v>1</v>
      </c>
      <c r="C3958" t="s">
        <v>23389</v>
      </c>
      <c r="D3958" t="s">
        <v>6787</v>
      </c>
      <c r="F3958" t="s">
        <v>6231</v>
      </c>
      <c r="G3958">
        <v>48</v>
      </c>
      <c r="H3958" t="s">
        <v>17334</v>
      </c>
      <c r="I3958" t="s">
        <v>23389</v>
      </c>
      <c r="J3958">
        <v>16360</v>
      </c>
      <c r="K3958">
        <v>1</v>
      </c>
      <c r="L3958" t="s">
        <v>23390</v>
      </c>
      <c r="M3958" t="s">
        <v>16968</v>
      </c>
      <c r="N3958">
        <v>26</v>
      </c>
      <c r="O3958" t="s">
        <v>23391</v>
      </c>
      <c r="P3958" t="s">
        <v>64</v>
      </c>
      <c r="R3958">
        <v>17326</v>
      </c>
      <c r="T3958" t="s">
        <v>6385</v>
      </c>
      <c r="V3958" t="s">
        <v>13699</v>
      </c>
    </row>
    <row r="3959" spans="1:23" x14ac:dyDescent="0.25">
      <c r="A3959" t="s">
        <v>23392</v>
      </c>
      <c r="B3959">
        <v>1</v>
      </c>
      <c r="C3959" t="s">
        <v>23393</v>
      </c>
      <c r="D3959" t="s">
        <v>102</v>
      </c>
      <c r="F3959" t="s">
        <v>6199</v>
      </c>
      <c r="G3959">
        <v>0</v>
      </c>
      <c r="H3959" t="s">
        <v>6629</v>
      </c>
      <c r="I3959" t="s">
        <v>23393</v>
      </c>
      <c r="K3959">
        <v>1</v>
      </c>
      <c r="L3959" t="s">
        <v>23394</v>
      </c>
      <c r="M3959" t="s">
        <v>23395</v>
      </c>
      <c r="N3959">
        <v>25</v>
      </c>
      <c r="O3959" t="s">
        <v>23396</v>
      </c>
      <c r="P3959" t="s">
        <v>102</v>
      </c>
      <c r="T3959" t="s">
        <v>6227</v>
      </c>
      <c r="V3959" t="s">
        <v>23397</v>
      </c>
    </row>
    <row r="3960" spans="1:23" x14ac:dyDescent="0.25">
      <c r="A3960" t="s">
        <v>636</v>
      </c>
      <c r="B3960">
        <v>1</v>
      </c>
      <c r="C3960" t="s">
        <v>23398</v>
      </c>
      <c r="D3960" t="s">
        <v>126</v>
      </c>
      <c r="E3960" t="s">
        <v>23399</v>
      </c>
      <c r="F3960" t="s">
        <v>6231</v>
      </c>
      <c r="G3960">
        <v>83</v>
      </c>
      <c r="H3960" t="s">
        <v>6956</v>
      </c>
      <c r="I3960" t="s">
        <v>23398</v>
      </c>
      <c r="J3960">
        <v>13861</v>
      </c>
      <c r="K3960">
        <v>10</v>
      </c>
      <c r="L3960" t="s">
        <v>23400</v>
      </c>
      <c r="M3960" t="s">
        <v>6989</v>
      </c>
      <c r="N3960">
        <v>30</v>
      </c>
      <c r="O3960" t="s">
        <v>23401</v>
      </c>
      <c r="P3960" t="s">
        <v>126</v>
      </c>
      <c r="R3960">
        <v>14902</v>
      </c>
      <c r="T3960" t="s">
        <v>6204</v>
      </c>
      <c r="V3960" t="s">
        <v>10484</v>
      </c>
      <c r="W3960">
        <v>25826</v>
      </c>
    </row>
    <row r="3961" spans="1:23" x14ac:dyDescent="0.25">
      <c r="A3961" t="s">
        <v>673</v>
      </c>
      <c r="B3961">
        <v>1</v>
      </c>
      <c r="C3961" t="s">
        <v>23402</v>
      </c>
      <c r="D3961" t="s">
        <v>126</v>
      </c>
      <c r="F3961" t="s">
        <v>6231</v>
      </c>
      <c r="G3961">
        <v>81</v>
      </c>
      <c r="H3961" t="s">
        <v>6200</v>
      </c>
      <c r="I3961" t="s">
        <v>23402</v>
      </c>
      <c r="J3961">
        <v>15072</v>
      </c>
      <c r="K3961">
        <v>7</v>
      </c>
      <c r="L3961" t="s">
        <v>23403</v>
      </c>
      <c r="M3961" t="s">
        <v>23404</v>
      </c>
      <c r="N3961">
        <v>30</v>
      </c>
      <c r="O3961" t="s">
        <v>23405</v>
      </c>
      <c r="P3961" t="s">
        <v>126</v>
      </c>
      <c r="R3961">
        <v>15923</v>
      </c>
      <c r="T3961" t="s">
        <v>6757</v>
      </c>
      <c r="V3961" t="s">
        <v>16331</v>
      </c>
      <c r="W3961">
        <v>26807</v>
      </c>
    </row>
    <row r="3962" spans="1:23" x14ac:dyDescent="0.25">
      <c r="A3962" t="s">
        <v>23406</v>
      </c>
      <c r="B3962">
        <v>1</v>
      </c>
      <c r="C3962" t="s">
        <v>23407</v>
      </c>
      <c r="D3962" t="s">
        <v>64</v>
      </c>
      <c r="F3962" t="s">
        <v>6199</v>
      </c>
      <c r="G3962">
        <v>31</v>
      </c>
      <c r="H3962" t="s">
        <v>7391</v>
      </c>
      <c r="I3962" t="s">
        <v>23407</v>
      </c>
      <c r="K3962">
        <v>1</v>
      </c>
      <c r="L3962" t="s">
        <v>6283</v>
      </c>
      <c r="M3962" t="s">
        <v>23408</v>
      </c>
      <c r="N3962">
        <v>24</v>
      </c>
      <c r="O3962" t="s">
        <v>23409</v>
      </c>
      <c r="P3962" t="s">
        <v>64</v>
      </c>
      <c r="T3962" t="s">
        <v>6264</v>
      </c>
      <c r="V3962" t="s">
        <v>23410</v>
      </c>
    </row>
    <row r="3963" spans="1:23" x14ac:dyDescent="0.25">
      <c r="A3963" t="s">
        <v>2045</v>
      </c>
      <c r="B3963">
        <v>1</v>
      </c>
      <c r="C3963" t="s">
        <v>5042</v>
      </c>
      <c r="D3963" t="s">
        <v>102</v>
      </c>
      <c r="F3963" t="s">
        <v>6199</v>
      </c>
      <c r="G3963">
        <v>27</v>
      </c>
      <c r="H3963" t="s">
        <v>6336</v>
      </c>
      <c r="I3963" t="s">
        <v>5042</v>
      </c>
      <c r="J3963">
        <v>24349</v>
      </c>
      <c r="K3963">
        <v>3</v>
      </c>
      <c r="L3963" t="s">
        <v>23411</v>
      </c>
      <c r="M3963" t="s">
        <v>10054</v>
      </c>
      <c r="N3963">
        <v>26</v>
      </c>
      <c r="O3963" t="s">
        <v>23412</v>
      </c>
      <c r="P3963" t="s">
        <v>102</v>
      </c>
      <c r="S3963">
        <v>7</v>
      </c>
      <c r="T3963" t="s">
        <v>6355</v>
      </c>
      <c r="U3963" t="s">
        <v>2236</v>
      </c>
      <c r="V3963" t="s">
        <v>15920</v>
      </c>
    </row>
    <row r="3964" spans="1:23" x14ac:dyDescent="0.25">
      <c r="A3964" t="s">
        <v>23413</v>
      </c>
      <c r="B3964">
        <v>1</v>
      </c>
      <c r="C3964" t="s">
        <v>23414</v>
      </c>
      <c r="D3964" t="s">
        <v>102</v>
      </c>
      <c r="F3964" t="s">
        <v>6199</v>
      </c>
      <c r="G3964">
        <v>18</v>
      </c>
      <c r="H3964" t="s">
        <v>6296</v>
      </c>
      <c r="I3964" t="s">
        <v>23414</v>
      </c>
      <c r="J3964">
        <v>25459</v>
      </c>
      <c r="K3964">
        <v>2</v>
      </c>
      <c r="L3964" t="s">
        <v>8974</v>
      </c>
      <c r="M3964" t="s">
        <v>6790</v>
      </c>
      <c r="N3964">
        <v>27</v>
      </c>
      <c r="O3964" t="s">
        <v>23415</v>
      </c>
      <c r="P3964" t="s">
        <v>102</v>
      </c>
      <c r="T3964" t="s">
        <v>6219</v>
      </c>
      <c r="U3964" t="s">
        <v>2231</v>
      </c>
      <c r="V3964" t="s">
        <v>14645</v>
      </c>
    </row>
    <row r="3965" spans="1:23" x14ac:dyDescent="0.25">
      <c r="A3965" t="s">
        <v>281</v>
      </c>
      <c r="B3965">
        <v>1</v>
      </c>
      <c r="C3965" t="s">
        <v>23416</v>
      </c>
      <c r="D3965" t="s">
        <v>102</v>
      </c>
      <c r="E3965" t="s">
        <v>23417</v>
      </c>
      <c r="F3965" t="s">
        <v>6925</v>
      </c>
      <c r="G3965">
        <v>0</v>
      </c>
      <c r="H3965" t="s">
        <v>6647</v>
      </c>
      <c r="I3965" t="s">
        <v>23416</v>
      </c>
      <c r="J3965">
        <v>14749</v>
      </c>
      <c r="K3965">
        <v>10</v>
      </c>
      <c r="L3965" t="s">
        <v>8245</v>
      </c>
      <c r="M3965" t="s">
        <v>23418</v>
      </c>
      <c r="N3965">
        <v>31</v>
      </c>
      <c r="O3965" t="s">
        <v>23419</v>
      </c>
      <c r="P3965" t="s">
        <v>102</v>
      </c>
      <c r="R3965">
        <v>15428</v>
      </c>
      <c r="T3965" t="s">
        <v>6219</v>
      </c>
      <c r="V3965" t="s">
        <v>19602</v>
      </c>
      <c r="W3965">
        <v>25991</v>
      </c>
    </row>
    <row r="3966" spans="1:23" x14ac:dyDescent="0.25">
      <c r="A3966" t="s">
        <v>1949</v>
      </c>
      <c r="B3966">
        <v>1</v>
      </c>
      <c r="C3966" t="s">
        <v>2679</v>
      </c>
      <c r="D3966" t="s">
        <v>64</v>
      </c>
      <c r="F3966" t="s">
        <v>6199</v>
      </c>
      <c r="G3966">
        <v>23</v>
      </c>
      <c r="H3966" t="s">
        <v>6807</v>
      </c>
      <c r="I3966" t="s">
        <v>2679</v>
      </c>
      <c r="J3966">
        <v>24372</v>
      </c>
      <c r="K3966">
        <v>3</v>
      </c>
      <c r="L3966" t="s">
        <v>23420</v>
      </c>
      <c r="M3966" t="s">
        <v>6790</v>
      </c>
      <c r="N3966">
        <v>25</v>
      </c>
      <c r="O3966" t="s">
        <v>23421</v>
      </c>
      <c r="P3966" t="s">
        <v>64</v>
      </c>
      <c r="S3966">
        <v>3</v>
      </c>
      <c r="T3966" t="s">
        <v>6264</v>
      </c>
      <c r="U3966" t="s">
        <v>2229</v>
      </c>
      <c r="V3966" t="s">
        <v>9228</v>
      </c>
    </row>
    <row r="3967" spans="1:23" x14ac:dyDescent="0.25">
      <c r="A3967" t="s">
        <v>23422</v>
      </c>
      <c r="B3967">
        <v>1</v>
      </c>
      <c r="C3967" t="s">
        <v>7206</v>
      </c>
      <c r="D3967" t="s">
        <v>29</v>
      </c>
      <c r="F3967" t="s">
        <v>6925</v>
      </c>
      <c r="G3967">
        <v>0</v>
      </c>
      <c r="H3967" t="s">
        <v>7391</v>
      </c>
      <c r="I3967" t="s">
        <v>7206</v>
      </c>
      <c r="J3967">
        <v>6276</v>
      </c>
      <c r="K3967">
        <v>18</v>
      </c>
      <c r="L3967" t="s">
        <v>6801</v>
      </c>
      <c r="M3967" t="s">
        <v>19612</v>
      </c>
      <c r="N3967">
        <v>40</v>
      </c>
      <c r="O3967" t="s">
        <v>23423</v>
      </c>
      <c r="P3967" t="s">
        <v>29</v>
      </c>
      <c r="R3967">
        <v>5631</v>
      </c>
      <c r="T3967" t="s">
        <v>6227</v>
      </c>
      <c r="V3967" t="s">
        <v>23424</v>
      </c>
      <c r="W3967">
        <v>6865</v>
      </c>
    </row>
    <row r="3968" spans="1:23" x14ac:dyDescent="0.25">
      <c r="A3968" t="s">
        <v>23425</v>
      </c>
      <c r="B3968">
        <v>1</v>
      </c>
      <c r="C3968" t="s">
        <v>23426</v>
      </c>
      <c r="D3968" t="s">
        <v>64</v>
      </c>
      <c r="E3968" t="s">
        <v>23427</v>
      </c>
      <c r="F3968" t="s">
        <v>6231</v>
      </c>
      <c r="G3968">
        <v>22</v>
      </c>
      <c r="H3968" t="s">
        <v>6471</v>
      </c>
      <c r="I3968" t="s">
        <v>23426</v>
      </c>
      <c r="J3968">
        <v>19257</v>
      </c>
      <c r="K3968">
        <v>5</v>
      </c>
      <c r="L3968" t="s">
        <v>23428</v>
      </c>
      <c r="M3968" t="s">
        <v>6796</v>
      </c>
      <c r="N3968">
        <v>27</v>
      </c>
      <c r="O3968" t="s">
        <v>23429</v>
      </c>
      <c r="P3968" t="s">
        <v>64</v>
      </c>
      <c r="R3968">
        <v>3045199</v>
      </c>
      <c r="T3968" t="s">
        <v>6346</v>
      </c>
      <c r="V3968" t="s">
        <v>23430</v>
      </c>
      <c r="W3968">
        <v>30650</v>
      </c>
    </row>
    <row r="3969" spans="1:23" x14ac:dyDescent="0.25">
      <c r="A3969" t="s">
        <v>23431</v>
      </c>
      <c r="B3969">
        <v>1</v>
      </c>
      <c r="C3969" t="s">
        <v>23432</v>
      </c>
      <c r="D3969" t="s">
        <v>102</v>
      </c>
      <c r="F3969" t="s">
        <v>6199</v>
      </c>
      <c r="G3969">
        <v>86</v>
      </c>
      <c r="H3969" t="s">
        <v>5451</v>
      </c>
      <c r="I3969" t="s">
        <v>23432</v>
      </c>
      <c r="J3969">
        <v>26335</v>
      </c>
      <c r="K3969">
        <v>1</v>
      </c>
      <c r="L3969" t="s">
        <v>20835</v>
      </c>
      <c r="M3969" t="s">
        <v>10432</v>
      </c>
      <c r="N3969">
        <v>23</v>
      </c>
      <c r="O3969" t="s">
        <v>23433</v>
      </c>
      <c r="P3969" t="s">
        <v>102</v>
      </c>
      <c r="T3969" t="s">
        <v>6446</v>
      </c>
      <c r="U3969" t="s">
        <v>68</v>
      </c>
      <c r="V3969" t="s">
        <v>23434</v>
      </c>
    </row>
    <row r="3970" spans="1:23" x14ac:dyDescent="0.25">
      <c r="A3970" t="s">
        <v>564</v>
      </c>
      <c r="B3970">
        <v>1</v>
      </c>
      <c r="C3970" t="s">
        <v>5587</v>
      </c>
      <c r="D3970" t="s">
        <v>31</v>
      </c>
      <c r="E3970" t="s">
        <v>23435</v>
      </c>
      <c r="F3970" t="s">
        <v>6199</v>
      </c>
      <c r="G3970">
        <v>15</v>
      </c>
      <c r="H3970" t="s">
        <v>6976</v>
      </c>
      <c r="I3970" t="s">
        <v>5587</v>
      </c>
      <c r="J3970">
        <v>18215</v>
      </c>
      <c r="K3970">
        <v>10</v>
      </c>
      <c r="L3970" t="s">
        <v>23436</v>
      </c>
      <c r="M3970" t="s">
        <v>23437</v>
      </c>
      <c r="N3970">
        <v>32</v>
      </c>
      <c r="O3970" t="s">
        <v>23438</v>
      </c>
      <c r="P3970" t="s">
        <v>31</v>
      </c>
      <c r="R3970">
        <v>2971573</v>
      </c>
      <c r="S3970">
        <v>1</v>
      </c>
      <c r="T3970" t="s">
        <v>6264</v>
      </c>
      <c r="U3970" t="s">
        <v>2219</v>
      </c>
      <c r="V3970" t="s">
        <v>23137</v>
      </c>
      <c r="W3970">
        <v>29792</v>
      </c>
    </row>
    <row r="3971" spans="1:23" x14ac:dyDescent="0.25">
      <c r="A3971" t="s">
        <v>23439</v>
      </c>
      <c r="B3971">
        <v>1</v>
      </c>
      <c r="C3971" t="s">
        <v>23440</v>
      </c>
      <c r="F3971" t="s">
        <v>6231</v>
      </c>
      <c r="G3971">
        <v>0</v>
      </c>
      <c r="H3971" t="s">
        <v>30</v>
      </c>
      <c r="I3971" t="s">
        <v>23440</v>
      </c>
      <c r="J3971">
        <v>19753</v>
      </c>
      <c r="K3971">
        <v>0</v>
      </c>
      <c r="L3971" t="s">
        <v>15106</v>
      </c>
      <c r="M3971" t="s">
        <v>23441</v>
      </c>
      <c r="O3971" t="s">
        <v>23442</v>
      </c>
      <c r="P3971" t="s">
        <v>30</v>
      </c>
      <c r="T3971" t="s">
        <v>30</v>
      </c>
    </row>
    <row r="3972" spans="1:23" x14ac:dyDescent="0.25">
      <c r="A3972" t="s">
        <v>794</v>
      </c>
      <c r="B3972">
        <v>1</v>
      </c>
      <c r="C3972" t="s">
        <v>23443</v>
      </c>
      <c r="D3972" t="s">
        <v>102</v>
      </c>
      <c r="F3972" t="s">
        <v>6925</v>
      </c>
      <c r="G3972">
        <v>18</v>
      </c>
      <c r="H3972" t="s">
        <v>6776</v>
      </c>
      <c r="I3972" t="s">
        <v>23443</v>
      </c>
      <c r="J3972">
        <v>16381</v>
      </c>
      <c r="K3972">
        <v>6</v>
      </c>
      <c r="L3972" t="s">
        <v>7462</v>
      </c>
      <c r="M3972" t="s">
        <v>23444</v>
      </c>
      <c r="N3972">
        <v>29</v>
      </c>
      <c r="O3972" t="s">
        <v>23445</v>
      </c>
      <c r="P3972" t="s">
        <v>102</v>
      </c>
      <c r="R3972">
        <v>16815</v>
      </c>
      <c r="T3972" t="s">
        <v>6757</v>
      </c>
      <c r="V3972" t="s">
        <v>23446</v>
      </c>
      <c r="W3972">
        <v>27674</v>
      </c>
    </row>
    <row r="3973" spans="1:23" x14ac:dyDescent="0.25">
      <c r="A3973" t="s">
        <v>377</v>
      </c>
      <c r="B3973">
        <v>1</v>
      </c>
      <c r="C3973" t="s">
        <v>2773</v>
      </c>
      <c r="D3973" t="s">
        <v>102</v>
      </c>
      <c r="E3973" t="s">
        <v>23447</v>
      </c>
      <c r="F3973" t="s">
        <v>6199</v>
      </c>
      <c r="G3973">
        <v>13</v>
      </c>
      <c r="H3973" t="s">
        <v>6232</v>
      </c>
      <c r="I3973" t="s">
        <v>2773</v>
      </c>
      <c r="J3973">
        <v>17914</v>
      </c>
      <c r="K3973">
        <v>10</v>
      </c>
      <c r="L3973" t="s">
        <v>23448</v>
      </c>
      <c r="M3973" t="s">
        <v>23449</v>
      </c>
      <c r="N3973">
        <v>31</v>
      </c>
      <c r="O3973" t="s">
        <v>23450</v>
      </c>
      <c r="P3973" t="s">
        <v>102</v>
      </c>
      <c r="R3973">
        <v>3051889</v>
      </c>
      <c r="S3973">
        <v>7</v>
      </c>
      <c r="T3973" t="s">
        <v>6212</v>
      </c>
      <c r="U3973" t="s">
        <v>2246</v>
      </c>
      <c r="V3973" t="s">
        <v>23451</v>
      </c>
      <c r="W3973">
        <v>29257</v>
      </c>
    </row>
    <row r="3974" spans="1:23" x14ac:dyDescent="0.25">
      <c r="A3974" t="s">
        <v>23452</v>
      </c>
      <c r="B3974">
        <v>1</v>
      </c>
      <c r="C3974" t="s">
        <v>23453</v>
      </c>
      <c r="D3974" t="s">
        <v>29</v>
      </c>
      <c r="F3974" t="s">
        <v>6199</v>
      </c>
      <c r="H3974" t="s">
        <v>7921</v>
      </c>
      <c r="I3974" t="s">
        <v>23453</v>
      </c>
      <c r="K3974">
        <v>1</v>
      </c>
      <c r="L3974" t="s">
        <v>6548</v>
      </c>
      <c r="M3974" t="s">
        <v>23454</v>
      </c>
      <c r="O3974" t="s">
        <v>23455</v>
      </c>
      <c r="P3974" t="s">
        <v>29</v>
      </c>
      <c r="T3974" t="s">
        <v>6227</v>
      </c>
    </row>
    <row r="3975" spans="1:23" x14ac:dyDescent="0.25">
      <c r="A3975" t="s">
        <v>2065</v>
      </c>
      <c r="B3975">
        <v>1</v>
      </c>
      <c r="C3975" t="s">
        <v>2845</v>
      </c>
      <c r="D3975" t="s">
        <v>29</v>
      </c>
      <c r="F3975" t="s">
        <v>6199</v>
      </c>
      <c r="G3975">
        <v>16</v>
      </c>
      <c r="H3975" t="s">
        <v>6215</v>
      </c>
      <c r="I3975" t="s">
        <v>2845</v>
      </c>
      <c r="J3975">
        <v>23185</v>
      </c>
      <c r="K3975">
        <v>4</v>
      </c>
      <c r="L3975" t="s">
        <v>7691</v>
      </c>
      <c r="M3975" t="s">
        <v>15340</v>
      </c>
      <c r="N3975">
        <v>25</v>
      </c>
      <c r="O3975" t="s">
        <v>23456</v>
      </c>
      <c r="P3975" t="s">
        <v>29</v>
      </c>
      <c r="S3975">
        <v>3</v>
      </c>
      <c r="T3975" t="s">
        <v>6219</v>
      </c>
      <c r="U3975" t="s">
        <v>2228</v>
      </c>
      <c r="V3975" t="s">
        <v>23457</v>
      </c>
    </row>
    <row r="3976" spans="1:23" x14ac:dyDescent="0.25">
      <c r="A3976" t="s">
        <v>1198</v>
      </c>
      <c r="B3976">
        <v>1</v>
      </c>
      <c r="C3976" t="s">
        <v>1197</v>
      </c>
      <c r="D3976" t="s">
        <v>29</v>
      </c>
      <c r="F3976" t="s">
        <v>6199</v>
      </c>
      <c r="G3976">
        <v>18</v>
      </c>
      <c r="H3976" t="s">
        <v>7139</v>
      </c>
      <c r="I3976" t="s">
        <v>1197</v>
      </c>
      <c r="J3976">
        <v>24927</v>
      </c>
      <c r="K3976">
        <v>2</v>
      </c>
      <c r="L3976" t="s">
        <v>7330</v>
      </c>
      <c r="M3976" t="s">
        <v>6361</v>
      </c>
      <c r="N3976">
        <v>24</v>
      </c>
      <c r="O3976" t="s">
        <v>23458</v>
      </c>
      <c r="P3976" t="s">
        <v>29</v>
      </c>
      <c r="S3976">
        <v>1</v>
      </c>
      <c r="T3976" t="s">
        <v>6219</v>
      </c>
      <c r="U3976" t="s">
        <v>2229</v>
      </c>
      <c r="V3976" t="s">
        <v>23459</v>
      </c>
    </row>
    <row r="3977" spans="1:23" x14ac:dyDescent="0.25">
      <c r="A3977" t="s">
        <v>811</v>
      </c>
      <c r="B3977">
        <v>1</v>
      </c>
      <c r="C3977" t="s">
        <v>23460</v>
      </c>
      <c r="D3977" t="s">
        <v>102</v>
      </c>
      <c r="F3977" t="s">
        <v>6231</v>
      </c>
      <c r="G3977">
        <v>19</v>
      </c>
      <c r="H3977" t="s">
        <v>7232</v>
      </c>
      <c r="I3977" t="s">
        <v>23460</v>
      </c>
      <c r="J3977">
        <v>16651</v>
      </c>
      <c r="K3977">
        <v>6</v>
      </c>
      <c r="L3977" t="s">
        <v>12119</v>
      </c>
      <c r="M3977" t="s">
        <v>9697</v>
      </c>
      <c r="N3977">
        <v>28</v>
      </c>
      <c r="O3977" t="s">
        <v>23461</v>
      </c>
      <c r="P3977" t="s">
        <v>102</v>
      </c>
      <c r="R3977">
        <v>16871</v>
      </c>
      <c r="T3977" t="s">
        <v>6324</v>
      </c>
      <c r="V3977" t="s">
        <v>9683</v>
      </c>
      <c r="W3977">
        <v>27724</v>
      </c>
    </row>
    <row r="3978" spans="1:23" x14ac:dyDescent="0.25">
      <c r="A3978" t="s">
        <v>2249</v>
      </c>
      <c r="B3978">
        <v>1</v>
      </c>
      <c r="C3978" t="s">
        <v>2616</v>
      </c>
      <c r="D3978" t="s">
        <v>126</v>
      </c>
      <c r="F3978" t="s">
        <v>6199</v>
      </c>
      <c r="G3978">
        <v>82</v>
      </c>
      <c r="H3978" t="s">
        <v>6359</v>
      </c>
      <c r="I3978" t="s">
        <v>2616</v>
      </c>
      <c r="J3978">
        <v>26978</v>
      </c>
      <c r="K3978">
        <v>0</v>
      </c>
      <c r="L3978" t="s">
        <v>6948</v>
      </c>
      <c r="M3978" t="s">
        <v>23462</v>
      </c>
      <c r="N3978">
        <v>23</v>
      </c>
      <c r="O3978" t="s">
        <v>23463</v>
      </c>
      <c r="P3978" t="s">
        <v>126</v>
      </c>
      <c r="S3978">
        <v>2</v>
      </c>
      <c r="T3978" t="s">
        <v>6363</v>
      </c>
      <c r="U3978" t="s">
        <v>2210</v>
      </c>
      <c r="V3978" t="s">
        <v>23464</v>
      </c>
    </row>
    <row r="3979" spans="1:23" x14ac:dyDescent="0.25">
      <c r="A3979" t="s">
        <v>23465</v>
      </c>
      <c r="B3979">
        <v>1</v>
      </c>
      <c r="C3979" t="s">
        <v>23466</v>
      </c>
      <c r="D3979" t="s">
        <v>102</v>
      </c>
      <c r="F3979" t="s">
        <v>6199</v>
      </c>
      <c r="G3979">
        <v>13</v>
      </c>
      <c r="H3979" t="s">
        <v>6336</v>
      </c>
      <c r="I3979" t="s">
        <v>23466</v>
      </c>
      <c r="K3979">
        <v>2</v>
      </c>
      <c r="L3979" t="s">
        <v>6777</v>
      </c>
      <c r="M3979" t="s">
        <v>23467</v>
      </c>
      <c r="N3979">
        <v>24</v>
      </c>
      <c r="O3979" t="s">
        <v>23468</v>
      </c>
      <c r="P3979" t="s">
        <v>102</v>
      </c>
      <c r="T3979" t="s">
        <v>6212</v>
      </c>
      <c r="V3979" t="s">
        <v>19799</v>
      </c>
    </row>
    <row r="3980" spans="1:23" x14ac:dyDescent="0.25">
      <c r="A3980" t="s">
        <v>23469</v>
      </c>
      <c r="B3980">
        <v>1</v>
      </c>
      <c r="C3980" t="s">
        <v>23470</v>
      </c>
      <c r="D3980" t="s">
        <v>64</v>
      </c>
      <c r="F3980" t="s">
        <v>6199</v>
      </c>
      <c r="G3980">
        <v>0</v>
      </c>
      <c r="H3980" t="s">
        <v>6776</v>
      </c>
      <c r="I3980" t="s">
        <v>23470</v>
      </c>
      <c r="J3980">
        <v>17396</v>
      </c>
      <c r="K3980">
        <v>10</v>
      </c>
      <c r="L3980" t="s">
        <v>15312</v>
      </c>
      <c r="M3980" t="s">
        <v>7640</v>
      </c>
      <c r="N3980">
        <v>31</v>
      </c>
      <c r="O3980" t="s">
        <v>23471</v>
      </c>
      <c r="P3980" t="s">
        <v>64</v>
      </c>
      <c r="T3980" t="s">
        <v>6313</v>
      </c>
      <c r="V3980" t="s">
        <v>23472</v>
      </c>
    </row>
    <row r="3981" spans="1:23" x14ac:dyDescent="0.25">
      <c r="A3981" t="s">
        <v>816</v>
      </c>
      <c r="B3981">
        <v>1</v>
      </c>
      <c r="C3981" t="s">
        <v>23473</v>
      </c>
      <c r="D3981" t="s">
        <v>102</v>
      </c>
      <c r="F3981" t="s">
        <v>6925</v>
      </c>
      <c r="G3981">
        <v>13</v>
      </c>
      <c r="H3981" t="s">
        <v>6421</v>
      </c>
      <c r="I3981" t="s">
        <v>23473</v>
      </c>
      <c r="J3981">
        <v>14594</v>
      </c>
      <c r="K3981">
        <v>8</v>
      </c>
      <c r="L3981" t="s">
        <v>23474</v>
      </c>
      <c r="M3981" t="s">
        <v>6369</v>
      </c>
      <c r="N3981">
        <v>30</v>
      </c>
      <c r="O3981" t="s">
        <v>23475</v>
      </c>
      <c r="P3981" t="s">
        <v>102</v>
      </c>
      <c r="R3981">
        <v>15360</v>
      </c>
      <c r="T3981" t="s">
        <v>6385</v>
      </c>
      <c r="V3981" t="s">
        <v>23476</v>
      </c>
      <c r="W3981">
        <v>26218</v>
      </c>
    </row>
    <row r="3982" spans="1:23" x14ac:dyDescent="0.25">
      <c r="A3982" t="s">
        <v>23477</v>
      </c>
      <c r="B3982">
        <v>1</v>
      </c>
      <c r="C3982" t="s">
        <v>23478</v>
      </c>
      <c r="D3982" t="s">
        <v>6610</v>
      </c>
      <c r="E3982" t="s">
        <v>23479</v>
      </c>
      <c r="F3982" t="s">
        <v>6199</v>
      </c>
      <c r="G3982">
        <v>38</v>
      </c>
      <c r="H3982" t="s">
        <v>6336</v>
      </c>
      <c r="I3982" t="s">
        <v>23478</v>
      </c>
      <c r="J3982">
        <v>19249</v>
      </c>
      <c r="K3982">
        <v>9</v>
      </c>
      <c r="L3982" t="s">
        <v>6224</v>
      </c>
      <c r="M3982" t="s">
        <v>23480</v>
      </c>
      <c r="N3982">
        <v>32</v>
      </c>
      <c r="O3982" t="s">
        <v>23481</v>
      </c>
      <c r="P3982" t="s">
        <v>6610</v>
      </c>
      <c r="R3982">
        <v>3043237</v>
      </c>
      <c r="T3982" t="s">
        <v>6264</v>
      </c>
      <c r="U3982" t="s">
        <v>2208</v>
      </c>
      <c r="V3982" t="s">
        <v>18929</v>
      </c>
      <c r="W3982">
        <v>30641</v>
      </c>
    </row>
    <row r="3983" spans="1:23" x14ac:dyDescent="0.25">
      <c r="A3983" t="s">
        <v>2095</v>
      </c>
      <c r="B3983">
        <v>1</v>
      </c>
      <c r="C3983" t="s">
        <v>5526</v>
      </c>
      <c r="D3983" t="s">
        <v>64</v>
      </c>
      <c r="E3983" t="s">
        <v>23482</v>
      </c>
      <c r="F3983" t="s">
        <v>6199</v>
      </c>
      <c r="G3983">
        <v>21</v>
      </c>
      <c r="H3983" t="s">
        <v>6636</v>
      </c>
      <c r="I3983" t="s">
        <v>5526</v>
      </c>
      <c r="J3983">
        <v>20810</v>
      </c>
      <c r="K3983">
        <v>7</v>
      </c>
      <c r="L3983" t="s">
        <v>6725</v>
      </c>
      <c r="M3983" t="s">
        <v>23483</v>
      </c>
      <c r="N3983">
        <v>27</v>
      </c>
      <c r="O3983" t="s">
        <v>23484</v>
      </c>
      <c r="P3983" t="s">
        <v>64</v>
      </c>
      <c r="R3983">
        <v>4037457</v>
      </c>
      <c r="S3983">
        <v>6</v>
      </c>
      <c r="T3983" t="s">
        <v>6313</v>
      </c>
      <c r="U3983" t="s">
        <v>2236</v>
      </c>
      <c r="V3983" t="s">
        <v>9237</v>
      </c>
      <c r="W3983">
        <v>32036</v>
      </c>
    </row>
    <row r="3984" spans="1:23" x14ac:dyDescent="0.25">
      <c r="A3984" t="s">
        <v>5077</v>
      </c>
      <c r="B3984">
        <v>1</v>
      </c>
      <c r="C3984" t="s">
        <v>5076</v>
      </c>
      <c r="D3984" t="s">
        <v>102</v>
      </c>
      <c r="F3984" t="s">
        <v>6199</v>
      </c>
      <c r="G3984">
        <v>82</v>
      </c>
      <c r="H3984" t="s">
        <v>6697</v>
      </c>
      <c r="I3984" t="s">
        <v>5076</v>
      </c>
      <c r="J3984">
        <v>24220</v>
      </c>
      <c r="K3984">
        <v>3</v>
      </c>
      <c r="L3984" t="s">
        <v>6246</v>
      </c>
      <c r="M3984" t="s">
        <v>6704</v>
      </c>
      <c r="N3984">
        <v>24</v>
      </c>
      <c r="O3984" t="s">
        <v>23485</v>
      </c>
      <c r="P3984" t="s">
        <v>102</v>
      </c>
      <c r="S3984">
        <v>7</v>
      </c>
      <c r="T3984" t="s">
        <v>6346</v>
      </c>
      <c r="U3984" t="s">
        <v>72</v>
      </c>
      <c r="V3984" t="s">
        <v>18972</v>
      </c>
    </row>
    <row r="3985" spans="1:23" x14ac:dyDescent="0.25">
      <c r="A3985" t="s">
        <v>143</v>
      </c>
      <c r="B3985">
        <v>1</v>
      </c>
      <c r="C3985" t="s">
        <v>23486</v>
      </c>
      <c r="D3985" t="s">
        <v>102</v>
      </c>
      <c r="E3985" t="s">
        <v>23487</v>
      </c>
      <c r="F3985" t="s">
        <v>6199</v>
      </c>
      <c r="G3985">
        <v>18</v>
      </c>
      <c r="H3985" t="s">
        <v>6215</v>
      </c>
      <c r="I3985" t="s">
        <v>23486</v>
      </c>
      <c r="J3985">
        <v>11197</v>
      </c>
      <c r="K3985">
        <v>12</v>
      </c>
      <c r="L3985" t="s">
        <v>23488</v>
      </c>
      <c r="M3985" t="s">
        <v>6452</v>
      </c>
      <c r="N3985">
        <v>34</v>
      </c>
      <c r="O3985" t="s">
        <v>23489</v>
      </c>
      <c r="P3985" t="s">
        <v>102</v>
      </c>
      <c r="R3985">
        <v>13216</v>
      </c>
      <c r="T3985" t="s">
        <v>6204</v>
      </c>
      <c r="V3985" t="s">
        <v>23490</v>
      </c>
      <c r="W3985">
        <v>23997</v>
      </c>
    </row>
    <row r="3986" spans="1:23" x14ac:dyDescent="0.25">
      <c r="A3986" t="s">
        <v>23491</v>
      </c>
      <c r="B3986">
        <v>1</v>
      </c>
      <c r="C3986" t="s">
        <v>23492</v>
      </c>
      <c r="D3986" t="s">
        <v>64</v>
      </c>
      <c r="F3986" t="s">
        <v>6199</v>
      </c>
      <c r="G3986">
        <v>33</v>
      </c>
      <c r="H3986" t="s">
        <v>6215</v>
      </c>
      <c r="I3986" t="s">
        <v>23492</v>
      </c>
      <c r="K3986">
        <v>2</v>
      </c>
      <c r="L3986" t="s">
        <v>23493</v>
      </c>
      <c r="M3986" t="s">
        <v>23494</v>
      </c>
      <c r="N3986">
        <v>23</v>
      </c>
      <c r="O3986" t="s">
        <v>23495</v>
      </c>
      <c r="P3986" t="s">
        <v>64</v>
      </c>
      <c r="T3986" t="s">
        <v>6346</v>
      </c>
      <c r="V3986" t="s">
        <v>13377</v>
      </c>
    </row>
    <row r="3987" spans="1:23" x14ac:dyDescent="0.25">
      <c r="A3987" t="s">
        <v>480</v>
      </c>
      <c r="B3987">
        <v>1</v>
      </c>
      <c r="C3987" t="s">
        <v>23496</v>
      </c>
      <c r="D3987" t="s">
        <v>126</v>
      </c>
      <c r="E3987" t="s">
        <v>23497</v>
      </c>
      <c r="F3987" t="s">
        <v>6199</v>
      </c>
      <c r="G3987">
        <v>89</v>
      </c>
      <c r="H3987" t="s">
        <v>6200</v>
      </c>
      <c r="I3987" t="s">
        <v>23496</v>
      </c>
      <c r="J3987">
        <v>16933</v>
      </c>
      <c r="K3987">
        <v>8</v>
      </c>
      <c r="L3987" t="s">
        <v>6778</v>
      </c>
      <c r="M3987" t="s">
        <v>23498</v>
      </c>
      <c r="N3987">
        <v>31</v>
      </c>
      <c r="O3987" t="s">
        <v>23499</v>
      </c>
      <c r="P3987" t="s">
        <v>126</v>
      </c>
      <c r="R3987">
        <v>2508079</v>
      </c>
      <c r="T3987" t="s">
        <v>6227</v>
      </c>
      <c r="V3987" t="s">
        <v>6960</v>
      </c>
      <c r="W3987">
        <v>28561</v>
      </c>
    </row>
    <row r="3988" spans="1:23" x14ac:dyDescent="0.25">
      <c r="A3988" t="s">
        <v>1005</v>
      </c>
      <c r="B3988">
        <v>1</v>
      </c>
      <c r="C3988" t="s">
        <v>5447</v>
      </c>
      <c r="D3988" t="s">
        <v>102</v>
      </c>
      <c r="E3988" t="s">
        <v>23500</v>
      </c>
      <c r="F3988" t="s">
        <v>6199</v>
      </c>
      <c r="G3988">
        <v>89</v>
      </c>
      <c r="H3988" t="s">
        <v>6405</v>
      </c>
      <c r="I3988" t="s">
        <v>5447</v>
      </c>
      <c r="J3988">
        <v>20057</v>
      </c>
      <c r="K3988">
        <v>5</v>
      </c>
      <c r="L3988" t="s">
        <v>23501</v>
      </c>
      <c r="M3988" t="s">
        <v>10556</v>
      </c>
      <c r="N3988">
        <v>26</v>
      </c>
      <c r="O3988" t="s">
        <v>23502</v>
      </c>
      <c r="P3988" t="s">
        <v>102</v>
      </c>
      <c r="R3988">
        <v>3921564</v>
      </c>
      <c r="T3988" t="s">
        <v>6355</v>
      </c>
      <c r="V3988" t="s">
        <v>23503</v>
      </c>
      <c r="W3988">
        <v>31223</v>
      </c>
    </row>
    <row r="3989" spans="1:23" x14ac:dyDescent="0.25">
      <c r="A3989" t="s">
        <v>915</v>
      </c>
      <c r="B3989">
        <v>1</v>
      </c>
      <c r="C3989" t="s">
        <v>23504</v>
      </c>
      <c r="D3989" t="s">
        <v>64</v>
      </c>
      <c r="F3989" t="s">
        <v>6925</v>
      </c>
      <c r="G3989">
        <v>25</v>
      </c>
      <c r="H3989" t="s">
        <v>6296</v>
      </c>
      <c r="I3989" t="s">
        <v>23504</v>
      </c>
      <c r="J3989">
        <v>16427</v>
      </c>
      <c r="K3989">
        <v>6</v>
      </c>
      <c r="L3989" t="s">
        <v>23505</v>
      </c>
      <c r="M3989" t="s">
        <v>17178</v>
      </c>
      <c r="N3989">
        <v>27</v>
      </c>
      <c r="O3989" t="s">
        <v>23506</v>
      </c>
      <c r="P3989" t="s">
        <v>64</v>
      </c>
      <c r="R3989">
        <v>16942</v>
      </c>
      <c r="T3989" t="s">
        <v>7359</v>
      </c>
      <c r="V3989" t="s">
        <v>6333</v>
      </c>
      <c r="W3989">
        <v>27645</v>
      </c>
    </row>
    <row r="3990" spans="1:23" x14ac:dyDescent="0.25">
      <c r="A3990" t="s">
        <v>23507</v>
      </c>
      <c r="B3990">
        <v>1</v>
      </c>
      <c r="C3990" t="s">
        <v>23508</v>
      </c>
      <c r="D3990" t="s">
        <v>102</v>
      </c>
      <c r="F3990" t="s">
        <v>6231</v>
      </c>
      <c r="G3990">
        <v>84</v>
      </c>
      <c r="H3990" t="s">
        <v>6690</v>
      </c>
      <c r="I3990" t="s">
        <v>23508</v>
      </c>
      <c r="J3990">
        <v>14203</v>
      </c>
      <c r="K3990">
        <v>4</v>
      </c>
      <c r="L3990" t="s">
        <v>6368</v>
      </c>
      <c r="M3990" t="s">
        <v>23509</v>
      </c>
      <c r="N3990">
        <v>29</v>
      </c>
      <c r="O3990" t="s">
        <v>23510</v>
      </c>
      <c r="P3990" t="s">
        <v>102</v>
      </c>
      <c r="R3990">
        <v>14919</v>
      </c>
      <c r="T3990" t="s">
        <v>7359</v>
      </c>
      <c r="V3990" t="s">
        <v>23511</v>
      </c>
      <c r="W3990">
        <v>25764</v>
      </c>
    </row>
    <row r="3991" spans="1:23" x14ac:dyDescent="0.25">
      <c r="A3991" t="s">
        <v>23512</v>
      </c>
      <c r="B3991">
        <v>1</v>
      </c>
      <c r="C3991" t="s">
        <v>23513</v>
      </c>
      <c r="F3991" t="s">
        <v>6231</v>
      </c>
      <c r="G3991">
        <v>0</v>
      </c>
      <c r="H3991" t="s">
        <v>30</v>
      </c>
      <c r="I3991" t="s">
        <v>23513</v>
      </c>
      <c r="J3991">
        <v>18850</v>
      </c>
      <c r="K3991">
        <v>0</v>
      </c>
      <c r="L3991" t="s">
        <v>9560</v>
      </c>
      <c r="M3991" t="s">
        <v>23514</v>
      </c>
      <c r="O3991" t="s">
        <v>23515</v>
      </c>
      <c r="P3991" t="s">
        <v>30</v>
      </c>
      <c r="T3991" t="s">
        <v>30</v>
      </c>
    </row>
    <row r="3992" spans="1:23" x14ac:dyDescent="0.25">
      <c r="A3992" t="s">
        <v>983</v>
      </c>
      <c r="B3992">
        <v>1</v>
      </c>
      <c r="C3992" t="s">
        <v>6566</v>
      </c>
      <c r="D3992" t="s">
        <v>29</v>
      </c>
      <c r="E3992" t="s">
        <v>23516</v>
      </c>
      <c r="F3992" t="s">
        <v>6199</v>
      </c>
      <c r="G3992">
        <v>0</v>
      </c>
      <c r="H3992" t="s">
        <v>7139</v>
      </c>
      <c r="I3992" t="s">
        <v>6566</v>
      </c>
      <c r="J3992">
        <v>4737</v>
      </c>
      <c r="K3992">
        <v>15</v>
      </c>
      <c r="L3992" t="s">
        <v>6620</v>
      </c>
      <c r="M3992" t="s">
        <v>9498</v>
      </c>
      <c r="N3992">
        <v>37</v>
      </c>
      <c r="O3992" t="s">
        <v>23517</v>
      </c>
      <c r="P3992" t="s">
        <v>29</v>
      </c>
      <c r="R3992">
        <v>10487</v>
      </c>
      <c r="T3992" t="s">
        <v>6204</v>
      </c>
      <c r="V3992" t="s">
        <v>19538</v>
      </c>
      <c r="W3992">
        <v>8297</v>
      </c>
    </row>
    <row r="3993" spans="1:23" x14ac:dyDescent="0.25">
      <c r="A3993" t="s">
        <v>859</v>
      </c>
      <c r="B3993">
        <v>1</v>
      </c>
      <c r="C3993" t="s">
        <v>23518</v>
      </c>
      <c r="D3993" t="s">
        <v>64</v>
      </c>
      <c r="E3993" t="s">
        <v>23519</v>
      </c>
      <c r="F3993" t="s">
        <v>6231</v>
      </c>
      <c r="G3993">
        <v>25</v>
      </c>
      <c r="H3993" t="s">
        <v>7128</v>
      </c>
      <c r="I3993" t="s">
        <v>23518</v>
      </c>
      <c r="J3993">
        <v>19205</v>
      </c>
      <c r="K3993">
        <v>5</v>
      </c>
      <c r="L3993" t="s">
        <v>23520</v>
      </c>
      <c r="M3993" t="s">
        <v>23521</v>
      </c>
      <c r="N3993">
        <v>28</v>
      </c>
      <c r="O3993" t="s">
        <v>23522</v>
      </c>
      <c r="P3993" t="s">
        <v>64</v>
      </c>
      <c r="R3993">
        <v>3048680</v>
      </c>
      <c r="T3993" t="s">
        <v>6446</v>
      </c>
      <c r="U3993" t="s">
        <v>92</v>
      </c>
      <c r="V3993" t="s">
        <v>23523</v>
      </c>
      <c r="W3993">
        <v>900125</v>
      </c>
    </row>
    <row r="3994" spans="1:23" x14ac:dyDescent="0.25">
      <c r="A3994" t="s">
        <v>892</v>
      </c>
      <c r="B3994">
        <v>1</v>
      </c>
      <c r="C3994" t="s">
        <v>23524</v>
      </c>
      <c r="D3994" t="s">
        <v>64</v>
      </c>
      <c r="E3994" t="s">
        <v>23525</v>
      </c>
      <c r="F3994" t="s">
        <v>6231</v>
      </c>
      <c r="G3994">
        <v>25</v>
      </c>
      <c r="H3994" t="s">
        <v>6336</v>
      </c>
      <c r="I3994" t="s">
        <v>23524</v>
      </c>
      <c r="J3994">
        <v>13158</v>
      </c>
      <c r="K3994">
        <v>9</v>
      </c>
      <c r="L3994" t="s">
        <v>15588</v>
      </c>
      <c r="M3994" t="s">
        <v>23526</v>
      </c>
      <c r="N3994">
        <v>32</v>
      </c>
      <c r="O3994" t="s">
        <v>23527</v>
      </c>
      <c r="P3994" t="s">
        <v>64</v>
      </c>
      <c r="R3994">
        <v>14518</v>
      </c>
      <c r="T3994" t="s">
        <v>6385</v>
      </c>
      <c r="V3994" t="s">
        <v>23528</v>
      </c>
      <c r="W3994">
        <v>25481</v>
      </c>
    </row>
    <row r="3995" spans="1:23" x14ac:dyDescent="0.25">
      <c r="A3995" t="s">
        <v>23529</v>
      </c>
      <c r="B3995">
        <v>1</v>
      </c>
      <c r="C3995" t="s">
        <v>23530</v>
      </c>
      <c r="D3995" t="s">
        <v>6787</v>
      </c>
      <c r="E3995" t="s">
        <v>23531</v>
      </c>
      <c r="F3995" t="s">
        <v>6925</v>
      </c>
      <c r="G3995">
        <v>0</v>
      </c>
      <c r="H3995" t="s">
        <v>6672</v>
      </c>
      <c r="I3995" t="s">
        <v>23530</v>
      </c>
      <c r="J3995">
        <v>18114</v>
      </c>
      <c r="K3995">
        <v>6</v>
      </c>
      <c r="L3995" t="s">
        <v>7608</v>
      </c>
      <c r="M3995" t="s">
        <v>23532</v>
      </c>
      <c r="N3995">
        <v>28</v>
      </c>
      <c r="O3995" t="s">
        <v>23533</v>
      </c>
      <c r="P3995" t="s">
        <v>64</v>
      </c>
      <c r="R3995">
        <v>2974365</v>
      </c>
      <c r="T3995" t="s">
        <v>6264</v>
      </c>
      <c r="V3995" t="s">
        <v>23534</v>
      </c>
      <c r="W3995">
        <v>29431</v>
      </c>
    </row>
    <row r="3996" spans="1:23" x14ac:dyDescent="0.25">
      <c r="A3996" t="s">
        <v>689</v>
      </c>
      <c r="B3996">
        <v>1</v>
      </c>
      <c r="C3996" t="s">
        <v>5546</v>
      </c>
      <c r="D3996" t="s">
        <v>102</v>
      </c>
      <c r="E3996" t="s">
        <v>23535</v>
      </c>
      <c r="F3996" t="s">
        <v>6231</v>
      </c>
      <c r="G3996">
        <v>15</v>
      </c>
      <c r="H3996" t="s">
        <v>6647</v>
      </c>
      <c r="I3996" t="s">
        <v>5546</v>
      </c>
      <c r="J3996">
        <v>17289</v>
      </c>
      <c r="K3996">
        <v>8</v>
      </c>
      <c r="L3996" t="s">
        <v>6754</v>
      </c>
      <c r="M3996" t="s">
        <v>23536</v>
      </c>
      <c r="N3996">
        <v>31</v>
      </c>
      <c r="O3996" t="s">
        <v>23537</v>
      </c>
      <c r="P3996" t="s">
        <v>102</v>
      </c>
      <c r="R3996">
        <v>3085107</v>
      </c>
      <c r="T3996" t="s">
        <v>6227</v>
      </c>
      <c r="V3996" t="s">
        <v>23538</v>
      </c>
      <c r="W3996">
        <v>28974</v>
      </c>
    </row>
    <row r="3997" spans="1:23" x14ac:dyDescent="0.25">
      <c r="A3997" t="s">
        <v>641</v>
      </c>
      <c r="B3997">
        <v>1</v>
      </c>
      <c r="C3997" t="s">
        <v>23539</v>
      </c>
      <c r="D3997" t="s">
        <v>126</v>
      </c>
      <c r="F3997" t="s">
        <v>6231</v>
      </c>
      <c r="G3997">
        <v>88</v>
      </c>
      <c r="H3997" t="s">
        <v>6208</v>
      </c>
      <c r="I3997" t="s">
        <v>23539</v>
      </c>
      <c r="J3997">
        <v>13406</v>
      </c>
      <c r="K3997">
        <v>9</v>
      </c>
      <c r="L3997" t="s">
        <v>9429</v>
      </c>
      <c r="M3997" t="s">
        <v>23540</v>
      </c>
      <c r="N3997">
        <v>32</v>
      </c>
      <c r="O3997" t="s">
        <v>23541</v>
      </c>
      <c r="P3997" t="s">
        <v>126</v>
      </c>
      <c r="R3997">
        <v>14009</v>
      </c>
      <c r="T3997" t="s">
        <v>6742</v>
      </c>
      <c r="V3997" t="s">
        <v>10930</v>
      </c>
      <c r="W3997">
        <v>24856</v>
      </c>
    </row>
    <row r="3998" spans="1:23" x14ac:dyDescent="0.25">
      <c r="A3998" t="s">
        <v>5388</v>
      </c>
      <c r="B3998">
        <v>1</v>
      </c>
      <c r="C3998" t="s">
        <v>5389</v>
      </c>
      <c r="D3998" t="s">
        <v>102</v>
      </c>
      <c r="F3998" t="s">
        <v>6199</v>
      </c>
      <c r="G3998">
        <v>17</v>
      </c>
      <c r="H3998" t="s">
        <v>6724</v>
      </c>
      <c r="I3998" t="s">
        <v>5389</v>
      </c>
      <c r="J3998">
        <v>21686</v>
      </c>
      <c r="K3998">
        <v>6</v>
      </c>
      <c r="L3998" t="s">
        <v>7800</v>
      </c>
      <c r="M3998" t="s">
        <v>23542</v>
      </c>
      <c r="N3998">
        <v>27</v>
      </c>
      <c r="O3998" t="s">
        <v>23543</v>
      </c>
      <c r="P3998" t="s">
        <v>102</v>
      </c>
      <c r="R3998">
        <v>4241802</v>
      </c>
      <c r="S3998">
        <v>4</v>
      </c>
      <c r="T3998" t="s">
        <v>6346</v>
      </c>
      <c r="U3998" t="s">
        <v>2210</v>
      </c>
      <c r="V3998" t="s">
        <v>13843</v>
      </c>
      <c r="W3998">
        <v>32691</v>
      </c>
    </row>
    <row r="3999" spans="1:23" x14ac:dyDescent="0.25">
      <c r="A3999" t="s">
        <v>23544</v>
      </c>
      <c r="B3999">
        <v>1</v>
      </c>
      <c r="C3999" t="s">
        <v>23545</v>
      </c>
      <c r="D3999" t="s">
        <v>126</v>
      </c>
      <c r="F3999" t="s">
        <v>6199</v>
      </c>
      <c r="G3999">
        <v>0</v>
      </c>
      <c r="H3999" t="s">
        <v>6658</v>
      </c>
      <c r="I3999" t="s">
        <v>23545</v>
      </c>
      <c r="J3999">
        <v>19761</v>
      </c>
      <c r="K3999">
        <v>4</v>
      </c>
      <c r="L3999" t="s">
        <v>16954</v>
      </c>
      <c r="M3999" t="s">
        <v>6269</v>
      </c>
      <c r="N3999">
        <v>28</v>
      </c>
      <c r="O3999" t="s">
        <v>23546</v>
      </c>
      <c r="P3999" t="s">
        <v>126</v>
      </c>
      <c r="R3999">
        <v>2980119</v>
      </c>
      <c r="T3999" t="s">
        <v>6363</v>
      </c>
      <c r="V3999" t="s">
        <v>19378</v>
      </c>
      <c r="W3999">
        <v>30957</v>
      </c>
    </row>
    <row r="4000" spans="1:23" x14ac:dyDescent="0.25">
      <c r="A4000" t="s">
        <v>23547</v>
      </c>
      <c r="B4000">
        <v>1</v>
      </c>
      <c r="C4000" t="s">
        <v>23548</v>
      </c>
      <c r="D4000" t="s">
        <v>102</v>
      </c>
      <c r="F4000" t="s">
        <v>6199</v>
      </c>
      <c r="G4000">
        <v>49</v>
      </c>
      <c r="H4000" t="s">
        <v>7232</v>
      </c>
      <c r="I4000" t="s">
        <v>23548</v>
      </c>
      <c r="K4000">
        <v>3</v>
      </c>
      <c r="L4000" t="s">
        <v>7570</v>
      </c>
      <c r="M4000" t="s">
        <v>7795</v>
      </c>
      <c r="N4000">
        <v>25</v>
      </c>
      <c r="O4000" t="s">
        <v>23549</v>
      </c>
      <c r="P4000" t="s">
        <v>102</v>
      </c>
      <c r="T4000" t="s">
        <v>6454</v>
      </c>
      <c r="V4000" t="s">
        <v>23550</v>
      </c>
    </row>
    <row r="4001" spans="1:23" x14ac:dyDescent="0.25">
      <c r="A4001" t="s">
        <v>23551</v>
      </c>
      <c r="B4001">
        <v>1</v>
      </c>
      <c r="C4001" t="s">
        <v>23552</v>
      </c>
      <c r="D4001" t="s">
        <v>102</v>
      </c>
      <c r="E4001" t="s">
        <v>23553</v>
      </c>
      <c r="F4001" t="s">
        <v>6231</v>
      </c>
      <c r="G4001">
        <v>83</v>
      </c>
      <c r="H4001" t="s">
        <v>6383</v>
      </c>
      <c r="I4001" t="s">
        <v>23552</v>
      </c>
      <c r="J4001">
        <v>21434</v>
      </c>
      <c r="K4001">
        <v>3</v>
      </c>
      <c r="L4001" t="s">
        <v>8687</v>
      </c>
      <c r="M4001" t="s">
        <v>23554</v>
      </c>
      <c r="N4001">
        <v>27</v>
      </c>
      <c r="O4001" t="s">
        <v>23555</v>
      </c>
      <c r="P4001" t="s">
        <v>102</v>
      </c>
      <c r="R4001">
        <v>3126075</v>
      </c>
      <c r="T4001" t="s">
        <v>6454</v>
      </c>
      <c r="V4001" t="s">
        <v>14742</v>
      </c>
      <c r="W4001">
        <v>32560</v>
      </c>
    </row>
    <row r="4002" spans="1:23" x14ac:dyDescent="0.25">
      <c r="A4002" t="s">
        <v>23556</v>
      </c>
      <c r="B4002">
        <v>1</v>
      </c>
      <c r="C4002" t="s">
        <v>23557</v>
      </c>
      <c r="D4002" t="s">
        <v>102</v>
      </c>
      <c r="E4002" t="s">
        <v>23558</v>
      </c>
      <c r="F4002" t="s">
        <v>6199</v>
      </c>
      <c r="G4002">
        <v>7</v>
      </c>
      <c r="H4002" t="s">
        <v>6976</v>
      </c>
      <c r="I4002" t="s">
        <v>23557</v>
      </c>
      <c r="J4002">
        <v>21291</v>
      </c>
      <c r="K4002">
        <v>3</v>
      </c>
      <c r="L4002" t="s">
        <v>7207</v>
      </c>
      <c r="M4002" t="s">
        <v>23559</v>
      </c>
      <c r="N4002">
        <v>25</v>
      </c>
      <c r="O4002" t="s">
        <v>23560</v>
      </c>
      <c r="P4002" t="s">
        <v>102</v>
      </c>
      <c r="R4002">
        <v>4361074</v>
      </c>
      <c r="T4002" t="s">
        <v>6264</v>
      </c>
      <c r="V4002" t="s">
        <v>10890</v>
      </c>
      <c r="W4002">
        <v>32122</v>
      </c>
    </row>
    <row r="4003" spans="1:23" x14ac:dyDescent="0.25">
      <c r="A4003" t="s">
        <v>23561</v>
      </c>
      <c r="B4003">
        <v>1</v>
      </c>
      <c r="C4003" t="s">
        <v>23562</v>
      </c>
      <c r="D4003" t="s">
        <v>102</v>
      </c>
      <c r="F4003" t="s">
        <v>6199</v>
      </c>
      <c r="G4003">
        <v>33</v>
      </c>
      <c r="H4003" t="s">
        <v>6739</v>
      </c>
      <c r="I4003" t="s">
        <v>23562</v>
      </c>
      <c r="J4003">
        <v>22339</v>
      </c>
      <c r="K4003">
        <v>3</v>
      </c>
      <c r="L4003" t="s">
        <v>10271</v>
      </c>
      <c r="M4003" t="s">
        <v>23563</v>
      </c>
      <c r="N4003">
        <v>26</v>
      </c>
      <c r="O4003" t="s">
        <v>23564</v>
      </c>
      <c r="P4003" t="s">
        <v>102</v>
      </c>
      <c r="R4003">
        <v>3915145</v>
      </c>
      <c r="T4003" t="s">
        <v>6219</v>
      </c>
      <c r="V4003" t="s">
        <v>23565</v>
      </c>
      <c r="W4003">
        <v>33242</v>
      </c>
    </row>
    <row r="4004" spans="1:23" x14ac:dyDescent="0.25">
      <c r="A4004" t="s">
        <v>23566</v>
      </c>
      <c r="B4004">
        <v>1</v>
      </c>
      <c r="C4004" t="s">
        <v>23567</v>
      </c>
      <c r="D4004" t="s">
        <v>64</v>
      </c>
      <c r="F4004" t="s">
        <v>6231</v>
      </c>
      <c r="G4004">
        <v>26</v>
      </c>
      <c r="H4004" t="s">
        <v>8955</v>
      </c>
      <c r="I4004" t="s">
        <v>23567</v>
      </c>
      <c r="J4004">
        <v>13991</v>
      </c>
      <c r="K4004">
        <v>8</v>
      </c>
      <c r="L4004" t="s">
        <v>15177</v>
      </c>
      <c r="M4004" t="s">
        <v>23568</v>
      </c>
      <c r="N4004">
        <v>30</v>
      </c>
      <c r="O4004" t="s">
        <v>23569</v>
      </c>
      <c r="P4004" t="s">
        <v>64</v>
      </c>
      <c r="R4004">
        <v>14898</v>
      </c>
      <c r="T4004" t="s">
        <v>7359</v>
      </c>
      <c r="V4004" t="s">
        <v>19731</v>
      </c>
      <c r="W4004">
        <v>25880</v>
      </c>
    </row>
    <row r="4005" spans="1:23" x14ac:dyDescent="0.25">
      <c r="A4005" t="s">
        <v>23570</v>
      </c>
      <c r="B4005">
        <v>1</v>
      </c>
      <c r="C4005" t="s">
        <v>23571</v>
      </c>
      <c r="D4005" t="s">
        <v>126</v>
      </c>
      <c r="E4005" t="s">
        <v>23572</v>
      </c>
      <c r="F4005" t="s">
        <v>6231</v>
      </c>
      <c r="G4005">
        <v>81</v>
      </c>
      <c r="H4005" t="s">
        <v>6208</v>
      </c>
      <c r="I4005" t="s">
        <v>23571</v>
      </c>
      <c r="J4005">
        <v>20589</v>
      </c>
      <c r="K4005">
        <v>5</v>
      </c>
      <c r="L4005" t="s">
        <v>7412</v>
      </c>
      <c r="M4005" t="s">
        <v>9372</v>
      </c>
      <c r="N4005">
        <v>28</v>
      </c>
      <c r="O4005" t="s">
        <v>23573</v>
      </c>
      <c r="P4005" t="s">
        <v>126</v>
      </c>
      <c r="R4005">
        <v>4337702</v>
      </c>
      <c r="T4005" t="s">
        <v>6363</v>
      </c>
      <c r="V4005" t="s">
        <v>23574</v>
      </c>
      <c r="W4005">
        <v>31515</v>
      </c>
    </row>
    <row r="4006" spans="1:23" x14ac:dyDescent="0.25">
      <c r="A4006" t="s">
        <v>23575</v>
      </c>
      <c r="B4006">
        <v>1</v>
      </c>
      <c r="C4006" t="s">
        <v>23576</v>
      </c>
      <c r="D4006" t="s">
        <v>102</v>
      </c>
      <c r="F4006" t="s">
        <v>6199</v>
      </c>
      <c r="G4006">
        <v>80</v>
      </c>
      <c r="H4006" t="s">
        <v>6260</v>
      </c>
      <c r="I4006" t="s">
        <v>23576</v>
      </c>
      <c r="J4006">
        <v>26968</v>
      </c>
      <c r="K4006">
        <v>0</v>
      </c>
      <c r="L4006" t="s">
        <v>7176</v>
      </c>
      <c r="M4006" t="s">
        <v>23577</v>
      </c>
      <c r="O4006" t="s">
        <v>23578</v>
      </c>
      <c r="P4006" t="s">
        <v>102</v>
      </c>
      <c r="T4006" t="s">
        <v>6264</v>
      </c>
      <c r="U4006" t="s">
        <v>2233</v>
      </c>
    </row>
    <row r="4007" spans="1:23" x14ac:dyDescent="0.25">
      <c r="A4007" t="s">
        <v>23579</v>
      </c>
      <c r="B4007">
        <v>1</v>
      </c>
      <c r="C4007" t="s">
        <v>23580</v>
      </c>
      <c r="D4007" t="s">
        <v>102</v>
      </c>
      <c r="F4007" t="s">
        <v>6199</v>
      </c>
      <c r="G4007">
        <v>0</v>
      </c>
      <c r="H4007" t="s">
        <v>6383</v>
      </c>
      <c r="I4007" t="s">
        <v>23580</v>
      </c>
      <c r="J4007">
        <v>17373</v>
      </c>
      <c r="K4007">
        <v>10</v>
      </c>
      <c r="L4007" t="s">
        <v>6018</v>
      </c>
      <c r="M4007" t="s">
        <v>7357</v>
      </c>
      <c r="N4007">
        <v>34</v>
      </c>
      <c r="O4007" t="s">
        <v>23581</v>
      </c>
      <c r="P4007" t="s">
        <v>102</v>
      </c>
      <c r="T4007" t="s">
        <v>6264</v>
      </c>
      <c r="V4007" t="s">
        <v>23582</v>
      </c>
      <c r="W4007">
        <v>28790</v>
      </c>
    </row>
    <row r="4008" spans="1:23" x14ac:dyDescent="0.25">
      <c r="A4008" t="s">
        <v>23583</v>
      </c>
      <c r="B4008">
        <v>1</v>
      </c>
      <c r="C4008" t="s">
        <v>23584</v>
      </c>
      <c r="D4008" t="s">
        <v>64</v>
      </c>
      <c r="F4008" t="s">
        <v>6199</v>
      </c>
      <c r="H4008" t="s">
        <v>6232</v>
      </c>
      <c r="I4008" t="s">
        <v>23584</v>
      </c>
      <c r="K4008">
        <v>1</v>
      </c>
      <c r="L4008" t="s">
        <v>23585</v>
      </c>
      <c r="M4008" t="s">
        <v>11800</v>
      </c>
      <c r="N4008">
        <v>25</v>
      </c>
      <c r="O4008" t="s">
        <v>23586</v>
      </c>
      <c r="P4008" t="s">
        <v>64</v>
      </c>
      <c r="T4008" t="s">
        <v>6313</v>
      </c>
      <c r="V4008" t="s">
        <v>23587</v>
      </c>
    </row>
    <row r="4009" spans="1:23" x14ac:dyDescent="0.25">
      <c r="A4009" t="s">
        <v>23588</v>
      </c>
      <c r="B4009">
        <v>1</v>
      </c>
      <c r="C4009" t="s">
        <v>23589</v>
      </c>
      <c r="D4009" t="s">
        <v>102</v>
      </c>
      <c r="F4009" t="s">
        <v>6231</v>
      </c>
      <c r="G4009">
        <v>16</v>
      </c>
      <c r="H4009" t="s">
        <v>6289</v>
      </c>
      <c r="I4009" t="s">
        <v>23589</v>
      </c>
      <c r="J4009">
        <v>16082</v>
      </c>
      <c r="K4009">
        <v>1</v>
      </c>
      <c r="L4009" t="s">
        <v>9982</v>
      </c>
      <c r="M4009" t="s">
        <v>6598</v>
      </c>
      <c r="N4009">
        <v>26</v>
      </c>
      <c r="O4009" t="s">
        <v>23590</v>
      </c>
      <c r="P4009" t="s">
        <v>102</v>
      </c>
      <c r="R4009">
        <v>17137</v>
      </c>
      <c r="T4009" t="s">
        <v>6371</v>
      </c>
      <c r="V4009" t="s">
        <v>10163</v>
      </c>
      <c r="W4009">
        <v>27977</v>
      </c>
    </row>
    <row r="4010" spans="1:23" x14ac:dyDescent="0.25">
      <c r="A4010" t="s">
        <v>23591</v>
      </c>
      <c r="B4010">
        <v>1</v>
      </c>
      <c r="C4010" t="s">
        <v>23592</v>
      </c>
      <c r="D4010" t="s">
        <v>102</v>
      </c>
      <c r="F4010" t="s">
        <v>6231</v>
      </c>
      <c r="G4010">
        <v>9</v>
      </c>
      <c r="H4010" t="s">
        <v>6421</v>
      </c>
      <c r="I4010" t="s">
        <v>23592</v>
      </c>
      <c r="J4010">
        <v>22433</v>
      </c>
      <c r="K4010">
        <v>2</v>
      </c>
      <c r="L4010" t="s">
        <v>6625</v>
      </c>
      <c r="M4010" t="s">
        <v>16089</v>
      </c>
      <c r="N4010">
        <v>25</v>
      </c>
      <c r="O4010" t="s">
        <v>23593</v>
      </c>
      <c r="P4010" t="s">
        <v>102</v>
      </c>
      <c r="R4010">
        <v>4683123</v>
      </c>
      <c r="T4010" t="s">
        <v>6212</v>
      </c>
      <c r="V4010" t="s">
        <v>23594</v>
      </c>
      <c r="W4010">
        <v>33295</v>
      </c>
    </row>
    <row r="4011" spans="1:23" x14ac:dyDescent="0.25">
      <c r="A4011" t="s">
        <v>23595</v>
      </c>
      <c r="B4011">
        <v>1</v>
      </c>
      <c r="C4011" t="s">
        <v>23596</v>
      </c>
      <c r="D4011" t="s">
        <v>126</v>
      </c>
      <c r="F4011" t="s">
        <v>6199</v>
      </c>
      <c r="G4011">
        <v>48</v>
      </c>
      <c r="H4011" t="s">
        <v>8063</v>
      </c>
      <c r="I4011" t="s">
        <v>23596</v>
      </c>
      <c r="J4011">
        <v>23084</v>
      </c>
      <c r="K4011">
        <v>5</v>
      </c>
      <c r="L4011" t="s">
        <v>7335</v>
      </c>
      <c r="M4011" t="s">
        <v>20332</v>
      </c>
      <c r="N4011">
        <v>29</v>
      </c>
      <c r="O4011" t="s">
        <v>23597</v>
      </c>
      <c r="P4011" t="s">
        <v>126</v>
      </c>
      <c r="S4011">
        <v>5</v>
      </c>
      <c r="T4011" t="s">
        <v>6227</v>
      </c>
      <c r="U4011" t="s">
        <v>2233</v>
      </c>
      <c r="V4011" t="s">
        <v>23598</v>
      </c>
    </row>
    <row r="4012" spans="1:23" x14ac:dyDescent="0.25">
      <c r="A4012" t="s">
        <v>98</v>
      </c>
      <c r="B4012">
        <v>1</v>
      </c>
      <c r="C4012" t="s">
        <v>2573</v>
      </c>
      <c r="D4012" t="s">
        <v>64</v>
      </c>
      <c r="E4012" t="s">
        <v>23599</v>
      </c>
      <c r="F4012" t="s">
        <v>6199</v>
      </c>
      <c r="G4012">
        <v>41</v>
      </c>
      <c r="H4012" t="s">
        <v>6232</v>
      </c>
      <c r="I4012" t="s">
        <v>2573</v>
      </c>
      <c r="J4012">
        <v>18878</v>
      </c>
      <c r="K4012">
        <v>9</v>
      </c>
      <c r="L4012" t="s">
        <v>23600</v>
      </c>
      <c r="M4012" t="s">
        <v>23601</v>
      </c>
      <c r="N4012">
        <v>31</v>
      </c>
      <c r="O4012" t="s">
        <v>23602</v>
      </c>
      <c r="P4012" t="s">
        <v>64</v>
      </c>
      <c r="R4012">
        <v>3054850</v>
      </c>
      <c r="S4012">
        <v>2</v>
      </c>
      <c r="T4012" t="s">
        <v>6313</v>
      </c>
      <c r="U4012" t="s">
        <v>54</v>
      </c>
      <c r="V4012" t="s">
        <v>17467</v>
      </c>
      <c r="W4012">
        <v>30180</v>
      </c>
    </row>
    <row r="4013" spans="1:23" x14ac:dyDescent="0.25">
      <c r="A4013" t="s">
        <v>23603</v>
      </c>
      <c r="B4013">
        <v>1</v>
      </c>
      <c r="C4013" t="s">
        <v>23604</v>
      </c>
      <c r="F4013" t="s">
        <v>6231</v>
      </c>
      <c r="G4013">
        <v>0</v>
      </c>
      <c r="H4013" t="s">
        <v>30</v>
      </c>
      <c r="I4013" t="s">
        <v>23604</v>
      </c>
      <c r="J4013">
        <v>18845</v>
      </c>
      <c r="K4013">
        <v>0</v>
      </c>
      <c r="L4013" t="s">
        <v>6625</v>
      </c>
      <c r="M4013" t="s">
        <v>16590</v>
      </c>
      <c r="O4013" t="s">
        <v>23605</v>
      </c>
      <c r="P4013" t="s">
        <v>30</v>
      </c>
      <c r="T4013" t="s">
        <v>30</v>
      </c>
    </row>
    <row r="4014" spans="1:23" x14ac:dyDescent="0.25">
      <c r="A4014" t="s">
        <v>23606</v>
      </c>
      <c r="B4014">
        <v>1</v>
      </c>
      <c r="C4014" t="s">
        <v>23607</v>
      </c>
      <c r="D4014" t="s">
        <v>6787</v>
      </c>
      <c r="F4014" t="s">
        <v>6199</v>
      </c>
      <c r="G4014">
        <v>40</v>
      </c>
      <c r="H4014" t="s">
        <v>7921</v>
      </c>
      <c r="I4014" t="s">
        <v>23607</v>
      </c>
      <c r="J4014">
        <v>22310</v>
      </c>
      <c r="K4014">
        <v>2</v>
      </c>
      <c r="L4014" t="s">
        <v>6850</v>
      </c>
      <c r="M4014" t="s">
        <v>16733</v>
      </c>
      <c r="N4014">
        <v>24</v>
      </c>
      <c r="O4014" t="s">
        <v>23608</v>
      </c>
      <c r="P4014" t="s">
        <v>64</v>
      </c>
      <c r="R4014">
        <v>4035611</v>
      </c>
      <c r="T4014" t="s">
        <v>6204</v>
      </c>
      <c r="V4014" t="s">
        <v>10035</v>
      </c>
      <c r="W4014">
        <v>32987</v>
      </c>
    </row>
    <row r="4015" spans="1:23" x14ac:dyDescent="0.25">
      <c r="A4015" t="s">
        <v>23609</v>
      </c>
      <c r="B4015">
        <v>1</v>
      </c>
      <c r="C4015" t="s">
        <v>23610</v>
      </c>
      <c r="D4015" t="s">
        <v>64</v>
      </c>
      <c r="F4015" t="s">
        <v>6231</v>
      </c>
      <c r="G4015">
        <v>30</v>
      </c>
      <c r="H4015" t="s">
        <v>6215</v>
      </c>
      <c r="I4015" t="s">
        <v>23610</v>
      </c>
      <c r="K4015">
        <v>1</v>
      </c>
      <c r="L4015" t="s">
        <v>6821</v>
      </c>
      <c r="M4015" t="s">
        <v>6361</v>
      </c>
      <c r="N4015">
        <v>25</v>
      </c>
      <c r="O4015" t="s">
        <v>13682</v>
      </c>
      <c r="P4015" t="s">
        <v>64</v>
      </c>
      <c r="Q4015" t="s">
        <v>6922</v>
      </c>
      <c r="T4015" t="s">
        <v>6264</v>
      </c>
      <c r="V4015" t="s">
        <v>22192</v>
      </c>
    </row>
    <row r="4016" spans="1:23" x14ac:dyDescent="0.25">
      <c r="A4016" t="s">
        <v>941</v>
      </c>
      <c r="B4016">
        <v>1</v>
      </c>
      <c r="C4016" t="s">
        <v>23611</v>
      </c>
      <c r="D4016" t="s">
        <v>64</v>
      </c>
      <c r="E4016" t="s">
        <v>23612</v>
      </c>
      <c r="F4016" t="s">
        <v>6231</v>
      </c>
      <c r="G4016">
        <v>30</v>
      </c>
      <c r="H4016" t="s">
        <v>6410</v>
      </c>
      <c r="I4016" t="s">
        <v>23611</v>
      </c>
      <c r="J4016">
        <v>15010</v>
      </c>
      <c r="K4016">
        <v>7</v>
      </c>
      <c r="L4016" t="s">
        <v>23613</v>
      </c>
      <c r="M4016" t="s">
        <v>6361</v>
      </c>
      <c r="N4016">
        <v>29</v>
      </c>
      <c r="O4016" t="s">
        <v>23614</v>
      </c>
      <c r="P4016" t="s">
        <v>64</v>
      </c>
      <c r="R4016">
        <v>16024</v>
      </c>
      <c r="T4016" t="s">
        <v>6256</v>
      </c>
      <c r="V4016" t="s">
        <v>16326</v>
      </c>
      <c r="W4016">
        <v>26853</v>
      </c>
    </row>
    <row r="4017" spans="1:23" x14ac:dyDescent="0.25">
      <c r="A4017" t="s">
        <v>23615</v>
      </c>
      <c r="B4017">
        <v>1</v>
      </c>
      <c r="C4017" t="s">
        <v>23616</v>
      </c>
      <c r="D4017" t="s">
        <v>29</v>
      </c>
      <c r="F4017" t="s">
        <v>6199</v>
      </c>
      <c r="G4017">
        <v>0</v>
      </c>
      <c r="H4017" t="s">
        <v>6776</v>
      </c>
      <c r="I4017" t="s">
        <v>23616</v>
      </c>
      <c r="J4017">
        <v>17018</v>
      </c>
      <c r="K4017">
        <v>10</v>
      </c>
      <c r="L4017" t="s">
        <v>6467</v>
      </c>
      <c r="M4017" t="s">
        <v>23617</v>
      </c>
      <c r="N4017">
        <v>32</v>
      </c>
      <c r="O4017" t="s">
        <v>23618</v>
      </c>
      <c r="P4017" t="s">
        <v>29</v>
      </c>
      <c r="R4017">
        <v>2527708</v>
      </c>
      <c r="T4017" t="s">
        <v>6355</v>
      </c>
      <c r="V4017" t="s">
        <v>23619</v>
      </c>
    </row>
    <row r="4018" spans="1:23" x14ac:dyDescent="0.25">
      <c r="A4018" t="s">
        <v>23620</v>
      </c>
      <c r="B4018">
        <v>1</v>
      </c>
      <c r="C4018" t="s">
        <v>23621</v>
      </c>
      <c r="D4018" t="s">
        <v>102</v>
      </c>
      <c r="E4018" t="s">
        <v>23622</v>
      </c>
      <c r="F4018" t="s">
        <v>6199</v>
      </c>
      <c r="G4018">
        <v>19</v>
      </c>
      <c r="H4018" t="s">
        <v>6690</v>
      </c>
      <c r="I4018" t="s">
        <v>23621</v>
      </c>
      <c r="J4018">
        <v>21061</v>
      </c>
      <c r="K4018">
        <v>3</v>
      </c>
      <c r="L4018" t="s">
        <v>6368</v>
      </c>
      <c r="M4018" t="s">
        <v>6598</v>
      </c>
      <c r="N4018">
        <v>24</v>
      </c>
      <c r="O4018" t="s">
        <v>23623</v>
      </c>
      <c r="P4018" t="s">
        <v>102</v>
      </c>
      <c r="R4018">
        <v>3916946</v>
      </c>
      <c r="T4018" t="s">
        <v>6446</v>
      </c>
      <c r="V4018" t="s">
        <v>23624</v>
      </c>
      <c r="W4018">
        <v>32227</v>
      </c>
    </row>
    <row r="4019" spans="1:23" x14ac:dyDescent="0.25">
      <c r="A4019" t="s">
        <v>23625</v>
      </c>
      <c r="B4019">
        <v>1</v>
      </c>
      <c r="C4019" t="s">
        <v>23626</v>
      </c>
      <c r="D4019" t="s">
        <v>29</v>
      </c>
      <c r="F4019" t="s">
        <v>6199</v>
      </c>
      <c r="G4019">
        <v>2</v>
      </c>
      <c r="H4019" t="s">
        <v>6860</v>
      </c>
      <c r="I4019" t="s">
        <v>23626</v>
      </c>
      <c r="J4019">
        <v>21563</v>
      </c>
      <c r="K4019">
        <v>3</v>
      </c>
      <c r="L4019" t="s">
        <v>23627</v>
      </c>
      <c r="M4019" t="s">
        <v>23628</v>
      </c>
      <c r="O4019" t="s">
        <v>23629</v>
      </c>
      <c r="P4019" t="s">
        <v>29</v>
      </c>
      <c r="R4019">
        <v>3116715</v>
      </c>
      <c r="T4019" t="s">
        <v>6264</v>
      </c>
      <c r="W4019">
        <v>32584</v>
      </c>
    </row>
    <row r="4020" spans="1:23" x14ac:dyDescent="0.25">
      <c r="A4020" t="s">
        <v>695</v>
      </c>
      <c r="B4020">
        <v>1</v>
      </c>
      <c r="C4020" t="s">
        <v>23630</v>
      </c>
      <c r="D4020" t="s">
        <v>102</v>
      </c>
      <c r="F4020" t="s">
        <v>6199</v>
      </c>
      <c r="G4020">
        <v>3</v>
      </c>
      <c r="H4020" t="s">
        <v>8955</v>
      </c>
      <c r="I4020" t="s">
        <v>23630</v>
      </c>
      <c r="J4020">
        <v>18228</v>
      </c>
      <c r="K4020">
        <v>6</v>
      </c>
      <c r="L4020" t="s">
        <v>13571</v>
      </c>
      <c r="M4020" t="s">
        <v>23631</v>
      </c>
      <c r="N4020">
        <v>26</v>
      </c>
      <c r="O4020" t="s">
        <v>23632</v>
      </c>
      <c r="P4020" t="s">
        <v>102</v>
      </c>
      <c r="R4020">
        <v>3044716</v>
      </c>
      <c r="T4020" t="s">
        <v>6227</v>
      </c>
      <c r="V4020" t="s">
        <v>23633</v>
      </c>
      <c r="W4020">
        <v>29733</v>
      </c>
    </row>
    <row r="4021" spans="1:23" x14ac:dyDescent="0.25">
      <c r="A4021" t="s">
        <v>23634</v>
      </c>
      <c r="B4021">
        <v>1</v>
      </c>
      <c r="C4021" t="s">
        <v>23635</v>
      </c>
      <c r="D4021" t="s">
        <v>102</v>
      </c>
      <c r="F4021" t="s">
        <v>6199</v>
      </c>
      <c r="G4021">
        <v>82</v>
      </c>
      <c r="H4021" t="s">
        <v>6421</v>
      </c>
      <c r="I4021" t="s">
        <v>23635</v>
      </c>
      <c r="K4021">
        <v>3</v>
      </c>
      <c r="L4021" t="s">
        <v>9936</v>
      </c>
      <c r="M4021" t="s">
        <v>7770</v>
      </c>
      <c r="N4021">
        <v>26</v>
      </c>
      <c r="O4021" t="s">
        <v>23636</v>
      </c>
      <c r="P4021" t="s">
        <v>102</v>
      </c>
      <c r="T4021" t="s">
        <v>6212</v>
      </c>
      <c r="V4021" t="s">
        <v>23637</v>
      </c>
    </row>
    <row r="4022" spans="1:23" x14ac:dyDescent="0.25">
      <c r="A4022" t="s">
        <v>23638</v>
      </c>
      <c r="B4022">
        <v>1</v>
      </c>
      <c r="C4022" t="s">
        <v>23639</v>
      </c>
      <c r="D4022" t="s">
        <v>102</v>
      </c>
      <c r="F4022" t="s">
        <v>6199</v>
      </c>
      <c r="G4022">
        <v>0</v>
      </c>
      <c r="H4022" t="s">
        <v>6239</v>
      </c>
      <c r="I4022" t="s">
        <v>23639</v>
      </c>
      <c r="J4022">
        <v>17304</v>
      </c>
      <c r="K4022">
        <v>7</v>
      </c>
      <c r="L4022" t="s">
        <v>8331</v>
      </c>
      <c r="M4022" t="s">
        <v>7754</v>
      </c>
      <c r="N4022">
        <v>29</v>
      </c>
      <c r="O4022" t="s">
        <v>23640</v>
      </c>
      <c r="P4022" t="s">
        <v>102</v>
      </c>
      <c r="R4022">
        <v>2987210</v>
      </c>
      <c r="T4022" t="s">
        <v>6227</v>
      </c>
      <c r="V4022" t="s">
        <v>14633</v>
      </c>
      <c r="W4022">
        <v>29091</v>
      </c>
    </row>
    <row r="4023" spans="1:23" x14ac:dyDescent="0.25">
      <c r="A4023" t="s">
        <v>2349</v>
      </c>
      <c r="B4023">
        <v>1</v>
      </c>
      <c r="C4023" t="s">
        <v>2710</v>
      </c>
      <c r="D4023" t="s">
        <v>64</v>
      </c>
      <c r="F4023" t="s">
        <v>6199</v>
      </c>
      <c r="G4023">
        <v>27</v>
      </c>
      <c r="H4023" t="s">
        <v>6636</v>
      </c>
      <c r="I4023" t="s">
        <v>2710</v>
      </c>
      <c r="J4023">
        <v>24990</v>
      </c>
      <c r="K4023">
        <v>1</v>
      </c>
      <c r="L4023" t="s">
        <v>23641</v>
      </c>
      <c r="M4023" t="s">
        <v>7122</v>
      </c>
      <c r="N4023">
        <v>23</v>
      </c>
      <c r="O4023" t="s">
        <v>23642</v>
      </c>
      <c r="P4023" t="s">
        <v>64</v>
      </c>
      <c r="S4023">
        <v>3</v>
      </c>
      <c r="T4023" t="s">
        <v>6313</v>
      </c>
      <c r="U4023" t="s">
        <v>72</v>
      </c>
      <c r="V4023" t="s">
        <v>23643</v>
      </c>
    </row>
    <row r="4024" spans="1:23" x14ac:dyDescent="0.25">
      <c r="A4024" t="s">
        <v>23644</v>
      </c>
      <c r="B4024">
        <v>1</v>
      </c>
      <c r="C4024" t="s">
        <v>23645</v>
      </c>
      <c r="D4024" t="s">
        <v>29</v>
      </c>
      <c r="F4024" t="s">
        <v>6231</v>
      </c>
      <c r="G4024">
        <v>13</v>
      </c>
      <c r="H4024" t="s">
        <v>6215</v>
      </c>
      <c r="I4024" t="s">
        <v>23645</v>
      </c>
      <c r="J4024">
        <v>15182</v>
      </c>
      <c r="K4024">
        <v>7</v>
      </c>
      <c r="L4024" t="s">
        <v>6019</v>
      </c>
      <c r="M4024" t="s">
        <v>23646</v>
      </c>
      <c r="N4024">
        <v>30</v>
      </c>
      <c r="O4024" t="s">
        <v>23647</v>
      </c>
      <c r="P4024" t="s">
        <v>29</v>
      </c>
      <c r="R4024">
        <v>15894</v>
      </c>
      <c r="T4024" t="s">
        <v>6742</v>
      </c>
      <c r="V4024" t="s">
        <v>23648</v>
      </c>
      <c r="W4024">
        <v>26872</v>
      </c>
    </row>
    <row r="4025" spans="1:23" x14ac:dyDescent="0.25">
      <c r="A4025" t="s">
        <v>23649</v>
      </c>
      <c r="B4025">
        <v>1</v>
      </c>
      <c r="C4025" t="s">
        <v>23650</v>
      </c>
      <c r="D4025" t="s">
        <v>102</v>
      </c>
      <c r="F4025" t="s">
        <v>6199</v>
      </c>
      <c r="G4025">
        <v>0</v>
      </c>
      <c r="H4025" t="s">
        <v>6296</v>
      </c>
      <c r="I4025" t="s">
        <v>23650</v>
      </c>
      <c r="J4025">
        <v>20447</v>
      </c>
      <c r="K4025">
        <v>4</v>
      </c>
      <c r="L4025" t="s">
        <v>23651</v>
      </c>
      <c r="M4025" t="s">
        <v>11092</v>
      </c>
      <c r="O4025" t="s">
        <v>23652</v>
      </c>
      <c r="P4025" t="s">
        <v>102</v>
      </c>
      <c r="R4025">
        <v>3125115</v>
      </c>
      <c r="T4025" t="s">
        <v>6264</v>
      </c>
      <c r="W4025">
        <v>31231</v>
      </c>
    </row>
    <row r="4026" spans="1:23" x14ac:dyDescent="0.25">
      <c r="A4026" t="s">
        <v>23653</v>
      </c>
      <c r="B4026">
        <v>1</v>
      </c>
      <c r="C4026" t="s">
        <v>23654</v>
      </c>
      <c r="D4026" t="s">
        <v>102</v>
      </c>
      <c r="F4026" t="s">
        <v>6199</v>
      </c>
      <c r="G4026">
        <v>18</v>
      </c>
      <c r="H4026" t="s">
        <v>7341</v>
      </c>
      <c r="I4026" t="s">
        <v>23654</v>
      </c>
      <c r="J4026">
        <v>25313</v>
      </c>
      <c r="K4026">
        <v>2</v>
      </c>
      <c r="L4026" t="s">
        <v>6896</v>
      </c>
      <c r="M4026" t="s">
        <v>13001</v>
      </c>
      <c r="N4026">
        <v>25</v>
      </c>
      <c r="O4026" t="s">
        <v>23655</v>
      </c>
      <c r="P4026" t="s">
        <v>102</v>
      </c>
      <c r="T4026" t="s">
        <v>6212</v>
      </c>
      <c r="V4026" t="s">
        <v>23656</v>
      </c>
    </row>
    <row r="4027" spans="1:23" x14ac:dyDescent="0.25">
      <c r="A4027" t="s">
        <v>23657</v>
      </c>
      <c r="B4027">
        <v>1</v>
      </c>
      <c r="C4027" t="s">
        <v>23658</v>
      </c>
      <c r="F4027" t="s">
        <v>6231</v>
      </c>
      <c r="G4027">
        <v>0</v>
      </c>
      <c r="H4027" t="s">
        <v>30</v>
      </c>
      <c r="I4027" t="s">
        <v>23658</v>
      </c>
      <c r="J4027">
        <v>18854</v>
      </c>
      <c r="K4027">
        <v>0</v>
      </c>
      <c r="L4027" t="s">
        <v>7405</v>
      </c>
      <c r="M4027" t="s">
        <v>13047</v>
      </c>
      <c r="O4027" t="s">
        <v>23659</v>
      </c>
      <c r="P4027" t="s">
        <v>30</v>
      </c>
      <c r="T4027" t="s">
        <v>30</v>
      </c>
    </row>
    <row r="4028" spans="1:23" x14ac:dyDescent="0.25">
      <c r="A4028" t="s">
        <v>23660</v>
      </c>
      <c r="B4028">
        <v>1</v>
      </c>
      <c r="C4028" t="s">
        <v>23661</v>
      </c>
      <c r="D4028" t="s">
        <v>6610</v>
      </c>
      <c r="F4028" t="s">
        <v>6199</v>
      </c>
      <c r="G4028">
        <v>0</v>
      </c>
      <c r="H4028" t="s">
        <v>6215</v>
      </c>
      <c r="I4028" t="s">
        <v>23661</v>
      </c>
      <c r="J4028">
        <v>20567</v>
      </c>
      <c r="K4028">
        <v>4</v>
      </c>
      <c r="L4028" t="s">
        <v>6433</v>
      </c>
      <c r="M4028" t="s">
        <v>23662</v>
      </c>
      <c r="N4028">
        <v>26</v>
      </c>
      <c r="O4028" t="s">
        <v>23663</v>
      </c>
      <c r="P4028" t="s">
        <v>6610</v>
      </c>
      <c r="R4028">
        <v>3125286</v>
      </c>
      <c r="T4028" t="s">
        <v>6313</v>
      </c>
      <c r="V4028" t="s">
        <v>23664</v>
      </c>
      <c r="W4028">
        <v>31452</v>
      </c>
    </row>
    <row r="4029" spans="1:23" x14ac:dyDescent="0.25">
      <c r="A4029" t="s">
        <v>23665</v>
      </c>
      <c r="B4029">
        <v>1</v>
      </c>
      <c r="C4029" t="s">
        <v>23666</v>
      </c>
      <c r="D4029" t="s">
        <v>6787</v>
      </c>
      <c r="E4029" t="s">
        <v>23667</v>
      </c>
      <c r="F4029" t="s">
        <v>6199</v>
      </c>
      <c r="G4029">
        <v>48</v>
      </c>
      <c r="H4029" t="s">
        <v>8063</v>
      </c>
      <c r="I4029" t="s">
        <v>23666</v>
      </c>
      <c r="J4029">
        <v>20587</v>
      </c>
      <c r="K4029">
        <v>4</v>
      </c>
      <c r="L4029" t="s">
        <v>7899</v>
      </c>
      <c r="M4029" t="s">
        <v>23668</v>
      </c>
      <c r="N4029">
        <v>27</v>
      </c>
      <c r="O4029" t="s">
        <v>23669</v>
      </c>
      <c r="P4029" t="s">
        <v>64</v>
      </c>
      <c r="R4029">
        <v>3045201</v>
      </c>
      <c r="T4029" t="s">
        <v>6227</v>
      </c>
      <c r="V4029" t="s">
        <v>23670</v>
      </c>
      <c r="W4029">
        <v>31513</v>
      </c>
    </row>
    <row r="4030" spans="1:23" x14ac:dyDescent="0.25">
      <c r="A4030" t="s">
        <v>23671</v>
      </c>
      <c r="B4030">
        <v>1</v>
      </c>
      <c r="C4030" t="s">
        <v>23672</v>
      </c>
      <c r="D4030" t="s">
        <v>102</v>
      </c>
      <c r="F4030" t="s">
        <v>6199</v>
      </c>
      <c r="G4030">
        <v>17</v>
      </c>
      <c r="H4030" t="s">
        <v>6383</v>
      </c>
      <c r="I4030" t="s">
        <v>23672</v>
      </c>
      <c r="J4030">
        <v>19720</v>
      </c>
      <c r="K4030">
        <v>5</v>
      </c>
      <c r="L4030" t="s">
        <v>23673</v>
      </c>
      <c r="M4030" t="s">
        <v>16453</v>
      </c>
      <c r="N4030">
        <v>28</v>
      </c>
      <c r="O4030" t="s">
        <v>23674</v>
      </c>
      <c r="P4030" t="s">
        <v>102</v>
      </c>
      <c r="R4030">
        <v>3122122</v>
      </c>
      <c r="T4030" t="s">
        <v>6454</v>
      </c>
      <c r="V4030" t="s">
        <v>23675</v>
      </c>
      <c r="W4030">
        <v>30926</v>
      </c>
    </row>
    <row r="4031" spans="1:23" x14ac:dyDescent="0.25">
      <c r="A4031" t="s">
        <v>23676</v>
      </c>
      <c r="B4031">
        <v>1</v>
      </c>
      <c r="C4031" t="s">
        <v>23677</v>
      </c>
      <c r="D4031" t="s">
        <v>64</v>
      </c>
      <c r="F4031" t="s">
        <v>6199</v>
      </c>
      <c r="G4031">
        <v>34</v>
      </c>
      <c r="H4031" t="s">
        <v>7944</v>
      </c>
      <c r="I4031" t="s">
        <v>23677</v>
      </c>
      <c r="K4031">
        <v>1</v>
      </c>
      <c r="L4031" t="s">
        <v>23678</v>
      </c>
      <c r="M4031" t="s">
        <v>23679</v>
      </c>
      <c r="O4031" t="s">
        <v>23680</v>
      </c>
      <c r="P4031" t="s">
        <v>64</v>
      </c>
      <c r="T4031" t="s">
        <v>6454</v>
      </c>
    </row>
    <row r="4032" spans="1:23" x14ac:dyDescent="0.25">
      <c r="A4032" t="s">
        <v>490</v>
      </c>
      <c r="B4032">
        <v>1</v>
      </c>
      <c r="C4032" t="s">
        <v>23681</v>
      </c>
      <c r="D4032" t="s">
        <v>64</v>
      </c>
      <c r="E4032" t="s">
        <v>23682</v>
      </c>
      <c r="F4032" t="s">
        <v>6199</v>
      </c>
      <c r="G4032">
        <v>39</v>
      </c>
      <c r="H4032" t="s">
        <v>7081</v>
      </c>
      <c r="I4032" t="s">
        <v>23681</v>
      </c>
      <c r="J4032">
        <v>18617</v>
      </c>
      <c r="K4032">
        <v>6</v>
      </c>
      <c r="L4032" t="s">
        <v>23683</v>
      </c>
      <c r="M4032" t="s">
        <v>12647</v>
      </c>
      <c r="N4032">
        <v>28</v>
      </c>
      <c r="O4032" t="s">
        <v>23684</v>
      </c>
      <c r="P4032" t="s">
        <v>64</v>
      </c>
      <c r="R4032">
        <v>2575965</v>
      </c>
      <c r="T4032" t="s">
        <v>6212</v>
      </c>
      <c r="V4032" t="s">
        <v>23685</v>
      </c>
      <c r="W4032">
        <v>29906</v>
      </c>
    </row>
    <row r="4033" spans="1:23" x14ac:dyDescent="0.25">
      <c r="A4033" t="s">
        <v>23686</v>
      </c>
      <c r="B4033">
        <v>1</v>
      </c>
      <c r="C4033" t="s">
        <v>23687</v>
      </c>
      <c r="F4033" t="s">
        <v>6231</v>
      </c>
      <c r="G4033">
        <v>0</v>
      </c>
      <c r="H4033" t="s">
        <v>30</v>
      </c>
      <c r="I4033" t="s">
        <v>23687</v>
      </c>
      <c r="J4033">
        <v>18780</v>
      </c>
      <c r="K4033">
        <v>0</v>
      </c>
      <c r="L4033" t="s">
        <v>8173</v>
      </c>
      <c r="M4033" t="s">
        <v>23688</v>
      </c>
      <c r="O4033" t="s">
        <v>23689</v>
      </c>
      <c r="P4033" t="s">
        <v>30</v>
      </c>
      <c r="T4033" t="s">
        <v>30</v>
      </c>
    </row>
    <row r="4034" spans="1:23" x14ac:dyDescent="0.25">
      <c r="A4034" t="s">
        <v>23690</v>
      </c>
      <c r="B4034">
        <v>1</v>
      </c>
      <c r="C4034" t="s">
        <v>23691</v>
      </c>
      <c r="D4034" t="s">
        <v>64</v>
      </c>
      <c r="F4034" t="s">
        <v>6199</v>
      </c>
      <c r="G4034">
        <v>30</v>
      </c>
      <c r="H4034" t="s">
        <v>6421</v>
      </c>
      <c r="I4034" t="s">
        <v>23691</v>
      </c>
      <c r="J4034">
        <v>22121</v>
      </c>
      <c r="K4034">
        <v>2</v>
      </c>
      <c r="L4034" t="s">
        <v>23692</v>
      </c>
      <c r="M4034" t="s">
        <v>23693</v>
      </c>
      <c r="N4034">
        <v>23</v>
      </c>
      <c r="O4034" t="s">
        <v>23694</v>
      </c>
      <c r="P4034" t="s">
        <v>64</v>
      </c>
      <c r="R4034">
        <v>4262315</v>
      </c>
      <c r="T4034" t="s">
        <v>6313</v>
      </c>
      <c r="V4034" t="s">
        <v>19012</v>
      </c>
      <c r="W4034">
        <v>33366</v>
      </c>
    </row>
    <row r="4035" spans="1:23" x14ac:dyDescent="0.25">
      <c r="A4035" t="s">
        <v>23695</v>
      </c>
      <c r="B4035">
        <v>1</v>
      </c>
      <c r="C4035" t="s">
        <v>23696</v>
      </c>
      <c r="D4035" t="s">
        <v>29</v>
      </c>
      <c r="E4035" t="s">
        <v>23697</v>
      </c>
      <c r="F4035" t="s">
        <v>6199</v>
      </c>
      <c r="G4035">
        <v>11</v>
      </c>
      <c r="H4035" t="s">
        <v>6239</v>
      </c>
      <c r="I4035" t="s">
        <v>23696</v>
      </c>
      <c r="J4035">
        <v>20507</v>
      </c>
      <c r="K4035">
        <v>6</v>
      </c>
      <c r="L4035" t="s">
        <v>23698</v>
      </c>
      <c r="M4035" t="s">
        <v>23699</v>
      </c>
      <c r="N4035">
        <v>30</v>
      </c>
      <c r="O4035" t="s">
        <v>23700</v>
      </c>
      <c r="P4035" t="s">
        <v>29</v>
      </c>
      <c r="R4035">
        <v>4290778</v>
      </c>
      <c r="T4035" t="s">
        <v>6204</v>
      </c>
      <c r="V4035" t="s">
        <v>17039</v>
      </c>
      <c r="W4035">
        <v>31734</v>
      </c>
    </row>
    <row r="4036" spans="1:23" x14ac:dyDescent="0.25">
      <c r="A4036" t="s">
        <v>23701</v>
      </c>
      <c r="B4036">
        <v>1</v>
      </c>
      <c r="C4036" t="s">
        <v>23702</v>
      </c>
      <c r="D4036" t="s">
        <v>6610</v>
      </c>
      <c r="F4036" t="s">
        <v>6199</v>
      </c>
      <c r="G4036">
        <v>0</v>
      </c>
      <c r="H4036" t="s">
        <v>6232</v>
      </c>
      <c r="I4036" t="s">
        <v>23702</v>
      </c>
      <c r="K4036">
        <v>0</v>
      </c>
      <c r="L4036" t="s">
        <v>7045</v>
      </c>
      <c r="M4036" t="s">
        <v>23703</v>
      </c>
      <c r="N4036">
        <v>26</v>
      </c>
      <c r="O4036" t="s">
        <v>23704</v>
      </c>
      <c r="P4036" t="s">
        <v>6610</v>
      </c>
      <c r="T4036" t="s">
        <v>6219</v>
      </c>
      <c r="V4036" t="s">
        <v>23705</v>
      </c>
    </row>
    <row r="4037" spans="1:23" x14ac:dyDescent="0.25">
      <c r="A4037" t="s">
        <v>23706</v>
      </c>
      <c r="B4037">
        <v>1</v>
      </c>
      <c r="C4037" t="s">
        <v>23707</v>
      </c>
      <c r="D4037" t="s">
        <v>102</v>
      </c>
      <c r="F4037" t="s">
        <v>6231</v>
      </c>
      <c r="G4037">
        <v>17</v>
      </c>
      <c r="H4037" t="s">
        <v>8162</v>
      </c>
      <c r="I4037" t="s">
        <v>23707</v>
      </c>
      <c r="J4037">
        <v>16134</v>
      </c>
      <c r="K4037">
        <v>6</v>
      </c>
      <c r="L4037" t="s">
        <v>10457</v>
      </c>
      <c r="M4037" t="s">
        <v>23708</v>
      </c>
      <c r="N4037">
        <v>28</v>
      </c>
      <c r="O4037" t="s">
        <v>23709</v>
      </c>
      <c r="P4037" t="s">
        <v>102</v>
      </c>
      <c r="R4037">
        <v>17194</v>
      </c>
      <c r="T4037" t="s">
        <v>6385</v>
      </c>
      <c r="V4037" t="s">
        <v>23710</v>
      </c>
      <c r="W4037">
        <v>28020</v>
      </c>
    </row>
    <row r="4038" spans="1:23" x14ac:dyDescent="0.25">
      <c r="A4038" t="s">
        <v>23711</v>
      </c>
      <c r="B4038">
        <v>1</v>
      </c>
      <c r="C4038" t="s">
        <v>23712</v>
      </c>
      <c r="D4038" t="s">
        <v>126</v>
      </c>
      <c r="F4038" t="s">
        <v>6199</v>
      </c>
      <c r="G4038">
        <v>0</v>
      </c>
      <c r="H4038" t="s">
        <v>6208</v>
      </c>
      <c r="I4038" t="s">
        <v>23712</v>
      </c>
      <c r="J4038">
        <v>21780</v>
      </c>
      <c r="K4038">
        <v>2</v>
      </c>
      <c r="L4038" t="s">
        <v>6548</v>
      </c>
      <c r="M4038" t="s">
        <v>23713</v>
      </c>
      <c r="N4038">
        <v>25</v>
      </c>
      <c r="O4038" t="s">
        <v>23714</v>
      </c>
      <c r="P4038" t="s">
        <v>126</v>
      </c>
      <c r="R4038">
        <v>3915136</v>
      </c>
      <c r="T4038" t="s">
        <v>6355</v>
      </c>
      <c r="V4038" t="s">
        <v>16297</v>
      </c>
      <c r="W4038">
        <v>32994</v>
      </c>
    </row>
    <row r="4039" spans="1:23" x14ac:dyDescent="0.25">
      <c r="A4039" t="s">
        <v>2511</v>
      </c>
      <c r="B4039">
        <v>1</v>
      </c>
      <c r="C4039" t="s">
        <v>2813</v>
      </c>
      <c r="D4039" t="s">
        <v>102</v>
      </c>
      <c r="F4039" t="s">
        <v>6199</v>
      </c>
      <c r="G4039">
        <v>81</v>
      </c>
      <c r="H4039" t="s">
        <v>6252</v>
      </c>
      <c r="I4039" t="s">
        <v>2813</v>
      </c>
      <c r="J4039">
        <v>24343</v>
      </c>
      <c r="K4039">
        <v>3</v>
      </c>
      <c r="L4039" t="s">
        <v>23715</v>
      </c>
      <c r="M4039" t="s">
        <v>23716</v>
      </c>
      <c r="N4039">
        <v>26</v>
      </c>
      <c r="O4039" t="s">
        <v>23717</v>
      </c>
      <c r="P4039" t="s">
        <v>102</v>
      </c>
      <c r="S4039">
        <v>6</v>
      </c>
      <c r="T4039" t="s">
        <v>6446</v>
      </c>
      <c r="U4039" t="s">
        <v>62</v>
      </c>
      <c r="V4039" t="s">
        <v>19082</v>
      </c>
    </row>
    <row r="4040" spans="1:23" x14ac:dyDescent="0.25">
      <c r="A4040" t="s">
        <v>471</v>
      </c>
      <c r="B4040">
        <v>1</v>
      </c>
      <c r="C4040" t="s">
        <v>23718</v>
      </c>
      <c r="D4040" t="s">
        <v>102</v>
      </c>
      <c r="E4040" t="s">
        <v>23719</v>
      </c>
      <c r="F4040" t="s">
        <v>6231</v>
      </c>
      <c r="G4040">
        <v>19</v>
      </c>
      <c r="H4040" t="s">
        <v>6421</v>
      </c>
      <c r="I4040" t="s">
        <v>23718</v>
      </c>
      <c r="J4040">
        <v>19539</v>
      </c>
      <c r="K4040">
        <v>5</v>
      </c>
      <c r="L4040" t="s">
        <v>6725</v>
      </c>
      <c r="M4040" t="s">
        <v>12634</v>
      </c>
      <c r="N4040">
        <v>26</v>
      </c>
      <c r="O4040" t="s">
        <v>23720</v>
      </c>
      <c r="P4040" t="s">
        <v>102</v>
      </c>
      <c r="R4040">
        <v>3122935</v>
      </c>
      <c r="T4040" t="s">
        <v>6264</v>
      </c>
      <c r="V4040" t="s">
        <v>12984</v>
      </c>
      <c r="W4040">
        <v>30737</v>
      </c>
    </row>
    <row r="4041" spans="1:23" x14ac:dyDescent="0.25">
      <c r="A4041" t="s">
        <v>2297</v>
      </c>
      <c r="B4041">
        <v>1</v>
      </c>
      <c r="C4041" t="s">
        <v>2670</v>
      </c>
      <c r="D4041" t="s">
        <v>126</v>
      </c>
      <c r="F4041" t="s">
        <v>6199</v>
      </c>
      <c r="G4041">
        <v>84</v>
      </c>
      <c r="H4041" t="s">
        <v>6988</v>
      </c>
      <c r="I4041" t="s">
        <v>2670</v>
      </c>
      <c r="J4041">
        <v>26955</v>
      </c>
      <c r="K4041">
        <v>0</v>
      </c>
      <c r="L4041" t="s">
        <v>23721</v>
      </c>
      <c r="M4041" t="s">
        <v>7529</v>
      </c>
      <c r="N4041">
        <v>23</v>
      </c>
      <c r="O4041" t="s">
        <v>23722</v>
      </c>
      <c r="P4041" t="s">
        <v>126</v>
      </c>
      <c r="S4041">
        <v>2</v>
      </c>
      <c r="T4041" t="s">
        <v>6355</v>
      </c>
      <c r="U4041" t="s">
        <v>94</v>
      </c>
      <c r="V4041" t="s">
        <v>23723</v>
      </c>
    </row>
    <row r="4042" spans="1:23" x14ac:dyDescent="0.25">
      <c r="A4042" t="s">
        <v>23724</v>
      </c>
      <c r="B4042">
        <v>1</v>
      </c>
      <c r="C4042" t="s">
        <v>23725</v>
      </c>
      <c r="D4042" t="s">
        <v>102</v>
      </c>
      <c r="F4042" t="s">
        <v>6199</v>
      </c>
      <c r="H4042" t="s">
        <v>11903</v>
      </c>
      <c r="I4042" t="s">
        <v>23725</v>
      </c>
      <c r="K4042">
        <v>1</v>
      </c>
      <c r="L4042" t="s">
        <v>23726</v>
      </c>
      <c r="M4042" t="s">
        <v>20844</v>
      </c>
      <c r="N4042">
        <v>23</v>
      </c>
      <c r="O4042" t="s">
        <v>23727</v>
      </c>
      <c r="P4042" t="s">
        <v>102</v>
      </c>
      <c r="T4042" t="s">
        <v>6264</v>
      </c>
      <c r="V4042" t="s">
        <v>13786</v>
      </c>
    </row>
    <row r="4043" spans="1:23" x14ac:dyDescent="0.25">
      <c r="A4043" t="s">
        <v>2370</v>
      </c>
      <c r="B4043">
        <v>1</v>
      </c>
      <c r="C4043" t="s">
        <v>2724</v>
      </c>
      <c r="D4043" t="s">
        <v>126</v>
      </c>
      <c r="F4043" t="s">
        <v>6199</v>
      </c>
      <c r="G4043">
        <v>87</v>
      </c>
      <c r="H4043" t="s">
        <v>17334</v>
      </c>
      <c r="I4043" t="s">
        <v>2724</v>
      </c>
      <c r="J4043">
        <v>25141</v>
      </c>
      <c r="K4043">
        <v>2</v>
      </c>
      <c r="L4043" t="s">
        <v>23728</v>
      </c>
      <c r="M4043" t="s">
        <v>23729</v>
      </c>
      <c r="N4043">
        <v>24</v>
      </c>
      <c r="O4043" t="s">
        <v>23730</v>
      </c>
      <c r="P4043" t="s">
        <v>126</v>
      </c>
      <c r="Q4043" t="s">
        <v>8232</v>
      </c>
      <c r="S4043">
        <v>5</v>
      </c>
      <c r="T4043" t="s">
        <v>6355</v>
      </c>
      <c r="U4043" t="s">
        <v>2251</v>
      </c>
      <c r="V4043" t="s">
        <v>23731</v>
      </c>
    </row>
    <row r="4044" spans="1:23" x14ac:dyDescent="0.25">
      <c r="A4044" t="s">
        <v>623</v>
      </c>
      <c r="B4044">
        <v>1</v>
      </c>
      <c r="C4044" t="s">
        <v>23732</v>
      </c>
      <c r="D4044" t="s">
        <v>126</v>
      </c>
      <c r="E4044" t="s">
        <v>23733</v>
      </c>
      <c r="F4044" t="s">
        <v>6231</v>
      </c>
      <c r="G4044">
        <v>89</v>
      </c>
      <c r="H4044" t="s">
        <v>7228</v>
      </c>
      <c r="I4044" t="s">
        <v>23732</v>
      </c>
      <c r="J4044">
        <v>17121</v>
      </c>
      <c r="K4044">
        <v>7</v>
      </c>
      <c r="L4044" t="s">
        <v>6734</v>
      </c>
      <c r="M4044" t="s">
        <v>6316</v>
      </c>
      <c r="N4044">
        <v>29</v>
      </c>
      <c r="O4044" t="s">
        <v>23734</v>
      </c>
      <c r="P4044" t="s">
        <v>126</v>
      </c>
      <c r="R4044">
        <v>2508328</v>
      </c>
      <c r="T4044" t="s">
        <v>6227</v>
      </c>
      <c r="V4044" t="s">
        <v>8982</v>
      </c>
      <c r="W4044">
        <v>28688</v>
      </c>
    </row>
    <row r="4045" spans="1:23" x14ac:dyDescent="0.25">
      <c r="A4045" t="s">
        <v>23735</v>
      </c>
      <c r="B4045">
        <v>1</v>
      </c>
      <c r="C4045" t="s">
        <v>23736</v>
      </c>
      <c r="D4045" t="s">
        <v>64</v>
      </c>
      <c r="F4045" t="s">
        <v>6199</v>
      </c>
      <c r="G4045">
        <v>38</v>
      </c>
      <c r="H4045" t="s">
        <v>6276</v>
      </c>
      <c r="I4045" t="s">
        <v>23736</v>
      </c>
      <c r="J4045">
        <v>21634</v>
      </c>
      <c r="K4045">
        <v>5</v>
      </c>
      <c r="L4045" t="s">
        <v>8320</v>
      </c>
      <c r="M4045" t="s">
        <v>13246</v>
      </c>
      <c r="N4045">
        <v>29</v>
      </c>
      <c r="O4045" t="s">
        <v>23737</v>
      </c>
      <c r="P4045" t="s">
        <v>64</v>
      </c>
      <c r="R4045">
        <v>3925346</v>
      </c>
      <c r="T4045" t="s">
        <v>6313</v>
      </c>
      <c r="V4045" t="s">
        <v>23738</v>
      </c>
      <c r="W4045">
        <v>32630</v>
      </c>
    </row>
    <row r="4046" spans="1:23" x14ac:dyDescent="0.25">
      <c r="A4046" t="s">
        <v>971</v>
      </c>
      <c r="B4046">
        <v>1</v>
      </c>
      <c r="C4046" t="s">
        <v>23739</v>
      </c>
      <c r="D4046" t="s">
        <v>29</v>
      </c>
      <c r="F4046" t="s">
        <v>6231</v>
      </c>
      <c r="G4046">
        <v>6</v>
      </c>
      <c r="H4046" t="s">
        <v>6239</v>
      </c>
      <c r="I4046" t="s">
        <v>23739</v>
      </c>
      <c r="J4046">
        <v>16261</v>
      </c>
      <c r="K4046">
        <v>6</v>
      </c>
      <c r="L4046" t="s">
        <v>7075</v>
      </c>
      <c r="M4046" t="s">
        <v>9708</v>
      </c>
      <c r="N4046">
        <v>28</v>
      </c>
      <c r="O4046" t="s">
        <v>23740</v>
      </c>
      <c r="P4046" t="s">
        <v>29</v>
      </c>
      <c r="R4046">
        <v>17220</v>
      </c>
      <c r="T4046" t="s">
        <v>6249</v>
      </c>
      <c r="V4046" t="s">
        <v>23741</v>
      </c>
      <c r="W4046">
        <v>27878</v>
      </c>
    </row>
    <row r="4047" spans="1:23" x14ac:dyDescent="0.25">
      <c r="A4047" t="s">
        <v>1194</v>
      </c>
      <c r="B4047">
        <v>1</v>
      </c>
      <c r="C4047" t="s">
        <v>1193</v>
      </c>
      <c r="D4047" t="s">
        <v>126</v>
      </c>
      <c r="F4047" t="s">
        <v>6199</v>
      </c>
      <c r="G4047">
        <v>88</v>
      </c>
      <c r="H4047" t="s">
        <v>6200</v>
      </c>
      <c r="I4047" t="s">
        <v>1193</v>
      </c>
      <c r="J4047">
        <v>25971</v>
      </c>
      <c r="K4047">
        <v>0</v>
      </c>
      <c r="L4047" t="s">
        <v>17215</v>
      </c>
      <c r="M4047" t="s">
        <v>23742</v>
      </c>
      <c r="N4047">
        <v>23</v>
      </c>
      <c r="O4047" t="s">
        <v>23743</v>
      </c>
      <c r="P4047" t="s">
        <v>126</v>
      </c>
      <c r="S4047">
        <v>4</v>
      </c>
      <c r="T4047" t="s">
        <v>6227</v>
      </c>
      <c r="U4047" t="s">
        <v>54</v>
      </c>
      <c r="V4047" t="s">
        <v>23744</v>
      </c>
    </row>
    <row r="4048" spans="1:23" x14ac:dyDescent="0.25">
      <c r="A4048" t="s">
        <v>23745</v>
      </c>
      <c r="B4048">
        <v>1</v>
      </c>
      <c r="C4048" t="s">
        <v>23746</v>
      </c>
      <c r="D4048" t="s">
        <v>102</v>
      </c>
      <c r="F4048" t="s">
        <v>6199</v>
      </c>
      <c r="G4048">
        <v>84</v>
      </c>
      <c r="H4048" t="s">
        <v>6776</v>
      </c>
      <c r="I4048" t="s">
        <v>23746</v>
      </c>
      <c r="J4048">
        <v>21708</v>
      </c>
      <c r="K4048">
        <v>2</v>
      </c>
      <c r="L4048" t="s">
        <v>8156</v>
      </c>
      <c r="M4048" t="s">
        <v>23747</v>
      </c>
      <c r="N4048">
        <v>28</v>
      </c>
      <c r="O4048" t="s">
        <v>23748</v>
      </c>
      <c r="P4048" t="s">
        <v>102</v>
      </c>
      <c r="R4048">
        <v>2974503</v>
      </c>
      <c r="T4048" t="s">
        <v>6212</v>
      </c>
      <c r="V4048" t="s">
        <v>23749</v>
      </c>
      <c r="W4048">
        <v>32664</v>
      </c>
    </row>
    <row r="4049" spans="1:23" x14ac:dyDescent="0.25">
      <c r="A4049" t="s">
        <v>23750</v>
      </c>
      <c r="B4049">
        <v>1</v>
      </c>
      <c r="C4049" t="s">
        <v>23751</v>
      </c>
      <c r="D4049" t="s">
        <v>64</v>
      </c>
      <c r="F4049" t="s">
        <v>6199</v>
      </c>
      <c r="H4049" t="s">
        <v>6232</v>
      </c>
      <c r="I4049" t="s">
        <v>23751</v>
      </c>
      <c r="K4049">
        <v>1</v>
      </c>
      <c r="L4049" t="s">
        <v>7416</v>
      </c>
      <c r="M4049" t="s">
        <v>23752</v>
      </c>
      <c r="O4049" t="s">
        <v>23753</v>
      </c>
      <c r="P4049" t="s">
        <v>64</v>
      </c>
      <c r="T4049" t="s">
        <v>6446</v>
      </c>
    </row>
    <row r="4050" spans="1:23" x14ac:dyDescent="0.25">
      <c r="A4050" t="s">
        <v>23754</v>
      </c>
      <c r="B4050">
        <v>1</v>
      </c>
      <c r="C4050" t="s">
        <v>23755</v>
      </c>
      <c r="D4050" t="s">
        <v>29</v>
      </c>
      <c r="F4050" t="s">
        <v>6199</v>
      </c>
      <c r="G4050">
        <v>5</v>
      </c>
      <c r="H4050" t="s">
        <v>7139</v>
      </c>
      <c r="I4050" t="s">
        <v>23755</v>
      </c>
      <c r="J4050">
        <v>21467</v>
      </c>
      <c r="K4050">
        <v>3</v>
      </c>
      <c r="L4050" t="s">
        <v>10426</v>
      </c>
      <c r="M4050" t="s">
        <v>23756</v>
      </c>
      <c r="N4050">
        <v>25</v>
      </c>
      <c r="O4050" t="s">
        <v>23757</v>
      </c>
      <c r="P4050" t="s">
        <v>29</v>
      </c>
      <c r="R4050">
        <v>3916447</v>
      </c>
      <c r="T4050" t="s">
        <v>6227</v>
      </c>
      <c r="V4050" t="s">
        <v>11220</v>
      </c>
      <c r="W4050">
        <v>32235</v>
      </c>
    </row>
    <row r="4051" spans="1:23" x14ac:dyDescent="0.25">
      <c r="A4051" t="s">
        <v>585</v>
      </c>
      <c r="B4051">
        <v>1</v>
      </c>
      <c r="C4051" t="s">
        <v>23758</v>
      </c>
      <c r="D4051" t="s">
        <v>31</v>
      </c>
      <c r="E4051" t="s">
        <v>23759</v>
      </c>
      <c r="F4051" t="s">
        <v>6199</v>
      </c>
      <c r="G4051">
        <v>9</v>
      </c>
      <c r="H4051" t="s">
        <v>6367</v>
      </c>
      <c r="I4051" t="s">
        <v>23758</v>
      </c>
      <c r="J4051">
        <v>10333</v>
      </c>
      <c r="K4051">
        <v>17</v>
      </c>
      <c r="L4051" t="s">
        <v>8655</v>
      </c>
      <c r="M4051" t="s">
        <v>23760</v>
      </c>
      <c r="N4051">
        <v>38</v>
      </c>
      <c r="O4051" t="s">
        <v>23761</v>
      </c>
      <c r="P4051" t="s">
        <v>31</v>
      </c>
      <c r="Q4051" t="s">
        <v>6922</v>
      </c>
      <c r="R4051">
        <v>12460</v>
      </c>
      <c r="T4051" t="s">
        <v>6212</v>
      </c>
      <c r="V4051" t="s">
        <v>23762</v>
      </c>
      <c r="W4051">
        <v>9526</v>
      </c>
    </row>
    <row r="4052" spans="1:23" x14ac:dyDescent="0.25">
      <c r="A4052" t="s">
        <v>23763</v>
      </c>
      <c r="B4052">
        <v>1</v>
      </c>
      <c r="C4052" t="s">
        <v>23764</v>
      </c>
      <c r="D4052" t="s">
        <v>126</v>
      </c>
      <c r="F4052" t="s">
        <v>6199</v>
      </c>
      <c r="G4052">
        <v>0</v>
      </c>
      <c r="H4052" t="s">
        <v>6215</v>
      </c>
      <c r="I4052" t="s">
        <v>23764</v>
      </c>
      <c r="K4052">
        <v>1</v>
      </c>
      <c r="L4052" t="s">
        <v>23765</v>
      </c>
      <c r="M4052" t="s">
        <v>6361</v>
      </c>
      <c r="O4052" t="s">
        <v>23766</v>
      </c>
      <c r="P4052" t="s">
        <v>126</v>
      </c>
      <c r="T4052" t="s">
        <v>6212</v>
      </c>
    </row>
    <row r="4053" spans="1:23" x14ac:dyDescent="0.25">
      <c r="A4053" t="s">
        <v>486</v>
      </c>
      <c r="B4053">
        <v>1</v>
      </c>
      <c r="C4053" t="s">
        <v>2757</v>
      </c>
      <c r="D4053" t="s">
        <v>102</v>
      </c>
      <c r="E4053" t="s">
        <v>23767</v>
      </c>
      <c r="F4053" t="s">
        <v>6199</v>
      </c>
      <c r="G4053">
        <v>86</v>
      </c>
      <c r="H4053" t="s">
        <v>6336</v>
      </c>
      <c r="I4053" t="s">
        <v>2757</v>
      </c>
      <c r="J4053">
        <v>20013</v>
      </c>
      <c r="K4053">
        <v>8</v>
      </c>
      <c r="L4053" t="s">
        <v>23768</v>
      </c>
      <c r="M4053" t="s">
        <v>6885</v>
      </c>
      <c r="N4053">
        <v>30</v>
      </c>
      <c r="O4053" t="s">
        <v>23769</v>
      </c>
      <c r="P4053" t="s">
        <v>102</v>
      </c>
      <c r="R4053">
        <v>4036335</v>
      </c>
      <c r="S4053">
        <v>6</v>
      </c>
      <c r="T4053" t="s">
        <v>6212</v>
      </c>
      <c r="U4053" t="s">
        <v>2213</v>
      </c>
      <c r="V4053" t="s">
        <v>23770</v>
      </c>
      <c r="W4053">
        <v>31178</v>
      </c>
    </row>
    <row r="4054" spans="1:23" x14ac:dyDescent="0.25">
      <c r="A4054" t="s">
        <v>2227</v>
      </c>
      <c r="B4054">
        <v>1</v>
      </c>
      <c r="C4054" t="s">
        <v>2588</v>
      </c>
      <c r="D4054" t="s">
        <v>102</v>
      </c>
      <c r="F4054" t="s">
        <v>6199</v>
      </c>
      <c r="G4054">
        <v>19</v>
      </c>
      <c r="H4054" t="s">
        <v>6336</v>
      </c>
      <c r="I4054" t="s">
        <v>2588</v>
      </c>
      <c r="J4054">
        <v>25124</v>
      </c>
      <c r="K4054">
        <v>2</v>
      </c>
      <c r="L4054" t="s">
        <v>6368</v>
      </c>
      <c r="M4054" t="s">
        <v>23771</v>
      </c>
      <c r="N4054">
        <v>26</v>
      </c>
      <c r="O4054" t="s">
        <v>23772</v>
      </c>
      <c r="P4054" t="s">
        <v>102</v>
      </c>
      <c r="S4054">
        <v>3</v>
      </c>
      <c r="T4054" t="s">
        <v>6219</v>
      </c>
      <c r="U4054" t="s">
        <v>2228</v>
      </c>
      <c r="V4054" t="s">
        <v>23773</v>
      </c>
    </row>
    <row r="4055" spans="1:23" x14ac:dyDescent="0.25">
      <c r="A4055" t="s">
        <v>23774</v>
      </c>
      <c r="B4055">
        <v>1</v>
      </c>
      <c r="C4055" t="s">
        <v>23775</v>
      </c>
      <c r="D4055" t="s">
        <v>102</v>
      </c>
      <c r="F4055" t="s">
        <v>6199</v>
      </c>
      <c r="G4055">
        <v>14</v>
      </c>
      <c r="H4055" t="s">
        <v>6421</v>
      </c>
      <c r="I4055" t="s">
        <v>23775</v>
      </c>
      <c r="J4055">
        <v>28390</v>
      </c>
      <c r="K4055">
        <v>0</v>
      </c>
      <c r="L4055" t="s">
        <v>23776</v>
      </c>
      <c r="M4055" t="s">
        <v>12071</v>
      </c>
      <c r="O4055" t="s">
        <v>23777</v>
      </c>
      <c r="P4055" t="s">
        <v>102</v>
      </c>
      <c r="T4055" t="s">
        <v>6446</v>
      </c>
      <c r="U4055" t="s">
        <v>2219</v>
      </c>
    </row>
    <row r="4056" spans="1:23" x14ac:dyDescent="0.25">
      <c r="A4056" t="s">
        <v>23778</v>
      </c>
      <c r="B4056">
        <v>1</v>
      </c>
      <c r="C4056" t="s">
        <v>23779</v>
      </c>
      <c r="D4056" t="s">
        <v>126</v>
      </c>
      <c r="F4056" t="s">
        <v>6199</v>
      </c>
      <c r="G4056">
        <v>42</v>
      </c>
      <c r="H4056" t="s">
        <v>10372</v>
      </c>
      <c r="I4056" t="s">
        <v>23779</v>
      </c>
      <c r="K4056">
        <v>1</v>
      </c>
      <c r="L4056" t="s">
        <v>7450</v>
      </c>
      <c r="M4056" t="s">
        <v>23780</v>
      </c>
      <c r="N4056">
        <v>25</v>
      </c>
      <c r="O4056" t="s">
        <v>23781</v>
      </c>
      <c r="P4056" t="s">
        <v>126</v>
      </c>
      <c r="T4056" t="s">
        <v>6227</v>
      </c>
      <c r="V4056" t="s">
        <v>23782</v>
      </c>
    </row>
    <row r="4057" spans="1:23" x14ac:dyDescent="0.25">
      <c r="A4057" t="s">
        <v>850</v>
      </c>
      <c r="B4057">
        <v>1</v>
      </c>
      <c r="C4057" t="s">
        <v>23783</v>
      </c>
      <c r="D4057" t="s">
        <v>64</v>
      </c>
      <c r="E4057" t="s">
        <v>23784</v>
      </c>
      <c r="F4057" t="s">
        <v>6925</v>
      </c>
      <c r="G4057">
        <v>34</v>
      </c>
      <c r="H4057" t="s">
        <v>6260</v>
      </c>
      <c r="I4057" t="s">
        <v>23783</v>
      </c>
      <c r="J4057">
        <v>17101</v>
      </c>
      <c r="K4057">
        <v>5</v>
      </c>
      <c r="L4057" t="s">
        <v>7416</v>
      </c>
      <c r="M4057" t="s">
        <v>6361</v>
      </c>
      <c r="N4057">
        <v>27</v>
      </c>
      <c r="O4057" t="s">
        <v>23785</v>
      </c>
      <c r="P4057" t="s">
        <v>64</v>
      </c>
      <c r="R4057">
        <v>2972282</v>
      </c>
      <c r="T4057" t="s">
        <v>7018</v>
      </c>
      <c r="V4057" t="s">
        <v>11826</v>
      </c>
      <c r="W4057">
        <v>28865</v>
      </c>
    </row>
    <row r="4058" spans="1:23" x14ac:dyDescent="0.25">
      <c r="A4058" t="s">
        <v>23786</v>
      </c>
      <c r="B4058">
        <v>1</v>
      </c>
      <c r="C4058" t="s">
        <v>23787</v>
      </c>
      <c r="F4058" t="s">
        <v>6231</v>
      </c>
      <c r="G4058">
        <v>0</v>
      </c>
      <c r="H4058" t="s">
        <v>30</v>
      </c>
      <c r="I4058" t="s">
        <v>23787</v>
      </c>
      <c r="J4058">
        <v>17848</v>
      </c>
      <c r="K4058">
        <v>0</v>
      </c>
      <c r="L4058" t="s">
        <v>6467</v>
      </c>
      <c r="M4058" t="s">
        <v>7357</v>
      </c>
      <c r="O4058" t="s">
        <v>23788</v>
      </c>
      <c r="P4058" t="s">
        <v>30</v>
      </c>
      <c r="T4058" t="s">
        <v>30</v>
      </c>
    </row>
    <row r="4059" spans="1:23" x14ac:dyDescent="0.25">
      <c r="A4059" t="s">
        <v>23789</v>
      </c>
      <c r="B4059">
        <v>1</v>
      </c>
      <c r="C4059" t="s">
        <v>23790</v>
      </c>
      <c r="D4059" t="s">
        <v>6610</v>
      </c>
      <c r="F4059" t="s">
        <v>6231</v>
      </c>
      <c r="G4059">
        <v>1</v>
      </c>
      <c r="H4059" t="s">
        <v>8040</v>
      </c>
      <c r="I4059" t="s">
        <v>23790</v>
      </c>
      <c r="J4059">
        <v>8618</v>
      </c>
      <c r="K4059">
        <v>11</v>
      </c>
      <c r="L4059" t="s">
        <v>18849</v>
      </c>
      <c r="M4059" t="s">
        <v>23791</v>
      </c>
      <c r="N4059">
        <v>33</v>
      </c>
      <c r="O4059" t="s">
        <v>23792</v>
      </c>
      <c r="P4059" t="s">
        <v>6610</v>
      </c>
      <c r="R4059">
        <v>12689</v>
      </c>
      <c r="T4059" t="s">
        <v>6371</v>
      </c>
      <c r="V4059" t="s">
        <v>6814</v>
      </c>
      <c r="W4059">
        <v>9486</v>
      </c>
    </row>
    <row r="4060" spans="1:23" x14ac:dyDescent="0.25">
      <c r="A4060" t="s">
        <v>23793</v>
      </c>
      <c r="B4060">
        <v>1</v>
      </c>
      <c r="C4060" t="s">
        <v>23794</v>
      </c>
      <c r="D4060" t="s">
        <v>102</v>
      </c>
      <c r="F4060" t="s">
        <v>6199</v>
      </c>
      <c r="G4060">
        <v>0</v>
      </c>
      <c r="H4060" t="s">
        <v>6336</v>
      </c>
      <c r="I4060" t="s">
        <v>23794</v>
      </c>
      <c r="K4060">
        <v>1</v>
      </c>
      <c r="L4060" t="s">
        <v>7392</v>
      </c>
      <c r="M4060" t="s">
        <v>10888</v>
      </c>
      <c r="O4060" t="s">
        <v>23795</v>
      </c>
      <c r="P4060" t="s">
        <v>102</v>
      </c>
      <c r="T4060" t="s">
        <v>6227</v>
      </c>
    </row>
    <row r="4061" spans="1:23" x14ac:dyDescent="0.25">
      <c r="A4061" t="s">
        <v>23796</v>
      </c>
      <c r="B4061">
        <v>1</v>
      </c>
      <c r="C4061" t="s">
        <v>23797</v>
      </c>
      <c r="D4061" t="s">
        <v>102</v>
      </c>
      <c r="F4061" t="s">
        <v>6199</v>
      </c>
      <c r="G4061">
        <v>4</v>
      </c>
      <c r="H4061" t="s">
        <v>6383</v>
      </c>
      <c r="I4061" t="s">
        <v>23797</v>
      </c>
      <c r="K4061">
        <v>2</v>
      </c>
      <c r="L4061" t="s">
        <v>7405</v>
      </c>
      <c r="M4061" t="s">
        <v>23798</v>
      </c>
      <c r="N4061">
        <v>26</v>
      </c>
      <c r="O4061" t="s">
        <v>23799</v>
      </c>
      <c r="P4061" t="s">
        <v>102</v>
      </c>
      <c r="T4061" t="s">
        <v>6313</v>
      </c>
      <c r="V4061" t="s">
        <v>23800</v>
      </c>
    </row>
    <row r="4062" spans="1:23" x14ac:dyDescent="0.25">
      <c r="A4062" t="s">
        <v>23801</v>
      </c>
      <c r="B4062">
        <v>1</v>
      </c>
      <c r="C4062" t="s">
        <v>23802</v>
      </c>
      <c r="D4062" t="s">
        <v>102</v>
      </c>
      <c r="F4062" t="s">
        <v>6199</v>
      </c>
      <c r="G4062">
        <v>0</v>
      </c>
      <c r="H4062" t="s">
        <v>6636</v>
      </c>
      <c r="I4062" t="s">
        <v>23802</v>
      </c>
      <c r="J4062">
        <v>17034</v>
      </c>
      <c r="K4062">
        <v>10</v>
      </c>
      <c r="L4062" t="s">
        <v>23803</v>
      </c>
      <c r="M4062" t="s">
        <v>23804</v>
      </c>
      <c r="N4062">
        <v>34</v>
      </c>
      <c r="O4062" t="s">
        <v>23805</v>
      </c>
      <c r="P4062" t="s">
        <v>102</v>
      </c>
      <c r="R4062">
        <v>3165703</v>
      </c>
      <c r="T4062" t="s">
        <v>6264</v>
      </c>
      <c r="V4062" t="s">
        <v>23806</v>
      </c>
      <c r="W4062">
        <v>29097</v>
      </c>
    </row>
    <row r="4063" spans="1:23" x14ac:dyDescent="0.25">
      <c r="A4063" t="s">
        <v>23807</v>
      </c>
      <c r="B4063">
        <v>1</v>
      </c>
      <c r="C4063" t="s">
        <v>23808</v>
      </c>
      <c r="D4063" t="s">
        <v>64</v>
      </c>
      <c r="F4063" t="s">
        <v>6199</v>
      </c>
      <c r="G4063">
        <v>0</v>
      </c>
      <c r="H4063" t="s">
        <v>6296</v>
      </c>
      <c r="I4063" t="s">
        <v>23808</v>
      </c>
      <c r="J4063">
        <v>18345</v>
      </c>
      <c r="K4063">
        <v>9</v>
      </c>
      <c r="L4063" t="s">
        <v>6240</v>
      </c>
      <c r="M4063" t="s">
        <v>6626</v>
      </c>
      <c r="N4063">
        <v>32</v>
      </c>
      <c r="O4063" t="s">
        <v>23809</v>
      </c>
      <c r="P4063" t="s">
        <v>64</v>
      </c>
      <c r="R4063">
        <v>2577089</v>
      </c>
      <c r="T4063" t="s">
        <v>6313</v>
      </c>
      <c r="V4063" t="s">
        <v>20489</v>
      </c>
      <c r="W4063">
        <v>29544</v>
      </c>
    </row>
    <row r="4064" spans="1:23" x14ac:dyDescent="0.25">
      <c r="A4064" t="s">
        <v>565</v>
      </c>
      <c r="B4064">
        <v>1</v>
      </c>
      <c r="C4064" t="s">
        <v>5565</v>
      </c>
      <c r="D4064" t="s">
        <v>31</v>
      </c>
      <c r="E4064" t="s">
        <v>23810</v>
      </c>
      <c r="F4064" t="s">
        <v>6199</v>
      </c>
      <c r="G4064">
        <v>13</v>
      </c>
      <c r="H4064" t="s">
        <v>6471</v>
      </c>
      <c r="I4064" t="s">
        <v>5565</v>
      </c>
      <c r="J4064">
        <v>18645</v>
      </c>
      <c r="K4064">
        <v>6</v>
      </c>
      <c r="L4064" t="s">
        <v>13310</v>
      </c>
      <c r="M4064" t="s">
        <v>23811</v>
      </c>
      <c r="N4064">
        <v>27</v>
      </c>
      <c r="O4064" t="s">
        <v>23812</v>
      </c>
      <c r="P4064" t="s">
        <v>31</v>
      </c>
      <c r="R4064">
        <v>3068939</v>
      </c>
      <c r="T4064" t="s">
        <v>6212</v>
      </c>
      <c r="V4064" t="s">
        <v>11641</v>
      </c>
      <c r="W4064">
        <v>29949</v>
      </c>
    </row>
    <row r="4065" spans="1:23" x14ac:dyDescent="0.25">
      <c r="A4065" t="s">
        <v>23813</v>
      </c>
      <c r="B4065">
        <v>1</v>
      </c>
      <c r="C4065" t="s">
        <v>23814</v>
      </c>
      <c r="D4065" t="s">
        <v>102</v>
      </c>
      <c r="F4065" t="s">
        <v>6231</v>
      </c>
      <c r="G4065">
        <v>15</v>
      </c>
      <c r="H4065" t="s">
        <v>6868</v>
      </c>
      <c r="I4065" t="s">
        <v>23814</v>
      </c>
      <c r="J4065">
        <v>14968</v>
      </c>
      <c r="K4065">
        <v>2</v>
      </c>
      <c r="L4065" t="s">
        <v>7570</v>
      </c>
      <c r="M4065" t="s">
        <v>6338</v>
      </c>
      <c r="N4065">
        <v>26</v>
      </c>
      <c r="O4065" t="s">
        <v>23815</v>
      </c>
      <c r="P4065" t="s">
        <v>102</v>
      </c>
      <c r="R4065">
        <v>16011</v>
      </c>
      <c r="T4065" t="s">
        <v>6757</v>
      </c>
      <c r="V4065" t="s">
        <v>23816</v>
      </c>
    </row>
    <row r="4066" spans="1:23" x14ac:dyDescent="0.25">
      <c r="A4066" t="s">
        <v>23817</v>
      </c>
      <c r="B4066">
        <v>1</v>
      </c>
      <c r="C4066" t="s">
        <v>23818</v>
      </c>
      <c r="D4066" t="s">
        <v>126</v>
      </c>
      <c r="F4066" t="s">
        <v>6199</v>
      </c>
      <c r="H4066" t="s">
        <v>6200</v>
      </c>
      <c r="I4066" t="s">
        <v>23818</v>
      </c>
      <c r="K4066">
        <v>2</v>
      </c>
      <c r="L4066" t="s">
        <v>9041</v>
      </c>
      <c r="M4066" t="s">
        <v>23819</v>
      </c>
      <c r="O4066" t="s">
        <v>23820</v>
      </c>
      <c r="P4066" t="s">
        <v>126</v>
      </c>
      <c r="T4066" t="s">
        <v>9483</v>
      </c>
    </row>
    <row r="4067" spans="1:23" x14ac:dyDescent="0.25">
      <c r="A4067" t="s">
        <v>23821</v>
      </c>
      <c r="B4067">
        <v>1</v>
      </c>
      <c r="C4067" t="s">
        <v>23822</v>
      </c>
      <c r="D4067" t="s">
        <v>102</v>
      </c>
      <c r="F4067" t="s">
        <v>6199</v>
      </c>
      <c r="G4067">
        <v>80</v>
      </c>
      <c r="H4067" t="s">
        <v>6414</v>
      </c>
      <c r="I4067" t="s">
        <v>23822</v>
      </c>
      <c r="K4067">
        <v>1</v>
      </c>
      <c r="L4067" t="s">
        <v>6811</v>
      </c>
      <c r="M4067" t="s">
        <v>11092</v>
      </c>
      <c r="N4067">
        <v>25</v>
      </c>
      <c r="O4067" t="s">
        <v>23823</v>
      </c>
      <c r="P4067" t="s">
        <v>102</v>
      </c>
      <c r="T4067" t="s">
        <v>6264</v>
      </c>
      <c r="V4067" t="s">
        <v>22303</v>
      </c>
    </row>
    <row r="4068" spans="1:23" x14ac:dyDescent="0.25">
      <c r="A4068" t="s">
        <v>23824</v>
      </c>
      <c r="B4068">
        <v>1</v>
      </c>
      <c r="C4068" t="s">
        <v>23825</v>
      </c>
      <c r="D4068" t="s">
        <v>29</v>
      </c>
      <c r="F4068" t="s">
        <v>6199</v>
      </c>
      <c r="G4068">
        <v>18</v>
      </c>
      <c r="H4068" t="s">
        <v>6232</v>
      </c>
      <c r="I4068" t="s">
        <v>23825</v>
      </c>
      <c r="J4068">
        <v>21828</v>
      </c>
      <c r="K4068">
        <v>5</v>
      </c>
      <c r="L4068" t="s">
        <v>6754</v>
      </c>
      <c r="M4068" t="s">
        <v>23826</v>
      </c>
      <c r="N4068">
        <v>26</v>
      </c>
      <c r="O4068" t="s">
        <v>23827</v>
      </c>
      <c r="P4068" t="s">
        <v>29</v>
      </c>
      <c r="R4068">
        <v>4240689</v>
      </c>
      <c r="T4068" t="s">
        <v>6212</v>
      </c>
      <c r="V4068" t="s">
        <v>10223</v>
      </c>
      <c r="W4068">
        <v>32837</v>
      </c>
    </row>
    <row r="4069" spans="1:23" x14ac:dyDescent="0.25">
      <c r="A4069" t="s">
        <v>23828</v>
      </c>
      <c r="B4069">
        <v>1</v>
      </c>
      <c r="C4069" t="s">
        <v>23829</v>
      </c>
      <c r="D4069" t="s">
        <v>102</v>
      </c>
      <c r="F4069" t="s">
        <v>6199</v>
      </c>
      <c r="G4069">
        <v>85</v>
      </c>
      <c r="H4069" t="s">
        <v>7189</v>
      </c>
      <c r="I4069" t="s">
        <v>23829</v>
      </c>
      <c r="K4069">
        <v>1</v>
      </c>
      <c r="L4069" t="s">
        <v>23830</v>
      </c>
      <c r="M4069" t="s">
        <v>23124</v>
      </c>
      <c r="N4069">
        <v>24</v>
      </c>
      <c r="O4069" t="s">
        <v>23831</v>
      </c>
      <c r="P4069" t="s">
        <v>102</v>
      </c>
      <c r="T4069" t="s">
        <v>6219</v>
      </c>
      <c r="V4069" t="s">
        <v>8536</v>
      </c>
    </row>
    <row r="4070" spans="1:23" x14ac:dyDescent="0.25">
      <c r="A4070" t="s">
        <v>23832</v>
      </c>
      <c r="B4070">
        <v>1</v>
      </c>
      <c r="C4070" t="s">
        <v>23833</v>
      </c>
      <c r="D4070" t="s">
        <v>102</v>
      </c>
      <c r="F4070" t="s">
        <v>6199</v>
      </c>
      <c r="G4070">
        <v>0</v>
      </c>
      <c r="H4070" t="s">
        <v>8155</v>
      </c>
      <c r="I4070" t="s">
        <v>23833</v>
      </c>
      <c r="K4070">
        <v>1</v>
      </c>
      <c r="L4070" t="s">
        <v>23834</v>
      </c>
      <c r="M4070" t="s">
        <v>23835</v>
      </c>
      <c r="N4070">
        <v>23</v>
      </c>
      <c r="O4070" t="s">
        <v>23836</v>
      </c>
      <c r="P4070" t="s">
        <v>102</v>
      </c>
      <c r="T4070" t="s">
        <v>6219</v>
      </c>
      <c r="V4070" t="s">
        <v>14526</v>
      </c>
    </row>
    <row r="4071" spans="1:23" x14ac:dyDescent="0.25">
      <c r="A4071" t="s">
        <v>788</v>
      </c>
      <c r="B4071">
        <v>1</v>
      </c>
      <c r="C4071" t="s">
        <v>23837</v>
      </c>
      <c r="D4071" t="s">
        <v>102</v>
      </c>
      <c r="F4071" t="s">
        <v>6231</v>
      </c>
      <c r="G4071">
        <v>11</v>
      </c>
      <c r="H4071" t="s">
        <v>5451</v>
      </c>
      <c r="I4071" t="s">
        <v>23837</v>
      </c>
      <c r="J4071">
        <v>9079</v>
      </c>
      <c r="K4071">
        <v>11</v>
      </c>
      <c r="L4071" t="s">
        <v>23838</v>
      </c>
      <c r="M4071" t="s">
        <v>7651</v>
      </c>
      <c r="N4071">
        <v>32</v>
      </c>
      <c r="O4071" t="s">
        <v>23839</v>
      </c>
      <c r="P4071" t="s">
        <v>102</v>
      </c>
      <c r="R4071">
        <v>12569</v>
      </c>
      <c r="T4071" t="s">
        <v>6385</v>
      </c>
      <c r="V4071" t="s">
        <v>23840</v>
      </c>
      <c r="W4071">
        <v>9286</v>
      </c>
    </row>
    <row r="4072" spans="1:23" x14ac:dyDescent="0.25">
      <c r="A4072" t="s">
        <v>1985</v>
      </c>
      <c r="B4072">
        <v>1</v>
      </c>
      <c r="C4072" t="s">
        <v>5147</v>
      </c>
      <c r="D4072" t="s">
        <v>102</v>
      </c>
      <c r="F4072" t="s">
        <v>6199</v>
      </c>
      <c r="G4072">
        <v>82</v>
      </c>
      <c r="H4072" t="s">
        <v>6296</v>
      </c>
      <c r="I4072" t="s">
        <v>5147</v>
      </c>
      <c r="K4072">
        <v>3</v>
      </c>
      <c r="L4072" t="s">
        <v>23841</v>
      </c>
      <c r="M4072" t="s">
        <v>6626</v>
      </c>
      <c r="N4072">
        <v>25</v>
      </c>
      <c r="O4072" t="s">
        <v>23842</v>
      </c>
      <c r="P4072" t="s">
        <v>102</v>
      </c>
      <c r="T4072" t="s">
        <v>6227</v>
      </c>
      <c r="V4072" t="s">
        <v>14607</v>
      </c>
    </row>
    <row r="4073" spans="1:23" x14ac:dyDescent="0.25">
      <c r="A4073" t="s">
        <v>944</v>
      </c>
      <c r="B4073">
        <v>1</v>
      </c>
      <c r="C4073" t="s">
        <v>23843</v>
      </c>
      <c r="D4073" t="s">
        <v>64</v>
      </c>
      <c r="F4073" t="s">
        <v>6231</v>
      </c>
      <c r="G4073">
        <v>33</v>
      </c>
      <c r="H4073" t="s">
        <v>6629</v>
      </c>
      <c r="I4073" t="s">
        <v>23843</v>
      </c>
      <c r="J4073">
        <v>15645</v>
      </c>
      <c r="K4073">
        <v>7</v>
      </c>
      <c r="L4073" t="s">
        <v>23844</v>
      </c>
      <c r="M4073" t="s">
        <v>7364</v>
      </c>
      <c r="N4073">
        <v>30</v>
      </c>
      <c r="O4073" t="s">
        <v>23845</v>
      </c>
      <c r="P4073" t="s">
        <v>64</v>
      </c>
      <c r="R4073">
        <v>16530</v>
      </c>
      <c r="T4073" t="s">
        <v>6324</v>
      </c>
      <c r="V4073" t="s">
        <v>23846</v>
      </c>
      <c r="W4073">
        <v>27378</v>
      </c>
    </row>
    <row r="4074" spans="1:23" x14ac:dyDescent="0.25">
      <c r="A4074" t="s">
        <v>23847</v>
      </c>
      <c r="B4074">
        <v>1</v>
      </c>
      <c r="C4074" t="s">
        <v>23848</v>
      </c>
      <c r="F4074" t="s">
        <v>6231</v>
      </c>
      <c r="G4074">
        <v>0</v>
      </c>
      <c r="H4074" t="s">
        <v>30</v>
      </c>
      <c r="I4074" t="s">
        <v>23848</v>
      </c>
      <c r="J4074">
        <v>17869</v>
      </c>
      <c r="K4074">
        <v>0</v>
      </c>
      <c r="L4074" t="s">
        <v>8590</v>
      </c>
      <c r="M4074" t="s">
        <v>10999</v>
      </c>
      <c r="O4074" t="s">
        <v>23849</v>
      </c>
      <c r="P4074" t="s">
        <v>30</v>
      </c>
      <c r="T4074" t="s">
        <v>30</v>
      </c>
    </row>
    <row r="4075" spans="1:23" x14ac:dyDescent="0.25">
      <c r="A4075" t="s">
        <v>23850</v>
      </c>
      <c r="B4075">
        <v>1</v>
      </c>
      <c r="C4075" t="s">
        <v>23851</v>
      </c>
      <c r="D4075" t="s">
        <v>29</v>
      </c>
      <c r="F4075" t="s">
        <v>6231</v>
      </c>
      <c r="H4075" t="s">
        <v>8526</v>
      </c>
      <c r="I4075" t="s">
        <v>23851</v>
      </c>
      <c r="J4075">
        <v>21972</v>
      </c>
      <c r="K4075">
        <v>0</v>
      </c>
      <c r="L4075" t="s">
        <v>7129</v>
      </c>
      <c r="M4075" t="s">
        <v>15733</v>
      </c>
      <c r="N4075">
        <v>23</v>
      </c>
      <c r="O4075" t="s">
        <v>23852</v>
      </c>
      <c r="P4075" t="s">
        <v>29</v>
      </c>
      <c r="Q4075" t="s">
        <v>6411</v>
      </c>
      <c r="T4075" t="s">
        <v>6757</v>
      </c>
      <c r="V4075" t="s">
        <v>23853</v>
      </c>
    </row>
    <row r="4076" spans="1:23" x14ac:dyDescent="0.25">
      <c r="A4076" t="s">
        <v>23854</v>
      </c>
      <c r="B4076">
        <v>1</v>
      </c>
      <c r="C4076" t="s">
        <v>23855</v>
      </c>
      <c r="D4076" t="s">
        <v>102</v>
      </c>
      <c r="F4076" t="s">
        <v>6199</v>
      </c>
      <c r="G4076">
        <v>16</v>
      </c>
      <c r="H4076" t="s">
        <v>7189</v>
      </c>
      <c r="I4076" t="s">
        <v>23855</v>
      </c>
      <c r="K4076">
        <v>2</v>
      </c>
      <c r="L4076" t="s">
        <v>6330</v>
      </c>
      <c r="M4076" t="s">
        <v>23856</v>
      </c>
      <c r="N4076">
        <v>24</v>
      </c>
      <c r="O4076" t="s">
        <v>23857</v>
      </c>
      <c r="P4076" t="s">
        <v>102</v>
      </c>
      <c r="Q4076" t="s">
        <v>6922</v>
      </c>
      <c r="T4076" t="s">
        <v>6212</v>
      </c>
      <c r="V4076" t="s">
        <v>23858</v>
      </c>
    </row>
    <row r="4077" spans="1:23" x14ac:dyDescent="0.25">
      <c r="A4077" t="s">
        <v>951</v>
      </c>
      <c r="B4077">
        <v>1</v>
      </c>
      <c r="C4077" t="s">
        <v>23859</v>
      </c>
      <c r="D4077" t="s">
        <v>29</v>
      </c>
      <c r="E4077" t="s">
        <v>23860</v>
      </c>
      <c r="F4077" t="s">
        <v>6199</v>
      </c>
      <c r="G4077">
        <v>15</v>
      </c>
      <c r="H4077" t="s">
        <v>6553</v>
      </c>
      <c r="I4077" t="s">
        <v>23859</v>
      </c>
      <c r="J4077">
        <v>18123</v>
      </c>
      <c r="K4077">
        <v>10</v>
      </c>
      <c r="L4077" t="s">
        <v>6811</v>
      </c>
      <c r="M4077" t="s">
        <v>23861</v>
      </c>
      <c r="N4077">
        <v>32</v>
      </c>
      <c r="O4077" t="s">
        <v>23862</v>
      </c>
      <c r="P4077" t="s">
        <v>29</v>
      </c>
      <c r="R4077">
        <v>2574630</v>
      </c>
      <c r="T4077" t="s">
        <v>6227</v>
      </c>
      <c r="V4077" t="s">
        <v>23863</v>
      </c>
      <c r="W4077">
        <v>29441</v>
      </c>
    </row>
    <row r="4078" spans="1:23" x14ac:dyDescent="0.25">
      <c r="A4078" t="s">
        <v>23864</v>
      </c>
      <c r="B4078">
        <v>1</v>
      </c>
      <c r="C4078" t="s">
        <v>6849</v>
      </c>
      <c r="D4078" t="s">
        <v>64</v>
      </c>
      <c r="F4078" t="s">
        <v>6231</v>
      </c>
      <c r="G4078">
        <v>46</v>
      </c>
      <c r="H4078" t="s">
        <v>6585</v>
      </c>
      <c r="I4078" t="s">
        <v>6849</v>
      </c>
      <c r="J4078">
        <v>6047</v>
      </c>
      <c r="K4078">
        <v>6</v>
      </c>
      <c r="L4078" t="s">
        <v>8687</v>
      </c>
      <c r="M4078" t="s">
        <v>23865</v>
      </c>
      <c r="N4078">
        <v>33</v>
      </c>
      <c r="O4078" t="s">
        <v>23866</v>
      </c>
      <c r="P4078" t="s">
        <v>64</v>
      </c>
      <c r="T4078" t="s">
        <v>6249</v>
      </c>
      <c r="V4078" t="s">
        <v>23867</v>
      </c>
    </row>
    <row r="4079" spans="1:23" x14ac:dyDescent="0.25">
      <c r="A4079" t="s">
        <v>714</v>
      </c>
      <c r="B4079">
        <v>1</v>
      </c>
      <c r="C4079" t="s">
        <v>23868</v>
      </c>
      <c r="D4079" t="s">
        <v>102</v>
      </c>
      <c r="E4079" t="s">
        <v>23869</v>
      </c>
      <c r="F4079" t="s">
        <v>6231</v>
      </c>
      <c r="G4079">
        <v>88</v>
      </c>
      <c r="H4079" t="s">
        <v>6232</v>
      </c>
      <c r="I4079" t="s">
        <v>23868</v>
      </c>
      <c r="J4079">
        <v>18014</v>
      </c>
      <c r="K4079">
        <v>6</v>
      </c>
      <c r="L4079" t="s">
        <v>23870</v>
      </c>
      <c r="M4079" t="s">
        <v>23871</v>
      </c>
      <c r="N4079">
        <v>27</v>
      </c>
      <c r="O4079" t="s">
        <v>23872</v>
      </c>
      <c r="P4079" t="s">
        <v>102</v>
      </c>
      <c r="R4079">
        <v>2982804</v>
      </c>
      <c r="T4079" t="s">
        <v>6219</v>
      </c>
      <c r="V4079" t="s">
        <v>23873</v>
      </c>
      <c r="W4079">
        <v>29320</v>
      </c>
    </row>
    <row r="4080" spans="1:23" x14ac:dyDescent="0.25">
      <c r="A4080" t="s">
        <v>23874</v>
      </c>
      <c r="B4080">
        <v>1</v>
      </c>
      <c r="C4080" t="s">
        <v>23875</v>
      </c>
      <c r="D4080" t="s">
        <v>64</v>
      </c>
      <c r="F4080" t="s">
        <v>6199</v>
      </c>
      <c r="H4080" t="s">
        <v>6629</v>
      </c>
      <c r="I4080" t="s">
        <v>23875</v>
      </c>
      <c r="K4080">
        <v>0</v>
      </c>
      <c r="L4080" t="s">
        <v>23876</v>
      </c>
      <c r="M4080" t="s">
        <v>23877</v>
      </c>
      <c r="O4080" t="s">
        <v>23878</v>
      </c>
      <c r="P4080" t="s">
        <v>64</v>
      </c>
      <c r="T4080" t="s">
        <v>6346</v>
      </c>
    </row>
    <row r="4081" spans="1:23" x14ac:dyDescent="0.25">
      <c r="A4081" t="s">
        <v>23879</v>
      </c>
      <c r="B4081">
        <v>1</v>
      </c>
      <c r="C4081" t="s">
        <v>23880</v>
      </c>
      <c r="D4081" t="s">
        <v>29</v>
      </c>
      <c r="E4081" t="s">
        <v>23881</v>
      </c>
      <c r="F4081" t="s">
        <v>6199</v>
      </c>
      <c r="G4081">
        <v>4</v>
      </c>
      <c r="H4081" t="s">
        <v>6239</v>
      </c>
      <c r="I4081" t="s">
        <v>23880</v>
      </c>
      <c r="J4081">
        <v>19475</v>
      </c>
      <c r="K4081">
        <v>5</v>
      </c>
      <c r="L4081" t="s">
        <v>6854</v>
      </c>
      <c r="M4081" t="s">
        <v>23882</v>
      </c>
      <c r="N4081">
        <v>28</v>
      </c>
      <c r="O4081" t="s">
        <v>23883</v>
      </c>
      <c r="P4081" t="s">
        <v>29</v>
      </c>
      <c r="R4081">
        <v>2972092</v>
      </c>
      <c r="T4081" t="s">
        <v>6227</v>
      </c>
      <c r="V4081" t="s">
        <v>11986</v>
      </c>
      <c r="W4081">
        <v>30822</v>
      </c>
    </row>
    <row r="4082" spans="1:23" x14ac:dyDescent="0.25">
      <c r="A4082" t="s">
        <v>23884</v>
      </c>
      <c r="B4082">
        <v>1</v>
      </c>
      <c r="C4082" t="s">
        <v>23885</v>
      </c>
      <c r="D4082" t="s">
        <v>29</v>
      </c>
      <c r="F4082" t="s">
        <v>6199</v>
      </c>
      <c r="G4082">
        <v>8</v>
      </c>
      <c r="H4082" t="s">
        <v>6462</v>
      </c>
      <c r="I4082" t="s">
        <v>23885</v>
      </c>
      <c r="J4082">
        <v>19584</v>
      </c>
      <c r="K4082">
        <v>1</v>
      </c>
      <c r="L4082" t="s">
        <v>6310</v>
      </c>
      <c r="M4082" t="s">
        <v>8076</v>
      </c>
      <c r="O4082" t="s">
        <v>23886</v>
      </c>
      <c r="P4082" t="s">
        <v>29</v>
      </c>
      <c r="R4082">
        <v>3042451</v>
      </c>
      <c r="S4082">
        <v>4</v>
      </c>
      <c r="T4082" t="s">
        <v>6371</v>
      </c>
      <c r="U4082" t="s">
        <v>2221</v>
      </c>
      <c r="W4082">
        <v>30845</v>
      </c>
    </row>
    <row r="4083" spans="1:23" x14ac:dyDescent="0.25">
      <c r="A4083" t="s">
        <v>23887</v>
      </c>
      <c r="B4083">
        <v>1</v>
      </c>
      <c r="C4083" t="s">
        <v>23888</v>
      </c>
      <c r="D4083" t="s">
        <v>31</v>
      </c>
      <c r="F4083" t="s">
        <v>6199</v>
      </c>
      <c r="H4083" t="s">
        <v>7128</v>
      </c>
      <c r="I4083" t="s">
        <v>23888</v>
      </c>
      <c r="K4083">
        <v>0</v>
      </c>
      <c r="L4083" t="s">
        <v>9134</v>
      </c>
      <c r="M4083" t="s">
        <v>13121</v>
      </c>
      <c r="N4083">
        <v>24</v>
      </c>
      <c r="O4083" t="s">
        <v>23889</v>
      </c>
      <c r="P4083" t="s">
        <v>31</v>
      </c>
      <c r="T4083" t="s">
        <v>6446</v>
      </c>
      <c r="V4083" t="s">
        <v>23890</v>
      </c>
    </row>
    <row r="4084" spans="1:23" x14ac:dyDescent="0.25">
      <c r="A4084" t="s">
        <v>1869</v>
      </c>
      <c r="B4084">
        <v>1</v>
      </c>
      <c r="C4084" t="s">
        <v>2660</v>
      </c>
      <c r="D4084" t="s">
        <v>126</v>
      </c>
      <c r="F4084" t="s">
        <v>6199</v>
      </c>
      <c r="G4084">
        <v>86</v>
      </c>
      <c r="H4084" t="s">
        <v>6208</v>
      </c>
      <c r="I4084" t="s">
        <v>2660</v>
      </c>
      <c r="J4084">
        <v>24288</v>
      </c>
      <c r="K4084">
        <v>3</v>
      </c>
      <c r="L4084" t="s">
        <v>6801</v>
      </c>
      <c r="M4084" t="s">
        <v>23891</v>
      </c>
      <c r="N4084">
        <v>27</v>
      </c>
      <c r="O4084" t="s">
        <v>23892</v>
      </c>
      <c r="P4084" t="s">
        <v>126</v>
      </c>
      <c r="S4084">
        <v>3</v>
      </c>
      <c r="T4084" t="s">
        <v>6355</v>
      </c>
      <c r="U4084" t="s">
        <v>2228</v>
      </c>
      <c r="V4084" t="s">
        <v>23893</v>
      </c>
    </row>
    <row r="4085" spans="1:23" x14ac:dyDescent="0.25">
      <c r="A4085" t="s">
        <v>23894</v>
      </c>
      <c r="B4085">
        <v>1</v>
      </c>
      <c r="C4085" t="s">
        <v>23895</v>
      </c>
      <c r="F4085" t="s">
        <v>6231</v>
      </c>
      <c r="G4085">
        <v>0</v>
      </c>
      <c r="H4085" t="s">
        <v>30</v>
      </c>
      <c r="I4085" t="s">
        <v>23895</v>
      </c>
      <c r="J4085">
        <v>17874</v>
      </c>
      <c r="K4085">
        <v>0</v>
      </c>
      <c r="L4085" t="s">
        <v>11709</v>
      </c>
      <c r="M4085" t="s">
        <v>23896</v>
      </c>
      <c r="O4085" t="s">
        <v>23897</v>
      </c>
      <c r="P4085" t="s">
        <v>30</v>
      </c>
      <c r="T4085" t="s">
        <v>30</v>
      </c>
    </row>
    <row r="4086" spans="1:23" x14ac:dyDescent="0.25">
      <c r="A4086" t="s">
        <v>23898</v>
      </c>
      <c r="B4086">
        <v>1</v>
      </c>
      <c r="C4086" t="s">
        <v>23899</v>
      </c>
      <c r="D4086" t="s">
        <v>102</v>
      </c>
      <c r="F4086" t="s">
        <v>6199</v>
      </c>
      <c r="G4086">
        <v>0</v>
      </c>
      <c r="H4086" t="s">
        <v>6260</v>
      </c>
      <c r="I4086" t="s">
        <v>23899</v>
      </c>
      <c r="J4086">
        <v>22301</v>
      </c>
      <c r="K4086">
        <v>2</v>
      </c>
      <c r="L4086" t="s">
        <v>23900</v>
      </c>
      <c r="M4086" t="s">
        <v>23901</v>
      </c>
      <c r="N4086">
        <v>24</v>
      </c>
      <c r="O4086" t="s">
        <v>23902</v>
      </c>
      <c r="P4086" t="s">
        <v>102</v>
      </c>
      <c r="T4086" t="s">
        <v>6212</v>
      </c>
      <c r="V4086" t="s">
        <v>23903</v>
      </c>
      <c r="W4086">
        <v>33353</v>
      </c>
    </row>
    <row r="4087" spans="1:23" x14ac:dyDescent="0.25">
      <c r="A4087" t="s">
        <v>23904</v>
      </c>
      <c r="B4087">
        <v>1</v>
      </c>
      <c r="C4087" t="s">
        <v>23905</v>
      </c>
      <c r="D4087" t="s">
        <v>102</v>
      </c>
      <c r="E4087" t="s">
        <v>23906</v>
      </c>
      <c r="F4087" t="s">
        <v>6199</v>
      </c>
      <c r="G4087">
        <v>0</v>
      </c>
      <c r="H4087" t="s">
        <v>6807</v>
      </c>
      <c r="I4087" t="s">
        <v>23905</v>
      </c>
      <c r="J4087">
        <v>20945</v>
      </c>
      <c r="K4087">
        <v>3</v>
      </c>
      <c r="L4087" t="s">
        <v>8628</v>
      </c>
      <c r="M4087" t="s">
        <v>6796</v>
      </c>
      <c r="N4087">
        <v>25</v>
      </c>
      <c r="O4087" t="s">
        <v>23907</v>
      </c>
      <c r="P4087" t="s">
        <v>102</v>
      </c>
      <c r="R4087">
        <v>3916418</v>
      </c>
      <c r="T4087" t="s">
        <v>6212</v>
      </c>
      <c r="V4087" t="s">
        <v>9928</v>
      </c>
      <c r="W4087">
        <v>32302</v>
      </c>
    </row>
    <row r="4088" spans="1:23" x14ac:dyDescent="0.25">
      <c r="A4088" t="s">
        <v>23908</v>
      </c>
      <c r="B4088">
        <v>1</v>
      </c>
      <c r="C4088" t="s">
        <v>23909</v>
      </c>
      <c r="D4088" t="s">
        <v>102</v>
      </c>
      <c r="F4088" t="s">
        <v>6199</v>
      </c>
      <c r="H4088" t="s">
        <v>8155</v>
      </c>
      <c r="I4088" t="s">
        <v>23909</v>
      </c>
      <c r="K4088">
        <v>0</v>
      </c>
      <c r="L4088" t="s">
        <v>23910</v>
      </c>
      <c r="M4088" t="s">
        <v>23911</v>
      </c>
      <c r="N4088">
        <v>23</v>
      </c>
      <c r="O4088" t="s">
        <v>23912</v>
      </c>
      <c r="P4088" t="s">
        <v>102</v>
      </c>
      <c r="Q4088" t="s">
        <v>6922</v>
      </c>
      <c r="T4088" t="s">
        <v>6212</v>
      </c>
      <c r="V4088" t="s">
        <v>23913</v>
      </c>
    </row>
    <row r="4089" spans="1:23" x14ac:dyDescent="0.25">
      <c r="A4089" t="s">
        <v>325</v>
      </c>
      <c r="B4089">
        <v>1</v>
      </c>
      <c r="C4089" t="s">
        <v>23914</v>
      </c>
      <c r="D4089" t="s">
        <v>126</v>
      </c>
      <c r="E4089" t="s">
        <v>23915</v>
      </c>
      <c r="F4089" t="s">
        <v>6925</v>
      </c>
      <c r="G4089">
        <v>0</v>
      </c>
      <c r="H4089" t="s">
        <v>6223</v>
      </c>
      <c r="I4089" t="s">
        <v>23914</v>
      </c>
      <c r="J4089">
        <v>14496</v>
      </c>
      <c r="K4089">
        <v>10</v>
      </c>
      <c r="L4089" t="s">
        <v>10959</v>
      </c>
      <c r="M4089" t="s">
        <v>6474</v>
      </c>
      <c r="N4089">
        <v>33</v>
      </c>
      <c r="O4089" t="s">
        <v>23916</v>
      </c>
      <c r="P4089" t="s">
        <v>126</v>
      </c>
      <c r="R4089">
        <v>15204</v>
      </c>
      <c r="T4089" t="s">
        <v>6355</v>
      </c>
      <c r="V4089" t="s">
        <v>23917</v>
      </c>
      <c r="W4089">
        <v>26253</v>
      </c>
    </row>
    <row r="4090" spans="1:23" x14ac:dyDescent="0.25">
      <c r="A4090" t="s">
        <v>893</v>
      </c>
      <c r="B4090">
        <v>1</v>
      </c>
      <c r="C4090" t="s">
        <v>23918</v>
      </c>
      <c r="D4090" t="s">
        <v>64</v>
      </c>
      <c r="E4090" t="s">
        <v>23919</v>
      </c>
      <c r="F4090" t="s">
        <v>6231</v>
      </c>
      <c r="G4090">
        <v>41</v>
      </c>
      <c r="H4090" t="s">
        <v>6860</v>
      </c>
      <c r="I4090" t="s">
        <v>23918</v>
      </c>
      <c r="J4090">
        <v>13255</v>
      </c>
      <c r="K4090">
        <v>9</v>
      </c>
      <c r="L4090" t="s">
        <v>6224</v>
      </c>
      <c r="M4090" t="s">
        <v>23920</v>
      </c>
      <c r="N4090">
        <v>33</v>
      </c>
      <c r="O4090" t="s">
        <v>23921</v>
      </c>
      <c r="P4090" t="s">
        <v>64</v>
      </c>
      <c r="R4090">
        <v>14360</v>
      </c>
      <c r="T4090" t="s">
        <v>6324</v>
      </c>
      <c r="V4090" t="s">
        <v>23922</v>
      </c>
      <c r="W4090">
        <v>25238</v>
      </c>
    </row>
    <row r="4091" spans="1:23" x14ac:dyDescent="0.25">
      <c r="A4091" t="s">
        <v>23923</v>
      </c>
      <c r="B4091">
        <v>1</v>
      </c>
      <c r="C4091" t="s">
        <v>23924</v>
      </c>
      <c r="D4091" t="s">
        <v>31</v>
      </c>
      <c r="F4091" t="s">
        <v>6199</v>
      </c>
      <c r="G4091">
        <v>7</v>
      </c>
      <c r="H4091" t="s">
        <v>6383</v>
      </c>
      <c r="I4091" t="s">
        <v>23924</v>
      </c>
      <c r="J4091">
        <v>18224</v>
      </c>
      <c r="K4091">
        <v>6</v>
      </c>
      <c r="L4091" t="s">
        <v>6626</v>
      </c>
      <c r="M4091" t="s">
        <v>6444</v>
      </c>
      <c r="N4091">
        <v>28</v>
      </c>
      <c r="O4091" t="s">
        <v>23925</v>
      </c>
      <c r="P4091" t="s">
        <v>31</v>
      </c>
      <c r="R4091">
        <v>2969886</v>
      </c>
      <c r="T4091" t="s">
        <v>6313</v>
      </c>
      <c r="V4091" t="s">
        <v>23926</v>
      </c>
      <c r="W4091">
        <v>29793</v>
      </c>
    </row>
    <row r="4092" spans="1:23" x14ac:dyDescent="0.25">
      <c r="A4092" t="s">
        <v>1258</v>
      </c>
      <c r="B4092">
        <v>1</v>
      </c>
      <c r="C4092" t="s">
        <v>1257</v>
      </c>
      <c r="D4092" t="s">
        <v>64</v>
      </c>
      <c r="F4092" t="s">
        <v>6199</v>
      </c>
      <c r="G4092">
        <v>27</v>
      </c>
      <c r="H4092" t="s">
        <v>7139</v>
      </c>
      <c r="I4092" t="s">
        <v>1257</v>
      </c>
      <c r="J4092">
        <v>24309</v>
      </c>
      <c r="K4092">
        <v>3</v>
      </c>
      <c r="L4092" t="s">
        <v>17725</v>
      </c>
      <c r="M4092" t="s">
        <v>6885</v>
      </c>
      <c r="N4092">
        <v>27</v>
      </c>
      <c r="O4092" t="s">
        <v>23927</v>
      </c>
      <c r="P4092" t="s">
        <v>64</v>
      </c>
      <c r="S4092">
        <v>3</v>
      </c>
      <c r="T4092" t="s">
        <v>6313</v>
      </c>
      <c r="U4092" t="s">
        <v>2278</v>
      </c>
      <c r="V4092" t="s">
        <v>23928</v>
      </c>
    </row>
    <row r="4093" spans="1:23" x14ac:dyDescent="0.25">
      <c r="A4093" t="s">
        <v>298</v>
      </c>
      <c r="B4093">
        <v>1</v>
      </c>
      <c r="C4093" t="s">
        <v>5446</v>
      </c>
      <c r="D4093" t="s">
        <v>29</v>
      </c>
      <c r="E4093" t="s">
        <v>23929</v>
      </c>
      <c r="F4093" t="s">
        <v>6199</v>
      </c>
      <c r="G4093">
        <v>14</v>
      </c>
      <c r="H4093" t="s">
        <v>6471</v>
      </c>
      <c r="I4093" t="s">
        <v>5446</v>
      </c>
      <c r="J4093">
        <v>8283</v>
      </c>
      <c r="K4093">
        <v>17</v>
      </c>
      <c r="L4093" t="s">
        <v>6368</v>
      </c>
      <c r="M4093" t="s">
        <v>13972</v>
      </c>
      <c r="N4093">
        <v>39</v>
      </c>
      <c r="O4093" t="s">
        <v>23930</v>
      </c>
      <c r="P4093" t="s">
        <v>29</v>
      </c>
      <c r="R4093">
        <v>8664</v>
      </c>
      <c r="T4093" t="s">
        <v>6212</v>
      </c>
      <c r="V4093" t="s">
        <v>23931</v>
      </c>
      <c r="W4093">
        <v>7426</v>
      </c>
    </row>
    <row r="4094" spans="1:23" x14ac:dyDescent="0.25">
      <c r="A4094" t="s">
        <v>23932</v>
      </c>
      <c r="B4094">
        <v>1</v>
      </c>
      <c r="C4094" t="s">
        <v>23933</v>
      </c>
      <c r="D4094" t="s">
        <v>102</v>
      </c>
      <c r="F4094" t="s">
        <v>6199</v>
      </c>
      <c r="G4094">
        <v>83</v>
      </c>
      <c r="H4094" t="s">
        <v>7128</v>
      </c>
      <c r="I4094" t="s">
        <v>23933</v>
      </c>
      <c r="J4094">
        <v>26375</v>
      </c>
      <c r="K4094">
        <v>1</v>
      </c>
      <c r="L4094" t="s">
        <v>23934</v>
      </c>
      <c r="M4094" t="s">
        <v>6202</v>
      </c>
      <c r="N4094">
        <v>24</v>
      </c>
      <c r="O4094" t="s">
        <v>23935</v>
      </c>
      <c r="P4094" t="s">
        <v>102</v>
      </c>
      <c r="S4094">
        <v>6</v>
      </c>
      <c r="T4094" t="s">
        <v>6346</v>
      </c>
      <c r="U4094" t="s">
        <v>2229</v>
      </c>
      <c r="V4094" t="s">
        <v>23936</v>
      </c>
    </row>
    <row r="4095" spans="1:23" x14ac:dyDescent="0.25">
      <c r="A4095" t="s">
        <v>596</v>
      </c>
      <c r="B4095">
        <v>1</v>
      </c>
      <c r="C4095" t="s">
        <v>5485</v>
      </c>
      <c r="D4095" t="s">
        <v>31</v>
      </c>
      <c r="E4095" t="s">
        <v>23937</v>
      </c>
      <c r="F4095" t="s">
        <v>6199</v>
      </c>
      <c r="G4095">
        <v>5</v>
      </c>
      <c r="H4095" t="s">
        <v>6421</v>
      </c>
      <c r="I4095" t="s">
        <v>5485</v>
      </c>
      <c r="J4095">
        <v>17215</v>
      </c>
      <c r="K4095">
        <v>11</v>
      </c>
      <c r="L4095" t="s">
        <v>8151</v>
      </c>
      <c r="M4095" t="s">
        <v>22710</v>
      </c>
      <c r="N4095">
        <v>35</v>
      </c>
      <c r="O4095" t="s">
        <v>23938</v>
      </c>
      <c r="P4095" t="s">
        <v>31</v>
      </c>
      <c r="R4095">
        <v>2473037</v>
      </c>
      <c r="S4095">
        <v>1</v>
      </c>
      <c r="T4095" t="s">
        <v>6313</v>
      </c>
      <c r="U4095" t="s">
        <v>2278</v>
      </c>
      <c r="V4095" t="s">
        <v>23939</v>
      </c>
      <c r="W4095">
        <v>28378</v>
      </c>
    </row>
    <row r="4096" spans="1:23" x14ac:dyDescent="0.25">
      <c r="A4096" t="s">
        <v>23940</v>
      </c>
      <c r="B4096">
        <v>1</v>
      </c>
      <c r="C4096" t="s">
        <v>23941</v>
      </c>
      <c r="D4096" t="s">
        <v>126</v>
      </c>
      <c r="F4096" t="s">
        <v>6199</v>
      </c>
      <c r="H4096" t="s">
        <v>6658</v>
      </c>
      <c r="I4096" t="s">
        <v>23941</v>
      </c>
      <c r="K4096">
        <v>1</v>
      </c>
      <c r="L4096" t="s">
        <v>10367</v>
      </c>
      <c r="M4096" t="s">
        <v>23942</v>
      </c>
      <c r="O4096" t="s">
        <v>23943</v>
      </c>
      <c r="P4096" t="s">
        <v>126</v>
      </c>
      <c r="T4096" t="s">
        <v>6355</v>
      </c>
    </row>
    <row r="4097" spans="1:23" x14ac:dyDescent="0.25">
      <c r="A4097" t="s">
        <v>418</v>
      </c>
      <c r="B4097">
        <v>1</v>
      </c>
      <c r="C4097" t="s">
        <v>2619</v>
      </c>
      <c r="D4097" t="s">
        <v>29</v>
      </c>
      <c r="E4097" t="s">
        <v>23944</v>
      </c>
      <c r="F4097" t="s">
        <v>6199</v>
      </c>
      <c r="G4097">
        <v>7</v>
      </c>
      <c r="H4097" t="s">
        <v>7921</v>
      </c>
      <c r="I4097" t="s">
        <v>2619</v>
      </c>
      <c r="J4097">
        <v>18018</v>
      </c>
      <c r="K4097">
        <v>10</v>
      </c>
      <c r="L4097" t="s">
        <v>17072</v>
      </c>
      <c r="M4097" t="s">
        <v>23945</v>
      </c>
      <c r="N4097">
        <v>33</v>
      </c>
      <c r="O4097" t="s">
        <v>23946</v>
      </c>
      <c r="P4097" t="s">
        <v>29</v>
      </c>
      <c r="R4097">
        <v>2578570</v>
      </c>
      <c r="S4097">
        <v>1</v>
      </c>
      <c r="T4097" t="s">
        <v>6227</v>
      </c>
      <c r="U4097" t="s">
        <v>2251</v>
      </c>
      <c r="V4097" t="s">
        <v>11826</v>
      </c>
      <c r="W4097">
        <v>29325</v>
      </c>
    </row>
    <row r="4098" spans="1:23" x14ac:dyDescent="0.25">
      <c r="A4098" t="s">
        <v>23947</v>
      </c>
      <c r="B4098">
        <v>1</v>
      </c>
      <c r="C4098" t="s">
        <v>23948</v>
      </c>
      <c r="D4098" t="s">
        <v>102</v>
      </c>
      <c r="F4098" t="s">
        <v>6231</v>
      </c>
      <c r="G4098">
        <v>82</v>
      </c>
      <c r="H4098" t="s">
        <v>6260</v>
      </c>
      <c r="I4098" t="s">
        <v>23948</v>
      </c>
      <c r="J4098">
        <v>16383</v>
      </c>
      <c r="K4098">
        <v>1</v>
      </c>
      <c r="L4098" t="s">
        <v>23949</v>
      </c>
      <c r="M4098" t="s">
        <v>6317</v>
      </c>
      <c r="N4098">
        <v>31</v>
      </c>
      <c r="O4098" t="s">
        <v>23950</v>
      </c>
      <c r="P4098" t="s">
        <v>102</v>
      </c>
      <c r="R4098">
        <v>17307</v>
      </c>
      <c r="T4098" t="s">
        <v>6396</v>
      </c>
      <c r="V4098" t="s">
        <v>23951</v>
      </c>
      <c r="W4098">
        <v>28143</v>
      </c>
    </row>
    <row r="4099" spans="1:23" x14ac:dyDescent="0.25">
      <c r="A4099" t="s">
        <v>23952</v>
      </c>
      <c r="B4099">
        <v>1</v>
      </c>
      <c r="C4099" t="s">
        <v>23953</v>
      </c>
      <c r="D4099" t="s">
        <v>31</v>
      </c>
      <c r="E4099" t="s">
        <v>23954</v>
      </c>
      <c r="F4099" t="s">
        <v>6199</v>
      </c>
      <c r="G4099">
        <v>32</v>
      </c>
      <c r="H4099" t="s">
        <v>6976</v>
      </c>
      <c r="I4099" t="s">
        <v>23953</v>
      </c>
      <c r="J4099">
        <v>20144</v>
      </c>
      <c r="K4099">
        <v>7</v>
      </c>
      <c r="L4099" t="s">
        <v>6433</v>
      </c>
      <c r="M4099" t="s">
        <v>23955</v>
      </c>
      <c r="N4099">
        <v>30</v>
      </c>
      <c r="O4099" t="s">
        <v>23956</v>
      </c>
      <c r="P4099" t="s">
        <v>31</v>
      </c>
      <c r="R4099">
        <v>3123052</v>
      </c>
      <c r="T4099" t="s">
        <v>6313</v>
      </c>
      <c r="V4099" t="s">
        <v>20703</v>
      </c>
      <c r="W4099">
        <v>31366</v>
      </c>
    </row>
    <row r="4100" spans="1:23" x14ac:dyDescent="0.25">
      <c r="A4100" t="s">
        <v>5596</v>
      </c>
      <c r="B4100">
        <v>1</v>
      </c>
      <c r="C4100" t="s">
        <v>5597</v>
      </c>
      <c r="D4100" t="s">
        <v>64</v>
      </c>
      <c r="E4100" t="s">
        <v>23957</v>
      </c>
      <c r="F4100" t="s">
        <v>6231</v>
      </c>
      <c r="G4100">
        <v>33</v>
      </c>
      <c r="H4100" t="s">
        <v>8955</v>
      </c>
      <c r="I4100" t="s">
        <v>5597</v>
      </c>
      <c r="J4100">
        <v>20741</v>
      </c>
      <c r="K4100">
        <v>3</v>
      </c>
      <c r="L4100" t="s">
        <v>7914</v>
      </c>
      <c r="M4100" t="s">
        <v>7076</v>
      </c>
      <c r="N4100">
        <v>25</v>
      </c>
      <c r="O4100" t="s">
        <v>23958</v>
      </c>
      <c r="P4100" t="s">
        <v>64</v>
      </c>
      <c r="R4100">
        <v>3705353</v>
      </c>
      <c r="T4100" t="s">
        <v>6264</v>
      </c>
      <c r="V4100" t="s">
        <v>13863</v>
      </c>
      <c r="W4100">
        <v>32043</v>
      </c>
    </row>
    <row r="4101" spans="1:23" x14ac:dyDescent="0.25">
      <c r="A4101" t="s">
        <v>23959</v>
      </c>
      <c r="B4101">
        <v>1</v>
      </c>
      <c r="C4101" t="s">
        <v>23960</v>
      </c>
      <c r="D4101" t="s">
        <v>64</v>
      </c>
      <c r="F4101" t="s">
        <v>6199</v>
      </c>
      <c r="G4101">
        <v>0</v>
      </c>
      <c r="H4101" t="s">
        <v>6215</v>
      </c>
      <c r="I4101" t="s">
        <v>23960</v>
      </c>
      <c r="K4101">
        <v>1</v>
      </c>
      <c r="L4101" t="s">
        <v>23961</v>
      </c>
      <c r="M4101" t="s">
        <v>6655</v>
      </c>
      <c r="O4101" t="s">
        <v>23962</v>
      </c>
      <c r="P4101" t="s">
        <v>64</v>
      </c>
      <c r="T4101" t="s">
        <v>6264</v>
      </c>
    </row>
    <row r="4102" spans="1:23" x14ac:dyDescent="0.25">
      <c r="A4102" t="s">
        <v>365</v>
      </c>
      <c r="B4102">
        <v>1</v>
      </c>
      <c r="C4102" t="s">
        <v>23963</v>
      </c>
      <c r="D4102" t="s">
        <v>64</v>
      </c>
      <c r="E4102" t="s">
        <v>23964</v>
      </c>
      <c r="F4102" t="s">
        <v>6199</v>
      </c>
      <c r="G4102">
        <v>34</v>
      </c>
      <c r="H4102" t="s">
        <v>6611</v>
      </c>
      <c r="I4102" t="s">
        <v>23963</v>
      </c>
      <c r="J4102">
        <v>14533</v>
      </c>
      <c r="K4102">
        <v>10</v>
      </c>
      <c r="L4102" t="s">
        <v>7898</v>
      </c>
      <c r="M4102" t="s">
        <v>23965</v>
      </c>
      <c r="N4102">
        <v>32</v>
      </c>
      <c r="O4102" t="s">
        <v>23966</v>
      </c>
      <c r="P4102" t="s">
        <v>64</v>
      </c>
      <c r="R4102">
        <v>14894</v>
      </c>
      <c r="T4102" t="s">
        <v>6313</v>
      </c>
      <c r="V4102" t="s">
        <v>9979</v>
      </c>
      <c r="W4102">
        <v>25816</v>
      </c>
    </row>
    <row r="4103" spans="1:23" x14ac:dyDescent="0.25">
      <c r="A4103" t="s">
        <v>23967</v>
      </c>
      <c r="B4103">
        <v>1</v>
      </c>
      <c r="C4103" t="s">
        <v>6454</v>
      </c>
      <c r="D4103" t="s">
        <v>102</v>
      </c>
      <c r="F4103" t="s">
        <v>6231</v>
      </c>
      <c r="G4103">
        <v>86</v>
      </c>
      <c r="H4103" t="s">
        <v>6697</v>
      </c>
      <c r="I4103" t="s">
        <v>6454</v>
      </c>
      <c r="J4103">
        <v>1904</v>
      </c>
      <c r="K4103">
        <v>7</v>
      </c>
      <c r="L4103" t="s">
        <v>7107</v>
      </c>
      <c r="M4103" t="s">
        <v>23968</v>
      </c>
      <c r="N4103">
        <v>31</v>
      </c>
      <c r="O4103" t="s">
        <v>23969</v>
      </c>
      <c r="P4103" t="s">
        <v>102</v>
      </c>
      <c r="T4103" t="s">
        <v>6324</v>
      </c>
      <c r="V4103" t="s">
        <v>23970</v>
      </c>
    </row>
    <row r="4104" spans="1:23" x14ac:dyDescent="0.25">
      <c r="A4104" t="s">
        <v>23971</v>
      </c>
      <c r="B4104">
        <v>1</v>
      </c>
      <c r="C4104" t="s">
        <v>23972</v>
      </c>
      <c r="D4104" t="s">
        <v>29</v>
      </c>
      <c r="E4104" t="s">
        <v>23973</v>
      </c>
      <c r="F4104" t="s">
        <v>6231</v>
      </c>
      <c r="G4104">
        <v>6</v>
      </c>
      <c r="H4104" t="s">
        <v>6807</v>
      </c>
      <c r="I4104" t="s">
        <v>23972</v>
      </c>
      <c r="J4104">
        <v>20209</v>
      </c>
      <c r="K4104">
        <v>4</v>
      </c>
      <c r="L4104" t="s">
        <v>7603</v>
      </c>
      <c r="M4104" t="s">
        <v>23974</v>
      </c>
      <c r="N4104">
        <v>27</v>
      </c>
      <c r="O4104" t="s">
        <v>23975</v>
      </c>
      <c r="P4104" t="s">
        <v>29</v>
      </c>
      <c r="R4104">
        <v>3050022</v>
      </c>
      <c r="T4104" t="s">
        <v>6227</v>
      </c>
      <c r="V4104" t="s">
        <v>8223</v>
      </c>
      <c r="W4104">
        <v>31308</v>
      </c>
    </row>
    <row r="4105" spans="1:23" x14ac:dyDescent="0.25">
      <c r="A4105" t="s">
        <v>1494</v>
      </c>
      <c r="B4105">
        <v>1</v>
      </c>
      <c r="C4105" t="s">
        <v>1493</v>
      </c>
      <c r="D4105" t="s">
        <v>29</v>
      </c>
      <c r="F4105" t="s">
        <v>6199</v>
      </c>
      <c r="G4105">
        <v>7</v>
      </c>
      <c r="H4105" t="s">
        <v>6239</v>
      </c>
      <c r="I4105" t="s">
        <v>1493</v>
      </c>
      <c r="J4105">
        <v>23239</v>
      </c>
      <c r="K4105">
        <v>3</v>
      </c>
      <c r="L4105" t="s">
        <v>7207</v>
      </c>
      <c r="M4105" t="s">
        <v>23976</v>
      </c>
      <c r="N4105">
        <v>24</v>
      </c>
      <c r="O4105" t="s">
        <v>23977</v>
      </c>
      <c r="P4105" t="s">
        <v>29</v>
      </c>
      <c r="S4105">
        <v>1</v>
      </c>
      <c r="T4105" t="s">
        <v>6204</v>
      </c>
      <c r="U4105" t="s">
        <v>2219</v>
      </c>
      <c r="V4105" t="s">
        <v>23978</v>
      </c>
    </row>
    <row r="4106" spans="1:23" x14ac:dyDescent="0.25">
      <c r="A4106" t="s">
        <v>23979</v>
      </c>
      <c r="B4106">
        <v>1</v>
      </c>
      <c r="C4106" t="s">
        <v>23980</v>
      </c>
      <c r="D4106" t="s">
        <v>126</v>
      </c>
      <c r="F4106" t="s">
        <v>6231</v>
      </c>
      <c r="G4106">
        <v>81</v>
      </c>
      <c r="H4106" t="s">
        <v>6208</v>
      </c>
      <c r="I4106" t="s">
        <v>23980</v>
      </c>
      <c r="J4106">
        <v>7692</v>
      </c>
      <c r="K4106">
        <v>6</v>
      </c>
      <c r="L4106" t="s">
        <v>9356</v>
      </c>
      <c r="M4106" t="s">
        <v>23981</v>
      </c>
      <c r="N4106">
        <v>32</v>
      </c>
      <c r="O4106" t="s">
        <v>23982</v>
      </c>
      <c r="P4106" t="s">
        <v>126</v>
      </c>
      <c r="T4106" t="s">
        <v>6249</v>
      </c>
      <c r="V4106" t="s">
        <v>23983</v>
      </c>
    </row>
    <row r="4107" spans="1:23" x14ac:dyDescent="0.25">
      <c r="A4107" t="s">
        <v>23984</v>
      </c>
      <c r="B4107">
        <v>1</v>
      </c>
      <c r="C4107" t="s">
        <v>23985</v>
      </c>
      <c r="D4107" t="s">
        <v>6787</v>
      </c>
      <c r="E4107" t="s">
        <v>23986</v>
      </c>
      <c r="F4107" t="s">
        <v>6199</v>
      </c>
      <c r="G4107">
        <v>0</v>
      </c>
      <c r="H4107" t="s">
        <v>6208</v>
      </c>
      <c r="I4107" t="s">
        <v>23985</v>
      </c>
      <c r="J4107">
        <v>20092</v>
      </c>
      <c r="K4107">
        <v>4</v>
      </c>
      <c r="L4107" t="s">
        <v>6801</v>
      </c>
      <c r="M4107" t="s">
        <v>23987</v>
      </c>
      <c r="N4107">
        <v>27</v>
      </c>
      <c r="O4107" t="s">
        <v>23988</v>
      </c>
      <c r="P4107" t="s">
        <v>64</v>
      </c>
      <c r="R4107">
        <v>3075100</v>
      </c>
      <c r="T4107" t="s">
        <v>6212</v>
      </c>
      <c r="V4107" t="s">
        <v>23989</v>
      </c>
      <c r="W4107">
        <v>31341</v>
      </c>
    </row>
    <row r="4108" spans="1:23" x14ac:dyDescent="0.25">
      <c r="A4108" t="s">
        <v>118</v>
      </c>
      <c r="B4108">
        <v>1</v>
      </c>
      <c r="C4108" t="s">
        <v>5177</v>
      </c>
      <c r="D4108" t="s">
        <v>102</v>
      </c>
      <c r="E4108" t="s">
        <v>23990</v>
      </c>
      <c r="F4108" t="s">
        <v>6199</v>
      </c>
      <c r="G4108">
        <v>13</v>
      </c>
      <c r="H4108" t="s">
        <v>6276</v>
      </c>
      <c r="I4108" t="s">
        <v>5177</v>
      </c>
      <c r="J4108">
        <v>17960</v>
      </c>
      <c r="K4108">
        <v>8</v>
      </c>
      <c r="L4108" t="s">
        <v>6433</v>
      </c>
      <c r="M4108" t="s">
        <v>6452</v>
      </c>
      <c r="N4108">
        <v>31</v>
      </c>
      <c r="O4108" t="s">
        <v>23991</v>
      </c>
      <c r="P4108" t="s">
        <v>102</v>
      </c>
      <c r="R4108">
        <v>2976316</v>
      </c>
      <c r="T4108" t="s">
        <v>6204</v>
      </c>
      <c r="V4108" t="s">
        <v>18641</v>
      </c>
      <c r="W4108">
        <v>29281</v>
      </c>
    </row>
    <row r="4109" spans="1:23" x14ac:dyDescent="0.25">
      <c r="A4109" t="s">
        <v>23992</v>
      </c>
      <c r="B4109">
        <v>1</v>
      </c>
      <c r="C4109" t="s">
        <v>23993</v>
      </c>
      <c r="D4109" t="s">
        <v>6610</v>
      </c>
      <c r="E4109" t="s">
        <v>23994</v>
      </c>
      <c r="F4109" t="s">
        <v>6199</v>
      </c>
      <c r="G4109">
        <v>10</v>
      </c>
      <c r="H4109" t="s">
        <v>6697</v>
      </c>
      <c r="I4109" t="s">
        <v>23993</v>
      </c>
      <c r="J4109">
        <v>17286</v>
      </c>
      <c r="K4109">
        <v>11</v>
      </c>
      <c r="L4109" t="s">
        <v>6433</v>
      </c>
      <c r="M4109" t="s">
        <v>23995</v>
      </c>
      <c r="N4109">
        <v>32</v>
      </c>
      <c r="O4109" t="s">
        <v>23996</v>
      </c>
      <c r="P4109" t="s">
        <v>13144</v>
      </c>
      <c r="R4109">
        <v>17475</v>
      </c>
      <c r="T4109" t="s">
        <v>6346</v>
      </c>
      <c r="V4109" t="s">
        <v>23997</v>
      </c>
      <c r="W4109">
        <v>28292</v>
      </c>
    </row>
    <row r="4110" spans="1:23" x14ac:dyDescent="0.25">
      <c r="A4110" t="s">
        <v>23998</v>
      </c>
      <c r="B4110">
        <v>1</v>
      </c>
      <c r="C4110" t="s">
        <v>23999</v>
      </c>
      <c r="D4110" t="s">
        <v>102</v>
      </c>
      <c r="F4110" t="s">
        <v>6199</v>
      </c>
      <c r="H4110" t="s">
        <v>8162</v>
      </c>
      <c r="I4110" t="s">
        <v>23999</v>
      </c>
      <c r="K4110">
        <v>0</v>
      </c>
      <c r="L4110" t="s">
        <v>20835</v>
      </c>
      <c r="M4110" t="s">
        <v>24000</v>
      </c>
      <c r="O4110" t="s">
        <v>24001</v>
      </c>
      <c r="P4110" t="s">
        <v>102</v>
      </c>
      <c r="T4110" t="s">
        <v>6454</v>
      </c>
    </row>
    <row r="4111" spans="1:23" x14ac:dyDescent="0.25">
      <c r="A4111" t="s">
        <v>1939</v>
      </c>
      <c r="B4111">
        <v>1</v>
      </c>
      <c r="C4111" t="s">
        <v>2638</v>
      </c>
      <c r="D4111" t="s">
        <v>126</v>
      </c>
      <c r="F4111" t="s">
        <v>6199</v>
      </c>
      <c r="G4111">
        <v>84</v>
      </c>
      <c r="H4111" t="s">
        <v>6200</v>
      </c>
      <c r="I4111" t="s">
        <v>2638</v>
      </c>
      <c r="J4111">
        <v>24449</v>
      </c>
      <c r="K4111">
        <v>3</v>
      </c>
      <c r="L4111" t="s">
        <v>6913</v>
      </c>
      <c r="M4111" t="s">
        <v>10901</v>
      </c>
      <c r="N4111">
        <v>25</v>
      </c>
      <c r="O4111" t="s">
        <v>24002</v>
      </c>
      <c r="P4111" t="s">
        <v>126</v>
      </c>
      <c r="S4111">
        <v>2</v>
      </c>
      <c r="T4111" t="s">
        <v>6204</v>
      </c>
      <c r="U4111" t="s">
        <v>2251</v>
      </c>
      <c r="V4111" t="s">
        <v>24003</v>
      </c>
    </row>
    <row r="4112" spans="1:23" x14ac:dyDescent="0.25">
      <c r="A4112" t="s">
        <v>24004</v>
      </c>
      <c r="B4112">
        <v>1</v>
      </c>
      <c r="C4112" t="s">
        <v>24005</v>
      </c>
      <c r="D4112" t="s">
        <v>102</v>
      </c>
      <c r="F4112" t="s">
        <v>6199</v>
      </c>
      <c r="G4112">
        <v>82</v>
      </c>
      <c r="H4112" t="s">
        <v>6410</v>
      </c>
      <c r="I4112" t="s">
        <v>24005</v>
      </c>
      <c r="J4112">
        <v>21967</v>
      </c>
      <c r="K4112">
        <v>3</v>
      </c>
      <c r="L4112" t="s">
        <v>7832</v>
      </c>
      <c r="M4112" t="s">
        <v>24006</v>
      </c>
      <c r="N4112">
        <v>24</v>
      </c>
      <c r="O4112" t="s">
        <v>24007</v>
      </c>
      <c r="P4112" t="s">
        <v>102</v>
      </c>
      <c r="R4112">
        <v>4248504</v>
      </c>
      <c r="T4112" t="s">
        <v>6212</v>
      </c>
      <c r="V4112" t="s">
        <v>24008</v>
      </c>
      <c r="W4112">
        <v>32841</v>
      </c>
    </row>
    <row r="4113" spans="1:23" x14ac:dyDescent="0.25">
      <c r="A4113" t="s">
        <v>24009</v>
      </c>
      <c r="B4113">
        <v>1</v>
      </c>
      <c r="C4113" t="s">
        <v>24010</v>
      </c>
      <c r="D4113" t="s">
        <v>64</v>
      </c>
      <c r="F4113" t="s">
        <v>6199</v>
      </c>
      <c r="G4113">
        <v>0</v>
      </c>
      <c r="H4113" t="s">
        <v>7411</v>
      </c>
      <c r="I4113" t="s">
        <v>24010</v>
      </c>
      <c r="K4113">
        <v>1</v>
      </c>
      <c r="L4113" t="s">
        <v>24011</v>
      </c>
      <c r="M4113" t="s">
        <v>24012</v>
      </c>
      <c r="O4113" t="s">
        <v>24013</v>
      </c>
      <c r="P4113" t="s">
        <v>64</v>
      </c>
      <c r="T4113" t="s">
        <v>6264</v>
      </c>
    </row>
    <row r="4114" spans="1:23" x14ac:dyDescent="0.25">
      <c r="A4114" t="s">
        <v>380</v>
      </c>
      <c r="B4114">
        <v>1</v>
      </c>
      <c r="C4114" t="s">
        <v>24014</v>
      </c>
      <c r="D4114" t="s">
        <v>64</v>
      </c>
      <c r="E4114" t="s">
        <v>24015</v>
      </c>
      <c r="F4114" t="s">
        <v>6199</v>
      </c>
      <c r="G4114">
        <v>0</v>
      </c>
      <c r="H4114" t="s">
        <v>6260</v>
      </c>
      <c r="I4114" t="s">
        <v>24014</v>
      </c>
      <c r="J4114">
        <v>19032</v>
      </c>
      <c r="K4114">
        <v>5</v>
      </c>
      <c r="L4114" t="s">
        <v>7171</v>
      </c>
      <c r="M4114" t="s">
        <v>12323</v>
      </c>
      <c r="N4114">
        <v>27</v>
      </c>
      <c r="O4114" t="s">
        <v>24016</v>
      </c>
      <c r="P4114" t="s">
        <v>64</v>
      </c>
      <c r="R4114">
        <v>3039723</v>
      </c>
      <c r="T4114" t="s">
        <v>6346</v>
      </c>
      <c r="V4114" t="s">
        <v>11677</v>
      </c>
      <c r="W4114">
        <v>30292</v>
      </c>
    </row>
    <row r="4115" spans="1:23" x14ac:dyDescent="0.25">
      <c r="A4115" t="s">
        <v>441</v>
      </c>
      <c r="B4115">
        <v>1</v>
      </c>
      <c r="C4115" t="s">
        <v>24017</v>
      </c>
      <c r="D4115" t="s">
        <v>126</v>
      </c>
      <c r="E4115" t="s">
        <v>24018</v>
      </c>
      <c r="F4115" t="s">
        <v>6231</v>
      </c>
      <c r="G4115">
        <v>86</v>
      </c>
      <c r="H4115" t="s">
        <v>6585</v>
      </c>
      <c r="I4115" t="s">
        <v>24017</v>
      </c>
      <c r="J4115">
        <v>16238</v>
      </c>
      <c r="K4115">
        <v>8</v>
      </c>
      <c r="L4115" t="s">
        <v>9641</v>
      </c>
      <c r="M4115" t="s">
        <v>24019</v>
      </c>
      <c r="N4115">
        <v>29</v>
      </c>
      <c r="O4115" t="s">
        <v>24020</v>
      </c>
      <c r="P4115" t="s">
        <v>126</v>
      </c>
      <c r="R4115">
        <v>17091</v>
      </c>
      <c r="T4115" t="s">
        <v>6355</v>
      </c>
      <c r="V4115" t="s">
        <v>14938</v>
      </c>
      <c r="W4115">
        <v>27914</v>
      </c>
    </row>
    <row r="4116" spans="1:23" x14ac:dyDescent="0.25">
      <c r="A4116" t="s">
        <v>24021</v>
      </c>
      <c r="B4116">
        <v>1</v>
      </c>
      <c r="C4116" t="s">
        <v>24022</v>
      </c>
      <c r="D4116" t="s">
        <v>64</v>
      </c>
      <c r="F4116" t="s">
        <v>6199</v>
      </c>
      <c r="G4116">
        <v>49</v>
      </c>
      <c r="H4116" t="s">
        <v>7411</v>
      </c>
      <c r="I4116" t="s">
        <v>24022</v>
      </c>
      <c r="J4116">
        <v>28577</v>
      </c>
      <c r="K4116">
        <v>0</v>
      </c>
      <c r="L4116" t="s">
        <v>8260</v>
      </c>
      <c r="M4116" t="s">
        <v>24023</v>
      </c>
      <c r="O4116" t="s">
        <v>24024</v>
      </c>
      <c r="P4116" t="s">
        <v>64</v>
      </c>
      <c r="T4116" t="s">
        <v>6264</v>
      </c>
      <c r="U4116" t="s">
        <v>94</v>
      </c>
    </row>
    <row r="4117" spans="1:23" x14ac:dyDescent="0.25">
      <c r="A4117" t="s">
        <v>419</v>
      </c>
      <c r="B4117">
        <v>1</v>
      </c>
      <c r="C4117" t="s">
        <v>2863</v>
      </c>
      <c r="D4117" t="s">
        <v>29</v>
      </c>
      <c r="E4117" t="s">
        <v>24025</v>
      </c>
      <c r="F4117" t="s">
        <v>6199</v>
      </c>
      <c r="G4117">
        <v>2</v>
      </c>
      <c r="H4117" t="s">
        <v>7921</v>
      </c>
      <c r="I4117" t="s">
        <v>2863</v>
      </c>
      <c r="J4117">
        <v>19850</v>
      </c>
      <c r="K4117">
        <v>8</v>
      </c>
      <c r="L4117" t="s">
        <v>9474</v>
      </c>
      <c r="M4117" t="s">
        <v>12634</v>
      </c>
      <c r="N4117">
        <v>31</v>
      </c>
      <c r="O4117" t="s">
        <v>24026</v>
      </c>
      <c r="P4117" t="s">
        <v>29</v>
      </c>
      <c r="R4117">
        <v>3116407</v>
      </c>
      <c r="S4117">
        <v>2</v>
      </c>
      <c r="T4117" t="s">
        <v>6355</v>
      </c>
      <c r="U4117" t="s">
        <v>2236</v>
      </c>
      <c r="V4117" t="s">
        <v>13329</v>
      </c>
      <c r="W4117">
        <v>31046</v>
      </c>
    </row>
    <row r="4118" spans="1:23" x14ac:dyDescent="0.25">
      <c r="A4118" t="s">
        <v>24027</v>
      </c>
      <c r="B4118">
        <v>1</v>
      </c>
      <c r="C4118" t="s">
        <v>24028</v>
      </c>
      <c r="D4118" t="s">
        <v>64</v>
      </c>
      <c r="F4118" t="s">
        <v>6199</v>
      </c>
      <c r="H4118" t="s">
        <v>6837</v>
      </c>
      <c r="I4118" t="s">
        <v>24028</v>
      </c>
      <c r="K4118">
        <v>1</v>
      </c>
      <c r="L4118" t="s">
        <v>14371</v>
      </c>
      <c r="M4118" t="s">
        <v>7386</v>
      </c>
      <c r="N4118">
        <v>24</v>
      </c>
      <c r="O4118" t="s">
        <v>24029</v>
      </c>
      <c r="P4118" t="s">
        <v>64</v>
      </c>
      <c r="T4118" t="s">
        <v>6446</v>
      </c>
      <c r="V4118" t="s">
        <v>24030</v>
      </c>
    </row>
    <row r="4119" spans="1:23" x14ac:dyDescent="0.25">
      <c r="A4119" t="s">
        <v>24031</v>
      </c>
      <c r="B4119">
        <v>1</v>
      </c>
      <c r="C4119" t="s">
        <v>24032</v>
      </c>
      <c r="D4119" t="s">
        <v>102</v>
      </c>
      <c r="F4119" t="s">
        <v>6199</v>
      </c>
      <c r="H4119" t="s">
        <v>6252</v>
      </c>
      <c r="I4119" t="s">
        <v>24032</v>
      </c>
      <c r="K4119">
        <v>1</v>
      </c>
      <c r="L4119" t="s">
        <v>24033</v>
      </c>
      <c r="M4119" t="s">
        <v>8789</v>
      </c>
      <c r="N4119">
        <v>24</v>
      </c>
      <c r="O4119" t="s">
        <v>24034</v>
      </c>
      <c r="P4119" t="s">
        <v>102</v>
      </c>
      <c r="T4119" t="s">
        <v>6446</v>
      </c>
      <c r="V4119" t="s">
        <v>24035</v>
      </c>
    </row>
    <row r="4120" spans="1:23" x14ac:dyDescent="0.25">
      <c r="A4120" t="s">
        <v>575</v>
      </c>
      <c r="B4120">
        <v>1</v>
      </c>
      <c r="C4120" t="s">
        <v>24036</v>
      </c>
      <c r="D4120" t="s">
        <v>31</v>
      </c>
      <c r="F4120" t="s">
        <v>6231</v>
      </c>
      <c r="G4120">
        <v>3</v>
      </c>
      <c r="H4120" t="s">
        <v>6336</v>
      </c>
      <c r="I4120" t="s">
        <v>24036</v>
      </c>
      <c r="J4120">
        <v>17151</v>
      </c>
      <c r="K4120">
        <v>5</v>
      </c>
      <c r="L4120" t="s">
        <v>6560</v>
      </c>
      <c r="M4120" t="s">
        <v>11304</v>
      </c>
      <c r="N4120">
        <v>27</v>
      </c>
      <c r="O4120" t="s">
        <v>24037</v>
      </c>
      <c r="P4120" t="s">
        <v>31</v>
      </c>
      <c r="R4120">
        <v>3893609</v>
      </c>
      <c r="T4120" t="s">
        <v>6371</v>
      </c>
      <c r="V4120" t="s">
        <v>24038</v>
      </c>
      <c r="W4120">
        <v>28907</v>
      </c>
    </row>
    <row r="4121" spans="1:23" x14ac:dyDescent="0.25">
      <c r="A4121" t="s">
        <v>24039</v>
      </c>
      <c r="B4121">
        <v>1</v>
      </c>
      <c r="C4121" t="s">
        <v>24040</v>
      </c>
      <c r="D4121" t="s">
        <v>29</v>
      </c>
      <c r="F4121" t="s">
        <v>6231</v>
      </c>
      <c r="G4121">
        <v>0</v>
      </c>
      <c r="H4121" t="s">
        <v>7069</v>
      </c>
      <c r="I4121" t="s">
        <v>24040</v>
      </c>
      <c r="J4121">
        <v>17857</v>
      </c>
      <c r="K4121">
        <v>1</v>
      </c>
      <c r="L4121" t="s">
        <v>24041</v>
      </c>
      <c r="M4121" t="s">
        <v>6790</v>
      </c>
      <c r="N4121">
        <v>30</v>
      </c>
      <c r="O4121" t="s">
        <v>24042</v>
      </c>
      <c r="P4121" t="s">
        <v>29</v>
      </c>
      <c r="R4121">
        <v>14275</v>
      </c>
      <c r="T4121" t="s">
        <v>6742</v>
      </c>
      <c r="V4121" t="s">
        <v>21726</v>
      </c>
      <c r="W4121">
        <v>25046</v>
      </c>
    </row>
    <row r="4122" spans="1:23" x14ac:dyDescent="0.25">
      <c r="A4122" t="s">
        <v>24043</v>
      </c>
      <c r="B4122">
        <v>1</v>
      </c>
      <c r="C4122" t="s">
        <v>24044</v>
      </c>
      <c r="D4122" t="s">
        <v>102</v>
      </c>
      <c r="F4122" t="s">
        <v>6199</v>
      </c>
      <c r="G4122">
        <v>82</v>
      </c>
      <c r="H4122" t="s">
        <v>6232</v>
      </c>
      <c r="I4122" t="s">
        <v>24044</v>
      </c>
      <c r="K4122">
        <v>1</v>
      </c>
      <c r="L4122" t="s">
        <v>24045</v>
      </c>
      <c r="M4122" t="s">
        <v>6598</v>
      </c>
      <c r="N4122">
        <v>24</v>
      </c>
      <c r="O4122" t="s">
        <v>24046</v>
      </c>
      <c r="P4122" t="s">
        <v>102</v>
      </c>
      <c r="T4122" t="s">
        <v>6355</v>
      </c>
      <c r="V4122" t="s">
        <v>24047</v>
      </c>
    </row>
    <row r="4123" spans="1:23" x14ac:dyDescent="0.25">
      <c r="A4123" t="s">
        <v>24048</v>
      </c>
      <c r="B4123">
        <v>1</v>
      </c>
      <c r="C4123" t="s">
        <v>24049</v>
      </c>
      <c r="D4123" t="s">
        <v>31</v>
      </c>
      <c r="F4123" t="s">
        <v>6231</v>
      </c>
      <c r="G4123">
        <v>6</v>
      </c>
      <c r="H4123" t="s">
        <v>11903</v>
      </c>
      <c r="I4123" t="s">
        <v>24049</v>
      </c>
      <c r="J4123">
        <v>17901</v>
      </c>
      <c r="K4123">
        <v>1</v>
      </c>
      <c r="L4123" t="s">
        <v>24050</v>
      </c>
      <c r="M4123" t="s">
        <v>18990</v>
      </c>
      <c r="N4123">
        <v>31</v>
      </c>
      <c r="O4123" t="s">
        <v>24051</v>
      </c>
      <c r="P4123" t="s">
        <v>31</v>
      </c>
      <c r="R4123">
        <v>13024</v>
      </c>
      <c r="T4123" t="s">
        <v>6385</v>
      </c>
      <c r="V4123" t="s">
        <v>14349</v>
      </c>
      <c r="W4123">
        <v>24747</v>
      </c>
    </row>
    <row r="4124" spans="1:23" x14ac:dyDescent="0.25">
      <c r="A4124" t="s">
        <v>24052</v>
      </c>
      <c r="B4124">
        <v>1</v>
      </c>
      <c r="C4124" t="s">
        <v>24053</v>
      </c>
      <c r="D4124" t="s">
        <v>102</v>
      </c>
      <c r="F4124" t="s">
        <v>6199</v>
      </c>
      <c r="G4124">
        <v>86</v>
      </c>
      <c r="H4124" t="s">
        <v>6629</v>
      </c>
      <c r="I4124" t="s">
        <v>24053</v>
      </c>
      <c r="K4124">
        <v>1</v>
      </c>
      <c r="L4124" t="s">
        <v>11112</v>
      </c>
      <c r="M4124" t="s">
        <v>11961</v>
      </c>
      <c r="N4124">
        <v>23</v>
      </c>
      <c r="O4124" t="s">
        <v>24054</v>
      </c>
      <c r="P4124" t="s">
        <v>102</v>
      </c>
      <c r="T4124" t="s">
        <v>6355</v>
      </c>
      <c r="V4124" t="s">
        <v>24055</v>
      </c>
    </row>
    <row r="4125" spans="1:23" x14ac:dyDescent="0.25">
      <c r="A4125" t="s">
        <v>24056</v>
      </c>
      <c r="B4125">
        <v>1</v>
      </c>
      <c r="C4125" t="s">
        <v>24057</v>
      </c>
      <c r="D4125" t="s">
        <v>102</v>
      </c>
      <c r="F4125" t="s">
        <v>6199</v>
      </c>
      <c r="G4125">
        <v>0</v>
      </c>
      <c r="H4125" t="s">
        <v>6629</v>
      </c>
      <c r="I4125" t="s">
        <v>24057</v>
      </c>
      <c r="J4125">
        <v>17825</v>
      </c>
      <c r="K4125">
        <v>6</v>
      </c>
      <c r="L4125" t="s">
        <v>24058</v>
      </c>
      <c r="M4125" t="s">
        <v>6790</v>
      </c>
      <c r="N4125">
        <v>30</v>
      </c>
      <c r="O4125" t="s">
        <v>24059</v>
      </c>
      <c r="P4125" t="s">
        <v>102</v>
      </c>
      <c r="R4125">
        <v>3153437</v>
      </c>
      <c r="T4125" t="s">
        <v>6204</v>
      </c>
      <c r="V4125" t="s">
        <v>24060</v>
      </c>
      <c r="W4125">
        <v>29213</v>
      </c>
    </row>
    <row r="4126" spans="1:23" x14ac:dyDescent="0.25">
      <c r="A4126" t="s">
        <v>958</v>
      </c>
      <c r="B4126">
        <v>1</v>
      </c>
      <c r="C4126" t="s">
        <v>24061</v>
      </c>
      <c r="D4126" t="s">
        <v>29</v>
      </c>
      <c r="E4126" t="s">
        <v>24062</v>
      </c>
      <c r="F4126" t="s">
        <v>6231</v>
      </c>
      <c r="G4126">
        <v>7</v>
      </c>
      <c r="H4126" t="s">
        <v>6208</v>
      </c>
      <c r="I4126" t="s">
        <v>24061</v>
      </c>
      <c r="J4126">
        <v>17971</v>
      </c>
      <c r="K4126">
        <v>6</v>
      </c>
      <c r="L4126" t="s">
        <v>24063</v>
      </c>
      <c r="M4126" t="s">
        <v>6655</v>
      </c>
      <c r="N4126">
        <v>29</v>
      </c>
      <c r="O4126" t="s">
        <v>24064</v>
      </c>
      <c r="P4126" t="s">
        <v>29</v>
      </c>
      <c r="R4126">
        <v>2976299</v>
      </c>
      <c r="T4126" t="s">
        <v>6355</v>
      </c>
      <c r="V4126" t="s">
        <v>10513</v>
      </c>
      <c r="W4126">
        <v>29373</v>
      </c>
    </row>
    <row r="4127" spans="1:23" x14ac:dyDescent="0.25">
      <c r="A4127" t="s">
        <v>360</v>
      </c>
      <c r="B4127">
        <v>1</v>
      </c>
      <c r="C4127" t="s">
        <v>24065</v>
      </c>
      <c r="D4127" t="s">
        <v>102</v>
      </c>
      <c r="E4127" t="s">
        <v>24066</v>
      </c>
      <c r="F4127" t="s">
        <v>6231</v>
      </c>
      <c r="G4127">
        <v>12</v>
      </c>
      <c r="H4127" t="s">
        <v>6232</v>
      </c>
      <c r="I4127" t="s">
        <v>24065</v>
      </c>
      <c r="J4127">
        <v>17964</v>
      </c>
      <c r="K4127">
        <v>6</v>
      </c>
      <c r="L4127" t="s">
        <v>9727</v>
      </c>
      <c r="M4127" t="s">
        <v>7515</v>
      </c>
      <c r="N4127">
        <v>29</v>
      </c>
      <c r="O4127" t="s">
        <v>24067</v>
      </c>
      <c r="P4127" t="s">
        <v>102</v>
      </c>
      <c r="R4127">
        <v>2570987</v>
      </c>
      <c r="T4127" t="s">
        <v>6212</v>
      </c>
      <c r="V4127" t="s">
        <v>24068</v>
      </c>
      <c r="W4127">
        <v>29319</v>
      </c>
    </row>
    <row r="4128" spans="1:23" x14ac:dyDescent="0.25">
      <c r="A4128" t="s">
        <v>24069</v>
      </c>
      <c r="B4128">
        <v>1</v>
      </c>
      <c r="C4128" t="s">
        <v>24070</v>
      </c>
      <c r="D4128" t="s">
        <v>102</v>
      </c>
      <c r="F4128" t="s">
        <v>6199</v>
      </c>
      <c r="G4128">
        <v>0</v>
      </c>
      <c r="H4128" t="s">
        <v>6232</v>
      </c>
      <c r="I4128" t="s">
        <v>24070</v>
      </c>
      <c r="J4128">
        <v>19359</v>
      </c>
      <c r="K4128">
        <v>0</v>
      </c>
      <c r="L4128" t="s">
        <v>24071</v>
      </c>
      <c r="M4128" t="s">
        <v>24072</v>
      </c>
      <c r="O4128" t="s">
        <v>24073</v>
      </c>
      <c r="P4128" t="s">
        <v>102</v>
      </c>
      <c r="T4128" t="s">
        <v>6346</v>
      </c>
      <c r="W4128">
        <v>30680</v>
      </c>
    </row>
    <row r="4129" spans="1:23" x14ac:dyDescent="0.25">
      <c r="A4129" t="s">
        <v>24074</v>
      </c>
      <c r="B4129">
        <v>1</v>
      </c>
      <c r="C4129" t="s">
        <v>24075</v>
      </c>
      <c r="D4129" t="s">
        <v>102</v>
      </c>
      <c r="F4129" t="s">
        <v>6231</v>
      </c>
      <c r="G4129">
        <v>0</v>
      </c>
      <c r="H4129" t="s">
        <v>6976</v>
      </c>
      <c r="I4129" t="s">
        <v>24075</v>
      </c>
      <c r="J4129">
        <v>15328</v>
      </c>
      <c r="K4129">
        <v>12</v>
      </c>
      <c r="L4129" t="s">
        <v>24076</v>
      </c>
      <c r="M4129" t="s">
        <v>9367</v>
      </c>
      <c r="N4129">
        <v>34</v>
      </c>
      <c r="O4129" t="s">
        <v>24077</v>
      </c>
      <c r="P4129" t="s">
        <v>102</v>
      </c>
      <c r="T4129" t="s">
        <v>6446</v>
      </c>
      <c r="V4129" t="s">
        <v>24078</v>
      </c>
    </row>
    <row r="4130" spans="1:23" x14ac:dyDescent="0.25">
      <c r="A4130" t="s">
        <v>792</v>
      </c>
      <c r="B4130">
        <v>1</v>
      </c>
      <c r="C4130" t="s">
        <v>24079</v>
      </c>
      <c r="D4130" t="s">
        <v>102</v>
      </c>
      <c r="E4130" t="s">
        <v>24080</v>
      </c>
      <c r="F4130" t="s">
        <v>6199</v>
      </c>
      <c r="G4130">
        <v>18</v>
      </c>
      <c r="H4130" t="s">
        <v>6336</v>
      </c>
      <c r="I4130" t="s">
        <v>24079</v>
      </c>
      <c r="J4130">
        <v>7651</v>
      </c>
      <c r="K4130">
        <v>16</v>
      </c>
      <c r="L4130" t="s">
        <v>7541</v>
      </c>
      <c r="M4130" t="s">
        <v>24081</v>
      </c>
      <c r="N4130">
        <v>38</v>
      </c>
      <c r="O4130" t="s">
        <v>24082</v>
      </c>
      <c r="P4130" t="s">
        <v>102</v>
      </c>
      <c r="R4130">
        <v>11387</v>
      </c>
      <c r="T4130" t="s">
        <v>6264</v>
      </c>
      <c r="V4130" t="s">
        <v>24083</v>
      </c>
      <c r="W4130">
        <v>8930</v>
      </c>
    </row>
    <row r="4131" spans="1:23" x14ac:dyDescent="0.25">
      <c r="A4131" t="s">
        <v>24084</v>
      </c>
      <c r="B4131">
        <v>1</v>
      </c>
      <c r="C4131" t="s">
        <v>24085</v>
      </c>
      <c r="D4131" t="s">
        <v>64</v>
      </c>
      <c r="F4131" t="s">
        <v>6199</v>
      </c>
      <c r="G4131">
        <v>0</v>
      </c>
      <c r="H4131" t="s">
        <v>6837</v>
      </c>
      <c r="I4131" t="s">
        <v>24085</v>
      </c>
      <c r="J4131">
        <v>21848</v>
      </c>
      <c r="K4131">
        <v>2</v>
      </c>
      <c r="L4131" t="s">
        <v>24086</v>
      </c>
      <c r="M4131" t="s">
        <v>14664</v>
      </c>
      <c r="N4131">
        <v>25</v>
      </c>
      <c r="O4131" t="s">
        <v>24087</v>
      </c>
      <c r="P4131" t="s">
        <v>64</v>
      </c>
      <c r="R4131">
        <v>4042808</v>
      </c>
      <c r="T4131" t="s">
        <v>6346</v>
      </c>
      <c r="V4131" t="s">
        <v>21497</v>
      </c>
      <c r="W4131">
        <v>33179</v>
      </c>
    </row>
    <row r="4132" spans="1:23" x14ac:dyDescent="0.25">
      <c r="A4132" t="s">
        <v>1947</v>
      </c>
      <c r="B4132">
        <v>1</v>
      </c>
      <c r="C4132" t="s">
        <v>2692</v>
      </c>
      <c r="D4132" t="s">
        <v>64</v>
      </c>
      <c r="F4132" t="s">
        <v>6199</v>
      </c>
      <c r="G4132">
        <v>30</v>
      </c>
      <c r="H4132" t="s">
        <v>7391</v>
      </c>
      <c r="I4132" t="s">
        <v>2692</v>
      </c>
      <c r="J4132">
        <v>24178</v>
      </c>
      <c r="K4132">
        <v>3</v>
      </c>
      <c r="L4132" t="s">
        <v>24088</v>
      </c>
      <c r="M4132" t="s">
        <v>24089</v>
      </c>
      <c r="N4132">
        <v>23</v>
      </c>
      <c r="O4132" t="s">
        <v>24090</v>
      </c>
      <c r="P4132" t="s">
        <v>64</v>
      </c>
      <c r="S4132">
        <v>5</v>
      </c>
      <c r="T4132" t="s">
        <v>6313</v>
      </c>
      <c r="U4132" t="s">
        <v>2228</v>
      </c>
      <c r="V4132" t="s">
        <v>16291</v>
      </c>
    </row>
    <row r="4133" spans="1:23" x14ac:dyDescent="0.25">
      <c r="A4133" t="s">
        <v>24091</v>
      </c>
      <c r="B4133">
        <v>1</v>
      </c>
      <c r="C4133" t="s">
        <v>24092</v>
      </c>
      <c r="D4133" t="s">
        <v>64</v>
      </c>
      <c r="F4133" t="s">
        <v>6199</v>
      </c>
      <c r="G4133">
        <v>0</v>
      </c>
      <c r="H4133" t="s">
        <v>5451</v>
      </c>
      <c r="I4133" t="s">
        <v>24092</v>
      </c>
      <c r="K4133">
        <v>1</v>
      </c>
      <c r="L4133" t="s">
        <v>9121</v>
      </c>
      <c r="M4133" t="s">
        <v>8198</v>
      </c>
      <c r="O4133" t="s">
        <v>24093</v>
      </c>
      <c r="P4133" t="s">
        <v>64</v>
      </c>
      <c r="T4133" t="s">
        <v>6454</v>
      </c>
    </row>
    <row r="4134" spans="1:23" x14ac:dyDescent="0.25">
      <c r="A4134" t="s">
        <v>24094</v>
      </c>
      <c r="B4134">
        <v>1</v>
      </c>
      <c r="C4134" t="s">
        <v>24095</v>
      </c>
      <c r="D4134" t="s">
        <v>64</v>
      </c>
      <c r="F4134" t="s">
        <v>6199</v>
      </c>
      <c r="H4134" t="s">
        <v>6629</v>
      </c>
      <c r="I4134" t="s">
        <v>24095</v>
      </c>
      <c r="K4134">
        <v>0</v>
      </c>
      <c r="L4134" t="s">
        <v>24096</v>
      </c>
      <c r="M4134" t="s">
        <v>10707</v>
      </c>
      <c r="O4134" t="s">
        <v>24097</v>
      </c>
      <c r="P4134" t="s">
        <v>64</v>
      </c>
      <c r="T4134" t="s">
        <v>6446</v>
      </c>
    </row>
    <row r="4135" spans="1:23" x14ac:dyDescent="0.25">
      <c r="A4135" t="s">
        <v>24098</v>
      </c>
      <c r="B4135">
        <v>1</v>
      </c>
      <c r="C4135" t="s">
        <v>24099</v>
      </c>
      <c r="D4135" t="s">
        <v>64</v>
      </c>
      <c r="E4135" t="s">
        <v>24100</v>
      </c>
      <c r="F4135" t="s">
        <v>6199</v>
      </c>
      <c r="G4135">
        <v>34</v>
      </c>
      <c r="H4135" t="s">
        <v>7189</v>
      </c>
      <c r="I4135" t="s">
        <v>24099</v>
      </c>
      <c r="J4135">
        <v>21391</v>
      </c>
      <c r="K4135">
        <v>3</v>
      </c>
      <c r="L4135" t="s">
        <v>11941</v>
      </c>
      <c r="M4135" t="s">
        <v>24101</v>
      </c>
      <c r="N4135">
        <v>24</v>
      </c>
      <c r="O4135" t="s">
        <v>24102</v>
      </c>
      <c r="P4135" t="s">
        <v>64</v>
      </c>
      <c r="R4135">
        <v>3916451</v>
      </c>
      <c r="T4135" t="s">
        <v>6346</v>
      </c>
      <c r="V4135" t="s">
        <v>24103</v>
      </c>
      <c r="W4135">
        <v>32579</v>
      </c>
    </row>
    <row r="4136" spans="1:23" x14ac:dyDescent="0.25">
      <c r="A4136" t="s">
        <v>24104</v>
      </c>
      <c r="B4136">
        <v>1</v>
      </c>
      <c r="C4136" t="s">
        <v>24105</v>
      </c>
      <c r="D4136" t="s">
        <v>126</v>
      </c>
      <c r="F4136" t="s">
        <v>6199</v>
      </c>
      <c r="H4136" t="s">
        <v>6947</v>
      </c>
      <c r="I4136" t="s">
        <v>24105</v>
      </c>
      <c r="K4136">
        <v>1</v>
      </c>
      <c r="L4136" t="s">
        <v>6919</v>
      </c>
      <c r="M4136" t="s">
        <v>24106</v>
      </c>
      <c r="N4136">
        <v>25</v>
      </c>
      <c r="O4136" t="s">
        <v>24107</v>
      </c>
      <c r="P4136" t="s">
        <v>126</v>
      </c>
      <c r="T4136" t="s">
        <v>6204</v>
      </c>
      <c r="V4136" t="s">
        <v>24108</v>
      </c>
    </row>
    <row r="4137" spans="1:23" x14ac:dyDescent="0.25">
      <c r="A4137" t="s">
        <v>825</v>
      </c>
      <c r="B4137">
        <v>1</v>
      </c>
      <c r="C4137" t="s">
        <v>24109</v>
      </c>
      <c r="D4137" t="s">
        <v>102</v>
      </c>
      <c r="E4137" t="s">
        <v>24110</v>
      </c>
      <c r="F4137" t="s">
        <v>6925</v>
      </c>
      <c r="G4137">
        <v>84</v>
      </c>
      <c r="H4137" t="s">
        <v>6232</v>
      </c>
      <c r="I4137" t="s">
        <v>24109</v>
      </c>
      <c r="J4137">
        <v>15141</v>
      </c>
      <c r="K4137">
        <v>7</v>
      </c>
      <c r="L4137" t="s">
        <v>6989</v>
      </c>
      <c r="M4137" t="s">
        <v>6790</v>
      </c>
      <c r="N4137">
        <v>31</v>
      </c>
      <c r="O4137" t="s">
        <v>24111</v>
      </c>
      <c r="P4137" t="s">
        <v>102</v>
      </c>
      <c r="R4137">
        <v>15885</v>
      </c>
      <c r="T4137" t="s">
        <v>6249</v>
      </c>
      <c r="V4137" t="s">
        <v>24112</v>
      </c>
      <c r="W4137">
        <v>26839</v>
      </c>
    </row>
    <row r="4138" spans="1:23" x14ac:dyDescent="0.25">
      <c r="A4138" t="s">
        <v>24113</v>
      </c>
      <c r="B4138">
        <v>1</v>
      </c>
      <c r="C4138" t="s">
        <v>24114</v>
      </c>
      <c r="D4138" t="s">
        <v>126</v>
      </c>
      <c r="F4138" t="s">
        <v>6231</v>
      </c>
      <c r="G4138">
        <v>46</v>
      </c>
      <c r="H4138" t="s">
        <v>6956</v>
      </c>
      <c r="I4138" t="s">
        <v>24114</v>
      </c>
      <c r="J4138">
        <v>21676</v>
      </c>
      <c r="K4138">
        <v>3</v>
      </c>
      <c r="L4138" t="s">
        <v>8946</v>
      </c>
      <c r="M4138" t="s">
        <v>24115</v>
      </c>
      <c r="N4138">
        <v>26</v>
      </c>
      <c r="O4138" t="s">
        <v>24116</v>
      </c>
      <c r="P4138" t="s">
        <v>126</v>
      </c>
      <c r="R4138">
        <v>3915772</v>
      </c>
      <c r="T4138" t="s">
        <v>6227</v>
      </c>
      <c r="V4138" t="s">
        <v>24117</v>
      </c>
      <c r="W4138">
        <v>33064</v>
      </c>
    </row>
    <row r="4139" spans="1:23" x14ac:dyDescent="0.25">
      <c r="A4139" t="s">
        <v>676</v>
      </c>
      <c r="B4139">
        <v>1</v>
      </c>
      <c r="C4139" t="s">
        <v>24118</v>
      </c>
      <c r="D4139" t="s">
        <v>102</v>
      </c>
      <c r="E4139" t="s">
        <v>24119</v>
      </c>
      <c r="F4139" t="s">
        <v>6199</v>
      </c>
      <c r="G4139">
        <v>10</v>
      </c>
      <c r="H4139" t="s">
        <v>6260</v>
      </c>
      <c r="I4139" t="s">
        <v>24118</v>
      </c>
      <c r="J4139">
        <v>18141</v>
      </c>
      <c r="K4139">
        <v>6</v>
      </c>
      <c r="L4139" t="s">
        <v>7462</v>
      </c>
      <c r="M4139" t="s">
        <v>24120</v>
      </c>
      <c r="N4139">
        <v>28</v>
      </c>
      <c r="O4139" t="s">
        <v>24121</v>
      </c>
      <c r="P4139" t="s">
        <v>102</v>
      </c>
      <c r="R4139">
        <v>2577190</v>
      </c>
      <c r="T4139" t="s">
        <v>6212</v>
      </c>
      <c r="V4139" t="s">
        <v>24122</v>
      </c>
      <c r="W4139">
        <v>29459</v>
      </c>
    </row>
    <row r="4140" spans="1:23" x14ac:dyDescent="0.25">
      <c r="A4140" t="s">
        <v>24123</v>
      </c>
      <c r="B4140">
        <v>1</v>
      </c>
      <c r="C4140" t="s">
        <v>24124</v>
      </c>
      <c r="D4140" t="s">
        <v>31</v>
      </c>
      <c r="F4140" t="s">
        <v>6199</v>
      </c>
      <c r="G4140">
        <v>14</v>
      </c>
      <c r="H4140" t="s">
        <v>6611</v>
      </c>
      <c r="I4140" t="s">
        <v>24124</v>
      </c>
      <c r="K4140">
        <v>1</v>
      </c>
      <c r="L4140" t="s">
        <v>6778</v>
      </c>
      <c r="M4140" t="s">
        <v>24125</v>
      </c>
      <c r="N4140">
        <v>25</v>
      </c>
      <c r="O4140" t="s">
        <v>24126</v>
      </c>
      <c r="P4140" t="s">
        <v>31</v>
      </c>
      <c r="T4140" t="s">
        <v>6219</v>
      </c>
      <c r="V4140" t="s">
        <v>24127</v>
      </c>
    </row>
    <row r="4141" spans="1:23" x14ac:dyDescent="0.25">
      <c r="A4141" t="s">
        <v>24128</v>
      </c>
      <c r="B4141">
        <v>1</v>
      </c>
      <c r="C4141" t="s">
        <v>24129</v>
      </c>
      <c r="D4141" t="s">
        <v>102</v>
      </c>
      <c r="F4141" t="s">
        <v>6231</v>
      </c>
      <c r="G4141">
        <v>88</v>
      </c>
      <c r="H4141" t="s">
        <v>7768</v>
      </c>
      <c r="I4141" t="s">
        <v>24129</v>
      </c>
      <c r="K4141">
        <v>3</v>
      </c>
      <c r="L4141" t="s">
        <v>6321</v>
      </c>
      <c r="M4141" t="s">
        <v>6790</v>
      </c>
      <c r="N4141">
        <v>26</v>
      </c>
      <c r="O4141" t="s">
        <v>24130</v>
      </c>
      <c r="P4141" t="s">
        <v>102</v>
      </c>
      <c r="T4141" t="s">
        <v>6219</v>
      </c>
      <c r="V4141" t="s">
        <v>24131</v>
      </c>
    </row>
    <row r="4142" spans="1:23" x14ac:dyDescent="0.25">
      <c r="A4142" t="s">
        <v>24132</v>
      </c>
      <c r="B4142">
        <v>1</v>
      </c>
      <c r="C4142" t="s">
        <v>24133</v>
      </c>
      <c r="D4142" t="s">
        <v>102</v>
      </c>
      <c r="F4142" t="s">
        <v>6199</v>
      </c>
      <c r="G4142">
        <v>0</v>
      </c>
      <c r="H4142" t="s">
        <v>7391</v>
      </c>
      <c r="I4142" t="s">
        <v>24133</v>
      </c>
      <c r="J4142">
        <v>21335</v>
      </c>
      <c r="K4142">
        <v>3</v>
      </c>
      <c r="L4142" t="s">
        <v>7570</v>
      </c>
      <c r="M4142" t="s">
        <v>24134</v>
      </c>
      <c r="N4142">
        <v>25</v>
      </c>
      <c r="O4142" t="s">
        <v>24135</v>
      </c>
      <c r="P4142" t="s">
        <v>102</v>
      </c>
      <c r="R4142">
        <v>3911927</v>
      </c>
      <c r="T4142" t="s">
        <v>6204</v>
      </c>
      <c r="V4142" t="s">
        <v>24136</v>
      </c>
      <c r="W4142">
        <v>32179</v>
      </c>
    </row>
    <row r="4143" spans="1:23" x14ac:dyDescent="0.25">
      <c r="A4143" t="s">
        <v>24137</v>
      </c>
      <c r="B4143">
        <v>1</v>
      </c>
      <c r="C4143" t="s">
        <v>24138</v>
      </c>
      <c r="D4143" t="s">
        <v>102</v>
      </c>
      <c r="F4143" t="s">
        <v>6231</v>
      </c>
      <c r="G4143">
        <v>14</v>
      </c>
      <c r="H4143" t="s">
        <v>11903</v>
      </c>
      <c r="I4143" t="s">
        <v>24138</v>
      </c>
      <c r="J4143">
        <v>18740</v>
      </c>
      <c r="K4143">
        <v>1</v>
      </c>
      <c r="L4143" t="s">
        <v>18321</v>
      </c>
      <c r="M4143" t="s">
        <v>12213</v>
      </c>
      <c r="N4143">
        <v>31</v>
      </c>
      <c r="O4143" t="s">
        <v>24139</v>
      </c>
      <c r="P4143" t="s">
        <v>102</v>
      </c>
      <c r="R4143">
        <v>12913</v>
      </c>
      <c r="T4143" t="s">
        <v>6249</v>
      </c>
      <c r="V4143" t="s">
        <v>24140</v>
      </c>
      <c r="W4143">
        <v>9668</v>
      </c>
    </row>
    <row r="4144" spans="1:23" x14ac:dyDescent="0.25">
      <c r="A4144" t="s">
        <v>24141</v>
      </c>
      <c r="B4144">
        <v>1</v>
      </c>
      <c r="C4144" t="s">
        <v>24142</v>
      </c>
      <c r="D4144" t="s">
        <v>126</v>
      </c>
      <c r="F4144" t="s">
        <v>6199</v>
      </c>
      <c r="G4144">
        <v>83</v>
      </c>
      <c r="H4144" t="s">
        <v>6200</v>
      </c>
      <c r="I4144" t="s">
        <v>24142</v>
      </c>
      <c r="J4144">
        <v>24539</v>
      </c>
      <c r="K4144">
        <v>3</v>
      </c>
      <c r="L4144" t="s">
        <v>7450</v>
      </c>
      <c r="M4144" t="s">
        <v>6885</v>
      </c>
      <c r="N4144">
        <v>26</v>
      </c>
      <c r="O4144" t="s">
        <v>24143</v>
      </c>
      <c r="P4144" t="s">
        <v>126</v>
      </c>
      <c r="S4144">
        <v>4</v>
      </c>
      <c r="T4144" t="s">
        <v>6227</v>
      </c>
      <c r="U4144" t="s">
        <v>2241</v>
      </c>
      <c r="V4144" t="s">
        <v>24144</v>
      </c>
    </row>
    <row r="4145" spans="1:23" x14ac:dyDescent="0.25">
      <c r="A4145" t="s">
        <v>24145</v>
      </c>
      <c r="B4145">
        <v>1</v>
      </c>
      <c r="C4145" t="s">
        <v>24146</v>
      </c>
      <c r="D4145" t="s">
        <v>102</v>
      </c>
      <c r="F4145" t="s">
        <v>6199</v>
      </c>
      <c r="G4145">
        <v>6</v>
      </c>
      <c r="H4145" t="s">
        <v>7232</v>
      </c>
      <c r="I4145" t="s">
        <v>24146</v>
      </c>
      <c r="K4145">
        <v>1</v>
      </c>
      <c r="L4145" t="s">
        <v>15644</v>
      </c>
      <c r="M4145" t="s">
        <v>24147</v>
      </c>
      <c r="N4145">
        <v>26</v>
      </c>
      <c r="O4145" t="s">
        <v>24148</v>
      </c>
      <c r="P4145" t="s">
        <v>102</v>
      </c>
      <c r="T4145" t="s">
        <v>6313</v>
      </c>
      <c r="V4145" t="s">
        <v>12336</v>
      </c>
    </row>
    <row r="4146" spans="1:23" x14ac:dyDescent="0.25">
      <c r="A4146" t="s">
        <v>1874</v>
      </c>
      <c r="B4146">
        <v>1</v>
      </c>
      <c r="C4146" t="s">
        <v>2717</v>
      </c>
      <c r="D4146" t="s">
        <v>102</v>
      </c>
      <c r="E4146" t="s">
        <v>24149</v>
      </c>
      <c r="F4146" t="s">
        <v>6199</v>
      </c>
      <c r="G4146">
        <v>8</v>
      </c>
      <c r="H4146" t="s">
        <v>6976</v>
      </c>
      <c r="I4146" t="s">
        <v>2717</v>
      </c>
      <c r="J4146">
        <v>21071</v>
      </c>
      <c r="K4146">
        <v>7</v>
      </c>
      <c r="L4146" t="s">
        <v>6012</v>
      </c>
      <c r="M4146" t="s">
        <v>24150</v>
      </c>
      <c r="N4146">
        <v>28</v>
      </c>
      <c r="O4146" t="s">
        <v>24151</v>
      </c>
      <c r="P4146" t="s">
        <v>102</v>
      </c>
      <c r="R4146">
        <v>4037235</v>
      </c>
      <c r="S4146">
        <v>4</v>
      </c>
      <c r="T4146" t="s">
        <v>6332</v>
      </c>
      <c r="U4146" t="s">
        <v>2213</v>
      </c>
      <c r="V4146" t="s">
        <v>24152</v>
      </c>
      <c r="W4146">
        <v>32523</v>
      </c>
    </row>
    <row r="4147" spans="1:23" x14ac:dyDescent="0.25">
      <c r="A4147" t="s">
        <v>24153</v>
      </c>
      <c r="B4147">
        <v>1</v>
      </c>
      <c r="C4147" t="s">
        <v>24154</v>
      </c>
      <c r="D4147" t="s">
        <v>102</v>
      </c>
      <c r="E4147" t="s">
        <v>6409</v>
      </c>
      <c r="F4147" t="s">
        <v>6199</v>
      </c>
      <c r="G4147">
        <v>24</v>
      </c>
      <c r="H4147" t="s">
        <v>6260</v>
      </c>
      <c r="I4147" t="s">
        <v>24154</v>
      </c>
      <c r="J4147">
        <v>15398</v>
      </c>
      <c r="K4147">
        <v>9</v>
      </c>
      <c r="L4147" t="s">
        <v>17413</v>
      </c>
      <c r="M4147" t="s">
        <v>24155</v>
      </c>
      <c r="N4147">
        <v>31</v>
      </c>
      <c r="O4147" t="s">
        <v>24156</v>
      </c>
      <c r="P4147" t="s">
        <v>102</v>
      </c>
      <c r="R4147">
        <v>16414</v>
      </c>
      <c r="S4147">
        <v>3</v>
      </c>
      <c r="T4147" t="s">
        <v>6219</v>
      </c>
      <c r="V4147" t="s">
        <v>6412</v>
      </c>
      <c r="W4147">
        <v>27254</v>
      </c>
    </row>
    <row r="4148" spans="1:23" x14ac:dyDescent="0.25">
      <c r="A4148" t="s">
        <v>5558</v>
      </c>
      <c r="B4148">
        <v>1</v>
      </c>
      <c r="C4148" t="s">
        <v>5559</v>
      </c>
      <c r="D4148" t="s">
        <v>102</v>
      </c>
      <c r="E4148" t="s">
        <v>24157</v>
      </c>
      <c r="F4148" t="s">
        <v>6231</v>
      </c>
      <c r="G4148">
        <v>80</v>
      </c>
      <c r="H4148" t="s">
        <v>6260</v>
      </c>
      <c r="I4148" t="s">
        <v>5559</v>
      </c>
      <c r="J4148">
        <v>20782</v>
      </c>
      <c r="K4148">
        <v>3</v>
      </c>
      <c r="L4148" t="s">
        <v>17725</v>
      </c>
      <c r="M4148" t="s">
        <v>7795</v>
      </c>
      <c r="N4148">
        <v>24</v>
      </c>
      <c r="O4148" t="s">
        <v>24158</v>
      </c>
      <c r="P4148" t="s">
        <v>102</v>
      </c>
      <c r="R4148">
        <v>3924318</v>
      </c>
      <c r="T4148" t="s">
        <v>6204</v>
      </c>
      <c r="V4148" t="s">
        <v>9103</v>
      </c>
      <c r="W4148">
        <v>32253</v>
      </c>
    </row>
    <row r="4149" spans="1:23" x14ac:dyDescent="0.25">
      <c r="A4149" t="s">
        <v>950</v>
      </c>
      <c r="B4149">
        <v>1</v>
      </c>
      <c r="C4149" t="s">
        <v>24159</v>
      </c>
      <c r="D4149" t="s">
        <v>29</v>
      </c>
      <c r="F4149" t="s">
        <v>6231</v>
      </c>
      <c r="G4149">
        <v>7</v>
      </c>
      <c r="H4149" t="s">
        <v>6276</v>
      </c>
      <c r="I4149" t="s">
        <v>24159</v>
      </c>
      <c r="J4149">
        <v>18139</v>
      </c>
      <c r="K4149">
        <v>6</v>
      </c>
      <c r="L4149" t="s">
        <v>6240</v>
      </c>
      <c r="M4149" t="s">
        <v>24160</v>
      </c>
      <c r="N4149">
        <v>30</v>
      </c>
      <c r="O4149" t="s">
        <v>24161</v>
      </c>
      <c r="P4149" t="s">
        <v>29</v>
      </c>
      <c r="R4149">
        <v>2517676</v>
      </c>
      <c r="T4149" t="s">
        <v>6204</v>
      </c>
      <c r="V4149" t="s">
        <v>24162</v>
      </c>
      <c r="W4149">
        <v>29457</v>
      </c>
    </row>
    <row r="4150" spans="1:23" x14ac:dyDescent="0.25">
      <c r="A4150" t="s">
        <v>24163</v>
      </c>
      <c r="B4150">
        <v>1</v>
      </c>
      <c r="C4150" t="s">
        <v>24164</v>
      </c>
      <c r="D4150" t="s">
        <v>102</v>
      </c>
      <c r="F4150" t="s">
        <v>6199</v>
      </c>
      <c r="G4150">
        <v>0</v>
      </c>
      <c r="H4150" t="s">
        <v>6603</v>
      </c>
      <c r="I4150" t="s">
        <v>24164</v>
      </c>
      <c r="J4150">
        <v>17400</v>
      </c>
      <c r="K4150">
        <v>7</v>
      </c>
      <c r="L4150" t="s">
        <v>24165</v>
      </c>
      <c r="M4150" t="s">
        <v>24166</v>
      </c>
      <c r="N4150">
        <v>29</v>
      </c>
      <c r="O4150" t="s">
        <v>24167</v>
      </c>
      <c r="P4150" t="s">
        <v>102</v>
      </c>
      <c r="R4150">
        <v>2576608</v>
      </c>
      <c r="T4150" t="s">
        <v>6313</v>
      </c>
      <c r="V4150" t="s">
        <v>24168</v>
      </c>
      <c r="W4150">
        <v>29128</v>
      </c>
    </row>
    <row r="4151" spans="1:23" x14ac:dyDescent="0.25">
      <c r="A4151" t="s">
        <v>24169</v>
      </c>
      <c r="B4151">
        <v>1</v>
      </c>
      <c r="C4151" t="s">
        <v>24170</v>
      </c>
      <c r="D4151" t="s">
        <v>64</v>
      </c>
      <c r="F4151" t="s">
        <v>6199</v>
      </c>
      <c r="G4151">
        <v>0</v>
      </c>
      <c r="H4151" t="s">
        <v>7921</v>
      </c>
      <c r="I4151" t="s">
        <v>24170</v>
      </c>
      <c r="J4151">
        <v>20326</v>
      </c>
      <c r="K4151">
        <v>4</v>
      </c>
      <c r="L4151" t="s">
        <v>24171</v>
      </c>
      <c r="M4151" t="s">
        <v>7662</v>
      </c>
      <c r="N4151">
        <v>26</v>
      </c>
      <c r="O4151" t="s">
        <v>24172</v>
      </c>
      <c r="P4151" t="s">
        <v>64</v>
      </c>
      <c r="R4151">
        <v>3121597</v>
      </c>
      <c r="T4151" t="s">
        <v>6264</v>
      </c>
      <c r="V4151" t="s">
        <v>9616</v>
      </c>
      <c r="W4151">
        <v>31238</v>
      </c>
    </row>
    <row r="4152" spans="1:23" x14ac:dyDescent="0.25">
      <c r="A4152" t="s">
        <v>24173</v>
      </c>
      <c r="B4152">
        <v>1</v>
      </c>
      <c r="C4152" t="s">
        <v>24174</v>
      </c>
      <c r="D4152" t="s">
        <v>126</v>
      </c>
      <c r="F4152" t="s">
        <v>6199</v>
      </c>
      <c r="G4152">
        <v>0</v>
      </c>
      <c r="H4152" t="s">
        <v>6753</v>
      </c>
      <c r="I4152" t="s">
        <v>24174</v>
      </c>
      <c r="J4152">
        <v>22456</v>
      </c>
      <c r="K4152">
        <v>2</v>
      </c>
      <c r="L4152" t="s">
        <v>9765</v>
      </c>
      <c r="M4152" t="s">
        <v>17033</v>
      </c>
      <c r="N4152">
        <v>25</v>
      </c>
      <c r="O4152" t="s">
        <v>24175</v>
      </c>
      <c r="P4152" t="s">
        <v>126</v>
      </c>
      <c r="R4152">
        <v>3880416</v>
      </c>
      <c r="T4152" t="s">
        <v>6227</v>
      </c>
      <c r="V4152" t="s">
        <v>20577</v>
      </c>
      <c r="W4152">
        <v>33198</v>
      </c>
    </row>
    <row r="4153" spans="1:23" x14ac:dyDescent="0.25">
      <c r="A4153" t="s">
        <v>24176</v>
      </c>
      <c r="B4153">
        <v>1</v>
      </c>
      <c r="C4153" t="s">
        <v>24177</v>
      </c>
      <c r="D4153" t="s">
        <v>6610</v>
      </c>
      <c r="F4153" t="s">
        <v>6199</v>
      </c>
      <c r="G4153">
        <v>10</v>
      </c>
      <c r="H4153" t="s">
        <v>6276</v>
      </c>
      <c r="I4153" t="s">
        <v>24177</v>
      </c>
      <c r="J4153">
        <v>22260</v>
      </c>
      <c r="K4153">
        <v>3</v>
      </c>
      <c r="L4153" t="s">
        <v>24178</v>
      </c>
      <c r="M4153" t="s">
        <v>24179</v>
      </c>
      <c r="N4153">
        <v>30</v>
      </c>
      <c r="O4153" t="s">
        <v>24180</v>
      </c>
      <c r="P4153" t="s">
        <v>6610</v>
      </c>
      <c r="R4153">
        <v>4371989</v>
      </c>
      <c r="T4153" t="s">
        <v>6212</v>
      </c>
      <c r="U4153" t="s">
        <v>2311</v>
      </c>
      <c r="V4153" t="s">
        <v>24181</v>
      </c>
      <c r="W4153">
        <v>33192</v>
      </c>
    </row>
    <row r="4154" spans="1:23" x14ac:dyDescent="0.25">
      <c r="A4154" t="s">
        <v>24182</v>
      </c>
      <c r="B4154">
        <v>1</v>
      </c>
      <c r="C4154" t="s">
        <v>24183</v>
      </c>
      <c r="D4154" t="s">
        <v>29</v>
      </c>
      <c r="E4154" t="s">
        <v>24184</v>
      </c>
      <c r="F4154" t="s">
        <v>6199</v>
      </c>
      <c r="G4154">
        <v>16</v>
      </c>
      <c r="H4154" t="s">
        <v>6215</v>
      </c>
      <c r="I4154" t="s">
        <v>24183</v>
      </c>
      <c r="J4154">
        <v>20142</v>
      </c>
      <c r="K4154">
        <v>4</v>
      </c>
      <c r="L4154" t="s">
        <v>24185</v>
      </c>
      <c r="M4154" t="s">
        <v>9593</v>
      </c>
      <c r="N4154">
        <v>26</v>
      </c>
      <c r="O4154" t="s">
        <v>24186</v>
      </c>
      <c r="P4154" t="s">
        <v>29</v>
      </c>
      <c r="R4154">
        <v>3040507</v>
      </c>
      <c r="T4154" t="s">
        <v>6212</v>
      </c>
      <c r="V4154" t="s">
        <v>10720</v>
      </c>
      <c r="W4154">
        <v>31365</v>
      </c>
    </row>
    <row r="4155" spans="1:23" x14ac:dyDescent="0.25">
      <c r="A4155" t="s">
        <v>603</v>
      </c>
      <c r="B4155">
        <v>1</v>
      </c>
      <c r="C4155" t="s">
        <v>24187</v>
      </c>
      <c r="D4155" t="s">
        <v>126</v>
      </c>
      <c r="E4155" t="s">
        <v>24188</v>
      </c>
      <c r="F4155" t="s">
        <v>6199</v>
      </c>
      <c r="G4155">
        <v>0</v>
      </c>
      <c r="H4155" t="s">
        <v>6746</v>
      </c>
      <c r="I4155" t="s">
        <v>24187</v>
      </c>
      <c r="J4155">
        <v>18229</v>
      </c>
      <c r="K4155">
        <v>6</v>
      </c>
      <c r="L4155" t="s">
        <v>7839</v>
      </c>
      <c r="M4155" t="s">
        <v>24189</v>
      </c>
      <c r="N4155">
        <v>27</v>
      </c>
      <c r="O4155" t="s">
        <v>24190</v>
      </c>
      <c r="P4155" t="s">
        <v>126</v>
      </c>
      <c r="R4155">
        <v>2969241</v>
      </c>
      <c r="T4155" t="s">
        <v>6204</v>
      </c>
      <c r="V4155" t="s">
        <v>11986</v>
      </c>
      <c r="W4155">
        <v>29913</v>
      </c>
    </row>
    <row r="4156" spans="1:23" x14ac:dyDescent="0.25">
      <c r="A4156" t="s">
        <v>24191</v>
      </c>
      <c r="B4156">
        <v>1</v>
      </c>
      <c r="C4156" t="s">
        <v>24192</v>
      </c>
      <c r="D4156" t="s">
        <v>102</v>
      </c>
      <c r="F4156" t="s">
        <v>6199</v>
      </c>
      <c r="G4156">
        <v>30</v>
      </c>
      <c r="H4156" t="s">
        <v>6611</v>
      </c>
      <c r="I4156" t="s">
        <v>24192</v>
      </c>
      <c r="J4156">
        <v>25979</v>
      </c>
      <c r="K4156">
        <v>1</v>
      </c>
      <c r="L4156" t="s">
        <v>24193</v>
      </c>
      <c r="M4156" t="s">
        <v>9444</v>
      </c>
      <c r="N4156">
        <v>25</v>
      </c>
      <c r="O4156" t="s">
        <v>24194</v>
      </c>
      <c r="P4156" t="s">
        <v>102</v>
      </c>
      <c r="Q4156" t="s">
        <v>6922</v>
      </c>
      <c r="T4156" t="s">
        <v>6355</v>
      </c>
      <c r="U4156" t="s">
        <v>159</v>
      </c>
      <c r="V4156" t="s">
        <v>24195</v>
      </c>
    </row>
    <row r="4157" spans="1:23" x14ac:dyDescent="0.25">
      <c r="A4157" t="s">
        <v>24196</v>
      </c>
      <c r="B4157">
        <v>1</v>
      </c>
      <c r="C4157" t="s">
        <v>24197</v>
      </c>
      <c r="F4157" t="s">
        <v>6231</v>
      </c>
      <c r="G4157">
        <v>0</v>
      </c>
      <c r="H4157" t="s">
        <v>30</v>
      </c>
      <c r="I4157" t="s">
        <v>24197</v>
      </c>
      <c r="J4157">
        <v>17855</v>
      </c>
      <c r="K4157">
        <v>0</v>
      </c>
      <c r="L4157" t="s">
        <v>7412</v>
      </c>
      <c r="M4157" t="s">
        <v>24198</v>
      </c>
      <c r="O4157" t="s">
        <v>24199</v>
      </c>
      <c r="P4157" t="s">
        <v>30</v>
      </c>
      <c r="T4157" t="s">
        <v>30</v>
      </c>
    </row>
    <row r="4158" spans="1:23" x14ac:dyDescent="0.25">
      <c r="A4158" t="s">
        <v>24200</v>
      </c>
      <c r="B4158">
        <v>1</v>
      </c>
      <c r="C4158" t="s">
        <v>24201</v>
      </c>
      <c r="F4158" t="s">
        <v>6231</v>
      </c>
      <c r="G4158">
        <v>0</v>
      </c>
      <c r="H4158" t="s">
        <v>30</v>
      </c>
      <c r="I4158" t="s">
        <v>24201</v>
      </c>
      <c r="J4158">
        <v>19773</v>
      </c>
      <c r="K4158">
        <v>0</v>
      </c>
      <c r="L4158" t="s">
        <v>6304</v>
      </c>
      <c r="M4158" t="s">
        <v>24202</v>
      </c>
      <c r="O4158" t="s">
        <v>24203</v>
      </c>
      <c r="P4158" t="s">
        <v>30</v>
      </c>
      <c r="T4158" t="s">
        <v>30</v>
      </c>
    </row>
    <row r="4159" spans="1:23" x14ac:dyDescent="0.25">
      <c r="A4159" t="s">
        <v>2513</v>
      </c>
      <c r="B4159">
        <v>1</v>
      </c>
      <c r="C4159" t="s">
        <v>2814</v>
      </c>
      <c r="D4159" t="s">
        <v>102</v>
      </c>
      <c r="F4159" t="s">
        <v>6199</v>
      </c>
      <c r="G4159">
        <v>4</v>
      </c>
      <c r="H4159" t="s">
        <v>6976</v>
      </c>
      <c r="I4159" t="s">
        <v>2814</v>
      </c>
      <c r="J4159">
        <v>26430</v>
      </c>
      <c r="K4159">
        <v>1</v>
      </c>
      <c r="L4159" t="s">
        <v>11012</v>
      </c>
      <c r="M4159" t="s">
        <v>14612</v>
      </c>
      <c r="N4159">
        <v>24</v>
      </c>
      <c r="O4159" t="s">
        <v>24204</v>
      </c>
      <c r="P4159" t="s">
        <v>102</v>
      </c>
      <c r="S4159">
        <v>6</v>
      </c>
      <c r="T4159" t="s">
        <v>6446</v>
      </c>
      <c r="U4159" t="s">
        <v>2209</v>
      </c>
      <c r="V4159" t="s">
        <v>10585</v>
      </c>
    </row>
    <row r="4160" spans="1:23" x14ac:dyDescent="0.25">
      <c r="A4160" t="s">
        <v>24205</v>
      </c>
      <c r="B4160">
        <v>1</v>
      </c>
      <c r="C4160" t="s">
        <v>24206</v>
      </c>
      <c r="D4160" t="s">
        <v>102</v>
      </c>
      <c r="E4160" t="s">
        <v>24207</v>
      </c>
      <c r="F4160" t="s">
        <v>6199</v>
      </c>
      <c r="G4160">
        <v>16</v>
      </c>
      <c r="H4160" t="s">
        <v>6336</v>
      </c>
      <c r="I4160" t="s">
        <v>24206</v>
      </c>
      <c r="J4160">
        <v>17221</v>
      </c>
      <c r="K4160">
        <v>7</v>
      </c>
      <c r="L4160" t="s">
        <v>7401</v>
      </c>
      <c r="M4160" t="s">
        <v>8076</v>
      </c>
      <c r="N4160">
        <v>28</v>
      </c>
      <c r="O4160" t="s">
        <v>24208</v>
      </c>
      <c r="P4160" t="s">
        <v>102</v>
      </c>
      <c r="R4160">
        <v>3892271</v>
      </c>
      <c r="T4160" t="s">
        <v>6212</v>
      </c>
      <c r="V4160" t="s">
        <v>7480</v>
      </c>
      <c r="W4160">
        <v>28645</v>
      </c>
    </row>
    <row r="4161" spans="1:23" x14ac:dyDescent="0.25">
      <c r="A4161" t="s">
        <v>24209</v>
      </c>
      <c r="B4161">
        <v>1</v>
      </c>
      <c r="C4161" t="s">
        <v>24210</v>
      </c>
      <c r="D4161" t="s">
        <v>64</v>
      </c>
      <c r="F4161" t="s">
        <v>6199</v>
      </c>
      <c r="H4161" t="s">
        <v>6746</v>
      </c>
      <c r="I4161" t="s">
        <v>24210</v>
      </c>
      <c r="K4161">
        <v>0</v>
      </c>
      <c r="L4161" t="s">
        <v>11709</v>
      </c>
      <c r="M4161" t="s">
        <v>18307</v>
      </c>
      <c r="O4161" t="s">
        <v>24211</v>
      </c>
      <c r="P4161" t="s">
        <v>64</v>
      </c>
      <c r="T4161" t="s">
        <v>6212</v>
      </c>
    </row>
    <row r="4162" spans="1:23" x14ac:dyDescent="0.25">
      <c r="A4162" t="s">
        <v>24212</v>
      </c>
      <c r="B4162">
        <v>1</v>
      </c>
      <c r="C4162" t="s">
        <v>24213</v>
      </c>
      <c r="D4162" t="s">
        <v>6787</v>
      </c>
      <c r="E4162" t="s">
        <v>24214</v>
      </c>
      <c r="F4162" t="s">
        <v>6199</v>
      </c>
      <c r="G4162">
        <v>43</v>
      </c>
      <c r="H4162" t="s">
        <v>6351</v>
      </c>
      <c r="I4162" t="s">
        <v>24213</v>
      </c>
      <c r="J4162">
        <v>21100</v>
      </c>
      <c r="K4162">
        <v>7</v>
      </c>
      <c r="L4162" t="s">
        <v>24215</v>
      </c>
      <c r="M4162" t="s">
        <v>6790</v>
      </c>
      <c r="N4162">
        <v>31</v>
      </c>
      <c r="O4162" t="s">
        <v>24216</v>
      </c>
      <c r="P4162" t="s">
        <v>64</v>
      </c>
      <c r="R4162">
        <v>3115349</v>
      </c>
      <c r="T4162" t="s">
        <v>6204</v>
      </c>
      <c r="V4162" t="s">
        <v>24217</v>
      </c>
      <c r="W4162">
        <v>31826</v>
      </c>
    </row>
    <row r="4163" spans="1:23" x14ac:dyDescent="0.25">
      <c r="A4163" t="s">
        <v>24218</v>
      </c>
      <c r="B4163">
        <v>1</v>
      </c>
      <c r="C4163" t="s">
        <v>24219</v>
      </c>
      <c r="D4163" t="s">
        <v>6610</v>
      </c>
      <c r="F4163" t="s">
        <v>6199</v>
      </c>
      <c r="G4163">
        <v>0</v>
      </c>
      <c r="H4163" t="s">
        <v>6410</v>
      </c>
      <c r="I4163" t="s">
        <v>24219</v>
      </c>
      <c r="J4163">
        <v>18871</v>
      </c>
      <c r="K4163">
        <v>5</v>
      </c>
      <c r="L4163" t="s">
        <v>6277</v>
      </c>
      <c r="M4163" t="s">
        <v>6851</v>
      </c>
      <c r="N4163">
        <v>28</v>
      </c>
      <c r="O4163" t="s">
        <v>24220</v>
      </c>
      <c r="P4163" t="s">
        <v>6610</v>
      </c>
      <c r="T4163" t="s">
        <v>6264</v>
      </c>
      <c r="V4163" t="s">
        <v>6970</v>
      </c>
      <c r="W4163">
        <v>30090</v>
      </c>
    </row>
    <row r="4164" spans="1:23" x14ac:dyDescent="0.25">
      <c r="A4164" t="s">
        <v>402</v>
      </c>
      <c r="B4164">
        <v>1</v>
      </c>
      <c r="C4164" t="s">
        <v>24221</v>
      </c>
      <c r="D4164" t="s">
        <v>102</v>
      </c>
      <c r="E4164" t="s">
        <v>24222</v>
      </c>
      <c r="F4164" t="s">
        <v>6199</v>
      </c>
      <c r="G4164">
        <v>6</v>
      </c>
      <c r="H4164" t="s">
        <v>7128</v>
      </c>
      <c r="I4164" t="s">
        <v>24221</v>
      </c>
      <c r="J4164">
        <v>16868</v>
      </c>
      <c r="K4164">
        <v>7</v>
      </c>
      <c r="L4164" t="s">
        <v>7570</v>
      </c>
      <c r="M4164" t="s">
        <v>6839</v>
      </c>
      <c r="N4164">
        <v>30</v>
      </c>
      <c r="O4164" t="s">
        <v>24223</v>
      </c>
      <c r="P4164" t="s">
        <v>102</v>
      </c>
      <c r="R4164">
        <v>2518678</v>
      </c>
      <c r="T4164" t="s">
        <v>6313</v>
      </c>
      <c r="V4164" t="s">
        <v>24224</v>
      </c>
      <c r="W4164">
        <v>28495</v>
      </c>
    </row>
    <row r="4165" spans="1:23" x14ac:dyDescent="0.25">
      <c r="A4165" t="s">
        <v>24225</v>
      </c>
      <c r="B4165">
        <v>1</v>
      </c>
      <c r="C4165" t="s">
        <v>24226</v>
      </c>
      <c r="D4165" t="s">
        <v>126</v>
      </c>
      <c r="F4165" t="s">
        <v>6199</v>
      </c>
      <c r="G4165">
        <v>0</v>
      </c>
      <c r="H4165" t="s">
        <v>7921</v>
      </c>
      <c r="I4165" t="s">
        <v>24226</v>
      </c>
      <c r="J4165">
        <v>17401</v>
      </c>
      <c r="K4165">
        <v>10</v>
      </c>
      <c r="L4165" t="s">
        <v>10426</v>
      </c>
      <c r="M4165" t="s">
        <v>24227</v>
      </c>
      <c r="N4165">
        <v>32</v>
      </c>
      <c r="O4165" t="s">
        <v>24228</v>
      </c>
      <c r="P4165" t="s">
        <v>126</v>
      </c>
      <c r="T4165" t="s">
        <v>7484</v>
      </c>
      <c r="V4165" t="s">
        <v>24229</v>
      </c>
    </row>
    <row r="4166" spans="1:23" x14ac:dyDescent="0.25">
      <c r="A4166" t="s">
        <v>375</v>
      </c>
      <c r="B4166">
        <v>1</v>
      </c>
      <c r="C4166" t="s">
        <v>24230</v>
      </c>
      <c r="D4166" t="s">
        <v>102</v>
      </c>
      <c r="E4166" t="s">
        <v>24231</v>
      </c>
      <c r="F4166" t="s">
        <v>6199</v>
      </c>
      <c r="G4166">
        <v>17</v>
      </c>
      <c r="H4166" t="s">
        <v>6611</v>
      </c>
      <c r="I4166" t="s">
        <v>24230</v>
      </c>
      <c r="J4166">
        <v>16768</v>
      </c>
      <c r="K4166">
        <v>8</v>
      </c>
      <c r="L4166" t="s">
        <v>6014</v>
      </c>
      <c r="M4166" t="s">
        <v>6262</v>
      </c>
      <c r="N4166">
        <v>30</v>
      </c>
      <c r="O4166" t="s">
        <v>24232</v>
      </c>
      <c r="P4166" t="s">
        <v>102</v>
      </c>
      <c r="R4166">
        <v>3042435</v>
      </c>
      <c r="T4166" t="s">
        <v>6204</v>
      </c>
      <c r="V4166" t="s">
        <v>24233</v>
      </c>
      <c r="W4166">
        <v>28395</v>
      </c>
    </row>
    <row r="4167" spans="1:23" x14ac:dyDescent="0.25">
      <c r="A4167" t="s">
        <v>2028</v>
      </c>
      <c r="B4167">
        <v>1</v>
      </c>
      <c r="C4167" t="s">
        <v>5210</v>
      </c>
      <c r="D4167" t="s">
        <v>102</v>
      </c>
      <c r="F4167" t="s">
        <v>6199</v>
      </c>
      <c r="G4167">
        <v>19</v>
      </c>
      <c r="H4167" t="s">
        <v>11903</v>
      </c>
      <c r="I4167" t="s">
        <v>5210</v>
      </c>
      <c r="J4167">
        <v>21759</v>
      </c>
      <c r="K4167">
        <v>5</v>
      </c>
      <c r="L4167" t="s">
        <v>15198</v>
      </c>
      <c r="M4167" t="s">
        <v>24234</v>
      </c>
      <c r="N4167">
        <v>26</v>
      </c>
      <c r="O4167" t="s">
        <v>24235</v>
      </c>
      <c r="P4167" t="s">
        <v>102</v>
      </c>
      <c r="R4167">
        <v>4240380</v>
      </c>
      <c r="T4167" t="s">
        <v>6446</v>
      </c>
      <c r="V4167" t="s">
        <v>7146</v>
      </c>
      <c r="W4167">
        <v>32716</v>
      </c>
    </row>
    <row r="4168" spans="1:23" x14ac:dyDescent="0.25">
      <c r="A4168" t="s">
        <v>2284</v>
      </c>
      <c r="B4168">
        <v>1</v>
      </c>
      <c r="C4168" t="s">
        <v>2658</v>
      </c>
      <c r="D4168" t="s">
        <v>126</v>
      </c>
      <c r="F4168" t="s">
        <v>6199</v>
      </c>
      <c r="G4168">
        <v>45</v>
      </c>
      <c r="H4168" t="s">
        <v>6223</v>
      </c>
      <c r="I4168" t="s">
        <v>2658</v>
      </c>
      <c r="J4168">
        <v>24686</v>
      </c>
      <c r="K4168">
        <v>3</v>
      </c>
      <c r="L4168" t="s">
        <v>12673</v>
      </c>
      <c r="M4168" t="s">
        <v>24236</v>
      </c>
      <c r="N4168">
        <v>27</v>
      </c>
      <c r="O4168" t="s">
        <v>24237</v>
      </c>
      <c r="P4168" t="s">
        <v>126</v>
      </c>
      <c r="S4168">
        <v>3</v>
      </c>
      <c r="T4168" t="s">
        <v>6204</v>
      </c>
      <c r="U4168" t="s">
        <v>2248</v>
      </c>
      <c r="V4168" t="s">
        <v>24238</v>
      </c>
    </row>
    <row r="4169" spans="1:23" x14ac:dyDescent="0.25">
      <c r="A4169" t="s">
        <v>24239</v>
      </c>
      <c r="B4169">
        <v>1</v>
      </c>
      <c r="C4169" t="s">
        <v>24240</v>
      </c>
      <c r="D4169" t="s">
        <v>126</v>
      </c>
      <c r="F4169" t="s">
        <v>6231</v>
      </c>
      <c r="G4169">
        <v>87</v>
      </c>
      <c r="H4169" t="s">
        <v>7921</v>
      </c>
      <c r="I4169" t="s">
        <v>24240</v>
      </c>
      <c r="K4169">
        <v>3</v>
      </c>
      <c r="L4169" t="s">
        <v>6018</v>
      </c>
      <c r="M4169" t="s">
        <v>14856</v>
      </c>
      <c r="N4169">
        <v>26</v>
      </c>
      <c r="O4169" t="s">
        <v>24241</v>
      </c>
      <c r="P4169" t="s">
        <v>126</v>
      </c>
      <c r="T4169" t="s">
        <v>6355</v>
      </c>
      <c r="V4169" t="s">
        <v>24242</v>
      </c>
    </row>
    <row r="4170" spans="1:23" x14ac:dyDescent="0.25">
      <c r="A4170" t="s">
        <v>24243</v>
      </c>
      <c r="B4170">
        <v>1</v>
      </c>
      <c r="C4170" t="s">
        <v>24244</v>
      </c>
      <c r="D4170" t="s">
        <v>64</v>
      </c>
      <c r="F4170" t="s">
        <v>6231</v>
      </c>
      <c r="G4170">
        <v>36</v>
      </c>
      <c r="H4170" t="s">
        <v>6215</v>
      </c>
      <c r="I4170" t="s">
        <v>24244</v>
      </c>
      <c r="J4170">
        <v>19614</v>
      </c>
      <c r="K4170">
        <v>5</v>
      </c>
      <c r="L4170" t="s">
        <v>20573</v>
      </c>
      <c r="M4170" t="s">
        <v>24245</v>
      </c>
      <c r="N4170">
        <v>29</v>
      </c>
      <c r="O4170" t="s">
        <v>24246</v>
      </c>
      <c r="P4170" t="s">
        <v>64</v>
      </c>
      <c r="R4170">
        <v>3128756</v>
      </c>
      <c r="T4170" t="s">
        <v>6313</v>
      </c>
      <c r="V4170" t="s">
        <v>11826</v>
      </c>
      <c r="W4170">
        <v>30751</v>
      </c>
    </row>
    <row r="4171" spans="1:23" x14ac:dyDescent="0.25">
      <c r="A4171" t="s">
        <v>24247</v>
      </c>
      <c r="B4171">
        <v>1</v>
      </c>
      <c r="C4171" t="s">
        <v>24248</v>
      </c>
      <c r="D4171" t="s">
        <v>64</v>
      </c>
      <c r="F4171" t="s">
        <v>6199</v>
      </c>
      <c r="G4171">
        <v>42</v>
      </c>
      <c r="H4171" t="s">
        <v>7921</v>
      </c>
      <c r="I4171" t="s">
        <v>24248</v>
      </c>
      <c r="J4171">
        <v>28409</v>
      </c>
      <c r="K4171">
        <v>0</v>
      </c>
      <c r="L4171" t="s">
        <v>24249</v>
      </c>
      <c r="M4171" t="s">
        <v>13692</v>
      </c>
      <c r="O4171" t="s">
        <v>24250</v>
      </c>
      <c r="P4171" t="s">
        <v>64</v>
      </c>
      <c r="T4171" t="s">
        <v>6204</v>
      </c>
    </row>
    <row r="4172" spans="1:23" x14ac:dyDescent="0.25">
      <c r="A4172" t="s">
        <v>1975</v>
      </c>
      <c r="B4172">
        <v>1</v>
      </c>
      <c r="C4172" t="s">
        <v>2578</v>
      </c>
      <c r="D4172" t="s">
        <v>102</v>
      </c>
      <c r="F4172" t="s">
        <v>6199</v>
      </c>
      <c r="G4172">
        <v>1</v>
      </c>
      <c r="H4172" t="s">
        <v>12560</v>
      </c>
      <c r="I4172" t="s">
        <v>2578</v>
      </c>
      <c r="J4172">
        <v>24176</v>
      </c>
      <c r="K4172">
        <v>3</v>
      </c>
      <c r="L4172" t="s">
        <v>20659</v>
      </c>
      <c r="M4172" t="s">
        <v>24251</v>
      </c>
      <c r="N4172">
        <v>26</v>
      </c>
      <c r="O4172" t="s">
        <v>24252</v>
      </c>
      <c r="P4172" t="s">
        <v>102</v>
      </c>
      <c r="Q4172" t="s">
        <v>6922</v>
      </c>
      <c r="S4172">
        <v>3</v>
      </c>
      <c r="T4172" t="s">
        <v>6313</v>
      </c>
      <c r="U4172" t="s">
        <v>2219</v>
      </c>
      <c r="V4172" t="s">
        <v>24253</v>
      </c>
    </row>
    <row r="4173" spans="1:23" x14ac:dyDescent="0.25">
      <c r="A4173" t="s">
        <v>552</v>
      </c>
      <c r="B4173">
        <v>1</v>
      </c>
      <c r="C4173" t="s">
        <v>5504</v>
      </c>
      <c r="D4173" t="s">
        <v>31</v>
      </c>
      <c r="E4173" t="s">
        <v>24254</v>
      </c>
      <c r="F4173" t="s">
        <v>6231</v>
      </c>
      <c r="G4173">
        <v>3</v>
      </c>
      <c r="H4173" t="s">
        <v>6232</v>
      </c>
      <c r="I4173" t="s">
        <v>5504</v>
      </c>
      <c r="J4173">
        <v>2982</v>
      </c>
      <c r="K4173">
        <v>16</v>
      </c>
      <c r="L4173" t="s">
        <v>7075</v>
      </c>
      <c r="M4173" t="s">
        <v>24255</v>
      </c>
      <c r="N4173">
        <v>37</v>
      </c>
      <c r="O4173" t="s">
        <v>24256</v>
      </c>
      <c r="P4173" t="s">
        <v>31</v>
      </c>
      <c r="R4173">
        <v>9704</v>
      </c>
      <c r="T4173" t="s">
        <v>6219</v>
      </c>
      <c r="V4173" t="s">
        <v>24257</v>
      </c>
      <c r="W4173">
        <v>7867</v>
      </c>
    </row>
    <row r="4174" spans="1:23" x14ac:dyDescent="0.25">
      <c r="A4174" t="s">
        <v>24258</v>
      </c>
      <c r="B4174">
        <v>1</v>
      </c>
      <c r="C4174" t="s">
        <v>24259</v>
      </c>
      <c r="D4174" t="s">
        <v>102</v>
      </c>
      <c r="F4174" t="s">
        <v>6231</v>
      </c>
      <c r="G4174">
        <v>82</v>
      </c>
      <c r="H4174" t="s">
        <v>6690</v>
      </c>
      <c r="I4174" t="s">
        <v>24259</v>
      </c>
      <c r="K4174">
        <v>1</v>
      </c>
      <c r="L4174" t="s">
        <v>24260</v>
      </c>
      <c r="M4174" t="s">
        <v>8554</v>
      </c>
      <c r="N4174">
        <v>24</v>
      </c>
      <c r="O4174" t="s">
        <v>24261</v>
      </c>
      <c r="P4174" t="s">
        <v>102</v>
      </c>
      <c r="T4174" t="s">
        <v>6346</v>
      </c>
      <c r="V4174" t="s">
        <v>24262</v>
      </c>
    </row>
    <row r="4175" spans="1:23" x14ac:dyDescent="0.25">
      <c r="A4175" t="s">
        <v>5968</v>
      </c>
      <c r="B4175">
        <v>1</v>
      </c>
      <c r="C4175" t="s">
        <v>5967</v>
      </c>
      <c r="D4175" t="s">
        <v>31</v>
      </c>
      <c r="F4175" t="s">
        <v>6199</v>
      </c>
      <c r="G4175">
        <v>0</v>
      </c>
      <c r="H4175" t="s">
        <v>6252</v>
      </c>
      <c r="I4175" t="s">
        <v>5967</v>
      </c>
      <c r="J4175">
        <v>20476</v>
      </c>
      <c r="K4175">
        <v>4</v>
      </c>
      <c r="L4175" t="s">
        <v>8654</v>
      </c>
      <c r="M4175" t="s">
        <v>7906</v>
      </c>
      <c r="N4175">
        <v>27</v>
      </c>
      <c r="O4175" t="s">
        <v>24263</v>
      </c>
      <c r="P4175" t="s">
        <v>31</v>
      </c>
      <c r="R4175">
        <v>3122979</v>
      </c>
      <c r="T4175" t="s">
        <v>6346</v>
      </c>
      <c r="V4175" t="s">
        <v>24264</v>
      </c>
      <c r="W4175">
        <v>31265</v>
      </c>
    </row>
    <row r="4176" spans="1:23" x14ac:dyDescent="0.25">
      <c r="A4176" t="s">
        <v>24265</v>
      </c>
      <c r="B4176">
        <v>1</v>
      </c>
      <c r="C4176" t="s">
        <v>24266</v>
      </c>
      <c r="D4176" t="s">
        <v>29</v>
      </c>
      <c r="F4176" t="s">
        <v>6199</v>
      </c>
      <c r="G4176">
        <v>0</v>
      </c>
      <c r="H4176" t="s">
        <v>6776</v>
      </c>
      <c r="I4176" t="s">
        <v>24266</v>
      </c>
      <c r="K4176">
        <v>2</v>
      </c>
      <c r="L4176" t="s">
        <v>24267</v>
      </c>
      <c r="M4176" t="s">
        <v>6648</v>
      </c>
      <c r="N4176">
        <v>25</v>
      </c>
      <c r="O4176" t="s">
        <v>24268</v>
      </c>
      <c r="P4176" t="s">
        <v>29</v>
      </c>
      <c r="T4176" t="s">
        <v>6346</v>
      </c>
      <c r="V4176" t="s">
        <v>8976</v>
      </c>
    </row>
    <row r="4177" spans="1:23" x14ac:dyDescent="0.25">
      <c r="A4177" t="s">
        <v>24269</v>
      </c>
      <c r="B4177">
        <v>1</v>
      </c>
      <c r="C4177" t="s">
        <v>24270</v>
      </c>
      <c r="D4177" t="s">
        <v>126</v>
      </c>
      <c r="F4177" t="s">
        <v>6199</v>
      </c>
      <c r="H4177" t="s">
        <v>7921</v>
      </c>
      <c r="I4177" t="s">
        <v>24270</v>
      </c>
      <c r="K4177">
        <v>0</v>
      </c>
      <c r="L4177" t="s">
        <v>18849</v>
      </c>
      <c r="M4177" t="s">
        <v>24271</v>
      </c>
      <c r="O4177" t="s">
        <v>24272</v>
      </c>
      <c r="P4177" t="s">
        <v>126</v>
      </c>
      <c r="T4177" t="s">
        <v>6212</v>
      </c>
    </row>
    <row r="4178" spans="1:23" x14ac:dyDescent="0.25">
      <c r="A4178" t="s">
        <v>24273</v>
      </c>
      <c r="B4178">
        <v>1</v>
      </c>
      <c r="C4178" t="s">
        <v>24274</v>
      </c>
      <c r="D4178" t="s">
        <v>102</v>
      </c>
      <c r="F4178" t="s">
        <v>6199</v>
      </c>
      <c r="G4178">
        <v>22</v>
      </c>
      <c r="H4178" t="s">
        <v>6566</v>
      </c>
      <c r="I4178" t="s">
        <v>24274</v>
      </c>
      <c r="K4178">
        <v>1</v>
      </c>
      <c r="L4178" t="s">
        <v>24275</v>
      </c>
      <c r="M4178" t="s">
        <v>7037</v>
      </c>
      <c r="N4178">
        <v>24</v>
      </c>
      <c r="O4178" t="s">
        <v>24276</v>
      </c>
      <c r="P4178" t="s">
        <v>102</v>
      </c>
      <c r="T4178" t="s">
        <v>6313</v>
      </c>
      <c r="V4178" t="s">
        <v>24277</v>
      </c>
    </row>
    <row r="4179" spans="1:23" x14ac:dyDescent="0.25">
      <c r="A4179" t="s">
        <v>59</v>
      </c>
      <c r="B4179">
        <v>1</v>
      </c>
      <c r="C4179" t="s">
        <v>2824</v>
      </c>
      <c r="D4179" t="s">
        <v>29</v>
      </c>
      <c r="E4179" t="s">
        <v>24278</v>
      </c>
      <c r="F4179" t="s">
        <v>6199</v>
      </c>
      <c r="G4179">
        <v>8</v>
      </c>
      <c r="H4179" t="s">
        <v>7690</v>
      </c>
      <c r="I4179" t="s">
        <v>2824</v>
      </c>
      <c r="J4179">
        <v>16763</v>
      </c>
      <c r="K4179">
        <v>11</v>
      </c>
      <c r="L4179" t="s">
        <v>9121</v>
      </c>
      <c r="M4179" t="s">
        <v>24279</v>
      </c>
      <c r="N4179">
        <v>32</v>
      </c>
      <c r="O4179" t="s">
        <v>24280</v>
      </c>
      <c r="P4179" t="s">
        <v>29</v>
      </c>
      <c r="R4179">
        <v>2576980</v>
      </c>
      <c r="S4179">
        <v>2</v>
      </c>
      <c r="T4179" t="s">
        <v>6227</v>
      </c>
      <c r="U4179" t="s">
        <v>2208</v>
      </c>
      <c r="V4179" t="s">
        <v>24281</v>
      </c>
      <c r="W4179">
        <v>28390</v>
      </c>
    </row>
    <row r="4180" spans="1:23" x14ac:dyDescent="0.25">
      <c r="A4180" t="s">
        <v>24282</v>
      </c>
      <c r="B4180">
        <v>1</v>
      </c>
      <c r="C4180" t="s">
        <v>24283</v>
      </c>
      <c r="D4180" t="s">
        <v>102</v>
      </c>
      <c r="F4180" t="s">
        <v>6199</v>
      </c>
      <c r="G4180">
        <v>80</v>
      </c>
      <c r="H4180" t="s">
        <v>6421</v>
      </c>
      <c r="I4180" t="s">
        <v>24283</v>
      </c>
      <c r="K4180">
        <v>3</v>
      </c>
      <c r="L4180" t="s">
        <v>12094</v>
      </c>
      <c r="M4180" t="s">
        <v>7016</v>
      </c>
      <c r="N4180">
        <v>26</v>
      </c>
      <c r="O4180" t="s">
        <v>24284</v>
      </c>
      <c r="P4180" t="s">
        <v>102</v>
      </c>
      <c r="T4180" t="s">
        <v>6219</v>
      </c>
      <c r="V4180" t="s">
        <v>10296</v>
      </c>
    </row>
    <row r="4181" spans="1:23" x14ac:dyDescent="0.25">
      <c r="A4181" t="s">
        <v>99</v>
      </c>
      <c r="B4181">
        <v>1</v>
      </c>
      <c r="C4181" t="s">
        <v>5190</v>
      </c>
      <c r="D4181" t="s">
        <v>64</v>
      </c>
      <c r="E4181" t="s">
        <v>24285</v>
      </c>
      <c r="F4181" t="s">
        <v>6199</v>
      </c>
      <c r="G4181">
        <v>5</v>
      </c>
      <c r="H4181" t="s">
        <v>6405</v>
      </c>
      <c r="I4181" t="s">
        <v>5190</v>
      </c>
      <c r="J4181">
        <v>18803</v>
      </c>
      <c r="K4181">
        <v>7</v>
      </c>
      <c r="L4181" t="s">
        <v>6637</v>
      </c>
      <c r="M4181" t="s">
        <v>24286</v>
      </c>
      <c r="N4181">
        <v>28</v>
      </c>
      <c r="O4181" t="s">
        <v>24287</v>
      </c>
      <c r="P4181" t="s">
        <v>64</v>
      </c>
      <c r="R4181">
        <v>3115364</v>
      </c>
      <c r="T4181" t="s">
        <v>6264</v>
      </c>
      <c r="V4181" t="s">
        <v>13373</v>
      </c>
      <c r="W4181">
        <v>30117</v>
      </c>
    </row>
    <row r="4182" spans="1:23" x14ac:dyDescent="0.25">
      <c r="A4182" t="s">
        <v>24288</v>
      </c>
      <c r="B4182">
        <v>1</v>
      </c>
      <c r="C4182" t="s">
        <v>24289</v>
      </c>
      <c r="D4182" t="s">
        <v>31</v>
      </c>
      <c r="F4182" t="s">
        <v>6199</v>
      </c>
      <c r="G4182">
        <v>39</v>
      </c>
      <c r="H4182" t="s">
        <v>6336</v>
      </c>
      <c r="I4182" t="s">
        <v>24289</v>
      </c>
      <c r="J4182">
        <v>24530</v>
      </c>
      <c r="K4182">
        <v>3</v>
      </c>
      <c r="L4182" t="s">
        <v>6754</v>
      </c>
      <c r="M4182" t="s">
        <v>8362</v>
      </c>
      <c r="N4182">
        <v>27</v>
      </c>
      <c r="O4182" t="s">
        <v>24290</v>
      </c>
      <c r="P4182" t="s">
        <v>31</v>
      </c>
      <c r="S4182">
        <v>1</v>
      </c>
      <c r="T4182" t="s">
        <v>6313</v>
      </c>
      <c r="U4182" t="s">
        <v>2213</v>
      </c>
      <c r="V4182" t="s">
        <v>7353</v>
      </c>
    </row>
    <row r="4183" spans="1:23" x14ac:dyDescent="0.25">
      <c r="A4183" t="s">
        <v>24291</v>
      </c>
      <c r="B4183">
        <v>1</v>
      </c>
      <c r="C4183" t="s">
        <v>24292</v>
      </c>
      <c r="D4183" t="s">
        <v>102</v>
      </c>
      <c r="F4183" t="s">
        <v>6199</v>
      </c>
      <c r="G4183">
        <v>89</v>
      </c>
      <c r="H4183" t="s">
        <v>6296</v>
      </c>
      <c r="I4183" t="s">
        <v>24292</v>
      </c>
      <c r="K4183">
        <v>3</v>
      </c>
      <c r="L4183" t="s">
        <v>8946</v>
      </c>
      <c r="M4183" t="s">
        <v>8157</v>
      </c>
      <c r="N4183">
        <v>25</v>
      </c>
      <c r="O4183" t="s">
        <v>24293</v>
      </c>
      <c r="P4183" t="s">
        <v>102</v>
      </c>
      <c r="T4183" t="s">
        <v>6204</v>
      </c>
      <c r="U4183" t="s">
        <v>2219</v>
      </c>
      <c r="V4183" t="s">
        <v>24294</v>
      </c>
    </row>
    <row r="4184" spans="1:23" x14ac:dyDescent="0.25">
      <c r="A4184" t="s">
        <v>146</v>
      </c>
      <c r="B4184">
        <v>1</v>
      </c>
      <c r="C4184" t="s">
        <v>2565</v>
      </c>
      <c r="D4184" t="s">
        <v>126</v>
      </c>
      <c r="E4184" t="s">
        <v>24295</v>
      </c>
      <c r="F4184" t="s">
        <v>6199</v>
      </c>
      <c r="G4184">
        <v>87</v>
      </c>
      <c r="H4184" t="s">
        <v>6208</v>
      </c>
      <c r="I4184" t="s">
        <v>2565</v>
      </c>
      <c r="J4184">
        <v>15048</v>
      </c>
      <c r="K4184">
        <v>13</v>
      </c>
      <c r="L4184" t="s">
        <v>6725</v>
      </c>
      <c r="M4184" t="s">
        <v>24296</v>
      </c>
      <c r="N4184">
        <v>36</v>
      </c>
      <c r="O4184" t="s">
        <v>24297</v>
      </c>
      <c r="P4184" t="s">
        <v>126</v>
      </c>
      <c r="R4184">
        <v>15847</v>
      </c>
      <c r="S4184">
        <v>1</v>
      </c>
      <c r="T4184" t="s">
        <v>6355</v>
      </c>
      <c r="U4184" t="s">
        <v>62</v>
      </c>
      <c r="V4184" t="s">
        <v>24298</v>
      </c>
      <c r="W4184">
        <v>26686</v>
      </c>
    </row>
    <row r="4185" spans="1:23" x14ac:dyDescent="0.25">
      <c r="A4185" t="s">
        <v>24299</v>
      </c>
      <c r="B4185">
        <v>1</v>
      </c>
      <c r="C4185" t="s">
        <v>24300</v>
      </c>
      <c r="D4185" t="s">
        <v>29</v>
      </c>
      <c r="F4185" t="s">
        <v>6199</v>
      </c>
      <c r="H4185" t="s">
        <v>6232</v>
      </c>
      <c r="I4185" t="s">
        <v>24300</v>
      </c>
      <c r="K4185">
        <v>1</v>
      </c>
      <c r="L4185" t="s">
        <v>7405</v>
      </c>
      <c r="M4185" t="s">
        <v>24301</v>
      </c>
      <c r="O4185" t="s">
        <v>24302</v>
      </c>
      <c r="P4185" t="s">
        <v>29</v>
      </c>
      <c r="T4185" t="s">
        <v>6219</v>
      </c>
    </row>
    <row r="4186" spans="1:23" x14ac:dyDescent="0.25">
      <c r="A4186" t="s">
        <v>24303</v>
      </c>
      <c r="B4186">
        <v>1</v>
      </c>
      <c r="C4186" t="s">
        <v>24304</v>
      </c>
      <c r="D4186" t="s">
        <v>126</v>
      </c>
      <c r="F4186" t="s">
        <v>6199</v>
      </c>
      <c r="G4186">
        <v>45</v>
      </c>
      <c r="H4186" t="s">
        <v>6553</v>
      </c>
      <c r="I4186" t="s">
        <v>24304</v>
      </c>
      <c r="J4186">
        <v>26395</v>
      </c>
      <c r="K4186">
        <v>1</v>
      </c>
      <c r="L4186" t="s">
        <v>9772</v>
      </c>
      <c r="M4186" t="s">
        <v>24305</v>
      </c>
      <c r="N4186">
        <v>25</v>
      </c>
      <c r="O4186" t="s">
        <v>24306</v>
      </c>
      <c r="P4186" t="s">
        <v>126</v>
      </c>
      <c r="T4186" t="s">
        <v>6227</v>
      </c>
      <c r="U4186" t="s">
        <v>2236</v>
      </c>
      <c r="V4186" t="s">
        <v>24307</v>
      </c>
    </row>
    <row r="4187" spans="1:23" x14ac:dyDescent="0.25">
      <c r="A4187" t="s">
        <v>24308</v>
      </c>
      <c r="B4187">
        <v>1</v>
      </c>
      <c r="C4187" t="s">
        <v>24309</v>
      </c>
      <c r="D4187" t="s">
        <v>6610</v>
      </c>
      <c r="F4187" t="s">
        <v>6199</v>
      </c>
      <c r="G4187">
        <v>0</v>
      </c>
      <c r="H4187" t="s">
        <v>6414</v>
      </c>
      <c r="I4187" t="s">
        <v>24309</v>
      </c>
      <c r="J4187">
        <v>19788</v>
      </c>
      <c r="K4187">
        <v>4</v>
      </c>
      <c r="L4187" t="s">
        <v>7839</v>
      </c>
      <c r="M4187" t="s">
        <v>16219</v>
      </c>
      <c r="N4187">
        <v>31</v>
      </c>
      <c r="O4187" t="s">
        <v>24310</v>
      </c>
      <c r="P4187" t="s">
        <v>6610</v>
      </c>
      <c r="T4187" t="s">
        <v>6346</v>
      </c>
      <c r="V4187" t="s">
        <v>24311</v>
      </c>
      <c r="W4187">
        <v>30960</v>
      </c>
    </row>
    <row r="4188" spans="1:23" x14ac:dyDescent="0.25">
      <c r="A4188" t="s">
        <v>24312</v>
      </c>
      <c r="B4188">
        <v>1</v>
      </c>
      <c r="C4188" t="s">
        <v>24313</v>
      </c>
      <c r="D4188" t="s">
        <v>102</v>
      </c>
      <c r="F4188" t="s">
        <v>6199</v>
      </c>
      <c r="G4188">
        <v>6</v>
      </c>
      <c r="H4188" t="s">
        <v>6296</v>
      </c>
      <c r="I4188" t="s">
        <v>24313</v>
      </c>
      <c r="J4188">
        <v>20539</v>
      </c>
      <c r="K4188">
        <v>4</v>
      </c>
      <c r="L4188" t="s">
        <v>7392</v>
      </c>
      <c r="M4188" t="s">
        <v>24314</v>
      </c>
      <c r="N4188">
        <v>27</v>
      </c>
      <c r="O4188" t="s">
        <v>24315</v>
      </c>
      <c r="P4188" t="s">
        <v>102</v>
      </c>
      <c r="R4188">
        <v>3892746</v>
      </c>
      <c r="T4188" t="s">
        <v>6204</v>
      </c>
      <c r="V4188" t="s">
        <v>13525</v>
      </c>
      <c r="W4188">
        <v>31574</v>
      </c>
    </row>
    <row r="4189" spans="1:23" x14ac:dyDescent="0.25">
      <c r="A4189" t="s">
        <v>24316</v>
      </c>
      <c r="B4189">
        <v>1</v>
      </c>
      <c r="C4189" t="s">
        <v>24317</v>
      </c>
      <c r="D4189" t="s">
        <v>126</v>
      </c>
      <c r="F4189" t="s">
        <v>6199</v>
      </c>
      <c r="H4189" t="s">
        <v>6658</v>
      </c>
      <c r="I4189" t="s">
        <v>24317</v>
      </c>
      <c r="K4189">
        <v>1</v>
      </c>
      <c r="L4189" t="s">
        <v>7472</v>
      </c>
      <c r="M4189" t="s">
        <v>24318</v>
      </c>
      <c r="O4189" t="s">
        <v>24319</v>
      </c>
      <c r="P4189" t="s">
        <v>126</v>
      </c>
      <c r="T4189" t="s">
        <v>7484</v>
      </c>
    </row>
    <row r="4190" spans="1:23" x14ac:dyDescent="0.25">
      <c r="A4190" t="s">
        <v>24320</v>
      </c>
      <c r="B4190">
        <v>1</v>
      </c>
      <c r="C4190" t="s">
        <v>24321</v>
      </c>
      <c r="D4190" t="s">
        <v>64</v>
      </c>
      <c r="F4190" t="s">
        <v>6199</v>
      </c>
      <c r="G4190">
        <v>17</v>
      </c>
      <c r="H4190" t="s">
        <v>6336</v>
      </c>
      <c r="I4190" t="s">
        <v>24321</v>
      </c>
      <c r="J4190">
        <v>24310</v>
      </c>
      <c r="K4190">
        <v>3</v>
      </c>
      <c r="L4190" t="s">
        <v>7095</v>
      </c>
      <c r="M4190" t="s">
        <v>10848</v>
      </c>
      <c r="N4190">
        <v>27</v>
      </c>
      <c r="O4190" t="s">
        <v>24322</v>
      </c>
      <c r="P4190" t="s">
        <v>64</v>
      </c>
      <c r="T4190" t="s">
        <v>6264</v>
      </c>
      <c r="U4190" t="s">
        <v>2209</v>
      </c>
      <c r="V4190" t="s">
        <v>12336</v>
      </c>
    </row>
    <row r="4191" spans="1:23" x14ac:dyDescent="0.25">
      <c r="A4191" t="s">
        <v>1866</v>
      </c>
      <c r="B4191">
        <v>1</v>
      </c>
      <c r="C4191" t="s">
        <v>2590</v>
      </c>
      <c r="D4191" t="s">
        <v>102</v>
      </c>
      <c r="E4191" t="s">
        <v>24323</v>
      </c>
      <c r="F4191" t="s">
        <v>6199</v>
      </c>
      <c r="G4191">
        <v>18</v>
      </c>
      <c r="H4191" t="s">
        <v>6410</v>
      </c>
      <c r="I4191" t="s">
        <v>2590</v>
      </c>
      <c r="J4191">
        <v>20943</v>
      </c>
      <c r="K4191">
        <v>7</v>
      </c>
      <c r="L4191" t="s">
        <v>7283</v>
      </c>
      <c r="M4191" t="s">
        <v>24324</v>
      </c>
      <c r="N4191">
        <v>29</v>
      </c>
      <c r="O4191" t="s">
        <v>24325</v>
      </c>
      <c r="P4191" t="s">
        <v>102</v>
      </c>
      <c r="R4191">
        <v>3916945</v>
      </c>
      <c r="S4191">
        <v>3</v>
      </c>
      <c r="T4191" t="s">
        <v>6219</v>
      </c>
      <c r="U4191" t="s">
        <v>92</v>
      </c>
      <c r="V4191" t="s">
        <v>11718</v>
      </c>
      <c r="W4191">
        <v>32003</v>
      </c>
    </row>
    <row r="4192" spans="1:23" x14ac:dyDescent="0.25">
      <c r="A4192" t="s">
        <v>655</v>
      </c>
      <c r="B4192">
        <v>1</v>
      </c>
      <c r="C4192" t="s">
        <v>24326</v>
      </c>
      <c r="D4192" t="s">
        <v>126</v>
      </c>
      <c r="F4192" t="s">
        <v>6231</v>
      </c>
      <c r="G4192">
        <v>80</v>
      </c>
      <c r="H4192" t="s">
        <v>2866</v>
      </c>
      <c r="I4192" t="s">
        <v>24326</v>
      </c>
      <c r="J4192">
        <v>16083</v>
      </c>
      <c r="K4192">
        <v>6</v>
      </c>
      <c r="L4192" t="s">
        <v>10006</v>
      </c>
      <c r="M4192" t="s">
        <v>24327</v>
      </c>
      <c r="N4192">
        <v>28</v>
      </c>
      <c r="O4192" t="s">
        <v>24328</v>
      </c>
      <c r="P4192" t="s">
        <v>126</v>
      </c>
      <c r="R4192">
        <v>16775</v>
      </c>
      <c r="T4192" t="s">
        <v>6272</v>
      </c>
      <c r="V4192" t="s">
        <v>24329</v>
      </c>
      <c r="W4192">
        <v>27627</v>
      </c>
    </row>
    <row r="4193" spans="1:23" x14ac:dyDescent="0.25">
      <c r="A4193" t="s">
        <v>6002</v>
      </c>
      <c r="B4193">
        <v>1</v>
      </c>
      <c r="C4193" t="s">
        <v>6001</v>
      </c>
      <c r="D4193" t="s">
        <v>102</v>
      </c>
      <c r="E4193" t="s">
        <v>24330</v>
      </c>
      <c r="F4193" t="s">
        <v>6231</v>
      </c>
      <c r="G4193">
        <v>13</v>
      </c>
      <c r="H4193" t="s">
        <v>6367</v>
      </c>
      <c r="I4193" t="s">
        <v>6001</v>
      </c>
      <c r="J4193">
        <v>20881</v>
      </c>
      <c r="K4193">
        <v>3</v>
      </c>
      <c r="L4193" t="s">
        <v>7200</v>
      </c>
      <c r="M4193" t="s">
        <v>8773</v>
      </c>
      <c r="N4193">
        <v>24</v>
      </c>
      <c r="O4193" t="s">
        <v>24331</v>
      </c>
      <c r="P4193" t="s">
        <v>102</v>
      </c>
      <c r="R4193">
        <v>4038938</v>
      </c>
      <c r="T4193" t="s">
        <v>6219</v>
      </c>
      <c r="V4193" t="s">
        <v>24332</v>
      </c>
      <c r="W4193">
        <v>32071</v>
      </c>
    </row>
    <row r="4194" spans="1:23" x14ac:dyDescent="0.25">
      <c r="A4194" t="s">
        <v>24333</v>
      </c>
      <c r="B4194">
        <v>1</v>
      </c>
      <c r="C4194" t="s">
        <v>24334</v>
      </c>
      <c r="D4194" t="s">
        <v>102</v>
      </c>
      <c r="E4194" t="s">
        <v>24335</v>
      </c>
      <c r="F4194" t="s">
        <v>6199</v>
      </c>
      <c r="G4194">
        <v>19</v>
      </c>
      <c r="H4194" t="s">
        <v>8155</v>
      </c>
      <c r="I4194" t="s">
        <v>24334</v>
      </c>
      <c r="J4194">
        <v>18281</v>
      </c>
      <c r="K4194">
        <v>6</v>
      </c>
      <c r="L4194" t="s">
        <v>10067</v>
      </c>
      <c r="M4194" t="s">
        <v>24336</v>
      </c>
      <c r="N4194">
        <v>27</v>
      </c>
      <c r="O4194" t="s">
        <v>24337</v>
      </c>
      <c r="P4194" t="s">
        <v>102</v>
      </c>
      <c r="R4194">
        <v>2970712</v>
      </c>
      <c r="T4194" t="s">
        <v>6313</v>
      </c>
      <c r="V4194" t="s">
        <v>12798</v>
      </c>
      <c r="W4194">
        <v>29861</v>
      </c>
    </row>
    <row r="4195" spans="1:23" x14ac:dyDescent="0.25">
      <c r="A4195" t="s">
        <v>24338</v>
      </c>
      <c r="B4195">
        <v>1</v>
      </c>
      <c r="C4195" t="s">
        <v>24339</v>
      </c>
      <c r="F4195" t="s">
        <v>6231</v>
      </c>
      <c r="G4195">
        <v>0</v>
      </c>
      <c r="H4195" t="s">
        <v>30</v>
      </c>
      <c r="I4195" t="s">
        <v>24339</v>
      </c>
      <c r="J4195">
        <v>19794</v>
      </c>
      <c r="K4195">
        <v>0</v>
      </c>
      <c r="L4195" t="s">
        <v>6734</v>
      </c>
      <c r="M4195" t="s">
        <v>24340</v>
      </c>
      <c r="O4195" t="s">
        <v>24341</v>
      </c>
      <c r="P4195" t="s">
        <v>30</v>
      </c>
      <c r="T4195" t="s">
        <v>30</v>
      </c>
    </row>
    <row r="4196" spans="1:23" x14ac:dyDescent="0.25">
      <c r="A4196" t="s">
        <v>24342</v>
      </c>
      <c r="B4196">
        <v>1</v>
      </c>
      <c r="C4196" t="s">
        <v>24343</v>
      </c>
      <c r="D4196" t="s">
        <v>29</v>
      </c>
      <c r="F4196" t="s">
        <v>6231</v>
      </c>
      <c r="G4196">
        <v>4</v>
      </c>
      <c r="H4196" t="s">
        <v>6462</v>
      </c>
      <c r="I4196" t="s">
        <v>24343</v>
      </c>
      <c r="J4196">
        <v>16228</v>
      </c>
      <c r="K4196">
        <v>1</v>
      </c>
      <c r="L4196" t="s">
        <v>8090</v>
      </c>
      <c r="M4196" t="s">
        <v>24344</v>
      </c>
      <c r="N4196">
        <v>26</v>
      </c>
      <c r="O4196" t="s">
        <v>24345</v>
      </c>
      <c r="P4196" t="s">
        <v>29</v>
      </c>
      <c r="R4196">
        <v>17074</v>
      </c>
      <c r="T4196" t="s">
        <v>6396</v>
      </c>
      <c r="V4196" t="s">
        <v>16115</v>
      </c>
      <c r="W4196">
        <v>27906</v>
      </c>
    </row>
    <row r="4197" spans="1:23" x14ac:dyDescent="0.25">
      <c r="A4197" t="s">
        <v>2378</v>
      </c>
      <c r="B4197">
        <v>1</v>
      </c>
      <c r="C4197" t="s">
        <v>2729</v>
      </c>
      <c r="D4197" t="s">
        <v>126</v>
      </c>
      <c r="F4197" t="s">
        <v>6199</v>
      </c>
      <c r="G4197">
        <v>87</v>
      </c>
      <c r="H4197" t="s">
        <v>6658</v>
      </c>
      <c r="I4197" t="s">
        <v>2729</v>
      </c>
      <c r="J4197">
        <v>22515</v>
      </c>
      <c r="K4197">
        <v>4</v>
      </c>
      <c r="L4197" t="s">
        <v>6982</v>
      </c>
      <c r="M4197" t="s">
        <v>10888</v>
      </c>
      <c r="N4197">
        <v>26</v>
      </c>
      <c r="O4197" t="s">
        <v>24346</v>
      </c>
      <c r="P4197" t="s">
        <v>126</v>
      </c>
      <c r="S4197">
        <v>5</v>
      </c>
      <c r="T4197" t="s">
        <v>6363</v>
      </c>
      <c r="U4197" t="s">
        <v>2210</v>
      </c>
      <c r="V4197" t="s">
        <v>12197</v>
      </c>
    </row>
    <row r="4198" spans="1:23" x14ac:dyDescent="0.25">
      <c r="A4198" t="s">
        <v>24347</v>
      </c>
      <c r="B4198">
        <v>1</v>
      </c>
      <c r="C4198" t="s">
        <v>24348</v>
      </c>
      <c r="D4198" t="s">
        <v>64</v>
      </c>
      <c r="F4198" t="s">
        <v>6199</v>
      </c>
      <c r="G4198">
        <v>34</v>
      </c>
      <c r="H4198" t="s">
        <v>6976</v>
      </c>
      <c r="I4198" t="s">
        <v>24348</v>
      </c>
      <c r="J4198">
        <v>25940</v>
      </c>
      <c r="K4198">
        <v>1</v>
      </c>
      <c r="L4198" t="s">
        <v>24349</v>
      </c>
      <c r="M4198" t="s">
        <v>9697</v>
      </c>
      <c r="N4198">
        <v>23</v>
      </c>
      <c r="O4198" t="s">
        <v>24350</v>
      </c>
      <c r="P4198" t="s">
        <v>64</v>
      </c>
      <c r="T4198" t="s">
        <v>6332</v>
      </c>
      <c r="V4198" t="s">
        <v>15455</v>
      </c>
    </row>
    <row r="4199" spans="1:23" x14ac:dyDescent="0.25">
      <c r="A4199" t="s">
        <v>24351</v>
      </c>
      <c r="B4199">
        <v>1</v>
      </c>
      <c r="C4199" t="s">
        <v>24352</v>
      </c>
      <c r="D4199" t="s">
        <v>29</v>
      </c>
      <c r="F4199" t="s">
        <v>6199</v>
      </c>
      <c r="G4199">
        <v>0</v>
      </c>
      <c r="H4199" t="s">
        <v>6296</v>
      </c>
      <c r="I4199" t="s">
        <v>24352</v>
      </c>
      <c r="J4199">
        <v>20317</v>
      </c>
      <c r="K4199">
        <v>0</v>
      </c>
      <c r="L4199" t="s">
        <v>8057</v>
      </c>
      <c r="M4199" t="s">
        <v>7149</v>
      </c>
      <c r="N4199">
        <v>31</v>
      </c>
      <c r="O4199" t="s">
        <v>24353</v>
      </c>
      <c r="P4199" t="s">
        <v>29</v>
      </c>
      <c r="R4199">
        <v>3044719</v>
      </c>
      <c r="T4199" t="s">
        <v>6227</v>
      </c>
      <c r="V4199" t="s">
        <v>14126</v>
      </c>
    </row>
    <row r="4200" spans="1:23" x14ac:dyDescent="0.25">
      <c r="A4200" t="s">
        <v>24354</v>
      </c>
      <c r="B4200">
        <v>1</v>
      </c>
      <c r="C4200" t="s">
        <v>24355</v>
      </c>
      <c r="D4200" t="s">
        <v>126</v>
      </c>
      <c r="F4200" t="s">
        <v>6199</v>
      </c>
      <c r="G4200">
        <v>0</v>
      </c>
      <c r="H4200" t="s">
        <v>6462</v>
      </c>
      <c r="I4200" t="s">
        <v>24355</v>
      </c>
      <c r="K4200">
        <v>1</v>
      </c>
      <c r="L4200" t="s">
        <v>24356</v>
      </c>
      <c r="M4200" t="s">
        <v>22913</v>
      </c>
      <c r="N4200">
        <v>25</v>
      </c>
      <c r="O4200" t="s">
        <v>24357</v>
      </c>
      <c r="P4200" t="s">
        <v>126</v>
      </c>
      <c r="T4200" t="s">
        <v>7484</v>
      </c>
      <c r="V4200" t="s">
        <v>24358</v>
      </c>
    </row>
    <row r="4201" spans="1:23" x14ac:dyDescent="0.25">
      <c r="A4201" t="s">
        <v>24359</v>
      </c>
      <c r="B4201">
        <v>1</v>
      </c>
      <c r="C4201" t="s">
        <v>24360</v>
      </c>
      <c r="D4201" t="s">
        <v>126</v>
      </c>
      <c r="F4201" t="s">
        <v>6231</v>
      </c>
      <c r="G4201">
        <v>85</v>
      </c>
      <c r="H4201" t="s">
        <v>24361</v>
      </c>
      <c r="I4201" t="s">
        <v>24360</v>
      </c>
      <c r="J4201">
        <v>15129</v>
      </c>
      <c r="K4201">
        <v>7</v>
      </c>
      <c r="L4201" t="s">
        <v>6433</v>
      </c>
      <c r="M4201" t="s">
        <v>6361</v>
      </c>
      <c r="N4201">
        <v>30</v>
      </c>
      <c r="O4201" t="s">
        <v>24362</v>
      </c>
      <c r="P4201" t="s">
        <v>126</v>
      </c>
      <c r="R4201">
        <v>15910</v>
      </c>
      <c r="T4201" t="s">
        <v>6272</v>
      </c>
      <c r="V4201" t="s">
        <v>16661</v>
      </c>
      <c r="W4201">
        <v>26834</v>
      </c>
    </row>
    <row r="4202" spans="1:23" x14ac:dyDescent="0.25">
      <c r="A4202" t="s">
        <v>24363</v>
      </c>
      <c r="B4202">
        <v>1</v>
      </c>
      <c r="C4202" t="s">
        <v>24364</v>
      </c>
      <c r="D4202" t="s">
        <v>102</v>
      </c>
      <c r="F4202" t="s">
        <v>6199</v>
      </c>
      <c r="G4202">
        <v>14</v>
      </c>
      <c r="H4202" t="s">
        <v>6776</v>
      </c>
      <c r="I4202" t="s">
        <v>24364</v>
      </c>
      <c r="J4202">
        <v>19725</v>
      </c>
      <c r="K4202">
        <v>5</v>
      </c>
      <c r="L4202" t="s">
        <v>6734</v>
      </c>
      <c r="M4202" t="s">
        <v>8057</v>
      </c>
      <c r="N4202">
        <v>26</v>
      </c>
      <c r="O4202" t="s">
        <v>24365</v>
      </c>
      <c r="P4202" t="s">
        <v>102</v>
      </c>
      <c r="R4202">
        <v>3061572</v>
      </c>
      <c r="T4202" t="s">
        <v>6204</v>
      </c>
      <c r="V4202" t="s">
        <v>22521</v>
      </c>
      <c r="W4202">
        <v>30932</v>
      </c>
    </row>
    <row r="4203" spans="1:23" x14ac:dyDescent="0.25">
      <c r="A4203" t="s">
        <v>24366</v>
      </c>
      <c r="B4203">
        <v>1</v>
      </c>
      <c r="C4203" t="s">
        <v>24367</v>
      </c>
      <c r="D4203" t="s">
        <v>6787</v>
      </c>
      <c r="F4203" t="s">
        <v>6231</v>
      </c>
      <c r="G4203">
        <v>43</v>
      </c>
      <c r="H4203" t="s">
        <v>7921</v>
      </c>
      <c r="I4203" t="s">
        <v>24367</v>
      </c>
      <c r="J4203">
        <v>15661</v>
      </c>
      <c r="K4203">
        <v>2</v>
      </c>
      <c r="L4203" t="s">
        <v>10426</v>
      </c>
      <c r="M4203" t="s">
        <v>24368</v>
      </c>
      <c r="N4203">
        <v>30</v>
      </c>
      <c r="O4203" t="s">
        <v>24369</v>
      </c>
      <c r="P4203" t="s">
        <v>64</v>
      </c>
      <c r="R4203">
        <v>13062</v>
      </c>
      <c r="T4203" t="s">
        <v>6385</v>
      </c>
      <c r="V4203" t="s">
        <v>24370</v>
      </c>
      <c r="W4203">
        <v>25303</v>
      </c>
    </row>
    <row r="4204" spans="1:23" x14ac:dyDescent="0.25">
      <c r="A4204" t="s">
        <v>195</v>
      </c>
      <c r="B4204">
        <v>1</v>
      </c>
      <c r="C4204" t="s">
        <v>5137</v>
      </c>
      <c r="D4204" t="s">
        <v>64</v>
      </c>
      <c r="E4204" t="s">
        <v>24371</v>
      </c>
      <c r="F4204" t="s">
        <v>6199</v>
      </c>
      <c r="G4204">
        <v>21</v>
      </c>
      <c r="H4204" t="s">
        <v>8955</v>
      </c>
      <c r="I4204" t="s">
        <v>5137</v>
      </c>
      <c r="J4204">
        <v>18995</v>
      </c>
      <c r="K4204">
        <v>8</v>
      </c>
      <c r="L4204" t="s">
        <v>7672</v>
      </c>
      <c r="M4204" t="s">
        <v>6361</v>
      </c>
      <c r="N4204">
        <v>29</v>
      </c>
      <c r="O4204" t="s">
        <v>24372</v>
      </c>
      <c r="P4204" t="s">
        <v>64</v>
      </c>
      <c r="R4204">
        <v>2980453</v>
      </c>
      <c r="T4204" t="s">
        <v>6264</v>
      </c>
      <c r="V4204" t="s">
        <v>14981</v>
      </c>
      <c r="W4204">
        <v>30247</v>
      </c>
    </row>
    <row r="4205" spans="1:23" x14ac:dyDescent="0.25">
      <c r="A4205" t="s">
        <v>24373</v>
      </c>
      <c r="B4205">
        <v>1</v>
      </c>
      <c r="C4205" t="s">
        <v>24374</v>
      </c>
      <c r="F4205" t="s">
        <v>6231</v>
      </c>
      <c r="G4205">
        <v>0</v>
      </c>
      <c r="H4205" t="s">
        <v>30</v>
      </c>
      <c r="I4205" t="s">
        <v>24374</v>
      </c>
      <c r="J4205">
        <v>17847</v>
      </c>
      <c r="K4205">
        <v>0</v>
      </c>
      <c r="L4205" t="s">
        <v>6018</v>
      </c>
      <c r="M4205" t="s">
        <v>24375</v>
      </c>
      <c r="O4205" t="s">
        <v>24376</v>
      </c>
      <c r="P4205" t="s">
        <v>30</v>
      </c>
      <c r="T4205" t="s">
        <v>30</v>
      </c>
    </row>
    <row r="4206" spans="1:23" x14ac:dyDescent="0.25">
      <c r="A4206" t="s">
        <v>238</v>
      </c>
      <c r="B4206">
        <v>1</v>
      </c>
      <c r="C4206" t="s">
        <v>24377</v>
      </c>
      <c r="D4206" t="s">
        <v>126</v>
      </c>
      <c r="E4206" t="s">
        <v>24378</v>
      </c>
      <c r="F4206" t="s">
        <v>6199</v>
      </c>
      <c r="G4206">
        <v>84</v>
      </c>
      <c r="H4206" t="s">
        <v>6200</v>
      </c>
      <c r="I4206" t="s">
        <v>24377</v>
      </c>
      <c r="J4206">
        <v>16593</v>
      </c>
      <c r="K4206">
        <v>9</v>
      </c>
      <c r="L4206" t="s">
        <v>7102</v>
      </c>
      <c r="M4206" t="s">
        <v>24379</v>
      </c>
      <c r="N4206">
        <v>31</v>
      </c>
      <c r="O4206" t="s">
        <v>24380</v>
      </c>
      <c r="P4206" t="s">
        <v>126</v>
      </c>
      <c r="R4206">
        <v>17453</v>
      </c>
      <c r="T4206" t="s">
        <v>6355</v>
      </c>
      <c r="V4206" t="s">
        <v>24381</v>
      </c>
      <c r="W4206">
        <v>28267</v>
      </c>
    </row>
    <row r="4207" spans="1:23" x14ac:dyDescent="0.25">
      <c r="A4207" t="s">
        <v>847</v>
      </c>
      <c r="B4207">
        <v>1</v>
      </c>
      <c r="C4207" t="s">
        <v>24382</v>
      </c>
      <c r="D4207" t="s">
        <v>6787</v>
      </c>
      <c r="E4207" t="s">
        <v>24383</v>
      </c>
      <c r="F4207" t="s">
        <v>6231</v>
      </c>
      <c r="G4207">
        <v>40</v>
      </c>
      <c r="H4207" t="s">
        <v>6664</v>
      </c>
      <c r="I4207" t="s">
        <v>24382</v>
      </c>
      <c r="J4207">
        <v>16869</v>
      </c>
      <c r="K4207">
        <v>7</v>
      </c>
      <c r="L4207" t="s">
        <v>24384</v>
      </c>
      <c r="M4207" t="s">
        <v>10167</v>
      </c>
      <c r="N4207">
        <v>31</v>
      </c>
      <c r="O4207" t="s">
        <v>24385</v>
      </c>
      <c r="P4207" t="s">
        <v>64</v>
      </c>
      <c r="R4207">
        <v>2515931</v>
      </c>
      <c r="T4207" t="s">
        <v>6346</v>
      </c>
      <c r="V4207" t="s">
        <v>24386</v>
      </c>
      <c r="W4207">
        <v>28496</v>
      </c>
    </row>
    <row r="4208" spans="1:23" x14ac:dyDescent="0.25">
      <c r="A4208" t="s">
        <v>24387</v>
      </c>
      <c r="B4208">
        <v>1</v>
      </c>
      <c r="C4208" t="s">
        <v>24388</v>
      </c>
      <c r="D4208" t="s">
        <v>29</v>
      </c>
      <c r="F4208" t="s">
        <v>6231</v>
      </c>
      <c r="G4208">
        <v>8</v>
      </c>
      <c r="H4208" t="s">
        <v>7921</v>
      </c>
      <c r="I4208" t="s">
        <v>24388</v>
      </c>
      <c r="J4208">
        <v>1034</v>
      </c>
      <c r="K4208">
        <v>22</v>
      </c>
      <c r="L4208" t="s">
        <v>6224</v>
      </c>
      <c r="M4208" t="s">
        <v>24389</v>
      </c>
      <c r="N4208">
        <v>44</v>
      </c>
      <c r="O4208" t="s">
        <v>24390</v>
      </c>
      <c r="P4208" t="s">
        <v>29</v>
      </c>
      <c r="R4208">
        <v>1575</v>
      </c>
      <c r="T4208" t="s">
        <v>6396</v>
      </c>
      <c r="V4208" t="s">
        <v>24391</v>
      </c>
      <c r="W4208">
        <v>4416</v>
      </c>
    </row>
    <row r="4209" spans="1:23" x14ac:dyDescent="0.25">
      <c r="A4209" t="s">
        <v>24392</v>
      </c>
      <c r="B4209">
        <v>1</v>
      </c>
      <c r="C4209" t="s">
        <v>24393</v>
      </c>
      <c r="D4209" t="s">
        <v>102</v>
      </c>
      <c r="F4209" t="s">
        <v>6231</v>
      </c>
      <c r="G4209">
        <v>85</v>
      </c>
      <c r="H4209" t="s">
        <v>6629</v>
      </c>
      <c r="I4209" t="s">
        <v>24393</v>
      </c>
      <c r="J4209">
        <v>13854</v>
      </c>
      <c r="K4209">
        <v>2</v>
      </c>
      <c r="L4209" t="s">
        <v>6352</v>
      </c>
      <c r="M4209" t="s">
        <v>24394</v>
      </c>
      <c r="N4209">
        <v>28</v>
      </c>
      <c r="O4209" t="s">
        <v>24395</v>
      </c>
      <c r="P4209" t="s">
        <v>102</v>
      </c>
      <c r="R4209">
        <v>15063</v>
      </c>
      <c r="T4209" t="s">
        <v>6742</v>
      </c>
      <c r="V4209" t="s">
        <v>24396</v>
      </c>
      <c r="W4209">
        <v>25908</v>
      </c>
    </row>
    <row r="4210" spans="1:23" x14ac:dyDescent="0.25">
      <c r="A4210" t="s">
        <v>593</v>
      </c>
      <c r="B4210">
        <v>1</v>
      </c>
      <c r="C4210" t="s">
        <v>24397</v>
      </c>
      <c r="D4210" t="s">
        <v>31</v>
      </c>
      <c r="E4210" t="s">
        <v>24398</v>
      </c>
      <c r="F4210" t="s">
        <v>6231</v>
      </c>
      <c r="G4210">
        <v>4</v>
      </c>
      <c r="H4210" t="s">
        <v>6315</v>
      </c>
      <c r="I4210" t="s">
        <v>24397</v>
      </c>
      <c r="J4210">
        <v>10092</v>
      </c>
      <c r="K4210">
        <v>12</v>
      </c>
      <c r="L4210" t="s">
        <v>7488</v>
      </c>
      <c r="M4210" t="s">
        <v>24399</v>
      </c>
      <c r="N4210">
        <v>34</v>
      </c>
      <c r="O4210" t="s">
        <v>24400</v>
      </c>
      <c r="P4210" t="s">
        <v>31</v>
      </c>
      <c r="R4210">
        <v>11737</v>
      </c>
      <c r="T4210" t="s">
        <v>6385</v>
      </c>
      <c r="V4210" t="s">
        <v>24401</v>
      </c>
      <c r="W4210">
        <v>9219</v>
      </c>
    </row>
    <row r="4211" spans="1:23" x14ac:dyDescent="0.25">
      <c r="A4211" t="s">
        <v>48</v>
      </c>
      <c r="B4211">
        <v>1</v>
      </c>
      <c r="C4211" t="s">
        <v>2823</v>
      </c>
      <c r="D4211" t="s">
        <v>29</v>
      </c>
      <c r="E4211" t="s">
        <v>24402</v>
      </c>
      <c r="F4211" t="s">
        <v>6199</v>
      </c>
      <c r="G4211">
        <v>4</v>
      </c>
      <c r="H4211" t="s">
        <v>5428</v>
      </c>
      <c r="I4211" t="s">
        <v>2823</v>
      </c>
      <c r="J4211">
        <v>18857</v>
      </c>
      <c r="K4211">
        <v>9</v>
      </c>
      <c r="L4211" t="s">
        <v>7063</v>
      </c>
      <c r="M4211" t="s">
        <v>10939</v>
      </c>
      <c r="N4211">
        <v>30</v>
      </c>
      <c r="O4211" t="s">
        <v>24403</v>
      </c>
      <c r="P4211" t="s">
        <v>29</v>
      </c>
      <c r="R4211">
        <v>3122840</v>
      </c>
      <c r="S4211">
        <v>1</v>
      </c>
      <c r="T4211" t="s">
        <v>6204</v>
      </c>
      <c r="U4211" t="s">
        <v>2268</v>
      </c>
      <c r="V4211" t="s">
        <v>6600</v>
      </c>
      <c r="W4211">
        <v>30125</v>
      </c>
    </row>
    <row r="4212" spans="1:23" x14ac:dyDescent="0.25">
      <c r="A4212" t="s">
        <v>2173</v>
      </c>
      <c r="B4212">
        <v>1</v>
      </c>
      <c r="C4212" t="s">
        <v>2857</v>
      </c>
      <c r="D4212" t="s">
        <v>29</v>
      </c>
      <c r="E4212" t="s">
        <v>24404</v>
      </c>
      <c r="F4212" t="s">
        <v>6199</v>
      </c>
      <c r="G4212">
        <v>14</v>
      </c>
      <c r="H4212" t="s">
        <v>6296</v>
      </c>
      <c r="I4212" t="s">
        <v>2857</v>
      </c>
      <c r="J4212">
        <v>19330</v>
      </c>
      <c r="K4212">
        <v>9</v>
      </c>
      <c r="L4212" t="s">
        <v>6304</v>
      </c>
      <c r="M4212" t="s">
        <v>24405</v>
      </c>
      <c r="N4212">
        <v>31</v>
      </c>
      <c r="O4212" t="s">
        <v>24406</v>
      </c>
      <c r="P4212" t="s">
        <v>29</v>
      </c>
      <c r="R4212">
        <v>3059989</v>
      </c>
      <c r="S4212">
        <v>2</v>
      </c>
      <c r="T4212" t="s">
        <v>6264</v>
      </c>
      <c r="U4212" t="s">
        <v>2322</v>
      </c>
      <c r="V4212" t="s">
        <v>24407</v>
      </c>
      <c r="W4212">
        <v>30563</v>
      </c>
    </row>
    <row r="4213" spans="1:23" x14ac:dyDescent="0.25">
      <c r="A4213" t="s">
        <v>24408</v>
      </c>
      <c r="B4213">
        <v>1</v>
      </c>
      <c r="C4213" t="s">
        <v>24409</v>
      </c>
      <c r="D4213" t="s">
        <v>102</v>
      </c>
      <c r="F4213" t="s">
        <v>6199</v>
      </c>
      <c r="G4213">
        <v>81</v>
      </c>
      <c r="H4213" t="s">
        <v>9340</v>
      </c>
      <c r="I4213" t="s">
        <v>24409</v>
      </c>
      <c r="J4213">
        <v>26531</v>
      </c>
      <c r="K4213">
        <v>1</v>
      </c>
      <c r="L4213" t="s">
        <v>14813</v>
      </c>
      <c r="M4213" t="s">
        <v>16742</v>
      </c>
      <c r="N4213">
        <v>24</v>
      </c>
      <c r="O4213" t="s">
        <v>24410</v>
      </c>
      <c r="P4213" t="s">
        <v>102</v>
      </c>
      <c r="T4213" t="s">
        <v>6454</v>
      </c>
      <c r="U4213" t="s">
        <v>72</v>
      </c>
      <c r="V4213" t="s">
        <v>24411</v>
      </c>
    </row>
    <row r="4214" spans="1:23" x14ac:dyDescent="0.25">
      <c r="A4214" t="s">
        <v>396</v>
      </c>
      <c r="B4214">
        <v>1</v>
      </c>
      <c r="C4214" t="s">
        <v>5522</v>
      </c>
      <c r="D4214" t="s">
        <v>102</v>
      </c>
      <c r="E4214" t="s">
        <v>24412</v>
      </c>
      <c r="F4214" t="s">
        <v>6199</v>
      </c>
      <c r="G4214">
        <v>80</v>
      </c>
      <c r="H4214" t="s">
        <v>6776</v>
      </c>
      <c r="I4214" t="s">
        <v>5522</v>
      </c>
      <c r="J4214">
        <v>19917</v>
      </c>
      <c r="K4214">
        <v>5</v>
      </c>
      <c r="L4214" t="s">
        <v>7502</v>
      </c>
      <c r="M4214" t="s">
        <v>24413</v>
      </c>
      <c r="N4214">
        <v>26</v>
      </c>
      <c r="O4214" t="s">
        <v>24414</v>
      </c>
      <c r="P4214" t="s">
        <v>102</v>
      </c>
      <c r="R4214">
        <v>3915097</v>
      </c>
      <c r="T4214" t="s">
        <v>6346</v>
      </c>
      <c r="V4214" t="s">
        <v>24415</v>
      </c>
      <c r="W4214">
        <v>31075</v>
      </c>
    </row>
    <row r="4215" spans="1:23" x14ac:dyDescent="0.25">
      <c r="A4215" t="s">
        <v>24416</v>
      </c>
      <c r="B4215">
        <v>1</v>
      </c>
      <c r="C4215" t="s">
        <v>24417</v>
      </c>
      <c r="D4215" t="s">
        <v>102</v>
      </c>
      <c r="F4215" t="s">
        <v>6199</v>
      </c>
      <c r="G4215">
        <v>0</v>
      </c>
      <c r="H4215" t="s">
        <v>6976</v>
      </c>
      <c r="I4215" t="s">
        <v>24417</v>
      </c>
      <c r="J4215">
        <v>16336</v>
      </c>
      <c r="K4215">
        <v>12</v>
      </c>
      <c r="L4215" t="s">
        <v>24418</v>
      </c>
      <c r="M4215" t="s">
        <v>24419</v>
      </c>
      <c r="N4215">
        <v>33</v>
      </c>
      <c r="O4215" t="s">
        <v>24420</v>
      </c>
      <c r="P4215" t="s">
        <v>102</v>
      </c>
      <c r="T4215" t="s">
        <v>6454</v>
      </c>
      <c r="V4215" t="s">
        <v>24421</v>
      </c>
    </row>
    <row r="4216" spans="1:23" x14ac:dyDescent="0.25">
      <c r="A4216" t="s">
        <v>321</v>
      </c>
      <c r="B4216">
        <v>1</v>
      </c>
      <c r="C4216" t="s">
        <v>24422</v>
      </c>
      <c r="D4216" t="s">
        <v>126</v>
      </c>
      <c r="E4216" t="s">
        <v>24423</v>
      </c>
      <c r="F4216" t="s">
        <v>6231</v>
      </c>
      <c r="G4216">
        <v>84</v>
      </c>
      <c r="H4216" t="s">
        <v>6208</v>
      </c>
      <c r="I4216" t="s">
        <v>24422</v>
      </c>
      <c r="J4216">
        <v>12153</v>
      </c>
      <c r="K4216">
        <v>12</v>
      </c>
      <c r="L4216" t="s">
        <v>10038</v>
      </c>
      <c r="M4216" t="s">
        <v>13667</v>
      </c>
      <c r="N4216">
        <v>34</v>
      </c>
      <c r="O4216" t="s">
        <v>24424</v>
      </c>
      <c r="P4216" t="s">
        <v>126</v>
      </c>
      <c r="R4216">
        <v>13272</v>
      </c>
      <c r="T4216" t="s">
        <v>6227</v>
      </c>
      <c r="V4216" t="s">
        <v>24425</v>
      </c>
      <c r="W4216">
        <v>24045</v>
      </c>
    </row>
    <row r="4217" spans="1:23" x14ac:dyDescent="0.25">
      <c r="A4217" t="s">
        <v>2406</v>
      </c>
      <c r="B4217">
        <v>1</v>
      </c>
      <c r="C4217" t="s">
        <v>2747</v>
      </c>
      <c r="D4217" t="s">
        <v>102</v>
      </c>
      <c r="F4217" t="s">
        <v>6199</v>
      </c>
      <c r="G4217">
        <v>19</v>
      </c>
      <c r="H4217" t="s">
        <v>6260</v>
      </c>
      <c r="I4217" t="s">
        <v>2747</v>
      </c>
      <c r="J4217">
        <v>26952</v>
      </c>
      <c r="K4217">
        <v>0</v>
      </c>
      <c r="L4217" t="s">
        <v>7956</v>
      </c>
      <c r="M4217" t="s">
        <v>8513</v>
      </c>
      <c r="N4217">
        <v>23</v>
      </c>
      <c r="O4217" t="s">
        <v>24426</v>
      </c>
      <c r="P4217" t="s">
        <v>102</v>
      </c>
      <c r="S4217">
        <v>5</v>
      </c>
      <c r="T4217" t="s">
        <v>6219</v>
      </c>
      <c r="U4217" t="s">
        <v>2217</v>
      </c>
      <c r="V4217" t="s">
        <v>24427</v>
      </c>
    </row>
    <row r="4218" spans="1:23" x14ac:dyDescent="0.25">
      <c r="A4218" t="s">
        <v>24428</v>
      </c>
      <c r="B4218">
        <v>1</v>
      </c>
      <c r="C4218" t="s">
        <v>24429</v>
      </c>
      <c r="D4218" t="s">
        <v>126</v>
      </c>
      <c r="F4218" t="s">
        <v>6231</v>
      </c>
      <c r="G4218">
        <v>80</v>
      </c>
      <c r="H4218" t="s">
        <v>7228</v>
      </c>
      <c r="I4218" t="s">
        <v>24429</v>
      </c>
      <c r="J4218">
        <v>19686</v>
      </c>
      <c r="K4218">
        <v>5</v>
      </c>
      <c r="L4218" t="s">
        <v>6010</v>
      </c>
      <c r="M4218" t="s">
        <v>24430</v>
      </c>
      <c r="N4218">
        <v>30</v>
      </c>
      <c r="O4218" t="s">
        <v>24431</v>
      </c>
      <c r="P4218" t="s">
        <v>126</v>
      </c>
      <c r="R4218">
        <v>4242607</v>
      </c>
      <c r="T4218" t="s">
        <v>6355</v>
      </c>
      <c r="V4218" t="s">
        <v>24432</v>
      </c>
      <c r="W4218">
        <v>30908</v>
      </c>
    </row>
    <row r="4219" spans="1:23" x14ac:dyDescent="0.25">
      <c r="A4219" t="s">
        <v>2063</v>
      </c>
      <c r="B4219">
        <v>1</v>
      </c>
      <c r="C4219" t="s">
        <v>5172</v>
      </c>
      <c r="D4219" t="s">
        <v>64</v>
      </c>
      <c r="F4219" t="s">
        <v>6199</v>
      </c>
      <c r="G4219">
        <v>3</v>
      </c>
      <c r="H4219" t="s">
        <v>6807</v>
      </c>
      <c r="I4219" t="s">
        <v>5172</v>
      </c>
      <c r="J4219">
        <v>22539</v>
      </c>
      <c r="K4219">
        <v>4</v>
      </c>
      <c r="L4219" t="s">
        <v>24433</v>
      </c>
      <c r="M4219" t="s">
        <v>6262</v>
      </c>
      <c r="N4219">
        <v>26</v>
      </c>
      <c r="O4219" t="s">
        <v>24434</v>
      </c>
      <c r="P4219" t="s">
        <v>64</v>
      </c>
      <c r="T4219" t="s">
        <v>6346</v>
      </c>
      <c r="V4219" t="s">
        <v>24435</v>
      </c>
    </row>
    <row r="4220" spans="1:23" x14ac:dyDescent="0.25">
      <c r="A4220" t="s">
        <v>2275</v>
      </c>
      <c r="B4220">
        <v>1</v>
      </c>
      <c r="C4220" t="s">
        <v>2650</v>
      </c>
      <c r="D4220" t="s">
        <v>64</v>
      </c>
      <c r="F4220" t="s">
        <v>6199</v>
      </c>
      <c r="G4220">
        <v>25</v>
      </c>
      <c r="H4220" t="s">
        <v>6697</v>
      </c>
      <c r="I4220" t="s">
        <v>2650</v>
      </c>
      <c r="J4220">
        <v>24991</v>
      </c>
      <c r="K4220">
        <v>2</v>
      </c>
      <c r="L4220" t="s">
        <v>24436</v>
      </c>
      <c r="M4220" t="s">
        <v>7095</v>
      </c>
      <c r="N4220">
        <v>26</v>
      </c>
      <c r="O4220" t="s">
        <v>24437</v>
      </c>
      <c r="P4220" t="s">
        <v>64</v>
      </c>
      <c r="S4220">
        <v>3</v>
      </c>
      <c r="T4220" t="s">
        <v>6313</v>
      </c>
      <c r="U4220" t="s">
        <v>2219</v>
      </c>
      <c r="V4220" t="s">
        <v>21628</v>
      </c>
    </row>
    <row r="4221" spans="1:23" x14ac:dyDescent="0.25">
      <c r="A4221" t="s">
        <v>555</v>
      </c>
      <c r="B4221">
        <v>1</v>
      </c>
      <c r="C4221" t="s">
        <v>24438</v>
      </c>
      <c r="D4221" t="s">
        <v>31</v>
      </c>
      <c r="E4221" t="s">
        <v>24439</v>
      </c>
      <c r="F4221" t="s">
        <v>6199</v>
      </c>
      <c r="G4221">
        <v>8</v>
      </c>
      <c r="H4221" t="s">
        <v>6232</v>
      </c>
      <c r="I4221" t="s">
        <v>24438</v>
      </c>
      <c r="J4221">
        <v>19989</v>
      </c>
      <c r="K4221">
        <v>8</v>
      </c>
      <c r="L4221" t="s">
        <v>6612</v>
      </c>
      <c r="M4221" t="s">
        <v>8192</v>
      </c>
      <c r="N4221">
        <v>31</v>
      </c>
      <c r="O4221" t="s">
        <v>24440</v>
      </c>
      <c r="P4221" t="s">
        <v>31</v>
      </c>
      <c r="R4221">
        <v>3051909</v>
      </c>
      <c r="T4221" t="s">
        <v>6355</v>
      </c>
      <c r="V4221" t="s">
        <v>10720</v>
      </c>
      <c r="W4221">
        <v>31137</v>
      </c>
    </row>
    <row r="4222" spans="1:23" x14ac:dyDescent="0.25">
      <c r="A4222" t="s">
        <v>495</v>
      </c>
      <c r="B4222">
        <v>1</v>
      </c>
      <c r="C4222" t="s">
        <v>24441</v>
      </c>
      <c r="D4222" t="s">
        <v>126</v>
      </c>
      <c r="E4222" t="s">
        <v>24442</v>
      </c>
      <c r="F4222" t="s">
        <v>6231</v>
      </c>
      <c r="G4222">
        <v>89</v>
      </c>
      <c r="H4222" t="s">
        <v>7228</v>
      </c>
      <c r="I4222" t="s">
        <v>24441</v>
      </c>
      <c r="J4222">
        <v>16057</v>
      </c>
      <c r="K4222">
        <v>8</v>
      </c>
      <c r="L4222" t="s">
        <v>9982</v>
      </c>
      <c r="M4222" t="s">
        <v>24443</v>
      </c>
      <c r="N4222">
        <v>29</v>
      </c>
      <c r="O4222" t="s">
        <v>24444</v>
      </c>
      <c r="P4222" t="s">
        <v>126</v>
      </c>
      <c r="R4222">
        <v>16792</v>
      </c>
      <c r="T4222" t="s">
        <v>6355</v>
      </c>
      <c r="V4222" t="s">
        <v>24445</v>
      </c>
      <c r="W4222">
        <v>27577</v>
      </c>
    </row>
    <row r="4223" spans="1:23" x14ac:dyDescent="0.25">
      <c r="A4223" t="s">
        <v>502</v>
      </c>
      <c r="B4223">
        <v>1</v>
      </c>
      <c r="C4223" t="s">
        <v>24446</v>
      </c>
      <c r="D4223" t="s">
        <v>102</v>
      </c>
      <c r="E4223" t="s">
        <v>24447</v>
      </c>
      <c r="F4223" t="s">
        <v>6231</v>
      </c>
      <c r="G4223">
        <v>82</v>
      </c>
      <c r="H4223" t="s">
        <v>6232</v>
      </c>
      <c r="I4223" t="s">
        <v>24446</v>
      </c>
      <c r="J4223">
        <v>13117</v>
      </c>
      <c r="K4223">
        <v>11</v>
      </c>
      <c r="L4223" t="s">
        <v>6879</v>
      </c>
      <c r="M4223" t="s">
        <v>8746</v>
      </c>
      <c r="N4223">
        <v>34</v>
      </c>
      <c r="O4223" t="s">
        <v>24448</v>
      </c>
      <c r="P4223" t="s">
        <v>102</v>
      </c>
      <c r="R4223">
        <v>14100</v>
      </c>
      <c r="T4223" t="s">
        <v>6313</v>
      </c>
      <c r="V4223" t="s">
        <v>24449</v>
      </c>
      <c r="W4223">
        <v>24963</v>
      </c>
    </row>
    <row r="4224" spans="1:23" x14ac:dyDescent="0.25">
      <c r="A4224" t="s">
        <v>2130</v>
      </c>
      <c r="B4224">
        <v>1</v>
      </c>
      <c r="C4224" t="s">
        <v>5342</v>
      </c>
      <c r="D4224" t="s">
        <v>64</v>
      </c>
      <c r="F4224" t="s">
        <v>6199</v>
      </c>
      <c r="G4224">
        <v>22</v>
      </c>
      <c r="H4224" t="s">
        <v>6629</v>
      </c>
      <c r="I4224" t="s">
        <v>5342</v>
      </c>
      <c r="J4224">
        <v>22126</v>
      </c>
      <c r="K4224">
        <v>3</v>
      </c>
      <c r="L4224" t="s">
        <v>24450</v>
      </c>
      <c r="M4224" t="s">
        <v>6361</v>
      </c>
      <c r="N4224">
        <v>26</v>
      </c>
      <c r="O4224" t="s">
        <v>24451</v>
      </c>
      <c r="P4224" t="s">
        <v>64</v>
      </c>
      <c r="T4224" t="s">
        <v>6264</v>
      </c>
      <c r="V4224" t="s">
        <v>17203</v>
      </c>
      <c r="W4224">
        <v>33006</v>
      </c>
    </row>
    <row r="4225" spans="1:23" x14ac:dyDescent="0.25">
      <c r="A4225" t="s">
        <v>24452</v>
      </c>
      <c r="B4225">
        <v>1</v>
      </c>
      <c r="C4225" t="s">
        <v>24453</v>
      </c>
      <c r="D4225" t="s">
        <v>102</v>
      </c>
      <c r="F4225" t="s">
        <v>6231</v>
      </c>
      <c r="G4225">
        <v>80</v>
      </c>
      <c r="H4225" t="s">
        <v>6336</v>
      </c>
      <c r="I4225" t="s">
        <v>24453</v>
      </c>
      <c r="J4225">
        <v>8967</v>
      </c>
      <c r="K4225">
        <v>6</v>
      </c>
      <c r="L4225" t="s">
        <v>8814</v>
      </c>
      <c r="M4225" t="s">
        <v>14851</v>
      </c>
      <c r="N4225">
        <v>30</v>
      </c>
      <c r="O4225" t="s">
        <v>24454</v>
      </c>
      <c r="P4225" t="s">
        <v>102</v>
      </c>
      <c r="T4225" t="s">
        <v>6385</v>
      </c>
      <c r="V4225" t="s">
        <v>24455</v>
      </c>
    </row>
    <row r="4226" spans="1:23" x14ac:dyDescent="0.25">
      <c r="A4226" t="s">
        <v>24456</v>
      </c>
      <c r="B4226">
        <v>1</v>
      </c>
      <c r="C4226" t="s">
        <v>24457</v>
      </c>
      <c r="D4226" t="s">
        <v>102</v>
      </c>
      <c r="F4226" t="s">
        <v>6199</v>
      </c>
      <c r="G4226">
        <v>0</v>
      </c>
      <c r="H4226" t="s">
        <v>6416</v>
      </c>
      <c r="I4226" t="s">
        <v>24457</v>
      </c>
      <c r="K4226">
        <v>1</v>
      </c>
      <c r="L4226" t="s">
        <v>24458</v>
      </c>
      <c r="M4226" t="s">
        <v>12480</v>
      </c>
      <c r="N4226">
        <v>24</v>
      </c>
      <c r="O4226" t="s">
        <v>24459</v>
      </c>
      <c r="P4226" t="s">
        <v>102</v>
      </c>
      <c r="T4226" t="s">
        <v>6264</v>
      </c>
      <c r="V4226" t="s">
        <v>24460</v>
      </c>
    </row>
    <row r="4227" spans="1:23" x14ac:dyDescent="0.25">
      <c r="A4227" t="s">
        <v>24461</v>
      </c>
      <c r="B4227">
        <v>1</v>
      </c>
      <c r="C4227" t="s">
        <v>24462</v>
      </c>
      <c r="F4227" t="s">
        <v>6231</v>
      </c>
      <c r="G4227">
        <v>0</v>
      </c>
      <c r="H4227" t="s">
        <v>30</v>
      </c>
      <c r="I4227" t="s">
        <v>24462</v>
      </c>
      <c r="J4227">
        <v>21706</v>
      </c>
      <c r="K4227">
        <v>0</v>
      </c>
      <c r="L4227" t="s">
        <v>24463</v>
      </c>
      <c r="M4227" t="s">
        <v>17281</v>
      </c>
      <c r="O4227" t="s">
        <v>24464</v>
      </c>
      <c r="P4227" t="s">
        <v>30</v>
      </c>
      <c r="T4227" t="s">
        <v>30</v>
      </c>
    </row>
    <row r="4228" spans="1:23" x14ac:dyDescent="0.25">
      <c r="A4228" t="s">
        <v>24465</v>
      </c>
      <c r="B4228">
        <v>1</v>
      </c>
      <c r="C4228" t="s">
        <v>24466</v>
      </c>
      <c r="D4228" t="s">
        <v>64</v>
      </c>
      <c r="F4228" t="s">
        <v>6199</v>
      </c>
      <c r="G4228">
        <v>39</v>
      </c>
      <c r="H4228" t="s">
        <v>6260</v>
      </c>
      <c r="I4228" t="s">
        <v>24466</v>
      </c>
      <c r="J4228">
        <v>22925</v>
      </c>
      <c r="K4228">
        <v>4</v>
      </c>
      <c r="L4228" t="s">
        <v>15792</v>
      </c>
      <c r="M4228" t="s">
        <v>6361</v>
      </c>
      <c r="N4228">
        <v>27</v>
      </c>
      <c r="O4228" t="s">
        <v>24467</v>
      </c>
      <c r="P4228" t="s">
        <v>64</v>
      </c>
      <c r="T4228" t="s">
        <v>6446</v>
      </c>
      <c r="V4228" t="s">
        <v>24468</v>
      </c>
    </row>
    <row r="4229" spans="1:23" x14ac:dyDescent="0.25">
      <c r="A4229" t="s">
        <v>227</v>
      </c>
      <c r="B4229">
        <v>1</v>
      </c>
      <c r="C4229" t="s">
        <v>24469</v>
      </c>
      <c r="D4229" t="s">
        <v>102</v>
      </c>
      <c r="E4229" t="s">
        <v>24470</v>
      </c>
      <c r="F4229" t="s">
        <v>6231</v>
      </c>
      <c r="G4229">
        <v>14</v>
      </c>
      <c r="H4229" t="s">
        <v>6776</v>
      </c>
      <c r="I4229" t="s">
        <v>24469</v>
      </c>
      <c r="J4229">
        <v>8529</v>
      </c>
      <c r="K4229">
        <v>13</v>
      </c>
      <c r="L4229" t="s">
        <v>7405</v>
      </c>
      <c r="M4229" t="s">
        <v>14601</v>
      </c>
      <c r="N4229">
        <v>35</v>
      </c>
      <c r="O4229" t="s">
        <v>24471</v>
      </c>
      <c r="P4229" t="s">
        <v>102</v>
      </c>
      <c r="R4229">
        <v>12601</v>
      </c>
      <c r="T4229" t="s">
        <v>6264</v>
      </c>
      <c r="V4229" t="s">
        <v>24472</v>
      </c>
      <c r="W4229">
        <v>9348</v>
      </c>
    </row>
    <row r="4230" spans="1:23" x14ac:dyDescent="0.25">
      <c r="A4230" t="s">
        <v>24473</v>
      </c>
      <c r="B4230">
        <v>1</v>
      </c>
      <c r="C4230" t="s">
        <v>24474</v>
      </c>
      <c r="D4230" t="s">
        <v>31</v>
      </c>
      <c r="F4230" t="s">
        <v>6199</v>
      </c>
      <c r="G4230">
        <v>0</v>
      </c>
      <c r="H4230" t="s">
        <v>6421</v>
      </c>
      <c r="I4230" t="s">
        <v>24474</v>
      </c>
      <c r="J4230">
        <v>18712</v>
      </c>
      <c r="K4230">
        <v>9</v>
      </c>
      <c r="L4230" t="s">
        <v>10367</v>
      </c>
      <c r="M4230" t="s">
        <v>6217</v>
      </c>
      <c r="N4230">
        <v>31</v>
      </c>
      <c r="O4230" t="s">
        <v>24475</v>
      </c>
      <c r="P4230" t="s">
        <v>31</v>
      </c>
      <c r="R4230">
        <v>2971374</v>
      </c>
      <c r="T4230" t="s">
        <v>6212</v>
      </c>
      <c r="V4230" t="s">
        <v>9792</v>
      </c>
      <c r="W4230">
        <v>30020</v>
      </c>
    </row>
    <row r="4231" spans="1:23" x14ac:dyDescent="0.25">
      <c r="A4231" t="s">
        <v>24476</v>
      </c>
      <c r="B4231">
        <v>1</v>
      </c>
      <c r="C4231" t="s">
        <v>24477</v>
      </c>
      <c r="D4231" t="s">
        <v>126</v>
      </c>
      <c r="F4231" t="s">
        <v>6199</v>
      </c>
      <c r="G4231">
        <v>49</v>
      </c>
      <c r="H4231" t="s">
        <v>7069</v>
      </c>
      <c r="I4231" t="s">
        <v>24477</v>
      </c>
      <c r="J4231">
        <v>28163</v>
      </c>
      <c r="K4231">
        <v>0</v>
      </c>
      <c r="L4231" t="s">
        <v>6684</v>
      </c>
      <c r="M4231" t="s">
        <v>24478</v>
      </c>
      <c r="N4231">
        <v>23</v>
      </c>
      <c r="O4231" t="s">
        <v>24479</v>
      </c>
      <c r="P4231" t="s">
        <v>126</v>
      </c>
      <c r="T4231" t="s">
        <v>6355</v>
      </c>
      <c r="U4231" t="s">
        <v>70</v>
      </c>
      <c r="V4231" t="s">
        <v>16767</v>
      </c>
    </row>
    <row r="4232" spans="1:23" x14ac:dyDescent="0.25">
      <c r="A4232" t="s">
        <v>24480</v>
      </c>
      <c r="B4232">
        <v>1</v>
      </c>
      <c r="C4232" t="s">
        <v>24481</v>
      </c>
      <c r="D4232" t="s">
        <v>64</v>
      </c>
      <c r="F4232" t="s">
        <v>6199</v>
      </c>
      <c r="G4232">
        <v>35</v>
      </c>
      <c r="H4232" t="s">
        <v>6636</v>
      </c>
      <c r="I4232" t="s">
        <v>24481</v>
      </c>
      <c r="J4232">
        <v>28141</v>
      </c>
      <c r="K4232">
        <v>0</v>
      </c>
      <c r="L4232" t="s">
        <v>24482</v>
      </c>
      <c r="M4232" t="s">
        <v>6796</v>
      </c>
      <c r="N4232">
        <v>24</v>
      </c>
      <c r="O4232" t="s">
        <v>24483</v>
      </c>
      <c r="P4232" t="s">
        <v>64</v>
      </c>
      <c r="T4232" t="s">
        <v>6346</v>
      </c>
      <c r="U4232" t="s">
        <v>62</v>
      </c>
      <c r="V4232" t="s">
        <v>24484</v>
      </c>
    </row>
    <row r="4233" spans="1:23" x14ac:dyDescent="0.25">
      <c r="A4233" t="s">
        <v>1212</v>
      </c>
      <c r="B4233">
        <v>1</v>
      </c>
      <c r="C4233" t="s">
        <v>1211</v>
      </c>
      <c r="D4233" t="s">
        <v>29</v>
      </c>
      <c r="F4233" t="s">
        <v>6199</v>
      </c>
      <c r="G4233">
        <v>6</v>
      </c>
      <c r="H4233" t="s">
        <v>6611</v>
      </c>
      <c r="I4233" t="s">
        <v>1211</v>
      </c>
      <c r="J4233">
        <v>25882</v>
      </c>
      <c r="K4233">
        <v>1</v>
      </c>
      <c r="L4233" t="s">
        <v>7800</v>
      </c>
      <c r="M4233" t="s">
        <v>24485</v>
      </c>
      <c r="N4233">
        <v>23</v>
      </c>
      <c r="O4233" t="s">
        <v>24486</v>
      </c>
      <c r="P4233" t="s">
        <v>29</v>
      </c>
      <c r="S4233">
        <v>3</v>
      </c>
      <c r="T4233" t="s">
        <v>6212</v>
      </c>
      <c r="U4233" t="s">
        <v>2278</v>
      </c>
      <c r="V4233" t="s">
        <v>24487</v>
      </c>
    </row>
    <row r="4234" spans="1:23" x14ac:dyDescent="0.25">
      <c r="A4234" t="s">
        <v>24488</v>
      </c>
      <c r="B4234">
        <v>1</v>
      </c>
      <c r="C4234" t="s">
        <v>24489</v>
      </c>
      <c r="D4234" t="s">
        <v>29</v>
      </c>
      <c r="F4234" t="s">
        <v>6231</v>
      </c>
      <c r="G4234">
        <v>6</v>
      </c>
      <c r="H4234" t="s">
        <v>6647</v>
      </c>
      <c r="I4234" t="s">
        <v>24489</v>
      </c>
      <c r="J4234">
        <v>11762</v>
      </c>
      <c r="K4234">
        <v>5</v>
      </c>
      <c r="L4234" t="s">
        <v>14567</v>
      </c>
      <c r="M4234" t="s">
        <v>8058</v>
      </c>
      <c r="N4234">
        <v>32</v>
      </c>
      <c r="O4234" t="s">
        <v>24490</v>
      </c>
      <c r="P4234" t="s">
        <v>29</v>
      </c>
      <c r="T4234" t="s">
        <v>6757</v>
      </c>
      <c r="V4234" t="s">
        <v>24491</v>
      </c>
    </row>
    <row r="4235" spans="1:23" x14ac:dyDescent="0.25">
      <c r="A4235" t="s">
        <v>24492</v>
      </c>
      <c r="B4235">
        <v>1</v>
      </c>
      <c r="C4235" t="s">
        <v>24493</v>
      </c>
      <c r="D4235" t="s">
        <v>126</v>
      </c>
      <c r="F4235" t="s">
        <v>6199</v>
      </c>
      <c r="H4235" t="s">
        <v>6658</v>
      </c>
      <c r="I4235" t="s">
        <v>24493</v>
      </c>
      <c r="K4235">
        <v>0</v>
      </c>
      <c r="L4235" t="s">
        <v>24494</v>
      </c>
      <c r="M4235" t="s">
        <v>24495</v>
      </c>
      <c r="O4235" t="s">
        <v>24496</v>
      </c>
      <c r="P4235" t="s">
        <v>126</v>
      </c>
      <c r="T4235" t="s">
        <v>6227</v>
      </c>
    </row>
    <row r="4236" spans="1:23" x14ac:dyDescent="0.25">
      <c r="A4236" t="s">
        <v>24497</v>
      </c>
      <c r="B4236">
        <v>1</v>
      </c>
      <c r="C4236" t="s">
        <v>24498</v>
      </c>
      <c r="D4236" t="s">
        <v>29</v>
      </c>
      <c r="F4236" t="s">
        <v>6199</v>
      </c>
      <c r="G4236">
        <v>0</v>
      </c>
      <c r="H4236" t="s">
        <v>6405</v>
      </c>
      <c r="I4236" t="s">
        <v>24498</v>
      </c>
      <c r="K4236">
        <v>1</v>
      </c>
      <c r="L4236" t="s">
        <v>6240</v>
      </c>
      <c r="M4236" t="s">
        <v>22356</v>
      </c>
      <c r="N4236">
        <v>25</v>
      </c>
      <c r="O4236" t="s">
        <v>24499</v>
      </c>
      <c r="P4236" t="s">
        <v>29</v>
      </c>
      <c r="T4236" t="s">
        <v>6227</v>
      </c>
      <c r="V4236" t="s">
        <v>18309</v>
      </c>
    </row>
    <row r="4237" spans="1:23" x14ac:dyDescent="0.25">
      <c r="A4237" t="s">
        <v>24500</v>
      </c>
      <c r="B4237">
        <v>1</v>
      </c>
      <c r="C4237" t="s">
        <v>24501</v>
      </c>
      <c r="F4237" t="s">
        <v>6231</v>
      </c>
      <c r="G4237">
        <v>0</v>
      </c>
      <c r="H4237" t="s">
        <v>30</v>
      </c>
      <c r="I4237" t="s">
        <v>24501</v>
      </c>
      <c r="J4237">
        <v>21645</v>
      </c>
      <c r="K4237">
        <v>0</v>
      </c>
      <c r="L4237" t="s">
        <v>20500</v>
      </c>
      <c r="M4237" t="s">
        <v>24502</v>
      </c>
      <c r="O4237" t="s">
        <v>24503</v>
      </c>
      <c r="P4237" t="s">
        <v>30</v>
      </c>
      <c r="Q4237" t="s">
        <v>6411</v>
      </c>
      <c r="T4237" t="s">
        <v>30</v>
      </c>
    </row>
    <row r="4238" spans="1:23" x14ac:dyDescent="0.25">
      <c r="A4238" t="s">
        <v>609</v>
      </c>
      <c r="B4238">
        <v>1</v>
      </c>
      <c r="C4238" t="s">
        <v>5134</v>
      </c>
      <c r="D4238" t="s">
        <v>126</v>
      </c>
      <c r="E4238" t="s">
        <v>24504</v>
      </c>
      <c r="F4238" t="s">
        <v>6199</v>
      </c>
      <c r="G4238">
        <v>83</v>
      </c>
      <c r="H4238" t="s">
        <v>6947</v>
      </c>
      <c r="I4238" t="s">
        <v>5134</v>
      </c>
      <c r="J4238">
        <v>16964</v>
      </c>
      <c r="K4238">
        <v>11</v>
      </c>
      <c r="L4238" t="s">
        <v>7763</v>
      </c>
      <c r="M4238" t="s">
        <v>24505</v>
      </c>
      <c r="N4238">
        <v>33</v>
      </c>
      <c r="O4238" t="s">
        <v>24506</v>
      </c>
      <c r="P4238" t="s">
        <v>126</v>
      </c>
      <c r="Q4238" t="s">
        <v>6922</v>
      </c>
      <c r="R4238">
        <v>2576925</v>
      </c>
      <c r="T4238" t="s">
        <v>6363</v>
      </c>
      <c r="V4238" t="s">
        <v>24507</v>
      </c>
      <c r="W4238">
        <v>28592</v>
      </c>
    </row>
    <row r="4239" spans="1:23" x14ac:dyDescent="0.25">
      <c r="A4239" t="s">
        <v>660</v>
      </c>
      <c r="B4239">
        <v>1</v>
      </c>
      <c r="C4239" t="s">
        <v>24508</v>
      </c>
      <c r="D4239" t="s">
        <v>126</v>
      </c>
      <c r="E4239" t="s">
        <v>24509</v>
      </c>
      <c r="F4239" t="s">
        <v>6199</v>
      </c>
      <c r="G4239">
        <v>81</v>
      </c>
      <c r="H4239" t="s">
        <v>6223</v>
      </c>
      <c r="I4239" t="s">
        <v>24508</v>
      </c>
      <c r="J4239">
        <v>16878</v>
      </c>
      <c r="K4239">
        <v>9</v>
      </c>
      <c r="L4239" t="s">
        <v>7633</v>
      </c>
      <c r="M4239" t="s">
        <v>6217</v>
      </c>
      <c r="N4239">
        <v>32</v>
      </c>
      <c r="O4239" t="s">
        <v>24510</v>
      </c>
      <c r="P4239" t="s">
        <v>126</v>
      </c>
      <c r="R4239">
        <v>2514206</v>
      </c>
      <c r="T4239" t="s">
        <v>6363</v>
      </c>
      <c r="V4239" t="s">
        <v>24511</v>
      </c>
      <c r="W4239">
        <v>28505</v>
      </c>
    </row>
    <row r="4240" spans="1:23" x14ac:dyDescent="0.25">
      <c r="A4240" t="s">
        <v>24512</v>
      </c>
      <c r="B4240">
        <v>1</v>
      </c>
      <c r="C4240" t="s">
        <v>24513</v>
      </c>
      <c r="F4240" t="s">
        <v>6231</v>
      </c>
      <c r="G4240">
        <v>0</v>
      </c>
      <c r="H4240" t="s">
        <v>30</v>
      </c>
      <c r="I4240" t="s">
        <v>24513</v>
      </c>
      <c r="J4240">
        <v>18849</v>
      </c>
      <c r="K4240">
        <v>0</v>
      </c>
      <c r="L4240" t="s">
        <v>11824</v>
      </c>
      <c r="M4240" t="s">
        <v>8980</v>
      </c>
      <c r="O4240" t="s">
        <v>24514</v>
      </c>
      <c r="P4240" t="s">
        <v>30</v>
      </c>
      <c r="T4240" t="s">
        <v>30</v>
      </c>
    </row>
    <row r="4241" spans="1:23" x14ac:dyDescent="0.25">
      <c r="A4241" t="s">
        <v>2522</v>
      </c>
      <c r="B4241">
        <v>1</v>
      </c>
      <c r="C4241" t="s">
        <v>2821</v>
      </c>
      <c r="D4241" t="s">
        <v>64</v>
      </c>
      <c r="F4241" t="s">
        <v>6231</v>
      </c>
      <c r="G4241">
        <v>33</v>
      </c>
      <c r="H4241" t="s">
        <v>6392</v>
      </c>
      <c r="I4241" t="s">
        <v>2821</v>
      </c>
      <c r="J4241">
        <v>25050</v>
      </c>
      <c r="K4241">
        <v>2</v>
      </c>
      <c r="L4241" t="s">
        <v>6665</v>
      </c>
      <c r="M4241" t="s">
        <v>24515</v>
      </c>
      <c r="N4241">
        <v>26</v>
      </c>
      <c r="O4241" t="s">
        <v>24516</v>
      </c>
      <c r="P4241" t="s">
        <v>64</v>
      </c>
      <c r="Q4241" t="s">
        <v>7628</v>
      </c>
      <c r="T4241" t="s">
        <v>6313</v>
      </c>
      <c r="U4241" t="s">
        <v>2217</v>
      </c>
      <c r="V4241" t="s">
        <v>24517</v>
      </c>
    </row>
    <row r="4242" spans="1:23" x14ac:dyDescent="0.25">
      <c r="A4242" t="s">
        <v>24518</v>
      </c>
      <c r="B4242">
        <v>1</v>
      </c>
      <c r="C4242" t="s">
        <v>24519</v>
      </c>
      <c r="F4242" t="s">
        <v>6231</v>
      </c>
      <c r="G4242">
        <v>0</v>
      </c>
      <c r="H4242" t="s">
        <v>30</v>
      </c>
      <c r="I4242" t="s">
        <v>24519</v>
      </c>
      <c r="J4242">
        <v>18805</v>
      </c>
      <c r="K4242">
        <v>0</v>
      </c>
      <c r="L4242" t="s">
        <v>24520</v>
      </c>
      <c r="M4242" t="s">
        <v>24521</v>
      </c>
      <c r="O4242" t="s">
        <v>24522</v>
      </c>
      <c r="P4242" t="s">
        <v>30</v>
      </c>
      <c r="T4242" t="s">
        <v>30</v>
      </c>
    </row>
    <row r="4243" spans="1:23" x14ac:dyDescent="0.25">
      <c r="A4243" t="s">
        <v>24523</v>
      </c>
      <c r="B4243">
        <v>1</v>
      </c>
      <c r="C4243" t="s">
        <v>24524</v>
      </c>
      <c r="D4243" t="s">
        <v>64</v>
      </c>
      <c r="F4243" t="s">
        <v>6231</v>
      </c>
      <c r="G4243">
        <v>30</v>
      </c>
      <c r="H4243" t="s">
        <v>6947</v>
      </c>
      <c r="I4243" t="s">
        <v>24524</v>
      </c>
      <c r="J4243">
        <v>15467</v>
      </c>
      <c r="K4243">
        <v>7</v>
      </c>
      <c r="L4243" t="s">
        <v>6463</v>
      </c>
      <c r="M4243" t="s">
        <v>24525</v>
      </c>
      <c r="N4243">
        <v>29</v>
      </c>
      <c r="O4243" t="s">
        <v>24526</v>
      </c>
      <c r="P4243" t="s">
        <v>64</v>
      </c>
      <c r="R4243">
        <v>16066</v>
      </c>
      <c r="T4243" t="s">
        <v>6371</v>
      </c>
      <c r="V4243" t="s">
        <v>24527</v>
      </c>
      <c r="W4243">
        <v>27002</v>
      </c>
    </row>
    <row r="4244" spans="1:23" x14ac:dyDescent="0.25">
      <c r="A4244" t="s">
        <v>24528</v>
      </c>
      <c r="B4244">
        <v>1</v>
      </c>
      <c r="C4244" t="s">
        <v>24529</v>
      </c>
      <c r="D4244" t="s">
        <v>64</v>
      </c>
      <c r="F4244" t="s">
        <v>6231</v>
      </c>
      <c r="G4244">
        <v>27</v>
      </c>
      <c r="H4244" t="s">
        <v>6416</v>
      </c>
      <c r="I4244" t="s">
        <v>24529</v>
      </c>
      <c r="J4244">
        <v>26836</v>
      </c>
      <c r="K4244">
        <v>0</v>
      </c>
      <c r="L4244" t="s">
        <v>16502</v>
      </c>
      <c r="M4244" t="s">
        <v>7785</v>
      </c>
      <c r="N4244">
        <v>21</v>
      </c>
      <c r="O4244" t="s">
        <v>24530</v>
      </c>
      <c r="P4244" t="s">
        <v>64</v>
      </c>
      <c r="Q4244" t="s">
        <v>6922</v>
      </c>
      <c r="T4244" t="s">
        <v>6454</v>
      </c>
      <c r="V4244" t="s">
        <v>24531</v>
      </c>
    </row>
    <row r="4245" spans="1:23" x14ac:dyDescent="0.25">
      <c r="A4245" t="s">
        <v>111</v>
      </c>
      <c r="B4245">
        <v>1</v>
      </c>
      <c r="C4245" t="s">
        <v>5173</v>
      </c>
      <c r="D4245" t="s">
        <v>102</v>
      </c>
      <c r="E4245" t="s">
        <v>24532</v>
      </c>
      <c r="F4245" t="s">
        <v>6199</v>
      </c>
      <c r="G4245">
        <v>10</v>
      </c>
      <c r="H4245" t="s">
        <v>6296</v>
      </c>
      <c r="I4245" t="s">
        <v>5173</v>
      </c>
      <c r="J4245">
        <v>14986</v>
      </c>
      <c r="K4245">
        <v>13</v>
      </c>
      <c r="L4245" t="s">
        <v>11217</v>
      </c>
      <c r="M4245" t="s">
        <v>9357</v>
      </c>
      <c r="N4245">
        <v>33</v>
      </c>
      <c r="O4245" t="s">
        <v>24533</v>
      </c>
      <c r="P4245" t="s">
        <v>102</v>
      </c>
      <c r="R4245">
        <v>15795</v>
      </c>
      <c r="T4245" t="s">
        <v>6219</v>
      </c>
      <c r="V4245" t="s">
        <v>20294</v>
      </c>
      <c r="W4245">
        <v>26650</v>
      </c>
    </row>
    <row r="4246" spans="1:23" x14ac:dyDescent="0.25">
      <c r="A4246" t="s">
        <v>496</v>
      </c>
      <c r="B4246">
        <v>1</v>
      </c>
      <c r="C4246" t="s">
        <v>24534</v>
      </c>
      <c r="D4246" t="s">
        <v>102</v>
      </c>
      <c r="E4246" t="s">
        <v>24535</v>
      </c>
      <c r="F4246" t="s">
        <v>6199</v>
      </c>
      <c r="G4246">
        <v>85</v>
      </c>
      <c r="H4246" t="s">
        <v>18645</v>
      </c>
      <c r="I4246" t="s">
        <v>24534</v>
      </c>
      <c r="J4246">
        <v>18401</v>
      </c>
      <c r="K4246">
        <v>6</v>
      </c>
      <c r="L4246" t="s">
        <v>24536</v>
      </c>
      <c r="M4246" t="s">
        <v>7386</v>
      </c>
      <c r="N4246">
        <v>29</v>
      </c>
      <c r="O4246" t="s">
        <v>24537</v>
      </c>
      <c r="P4246" t="s">
        <v>102</v>
      </c>
      <c r="R4246">
        <v>2574918</v>
      </c>
      <c r="T4246" t="s">
        <v>6332</v>
      </c>
      <c r="V4246" t="s">
        <v>17159</v>
      </c>
      <c r="W4246">
        <v>29854</v>
      </c>
    </row>
    <row r="4247" spans="1:23" x14ac:dyDescent="0.25">
      <c r="A4247" t="s">
        <v>24538</v>
      </c>
      <c r="B4247">
        <v>1</v>
      </c>
      <c r="C4247" t="s">
        <v>24539</v>
      </c>
      <c r="D4247" t="s">
        <v>64</v>
      </c>
      <c r="F4247" t="s">
        <v>6199</v>
      </c>
      <c r="H4247" t="s">
        <v>6611</v>
      </c>
      <c r="I4247" t="s">
        <v>24539</v>
      </c>
      <c r="K4247">
        <v>1</v>
      </c>
      <c r="L4247" t="s">
        <v>7800</v>
      </c>
      <c r="M4247" t="s">
        <v>8789</v>
      </c>
      <c r="N4247">
        <v>24</v>
      </c>
      <c r="O4247" t="s">
        <v>24540</v>
      </c>
      <c r="P4247" t="s">
        <v>64</v>
      </c>
      <c r="T4247" t="s">
        <v>6446</v>
      </c>
      <c r="V4247" t="s">
        <v>24262</v>
      </c>
    </row>
    <row r="4248" spans="1:23" x14ac:dyDescent="0.25">
      <c r="A4248" t="s">
        <v>24541</v>
      </c>
      <c r="B4248">
        <v>1</v>
      </c>
      <c r="C4248" t="s">
        <v>24542</v>
      </c>
      <c r="F4248" t="s">
        <v>6231</v>
      </c>
      <c r="G4248">
        <v>0</v>
      </c>
      <c r="H4248" t="s">
        <v>30</v>
      </c>
      <c r="I4248" t="s">
        <v>24542</v>
      </c>
      <c r="J4248">
        <v>17900</v>
      </c>
      <c r="K4248">
        <v>0</v>
      </c>
      <c r="L4248" t="s">
        <v>24543</v>
      </c>
      <c r="M4248" t="s">
        <v>23404</v>
      </c>
      <c r="O4248" t="s">
        <v>24544</v>
      </c>
      <c r="P4248" t="s">
        <v>30</v>
      </c>
      <c r="T4248" t="s">
        <v>30</v>
      </c>
    </row>
    <row r="4249" spans="1:23" x14ac:dyDescent="0.25">
      <c r="A4249" t="s">
        <v>24545</v>
      </c>
      <c r="B4249">
        <v>1</v>
      </c>
      <c r="C4249" t="s">
        <v>24546</v>
      </c>
      <c r="D4249" t="s">
        <v>64</v>
      </c>
      <c r="F4249" t="s">
        <v>6199</v>
      </c>
      <c r="G4249">
        <v>41</v>
      </c>
      <c r="H4249" t="s">
        <v>6367</v>
      </c>
      <c r="I4249" t="s">
        <v>24546</v>
      </c>
      <c r="K4249">
        <v>2</v>
      </c>
      <c r="L4249" t="s">
        <v>6913</v>
      </c>
      <c r="M4249" t="s">
        <v>7810</v>
      </c>
      <c r="N4249">
        <v>26</v>
      </c>
      <c r="O4249" t="s">
        <v>24547</v>
      </c>
      <c r="P4249" t="s">
        <v>64</v>
      </c>
      <c r="T4249" t="s">
        <v>6446</v>
      </c>
      <c r="V4249" t="s">
        <v>24548</v>
      </c>
    </row>
    <row r="4250" spans="1:23" x14ac:dyDescent="0.25">
      <c r="A4250" t="s">
        <v>24549</v>
      </c>
      <c r="B4250">
        <v>1</v>
      </c>
      <c r="C4250" t="s">
        <v>24550</v>
      </c>
      <c r="D4250" t="s">
        <v>64</v>
      </c>
      <c r="E4250" t="s">
        <v>24551</v>
      </c>
      <c r="F4250" t="s">
        <v>6199</v>
      </c>
      <c r="G4250">
        <v>48</v>
      </c>
      <c r="H4250" t="s">
        <v>7411</v>
      </c>
      <c r="I4250" t="s">
        <v>24550</v>
      </c>
      <c r="J4250">
        <v>20191</v>
      </c>
      <c r="K4250">
        <v>6</v>
      </c>
      <c r="L4250" t="s">
        <v>9890</v>
      </c>
      <c r="M4250" t="s">
        <v>24552</v>
      </c>
      <c r="N4250">
        <v>29</v>
      </c>
      <c r="O4250" t="s">
        <v>24553</v>
      </c>
      <c r="P4250" t="s">
        <v>64</v>
      </c>
      <c r="R4250">
        <v>3045238</v>
      </c>
      <c r="T4250" t="s">
        <v>6264</v>
      </c>
      <c r="V4250" t="s">
        <v>8474</v>
      </c>
      <c r="W4250">
        <v>31258</v>
      </c>
    </row>
    <row r="4251" spans="1:23" x14ac:dyDescent="0.25">
      <c r="A4251" t="s">
        <v>262</v>
      </c>
      <c r="B4251">
        <v>1</v>
      </c>
      <c r="C4251" t="s">
        <v>24554</v>
      </c>
      <c r="D4251" t="s">
        <v>64</v>
      </c>
      <c r="E4251" t="s">
        <v>24555</v>
      </c>
      <c r="F4251" t="s">
        <v>6199</v>
      </c>
      <c r="G4251">
        <v>23</v>
      </c>
      <c r="H4251" t="s">
        <v>6629</v>
      </c>
      <c r="I4251" t="s">
        <v>24554</v>
      </c>
      <c r="J4251">
        <v>19548</v>
      </c>
      <c r="K4251">
        <v>6</v>
      </c>
      <c r="L4251" t="s">
        <v>7625</v>
      </c>
      <c r="M4251" t="s">
        <v>24556</v>
      </c>
      <c r="N4251">
        <v>29</v>
      </c>
      <c r="O4251" t="s">
        <v>24557</v>
      </c>
      <c r="P4251" t="s">
        <v>64</v>
      </c>
      <c r="R4251">
        <v>3045260</v>
      </c>
      <c r="T4251" t="s">
        <v>6313</v>
      </c>
      <c r="V4251" t="s">
        <v>22883</v>
      </c>
      <c r="W4251">
        <v>30707</v>
      </c>
    </row>
    <row r="4252" spans="1:23" x14ac:dyDescent="0.25">
      <c r="A4252" t="s">
        <v>2515</v>
      </c>
      <c r="B4252">
        <v>1</v>
      </c>
      <c r="C4252" t="s">
        <v>2815</v>
      </c>
      <c r="D4252" t="s">
        <v>102</v>
      </c>
      <c r="F4252" t="s">
        <v>6199</v>
      </c>
      <c r="G4252">
        <v>86</v>
      </c>
      <c r="H4252" t="s">
        <v>6336</v>
      </c>
      <c r="I4252" t="s">
        <v>2815</v>
      </c>
      <c r="J4252">
        <v>24397</v>
      </c>
      <c r="K4252">
        <v>3</v>
      </c>
      <c r="L4252" t="s">
        <v>7800</v>
      </c>
      <c r="M4252" t="s">
        <v>8179</v>
      </c>
      <c r="N4252">
        <v>26</v>
      </c>
      <c r="O4252" t="s">
        <v>24558</v>
      </c>
      <c r="P4252" t="s">
        <v>102</v>
      </c>
      <c r="S4252">
        <v>8</v>
      </c>
      <c r="T4252" t="s">
        <v>6212</v>
      </c>
      <c r="U4252" t="s">
        <v>2251</v>
      </c>
      <c r="V4252" t="s">
        <v>24559</v>
      </c>
    </row>
    <row r="4253" spans="1:23" x14ac:dyDescent="0.25">
      <c r="A4253" t="s">
        <v>24560</v>
      </c>
      <c r="B4253">
        <v>1</v>
      </c>
      <c r="C4253" t="s">
        <v>24561</v>
      </c>
      <c r="D4253" t="s">
        <v>126</v>
      </c>
      <c r="F4253" t="s">
        <v>6199</v>
      </c>
      <c r="G4253">
        <v>37</v>
      </c>
      <c r="H4253" t="s">
        <v>6223</v>
      </c>
      <c r="I4253" t="s">
        <v>24561</v>
      </c>
      <c r="J4253">
        <v>25123</v>
      </c>
      <c r="K4253">
        <v>2</v>
      </c>
      <c r="L4253" t="s">
        <v>8489</v>
      </c>
      <c r="M4253" t="s">
        <v>24562</v>
      </c>
      <c r="N4253">
        <v>27</v>
      </c>
      <c r="O4253" t="s">
        <v>24563</v>
      </c>
      <c r="P4253" t="s">
        <v>126</v>
      </c>
      <c r="S4253">
        <v>5</v>
      </c>
      <c r="T4253" t="s">
        <v>6204</v>
      </c>
      <c r="U4253" t="s">
        <v>34</v>
      </c>
      <c r="V4253" t="s">
        <v>20744</v>
      </c>
    </row>
    <row r="4254" spans="1:23" x14ac:dyDescent="0.25">
      <c r="A4254" t="s">
        <v>24564</v>
      </c>
      <c r="B4254">
        <v>1</v>
      </c>
      <c r="C4254" t="s">
        <v>24565</v>
      </c>
      <c r="D4254" t="s">
        <v>102</v>
      </c>
      <c r="F4254" t="s">
        <v>6199</v>
      </c>
      <c r="H4254" t="s">
        <v>6690</v>
      </c>
      <c r="I4254" t="s">
        <v>24565</v>
      </c>
      <c r="K4254">
        <v>1</v>
      </c>
      <c r="L4254" t="s">
        <v>16053</v>
      </c>
      <c r="M4254" t="s">
        <v>22999</v>
      </c>
      <c r="O4254" t="s">
        <v>24566</v>
      </c>
      <c r="P4254" t="s">
        <v>102</v>
      </c>
      <c r="T4254" t="s">
        <v>6313</v>
      </c>
    </row>
    <row r="4255" spans="1:23" x14ac:dyDescent="0.25">
      <c r="A4255" t="s">
        <v>24567</v>
      </c>
      <c r="B4255">
        <v>1</v>
      </c>
      <c r="C4255" t="s">
        <v>24568</v>
      </c>
      <c r="D4255" t="s">
        <v>102</v>
      </c>
      <c r="F4255" t="s">
        <v>6231</v>
      </c>
      <c r="G4255">
        <v>14</v>
      </c>
      <c r="H4255" t="s">
        <v>6611</v>
      </c>
      <c r="I4255" t="s">
        <v>24568</v>
      </c>
      <c r="J4255">
        <v>13282</v>
      </c>
      <c r="K4255">
        <v>3</v>
      </c>
      <c r="L4255" t="s">
        <v>6014</v>
      </c>
      <c r="M4255" t="s">
        <v>24569</v>
      </c>
      <c r="N4255">
        <v>29</v>
      </c>
      <c r="O4255" t="s">
        <v>24570</v>
      </c>
      <c r="P4255" t="s">
        <v>102</v>
      </c>
      <c r="R4255">
        <v>14818</v>
      </c>
      <c r="T4255" t="s">
        <v>6249</v>
      </c>
      <c r="V4255" t="s">
        <v>9402</v>
      </c>
      <c r="W4255">
        <v>25658</v>
      </c>
    </row>
    <row r="4256" spans="1:23" x14ac:dyDescent="0.25">
      <c r="A4256" t="s">
        <v>24571</v>
      </c>
      <c r="B4256">
        <v>1</v>
      </c>
      <c r="C4256" t="s">
        <v>24572</v>
      </c>
      <c r="D4256" t="s">
        <v>126</v>
      </c>
      <c r="F4256" t="s">
        <v>6199</v>
      </c>
      <c r="G4256">
        <v>49</v>
      </c>
      <c r="H4256" t="s">
        <v>6462</v>
      </c>
      <c r="I4256" t="s">
        <v>24572</v>
      </c>
      <c r="J4256">
        <v>19721</v>
      </c>
      <c r="K4256">
        <v>5</v>
      </c>
      <c r="L4256" t="s">
        <v>7405</v>
      </c>
      <c r="M4256" t="s">
        <v>24573</v>
      </c>
      <c r="O4256" t="s">
        <v>24574</v>
      </c>
      <c r="P4256" t="s">
        <v>126</v>
      </c>
      <c r="R4256">
        <v>2987239</v>
      </c>
      <c r="T4256" t="s">
        <v>6227</v>
      </c>
      <c r="W4256">
        <v>30928</v>
      </c>
    </row>
    <row r="4257" spans="1:23" x14ac:dyDescent="0.25">
      <c r="A4257" t="s">
        <v>24575</v>
      </c>
      <c r="B4257">
        <v>1</v>
      </c>
      <c r="C4257" t="s">
        <v>24576</v>
      </c>
      <c r="D4257" t="s">
        <v>126</v>
      </c>
      <c r="E4257" t="s">
        <v>24577</v>
      </c>
      <c r="F4257" t="s">
        <v>6199</v>
      </c>
      <c r="G4257">
        <v>88</v>
      </c>
      <c r="H4257" t="s">
        <v>7206</v>
      </c>
      <c r="I4257" t="s">
        <v>24576</v>
      </c>
      <c r="J4257">
        <v>21278</v>
      </c>
      <c r="K4257">
        <v>7</v>
      </c>
      <c r="L4257" t="s">
        <v>7075</v>
      </c>
      <c r="M4257" t="s">
        <v>8192</v>
      </c>
      <c r="N4257">
        <v>29</v>
      </c>
      <c r="O4257" t="s">
        <v>24578</v>
      </c>
      <c r="P4257" t="s">
        <v>126</v>
      </c>
      <c r="R4257">
        <v>3948283</v>
      </c>
      <c r="S4257">
        <v>3</v>
      </c>
      <c r="T4257" t="s">
        <v>6227</v>
      </c>
      <c r="U4257" t="s">
        <v>2229</v>
      </c>
      <c r="V4257" t="s">
        <v>24579</v>
      </c>
      <c r="W4257">
        <v>32273</v>
      </c>
    </row>
    <row r="4258" spans="1:23" x14ac:dyDescent="0.25">
      <c r="A4258" t="s">
        <v>1460</v>
      </c>
      <c r="B4258">
        <v>1</v>
      </c>
      <c r="C4258" t="s">
        <v>1459</v>
      </c>
      <c r="D4258" t="s">
        <v>126</v>
      </c>
      <c r="F4258" t="s">
        <v>6199</v>
      </c>
      <c r="G4258">
        <v>85</v>
      </c>
      <c r="H4258" t="s">
        <v>6947</v>
      </c>
      <c r="I4258" t="s">
        <v>1459</v>
      </c>
      <c r="J4258">
        <v>23489</v>
      </c>
      <c r="K4258">
        <v>4</v>
      </c>
      <c r="L4258" t="s">
        <v>24580</v>
      </c>
      <c r="M4258" t="s">
        <v>24581</v>
      </c>
      <c r="N4258">
        <v>26</v>
      </c>
      <c r="O4258" t="s">
        <v>24582</v>
      </c>
      <c r="P4258" t="s">
        <v>126</v>
      </c>
      <c r="S4258">
        <v>1</v>
      </c>
      <c r="T4258" t="s">
        <v>6204</v>
      </c>
      <c r="U4258" t="s">
        <v>2208</v>
      </c>
      <c r="V4258" t="s">
        <v>12895</v>
      </c>
    </row>
    <row r="4259" spans="1:23" x14ac:dyDescent="0.25">
      <c r="A4259" t="s">
        <v>1661</v>
      </c>
      <c r="B4259">
        <v>1</v>
      </c>
      <c r="C4259" t="s">
        <v>5164</v>
      </c>
      <c r="D4259" t="s">
        <v>64</v>
      </c>
      <c r="E4259" t="s">
        <v>24583</v>
      </c>
      <c r="F4259" t="s">
        <v>6199</v>
      </c>
      <c r="G4259">
        <v>24</v>
      </c>
      <c r="H4259" t="s">
        <v>6636</v>
      </c>
      <c r="I4259" t="s">
        <v>5164</v>
      </c>
      <c r="J4259">
        <v>20933</v>
      </c>
      <c r="K4259">
        <v>7</v>
      </c>
      <c r="L4259" t="s">
        <v>6554</v>
      </c>
      <c r="M4259" t="s">
        <v>7016</v>
      </c>
      <c r="N4259">
        <v>28</v>
      </c>
      <c r="O4259" t="s">
        <v>24584</v>
      </c>
      <c r="P4259" t="s">
        <v>64</v>
      </c>
      <c r="R4259">
        <v>4045163</v>
      </c>
      <c r="T4259" t="s">
        <v>6346</v>
      </c>
      <c r="V4259" t="s">
        <v>24585</v>
      </c>
      <c r="W4259">
        <v>31885</v>
      </c>
    </row>
    <row r="4260" spans="1:23" x14ac:dyDescent="0.25">
      <c r="A4260" t="s">
        <v>2347</v>
      </c>
      <c r="B4260">
        <v>1</v>
      </c>
      <c r="C4260" t="s">
        <v>2709</v>
      </c>
      <c r="D4260" t="s">
        <v>102</v>
      </c>
      <c r="F4260" t="s">
        <v>6199</v>
      </c>
      <c r="G4260">
        <v>84</v>
      </c>
      <c r="H4260" t="s">
        <v>8162</v>
      </c>
      <c r="I4260" t="s">
        <v>2709</v>
      </c>
      <c r="J4260">
        <v>26059</v>
      </c>
      <c r="K4260">
        <v>1</v>
      </c>
      <c r="L4260" t="s">
        <v>24586</v>
      </c>
      <c r="M4260" t="s">
        <v>24587</v>
      </c>
      <c r="N4260">
        <v>24</v>
      </c>
      <c r="O4260" t="s">
        <v>24588</v>
      </c>
      <c r="P4260" t="s">
        <v>102</v>
      </c>
      <c r="S4260">
        <v>5</v>
      </c>
      <c r="T4260" t="s">
        <v>6219</v>
      </c>
      <c r="U4260" t="s">
        <v>70</v>
      </c>
      <c r="V4260" t="s">
        <v>11918</v>
      </c>
    </row>
    <row r="4261" spans="1:23" x14ac:dyDescent="0.25">
      <c r="A4261" t="s">
        <v>24589</v>
      </c>
      <c r="B4261">
        <v>1</v>
      </c>
      <c r="C4261" t="s">
        <v>24590</v>
      </c>
      <c r="D4261" t="s">
        <v>102</v>
      </c>
      <c r="E4261" t="s">
        <v>24591</v>
      </c>
      <c r="F4261" t="s">
        <v>6199</v>
      </c>
      <c r="G4261">
        <v>34</v>
      </c>
      <c r="H4261" t="s">
        <v>7189</v>
      </c>
      <c r="I4261" t="s">
        <v>24590</v>
      </c>
      <c r="J4261">
        <v>19668</v>
      </c>
      <c r="K4261">
        <v>6</v>
      </c>
      <c r="L4261" t="s">
        <v>6253</v>
      </c>
      <c r="M4261" t="s">
        <v>15564</v>
      </c>
      <c r="N4261">
        <v>28</v>
      </c>
      <c r="O4261" t="s">
        <v>24592</v>
      </c>
      <c r="P4261" t="s">
        <v>102</v>
      </c>
      <c r="R4261">
        <v>3049249</v>
      </c>
      <c r="T4261" t="s">
        <v>6264</v>
      </c>
      <c r="V4261" t="s">
        <v>21254</v>
      </c>
      <c r="W4261">
        <v>30899</v>
      </c>
    </row>
    <row r="4262" spans="1:23" x14ac:dyDescent="0.25">
      <c r="A4262" t="s">
        <v>24593</v>
      </c>
      <c r="B4262">
        <v>1</v>
      </c>
      <c r="C4262" t="s">
        <v>24594</v>
      </c>
      <c r="D4262" t="s">
        <v>64</v>
      </c>
      <c r="F4262" t="s">
        <v>6199</v>
      </c>
      <c r="G4262">
        <v>26</v>
      </c>
      <c r="H4262" t="s">
        <v>6629</v>
      </c>
      <c r="I4262" t="s">
        <v>24594</v>
      </c>
      <c r="K4262">
        <v>1</v>
      </c>
      <c r="L4262" t="s">
        <v>7832</v>
      </c>
      <c r="M4262" t="s">
        <v>24595</v>
      </c>
      <c r="N4262">
        <v>23</v>
      </c>
      <c r="O4262" t="s">
        <v>24596</v>
      </c>
      <c r="P4262" t="s">
        <v>64</v>
      </c>
      <c r="T4262" t="s">
        <v>6219</v>
      </c>
      <c r="V4262" t="s">
        <v>24108</v>
      </c>
    </row>
    <row r="4263" spans="1:23" x14ac:dyDescent="0.25">
      <c r="A4263" t="s">
        <v>24597</v>
      </c>
      <c r="B4263">
        <v>1</v>
      </c>
      <c r="C4263" t="s">
        <v>24598</v>
      </c>
      <c r="D4263" t="s">
        <v>102</v>
      </c>
      <c r="E4263" t="s">
        <v>24599</v>
      </c>
      <c r="F4263" t="s">
        <v>6199</v>
      </c>
      <c r="G4263">
        <v>1</v>
      </c>
      <c r="H4263" t="s">
        <v>6868</v>
      </c>
      <c r="I4263" t="s">
        <v>24598</v>
      </c>
      <c r="J4263">
        <v>20206</v>
      </c>
      <c r="K4263">
        <v>4</v>
      </c>
      <c r="L4263" t="s">
        <v>6854</v>
      </c>
      <c r="M4263" t="s">
        <v>7386</v>
      </c>
      <c r="N4263">
        <v>26</v>
      </c>
      <c r="O4263" t="s">
        <v>24600</v>
      </c>
      <c r="P4263" t="s">
        <v>102</v>
      </c>
      <c r="R4263">
        <v>3119232</v>
      </c>
      <c r="T4263" t="s">
        <v>6264</v>
      </c>
      <c r="V4263" t="s">
        <v>24601</v>
      </c>
      <c r="W4263">
        <v>31637</v>
      </c>
    </row>
    <row r="4264" spans="1:23" x14ac:dyDescent="0.25">
      <c r="A4264" t="s">
        <v>24602</v>
      </c>
      <c r="B4264">
        <v>1</v>
      </c>
      <c r="C4264" t="s">
        <v>24603</v>
      </c>
      <c r="D4264" t="s">
        <v>126</v>
      </c>
      <c r="F4264" t="s">
        <v>6199</v>
      </c>
      <c r="G4264">
        <v>39</v>
      </c>
      <c r="H4264" t="s">
        <v>6200</v>
      </c>
      <c r="I4264" t="s">
        <v>24603</v>
      </c>
      <c r="J4264">
        <v>22667</v>
      </c>
      <c r="K4264">
        <v>5</v>
      </c>
      <c r="L4264" t="s">
        <v>6015</v>
      </c>
      <c r="M4264" t="s">
        <v>9926</v>
      </c>
      <c r="N4264">
        <v>27</v>
      </c>
      <c r="O4264" t="s">
        <v>24604</v>
      </c>
      <c r="P4264" t="s">
        <v>126</v>
      </c>
      <c r="T4264" t="s">
        <v>7484</v>
      </c>
      <c r="V4264" t="s">
        <v>24468</v>
      </c>
    </row>
    <row r="4265" spans="1:23" x14ac:dyDescent="0.25">
      <c r="A4265" t="s">
        <v>2551</v>
      </c>
      <c r="B4265">
        <v>1</v>
      </c>
      <c r="C4265" t="s">
        <v>2864</v>
      </c>
      <c r="D4265" t="s">
        <v>29</v>
      </c>
      <c r="F4265" t="s">
        <v>6199</v>
      </c>
      <c r="G4265">
        <v>15</v>
      </c>
      <c r="H4265" t="s">
        <v>6462</v>
      </c>
      <c r="I4265" t="s">
        <v>2864</v>
      </c>
      <c r="J4265">
        <v>26839</v>
      </c>
      <c r="K4265">
        <v>0</v>
      </c>
      <c r="L4265" t="s">
        <v>24605</v>
      </c>
      <c r="M4265" t="s">
        <v>7258</v>
      </c>
      <c r="N4265">
        <v>23</v>
      </c>
      <c r="O4265" t="s">
        <v>24606</v>
      </c>
      <c r="P4265" t="s">
        <v>29</v>
      </c>
      <c r="S4265">
        <v>3</v>
      </c>
      <c r="T4265" t="s">
        <v>6363</v>
      </c>
      <c r="U4265" t="s">
        <v>2268</v>
      </c>
      <c r="V4265" t="s">
        <v>24607</v>
      </c>
    </row>
    <row r="4266" spans="1:23" x14ac:dyDescent="0.25">
      <c r="A4266" t="s">
        <v>24608</v>
      </c>
      <c r="B4266">
        <v>1</v>
      </c>
      <c r="C4266" t="s">
        <v>24609</v>
      </c>
      <c r="D4266" t="s">
        <v>102</v>
      </c>
      <c r="F4266" t="s">
        <v>6199</v>
      </c>
      <c r="G4266">
        <v>31</v>
      </c>
      <c r="H4266" t="s">
        <v>8155</v>
      </c>
      <c r="I4266" t="s">
        <v>24609</v>
      </c>
      <c r="J4266">
        <v>26595</v>
      </c>
      <c r="K4266">
        <v>1</v>
      </c>
      <c r="L4266" t="s">
        <v>14197</v>
      </c>
      <c r="M4266" t="s">
        <v>24610</v>
      </c>
      <c r="N4266">
        <v>25</v>
      </c>
      <c r="O4266" t="s">
        <v>24611</v>
      </c>
      <c r="P4266" t="s">
        <v>102</v>
      </c>
      <c r="Q4266" t="s">
        <v>6922</v>
      </c>
      <c r="T4266" t="s">
        <v>6355</v>
      </c>
      <c r="V4266" t="s">
        <v>12548</v>
      </c>
    </row>
    <row r="4267" spans="1:23" x14ac:dyDescent="0.25">
      <c r="A4267" t="s">
        <v>969</v>
      </c>
      <c r="B4267">
        <v>1</v>
      </c>
      <c r="C4267" t="s">
        <v>24612</v>
      </c>
      <c r="D4267" t="s">
        <v>29</v>
      </c>
      <c r="E4267" t="s">
        <v>24613</v>
      </c>
      <c r="F4267" t="s">
        <v>6199</v>
      </c>
      <c r="G4267">
        <v>0</v>
      </c>
      <c r="H4267" t="s">
        <v>7690</v>
      </c>
      <c r="I4267" t="s">
        <v>24612</v>
      </c>
      <c r="J4267">
        <v>19913</v>
      </c>
      <c r="K4267">
        <v>4</v>
      </c>
      <c r="L4267" t="s">
        <v>6854</v>
      </c>
      <c r="M4267" t="s">
        <v>24614</v>
      </c>
      <c r="N4267">
        <v>26</v>
      </c>
      <c r="O4267" t="s">
        <v>24615</v>
      </c>
      <c r="P4267" t="s">
        <v>29</v>
      </c>
      <c r="R4267">
        <v>3049872</v>
      </c>
      <c r="T4267" t="s">
        <v>6204</v>
      </c>
      <c r="V4267" t="s">
        <v>22576</v>
      </c>
      <c r="W4267">
        <v>31078</v>
      </c>
    </row>
    <row r="4268" spans="1:23" x14ac:dyDescent="0.25">
      <c r="A4268" t="s">
        <v>2528</v>
      </c>
      <c r="B4268">
        <v>1</v>
      </c>
      <c r="C4268" t="s">
        <v>2836</v>
      </c>
      <c r="D4268" t="s">
        <v>29</v>
      </c>
      <c r="F4268" t="s">
        <v>6199</v>
      </c>
      <c r="G4268">
        <v>17</v>
      </c>
      <c r="H4268" t="s">
        <v>6276</v>
      </c>
      <c r="I4268" t="s">
        <v>2836</v>
      </c>
      <c r="J4268">
        <v>24168</v>
      </c>
      <c r="K4268">
        <v>3</v>
      </c>
      <c r="L4268" t="s">
        <v>18854</v>
      </c>
      <c r="M4268" t="s">
        <v>24616</v>
      </c>
      <c r="N4268">
        <v>26</v>
      </c>
      <c r="O4268" t="s">
        <v>24617</v>
      </c>
      <c r="P4268" t="s">
        <v>29</v>
      </c>
      <c r="S4268">
        <v>2</v>
      </c>
      <c r="T4268" t="s">
        <v>6204</v>
      </c>
      <c r="U4268" t="s">
        <v>2229</v>
      </c>
      <c r="V4268" t="s">
        <v>24618</v>
      </c>
    </row>
    <row r="4269" spans="1:23" x14ac:dyDescent="0.25">
      <c r="A4269" t="s">
        <v>24619</v>
      </c>
      <c r="B4269">
        <v>1</v>
      </c>
      <c r="C4269" t="s">
        <v>24620</v>
      </c>
      <c r="D4269" t="s">
        <v>29</v>
      </c>
      <c r="F4269" t="s">
        <v>6231</v>
      </c>
      <c r="G4269">
        <v>2</v>
      </c>
      <c r="H4269" t="s">
        <v>6239</v>
      </c>
      <c r="I4269" t="s">
        <v>24620</v>
      </c>
      <c r="J4269">
        <v>17051</v>
      </c>
      <c r="K4269">
        <v>5</v>
      </c>
      <c r="L4269" t="s">
        <v>8141</v>
      </c>
      <c r="M4269" t="s">
        <v>6270</v>
      </c>
      <c r="N4269">
        <v>28</v>
      </c>
      <c r="O4269" t="s">
        <v>24621</v>
      </c>
      <c r="P4269" t="s">
        <v>29</v>
      </c>
      <c r="R4269">
        <v>2516344</v>
      </c>
      <c r="T4269" t="s">
        <v>6757</v>
      </c>
      <c r="V4269" t="s">
        <v>9996</v>
      </c>
      <c r="W4269">
        <v>28799</v>
      </c>
    </row>
    <row r="4270" spans="1:23" x14ac:dyDescent="0.25">
      <c r="A4270" t="s">
        <v>5527</v>
      </c>
      <c r="B4270">
        <v>1</v>
      </c>
      <c r="C4270" t="s">
        <v>5528</v>
      </c>
      <c r="D4270" t="s">
        <v>31</v>
      </c>
      <c r="E4270" t="s">
        <v>24622</v>
      </c>
      <c r="F4270" t="s">
        <v>6199</v>
      </c>
      <c r="G4270">
        <v>8</v>
      </c>
      <c r="H4270" t="s">
        <v>6383</v>
      </c>
      <c r="I4270" t="s">
        <v>5528</v>
      </c>
      <c r="J4270">
        <v>15854</v>
      </c>
      <c r="K4270">
        <v>11</v>
      </c>
      <c r="L4270" t="s">
        <v>6290</v>
      </c>
      <c r="M4270" t="s">
        <v>24623</v>
      </c>
      <c r="N4270">
        <v>34</v>
      </c>
      <c r="O4270" t="s">
        <v>24624</v>
      </c>
      <c r="P4270" t="s">
        <v>31</v>
      </c>
      <c r="R4270">
        <v>16486</v>
      </c>
      <c r="T4270" t="s">
        <v>6264</v>
      </c>
      <c r="V4270" t="s">
        <v>17741</v>
      </c>
      <c r="W4270">
        <v>27369</v>
      </c>
    </row>
    <row r="4271" spans="1:23" x14ac:dyDescent="0.25">
      <c r="A4271" t="s">
        <v>24625</v>
      </c>
      <c r="B4271">
        <v>1</v>
      </c>
      <c r="C4271" t="s">
        <v>24626</v>
      </c>
      <c r="D4271" t="s">
        <v>102</v>
      </c>
      <c r="F4271" t="s">
        <v>6199</v>
      </c>
      <c r="G4271">
        <v>87</v>
      </c>
      <c r="H4271" t="s">
        <v>6868</v>
      </c>
      <c r="I4271" t="s">
        <v>24626</v>
      </c>
      <c r="J4271">
        <v>28054</v>
      </c>
      <c r="K4271">
        <v>0</v>
      </c>
      <c r="L4271" t="s">
        <v>24627</v>
      </c>
      <c r="M4271" t="s">
        <v>24628</v>
      </c>
      <c r="N4271">
        <v>23</v>
      </c>
      <c r="O4271" t="s">
        <v>24629</v>
      </c>
      <c r="P4271" t="s">
        <v>102</v>
      </c>
      <c r="T4271" t="s">
        <v>6204</v>
      </c>
      <c r="U4271" t="s">
        <v>28</v>
      </c>
      <c r="V4271" t="s">
        <v>13761</v>
      </c>
    </row>
    <row r="4272" spans="1:23" x14ac:dyDescent="0.25">
      <c r="A4272" t="s">
        <v>24630</v>
      </c>
      <c r="B4272">
        <v>1</v>
      </c>
      <c r="C4272" t="s">
        <v>24631</v>
      </c>
      <c r="D4272" t="s">
        <v>6610</v>
      </c>
      <c r="F4272" t="s">
        <v>6199</v>
      </c>
      <c r="G4272">
        <v>36</v>
      </c>
      <c r="H4272" t="s">
        <v>6868</v>
      </c>
      <c r="I4272" t="s">
        <v>24631</v>
      </c>
      <c r="J4272">
        <v>28329</v>
      </c>
      <c r="K4272">
        <v>0</v>
      </c>
      <c r="L4272" t="s">
        <v>8479</v>
      </c>
      <c r="M4272" t="s">
        <v>24632</v>
      </c>
      <c r="N4272">
        <v>24</v>
      </c>
      <c r="O4272" t="s">
        <v>24633</v>
      </c>
      <c r="P4272" t="s">
        <v>6610</v>
      </c>
      <c r="T4272" t="s">
        <v>6227</v>
      </c>
      <c r="U4272" t="s">
        <v>2268</v>
      </c>
      <c r="V4272" t="s">
        <v>24634</v>
      </c>
    </row>
    <row r="4273" spans="1:23" x14ac:dyDescent="0.25">
      <c r="A4273" t="s">
        <v>5410</v>
      </c>
      <c r="B4273">
        <v>1</v>
      </c>
      <c r="C4273" t="s">
        <v>5411</v>
      </c>
      <c r="D4273" t="s">
        <v>102</v>
      </c>
      <c r="E4273" t="s">
        <v>24635</v>
      </c>
      <c r="F4273" t="s">
        <v>6199</v>
      </c>
      <c r="G4273">
        <v>16</v>
      </c>
      <c r="H4273" t="s">
        <v>6232</v>
      </c>
      <c r="I4273" t="s">
        <v>5411</v>
      </c>
      <c r="J4273">
        <v>20988</v>
      </c>
      <c r="K4273">
        <v>4</v>
      </c>
      <c r="L4273" t="s">
        <v>11848</v>
      </c>
      <c r="M4273" t="s">
        <v>6361</v>
      </c>
      <c r="N4273">
        <v>26</v>
      </c>
      <c r="O4273" t="s">
        <v>24636</v>
      </c>
      <c r="P4273" t="s">
        <v>102</v>
      </c>
      <c r="R4273">
        <v>3915399</v>
      </c>
      <c r="T4273" t="s">
        <v>6355</v>
      </c>
      <c r="V4273" t="s">
        <v>13942</v>
      </c>
      <c r="W4273">
        <v>32447</v>
      </c>
    </row>
    <row r="4274" spans="1:23" x14ac:dyDescent="0.25">
      <c r="A4274" t="s">
        <v>24637</v>
      </c>
      <c r="B4274">
        <v>1</v>
      </c>
      <c r="C4274" t="s">
        <v>24638</v>
      </c>
      <c r="D4274" t="s">
        <v>6610</v>
      </c>
      <c r="F4274" t="s">
        <v>6199</v>
      </c>
      <c r="H4274" t="s">
        <v>8955</v>
      </c>
      <c r="I4274" t="s">
        <v>24638</v>
      </c>
      <c r="K4274">
        <v>0</v>
      </c>
      <c r="L4274" t="s">
        <v>6811</v>
      </c>
      <c r="M4274" t="s">
        <v>24639</v>
      </c>
      <c r="O4274" t="s">
        <v>24640</v>
      </c>
      <c r="P4274" t="s">
        <v>6610</v>
      </c>
      <c r="T4274" t="s">
        <v>6212</v>
      </c>
    </row>
    <row r="4275" spans="1:23" x14ac:dyDescent="0.25">
      <c r="A4275" t="s">
        <v>24641</v>
      </c>
      <c r="B4275">
        <v>1</v>
      </c>
      <c r="C4275" t="s">
        <v>24642</v>
      </c>
      <c r="D4275" t="s">
        <v>29</v>
      </c>
      <c r="E4275" t="s">
        <v>24643</v>
      </c>
      <c r="F4275" t="s">
        <v>6231</v>
      </c>
      <c r="G4275">
        <v>3</v>
      </c>
      <c r="H4275" t="s">
        <v>7849</v>
      </c>
      <c r="I4275" t="s">
        <v>24642</v>
      </c>
      <c r="J4275">
        <v>14868</v>
      </c>
      <c r="K4275">
        <v>7</v>
      </c>
      <c r="L4275" t="s">
        <v>6901</v>
      </c>
      <c r="M4275" t="s">
        <v>24644</v>
      </c>
      <c r="N4275">
        <v>30</v>
      </c>
      <c r="O4275" t="s">
        <v>24645</v>
      </c>
      <c r="P4275" t="s">
        <v>29</v>
      </c>
      <c r="R4275">
        <v>15803</v>
      </c>
      <c r="T4275" t="s">
        <v>6396</v>
      </c>
      <c r="V4275" t="s">
        <v>24646</v>
      </c>
      <c r="W4275">
        <v>26639</v>
      </c>
    </row>
    <row r="4276" spans="1:23" x14ac:dyDescent="0.25">
      <c r="A4276" t="s">
        <v>24647</v>
      </c>
      <c r="B4276">
        <v>1</v>
      </c>
      <c r="C4276" t="s">
        <v>24648</v>
      </c>
      <c r="D4276" t="s">
        <v>64</v>
      </c>
      <c r="E4276" t="s">
        <v>24649</v>
      </c>
      <c r="F4276" t="s">
        <v>6231</v>
      </c>
      <c r="G4276">
        <v>30</v>
      </c>
      <c r="H4276" t="s">
        <v>6276</v>
      </c>
      <c r="I4276" t="s">
        <v>24648</v>
      </c>
      <c r="J4276">
        <v>20883</v>
      </c>
      <c r="K4276">
        <v>3</v>
      </c>
      <c r="L4276" t="s">
        <v>8376</v>
      </c>
      <c r="M4276" t="s">
        <v>7906</v>
      </c>
      <c r="N4276">
        <v>26</v>
      </c>
      <c r="O4276" t="s">
        <v>24650</v>
      </c>
      <c r="P4276" t="s">
        <v>64</v>
      </c>
      <c r="R4276">
        <v>3123675</v>
      </c>
      <c r="T4276" t="s">
        <v>6313</v>
      </c>
      <c r="V4276" t="s">
        <v>24651</v>
      </c>
      <c r="W4276">
        <v>32528</v>
      </c>
    </row>
    <row r="4277" spans="1:23" x14ac:dyDescent="0.25">
      <c r="A4277" t="s">
        <v>24652</v>
      </c>
      <c r="B4277">
        <v>1</v>
      </c>
      <c r="C4277" t="s">
        <v>24653</v>
      </c>
      <c r="D4277" t="s">
        <v>102</v>
      </c>
      <c r="F4277" t="s">
        <v>6199</v>
      </c>
      <c r="G4277">
        <v>85</v>
      </c>
      <c r="H4277" t="s">
        <v>6296</v>
      </c>
      <c r="I4277" t="s">
        <v>24653</v>
      </c>
      <c r="J4277">
        <v>18363</v>
      </c>
      <c r="K4277">
        <v>6</v>
      </c>
      <c r="L4277" t="s">
        <v>9121</v>
      </c>
      <c r="M4277" t="s">
        <v>24654</v>
      </c>
      <c r="N4277">
        <v>29</v>
      </c>
      <c r="O4277" t="s">
        <v>24655</v>
      </c>
      <c r="P4277" t="s">
        <v>102</v>
      </c>
      <c r="R4277">
        <v>2577081</v>
      </c>
      <c r="T4277" t="s">
        <v>6264</v>
      </c>
      <c r="V4277" t="s">
        <v>24656</v>
      </c>
      <c r="W4277">
        <v>29602</v>
      </c>
    </row>
    <row r="4278" spans="1:23" x14ac:dyDescent="0.25">
      <c r="A4278" t="s">
        <v>379</v>
      </c>
      <c r="B4278">
        <v>1</v>
      </c>
      <c r="C4278" t="s">
        <v>2763</v>
      </c>
      <c r="D4278" t="s">
        <v>102</v>
      </c>
      <c r="E4278" t="s">
        <v>24657</v>
      </c>
      <c r="F4278" t="s">
        <v>6199</v>
      </c>
      <c r="G4278">
        <v>11</v>
      </c>
      <c r="H4278" t="s">
        <v>6289</v>
      </c>
      <c r="I4278" t="s">
        <v>2763</v>
      </c>
      <c r="J4278">
        <v>19976</v>
      </c>
      <c r="K4278">
        <v>8</v>
      </c>
      <c r="L4278" t="s">
        <v>13571</v>
      </c>
      <c r="M4278" t="s">
        <v>24658</v>
      </c>
      <c r="N4278">
        <v>31</v>
      </c>
      <c r="O4278" t="s">
        <v>24659</v>
      </c>
      <c r="P4278" t="s">
        <v>102</v>
      </c>
      <c r="R4278">
        <v>3051738</v>
      </c>
      <c r="S4278">
        <v>5</v>
      </c>
      <c r="T4278" t="s">
        <v>6227</v>
      </c>
      <c r="U4278" t="s">
        <v>2228</v>
      </c>
      <c r="V4278" t="s">
        <v>24660</v>
      </c>
      <c r="W4278">
        <v>31144</v>
      </c>
    </row>
    <row r="4279" spans="1:23" x14ac:dyDescent="0.25">
      <c r="A4279" t="s">
        <v>24661</v>
      </c>
      <c r="B4279">
        <v>1</v>
      </c>
      <c r="C4279" t="s">
        <v>24662</v>
      </c>
      <c r="D4279" t="s">
        <v>6610</v>
      </c>
      <c r="F4279" t="s">
        <v>6199</v>
      </c>
      <c r="G4279">
        <v>19</v>
      </c>
      <c r="H4279" t="s">
        <v>6239</v>
      </c>
      <c r="I4279" t="s">
        <v>24662</v>
      </c>
      <c r="J4279">
        <v>24435</v>
      </c>
      <c r="K4279">
        <v>2</v>
      </c>
      <c r="L4279" t="s">
        <v>6795</v>
      </c>
      <c r="M4279" t="s">
        <v>18148</v>
      </c>
      <c r="N4279">
        <v>27</v>
      </c>
      <c r="O4279" t="s">
        <v>24663</v>
      </c>
      <c r="P4279" t="s">
        <v>6610</v>
      </c>
      <c r="T4279" t="s">
        <v>6219</v>
      </c>
      <c r="V4279" t="s">
        <v>24664</v>
      </c>
    </row>
    <row r="4280" spans="1:23" x14ac:dyDescent="0.25">
      <c r="A4280" t="s">
        <v>24665</v>
      </c>
      <c r="B4280">
        <v>1</v>
      </c>
      <c r="C4280" t="s">
        <v>24666</v>
      </c>
      <c r="D4280" t="s">
        <v>64</v>
      </c>
      <c r="F4280" t="s">
        <v>6199</v>
      </c>
      <c r="G4280">
        <v>32</v>
      </c>
      <c r="H4280" t="s">
        <v>6260</v>
      </c>
      <c r="I4280" t="s">
        <v>24666</v>
      </c>
      <c r="J4280">
        <v>25047</v>
      </c>
      <c r="K4280">
        <v>2</v>
      </c>
      <c r="L4280" t="s">
        <v>7633</v>
      </c>
      <c r="M4280" t="s">
        <v>10939</v>
      </c>
      <c r="N4280">
        <v>26</v>
      </c>
      <c r="O4280" t="s">
        <v>24667</v>
      </c>
      <c r="P4280" t="s">
        <v>64</v>
      </c>
      <c r="Q4280" t="s">
        <v>6922</v>
      </c>
      <c r="T4280" t="s">
        <v>6446</v>
      </c>
      <c r="V4280" t="s">
        <v>24668</v>
      </c>
    </row>
    <row r="4281" spans="1:23" x14ac:dyDescent="0.25">
      <c r="A4281" t="s">
        <v>24669</v>
      </c>
      <c r="B4281">
        <v>1</v>
      </c>
      <c r="C4281" t="s">
        <v>24670</v>
      </c>
      <c r="D4281" t="s">
        <v>102</v>
      </c>
      <c r="F4281" t="s">
        <v>6199</v>
      </c>
      <c r="H4281" t="s">
        <v>8014</v>
      </c>
      <c r="I4281" t="s">
        <v>24670</v>
      </c>
      <c r="K4281">
        <v>0</v>
      </c>
      <c r="L4281" t="s">
        <v>7956</v>
      </c>
      <c r="M4281" t="s">
        <v>24671</v>
      </c>
      <c r="O4281" t="s">
        <v>24672</v>
      </c>
      <c r="P4281" t="s">
        <v>102</v>
      </c>
      <c r="T4281" t="s">
        <v>6446</v>
      </c>
    </row>
    <row r="4282" spans="1:23" x14ac:dyDescent="0.25">
      <c r="A4282" t="s">
        <v>24673</v>
      </c>
      <c r="B4282">
        <v>1</v>
      </c>
      <c r="C4282" t="s">
        <v>24674</v>
      </c>
      <c r="D4282" t="s">
        <v>126</v>
      </c>
      <c r="F4282" t="s">
        <v>6199</v>
      </c>
      <c r="G4282">
        <v>45</v>
      </c>
      <c r="H4282" t="s">
        <v>6753</v>
      </c>
      <c r="I4282" t="s">
        <v>24674</v>
      </c>
      <c r="J4282">
        <v>26273</v>
      </c>
      <c r="K4282">
        <v>1</v>
      </c>
      <c r="L4282" t="s">
        <v>24675</v>
      </c>
      <c r="M4282" t="s">
        <v>24676</v>
      </c>
      <c r="N4282">
        <v>24</v>
      </c>
      <c r="O4282" t="s">
        <v>24677</v>
      </c>
      <c r="P4282" t="s">
        <v>126</v>
      </c>
      <c r="S4282">
        <v>3</v>
      </c>
      <c r="T4282" t="s">
        <v>6204</v>
      </c>
      <c r="U4282" t="s">
        <v>2251</v>
      </c>
      <c r="V4282" t="s">
        <v>24678</v>
      </c>
    </row>
    <row r="4283" spans="1:23" x14ac:dyDescent="0.25">
      <c r="A4283" t="s">
        <v>24679</v>
      </c>
      <c r="B4283">
        <v>1</v>
      </c>
      <c r="C4283" t="s">
        <v>24680</v>
      </c>
      <c r="D4283" t="s">
        <v>29</v>
      </c>
      <c r="F4283" t="s">
        <v>6231</v>
      </c>
      <c r="G4283">
        <v>17</v>
      </c>
      <c r="H4283" t="s">
        <v>6776</v>
      </c>
      <c r="I4283" t="s">
        <v>24680</v>
      </c>
      <c r="J4283">
        <v>14219</v>
      </c>
      <c r="K4283">
        <v>8</v>
      </c>
      <c r="L4283" t="s">
        <v>10527</v>
      </c>
      <c r="M4283" t="s">
        <v>7906</v>
      </c>
      <c r="N4283">
        <v>32</v>
      </c>
      <c r="O4283" t="s">
        <v>24681</v>
      </c>
      <c r="P4283" t="s">
        <v>29</v>
      </c>
      <c r="R4283">
        <v>14882</v>
      </c>
      <c r="T4283" t="s">
        <v>6324</v>
      </c>
      <c r="V4283" t="s">
        <v>24682</v>
      </c>
      <c r="W4283">
        <v>26399</v>
      </c>
    </row>
    <row r="4284" spans="1:23" x14ac:dyDescent="0.25">
      <c r="A4284" t="s">
        <v>24683</v>
      </c>
      <c r="B4284">
        <v>1</v>
      </c>
      <c r="C4284" t="s">
        <v>24684</v>
      </c>
      <c r="D4284" t="s">
        <v>6610</v>
      </c>
      <c r="F4284" t="s">
        <v>6199</v>
      </c>
      <c r="G4284">
        <v>15</v>
      </c>
      <c r="H4284" t="s">
        <v>6629</v>
      </c>
      <c r="I4284" t="s">
        <v>24684</v>
      </c>
      <c r="K4284">
        <v>1</v>
      </c>
      <c r="L4284" t="s">
        <v>15524</v>
      </c>
      <c r="M4284" t="s">
        <v>24685</v>
      </c>
      <c r="N4284">
        <v>31</v>
      </c>
      <c r="O4284" t="s">
        <v>24686</v>
      </c>
      <c r="P4284" t="s">
        <v>6610</v>
      </c>
      <c r="T4284" t="s">
        <v>6227</v>
      </c>
      <c r="V4284" t="s">
        <v>24122</v>
      </c>
    </row>
    <row r="4285" spans="1:23" x14ac:dyDescent="0.25">
      <c r="A4285" t="s">
        <v>2477</v>
      </c>
      <c r="B4285">
        <v>1</v>
      </c>
      <c r="C4285" t="s">
        <v>2791</v>
      </c>
      <c r="D4285" t="s">
        <v>102</v>
      </c>
      <c r="F4285" t="s">
        <v>6199</v>
      </c>
      <c r="G4285">
        <v>82</v>
      </c>
      <c r="H4285" t="s">
        <v>6690</v>
      </c>
      <c r="I4285" t="s">
        <v>2791</v>
      </c>
      <c r="J4285">
        <v>25430</v>
      </c>
      <c r="K4285">
        <v>2</v>
      </c>
      <c r="L4285" t="s">
        <v>24687</v>
      </c>
      <c r="M4285" t="s">
        <v>6655</v>
      </c>
      <c r="N4285">
        <v>26</v>
      </c>
      <c r="O4285" t="s">
        <v>24688</v>
      </c>
      <c r="P4285" t="s">
        <v>102</v>
      </c>
      <c r="S4285">
        <v>5</v>
      </c>
      <c r="T4285" t="s">
        <v>6219</v>
      </c>
      <c r="U4285" t="s">
        <v>2209</v>
      </c>
      <c r="V4285" t="s">
        <v>24689</v>
      </c>
    </row>
    <row r="4286" spans="1:23" x14ac:dyDescent="0.25">
      <c r="A4286" t="s">
        <v>587</v>
      </c>
      <c r="B4286">
        <v>1</v>
      </c>
      <c r="C4286" t="s">
        <v>5552</v>
      </c>
      <c r="D4286" t="s">
        <v>31</v>
      </c>
      <c r="E4286" t="s">
        <v>24690</v>
      </c>
      <c r="F4286" t="s">
        <v>6199</v>
      </c>
      <c r="G4286">
        <v>17</v>
      </c>
      <c r="H4286" t="s">
        <v>7189</v>
      </c>
      <c r="I4286" t="s">
        <v>5552</v>
      </c>
      <c r="J4286">
        <v>14996</v>
      </c>
      <c r="K4286">
        <v>13</v>
      </c>
      <c r="L4286" t="s">
        <v>6240</v>
      </c>
      <c r="M4286" t="s">
        <v>24691</v>
      </c>
      <c r="N4286">
        <v>34</v>
      </c>
      <c r="O4286" t="s">
        <v>24692</v>
      </c>
      <c r="P4286" t="s">
        <v>31</v>
      </c>
      <c r="R4286">
        <v>16339</v>
      </c>
      <c r="T4286" t="s">
        <v>6204</v>
      </c>
      <c r="V4286" t="s">
        <v>24693</v>
      </c>
      <c r="W4286">
        <v>27120</v>
      </c>
    </row>
    <row r="4287" spans="1:23" x14ac:dyDescent="0.25">
      <c r="A4287" t="s">
        <v>24694</v>
      </c>
      <c r="B4287">
        <v>1</v>
      </c>
      <c r="C4287" t="s">
        <v>24695</v>
      </c>
      <c r="D4287" t="s">
        <v>126</v>
      </c>
      <c r="F4287" t="s">
        <v>6199</v>
      </c>
      <c r="G4287">
        <v>85</v>
      </c>
      <c r="H4287" t="s">
        <v>6351</v>
      </c>
      <c r="I4287" t="s">
        <v>24695</v>
      </c>
      <c r="J4287">
        <v>19360</v>
      </c>
      <c r="K4287">
        <v>1</v>
      </c>
      <c r="L4287" t="s">
        <v>13111</v>
      </c>
      <c r="M4287" t="s">
        <v>7591</v>
      </c>
      <c r="N4287">
        <v>23</v>
      </c>
      <c r="O4287" t="s">
        <v>24696</v>
      </c>
      <c r="P4287" t="s">
        <v>126</v>
      </c>
      <c r="R4287">
        <v>3053039</v>
      </c>
      <c r="S4287">
        <v>40</v>
      </c>
      <c r="T4287" t="s">
        <v>6742</v>
      </c>
      <c r="U4287" t="s">
        <v>2224</v>
      </c>
      <c r="V4287" t="s">
        <v>8283</v>
      </c>
      <c r="W4287">
        <v>30681</v>
      </c>
    </row>
    <row r="4288" spans="1:23" x14ac:dyDescent="0.25">
      <c r="A4288" t="s">
        <v>24697</v>
      </c>
      <c r="B4288">
        <v>1</v>
      </c>
      <c r="C4288" t="s">
        <v>24698</v>
      </c>
      <c r="D4288" t="s">
        <v>102</v>
      </c>
      <c r="F4288" t="s">
        <v>6199</v>
      </c>
      <c r="H4288" t="s">
        <v>6315</v>
      </c>
      <c r="I4288" t="s">
        <v>24698</v>
      </c>
      <c r="K4288">
        <v>0</v>
      </c>
      <c r="L4288" t="s">
        <v>24699</v>
      </c>
      <c r="M4288" t="s">
        <v>9719</v>
      </c>
      <c r="N4288">
        <v>25</v>
      </c>
      <c r="O4288" t="s">
        <v>24700</v>
      </c>
      <c r="P4288" t="s">
        <v>102</v>
      </c>
      <c r="T4288" t="s">
        <v>6219</v>
      </c>
      <c r="V4288" t="s">
        <v>7877</v>
      </c>
    </row>
    <row r="4289" spans="1:23" x14ac:dyDescent="0.25">
      <c r="A4289" t="s">
        <v>24701</v>
      </c>
      <c r="B4289">
        <v>1</v>
      </c>
      <c r="C4289" t="s">
        <v>24702</v>
      </c>
      <c r="D4289" t="s">
        <v>102</v>
      </c>
      <c r="F4289" t="s">
        <v>6199</v>
      </c>
      <c r="G4289">
        <v>0</v>
      </c>
      <c r="H4289" t="s">
        <v>6383</v>
      </c>
      <c r="I4289" t="s">
        <v>24702</v>
      </c>
      <c r="J4289">
        <v>17407</v>
      </c>
      <c r="K4289">
        <v>10</v>
      </c>
      <c r="L4289" t="s">
        <v>24703</v>
      </c>
      <c r="M4289" t="s">
        <v>9697</v>
      </c>
      <c r="N4289">
        <v>32</v>
      </c>
      <c r="O4289" t="s">
        <v>24704</v>
      </c>
      <c r="P4289" t="s">
        <v>102</v>
      </c>
      <c r="T4289" t="s">
        <v>6346</v>
      </c>
      <c r="V4289" t="s">
        <v>24705</v>
      </c>
    </row>
    <row r="4290" spans="1:23" x14ac:dyDescent="0.25">
      <c r="A4290" t="s">
        <v>24706</v>
      </c>
      <c r="B4290">
        <v>1</v>
      </c>
      <c r="C4290" t="s">
        <v>24707</v>
      </c>
      <c r="D4290" t="s">
        <v>31</v>
      </c>
      <c r="F4290" t="s">
        <v>6199</v>
      </c>
      <c r="G4290">
        <v>0</v>
      </c>
      <c r="H4290" t="s">
        <v>6421</v>
      </c>
      <c r="I4290" t="s">
        <v>24707</v>
      </c>
      <c r="J4290">
        <v>17270</v>
      </c>
      <c r="K4290">
        <v>10</v>
      </c>
      <c r="L4290" t="s">
        <v>7625</v>
      </c>
      <c r="M4290" t="s">
        <v>24708</v>
      </c>
      <c r="N4290">
        <v>33</v>
      </c>
      <c r="O4290" t="s">
        <v>24709</v>
      </c>
      <c r="P4290" t="s">
        <v>31</v>
      </c>
      <c r="R4290">
        <v>2515713</v>
      </c>
      <c r="T4290" t="s">
        <v>6264</v>
      </c>
      <c r="V4290" t="s">
        <v>24710</v>
      </c>
      <c r="W4290">
        <v>29153</v>
      </c>
    </row>
    <row r="4291" spans="1:23" x14ac:dyDescent="0.25">
      <c r="A4291" t="s">
        <v>24711</v>
      </c>
      <c r="B4291">
        <v>1</v>
      </c>
      <c r="C4291" t="s">
        <v>24712</v>
      </c>
      <c r="D4291" t="s">
        <v>102</v>
      </c>
      <c r="F4291" t="s">
        <v>6231</v>
      </c>
      <c r="G4291">
        <v>18</v>
      </c>
      <c r="H4291" t="s">
        <v>12560</v>
      </c>
      <c r="I4291" t="s">
        <v>24712</v>
      </c>
      <c r="J4291">
        <v>16074</v>
      </c>
      <c r="K4291">
        <v>2</v>
      </c>
      <c r="L4291" t="s">
        <v>7800</v>
      </c>
      <c r="M4291" t="s">
        <v>12071</v>
      </c>
      <c r="N4291">
        <v>25</v>
      </c>
      <c r="O4291" t="s">
        <v>24713</v>
      </c>
      <c r="P4291" t="s">
        <v>102</v>
      </c>
      <c r="R4291">
        <v>16928</v>
      </c>
      <c r="T4291" t="s">
        <v>6417</v>
      </c>
      <c r="V4291" t="s">
        <v>24714</v>
      </c>
      <c r="W4291">
        <v>27632</v>
      </c>
    </row>
    <row r="4292" spans="1:23" x14ac:dyDescent="0.25">
      <c r="A4292" t="s">
        <v>24715</v>
      </c>
      <c r="B4292">
        <v>1</v>
      </c>
      <c r="C4292" t="s">
        <v>24716</v>
      </c>
      <c r="F4292" t="s">
        <v>6231</v>
      </c>
      <c r="G4292">
        <v>0</v>
      </c>
      <c r="H4292" t="s">
        <v>30</v>
      </c>
      <c r="I4292" t="s">
        <v>24716</v>
      </c>
      <c r="J4292">
        <v>18862</v>
      </c>
      <c r="K4292">
        <v>0</v>
      </c>
      <c r="L4292" t="s">
        <v>6862</v>
      </c>
      <c r="M4292" t="s">
        <v>6796</v>
      </c>
      <c r="O4292" t="s">
        <v>24717</v>
      </c>
      <c r="P4292" t="s">
        <v>30</v>
      </c>
      <c r="T4292" t="s">
        <v>30</v>
      </c>
    </row>
    <row r="4293" spans="1:23" x14ac:dyDescent="0.25">
      <c r="A4293" t="s">
        <v>53</v>
      </c>
      <c r="B4293">
        <v>1</v>
      </c>
      <c r="C4293" t="s">
        <v>5478</v>
      </c>
      <c r="D4293" t="s">
        <v>29</v>
      </c>
      <c r="E4293" t="s">
        <v>24718</v>
      </c>
      <c r="F4293" t="s">
        <v>6925</v>
      </c>
      <c r="G4293">
        <v>9</v>
      </c>
      <c r="H4293" t="s">
        <v>6647</v>
      </c>
      <c r="I4293" t="s">
        <v>5478</v>
      </c>
      <c r="J4293">
        <v>7242</v>
      </c>
      <c r="K4293">
        <v>20</v>
      </c>
      <c r="L4293" t="s">
        <v>6620</v>
      </c>
      <c r="M4293" t="s">
        <v>24719</v>
      </c>
      <c r="N4293">
        <v>42</v>
      </c>
      <c r="O4293" t="s">
        <v>24720</v>
      </c>
      <c r="P4293" t="s">
        <v>29</v>
      </c>
      <c r="R4293">
        <v>2580</v>
      </c>
      <c r="T4293" t="s">
        <v>6324</v>
      </c>
      <c r="V4293" t="s">
        <v>24721</v>
      </c>
      <c r="W4293">
        <v>5479</v>
      </c>
    </row>
    <row r="4294" spans="1:23" x14ac:dyDescent="0.25">
      <c r="A4294" t="s">
        <v>668</v>
      </c>
      <c r="B4294">
        <v>1</v>
      </c>
      <c r="C4294" t="s">
        <v>24722</v>
      </c>
      <c r="D4294" t="s">
        <v>126</v>
      </c>
      <c r="F4294" t="s">
        <v>6231</v>
      </c>
      <c r="G4294">
        <v>83</v>
      </c>
      <c r="H4294" t="s">
        <v>9635</v>
      </c>
      <c r="I4294" t="s">
        <v>24722</v>
      </c>
      <c r="J4294">
        <v>14527</v>
      </c>
      <c r="K4294">
        <v>8</v>
      </c>
      <c r="L4294" t="s">
        <v>6012</v>
      </c>
      <c r="M4294" t="s">
        <v>24723</v>
      </c>
      <c r="N4294">
        <v>30</v>
      </c>
      <c r="O4294" t="s">
        <v>24724</v>
      </c>
      <c r="P4294" t="s">
        <v>126</v>
      </c>
      <c r="R4294">
        <v>15120</v>
      </c>
      <c r="T4294" t="s">
        <v>6757</v>
      </c>
      <c r="V4294" t="s">
        <v>24725</v>
      </c>
      <c r="W4294">
        <v>25942</v>
      </c>
    </row>
    <row r="4295" spans="1:23" x14ac:dyDescent="0.25">
      <c r="A4295" t="s">
        <v>24726</v>
      </c>
      <c r="B4295">
        <v>1</v>
      </c>
      <c r="C4295" t="s">
        <v>24727</v>
      </c>
      <c r="D4295" t="s">
        <v>102</v>
      </c>
      <c r="F4295" t="s">
        <v>6199</v>
      </c>
      <c r="G4295">
        <v>88</v>
      </c>
      <c r="H4295" t="s">
        <v>6629</v>
      </c>
      <c r="I4295" t="s">
        <v>24727</v>
      </c>
      <c r="J4295">
        <v>24199</v>
      </c>
      <c r="K4295">
        <v>3</v>
      </c>
      <c r="L4295" t="s">
        <v>6360</v>
      </c>
      <c r="M4295" t="s">
        <v>24728</v>
      </c>
      <c r="N4295">
        <v>26</v>
      </c>
      <c r="O4295" t="s">
        <v>24729</v>
      </c>
      <c r="P4295" t="s">
        <v>102</v>
      </c>
      <c r="Q4295" t="s">
        <v>6922</v>
      </c>
      <c r="T4295" t="s">
        <v>6204</v>
      </c>
      <c r="V4295" t="s">
        <v>9888</v>
      </c>
    </row>
    <row r="4296" spans="1:23" x14ac:dyDescent="0.25">
      <c r="A4296" t="s">
        <v>24730</v>
      </c>
      <c r="B4296">
        <v>1</v>
      </c>
      <c r="C4296" t="s">
        <v>24731</v>
      </c>
      <c r="D4296" t="s">
        <v>64</v>
      </c>
      <c r="E4296" t="s">
        <v>24732</v>
      </c>
      <c r="F4296" t="s">
        <v>6199</v>
      </c>
      <c r="G4296">
        <v>25</v>
      </c>
      <c r="H4296" t="s">
        <v>6336</v>
      </c>
      <c r="I4296" t="s">
        <v>24731</v>
      </c>
      <c r="J4296">
        <v>21211</v>
      </c>
      <c r="K4296">
        <v>5</v>
      </c>
      <c r="L4296" t="s">
        <v>8103</v>
      </c>
      <c r="M4296" t="s">
        <v>24733</v>
      </c>
      <c r="N4296">
        <v>28</v>
      </c>
      <c r="O4296" t="s">
        <v>24734</v>
      </c>
      <c r="P4296" t="s">
        <v>64</v>
      </c>
      <c r="R4296">
        <v>3127211</v>
      </c>
      <c r="T4296" t="s">
        <v>6219</v>
      </c>
      <c r="V4296" t="s">
        <v>24735</v>
      </c>
      <c r="W4296">
        <v>32439</v>
      </c>
    </row>
    <row r="4297" spans="1:23" x14ac:dyDescent="0.25">
      <c r="A4297" t="s">
        <v>24736</v>
      </c>
      <c r="B4297">
        <v>1</v>
      </c>
      <c r="C4297" t="s">
        <v>24737</v>
      </c>
      <c r="D4297" t="s">
        <v>126</v>
      </c>
      <c r="F4297" t="s">
        <v>6231</v>
      </c>
      <c r="G4297">
        <v>85</v>
      </c>
      <c r="H4297" t="s">
        <v>6223</v>
      </c>
      <c r="I4297" t="s">
        <v>24737</v>
      </c>
      <c r="J4297">
        <v>17240</v>
      </c>
      <c r="K4297">
        <v>5</v>
      </c>
      <c r="L4297" t="s">
        <v>8773</v>
      </c>
      <c r="M4297" t="s">
        <v>7899</v>
      </c>
      <c r="N4297">
        <v>27</v>
      </c>
      <c r="O4297" t="s">
        <v>24738</v>
      </c>
      <c r="P4297" t="s">
        <v>126</v>
      </c>
      <c r="R4297">
        <v>2573419</v>
      </c>
      <c r="T4297" t="s">
        <v>6396</v>
      </c>
      <c r="V4297" t="s">
        <v>11826</v>
      </c>
      <c r="W4297">
        <v>28927</v>
      </c>
    </row>
    <row r="4298" spans="1:23" x14ac:dyDescent="0.25">
      <c r="A4298" t="s">
        <v>650</v>
      </c>
      <c r="B4298">
        <v>1</v>
      </c>
      <c r="C4298" t="s">
        <v>6450</v>
      </c>
      <c r="D4298" t="s">
        <v>126</v>
      </c>
      <c r="E4298" t="s">
        <v>24739</v>
      </c>
      <c r="F4298" t="s">
        <v>6231</v>
      </c>
      <c r="G4298">
        <v>82</v>
      </c>
      <c r="H4298" t="s">
        <v>6208</v>
      </c>
      <c r="I4298" t="s">
        <v>6450</v>
      </c>
      <c r="J4298">
        <v>4577</v>
      </c>
      <c r="K4298">
        <v>12</v>
      </c>
      <c r="L4298" t="s">
        <v>8466</v>
      </c>
      <c r="M4298" t="s">
        <v>24740</v>
      </c>
      <c r="N4298">
        <v>34</v>
      </c>
      <c r="O4298" t="s">
        <v>24741</v>
      </c>
      <c r="P4298" t="s">
        <v>126</v>
      </c>
      <c r="R4298">
        <v>11364</v>
      </c>
      <c r="T4298" t="s">
        <v>6272</v>
      </c>
      <c r="V4298" t="s">
        <v>24742</v>
      </c>
      <c r="W4298">
        <v>8907</v>
      </c>
    </row>
    <row r="4299" spans="1:23" x14ac:dyDescent="0.25">
      <c r="A4299" t="s">
        <v>24743</v>
      </c>
      <c r="B4299">
        <v>1</v>
      </c>
      <c r="C4299" t="s">
        <v>24744</v>
      </c>
      <c r="D4299" t="s">
        <v>126</v>
      </c>
      <c r="F4299" t="s">
        <v>6199</v>
      </c>
      <c r="G4299">
        <v>0</v>
      </c>
      <c r="H4299" t="s">
        <v>6395</v>
      </c>
      <c r="I4299" t="s">
        <v>24744</v>
      </c>
      <c r="J4299">
        <v>17418</v>
      </c>
      <c r="K4299">
        <v>10</v>
      </c>
      <c r="L4299" t="s">
        <v>6990</v>
      </c>
      <c r="M4299" t="s">
        <v>8595</v>
      </c>
      <c r="N4299">
        <v>32</v>
      </c>
      <c r="O4299" t="s">
        <v>24745</v>
      </c>
      <c r="P4299" t="s">
        <v>126</v>
      </c>
      <c r="T4299" t="s">
        <v>6227</v>
      </c>
      <c r="V4299" t="s">
        <v>22700</v>
      </c>
    </row>
    <row r="4300" spans="1:23" x14ac:dyDescent="0.25">
      <c r="A4300" t="s">
        <v>830</v>
      </c>
      <c r="B4300">
        <v>1</v>
      </c>
      <c r="C4300" t="s">
        <v>24746</v>
      </c>
      <c r="D4300" t="s">
        <v>64</v>
      </c>
      <c r="E4300" t="s">
        <v>24747</v>
      </c>
      <c r="F4300" t="s">
        <v>6199</v>
      </c>
      <c r="G4300">
        <v>39</v>
      </c>
      <c r="H4300" t="s">
        <v>5428</v>
      </c>
      <c r="I4300" t="s">
        <v>24746</v>
      </c>
      <c r="J4300">
        <v>18152</v>
      </c>
      <c r="K4300">
        <v>8</v>
      </c>
      <c r="L4300" t="s">
        <v>6879</v>
      </c>
      <c r="M4300" t="s">
        <v>6317</v>
      </c>
      <c r="N4300">
        <v>30</v>
      </c>
      <c r="O4300" t="s">
        <v>24748</v>
      </c>
      <c r="P4300" t="s">
        <v>64</v>
      </c>
      <c r="R4300">
        <v>3002265</v>
      </c>
      <c r="T4300" t="s">
        <v>6219</v>
      </c>
      <c r="V4300" t="s">
        <v>24749</v>
      </c>
      <c r="W4300">
        <v>29470</v>
      </c>
    </row>
    <row r="4301" spans="1:23" x14ac:dyDescent="0.25">
      <c r="A4301" t="s">
        <v>999</v>
      </c>
      <c r="B4301">
        <v>1</v>
      </c>
      <c r="C4301" t="s">
        <v>24750</v>
      </c>
      <c r="D4301" t="s">
        <v>29</v>
      </c>
      <c r="E4301" t="s">
        <v>24751</v>
      </c>
      <c r="F4301" t="s">
        <v>6925</v>
      </c>
      <c r="G4301">
        <v>0</v>
      </c>
      <c r="H4301" t="s">
        <v>6629</v>
      </c>
      <c r="I4301" t="s">
        <v>24750</v>
      </c>
      <c r="J4301">
        <v>14657</v>
      </c>
      <c r="K4301">
        <v>10</v>
      </c>
      <c r="L4301" t="s">
        <v>7472</v>
      </c>
      <c r="M4301" t="s">
        <v>24752</v>
      </c>
      <c r="N4301">
        <v>34</v>
      </c>
      <c r="O4301" t="s">
        <v>24753</v>
      </c>
      <c r="P4301" t="s">
        <v>29</v>
      </c>
      <c r="R4301">
        <v>15693</v>
      </c>
      <c r="T4301" t="s">
        <v>6227</v>
      </c>
      <c r="V4301" t="s">
        <v>24754</v>
      </c>
      <c r="W4301">
        <v>26547</v>
      </c>
    </row>
    <row r="4302" spans="1:23" x14ac:dyDescent="0.25">
      <c r="A4302" t="s">
        <v>1490</v>
      </c>
      <c r="B4302">
        <v>1</v>
      </c>
      <c r="C4302" t="s">
        <v>1489</v>
      </c>
      <c r="D4302" t="s">
        <v>102</v>
      </c>
      <c r="F4302" t="s">
        <v>6199</v>
      </c>
      <c r="G4302">
        <v>17</v>
      </c>
      <c r="H4302" t="s">
        <v>6260</v>
      </c>
      <c r="I4302" t="s">
        <v>1489</v>
      </c>
      <c r="J4302">
        <v>26807</v>
      </c>
      <c r="K4302">
        <v>0</v>
      </c>
      <c r="L4302" t="s">
        <v>11534</v>
      </c>
      <c r="M4302" t="s">
        <v>16089</v>
      </c>
      <c r="N4302">
        <v>22</v>
      </c>
      <c r="O4302" t="s">
        <v>24755</v>
      </c>
      <c r="P4302" t="s">
        <v>102</v>
      </c>
      <c r="S4302">
        <v>4</v>
      </c>
      <c r="T4302" t="s">
        <v>6204</v>
      </c>
      <c r="U4302" t="s">
        <v>94</v>
      </c>
      <c r="V4302" t="s">
        <v>24756</v>
      </c>
    </row>
    <row r="4303" spans="1:23" x14ac:dyDescent="0.25">
      <c r="A4303" t="s">
        <v>24757</v>
      </c>
      <c r="B4303">
        <v>1</v>
      </c>
      <c r="C4303" t="s">
        <v>24758</v>
      </c>
      <c r="D4303" t="s">
        <v>102</v>
      </c>
      <c r="F4303" t="s">
        <v>6199</v>
      </c>
      <c r="G4303">
        <v>0</v>
      </c>
      <c r="H4303" t="s">
        <v>6232</v>
      </c>
      <c r="I4303" t="s">
        <v>24758</v>
      </c>
      <c r="K4303">
        <v>1</v>
      </c>
      <c r="L4303" t="s">
        <v>6368</v>
      </c>
      <c r="M4303" t="s">
        <v>24759</v>
      </c>
      <c r="O4303" t="s">
        <v>24760</v>
      </c>
      <c r="P4303" t="s">
        <v>102</v>
      </c>
      <c r="T4303" t="s">
        <v>6212</v>
      </c>
    </row>
    <row r="4304" spans="1:23" x14ac:dyDescent="0.25">
      <c r="A4304" t="s">
        <v>24761</v>
      </c>
      <c r="B4304">
        <v>1</v>
      </c>
      <c r="C4304" t="s">
        <v>24762</v>
      </c>
      <c r="F4304" t="s">
        <v>6231</v>
      </c>
      <c r="G4304">
        <v>0</v>
      </c>
      <c r="H4304" t="s">
        <v>30</v>
      </c>
      <c r="I4304" t="s">
        <v>24762</v>
      </c>
      <c r="J4304">
        <v>18823</v>
      </c>
      <c r="K4304">
        <v>0</v>
      </c>
      <c r="L4304" t="s">
        <v>6906</v>
      </c>
      <c r="M4304" t="s">
        <v>24763</v>
      </c>
      <c r="O4304" t="s">
        <v>24764</v>
      </c>
      <c r="P4304" t="s">
        <v>30</v>
      </c>
      <c r="T4304" t="s">
        <v>30</v>
      </c>
    </row>
    <row r="4305" spans="1:23" x14ac:dyDescent="0.25">
      <c r="A4305" t="s">
        <v>24765</v>
      </c>
      <c r="B4305">
        <v>1</v>
      </c>
      <c r="C4305" t="s">
        <v>24766</v>
      </c>
      <c r="D4305" t="s">
        <v>126</v>
      </c>
      <c r="F4305" t="s">
        <v>6199</v>
      </c>
      <c r="G4305">
        <v>83</v>
      </c>
      <c r="H4305" t="s">
        <v>8063</v>
      </c>
      <c r="I4305" t="s">
        <v>24766</v>
      </c>
      <c r="J4305">
        <v>21796</v>
      </c>
      <c r="K4305">
        <v>4</v>
      </c>
      <c r="L4305" t="s">
        <v>7574</v>
      </c>
      <c r="M4305" t="s">
        <v>24767</v>
      </c>
      <c r="N4305">
        <v>26</v>
      </c>
      <c r="O4305" t="s">
        <v>24768</v>
      </c>
      <c r="P4305" t="s">
        <v>126</v>
      </c>
      <c r="R4305">
        <v>3930298</v>
      </c>
      <c r="T4305" t="s">
        <v>6227</v>
      </c>
      <c r="V4305" t="s">
        <v>7802</v>
      </c>
      <c r="W4305">
        <v>32970</v>
      </c>
    </row>
    <row r="4306" spans="1:23" x14ac:dyDescent="0.25">
      <c r="A4306" t="s">
        <v>24769</v>
      </c>
      <c r="B4306">
        <v>1</v>
      </c>
      <c r="C4306" t="s">
        <v>24770</v>
      </c>
      <c r="D4306" t="s">
        <v>126</v>
      </c>
      <c r="F4306" t="s">
        <v>6199</v>
      </c>
      <c r="G4306">
        <v>86</v>
      </c>
      <c r="H4306" t="s">
        <v>6208</v>
      </c>
      <c r="I4306" t="s">
        <v>24770</v>
      </c>
      <c r="K4306">
        <v>1</v>
      </c>
      <c r="L4306" t="s">
        <v>6957</v>
      </c>
      <c r="M4306" t="s">
        <v>6790</v>
      </c>
      <c r="N4306">
        <v>24</v>
      </c>
      <c r="O4306" t="s">
        <v>24771</v>
      </c>
      <c r="P4306" t="s">
        <v>126</v>
      </c>
      <c r="T4306" t="s">
        <v>6227</v>
      </c>
      <c r="V4306" t="s">
        <v>11342</v>
      </c>
    </row>
    <row r="4307" spans="1:23" x14ac:dyDescent="0.25">
      <c r="A4307" t="s">
        <v>2374</v>
      </c>
      <c r="B4307">
        <v>1</v>
      </c>
      <c r="C4307" t="s">
        <v>2727</v>
      </c>
      <c r="D4307" t="s">
        <v>126</v>
      </c>
      <c r="F4307" t="s">
        <v>6199</v>
      </c>
      <c r="G4307">
        <v>18</v>
      </c>
      <c r="H4307" t="s">
        <v>6208</v>
      </c>
      <c r="I4307" t="s">
        <v>2727</v>
      </c>
      <c r="J4307">
        <v>26843</v>
      </c>
      <c r="K4307">
        <v>0</v>
      </c>
      <c r="L4307" t="s">
        <v>6906</v>
      </c>
      <c r="M4307" t="s">
        <v>24772</v>
      </c>
      <c r="N4307">
        <v>24</v>
      </c>
      <c r="O4307" t="s">
        <v>24773</v>
      </c>
      <c r="P4307" t="s">
        <v>126</v>
      </c>
      <c r="S4307">
        <v>2</v>
      </c>
      <c r="T4307" t="s">
        <v>6355</v>
      </c>
      <c r="U4307" t="s">
        <v>2268</v>
      </c>
      <c r="V4307" t="s">
        <v>24774</v>
      </c>
    </row>
    <row r="4308" spans="1:23" x14ac:dyDescent="0.25">
      <c r="A4308" t="s">
        <v>24775</v>
      </c>
      <c r="B4308">
        <v>1</v>
      </c>
      <c r="C4308" t="s">
        <v>24776</v>
      </c>
      <c r="D4308" t="s">
        <v>102</v>
      </c>
      <c r="F4308" t="s">
        <v>6231</v>
      </c>
      <c r="G4308">
        <v>0</v>
      </c>
      <c r="H4308" t="s">
        <v>30</v>
      </c>
      <c r="I4308" t="s">
        <v>24776</v>
      </c>
      <c r="J4308">
        <v>17718</v>
      </c>
      <c r="L4308" t="s">
        <v>18888</v>
      </c>
      <c r="M4308" t="s">
        <v>6361</v>
      </c>
      <c r="O4308" t="s">
        <v>24777</v>
      </c>
      <c r="P4308" t="s">
        <v>102</v>
      </c>
      <c r="T4308" t="s">
        <v>30</v>
      </c>
    </row>
    <row r="4309" spans="1:23" x14ac:dyDescent="0.25">
      <c r="A4309" t="s">
        <v>382</v>
      </c>
      <c r="B4309">
        <v>1</v>
      </c>
      <c r="C4309" t="s">
        <v>24778</v>
      </c>
      <c r="D4309" t="s">
        <v>64</v>
      </c>
      <c r="E4309" t="s">
        <v>24779</v>
      </c>
      <c r="F4309" t="s">
        <v>6199</v>
      </c>
      <c r="G4309">
        <v>29</v>
      </c>
      <c r="H4309" t="s">
        <v>6296</v>
      </c>
      <c r="I4309" t="s">
        <v>24778</v>
      </c>
      <c r="J4309">
        <v>18996</v>
      </c>
      <c r="K4309">
        <v>6</v>
      </c>
      <c r="L4309" t="s">
        <v>8157</v>
      </c>
      <c r="M4309" t="s">
        <v>24780</v>
      </c>
      <c r="N4309">
        <v>28</v>
      </c>
      <c r="O4309" t="s">
        <v>24781</v>
      </c>
      <c r="P4309" t="s">
        <v>64</v>
      </c>
      <c r="R4309">
        <v>3045127</v>
      </c>
      <c r="T4309" t="s">
        <v>6264</v>
      </c>
      <c r="V4309" t="s">
        <v>24782</v>
      </c>
      <c r="W4309">
        <v>30253</v>
      </c>
    </row>
    <row r="4310" spans="1:23" x14ac:dyDescent="0.25">
      <c r="A4310" t="s">
        <v>24783</v>
      </c>
      <c r="B4310">
        <v>1</v>
      </c>
      <c r="C4310" t="s">
        <v>24784</v>
      </c>
      <c r="D4310" t="s">
        <v>64</v>
      </c>
      <c r="F4310" t="s">
        <v>6199</v>
      </c>
      <c r="G4310">
        <v>36</v>
      </c>
      <c r="H4310" t="s">
        <v>6837</v>
      </c>
      <c r="I4310" t="s">
        <v>24784</v>
      </c>
      <c r="K4310">
        <v>2</v>
      </c>
      <c r="L4310" t="s">
        <v>13576</v>
      </c>
      <c r="M4310" t="s">
        <v>24785</v>
      </c>
      <c r="N4310">
        <v>25</v>
      </c>
      <c r="O4310" t="s">
        <v>24786</v>
      </c>
      <c r="P4310" t="s">
        <v>64</v>
      </c>
      <c r="T4310" t="s">
        <v>6454</v>
      </c>
      <c r="V4310" t="s">
        <v>24787</v>
      </c>
    </row>
    <row r="4311" spans="1:23" x14ac:dyDescent="0.25">
      <c r="A4311" t="s">
        <v>24788</v>
      </c>
      <c r="B4311">
        <v>1</v>
      </c>
      <c r="C4311" t="s">
        <v>24789</v>
      </c>
      <c r="D4311" t="s">
        <v>126</v>
      </c>
      <c r="F4311" t="s">
        <v>6199</v>
      </c>
      <c r="G4311">
        <v>0</v>
      </c>
      <c r="H4311" t="s">
        <v>7069</v>
      </c>
      <c r="I4311" t="s">
        <v>24789</v>
      </c>
      <c r="J4311">
        <v>17523</v>
      </c>
      <c r="K4311">
        <v>10</v>
      </c>
      <c r="L4311" t="s">
        <v>12323</v>
      </c>
      <c r="M4311" t="s">
        <v>24790</v>
      </c>
      <c r="N4311">
        <v>32</v>
      </c>
      <c r="O4311" t="s">
        <v>24791</v>
      </c>
      <c r="P4311" t="s">
        <v>126</v>
      </c>
      <c r="T4311" t="s">
        <v>6204</v>
      </c>
      <c r="V4311" t="s">
        <v>24792</v>
      </c>
      <c r="W4311">
        <v>29151</v>
      </c>
    </row>
    <row r="4312" spans="1:23" x14ac:dyDescent="0.25">
      <c r="A4312" t="s">
        <v>24793</v>
      </c>
      <c r="B4312">
        <v>1</v>
      </c>
      <c r="C4312" t="s">
        <v>24794</v>
      </c>
      <c r="D4312" t="s">
        <v>126</v>
      </c>
      <c r="F4312" t="s">
        <v>6199</v>
      </c>
      <c r="H4312" t="s">
        <v>7206</v>
      </c>
      <c r="I4312" t="s">
        <v>24794</v>
      </c>
      <c r="K4312">
        <v>0</v>
      </c>
      <c r="L4312" t="s">
        <v>7691</v>
      </c>
      <c r="M4312" t="s">
        <v>24795</v>
      </c>
      <c r="O4312" t="s">
        <v>24796</v>
      </c>
      <c r="P4312" t="s">
        <v>126</v>
      </c>
      <c r="T4312" t="s">
        <v>6363</v>
      </c>
    </row>
    <row r="4313" spans="1:23" x14ac:dyDescent="0.25">
      <c r="A4313" t="s">
        <v>24797</v>
      </c>
      <c r="B4313">
        <v>1</v>
      </c>
      <c r="C4313" t="s">
        <v>24798</v>
      </c>
      <c r="D4313" t="s">
        <v>102</v>
      </c>
      <c r="F4313" t="s">
        <v>6199</v>
      </c>
      <c r="G4313">
        <v>87</v>
      </c>
      <c r="H4313" t="s">
        <v>6232</v>
      </c>
      <c r="I4313" t="s">
        <v>24798</v>
      </c>
      <c r="J4313">
        <v>22637</v>
      </c>
      <c r="K4313">
        <v>5</v>
      </c>
      <c r="L4313" t="s">
        <v>6240</v>
      </c>
      <c r="M4313" t="s">
        <v>6796</v>
      </c>
      <c r="N4313">
        <v>27</v>
      </c>
      <c r="O4313" t="s">
        <v>24799</v>
      </c>
      <c r="P4313" t="s">
        <v>102</v>
      </c>
      <c r="T4313" t="s">
        <v>6212</v>
      </c>
      <c r="U4313" t="s">
        <v>2236</v>
      </c>
      <c r="V4313" t="s">
        <v>7297</v>
      </c>
    </row>
    <row r="4314" spans="1:23" x14ac:dyDescent="0.25">
      <c r="A4314" t="s">
        <v>24800</v>
      </c>
      <c r="B4314">
        <v>1</v>
      </c>
      <c r="C4314" t="s">
        <v>24801</v>
      </c>
      <c r="D4314" t="s">
        <v>31</v>
      </c>
      <c r="F4314" t="s">
        <v>6199</v>
      </c>
      <c r="G4314">
        <v>3</v>
      </c>
      <c r="H4314" t="s">
        <v>6697</v>
      </c>
      <c r="I4314" t="s">
        <v>24801</v>
      </c>
      <c r="J4314">
        <v>24433</v>
      </c>
      <c r="K4314">
        <v>3</v>
      </c>
      <c r="L4314" t="s">
        <v>24802</v>
      </c>
      <c r="M4314" t="s">
        <v>24803</v>
      </c>
      <c r="N4314">
        <v>26</v>
      </c>
      <c r="O4314" t="s">
        <v>24804</v>
      </c>
      <c r="P4314" t="s">
        <v>31</v>
      </c>
      <c r="T4314" t="s">
        <v>6446</v>
      </c>
      <c r="U4314" t="s">
        <v>94</v>
      </c>
      <c r="V4314" t="s">
        <v>24805</v>
      </c>
    </row>
    <row r="4315" spans="1:23" x14ac:dyDescent="0.25">
      <c r="A4315" t="s">
        <v>24806</v>
      </c>
      <c r="B4315">
        <v>1</v>
      </c>
      <c r="C4315" t="s">
        <v>24807</v>
      </c>
      <c r="D4315" t="s">
        <v>64</v>
      </c>
      <c r="F4315" t="s">
        <v>6199</v>
      </c>
      <c r="G4315">
        <v>0</v>
      </c>
      <c r="H4315" t="s">
        <v>7411</v>
      </c>
      <c r="I4315" t="s">
        <v>24807</v>
      </c>
      <c r="J4315">
        <v>18593</v>
      </c>
      <c r="K4315">
        <v>6</v>
      </c>
      <c r="L4315" t="s">
        <v>8634</v>
      </c>
      <c r="M4315" t="s">
        <v>24808</v>
      </c>
      <c r="N4315">
        <v>27</v>
      </c>
      <c r="O4315" t="s">
        <v>24809</v>
      </c>
      <c r="P4315" t="s">
        <v>64</v>
      </c>
      <c r="R4315">
        <v>3016887</v>
      </c>
      <c r="T4315" t="s">
        <v>6264</v>
      </c>
      <c r="V4315" t="s">
        <v>23137</v>
      </c>
      <c r="W4315">
        <v>29681</v>
      </c>
    </row>
    <row r="4316" spans="1:23" x14ac:dyDescent="0.25">
      <c r="A4316" t="s">
        <v>24810</v>
      </c>
      <c r="B4316">
        <v>1</v>
      </c>
      <c r="C4316" t="s">
        <v>24811</v>
      </c>
      <c r="D4316" t="s">
        <v>126</v>
      </c>
      <c r="F4316" t="s">
        <v>6199</v>
      </c>
      <c r="G4316">
        <v>86</v>
      </c>
      <c r="H4316" t="s">
        <v>6215</v>
      </c>
      <c r="I4316" t="s">
        <v>24811</v>
      </c>
      <c r="J4316">
        <v>19241</v>
      </c>
      <c r="K4316">
        <v>5</v>
      </c>
      <c r="L4316" t="s">
        <v>6310</v>
      </c>
      <c r="M4316" t="s">
        <v>24812</v>
      </c>
      <c r="N4316">
        <v>27</v>
      </c>
      <c r="O4316" t="s">
        <v>24813</v>
      </c>
      <c r="P4316" t="s">
        <v>126</v>
      </c>
      <c r="R4316">
        <v>2974029</v>
      </c>
      <c r="T4316" t="s">
        <v>6204</v>
      </c>
      <c r="V4316" t="s">
        <v>9973</v>
      </c>
      <c r="W4316">
        <v>30617</v>
      </c>
    </row>
    <row r="4317" spans="1:23" x14ac:dyDescent="0.25">
      <c r="A4317" t="s">
        <v>24814</v>
      </c>
      <c r="B4317">
        <v>1</v>
      </c>
      <c r="C4317" t="s">
        <v>24815</v>
      </c>
      <c r="D4317" t="s">
        <v>6610</v>
      </c>
      <c r="F4317" t="s">
        <v>6199</v>
      </c>
      <c r="G4317">
        <v>34</v>
      </c>
      <c r="H4317" t="s">
        <v>6776</v>
      </c>
      <c r="I4317" t="s">
        <v>24815</v>
      </c>
      <c r="K4317">
        <v>1</v>
      </c>
      <c r="L4317" t="s">
        <v>6777</v>
      </c>
      <c r="M4317" t="s">
        <v>24816</v>
      </c>
      <c r="N4317">
        <v>26</v>
      </c>
      <c r="O4317" t="s">
        <v>24817</v>
      </c>
      <c r="P4317" t="s">
        <v>6610</v>
      </c>
      <c r="T4317" t="s">
        <v>6212</v>
      </c>
      <c r="V4317" t="s">
        <v>24818</v>
      </c>
    </row>
    <row r="4318" spans="1:23" x14ac:dyDescent="0.25">
      <c r="A4318" t="s">
        <v>397</v>
      </c>
      <c r="B4318">
        <v>1</v>
      </c>
      <c r="C4318" t="s">
        <v>24819</v>
      </c>
      <c r="D4318" t="s">
        <v>64</v>
      </c>
      <c r="E4318" t="s">
        <v>24820</v>
      </c>
      <c r="F4318" t="s">
        <v>6231</v>
      </c>
      <c r="G4318">
        <v>32</v>
      </c>
      <c r="H4318" t="s">
        <v>6697</v>
      </c>
      <c r="I4318" t="s">
        <v>24819</v>
      </c>
      <c r="J4318">
        <v>18041</v>
      </c>
      <c r="K4318">
        <v>6</v>
      </c>
      <c r="L4318" t="s">
        <v>6246</v>
      </c>
      <c r="M4318" t="s">
        <v>13368</v>
      </c>
      <c r="N4318">
        <v>28</v>
      </c>
      <c r="O4318" t="s">
        <v>24821</v>
      </c>
      <c r="P4318" t="s">
        <v>64</v>
      </c>
      <c r="R4318">
        <v>2573974</v>
      </c>
      <c r="T4318" t="s">
        <v>6313</v>
      </c>
      <c r="V4318" t="s">
        <v>14307</v>
      </c>
      <c r="W4318">
        <v>29353</v>
      </c>
    </row>
    <row r="4319" spans="1:23" x14ac:dyDescent="0.25">
      <c r="A4319" t="s">
        <v>5423</v>
      </c>
      <c r="B4319">
        <v>1</v>
      </c>
      <c r="C4319" t="s">
        <v>5424</v>
      </c>
      <c r="D4319" t="s">
        <v>102</v>
      </c>
      <c r="F4319" t="s">
        <v>6199</v>
      </c>
      <c r="G4319">
        <v>15</v>
      </c>
      <c r="H4319" t="s">
        <v>6315</v>
      </c>
      <c r="I4319" t="s">
        <v>5424</v>
      </c>
      <c r="J4319">
        <v>21750</v>
      </c>
      <c r="K4319">
        <v>5</v>
      </c>
      <c r="L4319" t="s">
        <v>13571</v>
      </c>
      <c r="M4319" t="s">
        <v>24413</v>
      </c>
      <c r="N4319">
        <v>27</v>
      </c>
      <c r="O4319" t="s">
        <v>24822</v>
      </c>
      <c r="P4319" t="s">
        <v>102</v>
      </c>
      <c r="R4319">
        <v>4035170</v>
      </c>
      <c r="T4319" t="s">
        <v>6212</v>
      </c>
      <c r="V4319" t="s">
        <v>16776</v>
      </c>
      <c r="W4319">
        <v>33109</v>
      </c>
    </row>
    <row r="4320" spans="1:23" x14ac:dyDescent="0.25">
      <c r="A4320" t="s">
        <v>24823</v>
      </c>
      <c r="B4320">
        <v>1</v>
      </c>
      <c r="C4320" t="s">
        <v>24824</v>
      </c>
      <c r="D4320" t="s">
        <v>126</v>
      </c>
      <c r="F4320" t="s">
        <v>6199</v>
      </c>
      <c r="G4320">
        <v>48</v>
      </c>
      <c r="H4320" t="s">
        <v>6351</v>
      </c>
      <c r="I4320" t="s">
        <v>24824</v>
      </c>
      <c r="J4320">
        <v>28161</v>
      </c>
      <c r="K4320">
        <v>0</v>
      </c>
      <c r="L4320" t="s">
        <v>24825</v>
      </c>
      <c r="M4320" t="s">
        <v>6368</v>
      </c>
      <c r="N4320">
        <v>22</v>
      </c>
      <c r="O4320" t="s">
        <v>24826</v>
      </c>
      <c r="P4320" t="s">
        <v>126</v>
      </c>
      <c r="S4320">
        <v>6</v>
      </c>
      <c r="T4320" t="s">
        <v>6204</v>
      </c>
      <c r="U4320" t="s">
        <v>2268</v>
      </c>
      <c r="V4320" t="s">
        <v>24827</v>
      </c>
    </row>
    <row r="4321" spans="1:23" x14ac:dyDescent="0.25">
      <c r="A4321" t="s">
        <v>940</v>
      </c>
      <c r="B4321">
        <v>1</v>
      </c>
      <c r="C4321" t="s">
        <v>24828</v>
      </c>
      <c r="D4321" t="s">
        <v>64</v>
      </c>
      <c r="E4321" t="s">
        <v>24829</v>
      </c>
      <c r="F4321" t="s">
        <v>6231</v>
      </c>
      <c r="G4321">
        <v>22</v>
      </c>
      <c r="H4321" t="s">
        <v>6471</v>
      </c>
      <c r="I4321" t="s">
        <v>24828</v>
      </c>
      <c r="J4321">
        <v>14549</v>
      </c>
      <c r="K4321">
        <v>8</v>
      </c>
      <c r="L4321" t="s">
        <v>6906</v>
      </c>
      <c r="M4321" t="s">
        <v>24830</v>
      </c>
      <c r="N4321">
        <v>31</v>
      </c>
      <c r="O4321" t="s">
        <v>24831</v>
      </c>
      <c r="P4321" t="s">
        <v>64</v>
      </c>
      <c r="R4321">
        <v>15296</v>
      </c>
      <c r="T4321" t="s">
        <v>7359</v>
      </c>
      <c r="V4321" t="s">
        <v>24832</v>
      </c>
      <c r="W4321">
        <v>26079</v>
      </c>
    </row>
    <row r="4322" spans="1:23" x14ac:dyDescent="0.25">
      <c r="A4322" t="s">
        <v>24833</v>
      </c>
      <c r="B4322">
        <v>1</v>
      </c>
      <c r="C4322" t="s">
        <v>24834</v>
      </c>
      <c r="D4322" t="s">
        <v>102</v>
      </c>
      <c r="F4322" t="s">
        <v>6199</v>
      </c>
      <c r="G4322">
        <v>87</v>
      </c>
      <c r="H4322" t="s">
        <v>6232</v>
      </c>
      <c r="I4322" t="s">
        <v>24834</v>
      </c>
      <c r="K4322">
        <v>1</v>
      </c>
      <c r="L4322" t="s">
        <v>22438</v>
      </c>
      <c r="M4322" t="s">
        <v>24835</v>
      </c>
      <c r="N4322">
        <v>22</v>
      </c>
      <c r="O4322" t="s">
        <v>24836</v>
      </c>
      <c r="P4322" t="s">
        <v>102</v>
      </c>
      <c r="T4322" t="s">
        <v>6212</v>
      </c>
      <c r="V4322" t="s">
        <v>24837</v>
      </c>
    </row>
    <row r="4323" spans="1:23" x14ac:dyDescent="0.25">
      <c r="A4323" t="s">
        <v>24838</v>
      </c>
      <c r="B4323">
        <v>1</v>
      </c>
      <c r="C4323" t="s">
        <v>24839</v>
      </c>
      <c r="D4323" t="s">
        <v>126</v>
      </c>
      <c r="F4323" t="s">
        <v>6199</v>
      </c>
      <c r="G4323">
        <v>48</v>
      </c>
      <c r="H4323" t="s">
        <v>6200</v>
      </c>
      <c r="I4323" t="s">
        <v>24839</v>
      </c>
      <c r="J4323">
        <v>28271</v>
      </c>
      <c r="K4323">
        <v>0</v>
      </c>
      <c r="L4323" t="s">
        <v>9134</v>
      </c>
      <c r="M4323" t="s">
        <v>8425</v>
      </c>
      <c r="O4323" t="s">
        <v>24840</v>
      </c>
      <c r="P4323" t="s">
        <v>126</v>
      </c>
      <c r="T4323" t="s">
        <v>6227</v>
      </c>
      <c r="U4323" t="s">
        <v>2322</v>
      </c>
    </row>
    <row r="4324" spans="1:23" x14ac:dyDescent="0.25">
      <c r="A4324" t="s">
        <v>24841</v>
      </c>
      <c r="B4324">
        <v>1</v>
      </c>
      <c r="C4324" t="s">
        <v>24842</v>
      </c>
      <c r="D4324" t="s">
        <v>29</v>
      </c>
      <c r="F4324" t="s">
        <v>6231</v>
      </c>
      <c r="H4324" t="s">
        <v>6471</v>
      </c>
      <c r="I4324" t="s">
        <v>24842</v>
      </c>
      <c r="J4324">
        <v>22117</v>
      </c>
      <c r="K4324">
        <v>0</v>
      </c>
      <c r="L4324" t="s">
        <v>6754</v>
      </c>
      <c r="M4324" t="s">
        <v>20318</v>
      </c>
      <c r="O4324" t="s">
        <v>24843</v>
      </c>
      <c r="P4324" t="s">
        <v>29</v>
      </c>
      <c r="Q4324" t="s">
        <v>6411</v>
      </c>
      <c r="T4324" t="s">
        <v>6396</v>
      </c>
    </row>
    <row r="4325" spans="1:23" x14ac:dyDescent="0.25">
      <c r="A4325" t="s">
        <v>24844</v>
      </c>
      <c r="B4325">
        <v>1</v>
      </c>
      <c r="C4325" t="s">
        <v>24845</v>
      </c>
      <c r="D4325" t="s">
        <v>102</v>
      </c>
      <c r="F4325" t="s">
        <v>6199</v>
      </c>
      <c r="G4325">
        <v>0</v>
      </c>
      <c r="H4325" t="s">
        <v>6232</v>
      </c>
      <c r="I4325" t="s">
        <v>24845</v>
      </c>
      <c r="K4325">
        <v>1</v>
      </c>
      <c r="L4325" t="s">
        <v>24846</v>
      </c>
      <c r="M4325" t="s">
        <v>24847</v>
      </c>
      <c r="N4325">
        <v>27</v>
      </c>
      <c r="O4325" t="s">
        <v>24848</v>
      </c>
      <c r="P4325" t="s">
        <v>102</v>
      </c>
      <c r="T4325" t="s">
        <v>6227</v>
      </c>
      <c r="V4325" t="s">
        <v>9216</v>
      </c>
    </row>
    <row r="4326" spans="1:23" x14ac:dyDescent="0.25">
      <c r="A4326" t="s">
        <v>24849</v>
      </c>
      <c r="B4326">
        <v>1</v>
      </c>
      <c r="C4326" t="s">
        <v>24850</v>
      </c>
      <c r="F4326" t="s">
        <v>6231</v>
      </c>
      <c r="G4326">
        <v>0</v>
      </c>
      <c r="H4326" t="s">
        <v>30</v>
      </c>
      <c r="I4326" t="s">
        <v>24850</v>
      </c>
      <c r="J4326">
        <v>17833</v>
      </c>
      <c r="K4326">
        <v>0</v>
      </c>
      <c r="L4326" t="s">
        <v>24851</v>
      </c>
      <c r="M4326" t="s">
        <v>24852</v>
      </c>
      <c r="O4326" t="s">
        <v>24853</v>
      </c>
      <c r="P4326" t="s">
        <v>30</v>
      </c>
      <c r="T4326" t="s">
        <v>30</v>
      </c>
    </row>
    <row r="4327" spans="1:23" x14ac:dyDescent="0.25">
      <c r="A4327" t="s">
        <v>1627</v>
      </c>
      <c r="B4327">
        <v>1</v>
      </c>
      <c r="C4327" t="s">
        <v>2561</v>
      </c>
      <c r="D4327" t="s">
        <v>64</v>
      </c>
      <c r="E4327" t="s">
        <v>24854</v>
      </c>
      <c r="F4327" t="s">
        <v>6199</v>
      </c>
      <c r="G4327">
        <v>8</v>
      </c>
      <c r="H4327" t="s">
        <v>5428</v>
      </c>
      <c r="I4327" t="s">
        <v>2561</v>
      </c>
      <c r="J4327">
        <v>20824</v>
      </c>
      <c r="K4327">
        <v>7</v>
      </c>
      <c r="L4327" t="s">
        <v>6018</v>
      </c>
      <c r="M4327" t="s">
        <v>12622</v>
      </c>
      <c r="N4327">
        <v>28</v>
      </c>
      <c r="O4327" t="s">
        <v>24855</v>
      </c>
      <c r="P4327" t="s">
        <v>64</v>
      </c>
      <c r="R4327">
        <v>4047365</v>
      </c>
      <c r="S4327">
        <v>1</v>
      </c>
      <c r="T4327" t="s">
        <v>6313</v>
      </c>
      <c r="U4327" t="s">
        <v>28</v>
      </c>
      <c r="V4327" t="s">
        <v>24856</v>
      </c>
      <c r="W4327">
        <v>31856</v>
      </c>
    </row>
    <row r="4328" spans="1:23" x14ac:dyDescent="0.25">
      <c r="A4328" t="s">
        <v>24857</v>
      </c>
      <c r="B4328">
        <v>1</v>
      </c>
      <c r="C4328" t="s">
        <v>24858</v>
      </c>
      <c r="D4328" t="s">
        <v>102</v>
      </c>
      <c r="E4328" t="s">
        <v>24859</v>
      </c>
      <c r="F4328" t="s">
        <v>6199</v>
      </c>
      <c r="G4328">
        <v>16</v>
      </c>
      <c r="H4328" t="s">
        <v>6260</v>
      </c>
      <c r="I4328" t="s">
        <v>24858</v>
      </c>
      <c r="J4328">
        <v>20701</v>
      </c>
      <c r="K4328">
        <v>4</v>
      </c>
      <c r="L4328" t="s">
        <v>7045</v>
      </c>
      <c r="M4328" t="s">
        <v>6361</v>
      </c>
      <c r="O4328" t="s">
        <v>24860</v>
      </c>
      <c r="P4328" t="s">
        <v>102</v>
      </c>
      <c r="R4328">
        <v>3921645</v>
      </c>
      <c r="T4328" t="s">
        <v>6346</v>
      </c>
      <c r="W4328">
        <v>31799</v>
      </c>
    </row>
    <row r="4329" spans="1:23" x14ac:dyDescent="0.25">
      <c r="A4329" t="s">
        <v>24861</v>
      </c>
      <c r="B4329">
        <v>1</v>
      </c>
      <c r="C4329" t="s">
        <v>24862</v>
      </c>
      <c r="D4329" t="s">
        <v>102</v>
      </c>
      <c r="F4329" t="s">
        <v>6231</v>
      </c>
      <c r="G4329">
        <v>18</v>
      </c>
      <c r="H4329" t="s">
        <v>6367</v>
      </c>
      <c r="I4329" t="s">
        <v>24862</v>
      </c>
      <c r="J4329">
        <v>459</v>
      </c>
      <c r="K4329">
        <v>7</v>
      </c>
      <c r="L4329" t="s">
        <v>24863</v>
      </c>
      <c r="M4329" t="s">
        <v>7495</v>
      </c>
      <c r="N4329">
        <v>31</v>
      </c>
      <c r="O4329" t="s">
        <v>24864</v>
      </c>
      <c r="P4329" t="s">
        <v>102</v>
      </c>
      <c r="T4329" t="s">
        <v>6757</v>
      </c>
      <c r="V4329" t="s">
        <v>24865</v>
      </c>
    </row>
    <row r="4330" spans="1:23" x14ac:dyDescent="0.25">
      <c r="A4330" t="s">
        <v>873</v>
      </c>
      <c r="B4330">
        <v>1</v>
      </c>
      <c r="C4330" t="s">
        <v>24866</v>
      </c>
      <c r="D4330" t="s">
        <v>102</v>
      </c>
      <c r="F4330" t="s">
        <v>6231</v>
      </c>
      <c r="G4330">
        <v>39</v>
      </c>
      <c r="H4330" t="s">
        <v>6629</v>
      </c>
      <c r="I4330" t="s">
        <v>24866</v>
      </c>
      <c r="J4330">
        <v>17358</v>
      </c>
      <c r="K4330">
        <v>7</v>
      </c>
      <c r="L4330" t="s">
        <v>6933</v>
      </c>
      <c r="M4330" t="s">
        <v>24867</v>
      </c>
      <c r="N4330">
        <v>28</v>
      </c>
      <c r="O4330" t="s">
        <v>24868</v>
      </c>
      <c r="P4330" t="s">
        <v>102</v>
      </c>
      <c r="R4330">
        <v>2570993</v>
      </c>
      <c r="T4330" t="s">
        <v>6219</v>
      </c>
      <c r="V4330" t="s">
        <v>9792</v>
      </c>
      <c r="W4330">
        <v>29013</v>
      </c>
    </row>
    <row r="4331" spans="1:23" x14ac:dyDescent="0.25">
      <c r="A4331" t="s">
        <v>24869</v>
      </c>
      <c r="B4331">
        <v>1</v>
      </c>
      <c r="C4331" t="s">
        <v>24870</v>
      </c>
      <c r="D4331" t="s">
        <v>102</v>
      </c>
      <c r="F4331" t="s">
        <v>6231</v>
      </c>
      <c r="G4331">
        <v>16</v>
      </c>
      <c r="H4331" t="s">
        <v>6342</v>
      </c>
      <c r="I4331" t="s">
        <v>24870</v>
      </c>
      <c r="J4331">
        <v>15270</v>
      </c>
      <c r="K4331">
        <v>1</v>
      </c>
      <c r="L4331" t="s">
        <v>11644</v>
      </c>
      <c r="M4331" t="s">
        <v>7633</v>
      </c>
      <c r="N4331">
        <v>26</v>
      </c>
      <c r="O4331" t="s">
        <v>24871</v>
      </c>
      <c r="P4331" t="s">
        <v>102</v>
      </c>
      <c r="R4331">
        <v>16300</v>
      </c>
      <c r="T4331" t="s">
        <v>6324</v>
      </c>
      <c r="V4331" t="s">
        <v>24872</v>
      </c>
      <c r="W4331">
        <v>27195</v>
      </c>
    </row>
    <row r="4332" spans="1:23" x14ac:dyDescent="0.25">
      <c r="A4332" t="s">
        <v>24873</v>
      </c>
      <c r="B4332">
        <v>1</v>
      </c>
      <c r="C4332" t="s">
        <v>24874</v>
      </c>
      <c r="D4332" t="s">
        <v>6610</v>
      </c>
      <c r="F4332" t="s">
        <v>6199</v>
      </c>
      <c r="G4332">
        <v>0</v>
      </c>
      <c r="H4332" t="s">
        <v>6200</v>
      </c>
      <c r="I4332" t="s">
        <v>24874</v>
      </c>
      <c r="K4332">
        <v>5</v>
      </c>
      <c r="L4332" t="s">
        <v>6015</v>
      </c>
      <c r="M4332" t="s">
        <v>24875</v>
      </c>
      <c r="N4332">
        <v>35</v>
      </c>
      <c r="O4332" t="s">
        <v>24876</v>
      </c>
      <c r="P4332" t="s">
        <v>6610</v>
      </c>
      <c r="T4332" t="s">
        <v>6355</v>
      </c>
      <c r="V4332" t="s">
        <v>10875</v>
      </c>
    </row>
    <row r="4333" spans="1:23" x14ac:dyDescent="0.25">
      <c r="A4333" t="s">
        <v>1136</v>
      </c>
      <c r="B4333">
        <v>1</v>
      </c>
      <c r="C4333" t="s">
        <v>1135</v>
      </c>
      <c r="D4333" t="s">
        <v>64</v>
      </c>
      <c r="F4333" t="s">
        <v>6199</v>
      </c>
      <c r="G4333">
        <v>26</v>
      </c>
      <c r="H4333" t="s">
        <v>6629</v>
      </c>
      <c r="I4333" t="s">
        <v>1135</v>
      </c>
      <c r="J4333">
        <v>23173</v>
      </c>
      <c r="K4333">
        <v>3</v>
      </c>
      <c r="L4333" t="s">
        <v>6015</v>
      </c>
      <c r="M4333" t="s">
        <v>24877</v>
      </c>
      <c r="N4333">
        <v>25</v>
      </c>
      <c r="O4333" t="s">
        <v>24878</v>
      </c>
      <c r="P4333" t="s">
        <v>64</v>
      </c>
      <c r="Q4333" t="s">
        <v>8232</v>
      </c>
      <c r="S4333">
        <v>2</v>
      </c>
      <c r="T4333" t="s">
        <v>6219</v>
      </c>
      <c r="U4333" t="s">
        <v>2278</v>
      </c>
      <c r="V4333" t="s">
        <v>13591</v>
      </c>
    </row>
    <row r="4334" spans="1:23" x14ac:dyDescent="0.25">
      <c r="A4334" t="s">
        <v>24879</v>
      </c>
      <c r="B4334">
        <v>1</v>
      </c>
      <c r="C4334" t="s">
        <v>24880</v>
      </c>
      <c r="D4334" t="s">
        <v>102</v>
      </c>
      <c r="F4334" t="s">
        <v>6199</v>
      </c>
      <c r="G4334">
        <v>0</v>
      </c>
      <c r="H4334" t="s">
        <v>6336</v>
      </c>
      <c r="I4334" t="s">
        <v>24880</v>
      </c>
      <c r="J4334">
        <v>17306</v>
      </c>
      <c r="K4334">
        <v>10</v>
      </c>
      <c r="L4334" t="s">
        <v>8654</v>
      </c>
      <c r="M4334" t="s">
        <v>24881</v>
      </c>
      <c r="N4334">
        <v>33</v>
      </c>
      <c r="O4334" t="s">
        <v>24882</v>
      </c>
      <c r="P4334" t="s">
        <v>102</v>
      </c>
      <c r="R4334">
        <v>3892580</v>
      </c>
      <c r="T4334" t="s">
        <v>6204</v>
      </c>
      <c r="V4334" t="s">
        <v>13877</v>
      </c>
      <c r="W4334">
        <v>28805</v>
      </c>
    </row>
    <row r="4335" spans="1:23" x14ac:dyDescent="0.25">
      <c r="A4335" t="s">
        <v>909</v>
      </c>
      <c r="B4335">
        <v>1</v>
      </c>
      <c r="C4335" t="s">
        <v>24883</v>
      </c>
      <c r="D4335" t="s">
        <v>6787</v>
      </c>
      <c r="F4335" t="s">
        <v>6231</v>
      </c>
      <c r="G4335">
        <v>42</v>
      </c>
      <c r="H4335" t="s">
        <v>7206</v>
      </c>
      <c r="I4335" t="s">
        <v>24883</v>
      </c>
      <c r="J4335">
        <v>733</v>
      </c>
      <c r="K4335">
        <v>12</v>
      </c>
      <c r="L4335" t="s">
        <v>6297</v>
      </c>
      <c r="M4335" t="s">
        <v>9444</v>
      </c>
      <c r="N4335">
        <v>34</v>
      </c>
      <c r="O4335" t="s">
        <v>24884</v>
      </c>
      <c r="P4335" t="s">
        <v>64</v>
      </c>
      <c r="R4335">
        <v>11369</v>
      </c>
      <c r="T4335" t="s">
        <v>6324</v>
      </c>
      <c r="V4335" t="s">
        <v>24885</v>
      </c>
      <c r="W4335">
        <v>8912</v>
      </c>
    </row>
    <row r="4336" spans="1:23" x14ac:dyDescent="0.25">
      <c r="A4336" t="s">
        <v>24886</v>
      </c>
      <c r="B4336">
        <v>1</v>
      </c>
      <c r="C4336" t="s">
        <v>24887</v>
      </c>
      <c r="D4336" t="s">
        <v>102</v>
      </c>
      <c r="F4336" t="s">
        <v>6199</v>
      </c>
      <c r="G4336">
        <v>80</v>
      </c>
      <c r="H4336" t="s">
        <v>6200</v>
      </c>
      <c r="I4336" t="s">
        <v>24887</v>
      </c>
      <c r="J4336">
        <v>25711</v>
      </c>
      <c r="K4336">
        <v>2</v>
      </c>
      <c r="L4336" t="s">
        <v>24888</v>
      </c>
      <c r="M4336" t="s">
        <v>24889</v>
      </c>
      <c r="N4336">
        <v>26</v>
      </c>
      <c r="O4336" t="s">
        <v>24890</v>
      </c>
      <c r="P4336" t="s">
        <v>102</v>
      </c>
      <c r="T4336" t="s">
        <v>6363</v>
      </c>
      <c r="U4336" t="s">
        <v>2229</v>
      </c>
      <c r="V4336" t="s">
        <v>24891</v>
      </c>
    </row>
    <row r="4337" spans="1:23" x14ac:dyDescent="0.25">
      <c r="A4337" t="s">
        <v>566</v>
      </c>
      <c r="B4337">
        <v>1</v>
      </c>
      <c r="C4337" t="s">
        <v>24892</v>
      </c>
      <c r="D4337" t="s">
        <v>31</v>
      </c>
      <c r="E4337" t="s">
        <v>24893</v>
      </c>
      <c r="F4337" t="s">
        <v>6199</v>
      </c>
      <c r="G4337">
        <v>5</v>
      </c>
      <c r="H4337" t="s">
        <v>6421</v>
      </c>
      <c r="I4337" t="s">
        <v>24892</v>
      </c>
      <c r="J4337">
        <v>13109</v>
      </c>
      <c r="K4337">
        <v>11</v>
      </c>
      <c r="L4337" t="s">
        <v>7608</v>
      </c>
      <c r="M4337" t="s">
        <v>8076</v>
      </c>
      <c r="N4337">
        <v>33</v>
      </c>
      <c r="O4337" t="s">
        <v>24894</v>
      </c>
      <c r="P4337" t="s">
        <v>31</v>
      </c>
      <c r="R4337">
        <v>14322</v>
      </c>
      <c r="T4337" t="s">
        <v>6264</v>
      </c>
      <c r="V4337" t="s">
        <v>24895</v>
      </c>
      <c r="W4337">
        <v>25427</v>
      </c>
    </row>
    <row r="4338" spans="1:23" x14ac:dyDescent="0.25">
      <c r="A4338" t="s">
        <v>24896</v>
      </c>
      <c r="B4338">
        <v>1</v>
      </c>
      <c r="C4338" t="s">
        <v>24897</v>
      </c>
      <c r="D4338" t="s">
        <v>102</v>
      </c>
      <c r="F4338" t="s">
        <v>6199</v>
      </c>
      <c r="G4338">
        <v>81</v>
      </c>
      <c r="H4338" t="s">
        <v>6296</v>
      </c>
      <c r="I4338" t="s">
        <v>24897</v>
      </c>
      <c r="J4338">
        <v>16961</v>
      </c>
      <c r="K4338">
        <v>11</v>
      </c>
      <c r="L4338" t="s">
        <v>24898</v>
      </c>
      <c r="M4338" t="s">
        <v>24899</v>
      </c>
      <c r="O4338" t="s">
        <v>24900</v>
      </c>
      <c r="P4338" t="s">
        <v>102</v>
      </c>
      <c r="R4338">
        <v>2514129</v>
      </c>
      <c r="T4338" t="s">
        <v>6212</v>
      </c>
    </row>
    <row r="4339" spans="1:23" x14ac:dyDescent="0.25">
      <c r="A4339" t="s">
        <v>24901</v>
      </c>
      <c r="B4339">
        <v>1</v>
      </c>
      <c r="C4339" t="s">
        <v>24902</v>
      </c>
      <c r="D4339" t="s">
        <v>6610</v>
      </c>
      <c r="E4339" t="s">
        <v>24903</v>
      </c>
      <c r="F4339" t="s">
        <v>6199</v>
      </c>
      <c r="G4339">
        <v>3</v>
      </c>
      <c r="H4339" t="s">
        <v>6239</v>
      </c>
      <c r="I4339" t="s">
        <v>24902</v>
      </c>
      <c r="J4339">
        <v>21376</v>
      </c>
      <c r="K4339">
        <v>7</v>
      </c>
      <c r="L4339" t="s">
        <v>8489</v>
      </c>
      <c r="M4339" t="s">
        <v>11849</v>
      </c>
      <c r="N4339">
        <v>29</v>
      </c>
      <c r="O4339" t="s">
        <v>24904</v>
      </c>
      <c r="P4339" t="s">
        <v>6610</v>
      </c>
      <c r="R4339">
        <v>3916370</v>
      </c>
      <c r="T4339" t="s">
        <v>6212</v>
      </c>
      <c r="U4339" t="s">
        <v>2213</v>
      </c>
      <c r="V4339" t="s">
        <v>21373</v>
      </c>
      <c r="W4339">
        <v>32358</v>
      </c>
    </row>
    <row r="4340" spans="1:23" x14ac:dyDescent="0.25">
      <c r="A4340" t="s">
        <v>24905</v>
      </c>
      <c r="B4340">
        <v>1</v>
      </c>
      <c r="C4340" t="s">
        <v>24906</v>
      </c>
      <c r="D4340" t="s">
        <v>126</v>
      </c>
      <c r="F4340" t="s">
        <v>6199</v>
      </c>
      <c r="G4340">
        <v>0</v>
      </c>
      <c r="H4340" t="s">
        <v>6359</v>
      </c>
      <c r="I4340" t="s">
        <v>24906</v>
      </c>
      <c r="K4340">
        <v>1</v>
      </c>
      <c r="L4340" t="s">
        <v>24907</v>
      </c>
      <c r="M4340" t="s">
        <v>9332</v>
      </c>
      <c r="N4340">
        <v>25</v>
      </c>
      <c r="O4340" t="s">
        <v>24908</v>
      </c>
      <c r="P4340" t="s">
        <v>126</v>
      </c>
      <c r="T4340" t="s">
        <v>6363</v>
      </c>
      <c r="V4340" t="s">
        <v>24909</v>
      </c>
    </row>
    <row r="4341" spans="1:23" x14ac:dyDescent="0.25">
      <c r="A4341" t="s">
        <v>2529</v>
      </c>
      <c r="B4341">
        <v>1</v>
      </c>
      <c r="C4341" t="s">
        <v>2837</v>
      </c>
      <c r="D4341" t="s">
        <v>29</v>
      </c>
      <c r="F4341" t="s">
        <v>6199</v>
      </c>
      <c r="G4341">
        <v>4</v>
      </c>
      <c r="H4341" t="s">
        <v>6629</v>
      </c>
      <c r="I4341" t="s">
        <v>2837</v>
      </c>
      <c r="J4341">
        <v>24507</v>
      </c>
      <c r="K4341">
        <v>3</v>
      </c>
      <c r="L4341" t="s">
        <v>8304</v>
      </c>
      <c r="M4341" t="s">
        <v>18538</v>
      </c>
      <c r="N4341">
        <v>26</v>
      </c>
      <c r="O4341" t="s">
        <v>24910</v>
      </c>
      <c r="P4341" t="s">
        <v>29</v>
      </c>
      <c r="S4341">
        <v>3</v>
      </c>
      <c r="T4341" t="s">
        <v>6212</v>
      </c>
      <c r="U4341" t="s">
        <v>68</v>
      </c>
      <c r="V4341" t="s">
        <v>17669</v>
      </c>
    </row>
    <row r="4342" spans="1:23" x14ac:dyDescent="0.25">
      <c r="A4342" t="s">
        <v>1881</v>
      </c>
      <c r="B4342">
        <v>1</v>
      </c>
      <c r="C4342" t="s">
        <v>5135</v>
      </c>
      <c r="D4342" t="s">
        <v>102</v>
      </c>
      <c r="E4342" t="s">
        <v>24911</v>
      </c>
      <c r="F4342" t="s">
        <v>6199</v>
      </c>
      <c r="G4342">
        <v>11</v>
      </c>
      <c r="H4342" t="s">
        <v>6296</v>
      </c>
      <c r="I4342" t="s">
        <v>5135</v>
      </c>
      <c r="J4342">
        <v>21005</v>
      </c>
      <c r="K4342">
        <v>7</v>
      </c>
      <c r="L4342" t="s">
        <v>24912</v>
      </c>
      <c r="M4342" t="s">
        <v>7609</v>
      </c>
      <c r="N4342">
        <v>28</v>
      </c>
      <c r="O4342" t="s">
        <v>24913</v>
      </c>
      <c r="P4342" t="s">
        <v>102</v>
      </c>
      <c r="Q4342" t="s">
        <v>6411</v>
      </c>
      <c r="R4342">
        <v>3121410</v>
      </c>
      <c r="T4342" t="s">
        <v>6264</v>
      </c>
      <c r="V4342" t="s">
        <v>24914</v>
      </c>
      <c r="W4342">
        <v>31891</v>
      </c>
    </row>
    <row r="4343" spans="1:23" x14ac:dyDescent="0.25">
      <c r="A4343" t="s">
        <v>24915</v>
      </c>
      <c r="B4343">
        <v>1</v>
      </c>
      <c r="C4343" t="s">
        <v>24916</v>
      </c>
      <c r="D4343" t="s">
        <v>64</v>
      </c>
      <c r="F4343" t="s">
        <v>6199</v>
      </c>
      <c r="G4343">
        <v>0</v>
      </c>
      <c r="H4343" t="s">
        <v>6276</v>
      </c>
      <c r="I4343" t="s">
        <v>24916</v>
      </c>
      <c r="J4343">
        <v>17402</v>
      </c>
      <c r="K4343">
        <v>1</v>
      </c>
      <c r="L4343" t="s">
        <v>7625</v>
      </c>
      <c r="M4343" t="s">
        <v>10011</v>
      </c>
      <c r="N4343">
        <v>36</v>
      </c>
      <c r="O4343" t="s">
        <v>24917</v>
      </c>
      <c r="P4343" t="s">
        <v>64</v>
      </c>
      <c r="T4343" t="s">
        <v>6204</v>
      </c>
      <c r="V4343" t="s">
        <v>16863</v>
      </c>
    </row>
    <row r="4344" spans="1:23" x14ac:dyDescent="0.25">
      <c r="A4344" t="s">
        <v>24918</v>
      </c>
      <c r="B4344">
        <v>1</v>
      </c>
      <c r="C4344" t="s">
        <v>24919</v>
      </c>
      <c r="D4344" t="s">
        <v>29</v>
      </c>
      <c r="F4344" t="s">
        <v>6199</v>
      </c>
      <c r="H4344" t="s">
        <v>6336</v>
      </c>
      <c r="I4344" t="s">
        <v>24919</v>
      </c>
      <c r="K4344">
        <v>0</v>
      </c>
      <c r="L4344" t="s">
        <v>6754</v>
      </c>
      <c r="M4344" t="s">
        <v>24920</v>
      </c>
      <c r="N4344">
        <v>23</v>
      </c>
      <c r="O4344" t="s">
        <v>24921</v>
      </c>
      <c r="P4344" t="s">
        <v>29</v>
      </c>
      <c r="T4344" t="s">
        <v>6219</v>
      </c>
      <c r="V4344" t="s">
        <v>24922</v>
      </c>
    </row>
    <row r="4345" spans="1:23" x14ac:dyDescent="0.25">
      <c r="A4345" t="s">
        <v>24923</v>
      </c>
      <c r="B4345">
        <v>1</v>
      </c>
      <c r="C4345" t="s">
        <v>24924</v>
      </c>
      <c r="F4345" t="s">
        <v>6231</v>
      </c>
      <c r="G4345">
        <v>0</v>
      </c>
      <c r="H4345" t="s">
        <v>30</v>
      </c>
      <c r="I4345" t="s">
        <v>24924</v>
      </c>
      <c r="J4345">
        <v>18799</v>
      </c>
      <c r="K4345">
        <v>0</v>
      </c>
      <c r="L4345" t="s">
        <v>6012</v>
      </c>
      <c r="M4345" t="s">
        <v>16973</v>
      </c>
      <c r="O4345" t="s">
        <v>24925</v>
      </c>
      <c r="P4345" t="s">
        <v>30</v>
      </c>
      <c r="T4345" t="s">
        <v>30</v>
      </c>
    </row>
    <row r="4346" spans="1:23" x14ac:dyDescent="0.25">
      <c r="A4346" t="s">
        <v>2412</v>
      </c>
      <c r="B4346">
        <v>1</v>
      </c>
      <c r="C4346" t="s">
        <v>2751</v>
      </c>
      <c r="D4346" t="s">
        <v>126</v>
      </c>
      <c r="E4346" t="s">
        <v>24926</v>
      </c>
      <c r="F4346" t="s">
        <v>6199</v>
      </c>
      <c r="G4346">
        <v>83</v>
      </c>
      <c r="H4346" t="s">
        <v>6200</v>
      </c>
      <c r="I4346" t="s">
        <v>2751</v>
      </c>
      <c r="J4346">
        <v>19165</v>
      </c>
      <c r="K4346">
        <v>9</v>
      </c>
      <c r="L4346" t="s">
        <v>6321</v>
      </c>
      <c r="M4346" t="s">
        <v>24927</v>
      </c>
      <c r="N4346">
        <v>31</v>
      </c>
      <c r="O4346" t="s">
        <v>24928</v>
      </c>
      <c r="P4346" t="s">
        <v>126</v>
      </c>
      <c r="R4346">
        <v>3052096</v>
      </c>
      <c r="S4346">
        <v>4</v>
      </c>
      <c r="T4346" t="s">
        <v>6227</v>
      </c>
      <c r="U4346" t="s">
        <v>2311</v>
      </c>
      <c r="V4346" t="s">
        <v>24929</v>
      </c>
      <c r="W4346">
        <v>30373</v>
      </c>
    </row>
    <row r="4347" spans="1:23" x14ac:dyDescent="0.25">
      <c r="A4347" t="s">
        <v>1987</v>
      </c>
      <c r="B4347">
        <v>1</v>
      </c>
      <c r="C4347" t="s">
        <v>2849</v>
      </c>
      <c r="D4347" t="s">
        <v>29</v>
      </c>
      <c r="F4347" t="s">
        <v>6199</v>
      </c>
      <c r="G4347">
        <v>10</v>
      </c>
      <c r="H4347" t="s">
        <v>6629</v>
      </c>
      <c r="I4347" t="s">
        <v>2849</v>
      </c>
      <c r="J4347">
        <v>22496</v>
      </c>
      <c r="K4347">
        <v>5</v>
      </c>
      <c r="L4347" t="s">
        <v>7437</v>
      </c>
      <c r="M4347" t="s">
        <v>6655</v>
      </c>
      <c r="N4347">
        <v>27</v>
      </c>
      <c r="O4347" t="s">
        <v>24930</v>
      </c>
      <c r="P4347" t="s">
        <v>29</v>
      </c>
      <c r="S4347">
        <v>2</v>
      </c>
      <c r="T4347" t="s">
        <v>6204</v>
      </c>
      <c r="U4347" t="s">
        <v>68</v>
      </c>
      <c r="V4347" t="s">
        <v>24931</v>
      </c>
    </row>
    <row r="4348" spans="1:23" x14ac:dyDescent="0.25">
      <c r="A4348" t="s">
        <v>24932</v>
      </c>
      <c r="B4348">
        <v>1</v>
      </c>
      <c r="C4348" t="s">
        <v>24933</v>
      </c>
      <c r="D4348" t="s">
        <v>64</v>
      </c>
      <c r="E4348" t="s">
        <v>24934</v>
      </c>
      <c r="F4348" t="s">
        <v>6231</v>
      </c>
      <c r="G4348">
        <v>41</v>
      </c>
      <c r="H4348" t="s">
        <v>7921</v>
      </c>
      <c r="I4348" t="s">
        <v>24933</v>
      </c>
      <c r="J4348">
        <v>21126</v>
      </c>
      <c r="K4348">
        <v>4</v>
      </c>
      <c r="L4348" t="s">
        <v>24935</v>
      </c>
      <c r="M4348" t="s">
        <v>24936</v>
      </c>
      <c r="N4348">
        <v>27</v>
      </c>
      <c r="O4348" t="s">
        <v>24937</v>
      </c>
      <c r="P4348" t="s">
        <v>64</v>
      </c>
      <c r="R4348">
        <v>3122143</v>
      </c>
      <c r="T4348" t="s">
        <v>6212</v>
      </c>
      <c r="V4348" t="s">
        <v>23271</v>
      </c>
      <c r="W4348">
        <v>32052</v>
      </c>
    </row>
    <row r="4349" spans="1:23" x14ac:dyDescent="0.25">
      <c r="A4349" t="s">
        <v>24938</v>
      </c>
      <c r="B4349">
        <v>1</v>
      </c>
      <c r="C4349" t="s">
        <v>24939</v>
      </c>
      <c r="D4349" t="s">
        <v>6787</v>
      </c>
      <c r="E4349" t="s">
        <v>24940</v>
      </c>
      <c r="F4349" t="s">
        <v>6231</v>
      </c>
      <c r="G4349">
        <v>40</v>
      </c>
      <c r="H4349" t="s">
        <v>7228</v>
      </c>
      <c r="I4349" t="s">
        <v>24939</v>
      </c>
      <c r="J4349">
        <v>20568</v>
      </c>
      <c r="K4349">
        <v>4</v>
      </c>
      <c r="L4349" t="s">
        <v>7866</v>
      </c>
      <c r="M4349" t="s">
        <v>7640</v>
      </c>
      <c r="N4349">
        <v>26</v>
      </c>
      <c r="O4349" t="s">
        <v>24941</v>
      </c>
      <c r="P4349" t="s">
        <v>64</v>
      </c>
      <c r="R4349">
        <v>3045222</v>
      </c>
      <c r="T4349" t="s">
        <v>6212</v>
      </c>
      <c r="V4349" t="s">
        <v>8230</v>
      </c>
      <c r="W4349">
        <v>31467</v>
      </c>
    </row>
    <row r="4350" spans="1:23" x14ac:dyDescent="0.25">
      <c r="A4350" t="s">
        <v>24942</v>
      </c>
      <c r="B4350">
        <v>1</v>
      </c>
      <c r="C4350" t="s">
        <v>24943</v>
      </c>
      <c r="D4350" t="s">
        <v>64</v>
      </c>
      <c r="F4350" t="s">
        <v>6199</v>
      </c>
      <c r="H4350" t="s">
        <v>7232</v>
      </c>
      <c r="I4350" t="s">
        <v>24943</v>
      </c>
      <c r="J4350">
        <v>17236</v>
      </c>
      <c r="K4350">
        <v>10</v>
      </c>
      <c r="L4350" t="s">
        <v>12094</v>
      </c>
      <c r="M4350" t="s">
        <v>24944</v>
      </c>
      <c r="N4350">
        <v>33</v>
      </c>
      <c r="O4350" t="s">
        <v>24945</v>
      </c>
      <c r="P4350" t="s">
        <v>64</v>
      </c>
      <c r="R4350">
        <v>2514166</v>
      </c>
      <c r="T4350" t="s">
        <v>6346</v>
      </c>
      <c r="V4350" t="s">
        <v>24946</v>
      </c>
      <c r="W4350">
        <v>29194</v>
      </c>
    </row>
    <row r="4351" spans="1:23" x14ac:dyDescent="0.25">
      <c r="A4351" t="s">
        <v>24947</v>
      </c>
      <c r="B4351">
        <v>1</v>
      </c>
      <c r="C4351" t="s">
        <v>24948</v>
      </c>
      <c r="D4351" t="s">
        <v>126</v>
      </c>
      <c r="F4351" t="s">
        <v>6199</v>
      </c>
      <c r="H4351" t="s">
        <v>6200</v>
      </c>
      <c r="I4351" t="s">
        <v>24948</v>
      </c>
      <c r="J4351">
        <v>28424</v>
      </c>
      <c r="K4351">
        <v>0</v>
      </c>
      <c r="L4351" t="s">
        <v>6224</v>
      </c>
      <c r="M4351" t="s">
        <v>24949</v>
      </c>
      <c r="O4351" t="s">
        <v>24950</v>
      </c>
      <c r="P4351" t="s">
        <v>126</v>
      </c>
      <c r="T4351" t="s">
        <v>6204</v>
      </c>
    </row>
    <row r="4352" spans="1:23" x14ac:dyDescent="0.25">
      <c r="A4352" t="s">
        <v>24951</v>
      </c>
      <c r="B4352">
        <v>1</v>
      </c>
      <c r="C4352" t="s">
        <v>24952</v>
      </c>
      <c r="D4352" t="s">
        <v>64</v>
      </c>
      <c r="F4352" t="s">
        <v>6231</v>
      </c>
      <c r="G4352">
        <v>33</v>
      </c>
      <c r="H4352" t="s">
        <v>6260</v>
      </c>
      <c r="I4352" t="s">
        <v>24952</v>
      </c>
      <c r="J4352">
        <v>16367</v>
      </c>
      <c r="K4352">
        <v>1</v>
      </c>
      <c r="L4352" t="s">
        <v>7839</v>
      </c>
      <c r="M4352" t="s">
        <v>24953</v>
      </c>
      <c r="N4352">
        <v>25</v>
      </c>
      <c r="O4352" t="s">
        <v>24954</v>
      </c>
      <c r="P4352" t="s">
        <v>64</v>
      </c>
      <c r="R4352">
        <v>17319</v>
      </c>
      <c r="T4352" t="s">
        <v>6256</v>
      </c>
      <c r="V4352" t="s">
        <v>24955</v>
      </c>
      <c r="W4352">
        <v>28131</v>
      </c>
    </row>
    <row r="4353" spans="1:23" x14ac:dyDescent="0.25">
      <c r="A4353" t="s">
        <v>24956</v>
      </c>
      <c r="B4353">
        <v>1</v>
      </c>
      <c r="C4353" t="s">
        <v>24957</v>
      </c>
      <c r="D4353" t="s">
        <v>102</v>
      </c>
      <c r="F4353" t="s">
        <v>6199</v>
      </c>
      <c r="H4353" t="s">
        <v>5451</v>
      </c>
      <c r="I4353" t="s">
        <v>24957</v>
      </c>
      <c r="K4353">
        <v>1</v>
      </c>
      <c r="L4353" t="s">
        <v>6678</v>
      </c>
      <c r="M4353" t="s">
        <v>24958</v>
      </c>
      <c r="N4353">
        <v>23</v>
      </c>
      <c r="O4353" t="s">
        <v>24959</v>
      </c>
      <c r="P4353" t="s">
        <v>102</v>
      </c>
      <c r="T4353" t="s">
        <v>6264</v>
      </c>
      <c r="V4353" t="s">
        <v>23370</v>
      </c>
    </row>
    <row r="4354" spans="1:23" x14ac:dyDescent="0.25">
      <c r="A4354" t="s">
        <v>24960</v>
      </c>
      <c r="B4354">
        <v>1</v>
      </c>
      <c r="C4354" t="s">
        <v>24961</v>
      </c>
      <c r="D4354" t="s">
        <v>102</v>
      </c>
      <c r="F4354" t="s">
        <v>6199</v>
      </c>
      <c r="G4354">
        <v>86</v>
      </c>
      <c r="H4354" t="s">
        <v>6421</v>
      </c>
      <c r="I4354" t="s">
        <v>24961</v>
      </c>
      <c r="K4354">
        <v>2</v>
      </c>
      <c r="L4354" t="s">
        <v>8913</v>
      </c>
      <c r="M4354" t="s">
        <v>7096</v>
      </c>
      <c r="N4354">
        <v>26</v>
      </c>
      <c r="O4354" t="s">
        <v>24962</v>
      </c>
      <c r="P4354" t="s">
        <v>102</v>
      </c>
      <c r="T4354" t="s">
        <v>6264</v>
      </c>
      <c r="V4354" t="s">
        <v>12063</v>
      </c>
    </row>
    <row r="4355" spans="1:23" x14ac:dyDescent="0.25">
      <c r="A4355" t="s">
        <v>24963</v>
      </c>
      <c r="B4355">
        <v>1</v>
      </c>
      <c r="C4355" t="s">
        <v>24964</v>
      </c>
      <c r="D4355" t="s">
        <v>29</v>
      </c>
      <c r="F4355" t="s">
        <v>6199</v>
      </c>
      <c r="H4355" t="s">
        <v>6462</v>
      </c>
      <c r="I4355" t="s">
        <v>24964</v>
      </c>
      <c r="J4355">
        <v>28046</v>
      </c>
      <c r="K4355">
        <v>0</v>
      </c>
      <c r="L4355" t="s">
        <v>6906</v>
      </c>
      <c r="M4355" t="s">
        <v>24965</v>
      </c>
      <c r="N4355">
        <v>25</v>
      </c>
      <c r="O4355" t="s">
        <v>24966</v>
      </c>
      <c r="P4355" t="s">
        <v>29</v>
      </c>
      <c r="T4355" t="s">
        <v>6204</v>
      </c>
      <c r="U4355" t="s">
        <v>2221</v>
      </c>
      <c r="V4355" t="s">
        <v>24967</v>
      </c>
    </row>
    <row r="4356" spans="1:23" x14ac:dyDescent="0.25">
      <c r="A4356" t="s">
        <v>2040</v>
      </c>
      <c r="B4356">
        <v>1</v>
      </c>
      <c r="C4356" t="s">
        <v>5015</v>
      </c>
      <c r="D4356" t="s">
        <v>64</v>
      </c>
      <c r="F4356" t="s">
        <v>6199</v>
      </c>
      <c r="G4356">
        <v>42</v>
      </c>
      <c r="H4356" t="s">
        <v>6450</v>
      </c>
      <c r="I4356" t="s">
        <v>5015</v>
      </c>
      <c r="J4356">
        <v>24188</v>
      </c>
      <c r="K4356">
        <v>3</v>
      </c>
      <c r="L4356" t="s">
        <v>24968</v>
      </c>
      <c r="M4356" t="s">
        <v>13692</v>
      </c>
      <c r="N4356">
        <v>24</v>
      </c>
      <c r="O4356" t="s">
        <v>24969</v>
      </c>
      <c r="P4356" t="s">
        <v>64</v>
      </c>
      <c r="T4356" t="s">
        <v>6706</v>
      </c>
      <c r="V4356" t="s">
        <v>24970</v>
      </c>
    </row>
    <row r="4357" spans="1:23" x14ac:dyDescent="0.25">
      <c r="A4357" t="s">
        <v>550</v>
      </c>
      <c r="B4357">
        <v>1</v>
      </c>
      <c r="C4357" t="s">
        <v>24971</v>
      </c>
      <c r="D4357" t="s">
        <v>29</v>
      </c>
      <c r="E4357" t="s">
        <v>24972</v>
      </c>
      <c r="F4357" t="s">
        <v>6199</v>
      </c>
      <c r="G4357">
        <v>9</v>
      </c>
      <c r="H4357" t="s">
        <v>7921</v>
      </c>
      <c r="I4357" t="s">
        <v>24971</v>
      </c>
      <c r="J4357">
        <v>12982</v>
      </c>
      <c r="K4357">
        <v>13</v>
      </c>
      <c r="L4357" t="s">
        <v>24973</v>
      </c>
      <c r="M4357" t="s">
        <v>6291</v>
      </c>
      <c r="N4357">
        <v>34</v>
      </c>
      <c r="O4357" t="s">
        <v>24974</v>
      </c>
      <c r="P4357" t="s">
        <v>29</v>
      </c>
      <c r="R4357">
        <v>13987</v>
      </c>
      <c r="T4357" t="s">
        <v>6227</v>
      </c>
      <c r="V4357" t="s">
        <v>24975</v>
      </c>
      <c r="W4357">
        <v>24797</v>
      </c>
    </row>
    <row r="4358" spans="1:23" x14ac:dyDescent="0.25">
      <c r="A4358" t="s">
        <v>24976</v>
      </c>
      <c r="B4358">
        <v>1</v>
      </c>
      <c r="C4358" t="s">
        <v>24977</v>
      </c>
      <c r="D4358" t="s">
        <v>102</v>
      </c>
      <c r="F4358" t="s">
        <v>6199</v>
      </c>
      <c r="G4358">
        <v>84</v>
      </c>
      <c r="H4358" t="s">
        <v>6421</v>
      </c>
      <c r="I4358" t="s">
        <v>24977</v>
      </c>
      <c r="J4358">
        <v>28160</v>
      </c>
      <c r="K4358">
        <v>0</v>
      </c>
      <c r="L4358" t="s">
        <v>8120</v>
      </c>
      <c r="M4358" t="s">
        <v>24978</v>
      </c>
      <c r="N4358">
        <v>24</v>
      </c>
      <c r="O4358" t="s">
        <v>24979</v>
      </c>
      <c r="P4358" t="s">
        <v>102</v>
      </c>
      <c r="T4358" t="s">
        <v>6212</v>
      </c>
      <c r="V4358" t="s">
        <v>14658</v>
      </c>
    </row>
    <row r="4359" spans="1:23" x14ac:dyDescent="0.25">
      <c r="A4359" t="s">
        <v>5998</v>
      </c>
      <c r="B4359">
        <v>1</v>
      </c>
      <c r="C4359" t="s">
        <v>5997</v>
      </c>
      <c r="D4359" t="s">
        <v>31</v>
      </c>
      <c r="E4359" t="s">
        <v>24980</v>
      </c>
      <c r="F4359" t="s">
        <v>6199</v>
      </c>
      <c r="G4359">
        <v>39</v>
      </c>
      <c r="H4359" t="s">
        <v>8014</v>
      </c>
      <c r="I4359" t="s">
        <v>5997</v>
      </c>
      <c r="J4359">
        <v>21105</v>
      </c>
      <c r="K4359">
        <v>4</v>
      </c>
      <c r="L4359" t="s">
        <v>12370</v>
      </c>
      <c r="M4359" t="s">
        <v>24981</v>
      </c>
      <c r="N4359">
        <v>28</v>
      </c>
      <c r="O4359" t="s">
        <v>24982</v>
      </c>
      <c r="P4359" t="s">
        <v>31</v>
      </c>
      <c r="R4359">
        <v>3048898</v>
      </c>
      <c r="T4359" t="s">
        <v>6264</v>
      </c>
      <c r="V4359" t="s">
        <v>6701</v>
      </c>
      <c r="W4359">
        <v>31831</v>
      </c>
    </row>
    <row r="4360" spans="1:23" x14ac:dyDescent="0.25">
      <c r="A4360" t="s">
        <v>112</v>
      </c>
      <c r="B4360">
        <v>1</v>
      </c>
      <c r="C4360" t="s">
        <v>5505</v>
      </c>
      <c r="D4360" t="s">
        <v>64</v>
      </c>
      <c r="E4360" t="s">
        <v>24983</v>
      </c>
      <c r="F4360" t="s">
        <v>6199</v>
      </c>
      <c r="G4360">
        <v>33</v>
      </c>
      <c r="H4360" t="s">
        <v>6289</v>
      </c>
      <c r="I4360" t="s">
        <v>5505</v>
      </c>
      <c r="J4360">
        <v>16524</v>
      </c>
      <c r="K4360">
        <v>8</v>
      </c>
      <c r="L4360" t="s">
        <v>24984</v>
      </c>
      <c r="M4360" t="s">
        <v>10883</v>
      </c>
      <c r="N4360">
        <v>30</v>
      </c>
      <c r="O4360" t="s">
        <v>24985</v>
      </c>
      <c r="P4360" t="s">
        <v>64</v>
      </c>
      <c r="R4360">
        <v>16944</v>
      </c>
      <c r="T4360" t="s">
        <v>6454</v>
      </c>
      <c r="V4360" t="s">
        <v>24986</v>
      </c>
      <c r="W4360">
        <v>27631</v>
      </c>
    </row>
    <row r="4361" spans="1:23" x14ac:dyDescent="0.25">
      <c r="A4361" t="s">
        <v>410</v>
      </c>
      <c r="B4361">
        <v>1</v>
      </c>
      <c r="C4361" t="s">
        <v>5588</v>
      </c>
      <c r="D4361" t="s">
        <v>126</v>
      </c>
      <c r="E4361" t="s">
        <v>24987</v>
      </c>
      <c r="F4361" t="s">
        <v>6199</v>
      </c>
      <c r="G4361">
        <v>84</v>
      </c>
      <c r="H4361" t="s">
        <v>2866</v>
      </c>
      <c r="I4361" t="s">
        <v>5588</v>
      </c>
      <c r="J4361">
        <v>17005</v>
      </c>
      <c r="K4361">
        <v>10</v>
      </c>
      <c r="L4361" t="s">
        <v>24988</v>
      </c>
      <c r="M4361" t="s">
        <v>24989</v>
      </c>
      <c r="N4361">
        <v>31</v>
      </c>
      <c r="O4361" t="s">
        <v>24990</v>
      </c>
      <c r="P4361" t="s">
        <v>126</v>
      </c>
      <c r="R4361">
        <v>3046704</v>
      </c>
      <c r="T4361" t="s">
        <v>6227</v>
      </c>
      <c r="V4361" t="s">
        <v>16738</v>
      </c>
      <c r="W4361">
        <v>28634</v>
      </c>
    </row>
    <row r="4362" spans="1:23" x14ac:dyDescent="0.25">
      <c r="A4362" t="s">
        <v>24991</v>
      </c>
      <c r="B4362">
        <v>1</v>
      </c>
      <c r="C4362" t="s">
        <v>24992</v>
      </c>
      <c r="F4362" t="s">
        <v>6231</v>
      </c>
      <c r="G4362">
        <v>0</v>
      </c>
      <c r="H4362" t="s">
        <v>30</v>
      </c>
      <c r="I4362" t="s">
        <v>24992</v>
      </c>
      <c r="J4362">
        <v>18732</v>
      </c>
      <c r="K4362">
        <v>0</v>
      </c>
      <c r="L4362" t="s">
        <v>6625</v>
      </c>
      <c r="M4362" t="s">
        <v>24993</v>
      </c>
      <c r="O4362" t="s">
        <v>24994</v>
      </c>
      <c r="P4362" t="s">
        <v>30</v>
      </c>
      <c r="T4362" t="s">
        <v>30</v>
      </c>
    </row>
    <row r="4363" spans="1:23" x14ac:dyDescent="0.25">
      <c r="A4363" t="s">
        <v>24995</v>
      </c>
      <c r="B4363">
        <v>1</v>
      </c>
      <c r="C4363" t="s">
        <v>24996</v>
      </c>
      <c r="D4363" t="s">
        <v>64</v>
      </c>
      <c r="E4363" t="s">
        <v>24997</v>
      </c>
      <c r="F4363" t="s">
        <v>6199</v>
      </c>
      <c r="G4363">
        <v>41</v>
      </c>
      <c r="H4363" t="s">
        <v>8501</v>
      </c>
      <c r="I4363" t="s">
        <v>24996</v>
      </c>
      <c r="J4363">
        <v>19516</v>
      </c>
      <c r="K4363">
        <v>5</v>
      </c>
      <c r="L4363" t="s">
        <v>12950</v>
      </c>
      <c r="M4363" t="s">
        <v>7754</v>
      </c>
      <c r="N4363">
        <v>27</v>
      </c>
      <c r="O4363" t="s">
        <v>24998</v>
      </c>
      <c r="P4363" t="s">
        <v>64</v>
      </c>
      <c r="R4363">
        <v>3930272</v>
      </c>
      <c r="T4363" t="s">
        <v>6264</v>
      </c>
      <c r="V4363" t="s">
        <v>21444</v>
      </c>
      <c r="W4363">
        <v>30398</v>
      </c>
    </row>
    <row r="4364" spans="1:23" x14ac:dyDescent="0.25">
      <c r="A4364" t="s">
        <v>2454</v>
      </c>
      <c r="B4364">
        <v>1</v>
      </c>
      <c r="C4364" t="s">
        <v>2777</v>
      </c>
      <c r="D4364" t="s">
        <v>102</v>
      </c>
      <c r="F4364" t="s">
        <v>6199</v>
      </c>
      <c r="G4364">
        <v>10</v>
      </c>
      <c r="H4364" t="s">
        <v>6342</v>
      </c>
      <c r="I4364" t="s">
        <v>2777</v>
      </c>
      <c r="J4364">
        <v>26962</v>
      </c>
      <c r="K4364">
        <v>0</v>
      </c>
      <c r="L4364" t="s">
        <v>9166</v>
      </c>
      <c r="M4364" t="s">
        <v>24999</v>
      </c>
      <c r="N4364">
        <v>24</v>
      </c>
      <c r="O4364" t="s">
        <v>25000</v>
      </c>
      <c r="P4364" t="s">
        <v>102</v>
      </c>
      <c r="S4364">
        <v>6</v>
      </c>
      <c r="T4364" t="s">
        <v>6446</v>
      </c>
      <c r="U4364" t="s">
        <v>2236</v>
      </c>
      <c r="V4364" t="s">
        <v>25001</v>
      </c>
    </row>
    <row r="4365" spans="1:23" x14ac:dyDescent="0.25">
      <c r="A4365" t="s">
        <v>25002</v>
      </c>
      <c r="B4365">
        <v>1</v>
      </c>
      <c r="C4365" t="s">
        <v>25003</v>
      </c>
      <c r="D4365" t="s">
        <v>29</v>
      </c>
      <c r="F4365" t="s">
        <v>6199</v>
      </c>
      <c r="G4365">
        <v>0</v>
      </c>
      <c r="H4365" t="s">
        <v>6776</v>
      </c>
      <c r="I4365" t="s">
        <v>25003</v>
      </c>
      <c r="J4365">
        <v>22158</v>
      </c>
      <c r="K4365">
        <v>2</v>
      </c>
      <c r="L4365" t="s">
        <v>6018</v>
      </c>
      <c r="M4365" t="s">
        <v>9672</v>
      </c>
      <c r="N4365">
        <v>25</v>
      </c>
      <c r="O4365" t="s">
        <v>25004</v>
      </c>
      <c r="P4365" t="s">
        <v>29</v>
      </c>
      <c r="R4365">
        <v>3921685</v>
      </c>
      <c r="T4365" t="s">
        <v>6212</v>
      </c>
      <c r="V4365" t="s">
        <v>13863</v>
      </c>
      <c r="W4365">
        <v>33256</v>
      </c>
    </row>
    <row r="4366" spans="1:23" x14ac:dyDescent="0.25">
      <c r="A4366" t="s">
        <v>2548</v>
      </c>
      <c r="B4366">
        <v>1</v>
      </c>
      <c r="C4366" t="s">
        <v>2862</v>
      </c>
      <c r="D4366" t="s">
        <v>29</v>
      </c>
      <c r="F4366" t="s">
        <v>6199</v>
      </c>
      <c r="G4366">
        <v>16</v>
      </c>
      <c r="H4366" t="s">
        <v>6405</v>
      </c>
      <c r="I4366" t="s">
        <v>2862</v>
      </c>
      <c r="J4366">
        <v>28045</v>
      </c>
      <c r="K4366">
        <v>0</v>
      </c>
      <c r="L4366" t="s">
        <v>6620</v>
      </c>
      <c r="M4366" t="s">
        <v>25005</v>
      </c>
      <c r="N4366">
        <v>22</v>
      </c>
      <c r="O4366" t="s">
        <v>25006</v>
      </c>
      <c r="P4366" t="s">
        <v>29</v>
      </c>
      <c r="S4366">
        <v>3</v>
      </c>
      <c r="T4366" t="s">
        <v>6355</v>
      </c>
      <c r="U4366" t="s">
        <v>2236</v>
      </c>
      <c r="V4366" t="s">
        <v>25007</v>
      </c>
    </row>
    <row r="4367" spans="1:23" x14ac:dyDescent="0.25">
      <c r="A4367" t="s">
        <v>25008</v>
      </c>
      <c r="B4367">
        <v>1</v>
      </c>
      <c r="C4367" t="s">
        <v>25009</v>
      </c>
      <c r="F4367" t="s">
        <v>6231</v>
      </c>
      <c r="G4367">
        <v>0</v>
      </c>
      <c r="H4367" t="s">
        <v>30</v>
      </c>
      <c r="I4367" t="s">
        <v>25009</v>
      </c>
      <c r="J4367">
        <v>18736</v>
      </c>
      <c r="K4367">
        <v>0</v>
      </c>
      <c r="L4367" t="s">
        <v>23692</v>
      </c>
      <c r="M4367" t="s">
        <v>25010</v>
      </c>
      <c r="O4367" t="s">
        <v>25011</v>
      </c>
      <c r="P4367" t="s">
        <v>30</v>
      </c>
      <c r="T4367" t="s">
        <v>30</v>
      </c>
    </row>
    <row r="4368" spans="1:23" x14ac:dyDescent="0.25">
      <c r="A4368" t="s">
        <v>1772</v>
      </c>
      <c r="B4368">
        <v>1</v>
      </c>
      <c r="C4368" t="s">
        <v>5157</v>
      </c>
      <c r="D4368" t="s">
        <v>126</v>
      </c>
      <c r="E4368" t="s">
        <v>25012</v>
      </c>
      <c r="F4368" t="s">
        <v>6231</v>
      </c>
      <c r="G4368">
        <v>83</v>
      </c>
      <c r="H4368" t="s">
        <v>8501</v>
      </c>
      <c r="I4368" t="s">
        <v>5157</v>
      </c>
      <c r="J4368">
        <v>20949</v>
      </c>
      <c r="K4368">
        <v>6</v>
      </c>
      <c r="L4368" t="s">
        <v>13509</v>
      </c>
      <c r="M4368" t="s">
        <v>6796</v>
      </c>
      <c r="N4368">
        <v>27</v>
      </c>
      <c r="O4368" t="s">
        <v>25013</v>
      </c>
      <c r="P4368" t="s">
        <v>126</v>
      </c>
      <c r="Q4368" t="s">
        <v>6922</v>
      </c>
      <c r="R4368">
        <v>4040980</v>
      </c>
      <c r="T4368" t="s">
        <v>6212</v>
      </c>
      <c r="V4368" t="s">
        <v>15647</v>
      </c>
      <c r="W4368">
        <v>31882</v>
      </c>
    </row>
    <row r="4369" spans="1:23" x14ac:dyDescent="0.25">
      <c r="A4369" t="s">
        <v>753</v>
      </c>
      <c r="B4369">
        <v>1</v>
      </c>
      <c r="C4369" t="s">
        <v>25014</v>
      </c>
      <c r="D4369" t="s">
        <v>102</v>
      </c>
      <c r="E4369" t="s">
        <v>25015</v>
      </c>
      <c r="F4369" t="s">
        <v>6231</v>
      </c>
      <c r="G4369">
        <v>16</v>
      </c>
      <c r="H4369" t="s">
        <v>6697</v>
      </c>
      <c r="I4369" t="s">
        <v>25014</v>
      </c>
      <c r="J4369">
        <v>18611</v>
      </c>
      <c r="K4369">
        <v>6</v>
      </c>
      <c r="L4369" t="s">
        <v>6360</v>
      </c>
      <c r="M4369" t="s">
        <v>25016</v>
      </c>
      <c r="N4369">
        <v>27</v>
      </c>
      <c r="O4369" t="s">
        <v>25017</v>
      </c>
      <c r="P4369" t="s">
        <v>102</v>
      </c>
      <c r="R4369">
        <v>2978219</v>
      </c>
      <c r="T4369" t="s">
        <v>6264</v>
      </c>
      <c r="V4369" t="s">
        <v>14386</v>
      </c>
      <c r="W4369">
        <v>29775</v>
      </c>
    </row>
    <row r="4370" spans="1:23" x14ac:dyDescent="0.25">
      <c r="A4370" t="s">
        <v>25018</v>
      </c>
      <c r="B4370">
        <v>1</v>
      </c>
      <c r="C4370" t="s">
        <v>25019</v>
      </c>
      <c r="D4370" t="s">
        <v>102</v>
      </c>
      <c r="F4370" t="s">
        <v>6231</v>
      </c>
      <c r="G4370">
        <v>17</v>
      </c>
      <c r="H4370" t="s">
        <v>6410</v>
      </c>
      <c r="I4370" t="s">
        <v>25019</v>
      </c>
      <c r="J4370">
        <v>16242</v>
      </c>
      <c r="K4370">
        <v>6</v>
      </c>
      <c r="L4370" t="s">
        <v>9037</v>
      </c>
      <c r="M4370" t="s">
        <v>6317</v>
      </c>
      <c r="N4370">
        <v>29</v>
      </c>
      <c r="O4370" t="s">
        <v>25020</v>
      </c>
      <c r="P4370" t="s">
        <v>25021</v>
      </c>
      <c r="R4370">
        <v>17048</v>
      </c>
      <c r="T4370" t="s">
        <v>6385</v>
      </c>
      <c r="V4370" t="s">
        <v>15869</v>
      </c>
      <c r="W4370">
        <v>27918</v>
      </c>
    </row>
    <row r="4371" spans="1:23" x14ac:dyDescent="0.25">
      <c r="A4371" t="s">
        <v>5458</v>
      </c>
      <c r="B4371">
        <v>1</v>
      </c>
      <c r="C4371" t="s">
        <v>5459</v>
      </c>
      <c r="D4371" t="s">
        <v>126</v>
      </c>
      <c r="F4371" t="s">
        <v>6199</v>
      </c>
      <c r="G4371">
        <v>49</v>
      </c>
      <c r="H4371" t="s">
        <v>7069</v>
      </c>
      <c r="I4371" t="s">
        <v>5459</v>
      </c>
      <c r="J4371">
        <v>21808</v>
      </c>
      <c r="K4371">
        <v>5</v>
      </c>
      <c r="L4371" t="s">
        <v>8081</v>
      </c>
      <c r="M4371" t="s">
        <v>25022</v>
      </c>
      <c r="N4371">
        <v>26</v>
      </c>
      <c r="O4371" t="s">
        <v>25023</v>
      </c>
      <c r="P4371" t="s">
        <v>126</v>
      </c>
      <c r="R4371">
        <v>4240861</v>
      </c>
      <c r="T4371" t="s">
        <v>6227</v>
      </c>
      <c r="V4371" t="s">
        <v>25024</v>
      </c>
      <c r="W4371">
        <v>32771</v>
      </c>
    </row>
    <row r="4372" spans="1:23" x14ac:dyDescent="0.25">
      <c r="A4372" t="s">
        <v>1554</v>
      </c>
      <c r="B4372">
        <v>1</v>
      </c>
      <c r="C4372" t="s">
        <v>1553</v>
      </c>
      <c r="D4372" t="s">
        <v>126</v>
      </c>
      <c r="F4372" t="s">
        <v>6199</v>
      </c>
      <c r="G4372">
        <v>89</v>
      </c>
      <c r="H4372" t="s">
        <v>7921</v>
      </c>
      <c r="I4372" t="s">
        <v>1553</v>
      </c>
      <c r="J4372">
        <v>24943</v>
      </c>
      <c r="K4372">
        <v>2</v>
      </c>
      <c r="L4372" t="s">
        <v>7217</v>
      </c>
      <c r="M4372" t="s">
        <v>16901</v>
      </c>
      <c r="N4372">
        <v>23</v>
      </c>
      <c r="O4372" t="s">
        <v>25025</v>
      </c>
      <c r="P4372" t="s">
        <v>126</v>
      </c>
      <c r="S4372">
        <v>1</v>
      </c>
      <c r="T4372" t="s">
        <v>6227</v>
      </c>
      <c r="U4372" t="s">
        <v>2217</v>
      </c>
      <c r="V4372" t="s">
        <v>24487</v>
      </c>
    </row>
    <row r="4373" spans="1:23" x14ac:dyDescent="0.25">
      <c r="A4373" t="s">
        <v>25026</v>
      </c>
      <c r="B4373">
        <v>1</v>
      </c>
      <c r="C4373" t="s">
        <v>25027</v>
      </c>
      <c r="F4373" t="s">
        <v>6231</v>
      </c>
      <c r="G4373">
        <v>0</v>
      </c>
      <c r="H4373" t="s">
        <v>30</v>
      </c>
      <c r="I4373" t="s">
        <v>25027</v>
      </c>
      <c r="J4373">
        <v>19810</v>
      </c>
      <c r="K4373">
        <v>0</v>
      </c>
      <c r="L4373" t="s">
        <v>9399</v>
      </c>
      <c r="M4373" t="s">
        <v>25028</v>
      </c>
      <c r="O4373" t="s">
        <v>25029</v>
      </c>
      <c r="P4373" t="s">
        <v>30</v>
      </c>
      <c r="T4373" t="s">
        <v>30</v>
      </c>
    </row>
    <row r="4374" spans="1:23" x14ac:dyDescent="0.25">
      <c r="A4374" t="s">
        <v>25030</v>
      </c>
      <c r="B4374">
        <v>1</v>
      </c>
      <c r="C4374" t="s">
        <v>25031</v>
      </c>
      <c r="F4374" t="s">
        <v>6231</v>
      </c>
      <c r="G4374">
        <v>0</v>
      </c>
      <c r="H4374" t="s">
        <v>30</v>
      </c>
      <c r="I4374" t="s">
        <v>25031</v>
      </c>
      <c r="J4374">
        <v>19775</v>
      </c>
      <c r="K4374">
        <v>0</v>
      </c>
      <c r="L4374" t="s">
        <v>7405</v>
      </c>
      <c r="M4374" t="s">
        <v>25032</v>
      </c>
      <c r="O4374" t="s">
        <v>25033</v>
      </c>
      <c r="P4374" t="s">
        <v>30</v>
      </c>
      <c r="T4374" t="s">
        <v>30</v>
      </c>
    </row>
    <row r="4375" spans="1:23" x14ac:dyDescent="0.25">
      <c r="A4375" t="s">
        <v>25034</v>
      </c>
      <c r="B4375">
        <v>1</v>
      </c>
      <c r="C4375" t="s">
        <v>25035</v>
      </c>
      <c r="D4375" t="s">
        <v>64</v>
      </c>
      <c r="F4375" t="s">
        <v>6199</v>
      </c>
      <c r="G4375">
        <v>37</v>
      </c>
      <c r="H4375" t="s">
        <v>6776</v>
      </c>
      <c r="I4375" t="s">
        <v>25035</v>
      </c>
      <c r="J4375">
        <v>25967</v>
      </c>
      <c r="K4375">
        <v>1</v>
      </c>
      <c r="L4375" t="s">
        <v>25036</v>
      </c>
      <c r="M4375" t="s">
        <v>20318</v>
      </c>
      <c r="N4375">
        <v>25</v>
      </c>
      <c r="O4375" t="s">
        <v>25037</v>
      </c>
      <c r="P4375" t="s">
        <v>64</v>
      </c>
      <c r="T4375" t="s">
        <v>6313</v>
      </c>
      <c r="U4375" t="s">
        <v>2246</v>
      </c>
      <c r="V4375" t="s">
        <v>25038</v>
      </c>
    </row>
    <row r="4376" spans="1:23" x14ac:dyDescent="0.25">
      <c r="A4376" t="s">
        <v>1418</v>
      </c>
      <c r="B4376">
        <v>1</v>
      </c>
      <c r="C4376" t="s">
        <v>1417</v>
      </c>
      <c r="D4376" t="s">
        <v>29</v>
      </c>
      <c r="F4376" t="s">
        <v>6199</v>
      </c>
      <c r="G4376">
        <v>5</v>
      </c>
      <c r="H4376" t="s">
        <v>6296</v>
      </c>
      <c r="I4376" t="s">
        <v>1417</v>
      </c>
      <c r="J4376">
        <v>23235</v>
      </c>
      <c r="K4376">
        <v>2</v>
      </c>
      <c r="L4376" t="s">
        <v>8084</v>
      </c>
      <c r="M4376" t="s">
        <v>8228</v>
      </c>
      <c r="N4376">
        <v>25</v>
      </c>
      <c r="O4376" t="s">
        <v>25039</v>
      </c>
      <c r="P4376" t="s">
        <v>29</v>
      </c>
      <c r="S4376">
        <v>1</v>
      </c>
      <c r="T4376" t="s">
        <v>6227</v>
      </c>
      <c r="U4376" t="s">
        <v>2208</v>
      </c>
      <c r="V4376" t="s">
        <v>18992</v>
      </c>
    </row>
    <row r="4377" spans="1:23" x14ac:dyDescent="0.25">
      <c r="A4377" t="s">
        <v>25040</v>
      </c>
      <c r="B4377">
        <v>1</v>
      </c>
      <c r="C4377" t="s">
        <v>25041</v>
      </c>
      <c r="D4377" t="s">
        <v>102</v>
      </c>
      <c r="E4377" t="s">
        <v>25042</v>
      </c>
      <c r="F4377" t="s">
        <v>6199</v>
      </c>
      <c r="G4377">
        <v>83</v>
      </c>
      <c r="H4377" t="s">
        <v>6860</v>
      </c>
      <c r="I4377" t="s">
        <v>25041</v>
      </c>
      <c r="J4377">
        <v>19172</v>
      </c>
      <c r="K4377">
        <v>8</v>
      </c>
      <c r="L4377" t="s">
        <v>6015</v>
      </c>
      <c r="M4377" t="s">
        <v>25043</v>
      </c>
      <c r="N4377">
        <v>30</v>
      </c>
      <c r="O4377" t="s">
        <v>25044</v>
      </c>
      <c r="P4377" t="s">
        <v>102</v>
      </c>
      <c r="R4377">
        <v>2978109</v>
      </c>
      <c r="T4377" t="s">
        <v>6212</v>
      </c>
      <c r="V4377" t="s">
        <v>10644</v>
      </c>
      <c r="W4377">
        <v>30502</v>
      </c>
    </row>
    <row r="4378" spans="1:23" x14ac:dyDescent="0.25">
      <c r="A4378" t="s">
        <v>25045</v>
      </c>
      <c r="B4378">
        <v>1</v>
      </c>
      <c r="C4378" t="s">
        <v>25046</v>
      </c>
      <c r="D4378" t="s">
        <v>102</v>
      </c>
      <c r="E4378" t="s">
        <v>25047</v>
      </c>
      <c r="F4378" t="s">
        <v>6199</v>
      </c>
      <c r="G4378">
        <v>85</v>
      </c>
      <c r="H4378" t="s">
        <v>6260</v>
      </c>
      <c r="I4378" t="s">
        <v>25046</v>
      </c>
      <c r="J4378">
        <v>21556</v>
      </c>
      <c r="K4378">
        <v>7</v>
      </c>
      <c r="L4378" t="s">
        <v>11327</v>
      </c>
      <c r="M4378" t="s">
        <v>14341</v>
      </c>
      <c r="N4378">
        <v>30</v>
      </c>
      <c r="O4378" t="s">
        <v>25048</v>
      </c>
      <c r="P4378" t="s">
        <v>102</v>
      </c>
      <c r="R4378">
        <v>3126997</v>
      </c>
      <c r="S4378">
        <v>5</v>
      </c>
      <c r="T4378" t="s">
        <v>6313</v>
      </c>
      <c r="U4378" t="s">
        <v>2213</v>
      </c>
      <c r="V4378" t="s">
        <v>25049</v>
      </c>
      <c r="W4378">
        <v>32561</v>
      </c>
    </row>
    <row r="4379" spans="1:23" x14ac:dyDescent="0.25">
      <c r="A4379" t="s">
        <v>25050</v>
      </c>
      <c r="B4379">
        <v>1</v>
      </c>
      <c r="C4379" t="s">
        <v>25051</v>
      </c>
      <c r="D4379" t="s">
        <v>31</v>
      </c>
      <c r="F4379" t="s">
        <v>6199</v>
      </c>
      <c r="G4379">
        <v>16</v>
      </c>
      <c r="H4379" t="s">
        <v>6260</v>
      </c>
      <c r="I4379" t="s">
        <v>25051</v>
      </c>
      <c r="K4379">
        <v>2</v>
      </c>
      <c r="L4379" t="s">
        <v>6224</v>
      </c>
      <c r="M4379" t="s">
        <v>25052</v>
      </c>
      <c r="N4379">
        <v>27</v>
      </c>
      <c r="O4379" t="s">
        <v>25053</v>
      </c>
      <c r="P4379" t="s">
        <v>13144</v>
      </c>
      <c r="T4379" t="s">
        <v>6446</v>
      </c>
      <c r="V4379" t="s">
        <v>13155</v>
      </c>
    </row>
    <row r="4380" spans="1:23" x14ac:dyDescent="0.25">
      <c r="A4380" t="s">
        <v>25054</v>
      </c>
      <c r="B4380">
        <v>1</v>
      </c>
      <c r="C4380" t="s">
        <v>25055</v>
      </c>
      <c r="D4380" t="s">
        <v>6787</v>
      </c>
      <c r="E4380" t="s">
        <v>25056</v>
      </c>
      <c r="F4380" t="s">
        <v>6231</v>
      </c>
      <c r="G4380">
        <v>27</v>
      </c>
      <c r="H4380" t="s">
        <v>8501</v>
      </c>
      <c r="I4380" t="s">
        <v>25055</v>
      </c>
      <c r="J4380">
        <v>21132</v>
      </c>
      <c r="K4380">
        <v>3</v>
      </c>
      <c r="L4380" t="s">
        <v>9603</v>
      </c>
      <c r="M4380" t="s">
        <v>11993</v>
      </c>
      <c r="N4380">
        <v>25</v>
      </c>
      <c r="O4380" t="s">
        <v>25057</v>
      </c>
      <c r="P4380" t="s">
        <v>64</v>
      </c>
      <c r="R4380">
        <v>3843217</v>
      </c>
      <c r="T4380" t="s">
        <v>6219</v>
      </c>
      <c r="V4380" t="s">
        <v>25049</v>
      </c>
      <c r="W4380">
        <v>32065</v>
      </c>
    </row>
    <row r="4381" spans="1:23" x14ac:dyDescent="0.25">
      <c r="A4381" t="s">
        <v>2283</v>
      </c>
      <c r="B4381">
        <v>1</v>
      </c>
      <c r="C4381" t="s">
        <v>2657</v>
      </c>
      <c r="D4381" t="s">
        <v>102</v>
      </c>
      <c r="F4381" t="s">
        <v>6199</v>
      </c>
      <c r="G4381">
        <v>83</v>
      </c>
      <c r="H4381" t="s">
        <v>6383</v>
      </c>
      <c r="I4381" t="s">
        <v>2657</v>
      </c>
      <c r="J4381">
        <v>28051</v>
      </c>
      <c r="K4381">
        <v>0</v>
      </c>
      <c r="L4381" t="s">
        <v>6014</v>
      </c>
      <c r="M4381" t="s">
        <v>13178</v>
      </c>
      <c r="N4381">
        <v>22</v>
      </c>
      <c r="O4381" t="s">
        <v>25058</v>
      </c>
      <c r="P4381" t="s">
        <v>102</v>
      </c>
      <c r="S4381">
        <v>7</v>
      </c>
      <c r="T4381" t="s">
        <v>6313</v>
      </c>
      <c r="U4381" t="s">
        <v>2210</v>
      </c>
      <c r="V4381" t="s">
        <v>25059</v>
      </c>
    </row>
    <row r="4382" spans="1:23" x14ac:dyDescent="0.25">
      <c r="A4382" t="s">
        <v>25060</v>
      </c>
      <c r="B4382">
        <v>1</v>
      </c>
      <c r="C4382" t="s">
        <v>25061</v>
      </c>
      <c r="D4382" t="s">
        <v>126</v>
      </c>
      <c r="F4382" t="s">
        <v>6199</v>
      </c>
      <c r="G4382">
        <v>41</v>
      </c>
      <c r="H4382" t="s">
        <v>6223</v>
      </c>
      <c r="I4382" t="s">
        <v>25061</v>
      </c>
      <c r="K4382">
        <v>2</v>
      </c>
      <c r="L4382" t="s">
        <v>18497</v>
      </c>
      <c r="M4382" t="s">
        <v>25062</v>
      </c>
      <c r="N4382">
        <v>26</v>
      </c>
      <c r="O4382" t="s">
        <v>25063</v>
      </c>
      <c r="P4382" t="s">
        <v>126</v>
      </c>
      <c r="T4382" t="s">
        <v>6227</v>
      </c>
      <c r="V4382" t="s">
        <v>14645</v>
      </c>
    </row>
    <row r="4383" spans="1:23" x14ac:dyDescent="0.25">
      <c r="A4383" t="s">
        <v>25064</v>
      </c>
      <c r="B4383">
        <v>1</v>
      </c>
      <c r="C4383" t="s">
        <v>25065</v>
      </c>
      <c r="D4383" t="s">
        <v>64</v>
      </c>
      <c r="E4383" t="s">
        <v>25066</v>
      </c>
      <c r="F4383" t="s">
        <v>6231</v>
      </c>
      <c r="G4383">
        <v>39</v>
      </c>
      <c r="H4383" t="s">
        <v>6336</v>
      </c>
      <c r="I4383" t="s">
        <v>25065</v>
      </c>
      <c r="J4383">
        <v>19229</v>
      </c>
      <c r="K4383">
        <v>5</v>
      </c>
      <c r="L4383" t="s">
        <v>19655</v>
      </c>
      <c r="M4383" t="s">
        <v>6361</v>
      </c>
      <c r="N4383">
        <v>27</v>
      </c>
      <c r="O4383" t="s">
        <v>25067</v>
      </c>
      <c r="P4383" t="s">
        <v>64</v>
      </c>
      <c r="R4383">
        <v>3040644</v>
      </c>
      <c r="T4383" t="s">
        <v>6446</v>
      </c>
      <c r="V4383" t="s">
        <v>8044</v>
      </c>
      <c r="W4383">
        <v>30587</v>
      </c>
    </row>
    <row r="4384" spans="1:23" x14ac:dyDescent="0.25">
      <c r="A4384" t="s">
        <v>883</v>
      </c>
      <c r="B4384">
        <v>1</v>
      </c>
      <c r="C4384" t="s">
        <v>25068</v>
      </c>
      <c r="D4384" t="s">
        <v>64</v>
      </c>
      <c r="E4384" t="s">
        <v>25069</v>
      </c>
      <c r="F4384" t="s">
        <v>6231</v>
      </c>
      <c r="G4384">
        <v>0</v>
      </c>
      <c r="H4384" t="s">
        <v>6462</v>
      </c>
      <c r="I4384" t="s">
        <v>25068</v>
      </c>
      <c r="J4384">
        <v>19111</v>
      </c>
      <c r="K4384">
        <v>5</v>
      </c>
      <c r="L4384" t="s">
        <v>6913</v>
      </c>
      <c r="M4384" t="s">
        <v>25070</v>
      </c>
      <c r="N4384">
        <v>26</v>
      </c>
      <c r="O4384" t="s">
        <v>25071</v>
      </c>
      <c r="P4384" t="s">
        <v>64</v>
      </c>
      <c r="R4384">
        <v>3116690</v>
      </c>
      <c r="T4384" t="s">
        <v>6346</v>
      </c>
      <c r="V4384" t="s">
        <v>24601</v>
      </c>
      <c r="W4384">
        <v>30354</v>
      </c>
    </row>
    <row r="4385" spans="1:23" x14ac:dyDescent="0.25">
      <c r="A4385" t="s">
        <v>2358</v>
      </c>
      <c r="B4385">
        <v>1</v>
      </c>
      <c r="C4385" t="s">
        <v>2715</v>
      </c>
      <c r="D4385" t="s">
        <v>126</v>
      </c>
      <c r="F4385" t="s">
        <v>6199</v>
      </c>
      <c r="G4385">
        <v>87</v>
      </c>
      <c r="H4385" t="s">
        <v>7008</v>
      </c>
      <c r="I4385" t="s">
        <v>2715</v>
      </c>
      <c r="J4385">
        <v>26938</v>
      </c>
      <c r="K4385">
        <v>0</v>
      </c>
      <c r="L4385" t="s">
        <v>7691</v>
      </c>
      <c r="M4385" t="s">
        <v>25072</v>
      </c>
      <c r="N4385">
        <v>22</v>
      </c>
      <c r="O4385" t="s">
        <v>25073</v>
      </c>
      <c r="P4385" t="s">
        <v>126</v>
      </c>
      <c r="S4385">
        <v>3</v>
      </c>
      <c r="T4385" t="s">
        <v>6355</v>
      </c>
      <c r="U4385" t="s">
        <v>2229</v>
      </c>
      <c r="V4385" t="s">
        <v>7469</v>
      </c>
    </row>
    <row r="4386" spans="1:23" x14ac:dyDescent="0.25">
      <c r="A4386" t="s">
        <v>358</v>
      </c>
      <c r="B4386">
        <v>1</v>
      </c>
      <c r="C4386" t="s">
        <v>25074</v>
      </c>
      <c r="D4386" t="s">
        <v>102</v>
      </c>
      <c r="E4386" t="s">
        <v>25075</v>
      </c>
      <c r="F4386" t="s">
        <v>6231</v>
      </c>
      <c r="G4386">
        <v>88</v>
      </c>
      <c r="H4386" t="s">
        <v>5428</v>
      </c>
      <c r="I4386" t="s">
        <v>25074</v>
      </c>
      <c r="J4386">
        <v>8532</v>
      </c>
      <c r="K4386">
        <v>11</v>
      </c>
      <c r="L4386" t="s">
        <v>8331</v>
      </c>
      <c r="M4386" t="s">
        <v>25076</v>
      </c>
      <c r="N4386">
        <v>31</v>
      </c>
      <c r="O4386" t="s">
        <v>25077</v>
      </c>
      <c r="P4386" t="s">
        <v>102</v>
      </c>
      <c r="R4386">
        <v>12556</v>
      </c>
      <c r="T4386" t="s">
        <v>6757</v>
      </c>
      <c r="V4386" t="s">
        <v>25078</v>
      </c>
      <c r="W4386">
        <v>9294</v>
      </c>
    </row>
    <row r="4387" spans="1:23" x14ac:dyDescent="0.25">
      <c r="A4387" t="s">
        <v>693</v>
      </c>
      <c r="B4387">
        <v>1</v>
      </c>
      <c r="C4387" t="s">
        <v>25079</v>
      </c>
      <c r="D4387" t="s">
        <v>102</v>
      </c>
      <c r="E4387" t="s">
        <v>25080</v>
      </c>
      <c r="F4387" t="s">
        <v>6231</v>
      </c>
      <c r="G4387">
        <v>0</v>
      </c>
      <c r="H4387" t="s">
        <v>6296</v>
      </c>
      <c r="I4387" t="s">
        <v>25079</v>
      </c>
      <c r="J4387">
        <v>17153</v>
      </c>
      <c r="K4387">
        <v>7</v>
      </c>
      <c r="L4387" t="s">
        <v>7095</v>
      </c>
      <c r="M4387" t="s">
        <v>6269</v>
      </c>
      <c r="N4387">
        <v>29</v>
      </c>
      <c r="O4387" t="s">
        <v>25081</v>
      </c>
      <c r="P4387" t="s">
        <v>102</v>
      </c>
      <c r="R4387">
        <v>2515662</v>
      </c>
      <c r="T4387" t="s">
        <v>6355</v>
      </c>
      <c r="V4387" t="s">
        <v>6220</v>
      </c>
      <c r="W4387">
        <v>28727</v>
      </c>
    </row>
    <row r="4388" spans="1:23" x14ac:dyDescent="0.25">
      <c r="A4388" t="s">
        <v>25082</v>
      </c>
      <c r="B4388">
        <v>1</v>
      </c>
      <c r="C4388" t="s">
        <v>25083</v>
      </c>
      <c r="D4388" t="s">
        <v>126</v>
      </c>
      <c r="F4388" t="s">
        <v>6231</v>
      </c>
      <c r="G4388">
        <v>89</v>
      </c>
      <c r="H4388" t="s">
        <v>7206</v>
      </c>
      <c r="I4388" t="s">
        <v>25083</v>
      </c>
      <c r="J4388">
        <v>3878</v>
      </c>
      <c r="K4388">
        <v>7</v>
      </c>
      <c r="L4388" t="s">
        <v>6625</v>
      </c>
      <c r="M4388" t="s">
        <v>8192</v>
      </c>
      <c r="N4388">
        <v>33</v>
      </c>
      <c r="O4388" t="s">
        <v>25084</v>
      </c>
      <c r="P4388" t="s">
        <v>126</v>
      </c>
      <c r="R4388">
        <v>11272</v>
      </c>
      <c r="T4388" t="s">
        <v>6742</v>
      </c>
      <c r="V4388" t="s">
        <v>25085</v>
      </c>
    </row>
    <row r="4389" spans="1:23" x14ac:dyDescent="0.25">
      <c r="A4389" t="s">
        <v>25086</v>
      </c>
      <c r="B4389">
        <v>1</v>
      </c>
      <c r="C4389" t="s">
        <v>25087</v>
      </c>
      <c r="D4389" t="s">
        <v>31</v>
      </c>
      <c r="F4389" t="s">
        <v>6199</v>
      </c>
      <c r="G4389">
        <v>92</v>
      </c>
      <c r="H4389" t="s">
        <v>6200</v>
      </c>
      <c r="I4389" t="s">
        <v>25087</v>
      </c>
      <c r="J4389">
        <v>25119</v>
      </c>
      <c r="K4389">
        <v>2</v>
      </c>
      <c r="L4389" t="s">
        <v>8554</v>
      </c>
      <c r="M4389" t="s">
        <v>22565</v>
      </c>
      <c r="N4389">
        <v>24</v>
      </c>
      <c r="O4389" t="s">
        <v>25088</v>
      </c>
      <c r="P4389" t="s">
        <v>31</v>
      </c>
      <c r="S4389">
        <v>1</v>
      </c>
      <c r="T4389" t="s">
        <v>6264</v>
      </c>
      <c r="U4389" t="s">
        <v>72</v>
      </c>
      <c r="V4389" t="s">
        <v>13295</v>
      </c>
    </row>
    <row r="4390" spans="1:23" x14ac:dyDescent="0.25">
      <c r="A4390" t="s">
        <v>25089</v>
      </c>
      <c r="B4390">
        <v>1</v>
      </c>
      <c r="C4390" t="s">
        <v>25090</v>
      </c>
      <c r="D4390" t="s">
        <v>102</v>
      </c>
      <c r="F4390" t="s">
        <v>6231</v>
      </c>
      <c r="G4390">
        <v>15</v>
      </c>
      <c r="H4390" t="s">
        <v>8155</v>
      </c>
      <c r="I4390" t="s">
        <v>25090</v>
      </c>
      <c r="J4390">
        <v>16343</v>
      </c>
      <c r="K4390">
        <v>6</v>
      </c>
      <c r="L4390" t="s">
        <v>25091</v>
      </c>
      <c r="M4390" t="s">
        <v>18055</v>
      </c>
      <c r="N4390">
        <v>29</v>
      </c>
      <c r="O4390" t="s">
        <v>25092</v>
      </c>
      <c r="P4390" t="s">
        <v>102</v>
      </c>
      <c r="R4390">
        <v>17005</v>
      </c>
      <c r="T4390" t="s">
        <v>6324</v>
      </c>
      <c r="V4390" t="s">
        <v>10251</v>
      </c>
      <c r="W4390">
        <v>27852</v>
      </c>
    </row>
    <row r="4391" spans="1:23" x14ac:dyDescent="0.25">
      <c r="A4391" t="s">
        <v>25093</v>
      </c>
      <c r="B4391">
        <v>1</v>
      </c>
      <c r="C4391" t="s">
        <v>25094</v>
      </c>
      <c r="D4391" t="s">
        <v>102</v>
      </c>
      <c r="F4391" t="s">
        <v>6231</v>
      </c>
      <c r="G4391">
        <v>89</v>
      </c>
      <c r="H4391" t="s">
        <v>7128</v>
      </c>
      <c r="I4391" t="s">
        <v>25094</v>
      </c>
      <c r="J4391">
        <v>15836</v>
      </c>
      <c r="K4391">
        <v>1</v>
      </c>
      <c r="L4391" t="s">
        <v>25095</v>
      </c>
      <c r="M4391" t="s">
        <v>25096</v>
      </c>
      <c r="N4391">
        <v>28</v>
      </c>
      <c r="O4391" t="s">
        <v>25097</v>
      </c>
      <c r="P4391" t="s">
        <v>102</v>
      </c>
      <c r="R4391">
        <v>15518</v>
      </c>
      <c r="T4391" t="s">
        <v>6371</v>
      </c>
      <c r="V4391" t="s">
        <v>25098</v>
      </c>
      <c r="W4391">
        <v>26403</v>
      </c>
    </row>
    <row r="4392" spans="1:23" x14ac:dyDescent="0.25">
      <c r="A4392" t="s">
        <v>25099</v>
      </c>
      <c r="B4392">
        <v>1</v>
      </c>
      <c r="C4392" t="s">
        <v>25100</v>
      </c>
      <c r="D4392" t="s">
        <v>29</v>
      </c>
      <c r="F4392" t="s">
        <v>6199</v>
      </c>
      <c r="G4392">
        <v>0</v>
      </c>
      <c r="H4392" t="s">
        <v>6296</v>
      </c>
      <c r="I4392" t="s">
        <v>25100</v>
      </c>
      <c r="J4392">
        <v>17033</v>
      </c>
      <c r="K4392">
        <v>10</v>
      </c>
      <c r="L4392" t="s">
        <v>6754</v>
      </c>
      <c r="M4392" t="s">
        <v>18990</v>
      </c>
      <c r="N4392">
        <v>32</v>
      </c>
      <c r="O4392" t="s">
        <v>25101</v>
      </c>
      <c r="P4392" t="s">
        <v>29</v>
      </c>
      <c r="T4392" t="s">
        <v>6219</v>
      </c>
      <c r="V4392" t="s">
        <v>13253</v>
      </c>
      <c r="W4392">
        <v>28853</v>
      </c>
    </row>
    <row r="4393" spans="1:23" x14ac:dyDescent="0.25">
      <c r="A4393" t="s">
        <v>823</v>
      </c>
      <c r="B4393">
        <v>1</v>
      </c>
      <c r="C4393" t="s">
        <v>25102</v>
      </c>
      <c r="D4393" t="s">
        <v>102</v>
      </c>
      <c r="F4393" t="s">
        <v>6231</v>
      </c>
      <c r="G4393">
        <v>84</v>
      </c>
      <c r="H4393" t="s">
        <v>6260</v>
      </c>
      <c r="I4393" t="s">
        <v>25102</v>
      </c>
      <c r="J4393">
        <v>15417</v>
      </c>
      <c r="K4393">
        <v>7</v>
      </c>
      <c r="L4393" t="s">
        <v>25103</v>
      </c>
      <c r="M4393" t="s">
        <v>13445</v>
      </c>
      <c r="N4393">
        <v>32</v>
      </c>
      <c r="O4393" t="s">
        <v>25104</v>
      </c>
      <c r="P4393" t="s">
        <v>102</v>
      </c>
      <c r="R4393">
        <v>16381</v>
      </c>
      <c r="T4393" t="s">
        <v>6324</v>
      </c>
      <c r="V4393" t="s">
        <v>25105</v>
      </c>
      <c r="W4393">
        <v>27235</v>
      </c>
    </row>
    <row r="4394" spans="1:23" x14ac:dyDescent="0.25">
      <c r="A4394" t="s">
        <v>25106</v>
      </c>
      <c r="B4394">
        <v>1</v>
      </c>
      <c r="C4394" t="s">
        <v>25107</v>
      </c>
      <c r="D4394" t="s">
        <v>102</v>
      </c>
      <c r="F4394" t="s">
        <v>6199</v>
      </c>
      <c r="G4394">
        <v>0</v>
      </c>
      <c r="H4394" t="s">
        <v>6232</v>
      </c>
      <c r="I4394" t="s">
        <v>25107</v>
      </c>
      <c r="J4394">
        <v>17388</v>
      </c>
      <c r="K4394">
        <v>10</v>
      </c>
      <c r="L4394" t="s">
        <v>25108</v>
      </c>
      <c r="M4394" t="s">
        <v>6796</v>
      </c>
      <c r="N4394">
        <v>32</v>
      </c>
      <c r="O4394" t="s">
        <v>25109</v>
      </c>
      <c r="P4394" t="s">
        <v>102</v>
      </c>
      <c r="T4394" t="s">
        <v>6264</v>
      </c>
      <c r="V4394" t="s">
        <v>6401</v>
      </c>
      <c r="W4394">
        <v>29157</v>
      </c>
    </row>
    <row r="4395" spans="1:23" x14ac:dyDescent="0.25">
      <c r="A4395" t="s">
        <v>212</v>
      </c>
      <c r="B4395">
        <v>1</v>
      </c>
      <c r="C4395" t="s">
        <v>25110</v>
      </c>
      <c r="D4395" t="s">
        <v>102</v>
      </c>
      <c r="E4395" t="s">
        <v>25111</v>
      </c>
      <c r="F4395" t="s">
        <v>6199</v>
      </c>
      <c r="G4395">
        <v>88</v>
      </c>
      <c r="H4395" t="s">
        <v>6636</v>
      </c>
      <c r="I4395" t="s">
        <v>25110</v>
      </c>
      <c r="J4395">
        <v>16146</v>
      </c>
      <c r="K4395">
        <v>10</v>
      </c>
      <c r="L4395" t="s">
        <v>25112</v>
      </c>
      <c r="M4395" t="s">
        <v>15733</v>
      </c>
      <c r="N4395">
        <v>32</v>
      </c>
      <c r="O4395" t="s">
        <v>25113</v>
      </c>
      <c r="P4395" t="s">
        <v>102</v>
      </c>
      <c r="R4395">
        <v>16886</v>
      </c>
      <c r="T4395" t="s">
        <v>6227</v>
      </c>
      <c r="V4395" t="s">
        <v>25114</v>
      </c>
      <c r="W4395">
        <v>27646</v>
      </c>
    </row>
    <row r="4396" spans="1:23" x14ac:dyDescent="0.25">
      <c r="A4396" t="s">
        <v>25115</v>
      </c>
      <c r="B4396">
        <v>1</v>
      </c>
      <c r="C4396" t="s">
        <v>25116</v>
      </c>
      <c r="D4396" t="s">
        <v>102</v>
      </c>
      <c r="E4396" t="s">
        <v>25117</v>
      </c>
      <c r="F4396" t="s">
        <v>6199</v>
      </c>
      <c r="G4396">
        <v>0</v>
      </c>
      <c r="H4396" t="s">
        <v>6260</v>
      </c>
      <c r="I4396" t="s">
        <v>25116</v>
      </c>
      <c r="J4396">
        <v>20920</v>
      </c>
      <c r="K4396">
        <v>3</v>
      </c>
      <c r="L4396" t="s">
        <v>7392</v>
      </c>
      <c r="M4396" t="s">
        <v>25118</v>
      </c>
      <c r="N4396">
        <v>24</v>
      </c>
      <c r="O4396" t="s">
        <v>25119</v>
      </c>
      <c r="P4396" t="s">
        <v>102</v>
      </c>
      <c r="R4396">
        <v>3895828</v>
      </c>
      <c r="T4396" t="s">
        <v>6346</v>
      </c>
      <c r="V4396" t="s">
        <v>19563</v>
      </c>
      <c r="W4396">
        <v>32426</v>
      </c>
    </row>
    <row r="4397" spans="1:23" x14ac:dyDescent="0.25">
      <c r="A4397" t="s">
        <v>25120</v>
      </c>
      <c r="B4397">
        <v>1</v>
      </c>
      <c r="C4397" t="s">
        <v>25121</v>
      </c>
      <c r="D4397" t="s">
        <v>102</v>
      </c>
      <c r="F4397" t="s">
        <v>6199</v>
      </c>
      <c r="G4397">
        <v>0</v>
      </c>
      <c r="H4397" t="s">
        <v>6296</v>
      </c>
      <c r="I4397" t="s">
        <v>25121</v>
      </c>
      <c r="J4397">
        <v>22379</v>
      </c>
      <c r="K4397">
        <v>2</v>
      </c>
      <c r="L4397" t="s">
        <v>25122</v>
      </c>
      <c r="M4397" t="s">
        <v>25123</v>
      </c>
      <c r="N4397">
        <v>24</v>
      </c>
      <c r="O4397" t="s">
        <v>25124</v>
      </c>
      <c r="P4397" t="s">
        <v>102</v>
      </c>
      <c r="T4397" t="s">
        <v>6264</v>
      </c>
      <c r="V4397" t="s">
        <v>12923</v>
      </c>
      <c r="W4397">
        <v>33073</v>
      </c>
    </row>
    <row r="4398" spans="1:23" x14ac:dyDescent="0.25">
      <c r="A4398" t="s">
        <v>25125</v>
      </c>
      <c r="B4398">
        <v>1</v>
      </c>
      <c r="C4398" t="s">
        <v>25126</v>
      </c>
      <c r="D4398" t="s">
        <v>31</v>
      </c>
      <c r="F4398" t="s">
        <v>6199</v>
      </c>
      <c r="G4398">
        <v>3</v>
      </c>
      <c r="H4398" t="s">
        <v>7189</v>
      </c>
      <c r="I4398" t="s">
        <v>25126</v>
      </c>
      <c r="J4398">
        <v>25403</v>
      </c>
      <c r="K4398">
        <v>2</v>
      </c>
      <c r="L4398" t="s">
        <v>8687</v>
      </c>
      <c r="M4398" t="s">
        <v>25127</v>
      </c>
      <c r="N4398">
        <v>27</v>
      </c>
      <c r="O4398" t="s">
        <v>25128</v>
      </c>
      <c r="P4398" t="s">
        <v>31</v>
      </c>
      <c r="S4398">
        <v>2</v>
      </c>
      <c r="T4398" t="s">
        <v>6212</v>
      </c>
      <c r="U4398" t="s">
        <v>2246</v>
      </c>
      <c r="V4398" t="s">
        <v>25129</v>
      </c>
    </row>
    <row r="4399" spans="1:23" x14ac:dyDescent="0.25">
      <c r="A4399" t="s">
        <v>25130</v>
      </c>
      <c r="B4399">
        <v>1</v>
      </c>
      <c r="C4399" t="s">
        <v>25131</v>
      </c>
      <c r="D4399" t="s">
        <v>126</v>
      </c>
      <c r="E4399" t="s">
        <v>25132</v>
      </c>
      <c r="F4399" t="s">
        <v>6199</v>
      </c>
      <c r="G4399">
        <v>0</v>
      </c>
      <c r="H4399" t="s">
        <v>13758</v>
      </c>
      <c r="I4399" t="s">
        <v>25131</v>
      </c>
      <c r="J4399">
        <v>20536</v>
      </c>
      <c r="K4399">
        <v>7</v>
      </c>
      <c r="L4399" t="s">
        <v>6586</v>
      </c>
      <c r="M4399" t="s">
        <v>25133</v>
      </c>
      <c r="N4399">
        <v>28</v>
      </c>
      <c r="O4399" t="s">
        <v>25134</v>
      </c>
      <c r="P4399" t="s">
        <v>126</v>
      </c>
      <c r="R4399">
        <v>4338875</v>
      </c>
      <c r="T4399" t="s">
        <v>25135</v>
      </c>
      <c r="V4399" t="s">
        <v>25136</v>
      </c>
      <c r="W4399">
        <v>31364</v>
      </c>
    </row>
    <row r="4400" spans="1:23" x14ac:dyDescent="0.25">
      <c r="A4400" t="s">
        <v>25137</v>
      </c>
      <c r="B4400">
        <v>1</v>
      </c>
      <c r="C4400" t="s">
        <v>25138</v>
      </c>
      <c r="D4400" t="s">
        <v>102</v>
      </c>
      <c r="F4400" t="s">
        <v>6199</v>
      </c>
      <c r="G4400">
        <v>82</v>
      </c>
      <c r="H4400" t="s">
        <v>6421</v>
      </c>
      <c r="I4400" t="s">
        <v>25138</v>
      </c>
      <c r="K4400">
        <v>2</v>
      </c>
      <c r="L4400" t="s">
        <v>25139</v>
      </c>
      <c r="M4400" t="s">
        <v>7805</v>
      </c>
      <c r="N4400">
        <v>24</v>
      </c>
      <c r="O4400" t="s">
        <v>25140</v>
      </c>
      <c r="P4400" t="s">
        <v>102</v>
      </c>
      <c r="T4400" t="s">
        <v>6264</v>
      </c>
      <c r="V4400" t="s">
        <v>25141</v>
      </c>
    </row>
    <row r="4401" spans="1:23" x14ac:dyDescent="0.25">
      <c r="A4401" t="s">
        <v>25142</v>
      </c>
      <c r="B4401">
        <v>1</v>
      </c>
      <c r="C4401" t="s">
        <v>25143</v>
      </c>
      <c r="D4401" t="s">
        <v>102</v>
      </c>
      <c r="F4401" t="s">
        <v>6231</v>
      </c>
      <c r="G4401">
        <v>80</v>
      </c>
      <c r="H4401" t="s">
        <v>6296</v>
      </c>
      <c r="I4401" t="s">
        <v>25143</v>
      </c>
      <c r="J4401">
        <v>17461</v>
      </c>
      <c r="K4401">
        <v>1</v>
      </c>
      <c r="L4401" t="s">
        <v>6433</v>
      </c>
      <c r="M4401" t="s">
        <v>14851</v>
      </c>
      <c r="N4401">
        <v>26</v>
      </c>
      <c r="O4401" t="s">
        <v>25144</v>
      </c>
      <c r="P4401" t="s">
        <v>102</v>
      </c>
      <c r="R4401">
        <v>2516079</v>
      </c>
      <c r="T4401" t="s">
        <v>6249</v>
      </c>
      <c r="V4401" t="s">
        <v>12496</v>
      </c>
      <c r="W4401">
        <v>29201</v>
      </c>
    </row>
    <row r="4402" spans="1:23" x14ac:dyDescent="0.25">
      <c r="A4402" t="s">
        <v>25145</v>
      </c>
      <c r="B4402">
        <v>1</v>
      </c>
      <c r="C4402" t="s">
        <v>25146</v>
      </c>
      <c r="D4402" t="s">
        <v>29</v>
      </c>
      <c r="F4402" t="s">
        <v>6199</v>
      </c>
      <c r="G4402">
        <v>2</v>
      </c>
      <c r="H4402" t="s">
        <v>7411</v>
      </c>
      <c r="I4402" t="s">
        <v>25146</v>
      </c>
      <c r="J4402">
        <v>26934</v>
      </c>
      <c r="K4402">
        <v>0</v>
      </c>
      <c r="L4402" t="s">
        <v>6801</v>
      </c>
      <c r="M4402" t="s">
        <v>25147</v>
      </c>
      <c r="N4402">
        <v>23</v>
      </c>
      <c r="O4402" t="s">
        <v>25148</v>
      </c>
      <c r="P4402" t="s">
        <v>29</v>
      </c>
      <c r="S4402">
        <v>3</v>
      </c>
      <c r="T4402" t="s">
        <v>6219</v>
      </c>
      <c r="U4402" t="s">
        <v>2213</v>
      </c>
      <c r="V4402" t="s">
        <v>9034</v>
      </c>
    </row>
    <row r="4403" spans="1:23" x14ac:dyDescent="0.25">
      <c r="A4403" t="s">
        <v>25149</v>
      </c>
      <c r="B4403">
        <v>1</v>
      </c>
      <c r="C4403" t="s">
        <v>25150</v>
      </c>
      <c r="D4403" t="s">
        <v>102</v>
      </c>
      <c r="F4403" t="s">
        <v>6199</v>
      </c>
      <c r="G4403">
        <v>15</v>
      </c>
      <c r="H4403" t="s">
        <v>6421</v>
      </c>
      <c r="I4403" t="s">
        <v>25150</v>
      </c>
      <c r="J4403">
        <v>24279</v>
      </c>
      <c r="K4403">
        <v>3</v>
      </c>
      <c r="L4403" t="s">
        <v>7956</v>
      </c>
      <c r="M4403" t="s">
        <v>7991</v>
      </c>
      <c r="N4403">
        <v>27</v>
      </c>
      <c r="O4403" t="s">
        <v>25151</v>
      </c>
      <c r="P4403" t="s">
        <v>102</v>
      </c>
      <c r="S4403">
        <v>8</v>
      </c>
      <c r="T4403" t="s">
        <v>6219</v>
      </c>
      <c r="U4403" t="s">
        <v>2213</v>
      </c>
      <c r="V4403" t="s">
        <v>24664</v>
      </c>
    </row>
    <row r="4404" spans="1:23" x14ac:dyDescent="0.25">
      <c r="A4404" t="s">
        <v>25152</v>
      </c>
      <c r="B4404">
        <v>1</v>
      </c>
      <c r="C4404" t="s">
        <v>25153</v>
      </c>
      <c r="D4404" t="s">
        <v>64</v>
      </c>
      <c r="F4404" t="s">
        <v>6231</v>
      </c>
      <c r="G4404">
        <v>36</v>
      </c>
      <c r="H4404" t="s">
        <v>7921</v>
      </c>
      <c r="I4404" t="s">
        <v>25153</v>
      </c>
      <c r="J4404">
        <v>8331</v>
      </c>
      <c r="K4404">
        <v>5</v>
      </c>
      <c r="L4404" t="s">
        <v>25154</v>
      </c>
      <c r="M4404" t="s">
        <v>11003</v>
      </c>
      <c r="N4404">
        <v>33</v>
      </c>
      <c r="O4404" t="s">
        <v>25155</v>
      </c>
      <c r="P4404" t="s">
        <v>64</v>
      </c>
      <c r="T4404" t="s">
        <v>6385</v>
      </c>
      <c r="V4404" t="s">
        <v>25156</v>
      </c>
    </row>
    <row r="4405" spans="1:23" x14ac:dyDescent="0.25">
      <c r="A4405" t="s">
        <v>25157</v>
      </c>
      <c r="B4405">
        <v>1</v>
      </c>
      <c r="C4405" t="s">
        <v>25158</v>
      </c>
      <c r="D4405" t="s">
        <v>102</v>
      </c>
      <c r="E4405" t="s">
        <v>25159</v>
      </c>
      <c r="F4405" t="s">
        <v>6199</v>
      </c>
      <c r="G4405">
        <v>0</v>
      </c>
      <c r="H4405" t="s">
        <v>6837</v>
      </c>
      <c r="I4405" t="s">
        <v>25158</v>
      </c>
      <c r="J4405">
        <v>14795</v>
      </c>
      <c r="K4405">
        <v>10</v>
      </c>
      <c r="L4405" t="s">
        <v>6018</v>
      </c>
      <c r="M4405" t="s">
        <v>13025</v>
      </c>
      <c r="N4405">
        <v>32</v>
      </c>
      <c r="O4405" t="s">
        <v>25160</v>
      </c>
      <c r="P4405" t="s">
        <v>102</v>
      </c>
      <c r="R4405">
        <v>15555</v>
      </c>
      <c r="T4405" t="s">
        <v>6264</v>
      </c>
      <c r="V4405" t="s">
        <v>8930</v>
      </c>
      <c r="W4405">
        <v>26108</v>
      </c>
    </row>
    <row r="4406" spans="1:23" x14ac:dyDescent="0.25">
      <c r="A4406" t="s">
        <v>481</v>
      </c>
      <c r="B4406">
        <v>1</v>
      </c>
      <c r="C4406" t="s">
        <v>25161</v>
      </c>
      <c r="D4406" t="s">
        <v>126</v>
      </c>
      <c r="E4406" t="s">
        <v>25162</v>
      </c>
      <c r="F4406" t="s">
        <v>6199</v>
      </c>
      <c r="G4406">
        <v>47</v>
      </c>
      <c r="H4406" t="s">
        <v>7683</v>
      </c>
      <c r="I4406" t="s">
        <v>25161</v>
      </c>
      <c r="J4406">
        <v>16917</v>
      </c>
      <c r="K4406">
        <v>10</v>
      </c>
      <c r="L4406" t="s">
        <v>7207</v>
      </c>
      <c r="M4406" t="s">
        <v>25163</v>
      </c>
      <c r="N4406">
        <v>32</v>
      </c>
      <c r="O4406" t="s">
        <v>25164</v>
      </c>
      <c r="P4406" t="s">
        <v>126</v>
      </c>
      <c r="R4406">
        <v>2574576</v>
      </c>
      <c r="T4406" t="s">
        <v>6363</v>
      </c>
      <c r="V4406" t="s">
        <v>25165</v>
      </c>
      <c r="W4406">
        <v>28545</v>
      </c>
    </row>
    <row r="4407" spans="1:23" x14ac:dyDescent="0.25">
      <c r="A4407" t="s">
        <v>25166</v>
      </c>
      <c r="B4407">
        <v>1</v>
      </c>
      <c r="C4407" t="s">
        <v>25167</v>
      </c>
      <c r="D4407" t="s">
        <v>29</v>
      </c>
      <c r="F4407" t="s">
        <v>6199</v>
      </c>
      <c r="G4407">
        <v>0</v>
      </c>
      <c r="H4407" t="s">
        <v>7128</v>
      </c>
      <c r="I4407" t="s">
        <v>25167</v>
      </c>
      <c r="K4407">
        <v>1</v>
      </c>
      <c r="L4407" t="s">
        <v>13235</v>
      </c>
      <c r="M4407" t="s">
        <v>7386</v>
      </c>
      <c r="N4407">
        <v>24</v>
      </c>
      <c r="O4407" t="s">
        <v>25168</v>
      </c>
      <c r="P4407" t="s">
        <v>29</v>
      </c>
      <c r="T4407" t="s">
        <v>6446</v>
      </c>
      <c r="V4407" t="s">
        <v>25169</v>
      </c>
    </row>
    <row r="4408" spans="1:23" x14ac:dyDescent="0.25">
      <c r="A4408" t="s">
        <v>25170</v>
      </c>
      <c r="B4408">
        <v>1</v>
      </c>
      <c r="C4408" t="s">
        <v>25171</v>
      </c>
      <c r="D4408" t="s">
        <v>102</v>
      </c>
      <c r="F4408" t="s">
        <v>6199</v>
      </c>
      <c r="G4408">
        <v>0</v>
      </c>
      <c r="H4408" t="s">
        <v>11903</v>
      </c>
      <c r="I4408" t="s">
        <v>25171</v>
      </c>
      <c r="J4408">
        <v>22355</v>
      </c>
      <c r="K4408">
        <v>2</v>
      </c>
      <c r="L4408" t="s">
        <v>6019</v>
      </c>
      <c r="M4408" t="s">
        <v>8057</v>
      </c>
      <c r="N4408">
        <v>24</v>
      </c>
      <c r="O4408" t="s">
        <v>25172</v>
      </c>
      <c r="P4408" t="s">
        <v>102</v>
      </c>
      <c r="T4408" t="s">
        <v>6454</v>
      </c>
      <c r="V4408" t="s">
        <v>25173</v>
      </c>
      <c r="W4408">
        <v>33018</v>
      </c>
    </row>
    <row r="4409" spans="1:23" x14ac:dyDescent="0.25">
      <c r="A4409" t="s">
        <v>853</v>
      </c>
      <c r="B4409">
        <v>1</v>
      </c>
      <c r="C4409" t="s">
        <v>25174</v>
      </c>
      <c r="D4409" t="s">
        <v>64</v>
      </c>
      <c r="E4409" t="s">
        <v>25175</v>
      </c>
      <c r="F4409" t="s">
        <v>6199</v>
      </c>
      <c r="G4409">
        <v>22</v>
      </c>
      <c r="H4409" t="s">
        <v>8955</v>
      </c>
      <c r="I4409" t="s">
        <v>25174</v>
      </c>
      <c r="J4409">
        <v>17023</v>
      </c>
      <c r="K4409">
        <v>7</v>
      </c>
      <c r="L4409" t="s">
        <v>6015</v>
      </c>
      <c r="M4409" t="s">
        <v>25176</v>
      </c>
      <c r="N4409">
        <v>30</v>
      </c>
      <c r="O4409" t="s">
        <v>25177</v>
      </c>
      <c r="P4409" t="s">
        <v>64</v>
      </c>
      <c r="R4409">
        <v>2521161</v>
      </c>
      <c r="T4409" t="s">
        <v>6346</v>
      </c>
      <c r="V4409" t="s">
        <v>17151</v>
      </c>
      <c r="W4409">
        <v>28887</v>
      </c>
    </row>
    <row r="4410" spans="1:23" x14ac:dyDescent="0.25">
      <c r="A4410" t="s">
        <v>25178</v>
      </c>
      <c r="B4410">
        <v>1</v>
      </c>
      <c r="C4410" t="s">
        <v>25179</v>
      </c>
      <c r="D4410" t="s">
        <v>6787</v>
      </c>
      <c r="F4410" t="s">
        <v>6231</v>
      </c>
      <c r="G4410">
        <v>41</v>
      </c>
      <c r="H4410" t="s">
        <v>14234</v>
      </c>
      <c r="I4410" t="s">
        <v>25179</v>
      </c>
      <c r="J4410">
        <v>12392</v>
      </c>
      <c r="K4410">
        <v>6</v>
      </c>
      <c r="L4410" t="s">
        <v>9641</v>
      </c>
      <c r="M4410" t="s">
        <v>25180</v>
      </c>
      <c r="N4410">
        <v>31</v>
      </c>
      <c r="O4410" t="s">
        <v>25181</v>
      </c>
      <c r="P4410" t="s">
        <v>64</v>
      </c>
      <c r="R4410">
        <v>13407</v>
      </c>
      <c r="T4410" t="s">
        <v>6757</v>
      </c>
      <c r="V4410" t="s">
        <v>25182</v>
      </c>
      <c r="W4410">
        <v>24229</v>
      </c>
    </row>
    <row r="4411" spans="1:23" x14ac:dyDescent="0.25">
      <c r="A4411" t="s">
        <v>5236</v>
      </c>
      <c r="B4411">
        <v>1</v>
      </c>
      <c r="C4411" t="s">
        <v>5237</v>
      </c>
      <c r="D4411" t="s">
        <v>102</v>
      </c>
      <c r="F4411" t="s">
        <v>6199</v>
      </c>
      <c r="G4411">
        <v>82</v>
      </c>
      <c r="H4411" t="s">
        <v>6776</v>
      </c>
      <c r="I4411" t="s">
        <v>5237</v>
      </c>
      <c r="J4411">
        <v>23573</v>
      </c>
      <c r="K4411">
        <v>4</v>
      </c>
      <c r="L4411" t="s">
        <v>14542</v>
      </c>
      <c r="M4411" t="s">
        <v>7575</v>
      </c>
      <c r="N4411">
        <v>27</v>
      </c>
      <c r="O4411" t="s">
        <v>25183</v>
      </c>
      <c r="P4411" t="s">
        <v>102</v>
      </c>
      <c r="S4411">
        <v>8</v>
      </c>
      <c r="T4411" t="s">
        <v>6264</v>
      </c>
      <c r="U4411" t="s">
        <v>2311</v>
      </c>
      <c r="V4411" t="s">
        <v>19292</v>
      </c>
    </row>
    <row r="4412" spans="1:23" x14ac:dyDescent="0.25">
      <c r="A4412" t="s">
        <v>25184</v>
      </c>
      <c r="B4412">
        <v>1</v>
      </c>
      <c r="C4412" t="s">
        <v>25185</v>
      </c>
      <c r="D4412" t="s">
        <v>102</v>
      </c>
      <c r="E4412" t="s">
        <v>25186</v>
      </c>
      <c r="F4412" t="s">
        <v>6199</v>
      </c>
      <c r="G4412">
        <v>14</v>
      </c>
      <c r="H4412" t="s">
        <v>6868</v>
      </c>
      <c r="I4412" t="s">
        <v>25185</v>
      </c>
      <c r="J4412">
        <v>19393</v>
      </c>
      <c r="K4412">
        <v>5</v>
      </c>
      <c r="L4412" t="s">
        <v>25187</v>
      </c>
      <c r="M4412" t="s">
        <v>25188</v>
      </c>
      <c r="N4412">
        <v>28</v>
      </c>
      <c r="O4412" t="s">
        <v>25189</v>
      </c>
      <c r="P4412" t="s">
        <v>102</v>
      </c>
      <c r="R4412">
        <v>2976557</v>
      </c>
      <c r="T4412" t="s">
        <v>6212</v>
      </c>
      <c r="V4412" t="s">
        <v>9130</v>
      </c>
      <c r="W4412">
        <v>30410</v>
      </c>
    </row>
    <row r="4413" spans="1:23" x14ac:dyDescent="0.25">
      <c r="A4413" t="s">
        <v>25190</v>
      </c>
      <c r="B4413">
        <v>1</v>
      </c>
      <c r="C4413" t="s">
        <v>25191</v>
      </c>
      <c r="D4413" t="s">
        <v>64</v>
      </c>
      <c r="F4413" t="s">
        <v>6231</v>
      </c>
      <c r="G4413">
        <v>36</v>
      </c>
      <c r="H4413" t="s">
        <v>7944</v>
      </c>
      <c r="I4413" t="s">
        <v>25191</v>
      </c>
      <c r="J4413">
        <v>18758</v>
      </c>
      <c r="K4413">
        <v>0</v>
      </c>
      <c r="L4413" t="s">
        <v>9560</v>
      </c>
      <c r="M4413" t="s">
        <v>6361</v>
      </c>
      <c r="O4413" t="s">
        <v>25192</v>
      </c>
      <c r="P4413" t="s">
        <v>64</v>
      </c>
      <c r="R4413">
        <v>4040172</v>
      </c>
      <c r="T4413" t="s">
        <v>6256</v>
      </c>
      <c r="W4413">
        <v>30056</v>
      </c>
    </row>
    <row r="4414" spans="1:23" x14ac:dyDescent="0.25">
      <c r="A4414" t="s">
        <v>268</v>
      </c>
      <c r="B4414">
        <v>1</v>
      </c>
      <c r="C4414" t="s">
        <v>5563</v>
      </c>
      <c r="D4414" t="s">
        <v>102</v>
      </c>
      <c r="E4414" t="s">
        <v>25193</v>
      </c>
      <c r="F4414" t="s">
        <v>6199</v>
      </c>
      <c r="G4414">
        <v>12</v>
      </c>
      <c r="H4414" t="s">
        <v>6611</v>
      </c>
      <c r="I4414" t="s">
        <v>5563</v>
      </c>
      <c r="J4414">
        <v>16232</v>
      </c>
      <c r="K4414">
        <v>8</v>
      </c>
      <c r="L4414" t="s">
        <v>19198</v>
      </c>
      <c r="M4414" t="s">
        <v>25194</v>
      </c>
      <c r="N4414">
        <v>28</v>
      </c>
      <c r="O4414" t="s">
        <v>25195</v>
      </c>
      <c r="P4414" t="s">
        <v>102</v>
      </c>
      <c r="R4414">
        <v>16791</v>
      </c>
      <c r="T4414" t="s">
        <v>6212</v>
      </c>
      <c r="V4414" t="s">
        <v>25196</v>
      </c>
      <c r="W4414">
        <v>27618</v>
      </c>
    </row>
    <row r="4415" spans="1:23" x14ac:dyDescent="0.25">
      <c r="A4415" t="s">
        <v>25197</v>
      </c>
      <c r="B4415">
        <v>1</v>
      </c>
      <c r="C4415" t="s">
        <v>5449</v>
      </c>
      <c r="D4415" t="s">
        <v>102</v>
      </c>
      <c r="F4415" t="s">
        <v>6231</v>
      </c>
      <c r="G4415">
        <v>81</v>
      </c>
      <c r="H4415" t="s">
        <v>6296</v>
      </c>
      <c r="I4415" t="s">
        <v>5449</v>
      </c>
      <c r="J4415">
        <v>20836</v>
      </c>
      <c r="K4415">
        <v>4</v>
      </c>
      <c r="L4415" t="s">
        <v>25198</v>
      </c>
      <c r="M4415" t="s">
        <v>6790</v>
      </c>
      <c r="N4415">
        <v>25</v>
      </c>
      <c r="O4415" t="s">
        <v>25199</v>
      </c>
      <c r="P4415" t="s">
        <v>102</v>
      </c>
      <c r="R4415">
        <v>3917067</v>
      </c>
      <c r="T4415" t="s">
        <v>6264</v>
      </c>
      <c r="V4415" t="s">
        <v>6422</v>
      </c>
      <c r="W4415">
        <v>32079</v>
      </c>
    </row>
    <row r="4416" spans="1:23" x14ac:dyDescent="0.25">
      <c r="A4416" t="s">
        <v>25200</v>
      </c>
      <c r="B4416">
        <v>1</v>
      </c>
      <c r="C4416" t="s">
        <v>25201</v>
      </c>
      <c r="D4416" t="s">
        <v>102</v>
      </c>
      <c r="E4416" t="s">
        <v>25202</v>
      </c>
      <c r="F4416" t="s">
        <v>6199</v>
      </c>
      <c r="G4416">
        <v>88</v>
      </c>
      <c r="H4416" t="s">
        <v>6450</v>
      </c>
      <c r="I4416" t="s">
        <v>25201</v>
      </c>
      <c r="J4416">
        <v>20274</v>
      </c>
      <c r="K4416">
        <v>4</v>
      </c>
      <c r="L4416" t="s">
        <v>25203</v>
      </c>
      <c r="M4416" t="s">
        <v>13172</v>
      </c>
      <c r="N4416">
        <v>27</v>
      </c>
      <c r="O4416" t="s">
        <v>25204</v>
      </c>
      <c r="P4416" t="s">
        <v>102</v>
      </c>
      <c r="R4416">
        <v>3045763</v>
      </c>
      <c r="T4416" t="s">
        <v>6219</v>
      </c>
      <c r="V4416" t="s">
        <v>15256</v>
      </c>
      <c r="W4416">
        <v>31642</v>
      </c>
    </row>
    <row r="4417" spans="1:23" x14ac:dyDescent="0.25">
      <c r="A4417" t="s">
        <v>570</v>
      </c>
      <c r="B4417">
        <v>1</v>
      </c>
      <c r="C4417" t="s">
        <v>25205</v>
      </c>
      <c r="D4417" t="s">
        <v>31</v>
      </c>
      <c r="E4417" t="s">
        <v>25206</v>
      </c>
      <c r="F4417" t="s">
        <v>6231</v>
      </c>
      <c r="G4417">
        <v>6</v>
      </c>
      <c r="H4417" t="s">
        <v>7128</v>
      </c>
      <c r="I4417" t="s">
        <v>25205</v>
      </c>
      <c r="J4417">
        <v>14877</v>
      </c>
      <c r="K4417">
        <v>9</v>
      </c>
      <c r="L4417" t="s">
        <v>7330</v>
      </c>
      <c r="M4417" t="s">
        <v>25207</v>
      </c>
      <c r="N4417">
        <v>32</v>
      </c>
      <c r="O4417" t="s">
        <v>25208</v>
      </c>
      <c r="P4417" t="s">
        <v>31</v>
      </c>
      <c r="R4417">
        <v>15918</v>
      </c>
      <c r="T4417" t="s">
        <v>6446</v>
      </c>
      <c r="V4417" t="s">
        <v>25209</v>
      </c>
      <c r="W4417">
        <v>26789</v>
      </c>
    </row>
    <row r="4418" spans="1:23" x14ac:dyDescent="0.25">
      <c r="A4418" t="s">
        <v>25210</v>
      </c>
      <c r="B4418">
        <v>1</v>
      </c>
      <c r="C4418" t="s">
        <v>25211</v>
      </c>
      <c r="D4418" t="s">
        <v>102</v>
      </c>
      <c r="F4418" t="s">
        <v>6199</v>
      </c>
      <c r="H4418" t="s">
        <v>11903</v>
      </c>
      <c r="I4418" t="s">
        <v>25211</v>
      </c>
      <c r="K4418">
        <v>2</v>
      </c>
      <c r="L4418" t="s">
        <v>7861</v>
      </c>
      <c r="M4418" t="s">
        <v>25212</v>
      </c>
      <c r="N4418">
        <v>26</v>
      </c>
      <c r="O4418" t="s">
        <v>25213</v>
      </c>
      <c r="P4418" t="s">
        <v>102</v>
      </c>
      <c r="T4418" t="s">
        <v>6346</v>
      </c>
      <c r="V4418" t="s">
        <v>20936</v>
      </c>
    </row>
    <row r="4419" spans="1:23" x14ac:dyDescent="0.25">
      <c r="A4419" t="s">
        <v>411</v>
      </c>
      <c r="B4419">
        <v>1</v>
      </c>
      <c r="C4419" t="s">
        <v>1154</v>
      </c>
      <c r="D4419" t="s">
        <v>126</v>
      </c>
      <c r="E4419" t="s">
        <v>25214</v>
      </c>
      <c r="F4419" t="s">
        <v>6199</v>
      </c>
      <c r="G4419">
        <v>86</v>
      </c>
      <c r="H4419" t="s">
        <v>8501</v>
      </c>
      <c r="I4419" t="s">
        <v>1154</v>
      </c>
      <c r="J4419">
        <v>19920</v>
      </c>
      <c r="K4419">
        <v>8</v>
      </c>
      <c r="L4419" t="s">
        <v>8081</v>
      </c>
      <c r="M4419" t="s">
        <v>25215</v>
      </c>
      <c r="N4419">
        <v>30</v>
      </c>
      <c r="O4419" t="s">
        <v>25216</v>
      </c>
      <c r="P4419" t="s">
        <v>126</v>
      </c>
      <c r="R4419">
        <v>3117256</v>
      </c>
      <c r="S4419">
        <v>1</v>
      </c>
      <c r="T4419" t="s">
        <v>6355</v>
      </c>
      <c r="U4419" t="s">
        <v>2219</v>
      </c>
      <c r="V4419" t="s">
        <v>25217</v>
      </c>
      <c r="W4419">
        <v>31107</v>
      </c>
    </row>
    <row r="4420" spans="1:23" x14ac:dyDescent="0.25">
      <c r="A4420" t="s">
        <v>1570</v>
      </c>
      <c r="B4420">
        <v>1</v>
      </c>
      <c r="C4420" t="s">
        <v>1569</v>
      </c>
      <c r="D4420" t="s">
        <v>64</v>
      </c>
      <c r="F4420" t="s">
        <v>6199</v>
      </c>
      <c r="G4420">
        <v>5</v>
      </c>
      <c r="H4420" t="s">
        <v>6837</v>
      </c>
      <c r="I4420" t="s">
        <v>1569</v>
      </c>
      <c r="J4420">
        <v>24923</v>
      </c>
      <c r="K4420">
        <v>2</v>
      </c>
      <c r="L4420" t="s">
        <v>8628</v>
      </c>
      <c r="M4420" t="s">
        <v>7833</v>
      </c>
      <c r="N4420">
        <v>23</v>
      </c>
      <c r="O4420" t="s">
        <v>25218</v>
      </c>
      <c r="P4420" t="s">
        <v>64</v>
      </c>
      <c r="S4420">
        <v>2</v>
      </c>
      <c r="T4420" t="s">
        <v>6313</v>
      </c>
      <c r="U4420" t="s">
        <v>2210</v>
      </c>
      <c r="V4420" t="s">
        <v>25219</v>
      </c>
    </row>
    <row r="4421" spans="1:23" x14ac:dyDescent="0.25">
      <c r="A4421" t="s">
        <v>989</v>
      </c>
      <c r="B4421">
        <v>1</v>
      </c>
      <c r="C4421" t="s">
        <v>6410</v>
      </c>
      <c r="D4421" t="s">
        <v>29</v>
      </c>
      <c r="F4421" t="s">
        <v>6231</v>
      </c>
      <c r="G4421">
        <v>10</v>
      </c>
      <c r="H4421" t="s">
        <v>6629</v>
      </c>
      <c r="I4421" t="s">
        <v>6410</v>
      </c>
      <c r="J4421">
        <v>5054</v>
      </c>
      <c r="K4421">
        <v>14</v>
      </c>
      <c r="L4421" t="s">
        <v>10527</v>
      </c>
      <c r="M4421" t="s">
        <v>25220</v>
      </c>
      <c r="N4421">
        <v>37</v>
      </c>
      <c r="O4421" t="s">
        <v>25221</v>
      </c>
      <c r="P4421" t="s">
        <v>29</v>
      </c>
      <c r="R4421">
        <v>9635</v>
      </c>
      <c r="T4421" t="s">
        <v>6249</v>
      </c>
      <c r="V4421" t="s">
        <v>25222</v>
      </c>
      <c r="W4421">
        <v>7798</v>
      </c>
    </row>
    <row r="4422" spans="1:23" x14ac:dyDescent="0.25">
      <c r="A4422" t="s">
        <v>25223</v>
      </c>
      <c r="B4422">
        <v>1</v>
      </c>
      <c r="C4422" t="s">
        <v>25224</v>
      </c>
      <c r="D4422" t="s">
        <v>126</v>
      </c>
      <c r="E4422" t="s">
        <v>25225</v>
      </c>
      <c r="F4422" t="s">
        <v>6199</v>
      </c>
      <c r="G4422">
        <v>48</v>
      </c>
      <c r="H4422" t="s">
        <v>7008</v>
      </c>
      <c r="I4422" t="s">
        <v>25224</v>
      </c>
      <c r="J4422">
        <v>20977</v>
      </c>
      <c r="K4422">
        <v>5</v>
      </c>
      <c r="L4422" t="s">
        <v>8543</v>
      </c>
      <c r="M4422" t="s">
        <v>25226</v>
      </c>
      <c r="N4422">
        <v>29</v>
      </c>
      <c r="O4422" t="s">
        <v>25227</v>
      </c>
      <c r="P4422" t="s">
        <v>126</v>
      </c>
      <c r="R4422">
        <v>4039253</v>
      </c>
      <c r="T4422" t="s">
        <v>6204</v>
      </c>
      <c r="V4422" t="s">
        <v>15830</v>
      </c>
      <c r="W4422">
        <v>31953</v>
      </c>
    </row>
    <row r="4423" spans="1:23" x14ac:dyDescent="0.25">
      <c r="A4423" t="s">
        <v>169</v>
      </c>
      <c r="B4423">
        <v>1</v>
      </c>
      <c r="C4423" t="s">
        <v>5146</v>
      </c>
      <c r="D4423" t="s">
        <v>102</v>
      </c>
      <c r="E4423" t="s">
        <v>25228</v>
      </c>
      <c r="F4423" t="s">
        <v>6199</v>
      </c>
      <c r="G4423">
        <v>84</v>
      </c>
      <c r="H4423" t="s">
        <v>6647</v>
      </c>
      <c r="I4423" t="s">
        <v>5146</v>
      </c>
      <c r="J4423">
        <v>18879</v>
      </c>
      <c r="K4423">
        <v>6</v>
      </c>
      <c r="L4423" t="s">
        <v>7625</v>
      </c>
      <c r="M4423" t="s">
        <v>6598</v>
      </c>
      <c r="N4423">
        <v>28</v>
      </c>
      <c r="O4423" t="s">
        <v>25229</v>
      </c>
      <c r="P4423" t="s">
        <v>102</v>
      </c>
      <c r="R4423">
        <v>3042778</v>
      </c>
      <c r="T4423" t="s">
        <v>6204</v>
      </c>
      <c r="V4423" t="s">
        <v>25230</v>
      </c>
      <c r="W4423">
        <v>30118</v>
      </c>
    </row>
    <row r="4424" spans="1:23" x14ac:dyDescent="0.25">
      <c r="A4424" t="s">
        <v>25231</v>
      </c>
      <c r="B4424">
        <v>1</v>
      </c>
      <c r="C4424" t="s">
        <v>25232</v>
      </c>
      <c r="D4424" t="s">
        <v>126</v>
      </c>
      <c r="F4424" t="s">
        <v>6199</v>
      </c>
      <c r="G4424">
        <v>84</v>
      </c>
      <c r="H4424" t="s">
        <v>7683</v>
      </c>
      <c r="I4424" t="s">
        <v>25232</v>
      </c>
      <c r="J4424">
        <v>26957</v>
      </c>
      <c r="K4424">
        <v>0</v>
      </c>
      <c r="L4424" t="s">
        <v>7861</v>
      </c>
      <c r="M4424" t="s">
        <v>25233</v>
      </c>
      <c r="N4424">
        <v>23</v>
      </c>
      <c r="O4424" t="s">
        <v>25234</v>
      </c>
      <c r="P4424" t="s">
        <v>126</v>
      </c>
      <c r="T4424" t="s">
        <v>6227</v>
      </c>
      <c r="U4424" t="s">
        <v>34</v>
      </c>
      <c r="V4424" t="s">
        <v>25235</v>
      </c>
    </row>
    <row r="4425" spans="1:23" x14ac:dyDescent="0.25">
      <c r="A4425" t="s">
        <v>2286</v>
      </c>
      <c r="B4425">
        <v>1</v>
      </c>
      <c r="C4425" t="s">
        <v>2659</v>
      </c>
      <c r="D4425" t="s">
        <v>126</v>
      </c>
      <c r="F4425" t="s">
        <v>6199</v>
      </c>
      <c r="G4425">
        <v>85</v>
      </c>
      <c r="H4425" t="s">
        <v>6395</v>
      </c>
      <c r="I4425" t="s">
        <v>2659</v>
      </c>
      <c r="J4425">
        <v>25972</v>
      </c>
      <c r="K4425">
        <v>1</v>
      </c>
      <c r="L4425" t="s">
        <v>8789</v>
      </c>
      <c r="M4425" t="s">
        <v>25236</v>
      </c>
      <c r="N4425">
        <v>25</v>
      </c>
      <c r="O4425" t="s">
        <v>25237</v>
      </c>
      <c r="P4425" t="s">
        <v>126</v>
      </c>
      <c r="S4425">
        <v>3</v>
      </c>
      <c r="T4425" t="s">
        <v>6227</v>
      </c>
      <c r="U4425" t="s">
        <v>2233</v>
      </c>
      <c r="V4425" t="s">
        <v>20969</v>
      </c>
    </row>
    <row r="4426" spans="1:23" x14ac:dyDescent="0.25">
      <c r="A4426" t="s">
        <v>25238</v>
      </c>
      <c r="B4426">
        <v>1</v>
      </c>
      <c r="C4426" t="s">
        <v>25239</v>
      </c>
      <c r="D4426" t="s">
        <v>29</v>
      </c>
      <c r="F4426" t="s">
        <v>6231</v>
      </c>
      <c r="G4426">
        <v>3</v>
      </c>
      <c r="H4426" t="s">
        <v>6239</v>
      </c>
      <c r="I4426" t="s">
        <v>25239</v>
      </c>
      <c r="J4426">
        <v>11952</v>
      </c>
      <c r="K4426">
        <v>11</v>
      </c>
      <c r="L4426" t="s">
        <v>6843</v>
      </c>
      <c r="M4426" t="s">
        <v>25240</v>
      </c>
      <c r="N4426">
        <v>37</v>
      </c>
      <c r="O4426" t="s">
        <v>25241</v>
      </c>
      <c r="P4426" t="s">
        <v>29</v>
      </c>
      <c r="R4426">
        <v>4480</v>
      </c>
      <c r="T4426" t="s">
        <v>6371</v>
      </c>
      <c r="V4426" t="s">
        <v>25242</v>
      </c>
      <c r="W4426">
        <v>6358</v>
      </c>
    </row>
    <row r="4427" spans="1:23" x14ac:dyDescent="0.25">
      <c r="A4427" t="s">
        <v>25243</v>
      </c>
      <c r="B4427">
        <v>1</v>
      </c>
      <c r="C4427" t="s">
        <v>25244</v>
      </c>
      <c r="D4427" t="s">
        <v>29</v>
      </c>
      <c r="E4427" t="s">
        <v>25245</v>
      </c>
      <c r="F4427" t="s">
        <v>6199</v>
      </c>
      <c r="G4427">
        <v>5</v>
      </c>
      <c r="H4427" t="s">
        <v>6239</v>
      </c>
      <c r="I4427" t="s">
        <v>25244</v>
      </c>
      <c r="J4427">
        <v>20703</v>
      </c>
      <c r="K4427">
        <v>8</v>
      </c>
      <c r="L4427" t="s">
        <v>6625</v>
      </c>
      <c r="M4427" t="s">
        <v>25246</v>
      </c>
      <c r="N4427">
        <v>30</v>
      </c>
      <c r="O4427" t="s">
        <v>25247</v>
      </c>
      <c r="P4427" t="s">
        <v>29</v>
      </c>
      <c r="R4427">
        <v>3124092</v>
      </c>
      <c r="T4427" t="s">
        <v>6219</v>
      </c>
      <c r="V4427" t="s">
        <v>25248</v>
      </c>
      <c r="W4427">
        <v>31803</v>
      </c>
    </row>
    <row r="4428" spans="1:23" x14ac:dyDescent="0.25">
      <c r="A4428" t="s">
        <v>25249</v>
      </c>
      <c r="B4428">
        <v>1</v>
      </c>
      <c r="C4428" t="s">
        <v>25250</v>
      </c>
      <c r="D4428" t="s">
        <v>102</v>
      </c>
      <c r="F4428" t="s">
        <v>6199</v>
      </c>
      <c r="G4428">
        <v>0</v>
      </c>
      <c r="H4428" t="s">
        <v>6976</v>
      </c>
      <c r="I4428" t="s">
        <v>25250</v>
      </c>
      <c r="K4428">
        <v>1</v>
      </c>
      <c r="L4428" t="s">
        <v>25251</v>
      </c>
      <c r="M4428" t="s">
        <v>17409</v>
      </c>
      <c r="N4428">
        <v>25</v>
      </c>
      <c r="O4428" t="s">
        <v>25252</v>
      </c>
      <c r="P4428" t="s">
        <v>102</v>
      </c>
      <c r="T4428" t="s">
        <v>6346</v>
      </c>
      <c r="V4428" t="s">
        <v>13511</v>
      </c>
    </row>
    <row r="4429" spans="1:23" x14ac:dyDescent="0.25">
      <c r="A4429" t="s">
        <v>25253</v>
      </c>
      <c r="B4429">
        <v>1</v>
      </c>
      <c r="C4429" t="s">
        <v>25254</v>
      </c>
      <c r="D4429" t="s">
        <v>126</v>
      </c>
      <c r="F4429" t="s">
        <v>6199</v>
      </c>
      <c r="G4429">
        <v>86</v>
      </c>
      <c r="H4429" t="s">
        <v>6753</v>
      </c>
      <c r="I4429" t="s">
        <v>25254</v>
      </c>
      <c r="K4429">
        <v>2</v>
      </c>
      <c r="L4429" t="s">
        <v>25255</v>
      </c>
      <c r="M4429" t="s">
        <v>25256</v>
      </c>
      <c r="N4429">
        <v>26</v>
      </c>
      <c r="O4429" t="s">
        <v>25257</v>
      </c>
      <c r="P4429" t="s">
        <v>126</v>
      </c>
      <c r="T4429" t="s">
        <v>6227</v>
      </c>
      <c r="V4429" t="s">
        <v>21642</v>
      </c>
    </row>
    <row r="4430" spans="1:23" x14ac:dyDescent="0.25">
      <c r="A4430" t="s">
        <v>25258</v>
      </c>
      <c r="B4430">
        <v>1</v>
      </c>
      <c r="C4430" t="s">
        <v>25259</v>
      </c>
      <c r="D4430" t="s">
        <v>29</v>
      </c>
      <c r="F4430" t="s">
        <v>6199</v>
      </c>
      <c r="G4430">
        <v>18</v>
      </c>
      <c r="H4430" t="s">
        <v>6658</v>
      </c>
      <c r="I4430" t="s">
        <v>25259</v>
      </c>
      <c r="J4430">
        <v>28142</v>
      </c>
      <c r="K4430">
        <v>0</v>
      </c>
      <c r="L4430" t="s">
        <v>8489</v>
      </c>
      <c r="M4430" t="s">
        <v>25260</v>
      </c>
      <c r="N4430">
        <v>22</v>
      </c>
      <c r="O4430" t="s">
        <v>25261</v>
      </c>
      <c r="P4430" t="s">
        <v>29</v>
      </c>
      <c r="T4430" t="s">
        <v>6355</v>
      </c>
      <c r="U4430" t="s">
        <v>2244</v>
      </c>
      <c r="V4430" t="s">
        <v>25262</v>
      </c>
    </row>
    <row r="4431" spans="1:23" x14ac:dyDescent="0.25">
      <c r="A4431" t="s">
        <v>25263</v>
      </c>
      <c r="B4431">
        <v>1</v>
      </c>
      <c r="C4431" t="s">
        <v>25264</v>
      </c>
      <c r="D4431" t="s">
        <v>29</v>
      </c>
      <c r="F4431" t="s">
        <v>6199</v>
      </c>
      <c r="H4431" t="s">
        <v>6724</v>
      </c>
      <c r="I4431" t="s">
        <v>25264</v>
      </c>
      <c r="K4431">
        <v>1</v>
      </c>
      <c r="L4431" t="s">
        <v>13072</v>
      </c>
      <c r="M4431" t="s">
        <v>6270</v>
      </c>
      <c r="O4431" t="s">
        <v>25265</v>
      </c>
      <c r="P4431" t="s">
        <v>29</v>
      </c>
      <c r="T4431" t="s">
        <v>6219</v>
      </c>
    </row>
    <row r="4432" spans="1:23" x14ac:dyDescent="0.25">
      <c r="A4432" t="s">
        <v>25266</v>
      </c>
      <c r="B4432">
        <v>1</v>
      </c>
      <c r="C4432" t="s">
        <v>25267</v>
      </c>
      <c r="D4432" t="s">
        <v>102</v>
      </c>
      <c r="F4432" t="s">
        <v>6199</v>
      </c>
      <c r="G4432">
        <v>82</v>
      </c>
      <c r="H4432" t="s">
        <v>6342</v>
      </c>
      <c r="I4432" t="s">
        <v>25267</v>
      </c>
      <c r="J4432">
        <v>25983</v>
      </c>
      <c r="K4432">
        <v>1</v>
      </c>
      <c r="L4432" t="s">
        <v>6948</v>
      </c>
      <c r="M4432" t="s">
        <v>25268</v>
      </c>
      <c r="N4432">
        <v>24</v>
      </c>
      <c r="O4432" t="s">
        <v>25269</v>
      </c>
      <c r="P4432" t="s">
        <v>102</v>
      </c>
      <c r="T4432" t="s">
        <v>6204</v>
      </c>
      <c r="U4432" t="s">
        <v>28</v>
      </c>
      <c r="V4432" t="s">
        <v>25270</v>
      </c>
    </row>
    <row r="4433" spans="1:23" x14ac:dyDescent="0.25">
      <c r="A4433" t="s">
        <v>25271</v>
      </c>
      <c r="B4433">
        <v>1</v>
      </c>
      <c r="C4433" t="s">
        <v>25272</v>
      </c>
      <c r="D4433" t="s">
        <v>102</v>
      </c>
      <c r="F4433" t="s">
        <v>6199</v>
      </c>
      <c r="G4433">
        <v>19</v>
      </c>
      <c r="H4433" t="s">
        <v>5451</v>
      </c>
      <c r="I4433" t="s">
        <v>25272</v>
      </c>
      <c r="J4433">
        <v>26964</v>
      </c>
      <c r="K4433">
        <v>0</v>
      </c>
      <c r="L4433" t="s">
        <v>14371</v>
      </c>
      <c r="M4433" t="s">
        <v>7346</v>
      </c>
      <c r="N4433">
        <v>22</v>
      </c>
      <c r="O4433" t="s">
        <v>25273</v>
      </c>
      <c r="P4433" t="s">
        <v>102</v>
      </c>
      <c r="T4433" t="s">
        <v>6313</v>
      </c>
      <c r="U4433" t="s">
        <v>34</v>
      </c>
      <c r="V4433" t="s">
        <v>25274</v>
      </c>
    </row>
    <row r="4434" spans="1:23" x14ac:dyDescent="0.25">
      <c r="A4434" t="s">
        <v>25275</v>
      </c>
      <c r="B4434">
        <v>1</v>
      </c>
      <c r="C4434" t="s">
        <v>25276</v>
      </c>
      <c r="D4434" t="s">
        <v>64</v>
      </c>
      <c r="F4434" t="s">
        <v>6199</v>
      </c>
      <c r="H4434" t="s">
        <v>6232</v>
      </c>
      <c r="I4434" t="s">
        <v>25276</v>
      </c>
      <c r="J4434">
        <v>28389</v>
      </c>
      <c r="K4434">
        <v>0</v>
      </c>
      <c r="L4434" t="s">
        <v>6018</v>
      </c>
      <c r="M4434" t="s">
        <v>25277</v>
      </c>
      <c r="O4434" t="s">
        <v>25278</v>
      </c>
      <c r="P4434" t="s">
        <v>64</v>
      </c>
      <c r="T4434" t="s">
        <v>6264</v>
      </c>
    </row>
    <row r="4435" spans="1:23" x14ac:dyDescent="0.25">
      <c r="A4435" t="s">
        <v>25279</v>
      </c>
      <c r="B4435">
        <v>1</v>
      </c>
      <c r="C4435" t="s">
        <v>25280</v>
      </c>
      <c r="D4435" t="s">
        <v>126</v>
      </c>
      <c r="E4435" t="s">
        <v>25281</v>
      </c>
      <c r="F4435" t="s">
        <v>6199</v>
      </c>
      <c r="G4435">
        <v>80</v>
      </c>
      <c r="H4435" t="s">
        <v>9379</v>
      </c>
      <c r="I4435" t="s">
        <v>25280</v>
      </c>
      <c r="J4435">
        <v>20228</v>
      </c>
      <c r="K4435">
        <v>4</v>
      </c>
      <c r="L4435" t="s">
        <v>8850</v>
      </c>
      <c r="M4435" t="s">
        <v>25282</v>
      </c>
      <c r="N4435">
        <v>27</v>
      </c>
      <c r="O4435" t="s">
        <v>25283</v>
      </c>
      <c r="P4435" t="s">
        <v>126</v>
      </c>
      <c r="R4435">
        <v>3052991</v>
      </c>
      <c r="T4435" t="s">
        <v>6363</v>
      </c>
      <c r="V4435" t="s">
        <v>18929</v>
      </c>
      <c r="W4435">
        <v>31346</v>
      </c>
    </row>
    <row r="4436" spans="1:23" x14ac:dyDescent="0.25">
      <c r="A4436" t="s">
        <v>986</v>
      </c>
      <c r="B4436">
        <v>1</v>
      </c>
      <c r="C4436" t="s">
        <v>25284</v>
      </c>
      <c r="D4436" t="s">
        <v>29</v>
      </c>
      <c r="F4436" t="s">
        <v>6231</v>
      </c>
      <c r="G4436">
        <v>13</v>
      </c>
      <c r="H4436" t="s">
        <v>6462</v>
      </c>
      <c r="I4436" t="s">
        <v>25284</v>
      </c>
      <c r="J4436">
        <v>11992</v>
      </c>
      <c r="K4436">
        <v>18</v>
      </c>
      <c r="L4436" t="s">
        <v>15588</v>
      </c>
      <c r="M4436" t="s">
        <v>7640</v>
      </c>
      <c r="N4436">
        <v>40</v>
      </c>
      <c r="O4436" t="s">
        <v>25285</v>
      </c>
      <c r="P4436" t="s">
        <v>29</v>
      </c>
      <c r="R4436">
        <v>4260</v>
      </c>
      <c r="T4436" t="s">
        <v>6757</v>
      </c>
      <c r="V4436" t="s">
        <v>25286</v>
      </c>
      <c r="W4436">
        <v>6169</v>
      </c>
    </row>
    <row r="4437" spans="1:23" x14ac:dyDescent="0.25">
      <c r="A4437" t="s">
        <v>25287</v>
      </c>
      <c r="B4437">
        <v>1</v>
      </c>
      <c r="C4437" t="s">
        <v>25288</v>
      </c>
      <c r="D4437" t="s">
        <v>102</v>
      </c>
      <c r="F4437" t="s">
        <v>6199</v>
      </c>
      <c r="G4437">
        <v>0</v>
      </c>
      <c r="H4437" t="s">
        <v>6416</v>
      </c>
      <c r="I4437" t="s">
        <v>25288</v>
      </c>
      <c r="J4437">
        <v>22328</v>
      </c>
      <c r="K4437">
        <v>2</v>
      </c>
      <c r="L4437" t="s">
        <v>6240</v>
      </c>
      <c r="M4437" t="s">
        <v>19193</v>
      </c>
      <c r="N4437">
        <v>25</v>
      </c>
      <c r="O4437" t="s">
        <v>25289</v>
      </c>
      <c r="P4437" t="s">
        <v>102</v>
      </c>
      <c r="R4437">
        <v>3929652</v>
      </c>
      <c r="T4437" t="s">
        <v>6446</v>
      </c>
      <c r="V4437" t="s">
        <v>13467</v>
      </c>
      <c r="W4437">
        <v>33298</v>
      </c>
    </row>
    <row r="4438" spans="1:23" x14ac:dyDescent="0.25">
      <c r="A4438" t="s">
        <v>25290</v>
      </c>
      <c r="B4438">
        <v>1</v>
      </c>
      <c r="C4438" t="s">
        <v>25291</v>
      </c>
      <c r="D4438" t="s">
        <v>102</v>
      </c>
      <c r="F4438" t="s">
        <v>6199</v>
      </c>
      <c r="G4438">
        <v>17</v>
      </c>
      <c r="H4438" t="s">
        <v>6414</v>
      </c>
      <c r="I4438" t="s">
        <v>25291</v>
      </c>
      <c r="J4438">
        <v>25933</v>
      </c>
      <c r="K4438">
        <v>0</v>
      </c>
      <c r="L4438" t="s">
        <v>6801</v>
      </c>
      <c r="M4438" t="s">
        <v>25292</v>
      </c>
      <c r="N4438">
        <v>23</v>
      </c>
      <c r="O4438" t="s">
        <v>25293</v>
      </c>
      <c r="P4438" t="s">
        <v>102</v>
      </c>
      <c r="T4438" t="s">
        <v>6313</v>
      </c>
      <c r="V4438" t="s">
        <v>25294</v>
      </c>
    </row>
    <row r="4439" spans="1:23" x14ac:dyDescent="0.25">
      <c r="A4439" t="s">
        <v>25295</v>
      </c>
      <c r="B4439">
        <v>1</v>
      </c>
      <c r="C4439" t="s">
        <v>25296</v>
      </c>
      <c r="D4439" t="s">
        <v>102</v>
      </c>
      <c r="F4439" t="s">
        <v>6199</v>
      </c>
      <c r="G4439">
        <v>85</v>
      </c>
      <c r="H4439" t="s">
        <v>6328</v>
      </c>
      <c r="I4439" t="s">
        <v>25296</v>
      </c>
      <c r="J4439">
        <v>23467</v>
      </c>
      <c r="K4439">
        <v>3</v>
      </c>
      <c r="L4439" t="s">
        <v>7800</v>
      </c>
      <c r="M4439" t="s">
        <v>25297</v>
      </c>
      <c r="N4439">
        <v>25</v>
      </c>
      <c r="O4439" t="s">
        <v>25298</v>
      </c>
      <c r="P4439" t="s">
        <v>102</v>
      </c>
      <c r="T4439" t="s">
        <v>6264</v>
      </c>
      <c r="U4439" t="s">
        <v>54</v>
      </c>
      <c r="V4439" t="s">
        <v>25299</v>
      </c>
    </row>
    <row r="4440" spans="1:23" x14ac:dyDescent="0.25">
      <c r="A4440" t="s">
        <v>100</v>
      </c>
      <c r="B4440">
        <v>1</v>
      </c>
      <c r="C4440" t="s">
        <v>5174</v>
      </c>
      <c r="D4440" t="s">
        <v>64</v>
      </c>
      <c r="E4440" t="s">
        <v>25300</v>
      </c>
      <c r="F4440" t="s">
        <v>6199</v>
      </c>
      <c r="G4440">
        <v>20</v>
      </c>
      <c r="H4440" t="s">
        <v>6296</v>
      </c>
      <c r="I4440" t="s">
        <v>5174</v>
      </c>
      <c r="J4440">
        <v>18872</v>
      </c>
      <c r="K4440">
        <v>8</v>
      </c>
      <c r="L4440" t="s">
        <v>25301</v>
      </c>
      <c r="M4440" t="s">
        <v>7754</v>
      </c>
      <c r="N4440">
        <v>29</v>
      </c>
      <c r="O4440" t="s">
        <v>25302</v>
      </c>
      <c r="P4440" t="s">
        <v>64</v>
      </c>
      <c r="R4440">
        <v>3116593</v>
      </c>
      <c r="T4440" t="s">
        <v>6313</v>
      </c>
      <c r="V4440" t="s">
        <v>14431</v>
      </c>
      <c r="W4440">
        <v>30154</v>
      </c>
    </row>
    <row r="4441" spans="1:23" x14ac:dyDescent="0.25">
      <c r="A4441" t="s">
        <v>25303</v>
      </c>
      <c r="B4441">
        <v>1</v>
      </c>
      <c r="C4441" t="s">
        <v>25304</v>
      </c>
      <c r="D4441" t="s">
        <v>64</v>
      </c>
      <c r="F4441" t="s">
        <v>6199</v>
      </c>
      <c r="G4441">
        <v>23</v>
      </c>
      <c r="H4441" t="s">
        <v>6215</v>
      </c>
      <c r="I4441" t="s">
        <v>25304</v>
      </c>
      <c r="J4441">
        <v>26414</v>
      </c>
      <c r="K4441">
        <v>1</v>
      </c>
      <c r="L4441" t="s">
        <v>25305</v>
      </c>
      <c r="M4441" t="s">
        <v>9147</v>
      </c>
      <c r="N4441">
        <v>24</v>
      </c>
      <c r="O4441" t="s">
        <v>25306</v>
      </c>
      <c r="P4441" t="s">
        <v>64</v>
      </c>
      <c r="T4441" t="s">
        <v>6219</v>
      </c>
      <c r="U4441" t="s">
        <v>2268</v>
      </c>
      <c r="V4441" t="s">
        <v>6319</v>
      </c>
    </row>
    <row r="4442" spans="1:23" x14ac:dyDescent="0.25">
      <c r="A4442" t="s">
        <v>25307</v>
      </c>
      <c r="B4442">
        <v>1</v>
      </c>
      <c r="C4442" t="s">
        <v>25308</v>
      </c>
      <c r="D4442" t="s">
        <v>31</v>
      </c>
      <c r="F4442" t="s">
        <v>6199</v>
      </c>
      <c r="G4442">
        <v>34</v>
      </c>
      <c r="H4442" t="s">
        <v>6296</v>
      </c>
      <c r="I4442" t="s">
        <v>25308</v>
      </c>
      <c r="J4442">
        <v>28396</v>
      </c>
      <c r="K4442">
        <v>0</v>
      </c>
      <c r="L4442" t="s">
        <v>25309</v>
      </c>
      <c r="M4442" t="s">
        <v>25310</v>
      </c>
      <c r="O4442" t="s">
        <v>25311</v>
      </c>
      <c r="P4442" t="s">
        <v>31</v>
      </c>
      <c r="T4442" t="s">
        <v>6212</v>
      </c>
      <c r="U4442" t="s">
        <v>2236</v>
      </c>
    </row>
    <row r="4443" spans="1:23" x14ac:dyDescent="0.25">
      <c r="A4443" t="s">
        <v>25312</v>
      </c>
      <c r="B4443">
        <v>1</v>
      </c>
      <c r="C4443" t="s">
        <v>25313</v>
      </c>
      <c r="D4443" t="s">
        <v>102</v>
      </c>
      <c r="F4443" t="s">
        <v>6231</v>
      </c>
      <c r="G4443">
        <v>0</v>
      </c>
      <c r="H4443" t="s">
        <v>6232</v>
      </c>
      <c r="I4443" t="s">
        <v>25313</v>
      </c>
      <c r="K4443">
        <v>1</v>
      </c>
      <c r="L4443" t="s">
        <v>7443</v>
      </c>
      <c r="M4443" t="s">
        <v>25314</v>
      </c>
      <c r="N4443">
        <v>24</v>
      </c>
      <c r="O4443" t="s">
        <v>25315</v>
      </c>
      <c r="P4443" t="s">
        <v>102</v>
      </c>
      <c r="T4443" t="s">
        <v>6212</v>
      </c>
      <c r="V4443" t="s">
        <v>9795</v>
      </c>
    </row>
    <row r="4444" spans="1:23" x14ac:dyDescent="0.25">
      <c r="A4444" t="s">
        <v>25316</v>
      </c>
      <c r="B4444">
        <v>1</v>
      </c>
      <c r="C4444" t="s">
        <v>25317</v>
      </c>
      <c r="D4444" t="s">
        <v>64</v>
      </c>
      <c r="F4444" t="s">
        <v>6199</v>
      </c>
      <c r="G4444">
        <v>36</v>
      </c>
      <c r="H4444" t="s">
        <v>6239</v>
      </c>
      <c r="I4444" t="s">
        <v>25317</v>
      </c>
      <c r="J4444">
        <v>28328</v>
      </c>
      <c r="K4444">
        <v>0</v>
      </c>
      <c r="L4444" t="s">
        <v>16053</v>
      </c>
      <c r="M4444" t="s">
        <v>25318</v>
      </c>
      <c r="N4444">
        <v>22</v>
      </c>
      <c r="O4444" t="s">
        <v>25319</v>
      </c>
      <c r="P4444" t="s">
        <v>64</v>
      </c>
      <c r="T4444" t="s">
        <v>6264</v>
      </c>
      <c r="V4444" t="s">
        <v>25320</v>
      </c>
    </row>
    <row r="4445" spans="1:23" x14ac:dyDescent="0.25">
      <c r="A4445" t="s">
        <v>507</v>
      </c>
      <c r="B4445">
        <v>1</v>
      </c>
      <c r="C4445" t="s">
        <v>2768</v>
      </c>
      <c r="D4445" t="s">
        <v>102</v>
      </c>
      <c r="E4445" t="s">
        <v>25321</v>
      </c>
      <c r="F4445" t="s">
        <v>6199</v>
      </c>
      <c r="G4445">
        <v>84</v>
      </c>
      <c r="H4445" t="s">
        <v>6232</v>
      </c>
      <c r="I4445" t="s">
        <v>2768</v>
      </c>
      <c r="J4445">
        <v>19922</v>
      </c>
      <c r="K4445">
        <v>8</v>
      </c>
      <c r="L4445" t="s">
        <v>7570</v>
      </c>
      <c r="M4445" t="s">
        <v>10939</v>
      </c>
      <c r="N4445">
        <v>30</v>
      </c>
      <c r="O4445" t="s">
        <v>25322</v>
      </c>
      <c r="P4445" t="s">
        <v>102</v>
      </c>
      <c r="R4445">
        <v>3118892</v>
      </c>
      <c r="S4445">
        <v>6</v>
      </c>
      <c r="T4445" t="s">
        <v>6212</v>
      </c>
      <c r="U4445" t="s">
        <v>2219</v>
      </c>
      <c r="V4445" t="s">
        <v>25323</v>
      </c>
      <c r="W4445">
        <v>31114</v>
      </c>
    </row>
    <row r="4446" spans="1:23" x14ac:dyDescent="0.25">
      <c r="A4446" t="s">
        <v>25324</v>
      </c>
      <c r="B4446">
        <v>1</v>
      </c>
      <c r="C4446" t="s">
        <v>25325</v>
      </c>
      <c r="D4446" t="s">
        <v>6610</v>
      </c>
      <c r="F4446" t="s">
        <v>6199</v>
      </c>
      <c r="G4446">
        <v>32</v>
      </c>
      <c r="H4446" t="s">
        <v>6860</v>
      </c>
      <c r="I4446" t="s">
        <v>25325</v>
      </c>
      <c r="J4446">
        <v>23568</v>
      </c>
      <c r="K4446">
        <v>4</v>
      </c>
      <c r="L4446" t="s">
        <v>16818</v>
      </c>
      <c r="M4446" t="s">
        <v>19005</v>
      </c>
      <c r="N4446">
        <v>27</v>
      </c>
      <c r="O4446" t="s">
        <v>25326</v>
      </c>
      <c r="P4446" t="s">
        <v>6610</v>
      </c>
      <c r="T4446" t="s">
        <v>6227</v>
      </c>
      <c r="V4446" t="s">
        <v>14245</v>
      </c>
    </row>
    <row r="4447" spans="1:23" x14ac:dyDescent="0.25">
      <c r="A4447" t="s">
        <v>921</v>
      </c>
      <c r="B4447">
        <v>1</v>
      </c>
      <c r="C4447" t="s">
        <v>25327</v>
      </c>
      <c r="D4447" t="s">
        <v>64</v>
      </c>
      <c r="F4447" t="s">
        <v>6231</v>
      </c>
      <c r="G4447">
        <v>27</v>
      </c>
      <c r="H4447" t="s">
        <v>6868</v>
      </c>
      <c r="I4447" t="s">
        <v>25327</v>
      </c>
      <c r="J4447">
        <v>16626</v>
      </c>
      <c r="K4447">
        <v>6</v>
      </c>
      <c r="L4447" t="s">
        <v>9936</v>
      </c>
      <c r="M4447" t="s">
        <v>9474</v>
      </c>
      <c r="N4447">
        <v>27</v>
      </c>
      <c r="O4447" t="s">
        <v>25328</v>
      </c>
      <c r="P4447" t="s">
        <v>64</v>
      </c>
      <c r="R4447">
        <v>16784</v>
      </c>
      <c r="T4447" t="s">
        <v>6256</v>
      </c>
      <c r="V4447" t="s">
        <v>25196</v>
      </c>
      <c r="W4447">
        <v>27603</v>
      </c>
    </row>
    <row r="4448" spans="1:23" x14ac:dyDescent="0.25">
      <c r="A4448" t="s">
        <v>25329</v>
      </c>
      <c r="B4448">
        <v>1</v>
      </c>
      <c r="C4448" t="s">
        <v>25330</v>
      </c>
      <c r="D4448" t="s">
        <v>102</v>
      </c>
      <c r="F4448" t="s">
        <v>6231</v>
      </c>
      <c r="G4448">
        <v>82</v>
      </c>
      <c r="H4448" t="s">
        <v>6421</v>
      </c>
      <c r="I4448" t="s">
        <v>25330</v>
      </c>
      <c r="J4448">
        <v>18490</v>
      </c>
      <c r="K4448">
        <v>0</v>
      </c>
      <c r="L4448" t="s">
        <v>15382</v>
      </c>
      <c r="M4448" t="s">
        <v>6330</v>
      </c>
      <c r="N4448">
        <v>26</v>
      </c>
      <c r="O4448" t="s">
        <v>25331</v>
      </c>
      <c r="P4448" t="s">
        <v>102</v>
      </c>
      <c r="R4448">
        <v>3124785</v>
      </c>
      <c r="T4448" t="s">
        <v>6385</v>
      </c>
      <c r="V4448" t="s">
        <v>25332</v>
      </c>
      <c r="W4448">
        <v>29704</v>
      </c>
    </row>
    <row r="4449" spans="1:23" x14ac:dyDescent="0.25">
      <c r="A4449" t="s">
        <v>2452</v>
      </c>
      <c r="B4449">
        <v>1</v>
      </c>
      <c r="C4449" t="s">
        <v>2776</v>
      </c>
      <c r="D4449" t="s">
        <v>102</v>
      </c>
      <c r="F4449" t="s">
        <v>6199</v>
      </c>
      <c r="G4449">
        <v>13</v>
      </c>
      <c r="H4449" t="s">
        <v>6392</v>
      </c>
      <c r="I4449" t="s">
        <v>2776</v>
      </c>
      <c r="J4449">
        <v>24952</v>
      </c>
      <c r="K4449">
        <v>2</v>
      </c>
      <c r="L4449" t="s">
        <v>25333</v>
      </c>
      <c r="M4449" t="s">
        <v>19193</v>
      </c>
      <c r="N4449">
        <v>24</v>
      </c>
      <c r="O4449" t="s">
        <v>25334</v>
      </c>
      <c r="P4449" t="s">
        <v>102</v>
      </c>
      <c r="Q4449" t="s">
        <v>6411</v>
      </c>
      <c r="T4449" t="s">
        <v>6219</v>
      </c>
      <c r="V4449" t="s">
        <v>25335</v>
      </c>
    </row>
    <row r="4450" spans="1:23" x14ac:dyDescent="0.25">
      <c r="A4450" t="s">
        <v>25336</v>
      </c>
      <c r="B4450">
        <v>1</v>
      </c>
      <c r="C4450" t="s">
        <v>25337</v>
      </c>
      <c r="D4450" t="s">
        <v>102</v>
      </c>
      <c r="F4450" t="s">
        <v>6199</v>
      </c>
      <c r="H4450" t="s">
        <v>6739</v>
      </c>
      <c r="I4450" t="s">
        <v>25337</v>
      </c>
      <c r="K4450">
        <v>1</v>
      </c>
      <c r="L4450" t="s">
        <v>7832</v>
      </c>
      <c r="M4450" t="s">
        <v>6317</v>
      </c>
      <c r="N4450">
        <v>23</v>
      </c>
      <c r="O4450" t="s">
        <v>25338</v>
      </c>
      <c r="P4450" t="s">
        <v>102</v>
      </c>
      <c r="T4450" t="s">
        <v>6212</v>
      </c>
      <c r="V4450" t="s">
        <v>25339</v>
      </c>
    </row>
    <row r="4451" spans="1:23" x14ac:dyDescent="0.25">
      <c r="A4451" t="s">
        <v>1572</v>
      </c>
      <c r="B4451">
        <v>1</v>
      </c>
      <c r="C4451" t="s">
        <v>1571</v>
      </c>
      <c r="D4451" t="s">
        <v>102</v>
      </c>
      <c r="F4451" t="s">
        <v>6199</v>
      </c>
      <c r="G4451">
        <v>3</v>
      </c>
      <c r="H4451" t="s">
        <v>15116</v>
      </c>
      <c r="I4451" t="s">
        <v>1571</v>
      </c>
      <c r="J4451">
        <v>23162</v>
      </c>
      <c r="K4451">
        <v>3</v>
      </c>
      <c r="L4451" t="s">
        <v>7095</v>
      </c>
      <c r="M4451" t="s">
        <v>6580</v>
      </c>
      <c r="N4451">
        <v>24</v>
      </c>
      <c r="O4451" t="s">
        <v>25340</v>
      </c>
      <c r="P4451" t="s">
        <v>102</v>
      </c>
      <c r="S4451">
        <v>2</v>
      </c>
      <c r="T4451" t="s">
        <v>6346</v>
      </c>
      <c r="U4451" t="s">
        <v>2209</v>
      </c>
      <c r="V4451" t="s">
        <v>25341</v>
      </c>
    </row>
    <row r="4452" spans="1:23" x14ac:dyDescent="0.25">
      <c r="A4452" t="s">
        <v>25342</v>
      </c>
      <c r="B4452">
        <v>1</v>
      </c>
      <c r="C4452" t="s">
        <v>25343</v>
      </c>
      <c r="D4452" t="s">
        <v>31</v>
      </c>
      <c r="F4452" t="s">
        <v>6231</v>
      </c>
      <c r="G4452">
        <v>5</v>
      </c>
      <c r="H4452" t="s">
        <v>7860</v>
      </c>
      <c r="I4452" t="s">
        <v>25343</v>
      </c>
      <c r="J4452">
        <v>17302</v>
      </c>
      <c r="K4452">
        <v>1</v>
      </c>
      <c r="L4452" t="s">
        <v>11327</v>
      </c>
      <c r="M4452" t="s">
        <v>25344</v>
      </c>
      <c r="N4452">
        <v>25</v>
      </c>
      <c r="O4452" t="s">
        <v>25345</v>
      </c>
      <c r="P4452" t="s">
        <v>31</v>
      </c>
      <c r="R4452">
        <v>3165701</v>
      </c>
      <c r="T4452" t="s">
        <v>7359</v>
      </c>
      <c r="V4452" t="s">
        <v>25346</v>
      </c>
      <c r="W4452">
        <v>28976</v>
      </c>
    </row>
    <row r="4453" spans="1:23" x14ac:dyDescent="0.25">
      <c r="A4453" t="s">
        <v>25347</v>
      </c>
      <c r="B4453">
        <v>1</v>
      </c>
      <c r="C4453" t="s">
        <v>25348</v>
      </c>
      <c r="D4453" t="s">
        <v>64</v>
      </c>
      <c r="F4453" t="s">
        <v>6199</v>
      </c>
      <c r="G4453">
        <v>30</v>
      </c>
      <c r="H4453" t="s">
        <v>6296</v>
      </c>
      <c r="I4453" t="s">
        <v>25348</v>
      </c>
      <c r="K4453">
        <v>2</v>
      </c>
      <c r="L4453" t="s">
        <v>9297</v>
      </c>
      <c r="M4453" t="s">
        <v>25349</v>
      </c>
      <c r="N4453">
        <v>24</v>
      </c>
      <c r="O4453" t="s">
        <v>25350</v>
      </c>
      <c r="P4453" t="s">
        <v>64</v>
      </c>
      <c r="T4453" t="s">
        <v>6313</v>
      </c>
      <c r="V4453" t="s">
        <v>25351</v>
      </c>
    </row>
    <row r="4454" spans="1:23" x14ac:dyDescent="0.25">
      <c r="A4454" t="s">
        <v>270</v>
      </c>
      <c r="B4454">
        <v>1</v>
      </c>
      <c r="C4454" t="s">
        <v>25352</v>
      </c>
      <c r="D4454" t="s">
        <v>102</v>
      </c>
      <c r="E4454" t="s">
        <v>25353</v>
      </c>
      <c r="F4454" t="s">
        <v>6231</v>
      </c>
      <c r="G4454">
        <v>12</v>
      </c>
      <c r="H4454" t="s">
        <v>6697</v>
      </c>
      <c r="I4454" t="s">
        <v>25352</v>
      </c>
      <c r="J4454">
        <v>13957</v>
      </c>
      <c r="K4454">
        <v>10</v>
      </c>
      <c r="L4454" t="s">
        <v>6463</v>
      </c>
      <c r="M4454" t="s">
        <v>7833</v>
      </c>
      <c r="N4454">
        <v>32</v>
      </c>
      <c r="O4454" t="s">
        <v>25354</v>
      </c>
      <c r="P4454" t="s">
        <v>102</v>
      </c>
      <c r="R4454">
        <v>14909</v>
      </c>
      <c r="T4454" t="s">
        <v>6313</v>
      </c>
      <c r="V4454" t="s">
        <v>25355</v>
      </c>
      <c r="W4454">
        <v>25730</v>
      </c>
    </row>
    <row r="4455" spans="1:23" x14ac:dyDescent="0.25">
      <c r="A4455" t="s">
        <v>25356</v>
      </c>
      <c r="B4455">
        <v>1</v>
      </c>
      <c r="C4455" t="s">
        <v>25357</v>
      </c>
      <c r="D4455" t="s">
        <v>6610</v>
      </c>
      <c r="E4455" t="s">
        <v>25358</v>
      </c>
      <c r="F4455" t="s">
        <v>6199</v>
      </c>
      <c r="G4455">
        <v>7</v>
      </c>
      <c r="H4455" t="s">
        <v>6215</v>
      </c>
      <c r="I4455" t="s">
        <v>25357</v>
      </c>
      <c r="J4455">
        <v>9201</v>
      </c>
      <c r="K4455">
        <v>17</v>
      </c>
      <c r="L4455" t="s">
        <v>6452</v>
      </c>
      <c r="M4455" t="s">
        <v>25359</v>
      </c>
      <c r="N4455">
        <v>39</v>
      </c>
      <c r="O4455" t="s">
        <v>25360</v>
      </c>
      <c r="P4455" t="s">
        <v>6610</v>
      </c>
      <c r="R4455">
        <v>12701</v>
      </c>
      <c r="T4455" t="s">
        <v>6227</v>
      </c>
      <c r="V4455" t="s">
        <v>25361</v>
      </c>
      <c r="W4455">
        <v>9428</v>
      </c>
    </row>
    <row r="4456" spans="1:23" x14ac:dyDescent="0.25">
      <c r="A4456" t="s">
        <v>25362</v>
      </c>
      <c r="B4456">
        <v>1</v>
      </c>
      <c r="C4456" t="s">
        <v>25363</v>
      </c>
      <c r="D4456" t="s">
        <v>29</v>
      </c>
      <c r="F4456" t="s">
        <v>6231</v>
      </c>
      <c r="G4456">
        <v>3</v>
      </c>
      <c r="H4456" t="s">
        <v>6837</v>
      </c>
      <c r="I4456" t="s">
        <v>25363</v>
      </c>
      <c r="J4456">
        <v>20350</v>
      </c>
      <c r="K4456">
        <v>0</v>
      </c>
      <c r="L4456" t="s">
        <v>8850</v>
      </c>
      <c r="M4456" t="s">
        <v>6361</v>
      </c>
      <c r="O4456" t="s">
        <v>25364</v>
      </c>
      <c r="P4456" t="s">
        <v>29</v>
      </c>
      <c r="R4456">
        <v>3045292</v>
      </c>
      <c r="T4456" t="s">
        <v>6249</v>
      </c>
    </row>
    <row r="4457" spans="1:23" x14ac:dyDescent="0.25">
      <c r="A4457" t="s">
        <v>25365</v>
      </c>
      <c r="B4457">
        <v>1</v>
      </c>
      <c r="C4457" t="s">
        <v>25366</v>
      </c>
      <c r="D4457" t="s">
        <v>102</v>
      </c>
      <c r="F4457" t="s">
        <v>6231</v>
      </c>
      <c r="G4457">
        <v>26</v>
      </c>
      <c r="H4457" t="s">
        <v>6690</v>
      </c>
      <c r="I4457" t="s">
        <v>25366</v>
      </c>
      <c r="J4457">
        <v>14819</v>
      </c>
      <c r="K4457">
        <v>8</v>
      </c>
      <c r="L4457" t="s">
        <v>25367</v>
      </c>
      <c r="M4457" t="s">
        <v>25368</v>
      </c>
      <c r="N4457">
        <v>30</v>
      </c>
      <c r="O4457" t="s">
        <v>25369</v>
      </c>
      <c r="P4457" t="s">
        <v>102</v>
      </c>
      <c r="R4457">
        <v>15397</v>
      </c>
      <c r="T4457" t="s">
        <v>6385</v>
      </c>
      <c r="V4457" t="s">
        <v>25370</v>
      </c>
      <c r="W4457">
        <v>26066</v>
      </c>
    </row>
    <row r="4458" spans="1:23" x14ac:dyDescent="0.25">
      <c r="A4458" t="s">
        <v>230</v>
      </c>
      <c r="B4458">
        <v>1</v>
      </c>
      <c r="C4458" t="s">
        <v>2576</v>
      </c>
      <c r="D4458" t="s">
        <v>126</v>
      </c>
      <c r="E4458" t="s">
        <v>25371</v>
      </c>
      <c r="F4458" t="s">
        <v>6199</v>
      </c>
      <c r="G4458">
        <v>83</v>
      </c>
      <c r="H4458" t="s">
        <v>6988</v>
      </c>
      <c r="I4458" t="s">
        <v>2576</v>
      </c>
      <c r="J4458">
        <v>18876</v>
      </c>
      <c r="K4458">
        <v>9</v>
      </c>
      <c r="L4458" t="s">
        <v>6678</v>
      </c>
      <c r="M4458" t="s">
        <v>25372</v>
      </c>
      <c r="N4458">
        <v>30</v>
      </c>
      <c r="O4458" t="s">
        <v>25373</v>
      </c>
      <c r="P4458" t="s">
        <v>126</v>
      </c>
      <c r="R4458">
        <v>3123076</v>
      </c>
      <c r="S4458">
        <v>2</v>
      </c>
      <c r="T4458" t="s">
        <v>6227</v>
      </c>
      <c r="U4458" t="s">
        <v>70</v>
      </c>
      <c r="V4458" t="s">
        <v>25374</v>
      </c>
      <c r="W4458">
        <v>30142</v>
      </c>
    </row>
    <row r="4459" spans="1:23" x14ac:dyDescent="0.25">
      <c r="A4459" t="s">
        <v>25375</v>
      </c>
      <c r="B4459">
        <v>1</v>
      </c>
      <c r="C4459" t="s">
        <v>25376</v>
      </c>
      <c r="D4459" t="s">
        <v>102</v>
      </c>
      <c r="F4459" t="s">
        <v>6199</v>
      </c>
      <c r="G4459">
        <v>89</v>
      </c>
      <c r="H4459" t="s">
        <v>6647</v>
      </c>
      <c r="I4459" t="s">
        <v>25376</v>
      </c>
      <c r="J4459">
        <v>26960</v>
      </c>
      <c r="K4459">
        <v>0</v>
      </c>
      <c r="L4459" t="s">
        <v>7200</v>
      </c>
      <c r="M4459" t="s">
        <v>6217</v>
      </c>
      <c r="N4459">
        <v>22</v>
      </c>
      <c r="O4459" t="s">
        <v>25377</v>
      </c>
      <c r="P4459" t="s">
        <v>102</v>
      </c>
      <c r="T4459" t="s">
        <v>6264</v>
      </c>
      <c r="U4459" t="s">
        <v>2209</v>
      </c>
      <c r="V4459" t="s">
        <v>25378</v>
      </c>
    </row>
    <row r="4460" spans="1:23" x14ac:dyDescent="0.25">
      <c r="A4460" t="s">
        <v>152</v>
      </c>
      <c r="B4460">
        <v>1</v>
      </c>
      <c r="C4460" t="s">
        <v>5220</v>
      </c>
      <c r="D4460" t="s">
        <v>64</v>
      </c>
      <c r="E4460" t="s">
        <v>25379</v>
      </c>
      <c r="F4460" t="s">
        <v>6199</v>
      </c>
      <c r="G4460">
        <v>32</v>
      </c>
      <c r="H4460" t="s">
        <v>6296</v>
      </c>
      <c r="I4460" t="s">
        <v>5220</v>
      </c>
      <c r="J4460">
        <v>18998</v>
      </c>
      <c r="K4460">
        <v>7</v>
      </c>
      <c r="L4460" t="s">
        <v>10492</v>
      </c>
      <c r="M4460" t="s">
        <v>11961</v>
      </c>
      <c r="N4460">
        <v>28</v>
      </c>
      <c r="O4460" t="s">
        <v>25380</v>
      </c>
      <c r="P4460" t="s">
        <v>64</v>
      </c>
      <c r="R4460">
        <v>3139605</v>
      </c>
      <c r="T4460" t="s">
        <v>6346</v>
      </c>
      <c r="V4460" t="s">
        <v>25381</v>
      </c>
      <c r="W4460">
        <v>30256</v>
      </c>
    </row>
    <row r="4461" spans="1:23" x14ac:dyDescent="0.25">
      <c r="A4461" t="s">
        <v>25382</v>
      </c>
      <c r="B4461">
        <v>1</v>
      </c>
      <c r="C4461" t="s">
        <v>25383</v>
      </c>
      <c r="D4461" t="s">
        <v>102</v>
      </c>
      <c r="F4461" t="s">
        <v>6199</v>
      </c>
      <c r="G4461">
        <v>39</v>
      </c>
      <c r="H4461" t="s">
        <v>6296</v>
      </c>
      <c r="I4461" t="s">
        <v>25383</v>
      </c>
      <c r="J4461">
        <v>26411</v>
      </c>
      <c r="K4461">
        <v>1</v>
      </c>
      <c r="L4461" t="s">
        <v>11501</v>
      </c>
      <c r="M4461" t="s">
        <v>7258</v>
      </c>
      <c r="N4461">
        <v>23</v>
      </c>
      <c r="O4461" t="s">
        <v>25384</v>
      </c>
      <c r="P4461" t="s">
        <v>102</v>
      </c>
      <c r="T4461" t="s">
        <v>6219</v>
      </c>
      <c r="U4461" t="s">
        <v>2251</v>
      </c>
      <c r="V4461" t="s">
        <v>25385</v>
      </c>
    </row>
    <row r="4462" spans="1:23" x14ac:dyDescent="0.25">
      <c r="A4462" t="s">
        <v>25386</v>
      </c>
      <c r="B4462">
        <v>1</v>
      </c>
      <c r="C4462" t="s">
        <v>25387</v>
      </c>
      <c r="D4462" t="s">
        <v>29</v>
      </c>
      <c r="F4462" t="s">
        <v>6231</v>
      </c>
      <c r="G4462">
        <v>13</v>
      </c>
      <c r="H4462" t="s">
        <v>6739</v>
      </c>
      <c r="I4462" t="s">
        <v>25387</v>
      </c>
      <c r="J4462">
        <v>297</v>
      </c>
      <c r="K4462">
        <v>0</v>
      </c>
      <c r="L4462" t="s">
        <v>13326</v>
      </c>
      <c r="M4462" t="s">
        <v>23124</v>
      </c>
      <c r="N4462">
        <v>47</v>
      </c>
      <c r="O4462" t="s">
        <v>25388</v>
      </c>
      <c r="P4462" t="s">
        <v>29</v>
      </c>
      <c r="T4462" t="s">
        <v>6249</v>
      </c>
      <c r="V4462" t="s">
        <v>25389</v>
      </c>
    </row>
    <row r="4463" spans="1:23" x14ac:dyDescent="0.25">
      <c r="A4463" t="s">
        <v>25390</v>
      </c>
      <c r="B4463">
        <v>1</v>
      </c>
      <c r="C4463" t="s">
        <v>25391</v>
      </c>
      <c r="D4463" t="s">
        <v>126</v>
      </c>
      <c r="F4463" t="s">
        <v>6199</v>
      </c>
      <c r="G4463">
        <v>88</v>
      </c>
      <c r="H4463" t="s">
        <v>7069</v>
      </c>
      <c r="I4463" t="s">
        <v>25391</v>
      </c>
      <c r="J4463">
        <v>26976</v>
      </c>
      <c r="K4463">
        <v>0</v>
      </c>
      <c r="L4463" t="s">
        <v>6224</v>
      </c>
      <c r="M4463" t="s">
        <v>25392</v>
      </c>
      <c r="N4463">
        <v>24</v>
      </c>
      <c r="O4463" t="s">
        <v>25393</v>
      </c>
      <c r="P4463" t="s">
        <v>126</v>
      </c>
      <c r="S4463">
        <v>2</v>
      </c>
      <c r="T4463" t="s">
        <v>6227</v>
      </c>
      <c r="U4463" t="s">
        <v>2221</v>
      </c>
      <c r="V4463" t="s">
        <v>25001</v>
      </c>
    </row>
    <row r="4464" spans="1:23" x14ac:dyDescent="0.25">
      <c r="A4464" t="s">
        <v>25394</v>
      </c>
      <c r="B4464">
        <v>1</v>
      </c>
      <c r="C4464" t="s">
        <v>25395</v>
      </c>
      <c r="D4464" t="s">
        <v>126</v>
      </c>
      <c r="F4464" t="s">
        <v>6199</v>
      </c>
      <c r="G4464">
        <v>83</v>
      </c>
      <c r="H4464" t="s">
        <v>6351</v>
      </c>
      <c r="I4464" t="s">
        <v>25395</v>
      </c>
      <c r="J4464">
        <v>18263</v>
      </c>
      <c r="K4464">
        <v>6</v>
      </c>
      <c r="L4464" t="s">
        <v>10102</v>
      </c>
      <c r="M4464" t="s">
        <v>25396</v>
      </c>
      <c r="N4464">
        <v>29</v>
      </c>
      <c r="O4464" t="s">
        <v>25397</v>
      </c>
      <c r="P4464" t="s">
        <v>126</v>
      </c>
      <c r="R4464">
        <v>2572850</v>
      </c>
      <c r="T4464" t="s">
        <v>6355</v>
      </c>
      <c r="V4464" t="s">
        <v>10934</v>
      </c>
      <c r="W4464">
        <v>29600</v>
      </c>
    </row>
    <row r="4465" spans="1:23" x14ac:dyDescent="0.25">
      <c r="A4465" t="s">
        <v>25398</v>
      </c>
      <c r="B4465">
        <v>1</v>
      </c>
      <c r="C4465" t="s">
        <v>25399</v>
      </c>
      <c r="D4465" t="s">
        <v>102</v>
      </c>
      <c r="E4465" t="s">
        <v>25400</v>
      </c>
      <c r="F4465" t="s">
        <v>6199</v>
      </c>
      <c r="G4465">
        <v>83</v>
      </c>
      <c r="H4465" t="s">
        <v>6296</v>
      </c>
      <c r="I4465" t="s">
        <v>25399</v>
      </c>
      <c r="J4465">
        <v>19482</v>
      </c>
      <c r="K4465">
        <v>5</v>
      </c>
      <c r="L4465" t="s">
        <v>8442</v>
      </c>
      <c r="M4465" t="s">
        <v>9931</v>
      </c>
      <c r="N4465">
        <v>27</v>
      </c>
      <c r="O4465" t="s">
        <v>25401</v>
      </c>
      <c r="P4465" t="s">
        <v>102</v>
      </c>
      <c r="R4465">
        <v>2970410</v>
      </c>
      <c r="T4465" t="s">
        <v>6212</v>
      </c>
      <c r="V4465" t="s">
        <v>25402</v>
      </c>
      <c r="W4465">
        <v>30767</v>
      </c>
    </row>
    <row r="4466" spans="1:23" x14ac:dyDescent="0.25">
      <c r="A4466" t="s">
        <v>25403</v>
      </c>
      <c r="B4466">
        <v>1</v>
      </c>
      <c r="C4466" t="s">
        <v>25404</v>
      </c>
      <c r="D4466" t="s">
        <v>102</v>
      </c>
      <c r="F4466" t="s">
        <v>6231</v>
      </c>
      <c r="G4466">
        <v>10</v>
      </c>
      <c r="H4466" t="s">
        <v>6367</v>
      </c>
      <c r="I4466" t="s">
        <v>25404</v>
      </c>
      <c r="J4466">
        <v>13002</v>
      </c>
      <c r="K4466">
        <v>9</v>
      </c>
      <c r="L4466" t="s">
        <v>25405</v>
      </c>
      <c r="M4466" t="s">
        <v>8221</v>
      </c>
      <c r="N4466">
        <v>32</v>
      </c>
      <c r="O4466" t="s">
        <v>25406</v>
      </c>
      <c r="P4466" t="s">
        <v>102</v>
      </c>
      <c r="R4466">
        <v>14184</v>
      </c>
      <c r="T4466" t="s">
        <v>6324</v>
      </c>
      <c r="V4466" t="s">
        <v>25407</v>
      </c>
      <c r="W4466">
        <v>24901</v>
      </c>
    </row>
    <row r="4467" spans="1:23" x14ac:dyDescent="0.25">
      <c r="A4467" t="s">
        <v>25408</v>
      </c>
      <c r="B4467">
        <v>1</v>
      </c>
      <c r="C4467" t="s">
        <v>25409</v>
      </c>
      <c r="D4467" t="s">
        <v>102</v>
      </c>
      <c r="E4467" t="s">
        <v>25410</v>
      </c>
      <c r="F4467" t="s">
        <v>6231</v>
      </c>
      <c r="G4467">
        <v>2</v>
      </c>
      <c r="H4467" t="s">
        <v>6296</v>
      </c>
      <c r="I4467" t="s">
        <v>25409</v>
      </c>
      <c r="J4467">
        <v>19217</v>
      </c>
      <c r="K4467">
        <v>5</v>
      </c>
      <c r="L4467" t="s">
        <v>11439</v>
      </c>
      <c r="M4467" t="s">
        <v>6626</v>
      </c>
      <c r="N4467">
        <v>26</v>
      </c>
      <c r="O4467" t="s">
        <v>25411</v>
      </c>
      <c r="P4467" t="s">
        <v>102</v>
      </c>
      <c r="R4467">
        <v>3044857</v>
      </c>
      <c r="T4467" t="s">
        <v>6212</v>
      </c>
      <c r="V4467" t="s">
        <v>25412</v>
      </c>
      <c r="W4467">
        <v>30382</v>
      </c>
    </row>
    <row r="4468" spans="1:23" x14ac:dyDescent="0.25">
      <c r="A4468" t="s">
        <v>25413</v>
      </c>
      <c r="B4468">
        <v>1</v>
      </c>
      <c r="C4468" t="s">
        <v>25414</v>
      </c>
      <c r="D4468" t="s">
        <v>102</v>
      </c>
      <c r="E4468" t="s">
        <v>25415</v>
      </c>
      <c r="F4468" t="s">
        <v>6199</v>
      </c>
      <c r="G4468">
        <v>0</v>
      </c>
      <c r="H4468" t="s">
        <v>6260</v>
      </c>
      <c r="I4468" t="s">
        <v>25414</v>
      </c>
      <c r="J4468">
        <v>19569</v>
      </c>
      <c r="K4468">
        <v>5</v>
      </c>
      <c r="L4468" t="s">
        <v>24086</v>
      </c>
      <c r="M4468" t="s">
        <v>6704</v>
      </c>
      <c r="N4468">
        <v>27</v>
      </c>
      <c r="O4468" t="s">
        <v>25416</v>
      </c>
      <c r="P4468" t="s">
        <v>102</v>
      </c>
      <c r="R4468">
        <v>3122839</v>
      </c>
      <c r="T4468" t="s">
        <v>6346</v>
      </c>
      <c r="V4468" t="s">
        <v>11193</v>
      </c>
      <c r="W4468">
        <v>30432</v>
      </c>
    </row>
    <row r="4469" spans="1:23" x14ac:dyDescent="0.25">
      <c r="A4469" t="s">
        <v>525</v>
      </c>
      <c r="B4469">
        <v>1</v>
      </c>
      <c r="C4469" t="s">
        <v>25417</v>
      </c>
      <c r="D4469" t="s">
        <v>64</v>
      </c>
      <c r="E4469" t="s">
        <v>25418</v>
      </c>
      <c r="F4469" t="s">
        <v>6231</v>
      </c>
      <c r="G4469">
        <v>38</v>
      </c>
      <c r="H4469" t="s">
        <v>7921</v>
      </c>
      <c r="I4469" t="s">
        <v>25417</v>
      </c>
      <c r="J4469">
        <v>18339</v>
      </c>
      <c r="K4469">
        <v>6</v>
      </c>
      <c r="L4469" t="s">
        <v>9936</v>
      </c>
      <c r="M4469" t="s">
        <v>25419</v>
      </c>
      <c r="N4469">
        <v>28</v>
      </c>
      <c r="O4469" t="s">
        <v>25420</v>
      </c>
      <c r="P4469" t="s">
        <v>64</v>
      </c>
      <c r="R4469">
        <v>2577245</v>
      </c>
      <c r="T4469" t="s">
        <v>6264</v>
      </c>
      <c r="V4469" t="s">
        <v>25421</v>
      </c>
      <c r="W4469">
        <v>29821</v>
      </c>
    </row>
    <row r="4470" spans="1:23" x14ac:dyDescent="0.25">
      <c r="A4470" t="s">
        <v>1446</v>
      </c>
      <c r="B4470">
        <v>1</v>
      </c>
      <c r="C4470" t="s">
        <v>1445</v>
      </c>
      <c r="D4470" t="s">
        <v>102</v>
      </c>
      <c r="F4470" t="s">
        <v>6199</v>
      </c>
      <c r="G4470">
        <v>1</v>
      </c>
      <c r="H4470" t="s">
        <v>6421</v>
      </c>
      <c r="I4470" t="s">
        <v>1445</v>
      </c>
      <c r="J4470">
        <v>26762</v>
      </c>
      <c r="K4470">
        <v>0</v>
      </c>
      <c r="L4470" t="s">
        <v>62</v>
      </c>
      <c r="M4470" t="s">
        <v>25422</v>
      </c>
      <c r="N4470">
        <v>21</v>
      </c>
      <c r="O4470" t="s">
        <v>25423</v>
      </c>
      <c r="P4470" t="s">
        <v>102</v>
      </c>
      <c r="Q4470" t="s">
        <v>6922</v>
      </c>
      <c r="S4470">
        <v>2</v>
      </c>
      <c r="T4470" t="s">
        <v>6264</v>
      </c>
      <c r="U4470" t="s">
        <v>2268</v>
      </c>
      <c r="V4470" t="s">
        <v>25424</v>
      </c>
    </row>
    <row r="4471" spans="1:23" x14ac:dyDescent="0.25">
      <c r="A4471" t="s">
        <v>25425</v>
      </c>
      <c r="B4471">
        <v>1</v>
      </c>
      <c r="C4471" t="s">
        <v>17635</v>
      </c>
      <c r="D4471" t="s">
        <v>64</v>
      </c>
      <c r="F4471" t="s">
        <v>6231</v>
      </c>
      <c r="G4471">
        <v>26</v>
      </c>
      <c r="H4471" t="s">
        <v>7921</v>
      </c>
      <c r="I4471" t="s">
        <v>17635</v>
      </c>
      <c r="J4471">
        <v>7451</v>
      </c>
      <c r="K4471">
        <v>11</v>
      </c>
      <c r="L4471" t="s">
        <v>10540</v>
      </c>
      <c r="M4471" t="s">
        <v>25426</v>
      </c>
      <c r="N4471">
        <v>35</v>
      </c>
      <c r="O4471" t="s">
        <v>25427</v>
      </c>
      <c r="P4471" t="s">
        <v>64</v>
      </c>
      <c r="T4471" t="s">
        <v>6324</v>
      </c>
      <c r="V4471" t="s">
        <v>25428</v>
      </c>
    </row>
    <row r="4472" spans="1:23" x14ac:dyDescent="0.25">
      <c r="A4472" t="s">
        <v>25429</v>
      </c>
      <c r="B4472">
        <v>1</v>
      </c>
      <c r="C4472" t="s">
        <v>15078</v>
      </c>
      <c r="D4472" t="s">
        <v>126</v>
      </c>
      <c r="F4472" t="s">
        <v>6231</v>
      </c>
      <c r="G4472">
        <v>85</v>
      </c>
      <c r="H4472" t="s">
        <v>2866</v>
      </c>
      <c r="I4472" t="s">
        <v>15078</v>
      </c>
      <c r="J4472">
        <v>7007</v>
      </c>
      <c r="K4472">
        <v>14</v>
      </c>
      <c r="L4472" t="s">
        <v>6612</v>
      </c>
      <c r="M4472" t="s">
        <v>16256</v>
      </c>
      <c r="N4472">
        <v>36</v>
      </c>
      <c r="O4472" t="s">
        <v>25430</v>
      </c>
      <c r="P4472" t="s">
        <v>126</v>
      </c>
      <c r="R4472">
        <v>10287</v>
      </c>
      <c r="T4472" t="s">
        <v>6396</v>
      </c>
      <c r="V4472" t="s">
        <v>25431</v>
      </c>
      <c r="W4472">
        <v>8028</v>
      </c>
    </row>
    <row r="4473" spans="1:23" x14ac:dyDescent="0.25">
      <c r="A4473" t="s">
        <v>25432</v>
      </c>
      <c r="B4473">
        <v>1</v>
      </c>
      <c r="C4473" t="s">
        <v>25433</v>
      </c>
      <c r="D4473" t="s">
        <v>64</v>
      </c>
      <c r="F4473" t="s">
        <v>6199</v>
      </c>
      <c r="G4473">
        <v>25</v>
      </c>
      <c r="H4473" t="s">
        <v>7411</v>
      </c>
      <c r="I4473" t="s">
        <v>25433</v>
      </c>
      <c r="J4473">
        <v>28477</v>
      </c>
      <c r="K4473">
        <v>0</v>
      </c>
      <c r="L4473" t="s">
        <v>7691</v>
      </c>
      <c r="M4473" t="s">
        <v>6704</v>
      </c>
      <c r="O4473" t="s">
        <v>25434</v>
      </c>
      <c r="P4473" t="s">
        <v>64</v>
      </c>
      <c r="T4473" t="s">
        <v>6219</v>
      </c>
      <c r="U4473" t="s">
        <v>159</v>
      </c>
    </row>
    <row r="4474" spans="1:23" x14ac:dyDescent="0.25">
      <c r="A4474" t="s">
        <v>25435</v>
      </c>
      <c r="B4474">
        <v>1</v>
      </c>
      <c r="C4474" t="s">
        <v>25436</v>
      </c>
      <c r="D4474" t="s">
        <v>102</v>
      </c>
      <c r="F4474" t="s">
        <v>6199</v>
      </c>
      <c r="G4474">
        <v>17</v>
      </c>
      <c r="H4474" t="s">
        <v>6336</v>
      </c>
      <c r="I4474" t="s">
        <v>25436</v>
      </c>
      <c r="J4474">
        <v>28391</v>
      </c>
      <c r="K4474">
        <v>0</v>
      </c>
      <c r="L4474" t="s">
        <v>6612</v>
      </c>
      <c r="M4474" t="s">
        <v>25437</v>
      </c>
      <c r="N4474">
        <v>23</v>
      </c>
      <c r="O4474" t="s">
        <v>25438</v>
      </c>
      <c r="P4474" t="s">
        <v>102</v>
      </c>
      <c r="T4474" t="s">
        <v>6204</v>
      </c>
      <c r="U4474" t="s">
        <v>2219</v>
      </c>
      <c r="V4474" t="s">
        <v>25439</v>
      </c>
    </row>
    <row r="4475" spans="1:23" x14ac:dyDescent="0.25">
      <c r="A4475" t="s">
        <v>988</v>
      </c>
      <c r="B4475">
        <v>1</v>
      </c>
      <c r="C4475" t="s">
        <v>25440</v>
      </c>
      <c r="D4475" t="s">
        <v>29</v>
      </c>
      <c r="E4475" t="s">
        <v>25441</v>
      </c>
      <c r="F4475" t="s">
        <v>6925</v>
      </c>
      <c r="G4475">
        <v>0</v>
      </c>
      <c r="H4475" t="s">
        <v>7921</v>
      </c>
      <c r="I4475" t="s">
        <v>25440</v>
      </c>
      <c r="J4475">
        <v>12083</v>
      </c>
      <c r="K4475">
        <v>17</v>
      </c>
      <c r="L4475" t="s">
        <v>8866</v>
      </c>
      <c r="M4475" t="s">
        <v>7076</v>
      </c>
      <c r="N4475">
        <v>38</v>
      </c>
      <c r="O4475" t="s">
        <v>25442</v>
      </c>
      <c r="P4475" t="s">
        <v>29</v>
      </c>
      <c r="R4475">
        <v>8627</v>
      </c>
      <c r="T4475" t="s">
        <v>6363</v>
      </c>
      <c r="V4475" t="s">
        <v>25443</v>
      </c>
      <c r="W4475">
        <v>7389</v>
      </c>
    </row>
    <row r="4476" spans="1:23" x14ac:dyDescent="0.25">
      <c r="A4476" t="s">
        <v>25444</v>
      </c>
      <c r="B4476">
        <v>1</v>
      </c>
      <c r="C4476" t="s">
        <v>25445</v>
      </c>
      <c r="D4476" t="s">
        <v>126</v>
      </c>
      <c r="F4476" t="s">
        <v>6199</v>
      </c>
      <c r="H4476" t="s">
        <v>6395</v>
      </c>
      <c r="I4476" t="s">
        <v>25445</v>
      </c>
      <c r="K4476">
        <v>0</v>
      </c>
      <c r="L4476" t="s">
        <v>25446</v>
      </c>
      <c r="M4476" t="s">
        <v>25447</v>
      </c>
      <c r="N4476">
        <v>24</v>
      </c>
      <c r="O4476" t="s">
        <v>25448</v>
      </c>
      <c r="P4476" t="s">
        <v>126</v>
      </c>
      <c r="T4476" t="s">
        <v>7484</v>
      </c>
      <c r="V4476" t="s">
        <v>25001</v>
      </c>
    </row>
    <row r="4477" spans="1:23" x14ac:dyDescent="0.25">
      <c r="A4477" t="s">
        <v>25449</v>
      </c>
      <c r="B4477">
        <v>1</v>
      </c>
      <c r="C4477" t="s">
        <v>25450</v>
      </c>
      <c r="D4477" t="s">
        <v>102</v>
      </c>
      <c r="F4477" t="s">
        <v>6199</v>
      </c>
      <c r="G4477">
        <v>81</v>
      </c>
      <c r="H4477" t="s">
        <v>7768</v>
      </c>
      <c r="I4477" t="s">
        <v>25450</v>
      </c>
      <c r="K4477">
        <v>1</v>
      </c>
      <c r="L4477" t="s">
        <v>6777</v>
      </c>
      <c r="M4477" t="s">
        <v>6704</v>
      </c>
      <c r="N4477">
        <v>25</v>
      </c>
      <c r="O4477" t="s">
        <v>25451</v>
      </c>
      <c r="P4477" t="s">
        <v>102</v>
      </c>
      <c r="T4477" t="s">
        <v>6219</v>
      </c>
      <c r="V4477" t="s">
        <v>25452</v>
      </c>
    </row>
    <row r="4478" spans="1:23" x14ac:dyDescent="0.25">
      <c r="A4478" t="s">
        <v>25453</v>
      </c>
      <c r="B4478">
        <v>1</v>
      </c>
      <c r="C4478" t="s">
        <v>25454</v>
      </c>
      <c r="D4478" t="s">
        <v>102</v>
      </c>
      <c r="F4478" t="s">
        <v>6231</v>
      </c>
      <c r="G4478">
        <v>0</v>
      </c>
      <c r="H4478" t="s">
        <v>6421</v>
      </c>
      <c r="I4478" t="s">
        <v>25454</v>
      </c>
      <c r="J4478">
        <v>20699</v>
      </c>
      <c r="K4478">
        <v>8</v>
      </c>
      <c r="L4478" t="s">
        <v>25455</v>
      </c>
      <c r="M4478" t="s">
        <v>25456</v>
      </c>
      <c r="O4478" t="s">
        <v>25457</v>
      </c>
      <c r="P4478" t="s">
        <v>102</v>
      </c>
      <c r="R4478">
        <v>4039277</v>
      </c>
      <c r="T4478" t="s">
        <v>6219</v>
      </c>
      <c r="W4478">
        <v>31797</v>
      </c>
    </row>
    <row r="4479" spans="1:23" x14ac:dyDescent="0.25">
      <c r="A4479" t="s">
        <v>25458</v>
      </c>
      <c r="B4479">
        <v>1</v>
      </c>
      <c r="C4479" t="s">
        <v>25459</v>
      </c>
      <c r="D4479" t="s">
        <v>126</v>
      </c>
      <c r="F4479" t="s">
        <v>6199</v>
      </c>
      <c r="G4479">
        <v>46</v>
      </c>
      <c r="H4479" t="s">
        <v>7921</v>
      </c>
      <c r="I4479" t="s">
        <v>25459</v>
      </c>
      <c r="J4479">
        <v>22477</v>
      </c>
      <c r="K4479">
        <v>5</v>
      </c>
      <c r="L4479" t="s">
        <v>9636</v>
      </c>
      <c r="M4479" t="s">
        <v>25460</v>
      </c>
      <c r="N4479">
        <v>28</v>
      </c>
      <c r="O4479" t="s">
        <v>25461</v>
      </c>
      <c r="P4479" t="s">
        <v>126</v>
      </c>
      <c r="R4479">
        <v>4036129</v>
      </c>
      <c r="T4479" t="s">
        <v>6204</v>
      </c>
      <c r="V4479" t="s">
        <v>13740</v>
      </c>
      <c r="W4479">
        <v>33367</v>
      </c>
    </row>
    <row r="4480" spans="1:23" x14ac:dyDescent="0.25">
      <c r="A4480" t="s">
        <v>25462</v>
      </c>
      <c r="B4480">
        <v>1</v>
      </c>
      <c r="C4480" t="s">
        <v>25463</v>
      </c>
      <c r="D4480" t="s">
        <v>64</v>
      </c>
      <c r="F4480" t="s">
        <v>6199</v>
      </c>
      <c r="G4480">
        <v>0</v>
      </c>
      <c r="H4480" t="s">
        <v>6658</v>
      </c>
      <c r="I4480" t="s">
        <v>25463</v>
      </c>
      <c r="J4480">
        <v>21813</v>
      </c>
      <c r="K4480">
        <v>2</v>
      </c>
      <c r="L4480" t="s">
        <v>7488</v>
      </c>
      <c r="M4480" t="s">
        <v>25464</v>
      </c>
      <c r="N4480">
        <v>24</v>
      </c>
      <c r="O4480" t="s">
        <v>25465</v>
      </c>
      <c r="P4480" t="s">
        <v>64</v>
      </c>
      <c r="R4480">
        <v>4036949</v>
      </c>
      <c r="T4480" t="s">
        <v>6264</v>
      </c>
      <c r="V4480" t="s">
        <v>25466</v>
      </c>
      <c r="W4480">
        <v>33143</v>
      </c>
    </row>
    <row r="4481" spans="1:23" x14ac:dyDescent="0.25">
      <c r="A4481" t="s">
        <v>25467</v>
      </c>
      <c r="B4481">
        <v>1</v>
      </c>
      <c r="C4481" t="s">
        <v>25468</v>
      </c>
      <c r="D4481" t="s">
        <v>29</v>
      </c>
      <c r="F4481" t="s">
        <v>6199</v>
      </c>
      <c r="G4481">
        <v>16</v>
      </c>
      <c r="H4481" t="s">
        <v>6629</v>
      </c>
      <c r="I4481" t="s">
        <v>25468</v>
      </c>
      <c r="J4481">
        <v>17047</v>
      </c>
      <c r="K4481">
        <v>11</v>
      </c>
      <c r="L4481" t="s">
        <v>6982</v>
      </c>
      <c r="M4481" t="s">
        <v>25469</v>
      </c>
      <c r="N4481">
        <v>33</v>
      </c>
      <c r="O4481" t="s">
        <v>25470</v>
      </c>
      <c r="P4481" t="s">
        <v>29</v>
      </c>
      <c r="T4481" t="s">
        <v>6227</v>
      </c>
      <c r="V4481" t="s">
        <v>25471</v>
      </c>
    </row>
    <row r="4482" spans="1:23" x14ac:dyDescent="0.25">
      <c r="A4482" t="s">
        <v>328</v>
      </c>
      <c r="B4482">
        <v>1</v>
      </c>
      <c r="C4482" t="s">
        <v>25472</v>
      </c>
      <c r="D4482" t="s">
        <v>64</v>
      </c>
      <c r="E4482" t="s">
        <v>25473</v>
      </c>
      <c r="F4482" t="s">
        <v>6231</v>
      </c>
      <c r="G4482">
        <v>35</v>
      </c>
      <c r="H4482" t="s">
        <v>6392</v>
      </c>
      <c r="I4482" t="s">
        <v>25472</v>
      </c>
      <c r="J4482">
        <v>17197</v>
      </c>
      <c r="K4482">
        <v>7</v>
      </c>
      <c r="L4482" t="s">
        <v>7625</v>
      </c>
      <c r="M4482" t="s">
        <v>6330</v>
      </c>
      <c r="N4482">
        <v>30</v>
      </c>
      <c r="O4482" t="s">
        <v>25474</v>
      </c>
      <c r="P4482" t="s">
        <v>64</v>
      </c>
      <c r="R4482">
        <v>2515934</v>
      </c>
      <c r="T4482" t="s">
        <v>6346</v>
      </c>
      <c r="V4482" t="s">
        <v>12496</v>
      </c>
      <c r="W4482">
        <v>28847</v>
      </c>
    </row>
    <row r="4483" spans="1:23" x14ac:dyDescent="0.25">
      <c r="A4483" t="s">
        <v>25475</v>
      </c>
      <c r="B4483">
        <v>1</v>
      </c>
      <c r="C4483" t="s">
        <v>25476</v>
      </c>
      <c r="D4483" t="s">
        <v>64</v>
      </c>
      <c r="F4483" t="s">
        <v>6199</v>
      </c>
      <c r="G4483">
        <v>37</v>
      </c>
      <c r="H4483" t="s">
        <v>6776</v>
      </c>
      <c r="I4483" t="s">
        <v>25476</v>
      </c>
      <c r="K4483">
        <v>2</v>
      </c>
      <c r="L4483" t="s">
        <v>8371</v>
      </c>
      <c r="M4483" t="s">
        <v>25477</v>
      </c>
      <c r="N4483">
        <v>26</v>
      </c>
      <c r="O4483" t="s">
        <v>25478</v>
      </c>
      <c r="P4483" t="s">
        <v>64</v>
      </c>
      <c r="T4483" t="s">
        <v>6313</v>
      </c>
      <c r="V4483" t="s">
        <v>25479</v>
      </c>
    </row>
    <row r="4484" spans="1:23" x14ac:dyDescent="0.25">
      <c r="A4484" t="s">
        <v>1325</v>
      </c>
      <c r="B4484">
        <v>1</v>
      </c>
      <c r="C4484" t="s">
        <v>1324</v>
      </c>
      <c r="D4484" t="s">
        <v>29</v>
      </c>
      <c r="E4484" t="s">
        <v>25480</v>
      </c>
      <c r="F4484" t="s">
        <v>6199</v>
      </c>
      <c r="G4484">
        <v>1</v>
      </c>
      <c r="H4484" t="s">
        <v>6868</v>
      </c>
      <c r="I4484" t="s">
        <v>1324</v>
      </c>
      <c r="J4484">
        <v>20889</v>
      </c>
      <c r="K4484">
        <v>7</v>
      </c>
      <c r="L4484" t="s">
        <v>25481</v>
      </c>
      <c r="M4484" t="s">
        <v>12827</v>
      </c>
      <c r="N4484">
        <v>28</v>
      </c>
      <c r="O4484" t="s">
        <v>25482</v>
      </c>
      <c r="P4484" t="s">
        <v>29</v>
      </c>
      <c r="R4484">
        <v>3917315</v>
      </c>
      <c r="S4484">
        <v>1</v>
      </c>
      <c r="T4484" t="s">
        <v>6313</v>
      </c>
      <c r="U4484" t="s">
        <v>2209</v>
      </c>
      <c r="V4484" t="s">
        <v>20790</v>
      </c>
      <c r="W4484">
        <v>31833</v>
      </c>
    </row>
    <row r="4485" spans="1:23" x14ac:dyDescent="0.25">
      <c r="A4485" t="s">
        <v>25483</v>
      </c>
      <c r="B4485">
        <v>1</v>
      </c>
      <c r="C4485" t="s">
        <v>25484</v>
      </c>
      <c r="D4485" t="s">
        <v>102</v>
      </c>
      <c r="F4485" t="s">
        <v>6199</v>
      </c>
      <c r="G4485">
        <v>8</v>
      </c>
      <c r="H4485" t="s">
        <v>6603</v>
      </c>
      <c r="I4485" t="s">
        <v>25484</v>
      </c>
      <c r="J4485">
        <v>28408</v>
      </c>
      <c r="K4485">
        <v>0</v>
      </c>
      <c r="L4485" t="s">
        <v>25485</v>
      </c>
      <c r="M4485" t="s">
        <v>20875</v>
      </c>
      <c r="O4485" t="s">
        <v>25486</v>
      </c>
      <c r="P4485" t="s">
        <v>102</v>
      </c>
      <c r="T4485" t="s">
        <v>6446</v>
      </c>
      <c r="U4485" t="s">
        <v>2246</v>
      </c>
    </row>
    <row r="4486" spans="1:23" x14ac:dyDescent="0.25">
      <c r="A4486" t="s">
        <v>2293</v>
      </c>
      <c r="B4486">
        <v>1</v>
      </c>
      <c r="C4486" t="s">
        <v>2668</v>
      </c>
      <c r="D4486" t="s">
        <v>126</v>
      </c>
      <c r="E4486" t="s">
        <v>25487</v>
      </c>
      <c r="F4486" t="s">
        <v>6199</v>
      </c>
      <c r="G4486">
        <v>87</v>
      </c>
      <c r="H4486" t="s">
        <v>6849</v>
      </c>
      <c r="I4486" t="s">
        <v>2668</v>
      </c>
      <c r="J4486">
        <v>20506</v>
      </c>
      <c r="K4486">
        <v>8</v>
      </c>
      <c r="L4486" t="s">
        <v>7861</v>
      </c>
      <c r="M4486" t="s">
        <v>12581</v>
      </c>
      <c r="N4486">
        <v>31</v>
      </c>
      <c r="O4486" t="s">
        <v>25488</v>
      </c>
      <c r="P4486" t="s">
        <v>126</v>
      </c>
      <c r="R4486">
        <v>3050481</v>
      </c>
      <c r="S4486">
        <v>5</v>
      </c>
      <c r="T4486" t="s">
        <v>6355</v>
      </c>
      <c r="U4486" t="s">
        <v>2231</v>
      </c>
      <c r="V4486" t="s">
        <v>25489</v>
      </c>
      <c r="W4486">
        <v>31257</v>
      </c>
    </row>
    <row r="4487" spans="1:23" x14ac:dyDescent="0.25">
      <c r="A4487" t="s">
        <v>25490</v>
      </c>
      <c r="B4487">
        <v>1</v>
      </c>
      <c r="C4487" t="s">
        <v>25491</v>
      </c>
      <c r="D4487" t="s">
        <v>102</v>
      </c>
      <c r="F4487" t="s">
        <v>6199</v>
      </c>
      <c r="G4487">
        <v>18</v>
      </c>
      <c r="H4487" t="s">
        <v>8155</v>
      </c>
      <c r="I4487" t="s">
        <v>25491</v>
      </c>
      <c r="J4487">
        <v>28280</v>
      </c>
      <c r="K4487">
        <v>0</v>
      </c>
      <c r="L4487" t="s">
        <v>14639</v>
      </c>
      <c r="M4487" t="s">
        <v>6691</v>
      </c>
      <c r="N4487">
        <v>22</v>
      </c>
      <c r="O4487" t="s">
        <v>25492</v>
      </c>
      <c r="P4487" t="s">
        <v>102</v>
      </c>
      <c r="T4487" t="s">
        <v>6212</v>
      </c>
      <c r="U4487" t="s">
        <v>68</v>
      </c>
      <c r="V4487" t="s">
        <v>25493</v>
      </c>
    </row>
    <row r="4488" spans="1:23" x14ac:dyDescent="0.25">
      <c r="A4488" t="s">
        <v>25494</v>
      </c>
      <c r="B4488">
        <v>1</v>
      </c>
      <c r="C4488" t="s">
        <v>25495</v>
      </c>
      <c r="D4488" t="s">
        <v>29</v>
      </c>
      <c r="F4488" t="s">
        <v>6199</v>
      </c>
      <c r="H4488" t="s">
        <v>6776</v>
      </c>
      <c r="I4488" t="s">
        <v>25495</v>
      </c>
      <c r="K4488">
        <v>1</v>
      </c>
      <c r="L4488" t="s">
        <v>25496</v>
      </c>
      <c r="M4488" t="s">
        <v>14567</v>
      </c>
      <c r="O4488" t="s">
        <v>25497</v>
      </c>
      <c r="P4488" t="s">
        <v>29</v>
      </c>
      <c r="T4488" t="s">
        <v>6219</v>
      </c>
    </row>
    <row r="4489" spans="1:23" x14ac:dyDescent="0.25">
      <c r="A4489" t="s">
        <v>939</v>
      </c>
      <c r="B4489">
        <v>1</v>
      </c>
      <c r="C4489" t="s">
        <v>25498</v>
      </c>
      <c r="D4489" t="s">
        <v>126</v>
      </c>
      <c r="F4489" t="s">
        <v>6231</v>
      </c>
      <c r="G4489">
        <v>46</v>
      </c>
      <c r="H4489" t="s">
        <v>10372</v>
      </c>
      <c r="I4489" t="s">
        <v>25498</v>
      </c>
      <c r="J4489">
        <v>14764</v>
      </c>
      <c r="K4489">
        <v>8</v>
      </c>
      <c r="L4489" t="s">
        <v>18771</v>
      </c>
      <c r="M4489" t="s">
        <v>25499</v>
      </c>
      <c r="N4489">
        <v>30</v>
      </c>
      <c r="O4489" t="s">
        <v>25500</v>
      </c>
      <c r="P4489" t="s">
        <v>126</v>
      </c>
      <c r="R4489">
        <v>15226</v>
      </c>
      <c r="T4489" t="s">
        <v>6396</v>
      </c>
      <c r="V4489" t="s">
        <v>14975</v>
      </c>
      <c r="W4489">
        <v>26347</v>
      </c>
    </row>
    <row r="4490" spans="1:23" x14ac:dyDescent="0.25">
      <c r="A4490" t="s">
        <v>2458</v>
      </c>
      <c r="B4490">
        <v>1</v>
      </c>
      <c r="C4490" t="s">
        <v>2779</v>
      </c>
      <c r="D4490" t="s">
        <v>102</v>
      </c>
      <c r="F4490" t="s">
        <v>6199</v>
      </c>
      <c r="G4490">
        <v>81</v>
      </c>
      <c r="H4490" t="s">
        <v>6289</v>
      </c>
      <c r="I4490" t="s">
        <v>2779</v>
      </c>
      <c r="J4490">
        <v>26091</v>
      </c>
      <c r="K4490">
        <v>1</v>
      </c>
      <c r="L4490" t="s">
        <v>25501</v>
      </c>
      <c r="M4490" t="s">
        <v>12213</v>
      </c>
      <c r="N4490">
        <v>23</v>
      </c>
      <c r="O4490" t="s">
        <v>25502</v>
      </c>
      <c r="P4490" t="s">
        <v>102</v>
      </c>
      <c r="Q4490" t="s">
        <v>6922</v>
      </c>
      <c r="S4490">
        <v>14</v>
      </c>
      <c r="T4490" t="s">
        <v>6204</v>
      </c>
      <c r="U4490" t="s">
        <v>92</v>
      </c>
      <c r="V4490" t="s">
        <v>18750</v>
      </c>
    </row>
    <row r="4491" spans="1:23" x14ac:dyDescent="0.25">
      <c r="A4491" t="s">
        <v>25503</v>
      </c>
      <c r="B4491">
        <v>1</v>
      </c>
      <c r="C4491" t="s">
        <v>25504</v>
      </c>
      <c r="D4491" t="s">
        <v>126</v>
      </c>
      <c r="F4491" t="s">
        <v>6199</v>
      </c>
      <c r="G4491">
        <v>17</v>
      </c>
      <c r="H4491" t="s">
        <v>6585</v>
      </c>
      <c r="I4491" t="s">
        <v>25504</v>
      </c>
      <c r="K4491">
        <v>1</v>
      </c>
      <c r="L4491" t="s">
        <v>14241</v>
      </c>
      <c r="M4491" t="s">
        <v>25505</v>
      </c>
      <c r="N4491">
        <v>25</v>
      </c>
      <c r="O4491" t="s">
        <v>25506</v>
      </c>
      <c r="P4491" t="s">
        <v>126</v>
      </c>
      <c r="T4491" t="s">
        <v>6363</v>
      </c>
      <c r="V4491" t="s">
        <v>25507</v>
      </c>
    </row>
    <row r="4492" spans="1:23" x14ac:dyDescent="0.25">
      <c r="A4492" t="s">
        <v>25508</v>
      </c>
      <c r="B4492">
        <v>1</v>
      </c>
      <c r="C4492" t="s">
        <v>25509</v>
      </c>
      <c r="D4492" t="s">
        <v>102</v>
      </c>
      <c r="F4492" t="s">
        <v>6199</v>
      </c>
      <c r="G4492">
        <v>82</v>
      </c>
      <c r="H4492" t="s">
        <v>6383</v>
      </c>
      <c r="I4492" t="s">
        <v>25509</v>
      </c>
      <c r="J4492">
        <v>22234</v>
      </c>
      <c r="K4492">
        <v>6</v>
      </c>
      <c r="L4492" t="s">
        <v>9016</v>
      </c>
      <c r="M4492" t="s">
        <v>25510</v>
      </c>
      <c r="N4492">
        <v>29</v>
      </c>
      <c r="O4492" t="s">
        <v>25511</v>
      </c>
      <c r="P4492" t="s">
        <v>102</v>
      </c>
      <c r="Q4492" t="s">
        <v>6922</v>
      </c>
      <c r="R4492">
        <v>3886809</v>
      </c>
      <c r="T4492" t="s">
        <v>6313</v>
      </c>
      <c r="V4492" t="s">
        <v>11349</v>
      </c>
      <c r="W4492">
        <v>32943</v>
      </c>
    </row>
    <row r="4493" spans="1:23" x14ac:dyDescent="0.25">
      <c r="A4493" t="s">
        <v>771</v>
      </c>
      <c r="B4493">
        <v>1</v>
      </c>
      <c r="C4493" t="s">
        <v>25512</v>
      </c>
      <c r="D4493" t="s">
        <v>102</v>
      </c>
      <c r="E4493" t="s">
        <v>25513</v>
      </c>
      <c r="F4493" t="s">
        <v>6231</v>
      </c>
      <c r="G4493">
        <v>87</v>
      </c>
      <c r="H4493" t="s">
        <v>6260</v>
      </c>
      <c r="I4493" t="s">
        <v>25512</v>
      </c>
      <c r="J4493">
        <v>8373</v>
      </c>
      <c r="K4493">
        <v>13</v>
      </c>
      <c r="L4493" t="s">
        <v>6240</v>
      </c>
      <c r="M4493" t="s">
        <v>10556</v>
      </c>
      <c r="N4493">
        <v>34</v>
      </c>
      <c r="O4493" t="s">
        <v>25514</v>
      </c>
      <c r="P4493" t="s">
        <v>102</v>
      </c>
      <c r="R4493">
        <v>12597</v>
      </c>
      <c r="T4493" t="s">
        <v>6219</v>
      </c>
      <c r="V4493" t="s">
        <v>25515</v>
      </c>
      <c r="W4493">
        <v>9347</v>
      </c>
    </row>
    <row r="4494" spans="1:23" x14ac:dyDescent="0.25">
      <c r="A4494" t="s">
        <v>855</v>
      </c>
      <c r="B4494">
        <v>1</v>
      </c>
      <c r="C4494" t="s">
        <v>25516</v>
      </c>
      <c r="D4494" t="s">
        <v>64</v>
      </c>
      <c r="E4494" t="s">
        <v>25517</v>
      </c>
      <c r="F4494" t="s">
        <v>6231</v>
      </c>
      <c r="G4494">
        <v>41</v>
      </c>
      <c r="H4494" t="s">
        <v>6629</v>
      </c>
      <c r="I4494" t="s">
        <v>25516</v>
      </c>
      <c r="J4494">
        <v>17016</v>
      </c>
      <c r="K4494">
        <v>5</v>
      </c>
      <c r="L4494" t="s">
        <v>18204</v>
      </c>
      <c r="M4494" t="s">
        <v>16945</v>
      </c>
      <c r="N4494">
        <v>27</v>
      </c>
      <c r="O4494" t="s">
        <v>25518</v>
      </c>
      <c r="P4494" t="s">
        <v>64</v>
      </c>
      <c r="R4494">
        <v>2577283</v>
      </c>
      <c r="T4494" t="s">
        <v>6417</v>
      </c>
      <c r="V4494" t="s">
        <v>11453</v>
      </c>
      <c r="W4494">
        <v>28953</v>
      </c>
    </row>
    <row r="4495" spans="1:23" x14ac:dyDescent="0.25">
      <c r="A4495" t="s">
        <v>409</v>
      </c>
      <c r="B4495">
        <v>1</v>
      </c>
      <c r="C4495" t="s">
        <v>25519</v>
      </c>
      <c r="D4495" t="s">
        <v>126</v>
      </c>
      <c r="E4495" t="s">
        <v>25520</v>
      </c>
      <c r="F4495" t="s">
        <v>6199</v>
      </c>
      <c r="G4495">
        <v>0</v>
      </c>
      <c r="H4495" t="s">
        <v>6268</v>
      </c>
      <c r="I4495" t="s">
        <v>25519</v>
      </c>
      <c r="J4495">
        <v>11345</v>
      </c>
      <c r="K4495">
        <v>12</v>
      </c>
      <c r="L4495" t="s">
        <v>12323</v>
      </c>
      <c r="M4495" t="s">
        <v>25521</v>
      </c>
      <c r="N4495">
        <v>34</v>
      </c>
      <c r="O4495" t="s">
        <v>25522</v>
      </c>
      <c r="P4495" t="s">
        <v>126</v>
      </c>
      <c r="R4495">
        <v>13726</v>
      </c>
      <c r="T4495" t="s">
        <v>6355</v>
      </c>
      <c r="V4495" t="s">
        <v>8684</v>
      </c>
      <c r="W4495">
        <v>24608</v>
      </c>
    </row>
    <row r="4496" spans="1:23" x14ac:dyDescent="0.25">
      <c r="A4496" t="s">
        <v>25523</v>
      </c>
      <c r="B4496">
        <v>1</v>
      </c>
      <c r="C4496" t="s">
        <v>25524</v>
      </c>
      <c r="D4496" t="s">
        <v>126</v>
      </c>
      <c r="F4496" t="s">
        <v>6199</v>
      </c>
      <c r="G4496">
        <v>88</v>
      </c>
      <c r="H4496" t="s">
        <v>6208</v>
      </c>
      <c r="I4496" t="s">
        <v>25524</v>
      </c>
      <c r="K4496">
        <v>1</v>
      </c>
      <c r="L4496" t="s">
        <v>25525</v>
      </c>
      <c r="M4496" t="s">
        <v>15383</v>
      </c>
      <c r="O4496" t="s">
        <v>25526</v>
      </c>
      <c r="P4496" t="s">
        <v>126</v>
      </c>
      <c r="T4496" t="s">
        <v>6227</v>
      </c>
    </row>
    <row r="4497" spans="1:23" x14ac:dyDescent="0.25">
      <c r="A4497" t="s">
        <v>5412</v>
      </c>
      <c r="B4497">
        <v>1</v>
      </c>
      <c r="C4497" t="s">
        <v>5413</v>
      </c>
      <c r="D4497" t="s">
        <v>102</v>
      </c>
      <c r="F4497" t="s">
        <v>6199</v>
      </c>
      <c r="G4497">
        <v>15</v>
      </c>
      <c r="H4497" t="s">
        <v>6837</v>
      </c>
      <c r="I4497" t="s">
        <v>5413</v>
      </c>
      <c r="J4497">
        <v>21675</v>
      </c>
      <c r="K4497">
        <v>6</v>
      </c>
      <c r="L4497" t="s">
        <v>6246</v>
      </c>
      <c r="M4497" t="s">
        <v>6790</v>
      </c>
      <c r="N4497">
        <v>27</v>
      </c>
      <c r="O4497" t="s">
        <v>25527</v>
      </c>
      <c r="P4497" t="s">
        <v>102</v>
      </c>
      <c r="R4497">
        <v>2310331</v>
      </c>
      <c r="S4497">
        <v>7</v>
      </c>
      <c r="T4497" t="s">
        <v>6219</v>
      </c>
      <c r="U4497" t="s">
        <v>2228</v>
      </c>
      <c r="V4497" t="s">
        <v>25528</v>
      </c>
      <c r="W4497">
        <v>32831</v>
      </c>
    </row>
    <row r="4498" spans="1:23" x14ac:dyDescent="0.25">
      <c r="A4498" t="s">
        <v>25529</v>
      </c>
      <c r="B4498">
        <v>1</v>
      </c>
      <c r="C4498" t="s">
        <v>25530</v>
      </c>
      <c r="F4498" t="s">
        <v>6231</v>
      </c>
      <c r="G4498">
        <v>0</v>
      </c>
      <c r="H4498" t="s">
        <v>30</v>
      </c>
      <c r="I4498" t="s">
        <v>25530</v>
      </c>
      <c r="J4498">
        <v>18792</v>
      </c>
      <c r="K4498">
        <v>0</v>
      </c>
      <c r="L4498" t="s">
        <v>6012</v>
      </c>
      <c r="M4498" t="s">
        <v>12422</v>
      </c>
      <c r="O4498" t="s">
        <v>25531</v>
      </c>
      <c r="P4498" t="s">
        <v>30</v>
      </c>
      <c r="T4498" t="s">
        <v>30</v>
      </c>
    </row>
    <row r="4499" spans="1:23" x14ac:dyDescent="0.25">
      <c r="A4499" t="s">
        <v>2354</v>
      </c>
      <c r="B4499">
        <v>1</v>
      </c>
      <c r="C4499" t="s">
        <v>2713</v>
      </c>
      <c r="D4499" t="s">
        <v>102</v>
      </c>
      <c r="F4499" t="s">
        <v>6199</v>
      </c>
      <c r="G4499">
        <v>82</v>
      </c>
      <c r="H4499" t="s">
        <v>6336</v>
      </c>
      <c r="I4499" t="s">
        <v>2713</v>
      </c>
      <c r="J4499">
        <v>24342</v>
      </c>
      <c r="K4499">
        <v>3</v>
      </c>
      <c r="L4499" t="s">
        <v>15272</v>
      </c>
      <c r="M4499" t="s">
        <v>25532</v>
      </c>
      <c r="N4499">
        <v>26</v>
      </c>
      <c r="O4499" t="s">
        <v>25533</v>
      </c>
      <c r="P4499" t="s">
        <v>102</v>
      </c>
      <c r="S4499">
        <v>4</v>
      </c>
      <c r="T4499" t="s">
        <v>6219</v>
      </c>
      <c r="U4499" t="s">
        <v>2231</v>
      </c>
      <c r="V4499" t="s">
        <v>25534</v>
      </c>
    </row>
    <row r="4500" spans="1:23" x14ac:dyDescent="0.25">
      <c r="A4500" t="s">
        <v>25535</v>
      </c>
      <c r="B4500">
        <v>1</v>
      </c>
      <c r="C4500" t="s">
        <v>25536</v>
      </c>
      <c r="D4500" t="s">
        <v>6610</v>
      </c>
      <c r="F4500" t="s">
        <v>6199</v>
      </c>
      <c r="G4500">
        <v>49</v>
      </c>
      <c r="H4500" t="s">
        <v>6462</v>
      </c>
      <c r="I4500" t="s">
        <v>25536</v>
      </c>
      <c r="J4500">
        <v>23862</v>
      </c>
      <c r="K4500">
        <v>2</v>
      </c>
      <c r="L4500" t="s">
        <v>8090</v>
      </c>
      <c r="M4500" t="s">
        <v>11322</v>
      </c>
      <c r="N4500">
        <v>27</v>
      </c>
      <c r="O4500" t="s">
        <v>25537</v>
      </c>
      <c r="P4500" t="s">
        <v>6610</v>
      </c>
      <c r="T4500" t="s">
        <v>6355</v>
      </c>
      <c r="V4500" t="s">
        <v>25538</v>
      </c>
    </row>
    <row r="4501" spans="1:23" x14ac:dyDescent="0.25">
      <c r="A4501" t="s">
        <v>456</v>
      </c>
      <c r="B4501">
        <v>1</v>
      </c>
      <c r="C4501" t="s">
        <v>25539</v>
      </c>
      <c r="D4501" t="s">
        <v>102</v>
      </c>
      <c r="E4501" t="s">
        <v>25540</v>
      </c>
      <c r="F4501" t="s">
        <v>6199</v>
      </c>
      <c r="G4501">
        <v>13</v>
      </c>
      <c r="H4501" t="s">
        <v>7944</v>
      </c>
      <c r="I4501" t="s">
        <v>25539</v>
      </c>
      <c r="J4501">
        <v>14465</v>
      </c>
      <c r="K4501">
        <v>10</v>
      </c>
      <c r="L4501" t="s">
        <v>25541</v>
      </c>
      <c r="M4501" t="s">
        <v>7833</v>
      </c>
      <c r="N4501">
        <v>32</v>
      </c>
      <c r="O4501" t="s">
        <v>25542</v>
      </c>
      <c r="P4501" t="s">
        <v>102</v>
      </c>
      <c r="R4501">
        <v>14918</v>
      </c>
      <c r="T4501" t="s">
        <v>6313</v>
      </c>
      <c r="V4501" t="s">
        <v>25543</v>
      </c>
      <c r="W4501">
        <v>25828</v>
      </c>
    </row>
    <row r="4502" spans="1:23" x14ac:dyDescent="0.25">
      <c r="A4502" t="s">
        <v>25544</v>
      </c>
      <c r="B4502">
        <v>1</v>
      </c>
      <c r="C4502" t="s">
        <v>25545</v>
      </c>
      <c r="D4502" t="s">
        <v>102</v>
      </c>
      <c r="F4502" t="s">
        <v>6231</v>
      </c>
      <c r="G4502">
        <v>10</v>
      </c>
      <c r="H4502" t="s">
        <v>7768</v>
      </c>
      <c r="I4502" t="s">
        <v>25545</v>
      </c>
      <c r="J4502">
        <v>11097</v>
      </c>
      <c r="K4502">
        <v>6</v>
      </c>
      <c r="L4502" t="s">
        <v>21176</v>
      </c>
      <c r="M4502" t="s">
        <v>6361</v>
      </c>
      <c r="N4502">
        <v>29</v>
      </c>
      <c r="O4502" t="s">
        <v>25546</v>
      </c>
      <c r="P4502" t="s">
        <v>102</v>
      </c>
      <c r="R4502">
        <v>13219</v>
      </c>
      <c r="T4502" t="s">
        <v>6371</v>
      </c>
      <c r="V4502" t="s">
        <v>25547</v>
      </c>
      <c r="W4502">
        <v>24052</v>
      </c>
    </row>
    <row r="4503" spans="1:23" x14ac:dyDescent="0.25">
      <c r="A4503" t="s">
        <v>762</v>
      </c>
      <c r="B4503">
        <v>1</v>
      </c>
      <c r="C4503" t="s">
        <v>25548</v>
      </c>
      <c r="D4503" t="s">
        <v>102</v>
      </c>
      <c r="E4503" t="s">
        <v>25549</v>
      </c>
      <c r="F4503" t="s">
        <v>6231</v>
      </c>
      <c r="G4503">
        <v>32</v>
      </c>
      <c r="H4503" t="s">
        <v>6260</v>
      </c>
      <c r="I4503" t="s">
        <v>25548</v>
      </c>
      <c r="J4503">
        <v>19098</v>
      </c>
      <c r="K4503">
        <v>6</v>
      </c>
      <c r="L4503" t="s">
        <v>7832</v>
      </c>
      <c r="M4503" t="s">
        <v>9931</v>
      </c>
      <c r="N4503">
        <v>27</v>
      </c>
      <c r="O4503" t="s">
        <v>25550</v>
      </c>
      <c r="P4503" t="s">
        <v>102</v>
      </c>
      <c r="R4503">
        <v>3124069</v>
      </c>
      <c r="T4503" t="s">
        <v>6212</v>
      </c>
      <c r="V4503" t="s">
        <v>17822</v>
      </c>
      <c r="W4503">
        <v>30350</v>
      </c>
    </row>
    <row r="4504" spans="1:23" x14ac:dyDescent="0.25">
      <c r="A4504" t="s">
        <v>1328</v>
      </c>
      <c r="B4504">
        <v>1</v>
      </c>
      <c r="C4504" t="s">
        <v>1327</v>
      </c>
      <c r="D4504" t="s">
        <v>102</v>
      </c>
      <c r="F4504" t="s">
        <v>6199</v>
      </c>
      <c r="G4504">
        <v>11</v>
      </c>
      <c r="H4504" t="s">
        <v>5428</v>
      </c>
      <c r="I4504" t="s">
        <v>1327</v>
      </c>
      <c r="J4504">
        <v>21744</v>
      </c>
      <c r="K4504">
        <v>6</v>
      </c>
      <c r="L4504" t="s">
        <v>6433</v>
      </c>
      <c r="M4504" t="s">
        <v>25551</v>
      </c>
      <c r="N4504">
        <v>28</v>
      </c>
      <c r="O4504" t="s">
        <v>25552</v>
      </c>
      <c r="P4504" t="s">
        <v>102</v>
      </c>
      <c r="R4504">
        <v>4035687</v>
      </c>
      <c r="S4504">
        <v>2</v>
      </c>
      <c r="T4504" t="s">
        <v>6227</v>
      </c>
      <c r="U4504" t="s">
        <v>2236</v>
      </c>
      <c r="V4504" t="s">
        <v>8242</v>
      </c>
      <c r="W4504">
        <v>32704</v>
      </c>
    </row>
    <row r="4505" spans="1:23" x14ac:dyDescent="0.25">
      <c r="A4505" t="s">
        <v>313</v>
      </c>
      <c r="B4505">
        <v>1</v>
      </c>
      <c r="C4505" t="s">
        <v>25553</v>
      </c>
      <c r="D4505" t="s">
        <v>64</v>
      </c>
      <c r="E4505" t="s">
        <v>25554</v>
      </c>
      <c r="F4505" t="s">
        <v>6231</v>
      </c>
      <c r="G4505">
        <v>31</v>
      </c>
      <c r="H4505" t="s">
        <v>6296</v>
      </c>
      <c r="I4505" t="s">
        <v>25553</v>
      </c>
      <c r="J4505">
        <v>18061</v>
      </c>
      <c r="K4505">
        <v>6</v>
      </c>
      <c r="L4505" t="s">
        <v>11217</v>
      </c>
      <c r="M4505" t="s">
        <v>6317</v>
      </c>
      <c r="N4505">
        <v>28</v>
      </c>
      <c r="O4505" t="s">
        <v>25555</v>
      </c>
      <c r="P4505" t="s">
        <v>64</v>
      </c>
      <c r="R4505">
        <v>2577654</v>
      </c>
      <c r="T4505" t="s">
        <v>6454</v>
      </c>
      <c r="V4505" t="s">
        <v>20421</v>
      </c>
      <c r="W4505">
        <v>29377</v>
      </c>
    </row>
    <row r="4506" spans="1:23" x14ac:dyDescent="0.25">
      <c r="A4506" t="s">
        <v>2255</v>
      </c>
      <c r="B4506">
        <v>1</v>
      </c>
      <c r="C4506" t="s">
        <v>2625</v>
      </c>
      <c r="D4506" t="s">
        <v>64</v>
      </c>
      <c r="F4506" t="s">
        <v>6199</v>
      </c>
      <c r="G4506">
        <v>7</v>
      </c>
      <c r="H4506" t="s">
        <v>6636</v>
      </c>
      <c r="I4506" t="s">
        <v>2625</v>
      </c>
      <c r="J4506">
        <v>24980</v>
      </c>
      <c r="K4506">
        <v>2</v>
      </c>
      <c r="L4506" t="s">
        <v>7494</v>
      </c>
      <c r="M4506" t="s">
        <v>6598</v>
      </c>
      <c r="N4506">
        <v>26</v>
      </c>
      <c r="O4506" t="s">
        <v>25556</v>
      </c>
      <c r="P4506" t="s">
        <v>64</v>
      </c>
      <c r="S4506">
        <v>4</v>
      </c>
      <c r="T4506" t="s">
        <v>6454</v>
      </c>
      <c r="U4506" t="s">
        <v>2233</v>
      </c>
      <c r="V4506" t="s">
        <v>14023</v>
      </c>
    </row>
    <row r="4507" spans="1:23" x14ac:dyDescent="0.25">
      <c r="A4507" t="s">
        <v>25557</v>
      </c>
      <c r="B4507">
        <v>1</v>
      </c>
      <c r="C4507" t="s">
        <v>25558</v>
      </c>
      <c r="D4507" t="s">
        <v>102</v>
      </c>
      <c r="F4507" t="s">
        <v>6231</v>
      </c>
      <c r="G4507">
        <v>0</v>
      </c>
      <c r="H4507" t="s">
        <v>6416</v>
      </c>
      <c r="I4507" t="s">
        <v>25558</v>
      </c>
      <c r="J4507">
        <v>22326</v>
      </c>
      <c r="K4507">
        <v>2</v>
      </c>
      <c r="L4507" t="s">
        <v>7661</v>
      </c>
      <c r="M4507" t="s">
        <v>8215</v>
      </c>
      <c r="N4507">
        <v>23</v>
      </c>
      <c r="O4507" t="s">
        <v>25559</v>
      </c>
      <c r="P4507" t="s">
        <v>102</v>
      </c>
      <c r="R4507">
        <v>4034320</v>
      </c>
      <c r="T4507" t="s">
        <v>6313</v>
      </c>
      <c r="V4507" t="s">
        <v>9938</v>
      </c>
      <c r="W4507">
        <v>33250</v>
      </c>
    </row>
    <row r="4508" spans="1:23" x14ac:dyDescent="0.25">
      <c r="A4508" t="s">
        <v>25560</v>
      </c>
      <c r="B4508">
        <v>1</v>
      </c>
      <c r="C4508" t="s">
        <v>25561</v>
      </c>
      <c r="D4508" t="s">
        <v>102</v>
      </c>
      <c r="E4508" t="s">
        <v>25562</v>
      </c>
      <c r="F4508" t="s">
        <v>6231</v>
      </c>
      <c r="G4508">
        <v>15</v>
      </c>
      <c r="H4508" t="s">
        <v>6260</v>
      </c>
      <c r="I4508" t="s">
        <v>25561</v>
      </c>
      <c r="J4508">
        <v>18744</v>
      </c>
      <c r="K4508">
        <v>6</v>
      </c>
      <c r="L4508" t="s">
        <v>25563</v>
      </c>
      <c r="M4508" t="s">
        <v>6270</v>
      </c>
      <c r="N4508">
        <v>29</v>
      </c>
      <c r="O4508" t="s">
        <v>25564</v>
      </c>
      <c r="P4508" t="s">
        <v>102</v>
      </c>
      <c r="R4508">
        <v>2577473</v>
      </c>
      <c r="T4508" t="s">
        <v>6212</v>
      </c>
      <c r="V4508" t="s">
        <v>18257</v>
      </c>
      <c r="W4508">
        <v>30045</v>
      </c>
    </row>
    <row r="4509" spans="1:23" x14ac:dyDescent="0.25">
      <c r="A4509" t="s">
        <v>25565</v>
      </c>
      <c r="B4509">
        <v>1</v>
      </c>
      <c r="C4509" t="s">
        <v>25566</v>
      </c>
      <c r="D4509" t="s">
        <v>126</v>
      </c>
      <c r="F4509" t="s">
        <v>6199</v>
      </c>
      <c r="G4509">
        <v>86</v>
      </c>
      <c r="H4509" t="s">
        <v>6208</v>
      </c>
      <c r="I4509" t="s">
        <v>25566</v>
      </c>
      <c r="J4509">
        <v>24825</v>
      </c>
      <c r="K4509">
        <v>2</v>
      </c>
      <c r="L4509" t="s">
        <v>8103</v>
      </c>
      <c r="M4509" t="s">
        <v>25567</v>
      </c>
      <c r="N4509">
        <v>25</v>
      </c>
      <c r="O4509" t="s">
        <v>25568</v>
      </c>
      <c r="P4509" t="s">
        <v>126</v>
      </c>
      <c r="T4509" t="s">
        <v>6363</v>
      </c>
      <c r="V4509" t="s">
        <v>20316</v>
      </c>
    </row>
    <row r="4510" spans="1:23" x14ac:dyDescent="0.25">
      <c r="A4510" t="s">
        <v>25569</v>
      </c>
      <c r="B4510">
        <v>1</v>
      </c>
      <c r="C4510" t="s">
        <v>25570</v>
      </c>
      <c r="F4510" t="s">
        <v>6231</v>
      </c>
      <c r="G4510">
        <v>0</v>
      </c>
      <c r="H4510" t="s">
        <v>30</v>
      </c>
      <c r="I4510" t="s">
        <v>25570</v>
      </c>
      <c r="J4510">
        <v>17868</v>
      </c>
      <c r="K4510">
        <v>0</v>
      </c>
      <c r="L4510" t="s">
        <v>10421</v>
      </c>
      <c r="M4510" t="s">
        <v>25571</v>
      </c>
      <c r="O4510" t="s">
        <v>25572</v>
      </c>
      <c r="P4510" t="s">
        <v>30</v>
      </c>
      <c r="T4510" t="s">
        <v>30</v>
      </c>
    </row>
    <row r="4511" spans="1:23" x14ac:dyDescent="0.25">
      <c r="A4511" t="s">
        <v>25573</v>
      </c>
      <c r="B4511">
        <v>1</v>
      </c>
      <c r="C4511" t="s">
        <v>25574</v>
      </c>
      <c r="D4511" t="s">
        <v>64</v>
      </c>
      <c r="F4511" t="s">
        <v>6231</v>
      </c>
      <c r="G4511">
        <v>30</v>
      </c>
      <c r="H4511" t="s">
        <v>6462</v>
      </c>
      <c r="I4511" t="s">
        <v>25574</v>
      </c>
      <c r="J4511">
        <v>14687</v>
      </c>
      <c r="K4511">
        <v>8</v>
      </c>
      <c r="L4511" t="s">
        <v>15897</v>
      </c>
      <c r="M4511" t="s">
        <v>14664</v>
      </c>
      <c r="N4511">
        <v>29</v>
      </c>
      <c r="O4511" t="s">
        <v>25575</v>
      </c>
      <c r="P4511" t="s">
        <v>64</v>
      </c>
      <c r="R4511">
        <v>14891</v>
      </c>
      <c r="T4511" t="s">
        <v>6324</v>
      </c>
      <c r="V4511" t="s">
        <v>25576</v>
      </c>
      <c r="W4511">
        <v>25794</v>
      </c>
    </row>
    <row r="4512" spans="1:23" x14ac:dyDescent="0.25">
      <c r="A4512" t="s">
        <v>25577</v>
      </c>
      <c r="B4512">
        <v>1</v>
      </c>
      <c r="C4512" t="s">
        <v>25578</v>
      </c>
      <c r="D4512" t="s">
        <v>64</v>
      </c>
      <c r="F4512" t="s">
        <v>6231</v>
      </c>
      <c r="G4512">
        <v>30</v>
      </c>
      <c r="H4512" t="s">
        <v>8955</v>
      </c>
      <c r="I4512" t="s">
        <v>25578</v>
      </c>
      <c r="J4512">
        <v>15221</v>
      </c>
      <c r="K4512">
        <v>7</v>
      </c>
      <c r="L4512" t="s">
        <v>22083</v>
      </c>
      <c r="M4512" t="s">
        <v>17234</v>
      </c>
      <c r="N4512">
        <v>29</v>
      </c>
      <c r="O4512" t="s">
        <v>25579</v>
      </c>
      <c r="P4512" t="s">
        <v>64</v>
      </c>
      <c r="R4512">
        <v>15996</v>
      </c>
      <c r="T4512" t="s">
        <v>6417</v>
      </c>
      <c r="V4512" t="s">
        <v>25580</v>
      </c>
      <c r="W4512">
        <v>26783</v>
      </c>
    </row>
    <row r="4513" spans="1:23" x14ac:dyDescent="0.25">
      <c r="A4513" t="s">
        <v>1323</v>
      </c>
      <c r="B4513">
        <v>1</v>
      </c>
      <c r="C4513" t="s">
        <v>1322</v>
      </c>
      <c r="D4513" t="s">
        <v>126</v>
      </c>
      <c r="F4513" t="s">
        <v>6199</v>
      </c>
      <c r="G4513">
        <v>83</v>
      </c>
      <c r="H4513" t="s">
        <v>6553</v>
      </c>
      <c r="I4513" t="s">
        <v>1322</v>
      </c>
      <c r="J4513">
        <v>21738</v>
      </c>
      <c r="K4513">
        <v>6</v>
      </c>
      <c r="L4513" t="s">
        <v>10378</v>
      </c>
      <c r="M4513" t="s">
        <v>6790</v>
      </c>
      <c r="N4513">
        <v>29</v>
      </c>
      <c r="O4513" t="s">
        <v>25581</v>
      </c>
      <c r="P4513" t="s">
        <v>126</v>
      </c>
      <c r="R4513">
        <v>3929645</v>
      </c>
      <c r="S4513">
        <v>1</v>
      </c>
      <c r="T4513" t="s">
        <v>6227</v>
      </c>
      <c r="U4513" t="s">
        <v>54</v>
      </c>
      <c r="V4513" t="s">
        <v>20619</v>
      </c>
      <c r="W4513">
        <v>33113</v>
      </c>
    </row>
    <row r="4514" spans="1:23" x14ac:dyDescent="0.25">
      <c r="A4514" t="s">
        <v>25582</v>
      </c>
      <c r="B4514">
        <v>1</v>
      </c>
      <c r="C4514" t="s">
        <v>25583</v>
      </c>
      <c r="D4514" t="s">
        <v>6610</v>
      </c>
      <c r="E4514" t="s">
        <v>25584</v>
      </c>
      <c r="F4514" t="s">
        <v>6199</v>
      </c>
      <c r="G4514">
        <v>6</v>
      </c>
      <c r="H4514" t="s">
        <v>6629</v>
      </c>
      <c r="I4514" t="s">
        <v>25583</v>
      </c>
      <c r="J4514">
        <v>15559</v>
      </c>
      <c r="K4514">
        <v>9</v>
      </c>
      <c r="L4514" t="s">
        <v>6368</v>
      </c>
      <c r="M4514" t="s">
        <v>10145</v>
      </c>
      <c r="N4514">
        <v>31</v>
      </c>
      <c r="O4514" t="s">
        <v>25585</v>
      </c>
      <c r="P4514" t="s">
        <v>6610</v>
      </c>
      <c r="R4514">
        <v>16382</v>
      </c>
      <c r="T4514" t="s">
        <v>6212</v>
      </c>
      <c r="V4514" t="s">
        <v>25586</v>
      </c>
      <c r="W4514">
        <v>27219</v>
      </c>
    </row>
    <row r="4515" spans="1:23" x14ac:dyDescent="0.25">
      <c r="A4515" t="s">
        <v>1188</v>
      </c>
      <c r="B4515">
        <v>1</v>
      </c>
      <c r="C4515" t="s">
        <v>1187</v>
      </c>
      <c r="D4515" t="s">
        <v>102</v>
      </c>
      <c r="F4515" t="s">
        <v>6199</v>
      </c>
      <c r="G4515">
        <v>15</v>
      </c>
      <c r="H4515" t="s">
        <v>12560</v>
      </c>
      <c r="I4515" t="s">
        <v>1187</v>
      </c>
      <c r="J4515">
        <v>25934</v>
      </c>
      <c r="K4515">
        <v>1</v>
      </c>
      <c r="L4515" t="s">
        <v>25587</v>
      </c>
      <c r="M4515" t="s">
        <v>6790</v>
      </c>
      <c r="N4515">
        <v>24</v>
      </c>
      <c r="O4515" t="s">
        <v>25588</v>
      </c>
      <c r="P4515" t="s">
        <v>102</v>
      </c>
      <c r="Q4515" t="s">
        <v>6922</v>
      </c>
      <c r="S4515">
        <v>7</v>
      </c>
      <c r="T4515" t="s">
        <v>6313</v>
      </c>
      <c r="U4515" t="s">
        <v>94</v>
      </c>
      <c r="V4515" t="s">
        <v>24634</v>
      </c>
    </row>
    <row r="4516" spans="1:23" x14ac:dyDescent="0.25">
      <c r="A4516" t="s">
        <v>25589</v>
      </c>
      <c r="B4516">
        <v>1</v>
      </c>
      <c r="C4516" t="s">
        <v>25590</v>
      </c>
      <c r="D4516" t="s">
        <v>126</v>
      </c>
      <c r="F4516" t="s">
        <v>6199</v>
      </c>
      <c r="G4516">
        <v>42</v>
      </c>
      <c r="H4516" t="s">
        <v>9635</v>
      </c>
      <c r="I4516" t="s">
        <v>25590</v>
      </c>
      <c r="J4516">
        <v>24021</v>
      </c>
      <c r="K4516">
        <v>4</v>
      </c>
      <c r="L4516" t="s">
        <v>6210</v>
      </c>
      <c r="M4516" t="s">
        <v>25591</v>
      </c>
      <c r="N4516">
        <v>27</v>
      </c>
      <c r="O4516" t="s">
        <v>25592</v>
      </c>
      <c r="P4516" t="s">
        <v>126</v>
      </c>
      <c r="T4516" t="s">
        <v>6227</v>
      </c>
      <c r="V4516" t="s">
        <v>24548</v>
      </c>
    </row>
    <row r="4517" spans="1:23" x14ac:dyDescent="0.25">
      <c r="A4517" t="s">
        <v>25593</v>
      </c>
      <c r="B4517">
        <v>1</v>
      </c>
      <c r="C4517" t="s">
        <v>25594</v>
      </c>
      <c r="D4517" t="s">
        <v>102</v>
      </c>
      <c r="F4517" t="s">
        <v>6199</v>
      </c>
      <c r="G4517">
        <v>81</v>
      </c>
      <c r="H4517" t="s">
        <v>6697</v>
      </c>
      <c r="I4517" t="s">
        <v>25594</v>
      </c>
      <c r="J4517">
        <v>28362</v>
      </c>
      <c r="K4517">
        <v>0</v>
      </c>
      <c r="L4517" t="s">
        <v>25595</v>
      </c>
      <c r="M4517" t="s">
        <v>25596</v>
      </c>
      <c r="N4517">
        <v>24</v>
      </c>
      <c r="O4517" t="s">
        <v>25597</v>
      </c>
      <c r="P4517" t="s">
        <v>102</v>
      </c>
      <c r="T4517" t="s">
        <v>6219</v>
      </c>
      <c r="U4517" t="s">
        <v>2248</v>
      </c>
      <c r="V4517" t="s">
        <v>25598</v>
      </c>
    </row>
    <row r="4518" spans="1:23" x14ac:dyDescent="0.25">
      <c r="A4518" t="s">
        <v>25599</v>
      </c>
      <c r="B4518">
        <v>1</v>
      </c>
      <c r="C4518" t="s">
        <v>25600</v>
      </c>
      <c r="D4518" t="s">
        <v>102</v>
      </c>
      <c r="E4518" t="s">
        <v>25601</v>
      </c>
      <c r="F4518" t="s">
        <v>6199</v>
      </c>
      <c r="G4518">
        <v>0</v>
      </c>
      <c r="H4518" t="s">
        <v>6315</v>
      </c>
      <c r="I4518" t="s">
        <v>25600</v>
      </c>
      <c r="J4518">
        <v>21528</v>
      </c>
      <c r="K4518">
        <v>3</v>
      </c>
      <c r="L4518" t="s">
        <v>15904</v>
      </c>
      <c r="M4518" t="s">
        <v>10540</v>
      </c>
      <c r="N4518">
        <v>24</v>
      </c>
      <c r="O4518" t="s">
        <v>25602</v>
      </c>
      <c r="P4518" t="s">
        <v>102</v>
      </c>
      <c r="R4518">
        <v>4241723</v>
      </c>
      <c r="T4518" t="s">
        <v>6204</v>
      </c>
      <c r="V4518" t="s">
        <v>8175</v>
      </c>
      <c r="W4518">
        <v>32471</v>
      </c>
    </row>
    <row r="4519" spans="1:23" x14ac:dyDescent="0.25">
      <c r="A4519" t="s">
        <v>470</v>
      </c>
      <c r="B4519">
        <v>1</v>
      </c>
      <c r="C4519" t="s">
        <v>25603</v>
      </c>
      <c r="D4519" t="s">
        <v>102</v>
      </c>
      <c r="E4519" t="s">
        <v>25604</v>
      </c>
      <c r="F4519" t="s">
        <v>6199</v>
      </c>
      <c r="G4519">
        <v>14</v>
      </c>
      <c r="H4519" t="s">
        <v>6421</v>
      </c>
      <c r="I4519" t="s">
        <v>25603</v>
      </c>
      <c r="J4519">
        <v>18717</v>
      </c>
      <c r="K4519">
        <v>6</v>
      </c>
      <c r="L4519" t="s">
        <v>7089</v>
      </c>
      <c r="M4519" t="s">
        <v>7795</v>
      </c>
      <c r="N4519">
        <v>29</v>
      </c>
      <c r="O4519" t="s">
        <v>25605</v>
      </c>
      <c r="P4519" t="s">
        <v>102</v>
      </c>
      <c r="R4519">
        <v>2578369</v>
      </c>
      <c r="T4519" t="s">
        <v>6313</v>
      </c>
      <c r="V4519" t="s">
        <v>13777</v>
      </c>
      <c r="W4519">
        <v>30023</v>
      </c>
    </row>
    <row r="4520" spans="1:23" x14ac:dyDescent="0.25">
      <c r="A4520" t="s">
        <v>478</v>
      </c>
      <c r="B4520">
        <v>1</v>
      </c>
      <c r="C4520" t="s">
        <v>25606</v>
      </c>
      <c r="D4520" t="s">
        <v>6787</v>
      </c>
      <c r="E4520" t="s">
        <v>25607</v>
      </c>
      <c r="F4520" t="s">
        <v>6199</v>
      </c>
      <c r="G4520">
        <v>44</v>
      </c>
      <c r="H4520" t="s">
        <v>7081</v>
      </c>
      <c r="I4520" t="s">
        <v>25606</v>
      </c>
      <c r="J4520">
        <v>18115</v>
      </c>
      <c r="K4520">
        <v>7</v>
      </c>
      <c r="L4520" t="s">
        <v>8866</v>
      </c>
      <c r="M4520" t="s">
        <v>25608</v>
      </c>
      <c r="N4520">
        <v>30</v>
      </c>
      <c r="O4520" t="s">
        <v>25609</v>
      </c>
      <c r="P4520" t="s">
        <v>64</v>
      </c>
      <c r="R4520">
        <v>2576450</v>
      </c>
      <c r="T4520" t="s">
        <v>6212</v>
      </c>
      <c r="V4520" t="s">
        <v>21972</v>
      </c>
      <c r="W4520">
        <v>29432</v>
      </c>
    </row>
    <row r="4521" spans="1:23" x14ac:dyDescent="0.25">
      <c r="A4521" t="s">
        <v>25610</v>
      </c>
      <c r="B4521">
        <v>1</v>
      </c>
      <c r="C4521" t="s">
        <v>25611</v>
      </c>
      <c r="D4521" t="s">
        <v>102</v>
      </c>
      <c r="F4521" t="s">
        <v>6199</v>
      </c>
      <c r="G4521">
        <v>81</v>
      </c>
      <c r="H4521" t="s">
        <v>6315</v>
      </c>
      <c r="I4521" t="s">
        <v>25611</v>
      </c>
      <c r="J4521">
        <v>23158</v>
      </c>
      <c r="K4521">
        <v>1</v>
      </c>
      <c r="L4521" t="s">
        <v>8245</v>
      </c>
      <c r="M4521" t="s">
        <v>8595</v>
      </c>
      <c r="N4521">
        <v>24</v>
      </c>
      <c r="O4521" t="s">
        <v>25612</v>
      </c>
      <c r="P4521" t="s">
        <v>102</v>
      </c>
      <c r="T4521" t="s">
        <v>6264</v>
      </c>
      <c r="V4521" t="s">
        <v>25613</v>
      </c>
    </row>
    <row r="4522" spans="1:23" x14ac:dyDescent="0.25">
      <c r="A4522" t="s">
        <v>25614</v>
      </c>
      <c r="B4522">
        <v>1</v>
      </c>
      <c r="C4522" t="s">
        <v>25615</v>
      </c>
      <c r="D4522" t="s">
        <v>102</v>
      </c>
      <c r="F4522" t="s">
        <v>6199</v>
      </c>
      <c r="G4522">
        <v>82</v>
      </c>
      <c r="H4522" t="s">
        <v>6421</v>
      </c>
      <c r="I4522" t="s">
        <v>25615</v>
      </c>
      <c r="J4522">
        <v>26801</v>
      </c>
      <c r="K4522">
        <v>0</v>
      </c>
      <c r="L4522" t="s">
        <v>7386</v>
      </c>
      <c r="M4522" t="s">
        <v>21884</v>
      </c>
      <c r="N4522">
        <v>23</v>
      </c>
      <c r="O4522" t="s">
        <v>25616</v>
      </c>
      <c r="P4522" t="s">
        <v>102</v>
      </c>
      <c r="S4522">
        <v>8</v>
      </c>
      <c r="T4522" t="s">
        <v>6346</v>
      </c>
      <c r="U4522" t="s">
        <v>2219</v>
      </c>
      <c r="V4522" t="s">
        <v>25294</v>
      </c>
    </row>
    <row r="4523" spans="1:23" x14ac:dyDescent="0.25">
      <c r="A4523" t="s">
        <v>25617</v>
      </c>
      <c r="B4523">
        <v>1</v>
      </c>
      <c r="C4523" t="s">
        <v>25618</v>
      </c>
      <c r="D4523" t="s">
        <v>126</v>
      </c>
      <c r="F4523" t="s">
        <v>6231</v>
      </c>
      <c r="G4523">
        <v>83</v>
      </c>
      <c r="H4523" t="s">
        <v>9379</v>
      </c>
      <c r="I4523" t="s">
        <v>25618</v>
      </c>
      <c r="J4523">
        <v>7635</v>
      </c>
      <c r="K4523">
        <v>15</v>
      </c>
      <c r="L4523" t="s">
        <v>19228</v>
      </c>
      <c r="M4523" t="s">
        <v>7515</v>
      </c>
      <c r="N4523">
        <v>37</v>
      </c>
      <c r="O4523" t="s">
        <v>25619</v>
      </c>
      <c r="P4523" t="s">
        <v>126</v>
      </c>
      <c r="R4523">
        <v>8444</v>
      </c>
      <c r="T4523" t="s">
        <v>6742</v>
      </c>
      <c r="V4523" t="s">
        <v>25620</v>
      </c>
      <c r="W4523">
        <v>7206</v>
      </c>
    </row>
    <row r="4524" spans="1:23" x14ac:dyDescent="0.25">
      <c r="A4524" t="s">
        <v>25621</v>
      </c>
      <c r="B4524">
        <v>1</v>
      </c>
      <c r="C4524" t="s">
        <v>25622</v>
      </c>
      <c r="D4524" t="s">
        <v>126</v>
      </c>
      <c r="F4524" t="s">
        <v>6199</v>
      </c>
      <c r="G4524">
        <v>45</v>
      </c>
      <c r="H4524" t="s">
        <v>6208</v>
      </c>
      <c r="I4524" t="s">
        <v>25622</v>
      </c>
      <c r="J4524">
        <v>28516</v>
      </c>
      <c r="K4524">
        <v>0</v>
      </c>
      <c r="L4524" t="s">
        <v>8103</v>
      </c>
      <c r="M4524" t="s">
        <v>25623</v>
      </c>
      <c r="O4524" t="s">
        <v>25624</v>
      </c>
      <c r="P4524" t="s">
        <v>126</v>
      </c>
      <c r="T4524" t="s">
        <v>6227</v>
      </c>
      <c r="U4524" t="s">
        <v>2217</v>
      </c>
    </row>
    <row r="4525" spans="1:23" x14ac:dyDescent="0.25">
      <c r="A4525" t="s">
        <v>25625</v>
      </c>
      <c r="B4525">
        <v>1</v>
      </c>
      <c r="C4525" t="s">
        <v>25626</v>
      </c>
      <c r="F4525" t="s">
        <v>6231</v>
      </c>
      <c r="G4525">
        <v>0</v>
      </c>
      <c r="H4525" t="s">
        <v>30</v>
      </c>
      <c r="I4525" t="s">
        <v>25626</v>
      </c>
      <c r="J4525">
        <v>18859</v>
      </c>
      <c r="K4525">
        <v>0</v>
      </c>
      <c r="L4525" t="s">
        <v>8151</v>
      </c>
      <c r="M4525" t="s">
        <v>10959</v>
      </c>
      <c r="O4525" t="s">
        <v>25627</v>
      </c>
      <c r="P4525" t="s">
        <v>30</v>
      </c>
      <c r="T4525" t="s">
        <v>30</v>
      </c>
    </row>
    <row r="4526" spans="1:23" x14ac:dyDescent="0.25">
      <c r="A4526" t="s">
        <v>2338</v>
      </c>
      <c r="B4526">
        <v>1</v>
      </c>
      <c r="C4526" t="s">
        <v>2703</v>
      </c>
      <c r="D4526" t="s">
        <v>64</v>
      </c>
      <c r="F4526" t="s">
        <v>6199</v>
      </c>
      <c r="G4526">
        <v>37</v>
      </c>
      <c r="H4526" t="s">
        <v>8993</v>
      </c>
      <c r="I4526" t="s">
        <v>2703</v>
      </c>
      <c r="J4526">
        <v>25955</v>
      </c>
      <c r="K4526">
        <v>1</v>
      </c>
      <c r="L4526" t="s">
        <v>11836</v>
      </c>
      <c r="M4526" t="s">
        <v>25628</v>
      </c>
      <c r="N4526">
        <v>23</v>
      </c>
      <c r="O4526" t="s">
        <v>25629</v>
      </c>
      <c r="P4526" t="s">
        <v>64</v>
      </c>
      <c r="S4526">
        <v>4</v>
      </c>
      <c r="T4526" t="s">
        <v>6219</v>
      </c>
      <c r="U4526" t="s">
        <v>2228</v>
      </c>
      <c r="V4526" t="s">
        <v>18718</v>
      </c>
    </row>
    <row r="4527" spans="1:23" x14ac:dyDescent="0.25">
      <c r="A4527" t="s">
        <v>25630</v>
      </c>
      <c r="B4527">
        <v>1</v>
      </c>
      <c r="C4527" t="s">
        <v>25631</v>
      </c>
      <c r="D4527" t="s">
        <v>102</v>
      </c>
      <c r="E4527" t="s">
        <v>25632</v>
      </c>
      <c r="F4527" t="s">
        <v>6199</v>
      </c>
      <c r="G4527">
        <v>83</v>
      </c>
      <c r="H4527" t="s">
        <v>6383</v>
      </c>
      <c r="I4527" t="s">
        <v>25631</v>
      </c>
      <c r="J4527">
        <v>21295</v>
      </c>
      <c r="K4527">
        <v>6</v>
      </c>
      <c r="L4527" t="s">
        <v>25633</v>
      </c>
      <c r="M4527" t="s">
        <v>19815</v>
      </c>
      <c r="N4527">
        <v>29</v>
      </c>
      <c r="O4527" t="s">
        <v>25634</v>
      </c>
      <c r="P4527" t="s">
        <v>102</v>
      </c>
      <c r="R4527">
        <v>3119317</v>
      </c>
      <c r="T4527" t="s">
        <v>6313</v>
      </c>
      <c r="V4527" t="s">
        <v>25635</v>
      </c>
      <c r="W4527">
        <v>32137</v>
      </c>
    </row>
    <row r="4528" spans="1:23" x14ac:dyDescent="0.25">
      <c r="A4528" t="s">
        <v>839</v>
      </c>
      <c r="B4528">
        <v>1</v>
      </c>
      <c r="C4528" t="s">
        <v>25636</v>
      </c>
      <c r="D4528" t="s">
        <v>64</v>
      </c>
      <c r="F4528" t="s">
        <v>6199</v>
      </c>
      <c r="G4528">
        <v>30</v>
      </c>
      <c r="H4528" t="s">
        <v>6776</v>
      </c>
      <c r="I4528" t="s">
        <v>25636</v>
      </c>
      <c r="J4528">
        <v>18163</v>
      </c>
      <c r="K4528">
        <v>9</v>
      </c>
      <c r="L4528" t="s">
        <v>22083</v>
      </c>
      <c r="M4528" t="s">
        <v>8179</v>
      </c>
      <c r="N4528">
        <v>32</v>
      </c>
      <c r="O4528" t="s">
        <v>25637</v>
      </c>
      <c r="P4528" t="s">
        <v>64</v>
      </c>
      <c r="R4528">
        <v>2977667</v>
      </c>
      <c r="T4528" t="s">
        <v>6219</v>
      </c>
      <c r="V4528" t="s">
        <v>25638</v>
      </c>
      <c r="W4528">
        <v>29481</v>
      </c>
    </row>
    <row r="4529" spans="1:23" x14ac:dyDescent="0.25">
      <c r="A4529" t="s">
        <v>25639</v>
      </c>
      <c r="B4529">
        <v>1</v>
      </c>
      <c r="C4529" t="s">
        <v>25640</v>
      </c>
      <c r="D4529" t="s">
        <v>126</v>
      </c>
      <c r="E4529" t="s">
        <v>25641</v>
      </c>
      <c r="F4529" t="s">
        <v>6231</v>
      </c>
      <c r="G4529">
        <v>58</v>
      </c>
      <c r="H4529" t="s">
        <v>6200</v>
      </c>
      <c r="I4529" t="s">
        <v>25640</v>
      </c>
      <c r="J4529">
        <v>20383</v>
      </c>
      <c r="K4529">
        <v>4</v>
      </c>
      <c r="L4529" t="s">
        <v>6304</v>
      </c>
      <c r="M4529" t="s">
        <v>25642</v>
      </c>
      <c r="N4529">
        <v>26</v>
      </c>
      <c r="O4529" t="s">
        <v>25643</v>
      </c>
      <c r="P4529" t="s">
        <v>25644</v>
      </c>
      <c r="R4529">
        <v>3060410</v>
      </c>
      <c r="T4529" t="s">
        <v>6204</v>
      </c>
      <c r="V4529" t="s">
        <v>12326</v>
      </c>
      <c r="W4529">
        <v>31614</v>
      </c>
    </row>
    <row r="4530" spans="1:23" x14ac:dyDescent="0.25">
      <c r="A4530" t="s">
        <v>25645</v>
      </c>
      <c r="B4530">
        <v>1</v>
      </c>
      <c r="C4530" t="s">
        <v>25646</v>
      </c>
      <c r="D4530" t="s">
        <v>126</v>
      </c>
      <c r="F4530" t="s">
        <v>6231</v>
      </c>
      <c r="G4530">
        <v>81</v>
      </c>
      <c r="H4530" t="s">
        <v>6200</v>
      </c>
      <c r="I4530" t="s">
        <v>25646</v>
      </c>
      <c r="J4530">
        <v>10975</v>
      </c>
      <c r="K4530">
        <v>9</v>
      </c>
      <c r="L4530" t="s">
        <v>6310</v>
      </c>
      <c r="M4530" t="s">
        <v>25647</v>
      </c>
      <c r="N4530">
        <v>29</v>
      </c>
      <c r="O4530" t="s">
        <v>25648</v>
      </c>
      <c r="P4530" t="s">
        <v>126</v>
      </c>
      <c r="T4530" t="s">
        <v>6249</v>
      </c>
      <c r="V4530" t="s">
        <v>25649</v>
      </c>
    </row>
    <row r="4531" spans="1:23" x14ac:dyDescent="0.25">
      <c r="A4531" t="s">
        <v>25650</v>
      </c>
      <c r="B4531">
        <v>1</v>
      </c>
      <c r="C4531" t="s">
        <v>25651</v>
      </c>
      <c r="F4531" t="s">
        <v>6231</v>
      </c>
      <c r="G4531">
        <v>0</v>
      </c>
      <c r="H4531" t="s">
        <v>30</v>
      </c>
      <c r="I4531" t="s">
        <v>25651</v>
      </c>
      <c r="J4531">
        <v>17909</v>
      </c>
      <c r="L4531" t="s">
        <v>25652</v>
      </c>
      <c r="M4531" t="s">
        <v>25653</v>
      </c>
      <c r="O4531" t="s">
        <v>25654</v>
      </c>
      <c r="P4531" t="s">
        <v>30</v>
      </c>
      <c r="T4531" t="s">
        <v>30</v>
      </c>
    </row>
    <row r="4532" spans="1:23" x14ac:dyDescent="0.25">
      <c r="A4532" t="s">
        <v>25655</v>
      </c>
      <c r="B4532">
        <v>1</v>
      </c>
      <c r="C4532" t="s">
        <v>25656</v>
      </c>
      <c r="D4532" t="s">
        <v>102</v>
      </c>
      <c r="F4532" t="s">
        <v>6199</v>
      </c>
      <c r="G4532">
        <v>83</v>
      </c>
      <c r="H4532" t="s">
        <v>6450</v>
      </c>
      <c r="I4532" t="s">
        <v>25656</v>
      </c>
      <c r="K4532">
        <v>1</v>
      </c>
      <c r="L4532" t="s">
        <v>7691</v>
      </c>
      <c r="M4532" t="s">
        <v>6778</v>
      </c>
      <c r="N4532">
        <v>23</v>
      </c>
      <c r="O4532" t="s">
        <v>25657</v>
      </c>
      <c r="P4532" t="s">
        <v>102</v>
      </c>
      <c r="T4532" t="s">
        <v>6264</v>
      </c>
      <c r="V4532" t="s">
        <v>25658</v>
      </c>
    </row>
    <row r="4533" spans="1:23" x14ac:dyDescent="0.25">
      <c r="A4533" t="s">
        <v>427</v>
      </c>
      <c r="B4533">
        <v>1</v>
      </c>
      <c r="C4533" t="s">
        <v>25659</v>
      </c>
      <c r="D4533" t="s">
        <v>102</v>
      </c>
      <c r="E4533" t="s">
        <v>25660</v>
      </c>
      <c r="F4533" t="s">
        <v>6231</v>
      </c>
      <c r="G4533">
        <v>10</v>
      </c>
      <c r="H4533" t="s">
        <v>6315</v>
      </c>
      <c r="I4533" t="s">
        <v>25659</v>
      </c>
      <c r="J4533">
        <v>13856</v>
      </c>
      <c r="K4533">
        <v>10</v>
      </c>
      <c r="L4533" t="s">
        <v>16400</v>
      </c>
      <c r="M4533" t="s">
        <v>6270</v>
      </c>
      <c r="N4533">
        <v>32</v>
      </c>
      <c r="O4533" t="s">
        <v>25661</v>
      </c>
      <c r="P4533" t="s">
        <v>102</v>
      </c>
      <c r="R4533">
        <v>15503</v>
      </c>
      <c r="T4533" t="s">
        <v>6264</v>
      </c>
      <c r="V4533" t="s">
        <v>25662</v>
      </c>
      <c r="W4533">
        <v>26456</v>
      </c>
    </row>
    <row r="4534" spans="1:23" x14ac:dyDescent="0.25">
      <c r="A4534" t="s">
        <v>25663</v>
      </c>
      <c r="B4534">
        <v>1</v>
      </c>
      <c r="C4534" t="s">
        <v>25664</v>
      </c>
      <c r="D4534" t="s">
        <v>64</v>
      </c>
      <c r="F4534" t="s">
        <v>6231</v>
      </c>
      <c r="G4534">
        <v>20</v>
      </c>
      <c r="H4534" t="s">
        <v>9999</v>
      </c>
      <c r="I4534" t="s">
        <v>25664</v>
      </c>
      <c r="J4534">
        <v>21591</v>
      </c>
      <c r="K4534">
        <v>0</v>
      </c>
      <c r="L4534" t="s">
        <v>25665</v>
      </c>
      <c r="M4534" t="s">
        <v>25666</v>
      </c>
      <c r="O4534" t="s">
        <v>25667</v>
      </c>
      <c r="P4534" t="s">
        <v>64</v>
      </c>
      <c r="R4534">
        <v>2538273</v>
      </c>
      <c r="T4534" t="s">
        <v>30</v>
      </c>
    </row>
    <row r="4535" spans="1:23" x14ac:dyDescent="0.25">
      <c r="A4535" t="s">
        <v>25668</v>
      </c>
      <c r="B4535">
        <v>1</v>
      </c>
      <c r="C4535" t="s">
        <v>25669</v>
      </c>
      <c r="D4535" t="s">
        <v>29</v>
      </c>
      <c r="E4535" t="s">
        <v>25670</v>
      </c>
      <c r="F4535" t="s">
        <v>6231</v>
      </c>
      <c r="G4535">
        <v>9</v>
      </c>
      <c r="H4535" t="s">
        <v>6296</v>
      </c>
      <c r="I4535" t="s">
        <v>25669</v>
      </c>
      <c r="J4535">
        <v>15982</v>
      </c>
      <c r="K4535">
        <v>10</v>
      </c>
      <c r="L4535" t="s">
        <v>6224</v>
      </c>
      <c r="M4535" t="s">
        <v>11042</v>
      </c>
      <c r="N4535">
        <v>33</v>
      </c>
      <c r="O4535" t="s">
        <v>25671</v>
      </c>
      <c r="P4535" t="s">
        <v>29</v>
      </c>
      <c r="R4535">
        <v>15407</v>
      </c>
      <c r="T4535" t="s">
        <v>6204</v>
      </c>
      <c r="V4535" t="s">
        <v>25672</v>
      </c>
      <c r="W4535">
        <v>26317</v>
      </c>
    </row>
    <row r="4536" spans="1:23" x14ac:dyDescent="0.25">
      <c r="A4536" t="s">
        <v>320</v>
      </c>
      <c r="B4536">
        <v>1</v>
      </c>
      <c r="C4536" t="s">
        <v>25673</v>
      </c>
      <c r="D4536" t="s">
        <v>102</v>
      </c>
      <c r="E4536" t="s">
        <v>25674</v>
      </c>
      <c r="F4536" t="s">
        <v>6199</v>
      </c>
      <c r="G4536">
        <v>17</v>
      </c>
      <c r="H4536" t="s">
        <v>6860</v>
      </c>
      <c r="I4536" t="s">
        <v>25673</v>
      </c>
      <c r="J4536">
        <v>18985</v>
      </c>
      <c r="K4536">
        <v>5</v>
      </c>
      <c r="L4536" t="s">
        <v>25675</v>
      </c>
      <c r="M4536" t="s">
        <v>25676</v>
      </c>
      <c r="N4536">
        <v>27</v>
      </c>
      <c r="O4536" t="s">
        <v>25677</v>
      </c>
      <c r="P4536" t="s">
        <v>102</v>
      </c>
      <c r="R4536">
        <v>2977629</v>
      </c>
      <c r="T4536" t="s">
        <v>6212</v>
      </c>
      <c r="V4536" t="s">
        <v>8172</v>
      </c>
      <c r="W4536">
        <v>30219</v>
      </c>
    </row>
    <row r="4537" spans="1:23" x14ac:dyDescent="0.25">
      <c r="A4537" t="s">
        <v>25678</v>
      </c>
      <c r="B4537">
        <v>1</v>
      </c>
      <c r="C4537" t="s">
        <v>25679</v>
      </c>
      <c r="D4537" t="s">
        <v>102</v>
      </c>
      <c r="F4537" t="s">
        <v>6199</v>
      </c>
      <c r="G4537">
        <v>81</v>
      </c>
      <c r="H4537" t="s">
        <v>6260</v>
      </c>
      <c r="I4537" t="s">
        <v>25679</v>
      </c>
      <c r="J4537">
        <v>22219</v>
      </c>
      <c r="K4537">
        <v>2</v>
      </c>
      <c r="L4537" t="s">
        <v>25680</v>
      </c>
      <c r="M4537" t="s">
        <v>25681</v>
      </c>
      <c r="N4537">
        <v>24</v>
      </c>
      <c r="O4537" t="s">
        <v>25682</v>
      </c>
      <c r="P4537" t="s">
        <v>102</v>
      </c>
      <c r="T4537" t="s">
        <v>6204</v>
      </c>
      <c r="V4537" t="s">
        <v>25683</v>
      </c>
      <c r="W4537">
        <v>33141</v>
      </c>
    </row>
    <row r="4538" spans="1:23" x14ac:dyDescent="0.25">
      <c r="A4538" t="s">
        <v>25684</v>
      </c>
      <c r="B4538">
        <v>1</v>
      </c>
      <c r="C4538" t="s">
        <v>25685</v>
      </c>
      <c r="D4538" t="s">
        <v>64</v>
      </c>
      <c r="F4538" t="s">
        <v>6231</v>
      </c>
      <c r="G4538">
        <v>46</v>
      </c>
      <c r="H4538" t="s">
        <v>6232</v>
      </c>
      <c r="I4538" t="s">
        <v>25685</v>
      </c>
      <c r="J4538">
        <v>22450</v>
      </c>
      <c r="K4538">
        <v>2</v>
      </c>
      <c r="L4538" t="s">
        <v>25686</v>
      </c>
      <c r="M4538" t="s">
        <v>22222</v>
      </c>
      <c r="N4538">
        <v>25</v>
      </c>
      <c r="O4538" t="s">
        <v>25687</v>
      </c>
      <c r="P4538" t="s">
        <v>64</v>
      </c>
      <c r="R4538">
        <v>3128846</v>
      </c>
      <c r="T4538" t="s">
        <v>6264</v>
      </c>
      <c r="V4538" t="s">
        <v>15342</v>
      </c>
      <c r="W4538">
        <v>33177</v>
      </c>
    </row>
    <row r="4539" spans="1:23" x14ac:dyDescent="0.25">
      <c r="A4539" t="s">
        <v>25688</v>
      </c>
      <c r="B4539">
        <v>1</v>
      </c>
      <c r="C4539" t="s">
        <v>25689</v>
      </c>
      <c r="D4539" t="s">
        <v>126</v>
      </c>
      <c r="F4539" t="s">
        <v>6199</v>
      </c>
      <c r="G4539">
        <v>46</v>
      </c>
      <c r="H4539" t="s">
        <v>6200</v>
      </c>
      <c r="I4539" t="s">
        <v>25689</v>
      </c>
      <c r="J4539">
        <v>18377</v>
      </c>
      <c r="K4539">
        <v>6</v>
      </c>
      <c r="L4539" t="s">
        <v>25690</v>
      </c>
      <c r="M4539" t="s">
        <v>25691</v>
      </c>
      <c r="N4539">
        <v>29</v>
      </c>
      <c r="O4539" t="s">
        <v>25692</v>
      </c>
      <c r="P4539" t="s">
        <v>126</v>
      </c>
      <c r="R4539">
        <v>2514375</v>
      </c>
      <c r="T4539" t="s">
        <v>6227</v>
      </c>
      <c r="V4539" t="s">
        <v>12138</v>
      </c>
      <c r="W4539">
        <v>29565</v>
      </c>
    </row>
    <row r="4540" spans="1:23" x14ac:dyDescent="0.25">
      <c r="A4540" t="s">
        <v>25693</v>
      </c>
      <c r="B4540">
        <v>1</v>
      </c>
      <c r="C4540" t="s">
        <v>25694</v>
      </c>
      <c r="D4540" t="s">
        <v>102</v>
      </c>
      <c r="F4540" t="s">
        <v>6199</v>
      </c>
      <c r="G4540">
        <v>22</v>
      </c>
      <c r="H4540" t="s">
        <v>6450</v>
      </c>
      <c r="I4540" t="s">
        <v>25694</v>
      </c>
      <c r="K4540">
        <v>2</v>
      </c>
      <c r="L4540" t="s">
        <v>25695</v>
      </c>
      <c r="M4540" t="s">
        <v>10145</v>
      </c>
      <c r="N4540">
        <v>25</v>
      </c>
      <c r="O4540" t="s">
        <v>25696</v>
      </c>
      <c r="P4540" t="s">
        <v>102</v>
      </c>
      <c r="T4540" t="s">
        <v>6454</v>
      </c>
      <c r="V4540" t="s">
        <v>16669</v>
      </c>
    </row>
    <row r="4541" spans="1:23" x14ac:dyDescent="0.25">
      <c r="A4541" t="s">
        <v>1503</v>
      </c>
      <c r="B4541">
        <v>1</v>
      </c>
      <c r="C4541" t="s">
        <v>1502</v>
      </c>
      <c r="D4541" t="s">
        <v>102</v>
      </c>
      <c r="E4541" t="s">
        <v>25697</v>
      </c>
      <c r="F4541" t="s">
        <v>6199</v>
      </c>
      <c r="G4541">
        <v>4</v>
      </c>
      <c r="H4541" t="s">
        <v>7921</v>
      </c>
      <c r="I4541" t="s">
        <v>1502</v>
      </c>
      <c r="J4541">
        <v>20875</v>
      </c>
      <c r="K4541">
        <v>7</v>
      </c>
      <c r="L4541" t="s">
        <v>25698</v>
      </c>
      <c r="M4541" t="s">
        <v>25699</v>
      </c>
      <c r="N4541">
        <v>28</v>
      </c>
      <c r="O4541" t="s">
        <v>25700</v>
      </c>
      <c r="P4541" t="s">
        <v>102</v>
      </c>
      <c r="R4541">
        <v>4047650</v>
      </c>
      <c r="S4541">
        <v>1</v>
      </c>
      <c r="T4541" t="s">
        <v>6227</v>
      </c>
      <c r="U4541" t="s">
        <v>2236</v>
      </c>
      <c r="V4541" t="s">
        <v>16814</v>
      </c>
      <c r="W4541">
        <v>31896</v>
      </c>
    </row>
    <row r="4542" spans="1:23" x14ac:dyDescent="0.25">
      <c r="A4542" t="s">
        <v>25701</v>
      </c>
      <c r="B4542">
        <v>1</v>
      </c>
      <c r="C4542" t="s">
        <v>25702</v>
      </c>
      <c r="D4542" t="s">
        <v>102</v>
      </c>
      <c r="E4542" t="s">
        <v>25703</v>
      </c>
      <c r="F4542" t="s">
        <v>6199</v>
      </c>
      <c r="G4542">
        <v>89</v>
      </c>
      <c r="H4542" t="s">
        <v>6647</v>
      </c>
      <c r="I4542" t="s">
        <v>25702</v>
      </c>
      <c r="J4542">
        <v>21419</v>
      </c>
      <c r="K4542">
        <v>3</v>
      </c>
      <c r="L4542" t="s">
        <v>7541</v>
      </c>
      <c r="M4542" t="s">
        <v>25704</v>
      </c>
      <c r="N4542">
        <v>26</v>
      </c>
      <c r="O4542" t="s">
        <v>25705</v>
      </c>
      <c r="P4542" t="s">
        <v>102</v>
      </c>
      <c r="R4542">
        <v>3138759</v>
      </c>
      <c r="T4542" t="s">
        <v>6227</v>
      </c>
      <c r="V4542" t="s">
        <v>25706</v>
      </c>
      <c r="W4542">
        <v>32267</v>
      </c>
    </row>
    <row r="4543" spans="1:23" x14ac:dyDescent="0.25">
      <c r="A4543" t="s">
        <v>1552</v>
      </c>
      <c r="B4543">
        <v>1</v>
      </c>
      <c r="C4543" t="s">
        <v>1551</v>
      </c>
      <c r="D4543" t="s">
        <v>64</v>
      </c>
      <c r="F4543" t="s">
        <v>6199</v>
      </c>
      <c r="G4543">
        <v>20</v>
      </c>
      <c r="H4543" t="s">
        <v>7391</v>
      </c>
      <c r="I4543" t="s">
        <v>1551</v>
      </c>
      <c r="J4543">
        <v>22526</v>
      </c>
      <c r="K4543">
        <v>4</v>
      </c>
      <c r="L4543" t="s">
        <v>25707</v>
      </c>
      <c r="M4543" t="s">
        <v>7795</v>
      </c>
      <c r="N4543">
        <v>25</v>
      </c>
      <c r="O4543" t="s">
        <v>25708</v>
      </c>
      <c r="P4543" t="s">
        <v>64</v>
      </c>
      <c r="S4543">
        <v>1</v>
      </c>
      <c r="T4543" t="s">
        <v>6346</v>
      </c>
      <c r="U4543" t="s">
        <v>159</v>
      </c>
      <c r="V4543" t="s">
        <v>20357</v>
      </c>
    </row>
    <row r="4544" spans="1:23" x14ac:dyDescent="0.25">
      <c r="A4544" t="s">
        <v>25709</v>
      </c>
      <c r="B4544">
        <v>1</v>
      </c>
      <c r="C4544" t="s">
        <v>25710</v>
      </c>
      <c r="D4544" t="s">
        <v>102</v>
      </c>
      <c r="F4544" t="s">
        <v>6199</v>
      </c>
      <c r="G4544">
        <v>80</v>
      </c>
      <c r="H4544" t="s">
        <v>7341</v>
      </c>
      <c r="I4544" t="s">
        <v>25710</v>
      </c>
      <c r="K4544">
        <v>1</v>
      </c>
      <c r="L4544" t="s">
        <v>8156</v>
      </c>
      <c r="M4544" t="s">
        <v>13504</v>
      </c>
      <c r="N4544">
        <v>24</v>
      </c>
      <c r="O4544" t="s">
        <v>25711</v>
      </c>
      <c r="P4544" t="s">
        <v>102</v>
      </c>
      <c r="T4544" t="s">
        <v>6346</v>
      </c>
      <c r="V4544" t="s">
        <v>25712</v>
      </c>
    </row>
    <row r="4545" spans="1:23" x14ac:dyDescent="0.25">
      <c r="A4545" t="s">
        <v>25713</v>
      </c>
      <c r="B4545">
        <v>1</v>
      </c>
      <c r="C4545" t="s">
        <v>25714</v>
      </c>
      <c r="D4545" t="s">
        <v>102</v>
      </c>
      <c r="F4545" t="s">
        <v>6199</v>
      </c>
      <c r="H4545" t="s">
        <v>6239</v>
      </c>
      <c r="I4545" t="s">
        <v>25714</v>
      </c>
      <c r="J4545">
        <v>17403</v>
      </c>
      <c r="K4545">
        <v>10</v>
      </c>
      <c r="L4545" t="s">
        <v>20010</v>
      </c>
      <c r="M4545" t="s">
        <v>25715</v>
      </c>
      <c r="N4545">
        <v>33</v>
      </c>
      <c r="O4545" t="s">
        <v>25716</v>
      </c>
      <c r="P4545" t="s">
        <v>102</v>
      </c>
      <c r="T4545" t="s">
        <v>6355</v>
      </c>
      <c r="V4545" t="s">
        <v>25717</v>
      </c>
      <c r="W4545">
        <v>29140</v>
      </c>
    </row>
    <row r="4546" spans="1:23" x14ac:dyDescent="0.25">
      <c r="A4546" t="s">
        <v>1964</v>
      </c>
      <c r="B4546">
        <v>1</v>
      </c>
      <c r="C4546" t="s">
        <v>5211</v>
      </c>
      <c r="D4546" t="s">
        <v>102</v>
      </c>
      <c r="F4546" t="s">
        <v>6199</v>
      </c>
      <c r="G4546">
        <v>15</v>
      </c>
      <c r="H4546" t="s">
        <v>6807</v>
      </c>
      <c r="I4546" t="s">
        <v>5211</v>
      </c>
      <c r="J4546">
        <v>21697</v>
      </c>
      <c r="K4546">
        <v>5</v>
      </c>
      <c r="L4546" t="s">
        <v>25718</v>
      </c>
      <c r="M4546" t="s">
        <v>25719</v>
      </c>
      <c r="N4546">
        <v>26</v>
      </c>
      <c r="O4546" t="s">
        <v>25720</v>
      </c>
      <c r="P4546" t="s">
        <v>102</v>
      </c>
      <c r="R4546">
        <v>4243160</v>
      </c>
      <c r="T4546" t="s">
        <v>6219</v>
      </c>
      <c r="V4546" t="s">
        <v>25721</v>
      </c>
      <c r="W4546">
        <v>32712</v>
      </c>
    </row>
    <row r="4547" spans="1:23" x14ac:dyDescent="0.25">
      <c r="A4547" t="s">
        <v>923</v>
      </c>
      <c r="B4547">
        <v>1</v>
      </c>
      <c r="C4547" t="s">
        <v>25722</v>
      </c>
      <c r="D4547" t="s">
        <v>64</v>
      </c>
      <c r="E4547" t="s">
        <v>25723</v>
      </c>
      <c r="F4547" t="s">
        <v>6231</v>
      </c>
      <c r="G4547">
        <v>33</v>
      </c>
      <c r="H4547" t="s">
        <v>7921</v>
      </c>
      <c r="I4547" t="s">
        <v>25722</v>
      </c>
      <c r="J4547">
        <v>16112</v>
      </c>
      <c r="K4547">
        <v>8</v>
      </c>
      <c r="L4547" t="s">
        <v>6013</v>
      </c>
      <c r="M4547" t="s">
        <v>7640</v>
      </c>
      <c r="N4547">
        <v>29</v>
      </c>
      <c r="O4547" t="s">
        <v>25724</v>
      </c>
      <c r="P4547" t="s">
        <v>64</v>
      </c>
      <c r="R4547">
        <v>16803</v>
      </c>
      <c r="T4547" t="s">
        <v>6219</v>
      </c>
      <c r="V4547" t="s">
        <v>7717</v>
      </c>
      <c r="W4547">
        <v>27583</v>
      </c>
    </row>
    <row r="4548" spans="1:23" x14ac:dyDescent="0.25">
      <c r="A4548" t="s">
        <v>25725</v>
      </c>
      <c r="B4548">
        <v>1</v>
      </c>
      <c r="C4548" t="s">
        <v>25726</v>
      </c>
      <c r="D4548" t="s">
        <v>6610</v>
      </c>
      <c r="F4548" t="s">
        <v>6199</v>
      </c>
      <c r="G4548">
        <v>7</v>
      </c>
      <c r="H4548" t="s">
        <v>6585</v>
      </c>
      <c r="I4548" t="s">
        <v>25726</v>
      </c>
      <c r="K4548">
        <v>2</v>
      </c>
      <c r="L4548" t="s">
        <v>7122</v>
      </c>
      <c r="M4548" t="s">
        <v>25727</v>
      </c>
      <c r="N4548">
        <v>27</v>
      </c>
      <c r="O4548" t="s">
        <v>25728</v>
      </c>
      <c r="P4548" t="s">
        <v>6610</v>
      </c>
      <c r="T4548" t="s">
        <v>6355</v>
      </c>
      <c r="U4548" t="s">
        <v>2228</v>
      </c>
      <c r="V4548" t="s">
        <v>25729</v>
      </c>
    </row>
    <row r="4549" spans="1:23" x14ac:dyDescent="0.25">
      <c r="A4549" t="s">
        <v>25730</v>
      </c>
      <c r="B4549">
        <v>1</v>
      </c>
      <c r="C4549" t="s">
        <v>25731</v>
      </c>
      <c r="D4549" t="s">
        <v>102</v>
      </c>
      <c r="F4549" t="s">
        <v>6199</v>
      </c>
      <c r="G4549">
        <v>81</v>
      </c>
      <c r="H4549" t="s">
        <v>7944</v>
      </c>
      <c r="I4549" t="s">
        <v>25731</v>
      </c>
      <c r="J4549">
        <v>21722</v>
      </c>
      <c r="K4549">
        <v>3</v>
      </c>
      <c r="L4549" t="s">
        <v>25732</v>
      </c>
      <c r="M4549" t="s">
        <v>14395</v>
      </c>
      <c r="N4549">
        <v>26</v>
      </c>
      <c r="O4549" t="s">
        <v>25733</v>
      </c>
      <c r="P4549" t="s">
        <v>102</v>
      </c>
      <c r="R4549">
        <v>4040628</v>
      </c>
      <c r="T4549" t="s">
        <v>6227</v>
      </c>
      <c r="V4549" t="s">
        <v>25734</v>
      </c>
      <c r="W4549">
        <v>33040</v>
      </c>
    </row>
    <row r="4550" spans="1:23" x14ac:dyDescent="0.25">
      <c r="A4550" t="s">
        <v>25735</v>
      </c>
      <c r="B4550">
        <v>1</v>
      </c>
      <c r="C4550" t="s">
        <v>25736</v>
      </c>
      <c r="D4550" t="s">
        <v>64</v>
      </c>
      <c r="F4550" t="s">
        <v>6199</v>
      </c>
      <c r="G4550">
        <v>0</v>
      </c>
      <c r="H4550" t="s">
        <v>7921</v>
      </c>
      <c r="I4550" t="s">
        <v>25736</v>
      </c>
      <c r="J4550">
        <v>22174</v>
      </c>
      <c r="K4550">
        <v>2</v>
      </c>
      <c r="L4550" t="s">
        <v>25737</v>
      </c>
      <c r="M4550" t="s">
        <v>6612</v>
      </c>
      <c r="N4550">
        <v>25</v>
      </c>
      <c r="O4550" t="s">
        <v>25738</v>
      </c>
      <c r="P4550" t="s">
        <v>64</v>
      </c>
      <c r="R4550">
        <v>4031003</v>
      </c>
      <c r="T4550" t="s">
        <v>6264</v>
      </c>
      <c r="V4550" t="s">
        <v>25739</v>
      </c>
      <c r="W4550">
        <v>33048</v>
      </c>
    </row>
    <row r="4551" spans="1:23" x14ac:dyDescent="0.25">
      <c r="A4551" t="s">
        <v>25740</v>
      </c>
      <c r="B4551">
        <v>1</v>
      </c>
      <c r="C4551" t="s">
        <v>25741</v>
      </c>
      <c r="D4551" t="s">
        <v>102</v>
      </c>
      <c r="F4551" t="s">
        <v>6231</v>
      </c>
      <c r="G4551">
        <v>18</v>
      </c>
      <c r="H4551" t="s">
        <v>6421</v>
      </c>
      <c r="I4551" t="s">
        <v>25741</v>
      </c>
      <c r="J4551">
        <v>17256</v>
      </c>
      <c r="K4551">
        <v>1</v>
      </c>
      <c r="L4551" t="s">
        <v>6304</v>
      </c>
      <c r="M4551" t="s">
        <v>25742</v>
      </c>
      <c r="N4551">
        <v>26</v>
      </c>
      <c r="O4551" t="s">
        <v>25743</v>
      </c>
      <c r="P4551" t="s">
        <v>102</v>
      </c>
      <c r="R4551">
        <v>2516768</v>
      </c>
      <c r="T4551" t="s">
        <v>6385</v>
      </c>
      <c r="V4551" t="s">
        <v>25744</v>
      </c>
      <c r="W4551">
        <v>29017</v>
      </c>
    </row>
    <row r="4552" spans="1:23" x14ac:dyDescent="0.25">
      <c r="A4552" t="s">
        <v>25745</v>
      </c>
      <c r="B4552">
        <v>1</v>
      </c>
      <c r="C4552" t="s">
        <v>25746</v>
      </c>
      <c r="F4552" t="s">
        <v>6231</v>
      </c>
      <c r="G4552">
        <v>0</v>
      </c>
      <c r="H4552" t="s">
        <v>30</v>
      </c>
      <c r="I4552" t="s">
        <v>25746</v>
      </c>
      <c r="J4552">
        <v>18804</v>
      </c>
      <c r="K4552">
        <v>0</v>
      </c>
      <c r="L4552" t="s">
        <v>6625</v>
      </c>
      <c r="M4552" t="s">
        <v>11849</v>
      </c>
      <c r="O4552" t="s">
        <v>25747</v>
      </c>
      <c r="P4552" t="s">
        <v>30</v>
      </c>
      <c r="T4552" t="s">
        <v>30</v>
      </c>
    </row>
    <row r="4553" spans="1:23" x14ac:dyDescent="0.25">
      <c r="A4553" t="s">
        <v>25748</v>
      </c>
      <c r="B4553">
        <v>1</v>
      </c>
      <c r="C4553" t="s">
        <v>25749</v>
      </c>
      <c r="D4553" t="s">
        <v>126</v>
      </c>
      <c r="F4553" t="s">
        <v>6199</v>
      </c>
      <c r="G4553">
        <v>46</v>
      </c>
      <c r="H4553" t="s">
        <v>6208</v>
      </c>
      <c r="I4553" t="s">
        <v>25749</v>
      </c>
      <c r="J4553">
        <v>28442</v>
      </c>
      <c r="K4553">
        <v>0</v>
      </c>
      <c r="L4553" t="s">
        <v>17480</v>
      </c>
      <c r="M4553" t="s">
        <v>25750</v>
      </c>
      <c r="N4553">
        <v>23</v>
      </c>
      <c r="O4553" t="s">
        <v>25751</v>
      </c>
      <c r="P4553" t="s">
        <v>126</v>
      </c>
      <c r="T4553" t="s">
        <v>6355</v>
      </c>
      <c r="U4553" t="s">
        <v>2251</v>
      </c>
      <c r="V4553" t="s">
        <v>25752</v>
      </c>
    </row>
    <row r="4554" spans="1:23" x14ac:dyDescent="0.25">
      <c r="A4554" t="s">
        <v>25753</v>
      </c>
      <c r="B4554">
        <v>1</v>
      </c>
      <c r="C4554" t="s">
        <v>25754</v>
      </c>
      <c r="D4554" t="s">
        <v>102</v>
      </c>
      <c r="F4554" t="s">
        <v>6231</v>
      </c>
      <c r="G4554">
        <v>0</v>
      </c>
      <c r="H4554" t="s">
        <v>7341</v>
      </c>
      <c r="I4554" t="s">
        <v>25754</v>
      </c>
      <c r="J4554">
        <v>16598</v>
      </c>
      <c r="K4554">
        <v>2</v>
      </c>
      <c r="L4554" t="s">
        <v>7898</v>
      </c>
      <c r="M4554" t="s">
        <v>20264</v>
      </c>
      <c r="N4554">
        <v>25</v>
      </c>
      <c r="O4554" t="s">
        <v>25755</v>
      </c>
      <c r="P4554" t="s">
        <v>102</v>
      </c>
      <c r="R4554">
        <v>16903</v>
      </c>
      <c r="T4554" t="s">
        <v>6417</v>
      </c>
      <c r="V4554" t="s">
        <v>8385</v>
      </c>
      <c r="W4554">
        <v>27713</v>
      </c>
    </row>
    <row r="4555" spans="1:23" x14ac:dyDescent="0.25">
      <c r="A4555" t="s">
        <v>25756</v>
      </c>
      <c r="B4555">
        <v>1</v>
      </c>
      <c r="C4555" t="s">
        <v>15116</v>
      </c>
      <c r="D4555" t="s">
        <v>64</v>
      </c>
      <c r="F4555" t="s">
        <v>6231</v>
      </c>
      <c r="G4555">
        <v>22</v>
      </c>
      <c r="H4555" t="s">
        <v>6336</v>
      </c>
      <c r="I4555" t="s">
        <v>15116</v>
      </c>
      <c r="J4555">
        <v>4640</v>
      </c>
      <c r="K4555">
        <v>14</v>
      </c>
      <c r="L4555" t="s">
        <v>8156</v>
      </c>
      <c r="M4555" t="s">
        <v>25757</v>
      </c>
      <c r="N4555">
        <v>35</v>
      </c>
      <c r="O4555" t="s">
        <v>25758</v>
      </c>
      <c r="P4555" t="s">
        <v>64</v>
      </c>
      <c r="R4555">
        <v>9588</v>
      </c>
      <c r="T4555" t="s">
        <v>6324</v>
      </c>
      <c r="V4555" t="s">
        <v>25759</v>
      </c>
      <c r="W4555">
        <v>7751</v>
      </c>
    </row>
    <row r="4556" spans="1:23" x14ac:dyDescent="0.25">
      <c r="A4556" t="s">
        <v>25760</v>
      </c>
      <c r="B4556">
        <v>1</v>
      </c>
      <c r="C4556" t="s">
        <v>25761</v>
      </c>
      <c r="D4556" t="s">
        <v>102</v>
      </c>
      <c r="F4556" t="s">
        <v>6199</v>
      </c>
      <c r="H4556" t="s">
        <v>6239</v>
      </c>
      <c r="I4556" t="s">
        <v>25761</v>
      </c>
      <c r="K4556">
        <v>1</v>
      </c>
      <c r="L4556" t="s">
        <v>20250</v>
      </c>
      <c r="M4556" t="s">
        <v>12817</v>
      </c>
      <c r="N4556">
        <v>24</v>
      </c>
      <c r="O4556" t="s">
        <v>25762</v>
      </c>
      <c r="P4556" t="s">
        <v>102</v>
      </c>
      <c r="T4556" t="s">
        <v>6212</v>
      </c>
      <c r="V4556" t="s">
        <v>11390</v>
      </c>
    </row>
    <row r="4557" spans="1:23" x14ac:dyDescent="0.25">
      <c r="A4557" t="s">
        <v>25763</v>
      </c>
      <c r="B4557">
        <v>1</v>
      </c>
      <c r="C4557" t="s">
        <v>25764</v>
      </c>
      <c r="D4557" t="s">
        <v>102</v>
      </c>
      <c r="F4557" t="s">
        <v>6199</v>
      </c>
      <c r="G4557">
        <v>17</v>
      </c>
      <c r="H4557" t="s">
        <v>6383</v>
      </c>
      <c r="I4557" t="s">
        <v>25764</v>
      </c>
      <c r="J4557">
        <v>19173</v>
      </c>
      <c r="K4557">
        <v>5</v>
      </c>
      <c r="L4557" t="s">
        <v>6778</v>
      </c>
      <c r="M4557" t="s">
        <v>16937</v>
      </c>
      <c r="N4557">
        <v>27</v>
      </c>
      <c r="O4557" t="s">
        <v>25765</v>
      </c>
      <c r="P4557" t="s">
        <v>102</v>
      </c>
      <c r="R4557">
        <v>3040052</v>
      </c>
      <c r="T4557" t="s">
        <v>6219</v>
      </c>
      <c r="V4557" t="s">
        <v>8223</v>
      </c>
      <c r="W4557">
        <v>30503</v>
      </c>
    </row>
    <row r="4558" spans="1:23" x14ac:dyDescent="0.25">
      <c r="A4558" t="s">
        <v>25766</v>
      </c>
      <c r="B4558">
        <v>1</v>
      </c>
      <c r="C4558" t="s">
        <v>25767</v>
      </c>
      <c r="D4558" t="s">
        <v>64</v>
      </c>
      <c r="F4558" t="s">
        <v>6199</v>
      </c>
      <c r="G4558">
        <v>26</v>
      </c>
      <c r="H4558" t="s">
        <v>6392</v>
      </c>
      <c r="I4558" t="s">
        <v>25767</v>
      </c>
      <c r="J4558">
        <v>26830</v>
      </c>
      <c r="K4558">
        <v>0</v>
      </c>
      <c r="L4558" t="s">
        <v>7574</v>
      </c>
      <c r="M4558" t="s">
        <v>20578</v>
      </c>
      <c r="N4558">
        <v>24</v>
      </c>
      <c r="O4558" t="s">
        <v>25768</v>
      </c>
      <c r="P4558" t="s">
        <v>64</v>
      </c>
      <c r="S4558">
        <v>5</v>
      </c>
      <c r="T4558" t="s">
        <v>6454</v>
      </c>
      <c r="U4558" t="s">
        <v>2219</v>
      </c>
      <c r="V4558" t="s">
        <v>8297</v>
      </c>
    </row>
    <row r="4559" spans="1:23" x14ac:dyDescent="0.25">
      <c r="A4559" t="s">
        <v>646</v>
      </c>
      <c r="B4559">
        <v>1</v>
      </c>
      <c r="C4559" t="s">
        <v>25769</v>
      </c>
      <c r="D4559" t="s">
        <v>126</v>
      </c>
      <c r="E4559" t="s">
        <v>25770</v>
      </c>
      <c r="F4559" t="s">
        <v>6925</v>
      </c>
      <c r="G4559">
        <v>0</v>
      </c>
      <c r="H4559" t="s">
        <v>6351</v>
      </c>
      <c r="I4559" t="s">
        <v>25769</v>
      </c>
      <c r="J4559">
        <v>7884</v>
      </c>
      <c r="K4559">
        <v>19</v>
      </c>
      <c r="L4559" t="s">
        <v>7502</v>
      </c>
      <c r="M4559" t="s">
        <v>25771</v>
      </c>
      <c r="N4559">
        <v>41</v>
      </c>
      <c r="O4559" t="s">
        <v>25772</v>
      </c>
      <c r="P4559" t="s">
        <v>126</v>
      </c>
      <c r="R4559">
        <v>5362</v>
      </c>
      <c r="T4559" t="s">
        <v>6227</v>
      </c>
      <c r="V4559" t="s">
        <v>11822</v>
      </c>
      <c r="W4559">
        <v>6663</v>
      </c>
    </row>
    <row r="4560" spans="1:23" x14ac:dyDescent="0.25">
      <c r="A4560" t="s">
        <v>25773</v>
      </c>
      <c r="B4560">
        <v>1</v>
      </c>
      <c r="C4560" t="s">
        <v>25774</v>
      </c>
      <c r="D4560" t="s">
        <v>29</v>
      </c>
      <c r="F4560" t="s">
        <v>6199</v>
      </c>
      <c r="G4560">
        <v>0</v>
      </c>
      <c r="H4560" t="s">
        <v>6232</v>
      </c>
      <c r="I4560" t="s">
        <v>25774</v>
      </c>
      <c r="J4560">
        <v>17041</v>
      </c>
      <c r="K4560">
        <v>10</v>
      </c>
      <c r="L4560" t="s">
        <v>10655</v>
      </c>
      <c r="M4560" t="s">
        <v>25775</v>
      </c>
      <c r="N4560">
        <v>32</v>
      </c>
      <c r="O4560" t="s">
        <v>25776</v>
      </c>
      <c r="P4560" t="s">
        <v>29</v>
      </c>
      <c r="R4560">
        <v>2512115</v>
      </c>
      <c r="T4560" t="s">
        <v>6212</v>
      </c>
      <c r="V4560" t="s">
        <v>25777</v>
      </c>
      <c r="W4560">
        <v>28961</v>
      </c>
    </row>
    <row r="4561" spans="1:23" x14ac:dyDescent="0.25">
      <c r="A4561" t="s">
        <v>25778</v>
      </c>
      <c r="B4561">
        <v>1</v>
      </c>
      <c r="C4561" t="s">
        <v>25779</v>
      </c>
      <c r="D4561" t="s">
        <v>126</v>
      </c>
      <c r="F4561" t="s">
        <v>6199</v>
      </c>
      <c r="G4561">
        <v>80</v>
      </c>
      <c r="H4561" t="s">
        <v>6223</v>
      </c>
      <c r="I4561" t="s">
        <v>25779</v>
      </c>
      <c r="J4561">
        <v>17338</v>
      </c>
      <c r="K4561">
        <v>10</v>
      </c>
      <c r="L4561" t="s">
        <v>7494</v>
      </c>
      <c r="M4561" t="s">
        <v>11239</v>
      </c>
      <c r="N4561">
        <v>32</v>
      </c>
      <c r="O4561" t="s">
        <v>25780</v>
      </c>
      <c r="P4561" t="s">
        <v>126</v>
      </c>
      <c r="R4561">
        <v>2582456</v>
      </c>
      <c r="T4561" t="s">
        <v>6355</v>
      </c>
      <c r="V4561" t="s">
        <v>25781</v>
      </c>
      <c r="W4561">
        <v>29016</v>
      </c>
    </row>
    <row r="4562" spans="1:23" x14ac:dyDescent="0.25">
      <c r="A4562" t="s">
        <v>25782</v>
      </c>
      <c r="B4562">
        <v>1</v>
      </c>
      <c r="C4562" t="s">
        <v>25783</v>
      </c>
      <c r="D4562" t="s">
        <v>102</v>
      </c>
      <c r="E4562" t="s">
        <v>25784</v>
      </c>
      <c r="F4562" t="s">
        <v>6199</v>
      </c>
      <c r="G4562">
        <v>15</v>
      </c>
      <c r="H4562" t="s">
        <v>6232</v>
      </c>
      <c r="I4562" t="s">
        <v>25783</v>
      </c>
      <c r="J4562">
        <v>18715</v>
      </c>
      <c r="K4562">
        <v>6</v>
      </c>
      <c r="L4562" t="s">
        <v>14616</v>
      </c>
      <c r="M4562" t="s">
        <v>10487</v>
      </c>
      <c r="N4562">
        <v>28</v>
      </c>
      <c r="O4562" t="s">
        <v>25785</v>
      </c>
      <c r="P4562" t="s">
        <v>102</v>
      </c>
      <c r="R4562">
        <v>2989641</v>
      </c>
      <c r="T4562" t="s">
        <v>6204</v>
      </c>
      <c r="V4562" t="s">
        <v>25638</v>
      </c>
      <c r="W4562">
        <v>30063</v>
      </c>
    </row>
    <row r="4563" spans="1:23" x14ac:dyDescent="0.25">
      <c r="A4563" t="s">
        <v>25786</v>
      </c>
      <c r="B4563">
        <v>1</v>
      </c>
      <c r="C4563" t="s">
        <v>25787</v>
      </c>
      <c r="D4563" t="s">
        <v>102</v>
      </c>
      <c r="F4563" t="s">
        <v>6231</v>
      </c>
      <c r="G4563">
        <v>83</v>
      </c>
      <c r="H4563" t="s">
        <v>6336</v>
      </c>
      <c r="I4563" t="s">
        <v>25787</v>
      </c>
      <c r="J4563">
        <v>19271</v>
      </c>
      <c r="K4563">
        <v>5</v>
      </c>
      <c r="L4563" t="s">
        <v>25788</v>
      </c>
      <c r="M4563" t="s">
        <v>8951</v>
      </c>
      <c r="N4563">
        <v>27</v>
      </c>
      <c r="O4563" t="s">
        <v>25789</v>
      </c>
      <c r="P4563" t="s">
        <v>102</v>
      </c>
      <c r="R4563">
        <v>3052632</v>
      </c>
      <c r="T4563" t="s">
        <v>6346</v>
      </c>
      <c r="V4563" t="s">
        <v>25790</v>
      </c>
      <c r="W4563">
        <v>30444</v>
      </c>
    </row>
    <row r="4564" spans="1:23" x14ac:dyDescent="0.25">
      <c r="A4564" t="s">
        <v>25791</v>
      </c>
      <c r="B4564">
        <v>1</v>
      </c>
      <c r="C4564" t="s">
        <v>25792</v>
      </c>
      <c r="D4564" t="s">
        <v>102</v>
      </c>
      <c r="F4564" t="s">
        <v>6199</v>
      </c>
      <c r="G4564">
        <v>23</v>
      </c>
      <c r="H4564" t="s">
        <v>6421</v>
      </c>
      <c r="I4564" t="s">
        <v>25792</v>
      </c>
      <c r="J4564">
        <v>25920</v>
      </c>
      <c r="K4564">
        <v>1</v>
      </c>
      <c r="L4564" t="s">
        <v>25793</v>
      </c>
      <c r="M4564" t="s">
        <v>25794</v>
      </c>
      <c r="N4564">
        <v>25</v>
      </c>
      <c r="O4564" t="s">
        <v>25795</v>
      </c>
      <c r="P4564" t="s">
        <v>102</v>
      </c>
      <c r="T4564" t="s">
        <v>6264</v>
      </c>
      <c r="U4564" t="s">
        <v>2236</v>
      </c>
      <c r="V4564" t="s">
        <v>8701</v>
      </c>
    </row>
    <row r="4565" spans="1:23" x14ac:dyDescent="0.25">
      <c r="A4565" t="s">
        <v>25796</v>
      </c>
      <c r="B4565">
        <v>1</v>
      </c>
      <c r="C4565" t="s">
        <v>25797</v>
      </c>
      <c r="D4565" t="s">
        <v>102</v>
      </c>
      <c r="F4565" t="s">
        <v>6199</v>
      </c>
      <c r="H4565" t="s">
        <v>8014</v>
      </c>
      <c r="I4565" t="s">
        <v>25797</v>
      </c>
      <c r="K4565">
        <v>1</v>
      </c>
      <c r="L4565" t="s">
        <v>25798</v>
      </c>
      <c r="M4565" t="s">
        <v>6968</v>
      </c>
      <c r="N4565">
        <v>24</v>
      </c>
      <c r="O4565" t="s">
        <v>25799</v>
      </c>
      <c r="P4565" t="s">
        <v>102</v>
      </c>
      <c r="T4565" t="s">
        <v>6446</v>
      </c>
      <c r="V4565" t="s">
        <v>10066</v>
      </c>
    </row>
    <row r="4566" spans="1:23" x14ac:dyDescent="0.25">
      <c r="A4566" t="s">
        <v>25800</v>
      </c>
      <c r="B4566">
        <v>1</v>
      </c>
      <c r="C4566" t="s">
        <v>25801</v>
      </c>
      <c r="D4566" t="s">
        <v>102</v>
      </c>
      <c r="F4566" t="s">
        <v>6231</v>
      </c>
      <c r="G4566">
        <v>17</v>
      </c>
      <c r="H4566" t="s">
        <v>6697</v>
      </c>
      <c r="I4566" t="s">
        <v>25801</v>
      </c>
      <c r="J4566">
        <v>7613</v>
      </c>
      <c r="K4566">
        <v>5</v>
      </c>
      <c r="L4566" t="s">
        <v>25802</v>
      </c>
      <c r="M4566" t="s">
        <v>10901</v>
      </c>
      <c r="N4566">
        <v>34</v>
      </c>
      <c r="O4566" t="s">
        <v>25803</v>
      </c>
      <c r="P4566" t="s">
        <v>102</v>
      </c>
      <c r="T4566" t="s">
        <v>6385</v>
      </c>
      <c r="V4566" t="s">
        <v>25804</v>
      </c>
    </row>
    <row r="4567" spans="1:23" x14ac:dyDescent="0.25">
      <c r="A4567" t="s">
        <v>25805</v>
      </c>
      <c r="B4567">
        <v>1</v>
      </c>
      <c r="C4567" t="s">
        <v>25806</v>
      </c>
      <c r="D4567" t="s">
        <v>64</v>
      </c>
      <c r="F4567" t="s">
        <v>6231</v>
      </c>
      <c r="G4567">
        <v>0</v>
      </c>
      <c r="H4567" t="s">
        <v>8955</v>
      </c>
      <c r="I4567" t="s">
        <v>25806</v>
      </c>
      <c r="J4567">
        <v>21793</v>
      </c>
      <c r="K4567">
        <v>2</v>
      </c>
      <c r="L4567" t="s">
        <v>6433</v>
      </c>
      <c r="M4567" t="s">
        <v>11647</v>
      </c>
      <c r="N4567">
        <v>23</v>
      </c>
      <c r="O4567" t="s">
        <v>25807</v>
      </c>
      <c r="P4567" t="s">
        <v>64</v>
      </c>
      <c r="R4567">
        <v>4239083</v>
      </c>
      <c r="T4567" t="s">
        <v>6346</v>
      </c>
      <c r="U4567" t="s">
        <v>2213</v>
      </c>
      <c r="V4567" t="s">
        <v>13995</v>
      </c>
      <c r="W4567">
        <v>32972</v>
      </c>
    </row>
    <row r="4568" spans="1:23" x14ac:dyDescent="0.25">
      <c r="A4568" t="s">
        <v>25808</v>
      </c>
      <c r="B4568">
        <v>1</v>
      </c>
      <c r="C4568" t="s">
        <v>25809</v>
      </c>
      <c r="F4568" t="s">
        <v>6231</v>
      </c>
      <c r="G4568">
        <v>0</v>
      </c>
      <c r="H4568" t="s">
        <v>30</v>
      </c>
      <c r="I4568" t="s">
        <v>25809</v>
      </c>
      <c r="J4568">
        <v>17898</v>
      </c>
      <c r="K4568">
        <v>0</v>
      </c>
      <c r="L4568" t="s">
        <v>10638</v>
      </c>
      <c r="M4568" t="s">
        <v>25810</v>
      </c>
      <c r="O4568" t="s">
        <v>25811</v>
      </c>
      <c r="P4568" t="s">
        <v>30</v>
      </c>
      <c r="T4568" t="s">
        <v>30</v>
      </c>
    </row>
    <row r="4569" spans="1:23" x14ac:dyDescent="0.25">
      <c r="A4569" t="s">
        <v>25812</v>
      </c>
      <c r="B4569">
        <v>1</v>
      </c>
      <c r="C4569" t="s">
        <v>25813</v>
      </c>
      <c r="D4569" t="s">
        <v>102</v>
      </c>
      <c r="F4569" t="s">
        <v>6199</v>
      </c>
      <c r="H4569" t="s">
        <v>7411</v>
      </c>
      <c r="I4569" t="s">
        <v>25813</v>
      </c>
      <c r="J4569">
        <v>26100</v>
      </c>
      <c r="K4569">
        <v>1</v>
      </c>
      <c r="L4569" t="s">
        <v>12878</v>
      </c>
      <c r="M4569" t="s">
        <v>6269</v>
      </c>
      <c r="N4569">
        <v>23</v>
      </c>
      <c r="O4569" t="s">
        <v>25814</v>
      </c>
      <c r="P4569" t="s">
        <v>102</v>
      </c>
      <c r="T4569" t="s">
        <v>6219</v>
      </c>
      <c r="U4569" t="s">
        <v>2224</v>
      </c>
      <c r="V4569" t="s">
        <v>25815</v>
      </c>
    </row>
    <row r="4570" spans="1:23" x14ac:dyDescent="0.25">
      <c r="A4570" t="s">
        <v>2256</v>
      </c>
      <c r="B4570">
        <v>1</v>
      </c>
      <c r="C4570" t="s">
        <v>2627</v>
      </c>
      <c r="D4570" t="s">
        <v>126</v>
      </c>
      <c r="F4570" t="s">
        <v>6199</v>
      </c>
      <c r="G4570">
        <v>87</v>
      </c>
      <c r="H4570" t="s">
        <v>9379</v>
      </c>
      <c r="I4570" t="s">
        <v>2627</v>
      </c>
      <c r="J4570">
        <v>22657</v>
      </c>
      <c r="K4570">
        <v>5</v>
      </c>
      <c r="L4570" t="s">
        <v>6625</v>
      </c>
      <c r="M4570" t="s">
        <v>8362</v>
      </c>
      <c r="N4570">
        <v>28</v>
      </c>
      <c r="O4570" t="s">
        <v>25816</v>
      </c>
      <c r="P4570" t="s">
        <v>126</v>
      </c>
      <c r="Q4570" t="s">
        <v>6922</v>
      </c>
      <c r="S4570">
        <v>2</v>
      </c>
      <c r="T4570" t="s">
        <v>6363</v>
      </c>
      <c r="U4570" t="s">
        <v>2208</v>
      </c>
      <c r="V4570" t="s">
        <v>25817</v>
      </c>
    </row>
    <row r="4571" spans="1:23" x14ac:dyDescent="0.25">
      <c r="A4571" t="s">
        <v>196</v>
      </c>
      <c r="B4571">
        <v>1</v>
      </c>
      <c r="C4571" t="s">
        <v>5339</v>
      </c>
      <c r="D4571" t="s">
        <v>102</v>
      </c>
      <c r="E4571" t="s">
        <v>25818</v>
      </c>
      <c r="F4571" t="s">
        <v>6199</v>
      </c>
      <c r="G4571">
        <v>15</v>
      </c>
      <c r="H4571" t="s">
        <v>6776</v>
      </c>
      <c r="I4571" t="s">
        <v>5339</v>
      </c>
      <c r="J4571">
        <v>16781</v>
      </c>
      <c r="K4571">
        <v>10</v>
      </c>
      <c r="L4571" t="s">
        <v>6740</v>
      </c>
      <c r="M4571" t="s">
        <v>25819</v>
      </c>
      <c r="N4571">
        <v>31</v>
      </c>
      <c r="O4571" t="s">
        <v>25820</v>
      </c>
      <c r="P4571" t="s">
        <v>102</v>
      </c>
      <c r="R4571">
        <v>2971618</v>
      </c>
      <c r="T4571" t="s">
        <v>6264</v>
      </c>
      <c r="V4571" t="s">
        <v>25821</v>
      </c>
      <c r="W4571">
        <v>28408</v>
      </c>
    </row>
    <row r="4572" spans="1:23" x14ac:dyDescent="0.25">
      <c r="A4572" t="s">
        <v>305</v>
      </c>
      <c r="B4572">
        <v>1</v>
      </c>
      <c r="C4572" t="s">
        <v>25822</v>
      </c>
      <c r="D4572" t="s">
        <v>102</v>
      </c>
      <c r="E4572" t="s">
        <v>25823</v>
      </c>
      <c r="F4572" t="s">
        <v>6199</v>
      </c>
      <c r="G4572">
        <v>86</v>
      </c>
      <c r="H4572" t="s">
        <v>6697</v>
      </c>
      <c r="I4572" t="s">
        <v>25822</v>
      </c>
      <c r="J4572">
        <v>15215</v>
      </c>
      <c r="K4572">
        <v>9</v>
      </c>
      <c r="L4572" t="s">
        <v>25824</v>
      </c>
      <c r="M4572" t="s">
        <v>6869</v>
      </c>
      <c r="N4572">
        <v>32</v>
      </c>
      <c r="O4572" t="s">
        <v>25825</v>
      </c>
      <c r="P4572" t="s">
        <v>102</v>
      </c>
      <c r="R4572">
        <v>15786</v>
      </c>
      <c r="T4572" t="s">
        <v>6454</v>
      </c>
      <c r="V4572" t="s">
        <v>10089</v>
      </c>
      <c r="W4572">
        <v>26631</v>
      </c>
    </row>
    <row r="4573" spans="1:23" x14ac:dyDescent="0.25">
      <c r="A4573" t="s">
        <v>25826</v>
      </c>
      <c r="B4573">
        <v>1</v>
      </c>
      <c r="C4573" t="s">
        <v>25827</v>
      </c>
      <c r="D4573" t="s">
        <v>126</v>
      </c>
      <c r="F4573" t="s">
        <v>6231</v>
      </c>
      <c r="G4573">
        <v>49</v>
      </c>
      <c r="H4573" t="s">
        <v>2866</v>
      </c>
      <c r="I4573" t="s">
        <v>25827</v>
      </c>
      <c r="J4573">
        <v>13449</v>
      </c>
      <c r="K4573">
        <v>9</v>
      </c>
      <c r="L4573" t="s">
        <v>25828</v>
      </c>
      <c r="M4573" t="s">
        <v>25829</v>
      </c>
      <c r="N4573">
        <v>33</v>
      </c>
      <c r="O4573" t="s">
        <v>25830</v>
      </c>
      <c r="P4573" t="s">
        <v>126</v>
      </c>
      <c r="R4573">
        <v>14434</v>
      </c>
      <c r="T4573" t="s">
        <v>6742</v>
      </c>
      <c r="V4573" t="s">
        <v>25831</v>
      </c>
      <c r="W4573">
        <v>25223</v>
      </c>
    </row>
    <row r="4574" spans="1:23" x14ac:dyDescent="0.25">
      <c r="A4574" t="s">
        <v>25832</v>
      </c>
      <c r="B4574">
        <v>1</v>
      </c>
      <c r="C4574" t="s">
        <v>25833</v>
      </c>
      <c r="D4574" t="s">
        <v>29</v>
      </c>
      <c r="E4574" t="s">
        <v>25834</v>
      </c>
      <c r="F4574" t="s">
        <v>6199</v>
      </c>
      <c r="G4574">
        <v>0</v>
      </c>
      <c r="H4574" t="s">
        <v>6239</v>
      </c>
      <c r="I4574" t="s">
        <v>25833</v>
      </c>
      <c r="J4574">
        <v>20595</v>
      </c>
      <c r="K4574">
        <v>4</v>
      </c>
      <c r="L4574" t="s">
        <v>25835</v>
      </c>
      <c r="M4574" t="s">
        <v>25836</v>
      </c>
      <c r="N4574">
        <v>27</v>
      </c>
      <c r="O4574" t="s">
        <v>25837</v>
      </c>
      <c r="P4574" t="s">
        <v>29</v>
      </c>
      <c r="R4574">
        <v>3059773</v>
      </c>
      <c r="T4574" t="s">
        <v>6204</v>
      </c>
      <c r="V4574" t="s">
        <v>25838</v>
      </c>
      <c r="W4574">
        <v>31695</v>
      </c>
    </row>
    <row r="4575" spans="1:23" x14ac:dyDescent="0.25">
      <c r="A4575" t="s">
        <v>25839</v>
      </c>
      <c r="B4575">
        <v>1</v>
      </c>
      <c r="C4575" t="s">
        <v>25840</v>
      </c>
      <c r="D4575" t="s">
        <v>102</v>
      </c>
      <c r="F4575" t="s">
        <v>6231</v>
      </c>
      <c r="G4575">
        <v>86</v>
      </c>
      <c r="H4575" t="s">
        <v>7768</v>
      </c>
      <c r="I4575" t="s">
        <v>25840</v>
      </c>
      <c r="J4575">
        <v>21960</v>
      </c>
      <c r="K4575">
        <v>4</v>
      </c>
      <c r="L4575" t="s">
        <v>11634</v>
      </c>
      <c r="M4575" t="s">
        <v>25841</v>
      </c>
      <c r="N4575">
        <v>26</v>
      </c>
      <c r="O4575" t="s">
        <v>25842</v>
      </c>
      <c r="P4575" t="s">
        <v>102</v>
      </c>
      <c r="R4575">
        <v>4034950</v>
      </c>
      <c r="T4575" t="s">
        <v>6264</v>
      </c>
      <c r="V4575" t="s">
        <v>10603</v>
      </c>
      <c r="W4575">
        <v>32884</v>
      </c>
    </row>
    <row r="4576" spans="1:23" x14ac:dyDescent="0.25">
      <c r="A4576" t="s">
        <v>25843</v>
      </c>
      <c r="B4576">
        <v>1</v>
      </c>
      <c r="C4576" t="s">
        <v>25844</v>
      </c>
      <c r="D4576" t="s">
        <v>6787</v>
      </c>
      <c r="F4576" t="s">
        <v>6199</v>
      </c>
      <c r="G4576">
        <v>0</v>
      </c>
      <c r="H4576" t="s">
        <v>6200</v>
      </c>
      <c r="I4576" t="s">
        <v>25844</v>
      </c>
      <c r="J4576">
        <v>19642</v>
      </c>
      <c r="K4576">
        <v>5</v>
      </c>
      <c r="L4576" t="s">
        <v>6906</v>
      </c>
      <c r="M4576" t="s">
        <v>25845</v>
      </c>
      <c r="N4576">
        <v>27</v>
      </c>
      <c r="O4576" t="s">
        <v>25846</v>
      </c>
      <c r="P4576" t="s">
        <v>64</v>
      </c>
      <c r="R4576">
        <v>2972498</v>
      </c>
      <c r="T4576" t="s">
        <v>6219</v>
      </c>
      <c r="V4576" t="s">
        <v>7531</v>
      </c>
      <c r="W4576">
        <v>30877</v>
      </c>
    </row>
    <row r="4577" spans="1:23" x14ac:dyDescent="0.25">
      <c r="A4577" t="s">
        <v>25847</v>
      </c>
      <c r="B4577">
        <v>1</v>
      </c>
      <c r="C4577" t="s">
        <v>25848</v>
      </c>
      <c r="F4577" t="s">
        <v>6231</v>
      </c>
      <c r="G4577">
        <v>0</v>
      </c>
      <c r="H4577" t="s">
        <v>30</v>
      </c>
      <c r="I4577" t="s">
        <v>25848</v>
      </c>
      <c r="J4577">
        <v>18831</v>
      </c>
      <c r="K4577">
        <v>0</v>
      </c>
      <c r="L4577" t="s">
        <v>15106</v>
      </c>
      <c r="M4577" t="s">
        <v>18729</v>
      </c>
      <c r="O4577" t="s">
        <v>25849</v>
      </c>
      <c r="P4577" t="s">
        <v>30</v>
      </c>
      <c r="T4577" t="s">
        <v>30</v>
      </c>
    </row>
    <row r="4578" spans="1:23" x14ac:dyDescent="0.25">
      <c r="A4578" t="s">
        <v>5472</v>
      </c>
      <c r="B4578">
        <v>1</v>
      </c>
      <c r="C4578" t="s">
        <v>5473</v>
      </c>
      <c r="D4578" t="s">
        <v>126</v>
      </c>
      <c r="E4578" t="s">
        <v>25850</v>
      </c>
      <c r="F4578" t="s">
        <v>6199</v>
      </c>
      <c r="G4578">
        <v>83</v>
      </c>
      <c r="H4578" t="s">
        <v>7069</v>
      </c>
      <c r="I4578" t="s">
        <v>5473</v>
      </c>
      <c r="J4578">
        <v>20952</v>
      </c>
      <c r="K4578">
        <v>4</v>
      </c>
      <c r="L4578" t="s">
        <v>9982</v>
      </c>
      <c r="M4578" t="s">
        <v>25851</v>
      </c>
      <c r="N4578">
        <v>27</v>
      </c>
      <c r="O4578" t="s">
        <v>25852</v>
      </c>
      <c r="P4578" t="s">
        <v>126</v>
      </c>
      <c r="R4578">
        <v>3917962</v>
      </c>
      <c r="T4578" t="s">
        <v>6227</v>
      </c>
      <c r="V4578" t="s">
        <v>10460</v>
      </c>
      <c r="W4578">
        <v>31907</v>
      </c>
    </row>
    <row r="4579" spans="1:23" x14ac:dyDescent="0.25">
      <c r="A4579" t="s">
        <v>25853</v>
      </c>
      <c r="B4579">
        <v>1</v>
      </c>
      <c r="C4579" t="s">
        <v>25854</v>
      </c>
      <c r="D4579" t="s">
        <v>102</v>
      </c>
      <c r="F4579" t="s">
        <v>6231</v>
      </c>
      <c r="G4579">
        <v>17</v>
      </c>
      <c r="H4579" t="s">
        <v>6232</v>
      </c>
      <c r="I4579" t="s">
        <v>25854</v>
      </c>
      <c r="J4579">
        <v>22386</v>
      </c>
      <c r="K4579">
        <v>2</v>
      </c>
      <c r="L4579" t="s">
        <v>7559</v>
      </c>
      <c r="M4579" t="s">
        <v>10556</v>
      </c>
      <c r="N4579">
        <v>23</v>
      </c>
      <c r="O4579" t="s">
        <v>25855</v>
      </c>
      <c r="P4579" t="s">
        <v>102</v>
      </c>
      <c r="T4579" t="s">
        <v>6212</v>
      </c>
      <c r="V4579" t="s">
        <v>10662</v>
      </c>
      <c r="W4579">
        <v>32971</v>
      </c>
    </row>
    <row r="4580" spans="1:23" x14ac:dyDescent="0.25">
      <c r="A4580" t="s">
        <v>25856</v>
      </c>
      <c r="B4580">
        <v>1</v>
      </c>
      <c r="C4580" t="s">
        <v>25857</v>
      </c>
      <c r="D4580" t="s">
        <v>102</v>
      </c>
      <c r="F4580" t="s">
        <v>6199</v>
      </c>
      <c r="G4580">
        <v>0</v>
      </c>
      <c r="H4580" t="s">
        <v>7768</v>
      </c>
      <c r="I4580" t="s">
        <v>25857</v>
      </c>
      <c r="J4580">
        <v>18417</v>
      </c>
      <c r="K4580">
        <v>9</v>
      </c>
      <c r="L4580" t="s">
        <v>25858</v>
      </c>
      <c r="M4580" t="s">
        <v>6957</v>
      </c>
      <c r="N4580">
        <v>31</v>
      </c>
      <c r="O4580" t="s">
        <v>25859</v>
      </c>
      <c r="P4580" t="s">
        <v>102</v>
      </c>
      <c r="R4580">
        <v>2976594</v>
      </c>
      <c r="T4580" t="s">
        <v>6346</v>
      </c>
      <c r="V4580" t="s">
        <v>12289</v>
      </c>
      <c r="W4580">
        <v>29626</v>
      </c>
    </row>
    <row r="4581" spans="1:23" x14ac:dyDescent="0.25">
      <c r="A4581" t="s">
        <v>25860</v>
      </c>
      <c r="B4581">
        <v>1</v>
      </c>
      <c r="C4581" t="s">
        <v>25861</v>
      </c>
      <c r="D4581" t="s">
        <v>6610</v>
      </c>
      <c r="F4581" t="s">
        <v>6199</v>
      </c>
      <c r="G4581">
        <v>30</v>
      </c>
      <c r="H4581" t="s">
        <v>6336</v>
      </c>
      <c r="I4581" t="s">
        <v>25861</v>
      </c>
      <c r="J4581">
        <v>26924</v>
      </c>
      <c r="K4581">
        <v>0</v>
      </c>
      <c r="L4581" t="s">
        <v>6368</v>
      </c>
      <c r="M4581" t="s">
        <v>25862</v>
      </c>
      <c r="N4581">
        <v>22</v>
      </c>
      <c r="O4581" t="s">
        <v>25863</v>
      </c>
      <c r="P4581" t="s">
        <v>6610</v>
      </c>
      <c r="T4581" t="s">
        <v>6264</v>
      </c>
      <c r="U4581" t="s">
        <v>2221</v>
      </c>
      <c r="V4581" t="s">
        <v>25864</v>
      </c>
    </row>
    <row r="4582" spans="1:23" x14ac:dyDescent="0.25">
      <c r="A4582" t="s">
        <v>842</v>
      </c>
      <c r="B4582">
        <v>1</v>
      </c>
      <c r="C4582" t="s">
        <v>25865</v>
      </c>
      <c r="D4582" t="s">
        <v>64</v>
      </c>
      <c r="E4582" t="s">
        <v>25866</v>
      </c>
      <c r="F4582" t="s">
        <v>6231</v>
      </c>
      <c r="G4582">
        <v>42</v>
      </c>
      <c r="H4582" t="s">
        <v>6658</v>
      </c>
      <c r="I4582" t="s">
        <v>25865</v>
      </c>
      <c r="J4582">
        <v>17066</v>
      </c>
      <c r="K4582">
        <v>7</v>
      </c>
      <c r="L4582" t="s">
        <v>17413</v>
      </c>
      <c r="M4582" t="s">
        <v>10939</v>
      </c>
      <c r="N4582">
        <v>28</v>
      </c>
      <c r="O4582" t="s">
        <v>25867</v>
      </c>
      <c r="P4582" t="s">
        <v>64</v>
      </c>
      <c r="R4582">
        <v>2581598</v>
      </c>
      <c r="T4582" t="s">
        <v>6219</v>
      </c>
      <c r="V4582" t="s">
        <v>19092</v>
      </c>
      <c r="W4582">
        <v>29178</v>
      </c>
    </row>
    <row r="4583" spans="1:23" x14ac:dyDescent="0.25">
      <c r="A4583" t="s">
        <v>25868</v>
      </c>
      <c r="B4583">
        <v>1</v>
      </c>
      <c r="C4583" t="s">
        <v>25869</v>
      </c>
      <c r="D4583" t="s">
        <v>29</v>
      </c>
      <c r="F4583" t="s">
        <v>6199</v>
      </c>
      <c r="H4583" t="s">
        <v>6868</v>
      </c>
      <c r="I4583" t="s">
        <v>25869</v>
      </c>
      <c r="K4583">
        <v>1</v>
      </c>
      <c r="L4583" t="s">
        <v>12480</v>
      </c>
      <c r="M4583" t="s">
        <v>25870</v>
      </c>
      <c r="N4583">
        <v>24</v>
      </c>
      <c r="O4583" t="s">
        <v>25871</v>
      </c>
      <c r="P4583" t="s">
        <v>29</v>
      </c>
      <c r="T4583" t="s">
        <v>6212</v>
      </c>
      <c r="V4583" t="s">
        <v>18134</v>
      </c>
    </row>
    <row r="4584" spans="1:23" x14ac:dyDescent="0.25">
      <c r="A4584" t="s">
        <v>2343</v>
      </c>
      <c r="B4584">
        <v>1</v>
      </c>
      <c r="C4584" t="s">
        <v>2707</v>
      </c>
      <c r="D4584" t="s">
        <v>102</v>
      </c>
      <c r="F4584" t="s">
        <v>6199</v>
      </c>
      <c r="G4584">
        <v>80</v>
      </c>
      <c r="H4584" t="s">
        <v>6383</v>
      </c>
      <c r="I4584" t="s">
        <v>2707</v>
      </c>
      <c r="J4584">
        <v>25907</v>
      </c>
      <c r="K4584">
        <v>0</v>
      </c>
      <c r="L4584" t="s">
        <v>9517</v>
      </c>
      <c r="M4584" t="s">
        <v>12517</v>
      </c>
      <c r="N4584">
        <v>23</v>
      </c>
      <c r="O4584" t="s">
        <v>25872</v>
      </c>
      <c r="P4584" t="s">
        <v>102</v>
      </c>
      <c r="S4584">
        <v>5</v>
      </c>
      <c r="T4584" t="s">
        <v>6446</v>
      </c>
      <c r="U4584" t="s">
        <v>2246</v>
      </c>
      <c r="V4584" t="s">
        <v>18407</v>
      </c>
    </row>
    <row r="4585" spans="1:23" x14ac:dyDescent="0.25">
      <c r="A4585" t="s">
        <v>25873</v>
      </c>
      <c r="B4585">
        <v>1</v>
      </c>
      <c r="C4585" t="s">
        <v>25874</v>
      </c>
      <c r="D4585" t="s">
        <v>64</v>
      </c>
      <c r="F4585" t="s">
        <v>6199</v>
      </c>
      <c r="G4585">
        <v>37</v>
      </c>
      <c r="H4585" t="s">
        <v>6414</v>
      </c>
      <c r="I4585" t="s">
        <v>25874</v>
      </c>
      <c r="J4585">
        <v>28469</v>
      </c>
      <c r="K4585">
        <v>0</v>
      </c>
      <c r="L4585" t="s">
        <v>7556</v>
      </c>
      <c r="M4585" t="s">
        <v>25875</v>
      </c>
      <c r="N4585">
        <v>23</v>
      </c>
      <c r="O4585" t="s">
        <v>25876</v>
      </c>
      <c r="P4585" t="s">
        <v>64</v>
      </c>
      <c r="T4585" t="s">
        <v>6313</v>
      </c>
      <c r="U4585" t="s">
        <v>92</v>
      </c>
      <c r="V4585" t="s">
        <v>25877</v>
      </c>
    </row>
    <row r="4586" spans="1:23" x14ac:dyDescent="0.25">
      <c r="A4586" t="s">
        <v>25878</v>
      </c>
      <c r="B4586">
        <v>1</v>
      </c>
      <c r="C4586" t="s">
        <v>25879</v>
      </c>
      <c r="D4586" t="s">
        <v>64</v>
      </c>
      <c r="F4586" t="s">
        <v>6199</v>
      </c>
      <c r="G4586">
        <v>36</v>
      </c>
      <c r="H4586" t="s">
        <v>5428</v>
      </c>
      <c r="I4586" t="s">
        <v>25879</v>
      </c>
      <c r="J4586">
        <v>28291</v>
      </c>
      <c r="K4586">
        <v>0</v>
      </c>
      <c r="L4586" t="s">
        <v>25880</v>
      </c>
      <c r="M4586" t="s">
        <v>6361</v>
      </c>
      <c r="N4586">
        <v>24</v>
      </c>
      <c r="O4586" t="s">
        <v>25881</v>
      </c>
      <c r="P4586" t="s">
        <v>64</v>
      </c>
      <c r="T4586" t="s">
        <v>6313</v>
      </c>
      <c r="U4586" t="s">
        <v>2246</v>
      </c>
      <c r="V4586" t="s">
        <v>25882</v>
      </c>
    </row>
    <row r="4587" spans="1:23" x14ac:dyDescent="0.25">
      <c r="A4587" t="s">
        <v>25883</v>
      </c>
      <c r="B4587">
        <v>1</v>
      </c>
      <c r="C4587" t="s">
        <v>25884</v>
      </c>
      <c r="F4587" t="s">
        <v>6231</v>
      </c>
      <c r="G4587">
        <v>0</v>
      </c>
      <c r="H4587" t="s">
        <v>30</v>
      </c>
      <c r="I4587" t="s">
        <v>25884</v>
      </c>
      <c r="J4587">
        <v>18867</v>
      </c>
      <c r="K4587">
        <v>0</v>
      </c>
      <c r="L4587" t="s">
        <v>8489</v>
      </c>
      <c r="M4587" t="s">
        <v>25885</v>
      </c>
      <c r="O4587" t="s">
        <v>25886</v>
      </c>
      <c r="P4587" t="s">
        <v>30</v>
      </c>
      <c r="T4587" t="s">
        <v>30</v>
      </c>
    </row>
    <row r="4588" spans="1:23" x14ac:dyDescent="0.25">
      <c r="A4588" t="s">
        <v>25887</v>
      </c>
      <c r="B4588">
        <v>1</v>
      </c>
      <c r="C4588" t="s">
        <v>25888</v>
      </c>
      <c r="D4588" t="s">
        <v>64</v>
      </c>
      <c r="F4588" t="s">
        <v>6199</v>
      </c>
      <c r="G4588">
        <v>33</v>
      </c>
      <c r="H4588" t="s">
        <v>5428</v>
      </c>
      <c r="I4588" t="s">
        <v>25888</v>
      </c>
      <c r="J4588">
        <v>17198</v>
      </c>
      <c r="K4588">
        <v>10</v>
      </c>
      <c r="L4588" t="s">
        <v>7696</v>
      </c>
      <c r="M4588" t="s">
        <v>6968</v>
      </c>
      <c r="N4588">
        <v>32</v>
      </c>
      <c r="O4588" t="s">
        <v>25889</v>
      </c>
      <c r="P4588" t="s">
        <v>64</v>
      </c>
      <c r="R4588">
        <v>2574812</v>
      </c>
      <c r="T4588" t="s">
        <v>6313</v>
      </c>
      <c r="V4588" t="s">
        <v>7078</v>
      </c>
      <c r="W4588">
        <v>29044</v>
      </c>
    </row>
    <row r="4589" spans="1:23" x14ac:dyDescent="0.25">
      <c r="A4589" t="s">
        <v>25890</v>
      </c>
      <c r="B4589">
        <v>1</v>
      </c>
      <c r="C4589" t="s">
        <v>25891</v>
      </c>
      <c r="D4589" t="s">
        <v>29</v>
      </c>
      <c r="F4589" t="s">
        <v>6231</v>
      </c>
      <c r="G4589">
        <v>5</v>
      </c>
      <c r="H4589" t="s">
        <v>6553</v>
      </c>
      <c r="I4589" t="s">
        <v>25891</v>
      </c>
      <c r="J4589">
        <v>12335</v>
      </c>
      <c r="K4589">
        <v>6</v>
      </c>
      <c r="L4589" t="s">
        <v>11709</v>
      </c>
      <c r="M4589" t="s">
        <v>8215</v>
      </c>
      <c r="N4589">
        <v>33</v>
      </c>
      <c r="O4589" t="s">
        <v>25892</v>
      </c>
      <c r="P4589" t="s">
        <v>29</v>
      </c>
      <c r="T4589" t="s">
        <v>6396</v>
      </c>
      <c r="V4589" t="s">
        <v>16485</v>
      </c>
    </row>
    <row r="4590" spans="1:23" x14ac:dyDescent="0.25">
      <c r="A4590" t="s">
        <v>25893</v>
      </c>
      <c r="B4590">
        <v>1</v>
      </c>
      <c r="C4590" t="s">
        <v>25894</v>
      </c>
      <c r="D4590" t="s">
        <v>6787</v>
      </c>
      <c r="F4590" t="s">
        <v>6199</v>
      </c>
      <c r="G4590">
        <v>40</v>
      </c>
      <c r="H4590" t="s">
        <v>6672</v>
      </c>
      <c r="I4590" t="s">
        <v>25894</v>
      </c>
      <c r="K4590">
        <v>1</v>
      </c>
      <c r="L4590" t="s">
        <v>9474</v>
      </c>
      <c r="M4590" t="s">
        <v>25895</v>
      </c>
      <c r="O4590" t="s">
        <v>25896</v>
      </c>
      <c r="P4590" t="s">
        <v>64</v>
      </c>
      <c r="T4590" t="s">
        <v>6212</v>
      </c>
      <c r="U4590" t="s">
        <v>2224</v>
      </c>
    </row>
    <row r="4591" spans="1:23" x14ac:dyDescent="0.25">
      <c r="A4591" t="s">
        <v>25897</v>
      </c>
      <c r="B4591">
        <v>1</v>
      </c>
      <c r="C4591" t="s">
        <v>25898</v>
      </c>
      <c r="D4591" t="s">
        <v>102</v>
      </c>
      <c r="E4591" t="s">
        <v>25899</v>
      </c>
      <c r="F4591" t="s">
        <v>6231</v>
      </c>
      <c r="G4591">
        <v>47</v>
      </c>
      <c r="H4591" t="s">
        <v>6672</v>
      </c>
      <c r="I4591" t="s">
        <v>25898</v>
      </c>
      <c r="J4591">
        <v>17072</v>
      </c>
      <c r="K4591">
        <v>7</v>
      </c>
      <c r="L4591" t="s">
        <v>21645</v>
      </c>
      <c r="M4591" t="s">
        <v>25900</v>
      </c>
      <c r="N4591">
        <v>29</v>
      </c>
      <c r="O4591" t="s">
        <v>25901</v>
      </c>
      <c r="P4591" t="s">
        <v>102</v>
      </c>
      <c r="R4591">
        <v>2515609</v>
      </c>
      <c r="T4591" t="s">
        <v>6212</v>
      </c>
      <c r="V4591" t="s">
        <v>25902</v>
      </c>
      <c r="W4591">
        <v>29095</v>
      </c>
    </row>
    <row r="4592" spans="1:23" x14ac:dyDescent="0.25">
      <c r="A4592" t="s">
        <v>25903</v>
      </c>
      <c r="B4592">
        <v>1</v>
      </c>
      <c r="C4592" t="s">
        <v>25904</v>
      </c>
      <c r="D4592" t="s">
        <v>6787</v>
      </c>
      <c r="F4592" t="s">
        <v>6199</v>
      </c>
      <c r="G4592">
        <v>45</v>
      </c>
      <c r="H4592" t="s">
        <v>7849</v>
      </c>
      <c r="I4592" t="s">
        <v>25904</v>
      </c>
      <c r="K4592">
        <v>1</v>
      </c>
      <c r="L4592" t="s">
        <v>8489</v>
      </c>
      <c r="M4592" t="s">
        <v>25905</v>
      </c>
      <c r="N4592">
        <v>25</v>
      </c>
      <c r="O4592" t="s">
        <v>25906</v>
      </c>
      <c r="P4592" t="s">
        <v>64</v>
      </c>
      <c r="T4592" t="s">
        <v>6204</v>
      </c>
      <c r="V4592" t="s">
        <v>25907</v>
      </c>
    </row>
    <row r="4593" spans="1:23" x14ac:dyDescent="0.25">
      <c r="A4593" t="s">
        <v>25908</v>
      </c>
      <c r="B4593">
        <v>1</v>
      </c>
      <c r="C4593" t="s">
        <v>25909</v>
      </c>
      <c r="D4593" t="s">
        <v>102</v>
      </c>
      <c r="E4593" t="s">
        <v>25910</v>
      </c>
      <c r="F4593" t="s">
        <v>6231</v>
      </c>
      <c r="G4593">
        <v>35</v>
      </c>
      <c r="H4593" t="s">
        <v>6690</v>
      </c>
      <c r="I4593" t="s">
        <v>25909</v>
      </c>
      <c r="J4593">
        <v>18539</v>
      </c>
      <c r="K4593">
        <v>6</v>
      </c>
      <c r="L4593" t="s">
        <v>25911</v>
      </c>
      <c r="M4593" t="s">
        <v>18990</v>
      </c>
      <c r="N4593">
        <v>29</v>
      </c>
      <c r="O4593" t="s">
        <v>25912</v>
      </c>
      <c r="P4593" t="s">
        <v>102</v>
      </c>
      <c r="R4593">
        <v>2969976</v>
      </c>
      <c r="T4593" t="s">
        <v>6264</v>
      </c>
      <c r="V4593" t="s">
        <v>19740</v>
      </c>
      <c r="W4593">
        <v>29749</v>
      </c>
    </row>
    <row r="4594" spans="1:23" x14ac:dyDescent="0.25">
      <c r="A4594" t="s">
        <v>25913</v>
      </c>
      <c r="B4594">
        <v>1</v>
      </c>
      <c r="C4594" t="s">
        <v>25914</v>
      </c>
      <c r="D4594" t="s">
        <v>102</v>
      </c>
      <c r="F4594" t="s">
        <v>6199</v>
      </c>
      <c r="G4594">
        <v>0</v>
      </c>
      <c r="H4594" t="s">
        <v>6276</v>
      </c>
      <c r="I4594" t="s">
        <v>25914</v>
      </c>
      <c r="J4594">
        <v>17444</v>
      </c>
      <c r="K4594">
        <v>10</v>
      </c>
      <c r="L4594" t="s">
        <v>6015</v>
      </c>
      <c r="M4594" t="s">
        <v>25915</v>
      </c>
      <c r="N4594">
        <v>33</v>
      </c>
      <c r="O4594" t="s">
        <v>25916</v>
      </c>
      <c r="P4594" t="s">
        <v>102</v>
      </c>
      <c r="R4594">
        <v>2574271</v>
      </c>
      <c r="T4594" t="s">
        <v>6212</v>
      </c>
      <c r="V4594" t="s">
        <v>13095</v>
      </c>
      <c r="W4594">
        <v>29137</v>
      </c>
    </row>
    <row r="4595" spans="1:23" x14ac:dyDescent="0.25">
      <c r="A4595" t="s">
        <v>25917</v>
      </c>
      <c r="B4595">
        <v>1</v>
      </c>
      <c r="C4595" t="s">
        <v>25918</v>
      </c>
      <c r="D4595" t="s">
        <v>102</v>
      </c>
      <c r="F4595" t="s">
        <v>6199</v>
      </c>
      <c r="G4595">
        <v>6</v>
      </c>
      <c r="H4595" t="s">
        <v>8014</v>
      </c>
      <c r="I4595" t="s">
        <v>25918</v>
      </c>
      <c r="J4595">
        <v>20606</v>
      </c>
      <c r="K4595">
        <v>1</v>
      </c>
      <c r="L4595" t="s">
        <v>16162</v>
      </c>
      <c r="M4595" t="s">
        <v>14891</v>
      </c>
      <c r="O4595" t="s">
        <v>25919</v>
      </c>
      <c r="P4595" t="s">
        <v>102</v>
      </c>
      <c r="R4595">
        <v>2978744</v>
      </c>
      <c r="T4595" t="s">
        <v>6249</v>
      </c>
      <c r="U4595" t="s">
        <v>2229</v>
      </c>
      <c r="W4595">
        <v>31665</v>
      </c>
    </row>
    <row r="4596" spans="1:23" x14ac:dyDescent="0.25">
      <c r="A4596" t="s">
        <v>663</v>
      </c>
      <c r="B4596">
        <v>1</v>
      </c>
      <c r="C4596" t="s">
        <v>12560</v>
      </c>
      <c r="D4596" t="s">
        <v>126</v>
      </c>
      <c r="F4596" t="s">
        <v>6231</v>
      </c>
      <c r="G4596">
        <v>0</v>
      </c>
      <c r="H4596" t="s">
        <v>6208</v>
      </c>
      <c r="I4596" t="s">
        <v>12560</v>
      </c>
      <c r="J4596">
        <v>4276</v>
      </c>
      <c r="K4596">
        <v>10</v>
      </c>
      <c r="L4596" t="s">
        <v>6240</v>
      </c>
      <c r="M4596" t="s">
        <v>25920</v>
      </c>
      <c r="N4596">
        <v>32</v>
      </c>
      <c r="O4596" t="s">
        <v>25921</v>
      </c>
      <c r="P4596" t="s">
        <v>126</v>
      </c>
      <c r="R4596">
        <v>15688</v>
      </c>
      <c r="T4596" t="s">
        <v>6204</v>
      </c>
      <c r="V4596" t="s">
        <v>25922</v>
      </c>
      <c r="W4596">
        <v>26538</v>
      </c>
    </row>
    <row r="4597" spans="1:23" x14ac:dyDescent="0.25">
      <c r="A4597" t="s">
        <v>25923</v>
      </c>
      <c r="B4597">
        <v>1</v>
      </c>
      <c r="C4597" t="s">
        <v>25924</v>
      </c>
      <c r="D4597" t="s">
        <v>126</v>
      </c>
      <c r="F4597" t="s">
        <v>6199</v>
      </c>
      <c r="G4597">
        <v>83</v>
      </c>
      <c r="H4597" t="s">
        <v>6553</v>
      </c>
      <c r="I4597" t="s">
        <v>25924</v>
      </c>
      <c r="K4597">
        <v>2</v>
      </c>
      <c r="L4597" t="s">
        <v>6304</v>
      </c>
      <c r="M4597" t="s">
        <v>25925</v>
      </c>
      <c r="N4597">
        <v>27</v>
      </c>
      <c r="O4597" t="s">
        <v>25926</v>
      </c>
      <c r="P4597" t="s">
        <v>126</v>
      </c>
      <c r="T4597" t="s">
        <v>6355</v>
      </c>
      <c r="V4597" t="s">
        <v>25927</v>
      </c>
    </row>
    <row r="4598" spans="1:23" x14ac:dyDescent="0.25">
      <c r="A4598" t="s">
        <v>25928</v>
      </c>
      <c r="B4598">
        <v>1</v>
      </c>
      <c r="C4598" t="s">
        <v>25929</v>
      </c>
      <c r="D4598" t="s">
        <v>29</v>
      </c>
      <c r="F4598" t="s">
        <v>6199</v>
      </c>
      <c r="H4598" t="s">
        <v>6629</v>
      </c>
      <c r="I4598" t="s">
        <v>25929</v>
      </c>
      <c r="K4598">
        <v>1</v>
      </c>
      <c r="L4598" t="s">
        <v>7839</v>
      </c>
      <c r="M4598" t="s">
        <v>15733</v>
      </c>
      <c r="N4598">
        <v>25</v>
      </c>
      <c r="O4598" t="s">
        <v>25930</v>
      </c>
      <c r="P4598" t="s">
        <v>29</v>
      </c>
      <c r="T4598" t="s">
        <v>6204</v>
      </c>
      <c r="V4598" t="s">
        <v>25931</v>
      </c>
    </row>
    <row r="4599" spans="1:23" x14ac:dyDescent="0.25">
      <c r="A4599" t="s">
        <v>25932</v>
      </c>
      <c r="B4599">
        <v>1</v>
      </c>
      <c r="C4599" t="s">
        <v>25933</v>
      </c>
      <c r="D4599" t="s">
        <v>64</v>
      </c>
      <c r="F4599" t="s">
        <v>6199</v>
      </c>
      <c r="H4599" t="s">
        <v>6289</v>
      </c>
      <c r="I4599" t="s">
        <v>25933</v>
      </c>
      <c r="K4599">
        <v>1</v>
      </c>
      <c r="L4599" t="s">
        <v>9527</v>
      </c>
      <c r="M4599" t="s">
        <v>15897</v>
      </c>
      <c r="N4599">
        <v>24</v>
      </c>
      <c r="O4599" t="s">
        <v>25934</v>
      </c>
      <c r="P4599" t="s">
        <v>64</v>
      </c>
      <c r="T4599" t="s">
        <v>6313</v>
      </c>
      <c r="V4599" t="s">
        <v>14496</v>
      </c>
    </row>
    <row r="4600" spans="1:23" x14ac:dyDescent="0.25">
      <c r="A4600" t="s">
        <v>25935</v>
      </c>
      <c r="B4600">
        <v>1</v>
      </c>
      <c r="C4600" t="s">
        <v>25936</v>
      </c>
      <c r="D4600" t="s">
        <v>126</v>
      </c>
      <c r="E4600" t="s">
        <v>25937</v>
      </c>
      <c r="F4600" t="s">
        <v>6199</v>
      </c>
      <c r="G4600">
        <v>48</v>
      </c>
      <c r="H4600" t="s">
        <v>6956</v>
      </c>
      <c r="I4600" t="s">
        <v>25936</v>
      </c>
      <c r="J4600">
        <v>19542</v>
      </c>
      <c r="K4600">
        <v>6</v>
      </c>
      <c r="L4600" t="s">
        <v>9041</v>
      </c>
      <c r="M4600" t="s">
        <v>6270</v>
      </c>
      <c r="N4600">
        <v>29</v>
      </c>
      <c r="O4600" t="s">
        <v>25938</v>
      </c>
      <c r="P4600" t="s">
        <v>126</v>
      </c>
      <c r="R4600">
        <v>2980120</v>
      </c>
      <c r="T4600" t="s">
        <v>6227</v>
      </c>
      <c r="V4600" t="s">
        <v>7092</v>
      </c>
      <c r="W4600">
        <v>30740</v>
      </c>
    </row>
    <row r="4601" spans="1:23" x14ac:dyDescent="0.25">
      <c r="A4601" t="s">
        <v>25939</v>
      </c>
      <c r="B4601">
        <v>1</v>
      </c>
      <c r="C4601" t="s">
        <v>25940</v>
      </c>
      <c r="D4601" t="s">
        <v>102</v>
      </c>
      <c r="E4601" t="s">
        <v>25941</v>
      </c>
      <c r="F4601" t="s">
        <v>6231</v>
      </c>
      <c r="G4601">
        <v>15</v>
      </c>
      <c r="H4601" t="s">
        <v>6367</v>
      </c>
      <c r="I4601" t="s">
        <v>25940</v>
      </c>
      <c r="J4601">
        <v>18654</v>
      </c>
      <c r="K4601">
        <v>6</v>
      </c>
      <c r="L4601" t="s">
        <v>10067</v>
      </c>
      <c r="M4601" t="s">
        <v>6473</v>
      </c>
      <c r="N4601">
        <v>28</v>
      </c>
      <c r="O4601" t="s">
        <v>25942</v>
      </c>
      <c r="P4601" t="s">
        <v>102</v>
      </c>
      <c r="R4601">
        <v>2577664</v>
      </c>
      <c r="T4601" t="s">
        <v>6204</v>
      </c>
      <c r="V4601" t="s">
        <v>25196</v>
      </c>
      <c r="W4601">
        <v>29953</v>
      </c>
    </row>
    <row r="4602" spans="1:23" x14ac:dyDescent="0.25">
      <c r="A4602" t="s">
        <v>25943</v>
      </c>
      <c r="B4602">
        <v>1</v>
      </c>
      <c r="C4602" t="s">
        <v>25944</v>
      </c>
      <c r="D4602" t="s">
        <v>102</v>
      </c>
      <c r="F4602" t="s">
        <v>6199</v>
      </c>
      <c r="G4602">
        <v>19</v>
      </c>
      <c r="H4602" t="s">
        <v>6629</v>
      </c>
      <c r="I4602" t="s">
        <v>25944</v>
      </c>
      <c r="K4602">
        <v>1</v>
      </c>
      <c r="L4602" t="s">
        <v>25945</v>
      </c>
      <c r="M4602" t="s">
        <v>18592</v>
      </c>
      <c r="N4602">
        <v>26</v>
      </c>
      <c r="O4602" t="s">
        <v>25946</v>
      </c>
      <c r="P4602" t="s">
        <v>102</v>
      </c>
      <c r="T4602" t="s">
        <v>6219</v>
      </c>
      <c r="V4602" t="s">
        <v>25947</v>
      </c>
    </row>
    <row r="4603" spans="1:23" x14ac:dyDescent="0.25">
      <c r="A4603" t="s">
        <v>2250</v>
      </c>
      <c r="B4603">
        <v>1</v>
      </c>
      <c r="C4603" t="s">
        <v>2617</v>
      </c>
      <c r="D4603" t="s">
        <v>102</v>
      </c>
      <c r="E4603" t="s">
        <v>25948</v>
      </c>
      <c r="F4603" t="s">
        <v>6199</v>
      </c>
      <c r="G4603">
        <v>16</v>
      </c>
      <c r="H4603" t="s">
        <v>6232</v>
      </c>
      <c r="I4603" t="s">
        <v>2617</v>
      </c>
      <c r="J4603">
        <v>21349</v>
      </c>
      <c r="K4603">
        <v>7</v>
      </c>
      <c r="L4603" t="s">
        <v>15264</v>
      </c>
      <c r="M4603" t="s">
        <v>25949</v>
      </c>
      <c r="N4603">
        <v>29</v>
      </c>
      <c r="O4603" t="s">
        <v>25950</v>
      </c>
      <c r="P4603" t="s">
        <v>102</v>
      </c>
      <c r="R4603">
        <v>4061956</v>
      </c>
      <c r="S4603">
        <v>4</v>
      </c>
      <c r="T4603" t="s">
        <v>6212</v>
      </c>
      <c r="U4603" t="s">
        <v>2246</v>
      </c>
      <c r="V4603" t="s">
        <v>12923</v>
      </c>
      <c r="W4603">
        <v>32292</v>
      </c>
    </row>
    <row r="4604" spans="1:23" x14ac:dyDescent="0.25">
      <c r="A4604" t="s">
        <v>25951</v>
      </c>
      <c r="B4604">
        <v>1</v>
      </c>
      <c r="C4604" t="s">
        <v>25952</v>
      </c>
      <c r="D4604" t="s">
        <v>126</v>
      </c>
      <c r="F4604" t="s">
        <v>6199</v>
      </c>
      <c r="H4604" t="s">
        <v>6208</v>
      </c>
      <c r="I4604" t="s">
        <v>25952</v>
      </c>
      <c r="K4604">
        <v>1</v>
      </c>
      <c r="L4604" t="s">
        <v>7392</v>
      </c>
      <c r="M4604" t="s">
        <v>25953</v>
      </c>
      <c r="N4604">
        <v>26</v>
      </c>
      <c r="O4604" t="s">
        <v>25954</v>
      </c>
      <c r="P4604" t="s">
        <v>126</v>
      </c>
      <c r="Q4604" t="s">
        <v>6922</v>
      </c>
      <c r="T4604" t="s">
        <v>6363</v>
      </c>
      <c r="V4604" t="s">
        <v>15920</v>
      </c>
    </row>
    <row r="4605" spans="1:23" x14ac:dyDescent="0.25">
      <c r="A4605" t="s">
        <v>1209</v>
      </c>
      <c r="B4605">
        <v>1</v>
      </c>
      <c r="C4605" t="s">
        <v>1208</v>
      </c>
      <c r="D4605" t="s">
        <v>64</v>
      </c>
      <c r="F4605" t="s">
        <v>6199</v>
      </c>
      <c r="G4605">
        <v>27</v>
      </c>
      <c r="H4605" t="s">
        <v>6276</v>
      </c>
      <c r="I4605" t="s">
        <v>1208</v>
      </c>
      <c r="J4605">
        <v>21674</v>
      </c>
      <c r="K4605">
        <v>6</v>
      </c>
      <c r="L4605" t="s">
        <v>25955</v>
      </c>
      <c r="M4605" t="s">
        <v>25956</v>
      </c>
      <c r="N4605">
        <v>27</v>
      </c>
      <c r="O4605" t="s">
        <v>25957</v>
      </c>
      <c r="P4605" t="s">
        <v>64</v>
      </c>
      <c r="R4605">
        <v>4241985</v>
      </c>
      <c r="S4605">
        <v>1</v>
      </c>
      <c r="T4605" t="s">
        <v>6313</v>
      </c>
      <c r="U4605" t="s">
        <v>2248</v>
      </c>
      <c r="V4605" t="s">
        <v>25958</v>
      </c>
      <c r="W4605">
        <v>32725</v>
      </c>
    </row>
    <row r="4606" spans="1:23" x14ac:dyDescent="0.25">
      <c r="A4606" t="s">
        <v>25959</v>
      </c>
      <c r="B4606">
        <v>1</v>
      </c>
      <c r="C4606" t="s">
        <v>25960</v>
      </c>
      <c r="D4606" t="s">
        <v>64</v>
      </c>
      <c r="E4606" t="s">
        <v>25961</v>
      </c>
      <c r="F4606" t="s">
        <v>6199</v>
      </c>
      <c r="G4606">
        <v>40</v>
      </c>
      <c r="H4606" t="s">
        <v>6215</v>
      </c>
      <c r="I4606" t="s">
        <v>25960</v>
      </c>
      <c r="J4606">
        <v>20340</v>
      </c>
      <c r="K4606">
        <v>4</v>
      </c>
      <c r="L4606" t="s">
        <v>25962</v>
      </c>
      <c r="M4606" t="s">
        <v>9719</v>
      </c>
      <c r="N4606">
        <v>26</v>
      </c>
      <c r="O4606" t="s">
        <v>25963</v>
      </c>
      <c r="P4606" t="s">
        <v>64</v>
      </c>
      <c r="R4606">
        <v>3129453</v>
      </c>
      <c r="T4606" t="s">
        <v>6264</v>
      </c>
      <c r="V4606" t="s">
        <v>25706</v>
      </c>
      <c r="W4606">
        <v>31485</v>
      </c>
    </row>
    <row r="4607" spans="1:23" x14ac:dyDescent="0.25">
      <c r="A4607" t="s">
        <v>25964</v>
      </c>
      <c r="B4607">
        <v>1</v>
      </c>
      <c r="C4607" t="s">
        <v>25965</v>
      </c>
      <c r="D4607" t="s">
        <v>102</v>
      </c>
      <c r="F4607" t="s">
        <v>6199</v>
      </c>
      <c r="H4607" t="s">
        <v>7944</v>
      </c>
      <c r="I4607" t="s">
        <v>25965</v>
      </c>
      <c r="K4607">
        <v>1</v>
      </c>
      <c r="L4607" t="s">
        <v>25966</v>
      </c>
      <c r="M4607" t="s">
        <v>7364</v>
      </c>
      <c r="N4607">
        <v>24</v>
      </c>
      <c r="O4607" t="s">
        <v>25967</v>
      </c>
      <c r="P4607" t="s">
        <v>102</v>
      </c>
      <c r="T4607" t="s">
        <v>6313</v>
      </c>
      <c r="V4607" t="s">
        <v>20580</v>
      </c>
    </row>
    <row r="4608" spans="1:23" x14ac:dyDescent="0.25">
      <c r="A4608" t="s">
        <v>25968</v>
      </c>
      <c r="B4608">
        <v>1</v>
      </c>
      <c r="C4608" t="s">
        <v>25969</v>
      </c>
      <c r="D4608" t="s">
        <v>64</v>
      </c>
      <c r="F4608" t="s">
        <v>6199</v>
      </c>
      <c r="G4608">
        <v>12</v>
      </c>
      <c r="H4608" t="s">
        <v>7860</v>
      </c>
      <c r="I4608" t="s">
        <v>25969</v>
      </c>
      <c r="K4608">
        <v>1</v>
      </c>
      <c r="L4608" t="s">
        <v>25970</v>
      </c>
      <c r="M4608" t="s">
        <v>6361</v>
      </c>
      <c r="N4608">
        <v>23</v>
      </c>
      <c r="O4608" t="s">
        <v>25971</v>
      </c>
      <c r="P4608" t="s">
        <v>64</v>
      </c>
      <c r="T4608" t="s">
        <v>6446</v>
      </c>
      <c r="V4608" t="s">
        <v>25972</v>
      </c>
    </row>
    <row r="4609" spans="1:23" x14ac:dyDescent="0.25">
      <c r="A4609" t="s">
        <v>1516</v>
      </c>
      <c r="B4609">
        <v>1</v>
      </c>
      <c r="C4609" t="s">
        <v>1515</v>
      </c>
      <c r="D4609" t="s">
        <v>64</v>
      </c>
      <c r="F4609" t="s">
        <v>6199</v>
      </c>
      <c r="G4609">
        <v>28</v>
      </c>
      <c r="H4609" t="s">
        <v>7139</v>
      </c>
      <c r="I4609" t="s">
        <v>1515</v>
      </c>
      <c r="J4609">
        <v>21682</v>
      </c>
      <c r="K4609">
        <v>6</v>
      </c>
      <c r="L4609" t="s">
        <v>10457</v>
      </c>
      <c r="M4609" t="s">
        <v>6269</v>
      </c>
      <c r="N4609">
        <v>27</v>
      </c>
      <c r="O4609" t="s">
        <v>25973</v>
      </c>
      <c r="P4609" t="s">
        <v>64</v>
      </c>
      <c r="R4609">
        <v>4242335</v>
      </c>
      <c r="S4609">
        <v>1</v>
      </c>
      <c r="T4609" t="s">
        <v>6313</v>
      </c>
      <c r="U4609" t="s">
        <v>2246</v>
      </c>
      <c r="V4609" t="s">
        <v>24548</v>
      </c>
      <c r="W4609">
        <v>32711</v>
      </c>
    </row>
    <row r="4610" spans="1:23" x14ac:dyDescent="0.25">
      <c r="A4610" t="s">
        <v>1560</v>
      </c>
      <c r="B4610">
        <v>1</v>
      </c>
      <c r="C4610" t="s">
        <v>1559</v>
      </c>
      <c r="D4610" t="s">
        <v>29</v>
      </c>
      <c r="F4610" t="s">
        <v>6199</v>
      </c>
      <c r="G4610">
        <v>10</v>
      </c>
      <c r="H4610" t="s">
        <v>6215</v>
      </c>
      <c r="I4610" t="s">
        <v>1559</v>
      </c>
      <c r="J4610">
        <v>24958</v>
      </c>
      <c r="K4610">
        <v>2</v>
      </c>
      <c r="L4610" t="s">
        <v>15644</v>
      </c>
      <c r="M4610" t="s">
        <v>24336</v>
      </c>
      <c r="N4610">
        <v>23</v>
      </c>
      <c r="O4610" t="s">
        <v>25974</v>
      </c>
      <c r="P4610" t="s">
        <v>29</v>
      </c>
      <c r="S4610">
        <v>1</v>
      </c>
      <c r="T4610" t="s">
        <v>6227</v>
      </c>
      <c r="U4610" t="s">
        <v>34</v>
      </c>
      <c r="V4610" t="s">
        <v>20662</v>
      </c>
    </row>
    <row r="4611" spans="1:23" x14ac:dyDescent="0.25">
      <c r="A4611" t="s">
        <v>25975</v>
      </c>
      <c r="B4611">
        <v>1</v>
      </c>
      <c r="C4611" t="s">
        <v>25976</v>
      </c>
      <c r="D4611" t="s">
        <v>102</v>
      </c>
      <c r="F4611" t="s">
        <v>6199</v>
      </c>
      <c r="H4611" t="s">
        <v>6414</v>
      </c>
      <c r="I4611" t="s">
        <v>25976</v>
      </c>
      <c r="K4611">
        <v>1</v>
      </c>
      <c r="L4611" t="s">
        <v>25977</v>
      </c>
      <c r="M4611" t="s">
        <v>6796</v>
      </c>
      <c r="O4611" t="s">
        <v>25978</v>
      </c>
      <c r="P4611" t="s">
        <v>102</v>
      </c>
      <c r="T4611" t="s">
        <v>6219</v>
      </c>
    </row>
    <row r="4612" spans="1:23" x14ac:dyDescent="0.25">
      <c r="A4612" t="s">
        <v>120</v>
      </c>
      <c r="B4612">
        <v>1</v>
      </c>
      <c r="C4612" t="s">
        <v>5457</v>
      </c>
      <c r="D4612" t="s">
        <v>64</v>
      </c>
      <c r="E4612" t="s">
        <v>25979</v>
      </c>
      <c r="F4612" t="s">
        <v>6199</v>
      </c>
      <c r="G4612">
        <v>28</v>
      </c>
      <c r="H4612" t="s">
        <v>7690</v>
      </c>
      <c r="I4612" t="s">
        <v>5457</v>
      </c>
      <c r="J4612">
        <v>18067</v>
      </c>
      <c r="K4612">
        <v>6</v>
      </c>
      <c r="L4612" t="s">
        <v>7095</v>
      </c>
      <c r="M4612" t="s">
        <v>16453</v>
      </c>
      <c r="N4612">
        <v>28</v>
      </c>
      <c r="O4612" t="s">
        <v>25980</v>
      </c>
      <c r="P4612" t="s">
        <v>64</v>
      </c>
      <c r="R4612">
        <v>3060022</v>
      </c>
      <c r="T4612" t="s">
        <v>6264</v>
      </c>
      <c r="V4612" t="s">
        <v>22883</v>
      </c>
      <c r="W4612">
        <v>29384</v>
      </c>
    </row>
    <row r="4613" spans="1:23" x14ac:dyDescent="0.25">
      <c r="A4613" t="s">
        <v>25981</v>
      </c>
      <c r="B4613">
        <v>1</v>
      </c>
      <c r="C4613" t="s">
        <v>25982</v>
      </c>
      <c r="D4613" t="s">
        <v>126</v>
      </c>
      <c r="F4613" t="s">
        <v>6199</v>
      </c>
      <c r="G4613">
        <v>48</v>
      </c>
      <c r="H4613" t="s">
        <v>6200</v>
      </c>
      <c r="I4613" t="s">
        <v>25982</v>
      </c>
      <c r="J4613">
        <v>28312</v>
      </c>
      <c r="K4613">
        <v>0</v>
      </c>
      <c r="L4613" t="s">
        <v>6018</v>
      </c>
      <c r="M4613" t="s">
        <v>25983</v>
      </c>
      <c r="O4613" t="s">
        <v>25984</v>
      </c>
      <c r="P4613" t="s">
        <v>126</v>
      </c>
      <c r="Q4613" t="s">
        <v>8232</v>
      </c>
      <c r="T4613" t="s">
        <v>6227</v>
      </c>
      <c r="U4613" t="s">
        <v>2231</v>
      </c>
    </row>
    <row r="4614" spans="1:23" x14ac:dyDescent="0.25">
      <c r="A4614" t="s">
        <v>25985</v>
      </c>
      <c r="B4614">
        <v>1</v>
      </c>
      <c r="C4614" t="s">
        <v>25986</v>
      </c>
      <c r="D4614" t="s">
        <v>102</v>
      </c>
      <c r="F4614" t="s">
        <v>6199</v>
      </c>
      <c r="G4614">
        <v>0</v>
      </c>
      <c r="H4614" t="s">
        <v>6976</v>
      </c>
      <c r="I4614" t="s">
        <v>25986</v>
      </c>
      <c r="K4614">
        <v>1</v>
      </c>
      <c r="L4614" t="s">
        <v>8543</v>
      </c>
      <c r="M4614" t="s">
        <v>14668</v>
      </c>
      <c r="O4614" t="s">
        <v>25987</v>
      </c>
      <c r="P4614" t="s">
        <v>102</v>
      </c>
      <c r="T4614" t="s">
        <v>6446</v>
      </c>
    </row>
    <row r="4615" spans="1:23" x14ac:dyDescent="0.25">
      <c r="A4615" t="s">
        <v>25988</v>
      </c>
      <c r="B4615">
        <v>1</v>
      </c>
      <c r="C4615" t="s">
        <v>25989</v>
      </c>
      <c r="D4615" t="s">
        <v>102</v>
      </c>
      <c r="F4615" t="s">
        <v>6199</v>
      </c>
      <c r="G4615">
        <v>88</v>
      </c>
      <c r="H4615" t="s">
        <v>6252</v>
      </c>
      <c r="I4615" t="s">
        <v>25989</v>
      </c>
      <c r="J4615">
        <v>19609</v>
      </c>
      <c r="K4615">
        <v>5</v>
      </c>
      <c r="L4615" t="s">
        <v>25990</v>
      </c>
      <c r="M4615" t="s">
        <v>25991</v>
      </c>
      <c r="N4615">
        <v>26</v>
      </c>
      <c r="O4615" t="s">
        <v>25992</v>
      </c>
      <c r="P4615" t="s">
        <v>102</v>
      </c>
      <c r="R4615">
        <v>3051708</v>
      </c>
      <c r="T4615" t="s">
        <v>6346</v>
      </c>
      <c r="V4615" t="s">
        <v>25993</v>
      </c>
      <c r="W4615">
        <v>30746</v>
      </c>
    </row>
    <row r="4616" spans="1:23" x14ac:dyDescent="0.25">
      <c r="A4616" t="s">
        <v>25994</v>
      </c>
      <c r="B4616">
        <v>1</v>
      </c>
      <c r="C4616" t="s">
        <v>25995</v>
      </c>
      <c r="D4616" t="s">
        <v>102</v>
      </c>
      <c r="F4616" t="s">
        <v>6231</v>
      </c>
      <c r="G4616">
        <v>16</v>
      </c>
      <c r="H4616" t="s">
        <v>5451</v>
      </c>
      <c r="I4616" t="s">
        <v>25995</v>
      </c>
      <c r="J4616">
        <v>13341</v>
      </c>
      <c r="K4616">
        <v>9</v>
      </c>
      <c r="L4616" t="s">
        <v>6906</v>
      </c>
      <c r="M4616" t="s">
        <v>6621</v>
      </c>
      <c r="N4616">
        <v>32</v>
      </c>
      <c r="O4616" t="s">
        <v>25996</v>
      </c>
      <c r="P4616" t="s">
        <v>102</v>
      </c>
      <c r="R4616">
        <v>14424</v>
      </c>
      <c r="T4616" t="s">
        <v>6371</v>
      </c>
      <c r="V4616" t="s">
        <v>25997</v>
      </c>
      <c r="W4616">
        <v>25290</v>
      </c>
    </row>
    <row r="4617" spans="1:23" x14ac:dyDescent="0.25">
      <c r="A4617" t="s">
        <v>1717</v>
      </c>
      <c r="B4617">
        <v>1</v>
      </c>
      <c r="C4617" t="s">
        <v>2610</v>
      </c>
      <c r="D4617" t="s">
        <v>64</v>
      </c>
      <c r="F4617" t="s">
        <v>6199</v>
      </c>
      <c r="G4617">
        <v>28</v>
      </c>
      <c r="H4617" t="s">
        <v>6746</v>
      </c>
      <c r="I4617" t="s">
        <v>2610</v>
      </c>
      <c r="J4617">
        <v>21802</v>
      </c>
      <c r="K4617">
        <v>6</v>
      </c>
      <c r="L4617" t="s">
        <v>6770</v>
      </c>
      <c r="M4617" t="s">
        <v>7200</v>
      </c>
      <c r="N4617">
        <v>28</v>
      </c>
      <c r="O4617" t="s">
        <v>25998</v>
      </c>
      <c r="P4617" t="s">
        <v>64</v>
      </c>
      <c r="R4617">
        <v>4239934</v>
      </c>
      <c r="S4617">
        <v>3</v>
      </c>
      <c r="T4617" t="s">
        <v>6264</v>
      </c>
      <c r="U4617" t="s">
        <v>2224</v>
      </c>
      <c r="V4617" t="s">
        <v>9301</v>
      </c>
      <c r="W4617">
        <v>32732</v>
      </c>
    </row>
    <row r="4618" spans="1:23" x14ac:dyDescent="0.25">
      <c r="A4618" t="s">
        <v>25999</v>
      </c>
      <c r="B4618">
        <v>1</v>
      </c>
      <c r="C4618" t="s">
        <v>26000</v>
      </c>
      <c r="D4618" t="s">
        <v>102</v>
      </c>
      <c r="F4618" t="s">
        <v>6231</v>
      </c>
      <c r="G4618">
        <v>10</v>
      </c>
      <c r="H4618" t="s">
        <v>6421</v>
      </c>
      <c r="I4618" t="s">
        <v>26000</v>
      </c>
      <c r="J4618">
        <v>12754</v>
      </c>
      <c r="K4618">
        <v>4</v>
      </c>
      <c r="L4618" t="s">
        <v>8796</v>
      </c>
      <c r="M4618" t="s">
        <v>25771</v>
      </c>
      <c r="N4618">
        <v>31</v>
      </c>
      <c r="O4618" t="s">
        <v>26001</v>
      </c>
      <c r="P4618" t="s">
        <v>102</v>
      </c>
      <c r="R4618">
        <v>14209</v>
      </c>
      <c r="T4618" t="s">
        <v>6324</v>
      </c>
      <c r="V4618" t="s">
        <v>26002</v>
      </c>
      <c r="W4618">
        <v>24898</v>
      </c>
    </row>
    <row r="4619" spans="1:23" x14ac:dyDescent="0.25">
      <c r="A4619" t="s">
        <v>26003</v>
      </c>
      <c r="B4619">
        <v>1</v>
      </c>
      <c r="C4619" t="s">
        <v>26004</v>
      </c>
      <c r="D4619" t="s">
        <v>6610</v>
      </c>
      <c r="F4619" t="s">
        <v>6199</v>
      </c>
      <c r="G4619">
        <v>42</v>
      </c>
      <c r="H4619" t="s">
        <v>6395</v>
      </c>
      <c r="I4619" t="s">
        <v>26004</v>
      </c>
      <c r="J4619">
        <v>24491</v>
      </c>
      <c r="K4619">
        <v>3</v>
      </c>
      <c r="L4619" t="s">
        <v>9134</v>
      </c>
      <c r="M4619" t="s">
        <v>8240</v>
      </c>
      <c r="N4619">
        <v>25</v>
      </c>
      <c r="O4619" t="s">
        <v>26005</v>
      </c>
      <c r="P4619" t="s">
        <v>6610</v>
      </c>
      <c r="T4619" t="s">
        <v>6204</v>
      </c>
      <c r="U4619" t="s">
        <v>72</v>
      </c>
      <c r="V4619" t="s">
        <v>26006</v>
      </c>
    </row>
    <row r="4620" spans="1:23" x14ac:dyDescent="0.25">
      <c r="A4620" t="s">
        <v>26007</v>
      </c>
      <c r="B4620">
        <v>1</v>
      </c>
      <c r="C4620" t="s">
        <v>26008</v>
      </c>
      <c r="D4620" t="s">
        <v>126</v>
      </c>
      <c r="F4620" t="s">
        <v>6199</v>
      </c>
      <c r="G4620">
        <v>49</v>
      </c>
      <c r="H4620" t="s">
        <v>6200</v>
      </c>
      <c r="I4620" t="s">
        <v>26008</v>
      </c>
      <c r="K4620">
        <v>3</v>
      </c>
      <c r="L4620" t="s">
        <v>6982</v>
      </c>
      <c r="M4620" t="s">
        <v>26009</v>
      </c>
      <c r="N4620">
        <v>27</v>
      </c>
      <c r="O4620" t="s">
        <v>26010</v>
      </c>
      <c r="P4620" t="s">
        <v>126</v>
      </c>
      <c r="T4620" t="s">
        <v>6227</v>
      </c>
      <c r="V4620" t="s">
        <v>26011</v>
      </c>
    </row>
    <row r="4621" spans="1:23" x14ac:dyDescent="0.25">
      <c r="A4621" t="s">
        <v>26012</v>
      </c>
      <c r="B4621">
        <v>1</v>
      </c>
      <c r="C4621" t="s">
        <v>26013</v>
      </c>
      <c r="D4621" t="s">
        <v>102</v>
      </c>
      <c r="F4621" t="s">
        <v>6231</v>
      </c>
      <c r="G4621">
        <v>0</v>
      </c>
      <c r="H4621" t="s">
        <v>6232</v>
      </c>
      <c r="I4621" t="s">
        <v>26013</v>
      </c>
      <c r="K4621">
        <v>1</v>
      </c>
      <c r="L4621" t="s">
        <v>10492</v>
      </c>
      <c r="M4621" t="s">
        <v>6361</v>
      </c>
      <c r="O4621" t="s">
        <v>26014</v>
      </c>
      <c r="P4621" t="s">
        <v>102</v>
      </c>
      <c r="T4621" t="s">
        <v>6264</v>
      </c>
    </row>
    <row r="4622" spans="1:23" x14ac:dyDescent="0.25">
      <c r="A4622" t="s">
        <v>5547</v>
      </c>
      <c r="B4622">
        <v>1</v>
      </c>
      <c r="C4622" t="s">
        <v>5548</v>
      </c>
      <c r="D4622" t="s">
        <v>102</v>
      </c>
      <c r="E4622" t="s">
        <v>26015</v>
      </c>
      <c r="F4622" t="s">
        <v>6199</v>
      </c>
      <c r="G4622">
        <v>0</v>
      </c>
      <c r="H4622" t="s">
        <v>6776</v>
      </c>
      <c r="I4622" t="s">
        <v>5548</v>
      </c>
      <c r="J4622">
        <v>20925</v>
      </c>
      <c r="K4622">
        <v>3</v>
      </c>
      <c r="L4622" t="s">
        <v>8057</v>
      </c>
      <c r="M4622" t="s">
        <v>13934</v>
      </c>
      <c r="N4622">
        <v>25</v>
      </c>
      <c r="O4622" t="s">
        <v>26016</v>
      </c>
      <c r="P4622" t="s">
        <v>102</v>
      </c>
      <c r="R4622">
        <v>4035015</v>
      </c>
      <c r="T4622" t="s">
        <v>6219</v>
      </c>
      <c r="V4622" t="s">
        <v>26017</v>
      </c>
      <c r="W4622">
        <v>31958</v>
      </c>
    </row>
    <row r="4623" spans="1:23" x14ac:dyDescent="0.25">
      <c r="A4623" t="s">
        <v>26018</v>
      </c>
      <c r="B4623">
        <v>1</v>
      </c>
      <c r="C4623" t="s">
        <v>26019</v>
      </c>
      <c r="D4623" t="s">
        <v>126</v>
      </c>
      <c r="F4623" t="s">
        <v>6231</v>
      </c>
      <c r="G4623">
        <v>83</v>
      </c>
      <c r="H4623" t="s">
        <v>8140</v>
      </c>
      <c r="I4623" t="s">
        <v>26019</v>
      </c>
      <c r="J4623">
        <v>16254</v>
      </c>
      <c r="K4623">
        <v>6</v>
      </c>
      <c r="L4623" t="s">
        <v>14615</v>
      </c>
      <c r="M4623" t="s">
        <v>26020</v>
      </c>
      <c r="N4623">
        <v>30</v>
      </c>
      <c r="O4623" t="s">
        <v>26021</v>
      </c>
      <c r="P4623" t="s">
        <v>126</v>
      </c>
      <c r="R4623">
        <v>17183</v>
      </c>
      <c r="T4623" t="s">
        <v>6272</v>
      </c>
      <c r="V4623" t="s">
        <v>8053</v>
      </c>
      <c r="W4623">
        <v>27875</v>
      </c>
    </row>
    <row r="4624" spans="1:23" x14ac:dyDescent="0.25">
      <c r="A4624" t="s">
        <v>26022</v>
      </c>
      <c r="B4624">
        <v>1</v>
      </c>
      <c r="C4624" t="s">
        <v>26023</v>
      </c>
      <c r="D4624" t="s">
        <v>6610</v>
      </c>
      <c r="F4624" t="s">
        <v>6199</v>
      </c>
      <c r="H4624" t="s">
        <v>7128</v>
      </c>
      <c r="I4624" t="s">
        <v>26023</v>
      </c>
      <c r="K4624">
        <v>1</v>
      </c>
      <c r="L4624" t="s">
        <v>10420</v>
      </c>
      <c r="M4624" t="s">
        <v>26024</v>
      </c>
      <c r="O4624" t="s">
        <v>26025</v>
      </c>
      <c r="P4624" t="s">
        <v>6610</v>
      </c>
      <c r="T4624" t="s">
        <v>6264</v>
      </c>
    </row>
    <row r="4625" spans="1:23" x14ac:dyDescent="0.25">
      <c r="A4625" t="s">
        <v>26026</v>
      </c>
      <c r="B4625">
        <v>1</v>
      </c>
      <c r="C4625" t="s">
        <v>26027</v>
      </c>
      <c r="D4625" t="s">
        <v>102</v>
      </c>
      <c r="F4625" t="s">
        <v>6231</v>
      </c>
      <c r="G4625">
        <v>0</v>
      </c>
      <c r="H4625" t="s">
        <v>6260</v>
      </c>
      <c r="I4625" t="s">
        <v>26027</v>
      </c>
      <c r="J4625">
        <v>19364</v>
      </c>
      <c r="K4625">
        <v>5</v>
      </c>
      <c r="L4625" t="s">
        <v>21067</v>
      </c>
      <c r="M4625" t="s">
        <v>7906</v>
      </c>
      <c r="N4625">
        <v>29</v>
      </c>
      <c r="O4625" t="s">
        <v>26028</v>
      </c>
      <c r="P4625" t="s">
        <v>102</v>
      </c>
      <c r="R4625">
        <v>2974323</v>
      </c>
      <c r="T4625" t="s">
        <v>6212</v>
      </c>
      <c r="V4625" t="s">
        <v>19740</v>
      </c>
      <c r="W4625">
        <v>30685</v>
      </c>
    </row>
    <row r="4626" spans="1:23" x14ac:dyDescent="0.25">
      <c r="A4626" t="s">
        <v>26029</v>
      </c>
      <c r="B4626">
        <v>1</v>
      </c>
      <c r="C4626" t="s">
        <v>26030</v>
      </c>
      <c r="D4626" t="s">
        <v>64</v>
      </c>
      <c r="F4626" t="s">
        <v>6199</v>
      </c>
      <c r="H4626" t="s">
        <v>6260</v>
      </c>
      <c r="I4626" t="s">
        <v>26030</v>
      </c>
      <c r="K4626">
        <v>0</v>
      </c>
      <c r="L4626" t="s">
        <v>26031</v>
      </c>
      <c r="M4626" t="s">
        <v>26032</v>
      </c>
      <c r="O4626" t="s">
        <v>26033</v>
      </c>
      <c r="P4626" t="s">
        <v>64</v>
      </c>
      <c r="T4626" t="s">
        <v>6346</v>
      </c>
    </row>
    <row r="4627" spans="1:23" x14ac:dyDescent="0.25">
      <c r="A4627" t="s">
        <v>26034</v>
      </c>
      <c r="B4627">
        <v>1</v>
      </c>
      <c r="C4627" t="s">
        <v>26035</v>
      </c>
      <c r="D4627" t="s">
        <v>64</v>
      </c>
      <c r="F4627" t="s">
        <v>6199</v>
      </c>
      <c r="G4627">
        <v>36</v>
      </c>
      <c r="H4627" t="s">
        <v>6232</v>
      </c>
      <c r="I4627" t="s">
        <v>26035</v>
      </c>
      <c r="J4627">
        <v>22404</v>
      </c>
      <c r="K4627">
        <v>2</v>
      </c>
      <c r="L4627" t="s">
        <v>7392</v>
      </c>
      <c r="M4627" t="s">
        <v>6655</v>
      </c>
      <c r="N4627">
        <v>24</v>
      </c>
      <c r="O4627" t="s">
        <v>26036</v>
      </c>
      <c r="P4627" t="s">
        <v>64</v>
      </c>
      <c r="T4627" t="s">
        <v>6346</v>
      </c>
      <c r="V4627" t="s">
        <v>25683</v>
      </c>
      <c r="W4627">
        <v>33284</v>
      </c>
    </row>
    <row r="4628" spans="1:23" x14ac:dyDescent="0.25">
      <c r="A4628" t="s">
        <v>26037</v>
      </c>
      <c r="B4628">
        <v>1</v>
      </c>
      <c r="C4628" t="s">
        <v>26038</v>
      </c>
      <c r="F4628" t="s">
        <v>6231</v>
      </c>
      <c r="G4628">
        <v>0</v>
      </c>
      <c r="H4628" t="s">
        <v>30</v>
      </c>
      <c r="I4628" t="s">
        <v>26038</v>
      </c>
      <c r="J4628">
        <v>18795</v>
      </c>
      <c r="K4628">
        <v>0</v>
      </c>
      <c r="L4628" t="s">
        <v>8466</v>
      </c>
      <c r="M4628" t="s">
        <v>26039</v>
      </c>
      <c r="O4628" t="s">
        <v>26040</v>
      </c>
      <c r="P4628" t="s">
        <v>30</v>
      </c>
      <c r="T4628" t="s">
        <v>30</v>
      </c>
    </row>
    <row r="4629" spans="1:23" x14ac:dyDescent="0.25">
      <c r="A4629" t="s">
        <v>964</v>
      </c>
      <c r="B4629">
        <v>1</v>
      </c>
      <c r="C4629" t="s">
        <v>26041</v>
      </c>
      <c r="D4629" t="s">
        <v>29</v>
      </c>
      <c r="E4629" t="s">
        <v>26042</v>
      </c>
      <c r="F4629" t="s">
        <v>6199</v>
      </c>
      <c r="G4629">
        <v>16</v>
      </c>
      <c r="H4629" t="s">
        <v>6739</v>
      </c>
      <c r="I4629" t="s">
        <v>26041</v>
      </c>
      <c r="J4629">
        <v>20044</v>
      </c>
      <c r="K4629">
        <v>7</v>
      </c>
      <c r="L4629" t="s">
        <v>7472</v>
      </c>
      <c r="M4629" t="s">
        <v>26043</v>
      </c>
      <c r="N4629">
        <v>29</v>
      </c>
      <c r="O4629" t="s">
        <v>26044</v>
      </c>
      <c r="P4629" t="s">
        <v>29</v>
      </c>
      <c r="R4629">
        <v>3128843</v>
      </c>
      <c r="T4629" t="s">
        <v>6204</v>
      </c>
      <c r="V4629" t="s">
        <v>26045</v>
      </c>
      <c r="W4629">
        <v>31190</v>
      </c>
    </row>
    <row r="4630" spans="1:23" x14ac:dyDescent="0.25">
      <c r="A4630" t="s">
        <v>5337</v>
      </c>
      <c r="B4630">
        <v>1</v>
      </c>
      <c r="C4630" t="s">
        <v>5338</v>
      </c>
      <c r="D4630" t="s">
        <v>126</v>
      </c>
      <c r="E4630" t="s">
        <v>26046</v>
      </c>
      <c r="F4630" t="s">
        <v>6199</v>
      </c>
      <c r="G4630">
        <v>46</v>
      </c>
      <c r="H4630" t="s">
        <v>6658</v>
      </c>
      <c r="I4630" t="s">
        <v>5338</v>
      </c>
      <c r="J4630">
        <v>19659</v>
      </c>
      <c r="K4630">
        <v>6</v>
      </c>
      <c r="L4630" t="s">
        <v>7608</v>
      </c>
      <c r="M4630" t="s">
        <v>26047</v>
      </c>
      <c r="N4630">
        <v>28</v>
      </c>
      <c r="O4630" t="s">
        <v>26048</v>
      </c>
      <c r="P4630" t="s">
        <v>126</v>
      </c>
      <c r="R4630">
        <v>4212989</v>
      </c>
      <c r="T4630" t="s">
        <v>6363</v>
      </c>
      <c r="V4630" t="s">
        <v>6985</v>
      </c>
      <c r="W4630">
        <v>30891</v>
      </c>
    </row>
    <row r="4631" spans="1:23" x14ac:dyDescent="0.25">
      <c r="A4631" t="s">
        <v>26049</v>
      </c>
      <c r="B4631">
        <v>1</v>
      </c>
      <c r="C4631" t="s">
        <v>26050</v>
      </c>
      <c r="D4631" t="s">
        <v>102</v>
      </c>
      <c r="F4631" t="s">
        <v>6199</v>
      </c>
      <c r="G4631">
        <v>85</v>
      </c>
      <c r="H4631" t="s">
        <v>6296</v>
      </c>
      <c r="I4631" t="s">
        <v>26050</v>
      </c>
      <c r="J4631">
        <v>21963</v>
      </c>
      <c r="K4631">
        <v>2</v>
      </c>
      <c r="L4631" t="s">
        <v>19205</v>
      </c>
      <c r="M4631" t="s">
        <v>26051</v>
      </c>
      <c r="N4631">
        <v>25</v>
      </c>
      <c r="O4631" t="s">
        <v>26052</v>
      </c>
      <c r="P4631" t="s">
        <v>102</v>
      </c>
      <c r="R4631">
        <v>3917166</v>
      </c>
      <c r="T4631" t="s">
        <v>6219</v>
      </c>
      <c r="V4631" t="s">
        <v>10880</v>
      </c>
      <c r="W4631">
        <v>33132</v>
      </c>
    </row>
    <row r="4632" spans="1:23" x14ac:dyDescent="0.25">
      <c r="A4632" t="s">
        <v>26053</v>
      </c>
      <c r="B4632">
        <v>1</v>
      </c>
      <c r="C4632" t="s">
        <v>26054</v>
      </c>
      <c r="D4632" t="s">
        <v>102</v>
      </c>
      <c r="E4632" t="s">
        <v>26055</v>
      </c>
      <c r="F4632" t="s">
        <v>6199</v>
      </c>
      <c r="G4632">
        <v>83</v>
      </c>
      <c r="H4632" t="s">
        <v>6629</v>
      </c>
      <c r="I4632" t="s">
        <v>26054</v>
      </c>
      <c r="J4632">
        <v>21637</v>
      </c>
      <c r="K4632">
        <v>3</v>
      </c>
      <c r="L4632" t="s">
        <v>26056</v>
      </c>
      <c r="M4632" t="s">
        <v>16612</v>
      </c>
      <c r="N4632">
        <v>25</v>
      </c>
      <c r="O4632" t="s">
        <v>26057</v>
      </c>
      <c r="P4632" t="s">
        <v>102</v>
      </c>
      <c r="R4632">
        <v>4261077</v>
      </c>
      <c r="T4632" t="s">
        <v>6227</v>
      </c>
      <c r="V4632" t="s">
        <v>26058</v>
      </c>
      <c r="W4632">
        <v>32625</v>
      </c>
    </row>
    <row r="4633" spans="1:23" x14ac:dyDescent="0.25">
      <c r="A4633" t="s">
        <v>26059</v>
      </c>
      <c r="B4633">
        <v>1</v>
      </c>
      <c r="C4633" t="s">
        <v>26060</v>
      </c>
      <c r="D4633" t="s">
        <v>126</v>
      </c>
      <c r="F4633" t="s">
        <v>6199</v>
      </c>
      <c r="G4633">
        <v>84</v>
      </c>
      <c r="H4633" t="s">
        <v>6351</v>
      </c>
      <c r="I4633" t="s">
        <v>26060</v>
      </c>
      <c r="J4633">
        <v>24535</v>
      </c>
      <c r="K4633">
        <v>3</v>
      </c>
      <c r="L4633" t="s">
        <v>7861</v>
      </c>
      <c r="M4633" t="s">
        <v>26061</v>
      </c>
      <c r="N4633">
        <v>27</v>
      </c>
      <c r="O4633" t="s">
        <v>26062</v>
      </c>
      <c r="P4633" t="s">
        <v>126</v>
      </c>
      <c r="T4633" t="s">
        <v>6363</v>
      </c>
      <c r="V4633" t="s">
        <v>26063</v>
      </c>
    </row>
    <row r="4634" spans="1:23" x14ac:dyDescent="0.25">
      <c r="A4634" t="s">
        <v>26064</v>
      </c>
      <c r="B4634">
        <v>1</v>
      </c>
      <c r="C4634" t="s">
        <v>26065</v>
      </c>
      <c r="D4634" t="s">
        <v>6610</v>
      </c>
      <c r="E4634" t="s">
        <v>26066</v>
      </c>
      <c r="F4634" t="s">
        <v>6231</v>
      </c>
      <c r="G4634">
        <v>1</v>
      </c>
      <c r="H4634" t="s">
        <v>7128</v>
      </c>
      <c r="I4634" t="s">
        <v>26065</v>
      </c>
      <c r="J4634">
        <v>14628</v>
      </c>
      <c r="K4634">
        <v>10</v>
      </c>
      <c r="L4634" t="s">
        <v>26067</v>
      </c>
      <c r="M4634" t="s">
        <v>6648</v>
      </c>
      <c r="N4634">
        <v>33</v>
      </c>
      <c r="O4634" t="s">
        <v>26068</v>
      </c>
      <c r="P4634" t="s">
        <v>6610</v>
      </c>
      <c r="R4634">
        <v>15389</v>
      </c>
      <c r="T4634" t="s">
        <v>6264</v>
      </c>
      <c r="V4634" t="s">
        <v>26069</v>
      </c>
      <c r="W4634">
        <v>26422</v>
      </c>
    </row>
    <row r="4635" spans="1:23" x14ac:dyDescent="0.25">
      <c r="A4635" t="s">
        <v>26070</v>
      </c>
      <c r="B4635">
        <v>1</v>
      </c>
      <c r="C4635" t="s">
        <v>26071</v>
      </c>
      <c r="D4635" t="s">
        <v>102</v>
      </c>
      <c r="F4635" t="s">
        <v>6199</v>
      </c>
      <c r="H4635" t="s">
        <v>6421</v>
      </c>
      <c r="I4635" t="s">
        <v>26071</v>
      </c>
      <c r="K4635">
        <v>1</v>
      </c>
      <c r="L4635" t="s">
        <v>26072</v>
      </c>
      <c r="M4635" t="s">
        <v>12625</v>
      </c>
      <c r="O4635" t="s">
        <v>26073</v>
      </c>
      <c r="P4635" t="s">
        <v>102</v>
      </c>
      <c r="T4635" t="s">
        <v>6264</v>
      </c>
    </row>
    <row r="4636" spans="1:23" x14ac:dyDescent="0.25">
      <c r="A4636" t="s">
        <v>26074</v>
      </c>
      <c r="B4636">
        <v>1</v>
      </c>
      <c r="C4636" t="s">
        <v>26075</v>
      </c>
      <c r="D4636" t="s">
        <v>102</v>
      </c>
      <c r="F4636" t="s">
        <v>6199</v>
      </c>
      <c r="H4636" t="s">
        <v>5451</v>
      </c>
      <c r="I4636" t="s">
        <v>26075</v>
      </c>
      <c r="K4636">
        <v>1</v>
      </c>
      <c r="L4636" t="s">
        <v>26076</v>
      </c>
      <c r="M4636" t="s">
        <v>7515</v>
      </c>
      <c r="O4636" t="s">
        <v>26077</v>
      </c>
      <c r="P4636" t="s">
        <v>102</v>
      </c>
      <c r="T4636" t="s">
        <v>6346</v>
      </c>
    </row>
    <row r="4637" spans="1:23" x14ac:dyDescent="0.25">
      <c r="A4637" t="s">
        <v>26078</v>
      </c>
      <c r="B4637">
        <v>1</v>
      </c>
      <c r="C4637" t="s">
        <v>26079</v>
      </c>
      <c r="D4637" t="s">
        <v>102</v>
      </c>
      <c r="F4637" t="s">
        <v>6199</v>
      </c>
      <c r="G4637">
        <v>80</v>
      </c>
      <c r="H4637" t="s">
        <v>8955</v>
      </c>
      <c r="I4637" t="s">
        <v>26079</v>
      </c>
      <c r="J4637">
        <v>21718</v>
      </c>
      <c r="K4637">
        <v>3</v>
      </c>
      <c r="L4637" t="s">
        <v>6906</v>
      </c>
      <c r="M4637" t="s">
        <v>8085</v>
      </c>
      <c r="N4637">
        <v>25</v>
      </c>
      <c r="O4637" t="s">
        <v>26080</v>
      </c>
      <c r="P4637" t="s">
        <v>102</v>
      </c>
      <c r="R4637">
        <v>4037591</v>
      </c>
      <c r="T4637" t="s">
        <v>6264</v>
      </c>
      <c r="V4637" t="s">
        <v>19037</v>
      </c>
      <c r="W4637">
        <v>32821</v>
      </c>
    </row>
    <row r="4638" spans="1:23" x14ac:dyDescent="0.25">
      <c r="A4638" t="s">
        <v>26081</v>
      </c>
      <c r="B4638">
        <v>1</v>
      </c>
      <c r="C4638" t="s">
        <v>26082</v>
      </c>
      <c r="D4638" t="s">
        <v>102</v>
      </c>
      <c r="F4638" t="s">
        <v>6199</v>
      </c>
      <c r="H4638" t="s">
        <v>8155</v>
      </c>
      <c r="I4638" t="s">
        <v>26082</v>
      </c>
      <c r="K4638">
        <v>1</v>
      </c>
      <c r="L4638" t="s">
        <v>20152</v>
      </c>
      <c r="M4638" t="s">
        <v>26083</v>
      </c>
      <c r="N4638">
        <v>24</v>
      </c>
      <c r="O4638" t="s">
        <v>26084</v>
      </c>
      <c r="P4638" t="s">
        <v>102</v>
      </c>
      <c r="T4638" t="s">
        <v>6346</v>
      </c>
      <c r="V4638" t="s">
        <v>26085</v>
      </c>
    </row>
    <row r="4639" spans="1:23" x14ac:dyDescent="0.25">
      <c r="A4639" t="s">
        <v>2345</v>
      </c>
      <c r="B4639">
        <v>1</v>
      </c>
      <c r="C4639" t="s">
        <v>2708</v>
      </c>
      <c r="D4639" t="s">
        <v>126</v>
      </c>
      <c r="F4639" t="s">
        <v>6199</v>
      </c>
      <c r="G4639">
        <v>82</v>
      </c>
      <c r="H4639" t="s">
        <v>7849</v>
      </c>
      <c r="I4639" t="s">
        <v>2708</v>
      </c>
      <c r="J4639">
        <v>25144</v>
      </c>
      <c r="K4639">
        <v>2</v>
      </c>
      <c r="L4639" t="s">
        <v>7462</v>
      </c>
      <c r="M4639" t="s">
        <v>26086</v>
      </c>
      <c r="N4639">
        <v>26</v>
      </c>
      <c r="O4639" t="s">
        <v>26087</v>
      </c>
      <c r="P4639" t="s">
        <v>126</v>
      </c>
      <c r="S4639">
        <v>3</v>
      </c>
      <c r="T4639" t="s">
        <v>6227</v>
      </c>
      <c r="U4639" t="s">
        <v>94</v>
      </c>
      <c r="V4639" t="s">
        <v>26088</v>
      </c>
    </row>
    <row r="4640" spans="1:23" x14ac:dyDescent="0.25">
      <c r="A4640" t="s">
        <v>26089</v>
      </c>
      <c r="B4640">
        <v>1</v>
      </c>
      <c r="C4640" t="s">
        <v>26090</v>
      </c>
      <c r="D4640" t="s">
        <v>6787</v>
      </c>
      <c r="F4640" t="s">
        <v>6199</v>
      </c>
      <c r="G4640">
        <v>30</v>
      </c>
      <c r="H4640" t="s">
        <v>6200</v>
      </c>
      <c r="I4640" t="s">
        <v>26090</v>
      </c>
      <c r="J4640">
        <v>18207</v>
      </c>
      <c r="K4640">
        <v>6</v>
      </c>
      <c r="L4640" t="s">
        <v>6665</v>
      </c>
      <c r="M4640" t="s">
        <v>25841</v>
      </c>
      <c r="N4640">
        <v>29</v>
      </c>
      <c r="O4640" t="s">
        <v>26091</v>
      </c>
      <c r="P4640" t="s">
        <v>64</v>
      </c>
      <c r="R4640">
        <v>2970472</v>
      </c>
      <c r="T4640" t="s">
        <v>6219</v>
      </c>
      <c r="V4640" t="s">
        <v>26092</v>
      </c>
      <c r="W4640">
        <v>29531</v>
      </c>
    </row>
    <row r="4641" spans="1:23" x14ac:dyDescent="0.25">
      <c r="A4641" t="s">
        <v>948</v>
      </c>
      <c r="B4641">
        <v>1</v>
      </c>
      <c r="C4641" t="s">
        <v>26093</v>
      </c>
      <c r="D4641" t="s">
        <v>64</v>
      </c>
      <c r="F4641" t="s">
        <v>6231</v>
      </c>
      <c r="G4641">
        <v>16</v>
      </c>
      <c r="H4641" t="s">
        <v>6724</v>
      </c>
      <c r="I4641" t="s">
        <v>26093</v>
      </c>
      <c r="J4641">
        <v>15018</v>
      </c>
      <c r="K4641">
        <v>7</v>
      </c>
      <c r="L4641" t="s">
        <v>26094</v>
      </c>
      <c r="M4641" t="s">
        <v>7364</v>
      </c>
      <c r="N4641">
        <v>29</v>
      </c>
      <c r="O4641" t="s">
        <v>26095</v>
      </c>
      <c r="P4641" t="s">
        <v>64</v>
      </c>
      <c r="R4641">
        <v>15951</v>
      </c>
      <c r="T4641" t="s">
        <v>6324</v>
      </c>
      <c r="V4641" t="s">
        <v>9286</v>
      </c>
      <c r="W4641">
        <v>26758</v>
      </c>
    </row>
    <row r="4642" spans="1:23" x14ac:dyDescent="0.25">
      <c r="A4642" t="s">
        <v>26096</v>
      </c>
      <c r="B4642">
        <v>1</v>
      </c>
      <c r="C4642" t="s">
        <v>26097</v>
      </c>
      <c r="D4642" t="s">
        <v>102</v>
      </c>
      <c r="F4642" t="s">
        <v>6199</v>
      </c>
      <c r="G4642">
        <v>86</v>
      </c>
      <c r="H4642" t="s">
        <v>6296</v>
      </c>
      <c r="I4642" t="s">
        <v>26097</v>
      </c>
      <c r="J4642">
        <v>28364</v>
      </c>
      <c r="K4642">
        <v>0</v>
      </c>
      <c r="L4642" t="s">
        <v>10999</v>
      </c>
      <c r="M4642" t="s">
        <v>26098</v>
      </c>
      <c r="N4642">
        <v>23</v>
      </c>
      <c r="O4642" t="s">
        <v>26099</v>
      </c>
      <c r="P4642" t="s">
        <v>102</v>
      </c>
      <c r="T4642" t="s">
        <v>6204</v>
      </c>
      <c r="U4642" t="s">
        <v>2248</v>
      </c>
      <c r="V4642" t="s">
        <v>16475</v>
      </c>
    </row>
    <row r="4643" spans="1:23" x14ac:dyDescent="0.25">
      <c r="A4643" t="s">
        <v>1363</v>
      </c>
      <c r="B4643">
        <v>1</v>
      </c>
      <c r="C4643" t="s">
        <v>1362</v>
      </c>
      <c r="D4643" t="s">
        <v>64</v>
      </c>
      <c r="F4643" t="s">
        <v>6199</v>
      </c>
      <c r="G4643">
        <v>33</v>
      </c>
      <c r="H4643" t="s">
        <v>7690</v>
      </c>
      <c r="I4643" t="s">
        <v>1362</v>
      </c>
      <c r="J4643">
        <v>22558</v>
      </c>
      <c r="K4643">
        <v>5</v>
      </c>
      <c r="L4643" t="s">
        <v>26100</v>
      </c>
      <c r="M4643" t="s">
        <v>6361</v>
      </c>
      <c r="N4643">
        <v>26</v>
      </c>
      <c r="O4643" t="s">
        <v>26101</v>
      </c>
      <c r="P4643" t="s">
        <v>64</v>
      </c>
      <c r="S4643">
        <v>1</v>
      </c>
      <c r="T4643" t="s">
        <v>6313</v>
      </c>
      <c r="U4643" t="s">
        <v>2228</v>
      </c>
      <c r="V4643" t="s">
        <v>26102</v>
      </c>
    </row>
    <row r="4644" spans="1:23" x14ac:dyDescent="0.25">
      <c r="A4644" t="s">
        <v>26103</v>
      </c>
      <c r="B4644">
        <v>1</v>
      </c>
      <c r="C4644" t="s">
        <v>26104</v>
      </c>
      <c r="D4644" t="s">
        <v>102</v>
      </c>
      <c r="F4644" t="s">
        <v>6231</v>
      </c>
      <c r="G4644">
        <v>0</v>
      </c>
      <c r="H4644" t="s">
        <v>6215</v>
      </c>
      <c r="I4644" t="s">
        <v>26104</v>
      </c>
      <c r="J4644">
        <v>18781</v>
      </c>
      <c r="K4644">
        <v>0</v>
      </c>
      <c r="L4644" t="s">
        <v>6560</v>
      </c>
      <c r="M4644" t="s">
        <v>26105</v>
      </c>
      <c r="N4644">
        <v>27</v>
      </c>
      <c r="O4644" t="s">
        <v>26106</v>
      </c>
      <c r="P4644" t="s">
        <v>102</v>
      </c>
      <c r="R4644">
        <v>2513048</v>
      </c>
      <c r="T4644" t="s">
        <v>6396</v>
      </c>
      <c r="V4644" t="s">
        <v>17265</v>
      </c>
      <c r="W4644">
        <v>30077</v>
      </c>
    </row>
    <row r="4645" spans="1:23" x14ac:dyDescent="0.25">
      <c r="A4645" t="s">
        <v>26107</v>
      </c>
      <c r="B4645">
        <v>1</v>
      </c>
      <c r="C4645" t="s">
        <v>26108</v>
      </c>
      <c r="D4645" t="s">
        <v>64</v>
      </c>
      <c r="F4645" t="s">
        <v>6231</v>
      </c>
      <c r="G4645">
        <v>30</v>
      </c>
      <c r="H4645" t="s">
        <v>6410</v>
      </c>
      <c r="I4645" t="s">
        <v>26108</v>
      </c>
      <c r="J4645">
        <v>14070</v>
      </c>
      <c r="K4645">
        <v>4</v>
      </c>
      <c r="L4645" t="s">
        <v>10954</v>
      </c>
      <c r="M4645" t="s">
        <v>7575</v>
      </c>
      <c r="N4645">
        <v>28</v>
      </c>
      <c r="O4645" t="s">
        <v>26109</v>
      </c>
      <c r="P4645" t="s">
        <v>64</v>
      </c>
      <c r="R4645">
        <v>14897</v>
      </c>
      <c r="T4645" t="s">
        <v>7359</v>
      </c>
      <c r="V4645" t="s">
        <v>26110</v>
      </c>
      <c r="W4645">
        <v>25892</v>
      </c>
    </row>
    <row r="4646" spans="1:23" x14ac:dyDescent="0.25">
      <c r="A4646" t="s">
        <v>306</v>
      </c>
      <c r="B4646">
        <v>1</v>
      </c>
      <c r="C4646" t="s">
        <v>5226</v>
      </c>
      <c r="D4646" t="s">
        <v>64</v>
      </c>
      <c r="E4646" t="s">
        <v>26111</v>
      </c>
      <c r="F4646" t="s">
        <v>6199</v>
      </c>
      <c r="G4646">
        <v>38</v>
      </c>
      <c r="H4646" t="s">
        <v>6336</v>
      </c>
      <c r="I4646" t="s">
        <v>5226</v>
      </c>
      <c r="J4646">
        <v>19919</v>
      </c>
      <c r="K4646">
        <v>8</v>
      </c>
      <c r="L4646" t="s">
        <v>9765</v>
      </c>
      <c r="M4646" t="s">
        <v>26112</v>
      </c>
      <c r="N4646">
        <v>29</v>
      </c>
      <c r="O4646" t="s">
        <v>26113</v>
      </c>
      <c r="P4646" t="s">
        <v>64</v>
      </c>
      <c r="R4646">
        <v>3119195</v>
      </c>
      <c r="T4646" t="s">
        <v>6446</v>
      </c>
      <c r="V4646" t="s">
        <v>26114</v>
      </c>
      <c r="W4646">
        <v>31104</v>
      </c>
    </row>
    <row r="4647" spans="1:23" x14ac:dyDescent="0.25">
      <c r="A4647" t="s">
        <v>26115</v>
      </c>
      <c r="B4647">
        <v>1</v>
      </c>
      <c r="C4647" t="s">
        <v>26116</v>
      </c>
      <c r="D4647" t="s">
        <v>102</v>
      </c>
      <c r="F4647" t="s">
        <v>6231</v>
      </c>
      <c r="G4647">
        <v>14</v>
      </c>
      <c r="H4647" t="s">
        <v>6289</v>
      </c>
      <c r="I4647" t="s">
        <v>26116</v>
      </c>
      <c r="J4647">
        <v>14806</v>
      </c>
      <c r="K4647">
        <v>3</v>
      </c>
      <c r="L4647" t="s">
        <v>6433</v>
      </c>
      <c r="M4647" t="s">
        <v>11848</v>
      </c>
      <c r="N4647">
        <v>28</v>
      </c>
      <c r="O4647" t="s">
        <v>26117</v>
      </c>
      <c r="P4647" t="s">
        <v>102</v>
      </c>
      <c r="R4647">
        <v>14610</v>
      </c>
      <c r="T4647" t="s">
        <v>6742</v>
      </c>
      <c r="V4647" t="s">
        <v>26118</v>
      </c>
      <c r="W4647">
        <v>25144</v>
      </c>
    </row>
    <row r="4648" spans="1:23" x14ac:dyDescent="0.25">
      <c r="A4648" t="s">
        <v>26119</v>
      </c>
      <c r="B4648">
        <v>1</v>
      </c>
      <c r="C4648" t="s">
        <v>26120</v>
      </c>
      <c r="F4648" t="s">
        <v>6231</v>
      </c>
      <c r="G4648">
        <v>0</v>
      </c>
      <c r="H4648" t="s">
        <v>30</v>
      </c>
      <c r="I4648" t="s">
        <v>26120</v>
      </c>
      <c r="J4648">
        <v>18856</v>
      </c>
      <c r="K4648">
        <v>0</v>
      </c>
      <c r="L4648" t="s">
        <v>15106</v>
      </c>
      <c r="M4648" t="s">
        <v>26121</v>
      </c>
      <c r="O4648" t="s">
        <v>26122</v>
      </c>
      <c r="P4648" t="s">
        <v>30</v>
      </c>
      <c r="T4648" t="s">
        <v>30</v>
      </c>
    </row>
    <row r="4649" spans="1:23" x14ac:dyDescent="0.25">
      <c r="A4649" t="s">
        <v>970</v>
      </c>
      <c r="B4649">
        <v>1</v>
      </c>
      <c r="C4649" t="s">
        <v>26123</v>
      </c>
      <c r="D4649" t="s">
        <v>29</v>
      </c>
      <c r="E4649" t="s">
        <v>26124</v>
      </c>
      <c r="F4649" t="s">
        <v>6231</v>
      </c>
      <c r="G4649">
        <v>2</v>
      </c>
      <c r="H4649" t="s">
        <v>6611</v>
      </c>
      <c r="I4649" t="s">
        <v>26123</v>
      </c>
      <c r="J4649">
        <v>18525</v>
      </c>
      <c r="K4649">
        <v>6</v>
      </c>
      <c r="L4649" t="s">
        <v>6906</v>
      </c>
      <c r="M4649" t="s">
        <v>24340</v>
      </c>
      <c r="N4649">
        <v>28</v>
      </c>
      <c r="O4649" t="s">
        <v>26125</v>
      </c>
      <c r="P4649" t="s">
        <v>29</v>
      </c>
      <c r="R4649">
        <v>3078660</v>
      </c>
      <c r="T4649" t="s">
        <v>6219</v>
      </c>
      <c r="V4649" t="s">
        <v>20065</v>
      </c>
      <c r="W4649">
        <v>29722</v>
      </c>
    </row>
    <row r="4650" spans="1:23" x14ac:dyDescent="0.25">
      <c r="A4650" t="s">
        <v>26126</v>
      </c>
      <c r="B4650">
        <v>1</v>
      </c>
      <c r="C4650" t="s">
        <v>26127</v>
      </c>
      <c r="D4650" t="s">
        <v>102</v>
      </c>
      <c r="F4650" t="s">
        <v>6199</v>
      </c>
      <c r="G4650">
        <v>83</v>
      </c>
      <c r="H4650" t="s">
        <v>6450</v>
      </c>
      <c r="I4650" t="s">
        <v>26127</v>
      </c>
      <c r="J4650">
        <v>19638</v>
      </c>
      <c r="K4650">
        <v>5</v>
      </c>
      <c r="L4650" t="s">
        <v>8773</v>
      </c>
      <c r="M4650" t="s">
        <v>26128</v>
      </c>
      <c r="N4650">
        <v>28</v>
      </c>
      <c r="O4650" t="s">
        <v>26129</v>
      </c>
      <c r="P4650" t="s">
        <v>102</v>
      </c>
      <c r="R4650">
        <v>2979495</v>
      </c>
      <c r="T4650" t="s">
        <v>6332</v>
      </c>
      <c r="V4650" t="s">
        <v>18636</v>
      </c>
      <c r="W4650">
        <v>30863</v>
      </c>
    </row>
    <row r="4651" spans="1:23" x14ac:dyDescent="0.25">
      <c r="A4651" t="s">
        <v>26130</v>
      </c>
      <c r="B4651">
        <v>1</v>
      </c>
      <c r="C4651" t="s">
        <v>26131</v>
      </c>
      <c r="D4651" t="s">
        <v>126</v>
      </c>
      <c r="F4651" t="s">
        <v>6199</v>
      </c>
      <c r="G4651">
        <v>87</v>
      </c>
      <c r="H4651" t="s">
        <v>7921</v>
      </c>
      <c r="I4651" t="s">
        <v>26131</v>
      </c>
      <c r="K4651">
        <v>2</v>
      </c>
      <c r="L4651" t="s">
        <v>7914</v>
      </c>
      <c r="M4651" t="s">
        <v>6361</v>
      </c>
      <c r="N4651">
        <v>26</v>
      </c>
      <c r="O4651" t="s">
        <v>26132</v>
      </c>
      <c r="P4651" t="s">
        <v>126</v>
      </c>
      <c r="T4651" t="s">
        <v>6227</v>
      </c>
      <c r="V4651" t="s">
        <v>26133</v>
      </c>
    </row>
    <row r="4652" spans="1:23" x14ac:dyDescent="0.25">
      <c r="A4652" t="s">
        <v>2132</v>
      </c>
      <c r="B4652">
        <v>1</v>
      </c>
      <c r="C4652" t="s">
        <v>26134</v>
      </c>
      <c r="D4652" t="s">
        <v>64</v>
      </c>
      <c r="F4652" t="s">
        <v>6199</v>
      </c>
      <c r="G4652">
        <v>42</v>
      </c>
      <c r="H4652" t="s">
        <v>8526</v>
      </c>
      <c r="I4652" t="s">
        <v>26134</v>
      </c>
      <c r="K4652">
        <v>2</v>
      </c>
      <c r="L4652" t="s">
        <v>7330</v>
      </c>
      <c r="M4652" t="s">
        <v>12424</v>
      </c>
      <c r="N4652">
        <v>24</v>
      </c>
      <c r="O4652" t="s">
        <v>26135</v>
      </c>
      <c r="P4652" t="s">
        <v>64</v>
      </c>
      <c r="T4652" t="s">
        <v>6313</v>
      </c>
      <c r="V4652" t="s">
        <v>11377</v>
      </c>
    </row>
    <row r="4653" spans="1:23" x14ac:dyDescent="0.25">
      <c r="A4653" t="s">
        <v>854</v>
      </c>
      <c r="B4653">
        <v>1</v>
      </c>
      <c r="C4653" t="s">
        <v>26136</v>
      </c>
      <c r="D4653" t="s">
        <v>64</v>
      </c>
      <c r="F4653" t="s">
        <v>6231</v>
      </c>
      <c r="G4653">
        <v>28</v>
      </c>
      <c r="H4653" t="s">
        <v>7189</v>
      </c>
      <c r="I4653" t="s">
        <v>26136</v>
      </c>
      <c r="J4653">
        <v>17089</v>
      </c>
      <c r="K4653">
        <v>5</v>
      </c>
      <c r="L4653" t="s">
        <v>26137</v>
      </c>
      <c r="M4653" t="s">
        <v>13689</v>
      </c>
      <c r="N4653">
        <v>28</v>
      </c>
      <c r="O4653" t="s">
        <v>26138</v>
      </c>
      <c r="P4653" t="s">
        <v>64</v>
      </c>
      <c r="R4653">
        <v>2577023</v>
      </c>
      <c r="T4653" t="s">
        <v>7018</v>
      </c>
      <c r="V4653" t="s">
        <v>26139</v>
      </c>
      <c r="W4653">
        <v>28832</v>
      </c>
    </row>
    <row r="4654" spans="1:23" x14ac:dyDescent="0.25">
      <c r="A4654" t="s">
        <v>26140</v>
      </c>
      <c r="B4654">
        <v>1</v>
      </c>
      <c r="C4654" t="s">
        <v>26141</v>
      </c>
      <c r="D4654" t="s">
        <v>126</v>
      </c>
      <c r="F4654" t="s">
        <v>6231</v>
      </c>
      <c r="G4654">
        <v>48</v>
      </c>
      <c r="H4654" t="s">
        <v>6672</v>
      </c>
      <c r="I4654" t="s">
        <v>26141</v>
      </c>
      <c r="J4654">
        <v>14193</v>
      </c>
      <c r="K4654">
        <v>3</v>
      </c>
      <c r="L4654" t="s">
        <v>6684</v>
      </c>
      <c r="M4654" t="s">
        <v>15325</v>
      </c>
      <c r="N4654">
        <v>29</v>
      </c>
      <c r="O4654" t="s">
        <v>26142</v>
      </c>
      <c r="P4654" t="s">
        <v>126</v>
      </c>
      <c r="R4654">
        <v>15000</v>
      </c>
      <c r="T4654" t="s">
        <v>6371</v>
      </c>
      <c r="V4654" t="s">
        <v>14106</v>
      </c>
    </row>
    <row r="4655" spans="1:23" x14ac:dyDescent="0.25">
      <c r="A4655" t="s">
        <v>26143</v>
      </c>
      <c r="B4655">
        <v>1</v>
      </c>
      <c r="C4655" t="s">
        <v>26144</v>
      </c>
      <c r="D4655" t="s">
        <v>102</v>
      </c>
      <c r="F4655" t="s">
        <v>6199</v>
      </c>
      <c r="G4655">
        <v>34</v>
      </c>
      <c r="H4655" t="s">
        <v>6690</v>
      </c>
      <c r="I4655" t="s">
        <v>26144</v>
      </c>
      <c r="K4655">
        <v>1</v>
      </c>
      <c r="L4655" t="s">
        <v>17413</v>
      </c>
      <c r="M4655" t="s">
        <v>26145</v>
      </c>
      <c r="N4655">
        <v>26</v>
      </c>
      <c r="O4655" t="s">
        <v>26146</v>
      </c>
      <c r="P4655" t="s">
        <v>102</v>
      </c>
      <c r="T4655" t="s">
        <v>6264</v>
      </c>
      <c r="V4655" t="s">
        <v>13034</v>
      </c>
    </row>
    <row r="4656" spans="1:23" x14ac:dyDescent="0.25">
      <c r="A4656" t="s">
        <v>376</v>
      </c>
      <c r="B4656">
        <v>1</v>
      </c>
      <c r="C4656" t="s">
        <v>5517</v>
      </c>
      <c r="D4656" t="s">
        <v>102</v>
      </c>
      <c r="E4656" t="s">
        <v>26147</v>
      </c>
      <c r="F4656" t="s">
        <v>6199</v>
      </c>
      <c r="G4656">
        <v>87</v>
      </c>
      <c r="H4656" t="s">
        <v>6289</v>
      </c>
      <c r="I4656" t="s">
        <v>5517</v>
      </c>
      <c r="J4656">
        <v>19916</v>
      </c>
      <c r="K4656">
        <v>4</v>
      </c>
      <c r="L4656" t="s">
        <v>26148</v>
      </c>
      <c r="M4656" t="s">
        <v>11239</v>
      </c>
      <c r="N4656">
        <v>27</v>
      </c>
      <c r="O4656" t="s">
        <v>26149</v>
      </c>
      <c r="P4656" t="s">
        <v>102</v>
      </c>
      <c r="R4656">
        <v>3057987</v>
      </c>
      <c r="T4656" t="s">
        <v>6219</v>
      </c>
      <c r="V4656" t="s">
        <v>22679</v>
      </c>
      <c r="W4656">
        <v>31083</v>
      </c>
    </row>
    <row r="4657" spans="1:23" x14ac:dyDescent="0.25">
      <c r="A4657" t="s">
        <v>26150</v>
      </c>
      <c r="B4657">
        <v>1</v>
      </c>
      <c r="C4657" t="s">
        <v>26151</v>
      </c>
      <c r="D4657" t="s">
        <v>6610</v>
      </c>
      <c r="F4657" t="s">
        <v>6199</v>
      </c>
      <c r="G4657">
        <v>17</v>
      </c>
      <c r="H4657" t="s">
        <v>6724</v>
      </c>
      <c r="I4657" t="s">
        <v>26151</v>
      </c>
      <c r="J4657">
        <v>20515</v>
      </c>
      <c r="K4657">
        <v>4</v>
      </c>
      <c r="L4657" t="s">
        <v>6368</v>
      </c>
      <c r="M4657" t="s">
        <v>7076</v>
      </c>
      <c r="N4657">
        <v>28</v>
      </c>
      <c r="O4657" t="s">
        <v>26152</v>
      </c>
      <c r="P4657" t="s">
        <v>6610</v>
      </c>
      <c r="R4657">
        <v>4259327</v>
      </c>
      <c r="T4657" t="s">
        <v>6219</v>
      </c>
      <c r="V4657" t="s">
        <v>10542</v>
      </c>
      <c r="W4657">
        <v>32380</v>
      </c>
    </row>
    <row r="4658" spans="1:23" x14ac:dyDescent="0.25">
      <c r="A4658" t="s">
        <v>2281</v>
      </c>
      <c r="B4658">
        <v>1</v>
      </c>
      <c r="C4658" t="s">
        <v>2656</v>
      </c>
      <c r="D4658" t="s">
        <v>126</v>
      </c>
      <c r="F4658" t="s">
        <v>6199</v>
      </c>
      <c r="G4658">
        <v>8</v>
      </c>
      <c r="H4658" t="s">
        <v>7069</v>
      </c>
      <c r="I4658" t="s">
        <v>2656</v>
      </c>
      <c r="J4658">
        <v>24986</v>
      </c>
      <c r="K4658">
        <v>2</v>
      </c>
      <c r="L4658" t="s">
        <v>8298</v>
      </c>
      <c r="M4658" t="s">
        <v>26153</v>
      </c>
      <c r="N4658">
        <v>26</v>
      </c>
      <c r="O4658" t="s">
        <v>26154</v>
      </c>
      <c r="P4658" t="s">
        <v>126</v>
      </c>
      <c r="S4658">
        <v>3</v>
      </c>
      <c r="T4658" t="s">
        <v>6227</v>
      </c>
      <c r="U4658" t="s">
        <v>2219</v>
      </c>
      <c r="V4658" t="s">
        <v>26155</v>
      </c>
    </row>
    <row r="4659" spans="1:23" x14ac:dyDescent="0.25">
      <c r="A4659" t="s">
        <v>763</v>
      </c>
      <c r="B4659">
        <v>1</v>
      </c>
      <c r="C4659" t="s">
        <v>26156</v>
      </c>
      <c r="D4659" t="s">
        <v>102</v>
      </c>
      <c r="E4659" t="s">
        <v>26157</v>
      </c>
      <c r="F4659" t="s">
        <v>6231</v>
      </c>
      <c r="G4659">
        <v>8</v>
      </c>
      <c r="H4659" t="s">
        <v>6260</v>
      </c>
      <c r="I4659" t="s">
        <v>26156</v>
      </c>
      <c r="J4659">
        <v>19089</v>
      </c>
      <c r="K4659">
        <v>5</v>
      </c>
      <c r="L4659" t="s">
        <v>11775</v>
      </c>
      <c r="M4659" t="s">
        <v>26158</v>
      </c>
      <c r="N4659">
        <v>26</v>
      </c>
      <c r="O4659" t="s">
        <v>26159</v>
      </c>
      <c r="P4659" t="s">
        <v>102</v>
      </c>
      <c r="R4659">
        <v>3115366</v>
      </c>
      <c r="T4659" t="s">
        <v>6212</v>
      </c>
      <c r="V4659" t="s">
        <v>26160</v>
      </c>
      <c r="W4659">
        <v>30360</v>
      </c>
    </row>
    <row r="4660" spans="1:23" x14ac:dyDescent="0.25">
      <c r="A4660" t="s">
        <v>1821</v>
      </c>
      <c r="B4660">
        <v>1</v>
      </c>
      <c r="C4660" t="s">
        <v>2583</v>
      </c>
      <c r="D4660" t="s">
        <v>102</v>
      </c>
      <c r="F4660" t="s">
        <v>6199</v>
      </c>
      <c r="G4660">
        <v>2</v>
      </c>
      <c r="H4660" t="s">
        <v>6697</v>
      </c>
      <c r="I4660" t="s">
        <v>2583</v>
      </c>
      <c r="J4660">
        <v>23469</v>
      </c>
      <c r="K4660">
        <v>4</v>
      </c>
      <c r="L4660" t="s">
        <v>26161</v>
      </c>
      <c r="M4660" t="s">
        <v>18208</v>
      </c>
      <c r="N4660">
        <v>25</v>
      </c>
      <c r="O4660" t="s">
        <v>26162</v>
      </c>
      <c r="P4660" t="s">
        <v>102</v>
      </c>
      <c r="S4660">
        <v>3</v>
      </c>
      <c r="T4660" t="s">
        <v>6212</v>
      </c>
      <c r="U4660" t="s">
        <v>62</v>
      </c>
      <c r="V4660" t="s">
        <v>26163</v>
      </c>
    </row>
    <row r="4661" spans="1:23" x14ac:dyDescent="0.25">
      <c r="A4661" t="s">
        <v>26164</v>
      </c>
      <c r="B4661">
        <v>1</v>
      </c>
      <c r="C4661" t="s">
        <v>26165</v>
      </c>
      <c r="D4661" t="s">
        <v>6787</v>
      </c>
      <c r="F4661" t="s">
        <v>6199</v>
      </c>
      <c r="G4661">
        <v>44</v>
      </c>
      <c r="H4661" t="s">
        <v>6664</v>
      </c>
      <c r="I4661" t="s">
        <v>26165</v>
      </c>
      <c r="K4661">
        <v>3</v>
      </c>
      <c r="L4661" t="s">
        <v>7839</v>
      </c>
      <c r="M4661" t="s">
        <v>9474</v>
      </c>
      <c r="N4661">
        <v>25</v>
      </c>
      <c r="O4661" t="s">
        <v>26166</v>
      </c>
      <c r="P4661" t="s">
        <v>126</v>
      </c>
      <c r="T4661" t="s">
        <v>6204</v>
      </c>
      <c r="V4661" t="s">
        <v>21108</v>
      </c>
    </row>
    <row r="4662" spans="1:23" x14ac:dyDescent="0.25">
      <c r="A4662" t="s">
        <v>26167</v>
      </c>
      <c r="B4662">
        <v>1</v>
      </c>
      <c r="C4662" t="s">
        <v>26168</v>
      </c>
      <c r="D4662" t="s">
        <v>102</v>
      </c>
      <c r="E4662" t="s">
        <v>26169</v>
      </c>
      <c r="F4662" t="s">
        <v>6199</v>
      </c>
      <c r="G4662">
        <v>39</v>
      </c>
      <c r="H4662" t="s">
        <v>8162</v>
      </c>
      <c r="I4662" t="s">
        <v>26168</v>
      </c>
      <c r="J4662">
        <v>20224</v>
      </c>
      <c r="K4662">
        <v>4</v>
      </c>
      <c r="L4662" t="s">
        <v>6586</v>
      </c>
      <c r="M4662" t="s">
        <v>7633</v>
      </c>
      <c r="N4662">
        <v>26</v>
      </c>
      <c r="O4662" t="s">
        <v>26170</v>
      </c>
      <c r="P4662" t="s">
        <v>102</v>
      </c>
      <c r="R4662">
        <v>3126002</v>
      </c>
      <c r="T4662" t="s">
        <v>6219</v>
      </c>
      <c r="V4662" t="s">
        <v>26171</v>
      </c>
      <c r="W4662">
        <v>31347</v>
      </c>
    </row>
    <row r="4663" spans="1:23" x14ac:dyDescent="0.25">
      <c r="A4663" t="s">
        <v>5946</v>
      </c>
      <c r="B4663">
        <v>1</v>
      </c>
      <c r="C4663" t="s">
        <v>5945</v>
      </c>
      <c r="D4663" t="s">
        <v>31</v>
      </c>
      <c r="F4663" t="s">
        <v>6231</v>
      </c>
      <c r="G4663">
        <v>0</v>
      </c>
      <c r="H4663" t="s">
        <v>30</v>
      </c>
      <c r="I4663" t="s">
        <v>5945</v>
      </c>
      <c r="J4663">
        <v>21620</v>
      </c>
      <c r="K4663">
        <v>0</v>
      </c>
      <c r="L4663" t="s">
        <v>6560</v>
      </c>
      <c r="M4663" t="s">
        <v>26172</v>
      </c>
      <c r="O4663" t="s">
        <v>26173</v>
      </c>
      <c r="P4663" t="s">
        <v>31</v>
      </c>
      <c r="T4663" t="s">
        <v>30</v>
      </c>
    </row>
    <row r="4664" spans="1:23" x14ac:dyDescent="0.25">
      <c r="A4664" t="s">
        <v>26174</v>
      </c>
      <c r="B4664">
        <v>1</v>
      </c>
      <c r="C4664" t="s">
        <v>26175</v>
      </c>
      <c r="D4664" t="s">
        <v>31</v>
      </c>
      <c r="E4664" t="s">
        <v>26176</v>
      </c>
      <c r="F4664" t="s">
        <v>6199</v>
      </c>
      <c r="G4664">
        <v>0</v>
      </c>
      <c r="H4664" t="s">
        <v>6296</v>
      </c>
      <c r="I4664" t="s">
        <v>26175</v>
      </c>
      <c r="J4664">
        <v>20248</v>
      </c>
      <c r="K4664">
        <v>4</v>
      </c>
      <c r="L4664" t="s">
        <v>26177</v>
      </c>
      <c r="M4664" t="s">
        <v>26178</v>
      </c>
      <c r="N4664">
        <v>27</v>
      </c>
      <c r="O4664" t="s">
        <v>26179</v>
      </c>
      <c r="P4664" t="s">
        <v>13144</v>
      </c>
      <c r="R4664">
        <v>3068715</v>
      </c>
      <c r="T4664" t="s">
        <v>6204</v>
      </c>
      <c r="V4664" t="s">
        <v>9595</v>
      </c>
      <c r="W4664">
        <v>31421</v>
      </c>
    </row>
    <row r="4665" spans="1:23" x14ac:dyDescent="0.25">
      <c r="A4665" t="s">
        <v>752</v>
      </c>
      <c r="B4665">
        <v>1</v>
      </c>
      <c r="C4665" t="s">
        <v>26180</v>
      </c>
      <c r="D4665" t="s">
        <v>102</v>
      </c>
      <c r="E4665" t="s">
        <v>26181</v>
      </c>
      <c r="F4665" t="s">
        <v>6199</v>
      </c>
      <c r="G4665">
        <v>86</v>
      </c>
      <c r="H4665" t="s">
        <v>6383</v>
      </c>
      <c r="I4665" t="s">
        <v>26180</v>
      </c>
      <c r="J4665">
        <v>17070</v>
      </c>
      <c r="K4665">
        <v>7</v>
      </c>
      <c r="L4665" t="s">
        <v>7283</v>
      </c>
      <c r="M4665" t="s">
        <v>7939</v>
      </c>
      <c r="N4665">
        <v>29</v>
      </c>
      <c r="O4665" t="s">
        <v>26182</v>
      </c>
      <c r="P4665" t="s">
        <v>102</v>
      </c>
      <c r="R4665">
        <v>2577808</v>
      </c>
      <c r="T4665" t="s">
        <v>6313</v>
      </c>
      <c r="V4665" t="s">
        <v>8725</v>
      </c>
      <c r="W4665">
        <v>29038</v>
      </c>
    </row>
    <row r="4666" spans="1:23" x14ac:dyDescent="0.25">
      <c r="A4666" t="s">
        <v>26183</v>
      </c>
      <c r="B4666">
        <v>1</v>
      </c>
      <c r="C4666" t="s">
        <v>26184</v>
      </c>
      <c r="D4666" t="s">
        <v>29</v>
      </c>
      <c r="F4666" t="s">
        <v>6199</v>
      </c>
      <c r="G4666">
        <v>0</v>
      </c>
      <c r="H4666" t="s">
        <v>6647</v>
      </c>
      <c r="I4666" t="s">
        <v>26184</v>
      </c>
      <c r="J4666">
        <v>19574</v>
      </c>
      <c r="K4666">
        <v>1</v>
      </c>
      <c r="L4666" t="s">
        <v>23055</v>
      </c>
      <c r="M4666" t="s">
        <v>16453</v>
      </c>
      <c r="N4666">
        <v>23</v>
      </c>
      <c r="O4666" t="s">
        <v>26185</v>
      </c>
      <c r="P4666" t="s">
        <v>29</v>
      </c>
      <c r="T4666" t="s">
        <v>6385</v>
      </c>
      <c r="U4666" t="s">
        <v>2278</v>
      </c>
      <c r="V4666" t="s">
        <v>26186</v>
      </c>
      <c r="W4666">
        <v>30758</v>
      </c>
    </row>
    <row r="4667" spans="1:23" x14ac:dyDescent="0.25">
      <c r="A4667" t="s">
        <v>26187</v>
      </c>
      <c r="B4667">
        <v>1</v>
      </c>
      <c r="C4667" t="s">
        <v>26188</v>
      </c>
      <c r="D4667" t="s">
        <v>102</v>
      </c>
      <c r="F4667" t="s">
        <v>6231</v>
      </c>
      <c r="G4667">
        <v>83</v>
      </c>
      <c r="H4667" t="s">
        <v>6776</v>
      </c>
      <c r="I4667" t="s">
        <v>26188</v>
      </c>
      <c r="J4667">
        <v>8330</v>
      </c>
      <c r="K4667">
        <v>11</v>
      </c>
      <c r="L4667" t="s">
        <v>6734</v>
      </c>
      <c r="M4667" t="s">
        <v>15208</v>
      </c>
      <c r="N4667">
        <v>33</v>
      </c>
      <c r="O4667" t="s">
        <v>26189</v>
      </c>
      <c r="P4667" t="s">
        <v>102</v>
      </c>
      <c r="R4667">
        <v>12568</v>
      </c>
      <c r="T4667" t="s">
        <v>6249</v>
      </c>
      <c r="V4667" t="s">
        <v>26190</v>
      </c>
      <c r="W4667">
        <v>9372</v>
      </c>
    </row>
    <row r="4668" spans="1:23" x14ac:dyDescent="0.25">
      <c r="A4668" t="s">
        <v>26191</v>
      </c>
      <c r="B4668">
        <v>1</v>
      </c>
      <c r="C4668" t="s">
        <v>26192</v>
      </c>
      <c r="D4668" t="s">
        <v>126</v>
      </c>
      <c r="E4668" t="s">
        <v>26193</v>
      </c>
      <c r="F4668" t="s">
        <v>6231</v>
      </c>
      <c r="G4668">
        <v>82</v>
      </c>
      <c r="H4668" t="s">
        <v>6395</v>
      </c>
      <c r="I4668" t="s">
        <v>26192</v>
      </c>
      <c r="J4668">
        <v>18272</v>
      </c>
      <c r="K4668">
        <v>6</v>
      </c>
      <c r="L4668" t="s">
        <v>6368</v>
      </c>
      <c r="M4668" t="s">
        <v>26194</v>
      </c>
      <c r="N4668">
        <v>28</v>
      </c>
      <c r="O4668" t="s">
        <v>26195</v>
      </c>
      <c r="P4668" t="s">
        <v>126</v>
      </c>
      <c r="R4668">
        <v>2577892</v>
      </c>
      <c r="T4668" t="s">
        <v>6355</v>
      </c>
      <c r="V4668" t="s">
        <v>16787</v>
      </c>
      <c r="W4668">
        <v>29857</v>
      </c>
    </row>
    <row r="4669" spans="1:23" x14ac:dyDescent="0.25">
      <c r="A4669" t="s">
        <v>26196</v>
      </c>
      <c r="B4669">
        <v>1</v>
      </c>
      <c r="C4669" t="s">
        <v>26197</v>
      </c>
      <c r="D4669" t="s">
        <v>102</v>
      </c>
      <c r="F4669" t="s">
        <v>6199</v>
      </c>
      <c r="G4669">
        <v>21</v>
      </c>
      <c r="H4669" t="s">
        <v>6647</v>
      </c>
      <c r="I4669" t="s">
        <v>26197</v>
      </c>
      <c r="J4669">
        <v>21969</v>
      </c>
      <c r="K4669">
        <v>2</v>
      </c>
      <c r="L4669" t="s">
        <v>6310</v>
      </c>
      <c r="M4669" t="s">
        <v>6316</v>
      </c>
      <c r="N4669">
        <v>24</v>
      </c>
      <c r="O4669" t="s">
        <v>26198</v>
      </c>
      <c r="P4669" t="s">
        <v>102</v>
      </c>
      <c r="R4669">
        <v>4032749</v>
      </c>
      <c r="T4669" t="s">
        <v>6212</v>
      </c>
      <c r="V4669" t="s">
        <v>16654</v>
      </c>
      <c r="W4669">
        <v>33095</v>
      </c>
    </row>
    <row r="4670" spans="1:23" x14ac:dyDescent="0.25">
      <c r="A4670" t="s">
        <v>26199</v>
      </c>
      <c r="B4670">
        <v>1</v>
      </c>
      <c r="C4670" t="s">
        <v>26200</v>
      </c>
      <c r="D4670" t="s">
        <v>102</v>
      </c>
      <c r="F4670" t="s">
        <v>6199</v>
      </c>
      <c r="G4670">
        <v>82</v>
      </c>
      <c r="H4670" t="s">
        <v>6215</v>
      </c>
      <c r="I4670" t="s">
        <v>26200</v>
      </c>
      <c r="K4670">
        <v>1</v>
      </c>
      <c r="L4670" t="s">
        <v>7207</v>
      </c>
      <c r="M4670" t="s">
        <v>6790</v>
      </c>
      <c r="N4670">
        <v>22</v>
      </c>
      <c r="O4670" t="s">
        <v>26201</v>
      </c>
      <c r="P4670" t="s">
        <v>102</v>
      </c>
      <c r="T4670" t="s">
        <v>6219</v>
      </c>
      <c r="V4670" t="s">
        <v>26202</v>
      </c>
    </row>
    <row r="4671" spans="1:23" x14ac:dyDescent="0.25">
      <c r="A4671" t="s">
        <v>458</v>
      </c>
      <c r="B4671">
        <v>1</v>
      </c>
      <c r="C4671" t="s">
        <v>26203</v>
      </c>
      <c r="D4671" t="s">
        <v>102</v>
      </c>
      <c r="E4671" t="s">
        <v>26204</v>
      </c>
      <c r="F4671" t="s">
        <v>6199</v>
      </c>
      <c r="G4671">
        <v>13</v>
      </c>
      <c r="H4671" t="s">
        <v>6697</v>
      </c>
      <c r="I4671" t="s">
        <v>26203</v>
      </c>
      <c r="J4671">
        <v>16790</v>
      </c>
      <c r="K4671">
        <v>11</v>
      </c>
      <c r="L4671" t="s">
        <v>6890</v>
      </c>
      <c r="M4671" t="s">
        <v>26205</v>
      </c>
      <c r="N4671">
        <v>33</v>
      </c>
      <c r="O4671" t="s">
        <v>26206</v>
      </c>
      <c r="P4671" t="s">
        <v>102</v>
      </c>
      <c r="R4671">
        <v>2579604</v>
      </c>
      <c r="S4671">
        <v>6</v>
      </c>
      <c r="T4671" t="s">
        <v>6313</v>
      </c>
      <c r="U4671" t="s">
        <v>2217</v>
      </c>
      <c r="V4671" t="s">
        <v>6455</v>
      </c>
      <c r="W4671">
        <v>28417</v>
      </c>
    </row>
    <row r="4672" spans="1:23" x14ac:dyDescent="0.25">
      <c r="A4672" t="s">
        <v>181</v>
      </c>
      <c r="B4672">
        <v>1</v>
      </c>
      <c r="C4672" t="s">
        <v>26207</v>
      </c>
      <c r="D4672" t="s">
        <v>102</v>
      </c>
      <c r="E4672" t="s">
        <v>26208</v>
      </c>
      <c r="F4672" t="s">
        <v>6231</v>
      </c>
      <c r="G4672">
        <v>13</v>
      </c>
      <c r="H4672" t="s">
        <v>6342</v>
      </c>
      <c r="I4672" t="s">
        <v>26207</v>
      </c>
      <c r="J4672">
        <v>16258</v>
      </c>
      <c r="K4672">
        <v>8</v>
      </c>
      <c r="L4672" t="s">
        <v>26209</v>
      </c>
      <c r="M4672" t="s">
        <v>10965</v>
      </c>
      <c r="N4672">
        <v>30</v>
      </c>
      <c r="O4672" t="s">
        <v>26210</v>
      </c>
      <c r="P4672" t="s">
        <v>102</v>
      </c>
      <c r="R4672">
        <v>16787</v>
      </c>
      <c r="T4672" t="s">
        <v>6264</v>
      </c>
      <c r="V4672" t="s">
        <v>26211</v>
      </c>
      <c r="W4672">
        <v>27567</v>
      </c>
    </row>
    <row r="4673" spans="1:23" x14ac:dyDescent="0.25">
      <c r="A4673" t="s">
        <v>698</v>
      </c>
      <c r="B4673">
        <v>1</v>
      </c>
      <c r="C4673" t="s">
        <v>26212</v>
      </c>
      <c r="D4673" t="s">
        <v>102</v>
      </c>
      <c r="E4673" t="s">
        <v>26213</v>
      </c>
      <c r="F4673" t="s">
        <v>6231</v>
      </c>
      <c r="G4673">
        <v>18</v>
      </c>
      <c r="H4673" t="s">
        <v>7849</v>
      </c>
      <c r="I4673" t="s">
        <v>26212</v>
      </c>
      <c r="J4673">
        <v>16801</v>
      </c>
      <c r="K4673">
        <v>5</v>
      </c>
      <c r="L4673" t="s">
        <v>26214</v>
      </c>
      <c r="M4673" t="s">
        <v>26215</v>
      </c>
      <c r="N4673">
        <v>27</v>
      </c>
      <c r="O4673" t="s">
        <v>26216</v>
      </c>
      <c r="P4673" t="s">
        <v>102</v>
      </c>
      <c r="R4673">
        <v>2971433</v>
      </c>
      <c r="T4673" t="s">
        <v>6742</v>
      </c>
      <c r="V4673" t="s">
        <v>26217</v>
      </c>
      <c r="W4673">
        <v>28428</v>
      </c>
    </row>
    <row r="4674" spans="1:23" x14ac:dyDescent="0.25">
      <c r="A4674" t="s">
        <v>26218</v>
      </c>
      <c r="B4674">
        <v>1</v>
      </c>
      <c r="C4674" t="s">
        <v>26219</v>
      </c>
      <c r="D4674" t="s">
        <v>102</v>
      </c>
      <c r="F4674" t="s">
        <v>6231</v>
      </c>
      <c r="G4674">
        <v>18</v>
      </c>
      <c r="H4674" t="s">
        <v>6976</v>
      </c>
      <c r="I4674" t="s">
        <v>26219</v>
      </c>
      <c r="J4674">
        <v>18484</v>
      </c>
      <c r="K4674">
        <v>0</v>
      </c>
      <c r="L4674" t="s">
        <v>8866</v>
      </c>
      <c r="M4674" t="s">
        <v>12625</v>
      </c>
      <c r="N4674">
        <v>24</v>
      </c>
      <c r="O4674" t="s">
        <v>26220</v>
      </c>
      <c r="P4674" t="s">
        <v>102</v>
      </c>
      <c r="T4674" t="s">
        <v>7359</v>
      </c>
      <c r="V4674" t="s">
        <v>26221</v>
      </c>
      <c r="W4674">
        <v>29918</v>
      </c>
    </row>
    <row r="4675" spans="1:23" x14ac:dyDescent="0.25">
      <c r="A4675" t="s">
        <v>26222</v>
      </c>
      <c r="B4675">
        <v>1</v>
      </c>
      <c r="C4675" t="s">
        <v>26223</v>
      </c>
      <c r="D4675" t="s">
        <v>102</v>
      </c>
      <c r="F4675" t="s">
        <v>6199</v>
      </c>
      <c r="H4675" t="s">
        <v>6421</v>
      </c>
      <c r="I4675" t="s">
        <v>26223</v>
      </c>
      <c r="K4675">
        <v>1</v>
      </c>
      <c r="L4675" t="s">
        <v>8974</v>
      </c>
      <c r="M4675" t="s">
        <v>6262</v>
      </c>
      <c r="N4675">
        <v>25</v>
      </c>
      <c r="O4675" t="s">
        <v>26224</v>
      </c>
      <c r="P4675" t="s">
        <v>102</v>
      </c>
      <c r="T4675" t="s">
        <v>6313</v>
      </c>
      <c r="V4675" t="s">
        <v>26225</v>
      </c>
    </row>
    <row r="4676" spans="1:23" x14ac:dyDescent="0.25">
      <c r="A4676" t="s">
        <v>26226</v>
      </c>
      <c r="B4676">
        <v>1</v>
      </c>
      <c r="C4676" t="s">
        <v>26227</v>
      </c>
      <c r="D4676" t="s">
        <v>126</v>
      </c>
      <c r="F4676" t="s">
        <v>6231</v>
      </c>
      <c r="G4676">
        <v>89</v>
      </c>
      <c r="H4676" t="s">
        <v>6658</v>
      </c>
      <c r="I4676" t="s">
        <v>26227</v>
      </c>
      <c r="J4676">
        <v>17466</v>
      </c>
      <c r="K4676">
        <v>0</v>
      </c>
      <c r="L4676" t="s">
        <v>7392</v>
      </c>
      <c r="M4676" t="s">
        <v>26228</v>
      </c>
      <c r="O4676" t="s">
        <v>26229</v>
      </c>
      <c r="P4676" t="s">
        <v>126</v>
      </c>
      <c r="T4676" t="s">
        <v>6396</v>
      </c>
      <c r="W4676">
        <v>29202</v>
      </c>
    </row>
    <row r="4677" spans="1:23" x14ac:dyDescent="0.25">
      <c r="A4677" t="s">
        <v>539</v>
      </c>
      <c r="B4677">
        <v>1</v>
      </c>
      <c r="C4677" t="s">
        <v>26230</v>
      </c>
      <c r="D4677" t="s">
        <v>29</v>
      </c>
      <c r="E4677" t="s">
        <v>26231</v>
      </c>
      <c r="F4677" t="s">
        <v>6925</v>
      </c>
      <c r="G4677">
        <v>80</v>
      </c>
      <c r="H4677" t="s">
        <v>6658</v>
      </c>
      <c r="I4677" t="s">
        <v>26230</v>
      </c>
      <c r="J4677">
        <v>14053</v>
      </c>
      <c r="K4677">
        <v>10</v>
      </c>
      <c r="L4677" t="s">
        <v>7217</v>
      </c>
      <c r="M4677" t="s">
        <v>26232</v>
      </c>
      <c r="N4677">
        <v>31</v>
      </c>
      <c r="O4677" t="s">
        <v>26233</v>
      </c>
      <c r="P4677" t="s">
        <v>29</v>
      </c>
      <c r="R4677">
        <v>14879</v>
      </c>
      <c r="T4677" t="s">
        <v>7484</v>
      </c>
      <c r="V4677" t="s">
        <v>26234</v>
      </c>
      <c r="W4677">
        <v>25767</v>
      </c>
    </row>
    <row r="4678" spans="1:23" x14ac:dyDescent="0.25">
      <c r="A4678" t="s">
        <v>26235</v>
      </c>
      <c r="B4678">
        <v>1</v>
      </c>
      <c r="C4678" t="s">
        <v>26236</v>
      </c>
      <c r="D4678" t="s">
        <v>102</v>
      </c>
      <c r="F4678" t="s">
        <v>6199</v>
      </c>
      <c r="G4678">
        <v>19</v>
      </c>
      <c r="H4678" t="s">
        <v>6260</v>
      </c>
      <c r="I4678" t="s">
        <v>26236</v>
      </c>
      <c r="K4678">
        <v>1</v>
      </c>
      <c r="L4678" t="s">
        <v>7956</v>
      </c>
      <c r="M4678" t="s">
        <v>8205</v>
      </c>
      <c r="N4678">
        <v>24</v>
      </c>
      <c r="O4678" t="s">
        <v>26237</v>
      </c>
      <c r="P4678" t="s">
        <v>102</v>
      </c>
      <c r="T4678" t="s">
        <v>6204</v>
      </c>
      <c r="V4678" t="s">
        <v>20208</v>
      </c>
    </row>
    <row r="4679" spans="1:23" x14ac:dyDescent="0.25">
      <c r="A4679" t="s">
        <v>26238</v>
      </c>
      <c r="B4679">
        <v>1</v>
      </c>
      <c r="C4679" t="s">
        <v>10937</v>
      </c>
      <c r="D4679" t="s">
        <v>6610</v>
      </c>
      <c r="F4679" t="s">
        <v>6231</v>
      </c>
      <c r="G4679">
        <v>4</v>
      </c>
      <c r="H4679" t="s">
        <v>6200</v>
      </c>
      <c r="I4679" t="s">
        <v>10937</v>
      </c>
      <c r="J4679">
        <v>7650</v>
      </c>
      <c r="K4679">
        <v>13</v>
      </c>
      <c r="L4679" t="s">
        <v>6240</v>
      </c>
      <c r="M4679" t="s">
        <v>13817</v>
      </c>
      <c r="N4679">
        <v>36</v>
      </c>
      <c r="O4679" t="s">
        <v>26239</v>
      </c>
      <c r="P4679" t="s">
        <v>6610</v>
      </c>
      <c r="R4679">
        <v>10668</v>
      </c>
      <c r="T4679" t="s">
        <v>6742</v>
      </c>
      <c r="V4679" t="s">
        <v>26240</v>
      </c>
      <c r="W4679">
        <v>8479</v>
      </c>
    </row>
    <row r="4680" spans="1:23" x14ac:dyDescent="0.25">
      <c r="A4680" t="s">
        <v>1937</v>
      </c>
      <c r="B4680">
        <v>1</v>
      </c>
      <c r="C4680" t="s">
        <v>2575</v>
      </c>
      <c r="D4680" t="s">
        <v>126</v>
      </c>
      <c r="F4680" t="s">
        <v>6199</v>
      </c>
      <c r="G4680">
        <v>84</v>
      </c>
      <c r="H4680" t="s">
        <v>6399</v>
      </c>
      <c r="I4680" t="s">
        <v>2575</v>
      </c>
      <c r="J4680">
        <v>21807</v>
      </c>
      <c r="K4680">
        <v>6</v>
      </c>
      <c r="L4680" t="s">
        <v>11381</v>
      </c>
      <c r="M4680" t="s">
        <v>26241</v>
      </c>
      <c r="N4680">
        <v>27</v>
      </c>
      <c r="O4680" t="s">
        <v>26242</v>
      </c>
      <c r="P4680" t="s">
        <v>126</v>
      </c>
      <c r="R4680">
        <v>4242557</v>
      </c>
      <c r="S4680">
        <v>2</v>
      </c>
      <c r="T4680" t="s">
        <v>7484</v>
      </c>
      <c r="U4680" t="s">
        <v>72</v>
      </c>
      <c r="V4680" t="s">
        <v>19405</v>
      </c>
      <c r="W4680">
        <v>32803</v>
      </c>
    </row>
    <row r="4681" spans="1:23" x14ac:dyDescent="0.25">
      <c r="A4681" t="s">
        <v>26243</v>
      </c>
      <c r="B4681">
        <v>1</v>
      </c>
      <c r="C4681" t="s">
        <v>26244</v>
      </c>
      <c r="D4681" t="s">
        <v>29</v>
      </c>
      <c r="F4681" t="s">
        <v>6199</v>
      </c>
      <c r="G4681">
        <v>25</v>
      </c>
      <c r="H4681" t="s">
        <v>6837</v>
      </c>
      <c r="I4681" t="s">
        <v>26244</v>
      </c>
      <c r="J4681">
        <v>18790</v>
      </c>
      <c r="K4681">
        <v>5</v>
      </c>
      <c r="L4681" t="s">
        <v>7633</v>
      </c>
      <c r="M4681" t="s">
        <v>6587</v>
      </c>
      <c r="N4681">
        <v>30</v>
      </c>
      <c r="O4681" t="s">
        <v>26245</v>
      </c>
      <c r="P4681" t="s">
        <v>29</v>
      </c>
      <c r="R4681">
        <v>2515957</v>
      </c>
      <c r="T4681" t="s">
        <v>6264</v>
      </c>
      <c r="V4681" t="s">
        <v>11872</v>
      </c>
      <c r="W4681">
        <v>30082</v>
      </c>
    </row>
    <row r="4682" spans="1:23" x14ac:dyDescent="0.25">
      <c r="A4682" t="s">
        <v>1345</v>
      </c>
      <c r="B4682">
        <v>1</v>
      </c>
      <c r="C4682" t="s">
        <v>1344</v>
      </c>
      <c r="D4682" t="s">
        <v>102</v>
      </c>
      <c r="F4682" t="s">
        <v>6199</v>
      </c>
      <c r="G4682">
        <v>9</v>
      </c>
      <c r="H4682" t="s">
        <v>7128</v>
      </c>
      <c r="I4682" t="s">
        <v>1344</v>
      </c>
      <c r="J4682">
        <v>26748</v>
      </c>
      <c r="K4682">
        <v>0</v>
      </c>
      <c r="L4682" t="s">
        <v>19192</v>
      </c>
      <c r="M4682" t="s">
        <v>26246</v>
      </c>
      <c r="N4682">
        <v>22</v>
      </c>
      <c r="O4682" t="s">
        <v>26247</v>
      </c>
      <c r="P4682" t="s">
        <v>102</v>
      </c>
      <c r="Q4682" t="s">
        <v>6922</v>
      </c>
      <c r="S4682">
        <v>2</v>
      </c>
      <c r="T4682" t="s">
        <v>6346</v>
      </c>
      <c r="U4682" t="s">
        <v>2311</v>
      </c>
      <c r="V4682" t="s">
        <v>26248</v>
      </c>
    </row>
    <row r="4683" spans="1:23" x14ac:dyDescent="0.25">
      <c r="A4683" t="s">
        <v>26249</v>
      </c>
      <c r="B4683">
        <v>1</v>
      </c>
      <c r="C4683" t="s">
        <v>26250</v>
      </c>
      <c r="D4683" t="s">
        <v>102</v>
      </c>
      <c r="F4683" t="s">
        <v>6199</v>
      </c>
      <c r="G4683">
        <v>0</v>
      </c>
      <c r="H4683" t="s">
        <v>6724</v>
      </c>
      <c r="I4683" t="s">
        <v>26250</v>
      </c>
      <c r="K4683">
        <v>2</v>
      </c>
      <c r="L4683" t="s">
        <v>6014</v>
      </c>
      <c r="M4683" t="s">
        <v>26251</v>
      </c>
      <c r="N4683">
        <v>25</v>
      </c>
      <c r="O4683" t="s">
        <v>26252</v>
      </c>
      <c r="P4683" t="s">
        <v>102</v>
      </c>
      <c r="T4683" t="s">
        <v>6264</v>
      </c>
      <c r="V4683" t="s">
        <v>26253</v>
      </c>
    </row>
    <row r="4684" spans="1:23" x14ac:dyDescent="0.25">
      <c r="A4684" t="s">
        <v>26254</v>
      </c>
      <c r="B4684">
        <v>1</v>
      </c>
      <c r="C4684" t="s">
        <v>6395</v>
      </c>
      <c r="D4684" t="s">
        <v>102</v>
      </c>
      <c r="F4684" t="s">
        <v>6231</v>
      </c>
      <c r="G4684">
        <v>89</v>
      </c>
      <c r="H4684" t="s">
        <v>6776</v>
      </c>
      <c r="I4684" t="s">
        <v>6395</v>
      </c>
      <c r="J4684">
        <v>6302</v>
      </c>
      <c r="K4684">
        <v>13</v>
      </c>
      <c r="L4684" t="s">
        <v>6778</v>
      </c>
      <c r="M4684" t="s">
        <v>6655</v>
      </c>
      <c r="N4684">
        <v>36</v>
      </c>
      <c r="O4684" t="s">
        <v>26255</v>
      </c>
      <c r="P4684" t="s">
        <v>102</v>
      </c>
      <c r="R4684">
        <v>10522</v>
      </c>
      <c r="T4684" t="s">
        <v>6371</v>
      </c>
      <c r="V4684" t="s">
        <v>26256</v>
      </c>
      <c r="W4684">
        <v>8332</v>
      </c>
    </row>
    <row r="4685" spans="1:23" x14ac:dyDescent="0.25">
      <c r="A4685" t="s">
        <v>26257</v>
      </c>
      <c r="B4685">
        <v>1</v>
      </c>
      <c r="C4685" t="s">
        <v>26258</v>
      </c>
      <c r="D4685" t="s">
        <v>29</v>
      </c>
      <c r="F4685" t="s">
        <v>6231</v>
      </c>
      <c r="G4685">
        <v>3</v>
      </c>
      <c r="H4685" t="s">
        <v>6215</v>
      </c>
      <c r="I4685" t="s">
        <v>26258</v>
      </c>
      <c r="J4685">
        <v>11323</v>
      </c>
      <c r="K4685">
        <v>4</v>
      </c>
      <c r="L4685" t="s">
        <v>7405</v>
      </c>
      <c r="M4685" t="s">
        <v>26259</v>
      </c>
      <c r="N4685">
        <v>31</v>
      </c>
      <c r="O4685" t="s">
        <v>26260</v>
      </c>
      <c r="P4685" t="s">
        <v>29</v>
      </c>
      <c r="R4685">
        <v>13397</v>
      </c>
      <c r="T4685" t="s">
        <v>6757</v>
      </c>
      <c r="V4685" t="s">
        <v>24425</v>
      </c>
      <c r="W4685">
        <v>24097</v>
      </c>
    </row>
    <row r="4686" spans="1:23" x14ac:dyDescent="0.25">
      <c r="A4686" t="s">
        <v>26261</v>
      </c>
      <c r="B4686">
        <v>1</v>
      </c>
      <c r="C4686" t="s">
        <v>26262</v>
      </c>
      <c r="D4686" t="s">
        <v>6787</v>
      </c>
      <c r="F4686" t="s">
        <v>6231</v>
      </c>
      <c r="G4686">
        <v>44</v>
      </c>
      <c r="H4686" t="s">
        <v>6658</v>
      </c>
      <c r="I4686" t="s">
        <v>26262</v>
      </c>
      <c r="J4686">
        <v>1362</v>
      </c>
      <c r="K4686">
        <v>7</v>
      </c>
      <c r="L4686" t="s">
        <v>26263</v>
      </c>
      <c r="M4686" t="s">
        <v>12076</v>
      </c>
      <c r="N4686">
        <v>33</v>
      </c>
      <c r="O4686" t="s">
        <v>26264</v>
      </c>
      <c r="P4686" t="s">
        <v>64</v>
      </c>
      <c r="R4686">
        <v>11197</v>
      </c>
      <c r="T4686" t="s">
        <v>6249</v>
      </c>
      <c r="V4686" t="s">
        <v>26265</v>
      </c>
    </row>
    <row r="4687" spans="1:23" x14ac:dyDescent="0.25">
      <c r="A4687" t="s">
        <v>2329</v>
      </c>
      <c r="B4687">
        <v>1</v>
      </c>
      <c r="C4687" t="s">
        <v>2697</v>
      </c>
      <c r="D4687" t="s">
        <v>64</v>
      </c>
      <c r="F4687" t="s">
        <v>6199</v>
      </c>
      <c r="G4687">
        <v>36</v>
      </c>
      <c r="H4687" t="s">
        <v>6276</v>
      </c>
      <c r="I4687" t="s">
        <v>2697</v>
      </c>
      <c r="J4687">
        <v>25755</v>
      </c>
      <c r="K4687">
        <v>1</v>
      </c>
      <c r="L4687" t="s">
        <v>19516</v>
      </c>
      <c r="M4687" t="s">
        <v>8215</v>
      </c>
      <c r="N4687">
        <v>23</v>
      </c>
      <c r="O4687" t="s">
        <v>26266</v>
      </c>
      <c r="P4687" t="s">
        <v>64</v>
      </c>
      <c r="S4687">
        <v>5</v>
      </c>
      <c r="T4687" t="s">
        <v>6219</v>
      </c>
      <c r="U4687" t="s">
        <v>2210</v>
      </c>
      <c r="V4687" t="s">
        <v>26267</v>
      </c>
    </row>
    <row r="4688" spans="1:23" x14ac:dyDescent="0.25">
      <c r="A4688" t="s">
        <v>26268</v>
      </c>
      <c r="B4688">
        <v>1</v>
      </c>
      <c r="C4688" t="s">
        <v>10310</v>
      </c>
      <c r="D4688" t="s">
        <v>102</v>
      </c>
      <c r="F4688" t="s">
        <v>6231</v>
      </c>
      <c r="G4688">
        <v>80</v>
      </c>
      <c r="H4688" t="s">
        <v>7690</v>
      </c>
      <c r="I4688" t="s">
        <v>10310</v>
      </c>
      <c r="J4688">
        <v>7203</v>
      </c>
      <c r="K4688">
        <v>13</v>
      </c>
      <c r="L4688" t="s">
        <v>6879</v>
      </c>
      <c r="M4688" t="s">
        <v>26269</v>
      </c>
      <c r="N4688">
        <v>35</v>
      </c>
      <c r="O4688" t="s">
        <v>26270</v>
      </c>
      <c r="P4688" t="s">
        <v>102</v>
      </c>
      <c r="R4688">
        <v>10467</v>
      </c>
      <c r="T4688" t="s">
        <v>6249</v>
      </c>
      <c r="V4688" t="s">
        <v>12431</v>
      </c>
      <c r="W4688">
        <v>8277</v>
      </c>
    </row>
    <row r="4689" spans="1:23" x14ac:dyDescent="0.25">
      <c r="A4689" t="s">
        <v>26271</v>
      </c>
      <c r="B4689">
        <v>1</v>
      </c>
      <c r="C4689" t="s">
        <v>26272</v>
      </c>
      <c r="D4689" t="s">
        <v>126</v>
      </c>
      <c r="E4689" t="s">
        <v>26273</v>
      </c>
      <c r="F4689" t="s">
        <v>6199</v>
      </c>
      <c r="G4689">
        <v>87</v>
      </c>
      <c r="H4689" t="s">
        <v>6753</v>
      </c>
      <c r="I4689" t="s">
        <v>26272</v>
      </c>
      <c r="J4689">
        <v>21158</v>
      </c>
      <c r="K4689">
        <v>7</v>
      </c>
      <c r="L4689" t="s">
        <v>6224</v>
      </c>
      <c r="M4689" t="s">
        <v>26274</v>
      </c>
      <c r="N4689">
        <v>30</v>
      </c>
      <c r="O4689" t="s">
        <v>26275</v>
      </c>
      <c r="P4689" t="s">
        <v>126</v>
      </c>
      <c r="R4689">
        <v>3121378</v>
      </c>
      <c r="T4689" t="s">
        <v>6355</v>
      </c>
      <c r="V4689" t="s">
        <v>18267</v>
      </c>
      <c r="W4689">
        <v>32551</v>
      </c>
    </row>
    <row r="4690" spans="1:23" x14ac:dyDescent="0.25">
      <c r="A4690" t="s">
        <v>2086</v>
      </c>
      <c r="B4690">
        <v>1</v>
      </c>
      <c r="C4690" t="s">
        <v>26276</v>
      </c>
      <c r="D4690" t="s">
        <v>64</v>
      </c>
      <c r="F4690" t="s">
        <v>6199</v>
      </c>
      <c r="G4690">
        <v>25</v>
      </c>
      <c r="H4690" t="s">
        <v>6315</v>
      </c>
      <c r="I4690" t="s">
        <v>26276</v>
      </c>
      <c r="J4690">
        <v>24373</v>
      </c>
      <c r="K4690">
        <v>3</v>
      </c>
      <c r="L4690" t="s">
        <v>8331</v>
      </c>
      <c r="M4690" t="s">
        <v>26277</v>
      </c>
      <c r="N4690">
        <v>26</v>
      </c>
      <c r="O4690" t="s">
        <v>26278</v>
      </c>
      <c r="P4690" t="s">
        <v>64</v>
      </c>
      <c r="T4690" t="s">
        <v>6264</v>
      </c>
      <c r="V4690" t="s">
        <v>26279</v>
      </c>
    </row>
    <row r="4691" spans="1:23" x14ac:dyDescent="0.25">
      <c r="A4691" t="s">
        <v>5982</v>
      </c>
      <c r="B4691">
        <v>1</v>
      </c>
      <c r="C4691" t="s">
        <v>5981</v>
      </c>
      <c r="D4691" t="s">
        <v>31</v>
      </c>
      <c r="F4691" t="s">
        <v>6199</v>
      </c>
      <c r="G4691">
        <v>15</v>
      </c>
      <c r="H4691" t="s">
        <v>5451</v>
      </c>
      <c r="I4691" t="s">
        <v>5981</v>
      </c>
      <c r="J4691">
        <v>22112</v>
      </c>
      <c r="K4691">
        <v>3</v>
      </c>
      <c r="L4691" t="s">
        <v>26280</v>
      </c>
      <c r="M4691" t="s">
        <v>26281</v>
      </c>
      <c r="N4691">
        <v>26</v>
      </c>
      <c r="O4691" t="s">
        <v>26282</v>
      </c>
      <c r="P4691" t="s">
        <v>31</v>
      </c>
      <c r="R4691">
        <v>3915165</v>
      </c>
      <c r="T4691" t="s">
        <v>6219</v>
      </c>
      <c r="V4691" t="s">
        <v>26283</v>
      </c>
      <c r="W4691">
        <v>33211</v>
      </c>
    </row>
    <row r="4692" spans="1:23" x14ac:dyDescent="0.25">
      <c r="A4692" t="s">
        <v>26284</v>
      </c>
      <c r="B4692">
        <v>1</v>
      </c>
      <c r="C4692" t="s">
        <v>26285</v>
      </c>
      <c r="D4692" t="s">
        <v>31</v>
      </c>
      <c r="F4692" t="s">
        <v>6199</v>
      </c>
      <c r="G4692">
        <v>47</v>
      </c>
      <c r="H4692" t="s">
        <v>6421</v>
      </c>
      <c r="I4692" t="s">
        <v>26285</v>
      </c>
      <c r="J4692">
        <v>22863</v>
      </c>
      <c r="K4692">
        <v>5</v>
      </c>
      <c r="L4692" t="s">
        <v>8057</v>
      </c>
      <c r="M4692" t="s">
        <v>11563</v>
      </c>
      <c r="N4692">
        <v>26</v>
      </c>
      <c r="O4692" t="s">
        <v>26286</v>
      </c>
      <c r="P4692" t="s">
        <v>31</v>
      </c>
      <c r="S4692">
        <v>2</v>
      </c>
      <c r="T4692" t="s">
        <v>6264</v>
      </c>
      <c r="U4692" t="s">
        <v>2210</v>
      </c>
      <c r="V4692" t="s">
        <v>26287</v>
      </c>
    </row>
    <row r="4693" spans="1:23" x14ac:dyDescent="0.25">
      <c r="A4693" t="s">
        <v>26288</v>
      </c>
      <c r="B4693">
        <v>1</v>
      </c>
      <c r="C4693" t="s">
        <v>26289</v>
      </c>
      <c r="D4693" t="s">
        <v>64</v>
      </c>
      <c r="F4693" t="s">
        <v>6199</v>
      </c>
      <c r="H4693" t="s">
        <v>6776</v>
      </c>
      <c r="I4693" t="s">
        <v>26289</v>
      </c>
      <c r="K4693">
        <v>1</v>
      </c>
      <c r="L4693" t="s">
        <v>12673</v>
      </c>
      <c r="M4693" t="s">
        <v>18757</v>
      </c>
      <c r="N4693">
        <v>23</v>
      </c>
      <c r="O4693" t="s">
        <v>26290</v>
      </c>
      <c r="P4693" t="s">
        <v>64</v>
      </c>
      <c r="T4693" t="s">
        <v>6446</v>
      </c>
      <c r="V4693" t="s">
        <v>26291</v>
      </c>
    </row>
    <row r="4694" spans="1:23" x14ac:dyDescent="0.25">
      <c r="A4694" t="s">
        <v>26292</v>
      </c>
      <c r="B4694">
        <v>1</v>
      </c>
      <c r="C4694" t="s">
        <v>26293</v>
      </c>
      <c r="D4694" t="s">
        <v>102</v>
      </c>
      <c r="F4694" t="s">
        <v>6199</v>
      </c>
      <c r="G4694">
        <v>0</v>
      </c>
      <c r="H4694" t="s">
        <v>5451</v>
      </c>
      <c r="I4694" t="s">
        <v>26293</v>
      </c>
      <c r="J4694">
        <v>17378</v>
      </c>
      <c r="K4694">
        <v>10</v>
      </c>
      <c r="L4694" t="s">
        <v>6246</v>
      </c>
      <c r="M4694" t="s">
        <v>26294</v>
      </c>
      <c r="N4694">
        <v>33</v>
      </c>
      <c r="O4694" t="s">
        <v>26295</v>
      </c>
      <c r="P4694" t="s">
        <v>102</v>
      </c>
      <c r="T4694" t="s">
        <v>6204</v>
      </c>
      <c r="V4694" t="s">
        <v>8920</v>
      </c>
    </row>
    <row r="4695" spans="1:23" x14ac:dyDescent="0.25">
      <c r="A4695" t="s">
        <v>1215</v>
      </c>
      <c r="B4695">
        <v>1</v>
      </c>
      <c r="C4695" t="s">
        <v>1214</v>
      </c>
      <c r="D4695" t="s">
        <v>102</v>
      </c>
      <c r="F4695" t="s">
        <v>6199</v>
      </c>
      <c r="G4695">
        <v>11</v>
      </c>
      <c r="H4695" t="s">
        <v>6260</v>
      </c>
      <c r="I4695" t="s">
        <v>1214</v>
      </c>
      <c r="J4695">
        <v>25911</v>
      </c>
      <c r="K4695">
        <v>1</v>
      </c>
      <c r="L4695" t="s">
        <v>7800</v>
      </c>
      <c r="M4695" t="s">
        <v>26296</v>
      </c>
      <c r="N4695">
        <v>23</v>
      </c>
      <c r="O4695" t="s">
        <v>26297</v>
      </c>
      <c r="P4695" t="s">
        <v>102</v>
      </c>
      <c r="S4695">
        <v>4</v>
      </c>
      <c r="T4695" t="s">
        <v>6264</v>
      </c>
      <c r="U4695" t="s">
        <v>62</v>
      </c>
      <c r="V4695" t="s">
        <v>26298</v>
      </c>
    </row>
    <row r="4696" spans="1:23" x14ac:dyDescent="0.25">
      <c r="A4696" t="s">
        <v>26299</v>
      </c>
      <c r="B4696">
        <v>1</v>
      </c>
      <c r="C4696" t="s">
        <v>26300</v>
      </c>
      <c r="D4696" t="s">
        <v>64</v>
      </c>
      <c r="F4696" t="s">
        <v>6199</v>
      </c>
      <c r="G4696">
        <v>0</v>
      </c>
      <c r="H4696" t="s">
        <v>6336</v>
      </c>
      <c r="I4696" t="s">
        <v>26300</v>
      </c>
      <c r="J4696">
        <v>18835</v>
      </c>
      <c r="K4696">
        <v>5</v>
      </c>
      <c r="L4696" t="s">
        <v>14867</v>
      </c>
      <c r="M4696" t="s">
        <v>26301</v>
      </c>
      <c r="N4696">
        <v>29</v>
      </c>
      <c r="O4696" t="s">
        <v>26302</v>
      </c>
      <c r="P4696" t="s">
        <v>64</v>
      </c>
      <c r="T4696" t="s">
        <v>30</v>
      </c>
      <c r="V4696" t="s">
        <v>6455</v>
      </c>
      <c r="W4696">
        <v>30097</v>
      </c>
    </row>
    <row r="4697" spans="1:23" x14ac:dyDescent="0.25">
      <c r="A4697" t="s">
        <v>1428</v>
      </c>
      <c r="B4697">
        <v>1</v>
      </c>
      <c r="C4697" t="s">
        <v>1427</v>
      </c>
      <c r="D4697" t="s">
        <v>102</v>
      </c>
      <c r="F4697" t="s">
        <v>6199</v>
      </c>
      <c r="G4697">
        <v>0</v>
      </c>
      <c r="H4697" t="s">
        <v>7944</v>
      </c>
      <c r="I4697" t="s">
        <v>1427</v>
      </c>
      <c r="J4697">
        <v>25922</v>
      </c>
      <c r="K4697">
        <v>1</v>
      </c>
      <c r="L4697" t="s">
        <v>7541</v>
      </c>
      <c r="M4697" t="s">
        <v>7375</v>
      </c>
      <c r="N4697">
        <v>23</v>
      </c>
      <c r="O4697" t="s">
        <v>26303</v>
      </c>
      <c r="P4697" t="s">
        <v>102</v>
      </c>
      <c r="S4697">
        <v>3</v>
      </c>
      <c r="T4697" t="s">
        <v>6346</v>
      </c>
      <c r="U4697" t="s">
        <v>28</v>
      </c>
      <c r="V4697" t="s">
        <v>26304</v>
      </c>
    </row>
    <row r="4698" spans="1:23" x14ac:dyDescent="0.25">
      <c r="A4698" t="s">
        <v>26305</v>
      </c>
      <c r="B4698">
        <v>1</v>
      </c>
      <c r="C4698" t="s">
        <v>26306</v>
      </c>
      <c r="F4698" t="s">
        <v>6231</v>
      </c>
      <c r="G4698">
        <v>0</v>
      </c>
      <c r="H4698" t="s">
        <v>30</v>
      </c>
      <c r="I4698" t="s">
        <v>26306</v>
      </c>
      <c r="J4698">
        <v>17894</v>
      </c>
      <c r="K4698">
        <v>0</v>
      </c>
      <c r="L4698" t="s">
        <v>10638</v>
      </c>
      <c r="M4698" t="s">
        <v>26307</v>
      </c>
      <c r="O4698" t="s">
        <v>26308</v>
      </c>
      <c r="P4698" t="s">
        <v>30</v>
      </c>
      <c r="T4698" t="s">
        <v>30</v>
      </c>
    </row>
    <row r="4699" spans="1:23" x14ac:dyDescent="0.25">
      <c r="A4699" t="s">
        <v>833</v>
      </c>
      <c r="B4699">
        <v>1</v>
      </c>
      <c r="C4699" t="s">
        <v>26309</v>
      </c>
      <c r="D4699" t="s">
        <v>64</v>
      </c>
      <c r="E4699" t="s">
        <v>26310</v>
      </c>
      <c r="F4699" t="s">
        <v>6199</v>
      </c>
      <c r="G4699">
        <v>38</v>
      </c>
      <c r="H4699" t="s">
        <v>6837</v>
      </c>
      <c r="I4699" t="s">
        <v>26309</v>
      </c>
      <c r="J4699">
        <v>18070</v>
      </c>
      <c r="K4699">
        <v>6</v>
      </c>
      <c r="L4699" t="s">
        <v>26311</v>
      </c>
      <c r="M4699" t="s">
        <v>19442</v>
      </c>
      <c r="N4699">
        <v>27</v>
      </c>
      <c r="O4699" t="s">
        <v>26312</v>
      </c>
      <c r="P4699" t="s">
        <v>64</v>
      </c>
      <c r="R4699">
        <v>3042429</v>
      </c>
      <c r="T4699" t="s">
        <v>6313</v>
      </c>
      <c r="U4699" t="s">
        <v>2208</v>
      </c>
      <c r="V4699" t="s">
        <v>26313</v>
      </c>
      <c r="W4699">
        <v>29387</v>
      </c>
    </row>
    <row r="4700" spans="1:23" x14ac:dyDescent="0.25">
      <c r="A4700" t="s">
        <v>133</v>
      </c>
      <c r="B4700">
        <v>1</v>
      </c>
      <c r="C4700" t="s">
        <v>5344</v>
      </c>
      <c r="D4700" t="s">
        <v>64</v>
      </c>
      <c r="E4700" t="s">
        <v>26314</v>
      </c>
      <c r="F4700" t="s">
        <v>6199</v>
      </c>
      <c r="G4700">
        <v>32</v>
      </c>
      <c r="H4700" t="s">
        <v>6296</v>
      </c>
      <c r="I4700" t="s">
        <v>5344</v>
      </c>
      <c r="J4700">
        <v>18003</v>
      </c>
      <c r="K4700">
        <v>8</v>
      </c>
      <c r="L4700" t="s">
        <v>26315</v>
      </c>
      <c r="M4700" t="s">
        <v>15644</v>
      </c>
      <c r="N4700">
        <v>29</v>
      </c>
      <c r="O4700" t="s">
        <v>26316</v>
      </c>
      <c r="P4700" t="s">
        <v>64</v>
      </c>
      <c r="R4700">
        <v>2979843</v>
      </c>
      <c r="T4700" t="s">
        <v>6219</v>
      </c>
      <c r="V4700" t="s">
        <v>26317</v>
      </c>
      <c r="W4700">
        <v>29307</v>
      </c>
    </row>
    <row r="4701" spans="1:23" x14ac:dyDescent="0.25">
      <c r="A4701" t="s">
        <v>26318</v>
      </c>
      <c r="B4701">
        <v>1</v>
      </c>
      <c r="C4701" t="s">
        <v>26319</v>
      </c>
      <c r="D4701" t="s">
        <v>64</v>
      </c>
      <c r="F4701" t="s">
        <v>6199</v>
      </c>
      <c r="G4701">
        <v>0</v>
      </c>
      <c r="H4701" t="s">
        <v>6289</v>
      </c>
      <c r="I4701" t="s">
        <v>26319</v>
      </c>
      <c r="K4701">
        <v>1</v>
      </c>
      <c r="L4701" t="s">
        <v>26320</v>
      </c>
      <c r="M4701" t="s">
        <v>26321</v>
      </c>
      <c r="N4701">
        <v>23</v>
      </c>
      <c r="O4701" t="s">
        <v>26322</v>
      </c>
      <c r="P4701" t="s">
        <v>64</v>
      </c>
      <c r="T4701" t="s">
        <v>6454</v>
      </c>
      <c r="V4701" t="s">
        <v>26323</v>
      </c>
    </row>
    <row r="4702" spans="1:23" x14ac:dyDescent="0.25">
      <c r="A4702" t="s">
        <v>26324</v>
      </c>
      <c r="B4702">
        <v>1</v>
      </c>
      <c r="C4702" t="s">
        <v>26325</v>
      </c>
      <c r="D4702" t="s">
        <v>64</v>
      </c>
      <c r="F4702" t="s">
        <v>6231</v>
      </c>
      <c r="G4702">
        <v>36</v>
      </c>
      <c r="H4702" t="s">
        <v>6200</v>
      </c>
      <c r="I4702" t="s">
        <v>26325</v>
      </c>
      <c r="J4702">
        <v>20616</v>
      </c>
      <c r="K4702">
        <v>4</v>
      </c>
      <c r="L4702" t="s">
        <v>6015</v>
      </c>
      <c r="M4702" t="s">
        <v>26326</v>
      </c>
      <c r="N4702">
        <v>28</v>
      </c>
      <c r="O4702" t="s">
        <v>26327</v>
      </c>
      <c r="P4702" t="s">
        <v>64</v>
      </c>
      <c r="R4702">
        <v>4339829</v>
      </c>
      <c r="T4702" t="s">
        <v>6346</v>
      </c>
      <c r="V4702" t="s">
        <v>26328</v>
      </c>
      <c r="W4702">
        <v>31700</v>
      </c>
    </row>
    <row r="4703" spans="1:23" x14ac:dyDescent="0.25">
      <c r="A4703" t="s">
        <v>2352</v>
      </c>
      <c r="B4703">
        <v>1</v>
      </c>
      <c r="C4703" t="s">
        <v>2712</v>
      </c>
      <c r="D4703" t="s">
        <v>102</v>
      </c>
      <c r="F4703" t="s">
        <v>6231</v>
      </c>
      <c r="G4703">
        <v>88</v>
      </c>
      <c r="H4703" t="s">
        <v>6392</v>
      </c>
      <c r="I4703" t="s">
        <v>2712</v>
      </c>
      <c r="J4703">
        <v>26969</v>
      </c>
      <c r="K4703">
        <v>0</v>
      </c>
      <c r="L4703" t="s">
        <v>14972</v>
      </c>
      <c r="M4703" t="s">
        <v>26329</v>
      </c>
      <c r="N4703">
        <v>23</v>
      </c>
      <c r="O4703" t="s">
        <v>26330</v>
      </c>
      <c r="P4703" t="s">
        <v>102</v>
      </c>
      <c r="Q4703" t="s">
        <v>7628</v>
      </c>
      <c r="S4703">
        <v>8</v>
      </c>
      <c r="T4703" t="s">
        <v>6346</v>
      </c>
      <c r="U4703" t="s">
        <v>2213</v>
      </c>
      <c r="V4703" t="s">
        <v>26331</v>
      </c>
    </row>
    <row r="4704" spans="1:23" x14ac:dyDescent="0.25">
      <c r="A4704" t="s">
        <v>26332</v>
      </c>
      <c r="B4704">
        <v>1</v>
      </c>
      <c r="C4704" t="s">
        <v>26333</v>
      </c>
      <c r="D4704" t="s">
        <v>102</v>
      </c>
      <c r="F4704" t="s">
        <v>6199</v>
      </c>
      <c r="G4704">
        <v>0</v>
      </c>
      <c r="H4704" t="s">
        <v>6776</v>
      </c>
      <c r="I4704" t="s">
        <v>26333</v>
      </c>
      <c r="J4704">
        <v>19698</v>
      </c>
      <c r="K4704">
        <v>5</v>
      </c>
      <c r="L4704" t="s">
        <v>7095</v>
      </c>
      <c r="M4704" t="s">
        <v>26334</v>
      </c>
      <c r="N4704">
        <v>27</v>
      </c>
      <c r="O4704" t="s">
        <v>26335</v>
      </c>
      <c r="P4704" t="s">
        <v>102</v>
      </c>
      <c r="R4704">
        <v>2974334</v>
      </c>
      <c r="T4704" t="s">
        <v>6264</v>
      </c>
      <c r="V4704" t="s">
        <v>26336</v>
      </c>
      <c r="W4704">
        <v>30914</v>
      </c>
    </row>
    <row r="4705" spans="1:23" x14ac:dyDescent="0.25">
      <c r="A4705" t="s">
        <v>26337</v>
      </c>
      <c r="B4705">
        <v>1</v>
      </c>
      <c r="C4705" t="s">
        <v>15634</v>
      </c>
      <c r="D4705" t="s">
        <v>29</v>
      </c>
      <c r="F4705" t="s">
        <v>6231</v>
      </c>
      <c r="G4705">
        <v>4</v>
      </c>
      <c r="H4705" t="s">
        <v>6239</v>
      </c>
      <c r="I4705" t="s">
        <v>15634</v>
      </c>
      <c r="J4705">
        <v>7034</v>
      </c>
      <c r="K4705">
        <v>7</v>
      </c>
      <c r="L4705" t="s">
        <v>6014</v>
      </c>
      <c r="M4705" t="s">
        <v>26338</v>
      </c>
      <c r="N4705">
        <v>33</v>
      </c>
      <c r="O4705" t="s">
        <v>26339</v>
      </c>
      <c r="P4705" t="s">
        <v>29</v>
      </c>
      <c r="T4705" t="s">
        <v>6757</v>
      </c>
      <c r="V4705" t="s">
        <v>26340</v>
      </c>
    </row>
    <row r="4706" spans="1:23" x14ac:dyDescent="0.25">
      <c r="A4706" t="s">
        <v>26341</v>
      </c>
      <c r="B4706">
        <v>1</v>
      </c>
      <c r="C4706" t="s">
        <v>26342</v>
      </c>
      <c r="D4706" t="s">
        <v>64</v>
      </c>
      <c r="F4706" t="s">
        <v>6231</v>
      </c>
      <c r="G4706">
        <v>0</v>
      </c>
      <c r="H4706" t="s">
        <v>7189</v>
      </c>
      <c r="I4706" t="s">
        <v>26342</v>
      </c>
      <c r="J4706">
        <v>21805</v>
      </c>
      <c r="K4706">
        <v>0</v>
      </c>
      <c r="L4706" t="s">
        <v>8156</v>
      </c>
      <c r="M4706" t="s">
        <v>7816</v>
      </c>
      <c r="O4706" t="s">
        <v>26343</v>
      </c>
      <c r="P4706" t="s">
        <v>64</v>
      </c>
      <c r="Q4706" t="s">
        <v>6411</v>
      </c>
      <c r="T4706" t="s">
        <v>6256</v>
      </c>
    </row>
    <row r="4707" spans="1:23" x14ac:dyDescent="0.25">
      <c r="A4707" t="s">
        <v>26344</v>
      </c>
      <c r="B4707">
        <v>1</v>
      </c>
      <c r="C4707" t="s">
        <v>26345</v>
      </c>
      <c r="D4707" t="s">
        <v>64</v>
      </c>
      <c r="F4707" t="s">
        <v>6199</v>
      </c>
      <c r="G4707">
        <v>0</v>
      </c>
      <c r="H4707" t="s">
        <v>7128</v>
      </c>
      <c r="I4707" t="s">
        <v>26345</v>
      </c>
      <c r="J4707">
        <v>21614</v>
      </c>
      <c r="K4707">
        <v>3</v>
      </c>
      <c r="L4707" t="s">
        <v>26346</v>
      </c>
      <c r="M4707" t="s">
        <v>16680</v>
      </c>
      <c r="O4707" t="s">
        <v>26347</v>
      </c>
      <c r="P4707" t="s">
        <v>64</v>
      </c>
      <c r="R4707">
        <v>4241403</v>
      </c>
      <c r="T4707" t="s">
        <v>6446</v>
      </c>
      <c r="W4707">
        <v>32613</v>
      </c>
    </row>
    <row r="4708" spans="1:23" x14ac:dyDescent="0.25">
      <c r="A4708" t="s">
        <v>26348</v>
      </c>
      <c r="B4708">
        <v>1</v>
      </c>
      <c r="C4708" t="s">
        <v>26349</v>
      </c>
      <c r="D4708" t="s">
        <v>31</v>
      </c>
      <c r="F4708" t="s">
        <v>6199</v>
      </c>
      <c r="G4708">
        <v>1</v>
      </c>
      <c r="H4708" t="s">
        <v>6336</v>
      </c>
      <c r="I4708" t="s">
        <v>26349</v>
      </c>
      <c r="J4708">
        <v>22154</v>
      </c>
      <c r="K4708">
        <v>2</v>
      </c>
      <c r="L4708" t="s">
        <v>7691</v>
      </c>
      <c r="M4708" t="s">
        <v>26350</v>
      </c>
      <c r="N4708">
        <v>25</v>
      </c>
      <c r="O4708" t="s">
        <v>26351</v>
      </c>
      <c r="P4708" t="s">
        <v>31</v>
      </c>
      <c r="R4708">
        <v>4038994</v>
      </c>
      <c r="T4708" t="s">
        <v>6454</v>
      </c>
      <c r="V4708" t="s">
        <v>26253</v>
      </c>
      <c r="W4708">
        <v>32918</v>
      </c>
    </row>
    <row r="4709" spans="1:23" x14ac:dyDescent="0.25">
      <c r="A4709" t="s">
        <v>26352</v>
      </c>
      <c r="B4709">
        <v>1</v>
      </c>
      <c r="C4709" t="s">
        <v>26353</v>
      </c>
      <c r="D4709" t="s">
        <v>102</v>
      </c>
      <c r="F4709" t="s">
        <v>6199</v>
      </c>
      <c r="G4709">
        <v>19</v>
      </c>
      <c r="H4709" t="s">
        <v>6776</v>
      </c>
      <c r="I4709" t="s">
        <v>26353</v>
      </c>
      <c r="J4709">
        <v>21716</v>
      </c>
      <c r="K4709">
        <v>2</v>
      </c>
      <c r="L4709" t="s">
        <v>26354</v>
      </c>
      <c r="M4709" t="s">
        <v>26355</v>
      </c>
      <c r="N4709">
        <v>24</v>
      </c>
      <c r="O4709" t="s">
        <v>26356</v>
      </c>
      <c r="P4709" t="s">
        <v>102</v>
      </c>
      <c r="R4709">
        <v>4035277</v>
      </c>
      <c r="T4709" t="s">
        <v>6219</v>
      </c>
      <c r="V4709" t="s">
        <v>12643</v>
      </c>
      <c r="W4709">
        <v>32946</v>
      </c>
    </row>
    <row r="4710" spans="1:23" x14ac:dyDescent="0.25">
      <c r="A4710" t="s">
        <v>26357</v>
      </c>
      <c r="B4710">
        <v>1</v>
      </c>
      <c r="C4710" t="s">
        <v>26358</v>
      </c>
      <c r="D4710" t="s">
        <v>64</v>
      </c>
      <c r="F4710" t="s">
        <v>6231</v>
      </c>
      <c r="G4710">
        <v>30</v>
      </c>
      <c r="H4710" t="s">
        <v>6276</v>
      </c>
      <c r="I4710" t="s">
        <v>26358</v>
      </c>
      <c r="J4710">
        <v>21792</v>
      </c>
      <c r="K4710">
        <v>2</v>
      </c>
      <c r="L4710" t="s">
        <v>7283</v>
      </c>
      <c r="M4710" t="s">
        <v>7076</v>
      </c>
      <c r="N4710">
        <v>25</v>
      </c>
      <c r="O4710" t="s">
        <v>26359</v>
      </c>
      <c r="P4710" t="s">
        <v>64</v>
      </c>
      <c r="R4710">
        <v>4038533</v>
      </c>
      <c r="T4710" t="s">
        <v>6346</v>
      </c>
      <c r="V4710" t="s">
        <v>26360</v>
      </c>
      <c r="W4710">
        <v>33098</v>
      </c>
    </row>
    <row r="4711" spans="1:23" x14ac:dyDescent="0.25">
      <c r="A4711" t="s">
        <v>26361</v>
      </c>
      <c r="B4711">
        <v>1</v>
      </c>
      <c r="C4711" t="s">
        <v>26362</v>
      </c>
      <c r="D4711" t="s">
        <v>6610</v>
      </c>
      <c r="F4711" t="s">
        <v>6199</v>
      </c>
      <c r="G4711">
        <v>16</v>
      </c>
      <c r="H4711" t="s">
        <v>6336</v>
      </c>
      <c r="I4711" t="s">
        <v>26362</v>
      </c>
      <c r="J4711">
        <v>26098</v>
      </c>
      <c r="K4711">
        <v>1</v>
      </c>
      <c r="L4711" t="s">
        <v>6013</v>
      </c>
      <c r="M4711" t="s">
        <v>26363</v>
      </c>
      <c r="N4711">
        <v>25</v>
      </c>
      <c r="O4711" t="s">
        <v>26364</v>
      </c>
      <c r="P4711" t="s">
        <v>6610</v>
      </c>
      <c r="T4711" t="s">
        <v>6204</v>
      </c>
      <c r="U4711" t="s">
        <v>2248</v>
      </c>
      <c r="V4711" t="s">
        <v>26365</v>
      </c>
    </row>
    <row r="4712" spans="1:23" x14ac:dyDescent="0.25">
      <c r="A4712" t="s">
        <v>724</v>
      </c>
      <c r="B4712">
        <v>1</v>
      </c>
      <c r="C4712" t="s">
        <v>26366</v>
      </c>
      <c r="D4712" t="s">
        <v>102</v>
      </c>
      <c r="E4712" t="s">
        <v>26367</v>
      </c>
      <c r="F4712" t="s">
        <v>6199</v>
      </c>
      <c r="G4712">
        <v>17</v>
      </c>
      <c r="H4712" t="s">
        <v>7690</v>
      </c>
      <c r="I4712" t="s">
        <v>26366</v>
      </c>
      <c r="J4712">
        <v>19260</v>
      </c>
      <c r="K4712">
        <v>5</v>
      </c>
      <c r="L4712" t="s">
        <v>26368</v>
      </c>
      <c r="M4712" t="s">
        <v>26369</v>
      </c>
      <c r="N4712">
        <v>27</v>
      </c>
      <c r="O4712" t="s">
        <v>26370</v>
      </c>
      <c r="P4712" t="s">
        <v>102</v>
      </c>
      <c r="R4712">
        <v>3052182</v>
      </c>
      <c r="T4712" t="s">
        <v>6212</v>
      </c>
      <c r="V4712" t="s">
        <v>26371</v>
      </c>
      <c r="W4712">
        <v>30653</v>
      </c>
    </row>
    <row r="4713" spans="1:23" x14ac:dyDescent="0.25">
      <c r="A4713" t="s">
        <v>26372</v>
      </c>
      <c r="B4713">
        <v>1</v>
      </c>
      <c r="C4713" t="s">
        <v>26373</v>
      </c>
      <c r="D4713" t="s">
        <v>64</v>
      </c>
      <c r="F4713" t="s">
        <v>6199</v>
      </c>
      <c r="G4713">
        <v>25</v>
      </c>
      <c r="H4713" t="s">
        <v>6296</v>
      </c>
      <c r="I4713" t="s">
        <v>26373</v>
      </c>
      <c r="K4713">
        <v>1</v>
      </c>
      <c r="L4713" t="s">
        <v>7283</v>
      </c>
      <c r="M4713" t="s">
        <v>21289</v>
      </c>
      <c r="N4713">
        <v>24</v>
      </c>
      <c r="O4713" t="s">
        <v>26374</v>
      </c>
      <c r="P4713" t="s">
        <v>64</v>
      </c>
      <c r="T4713" t="s">
        <v>6264</v>
      </c>
      <c r="V4713" t="s">
        <v>26375</v>
      </c>
    </row>
    <row r="4714" spans="1:23" x14ac:dyDescent="0.25">
      <c r="A4714" t="s">
        <v>26376</v>
      </c>
      <c r="B4714">
        <v>1</v>
      </c>
      <c r="C4714" t="s">
        <v>26377</v>
      </c>
      <c r="D4714" t="s">
        <v>64</v>
      </c>
      <c r="E4714" t="s">
        <v>26378</v>
      </c>
      <c r="F4714" t="s">
        <v>6199</v>
      </c>
      <c r="G4714">
        <v>41</v>
      </c>
      <c r="H4714" t="s">
        <v>6215</v>
      </c>
      <c r="I4714" t="s">
        <v>26377</v>
      </c>
      <c r="J4714">
        <v>21317</v>
      </c>
      <c r="K4714">
        <v>3</v>
      </c>
      <c r="L4714" t="s">
        <v>8974</v>
      </c>
      <c r="M4714" t="s">
        <v>10888</v>
      </c>
      <c r="N4714">
        <v>27</v>
      </c>
      <c r="O4714" t="s">
        <v>26379</v>
      </c>
      <c r="P4714" t="s">
        <v>64</v>
      </c>
      <c r="R4714">
        <v>3119996</v>
      </c>
      <c r="T4714" t="s">
        <v>6313</v>
      </c>
      <c r="V4714" t="s">
        <v>26380</v>
      </c>
      <c r="W4714">
        <v>32162</v>
      </c>
    </row>
    <row r="4715" spans="1:23" x14ac:dyDescent="0.25">
      <c r="A4715" t="s">
        <v>26381</v>
      </c>
      <c r="B4715">
        <v>1</v>
      </c>
      <c r="C4715" t="s">
        <v>26382</v>
      </c>
      <c r="D4715" t="s">
        <v>126</v>
      </c>
      <c r="F4715" t="s">
        <v>6231</v>
      </c>
      <c r="G4715">
        <v>84</v>
      </c>
      <c r="H4715" t="s">
        <v>12620</v>
      </c>
      <c r="I4715" t="s">
        <v>26382</v>
      </c>
      <c r="J4715">
        <v>15068</v>
      </c>
      <c r="K4715">
        <v>2</v>
      </c>
      <c r="L4715" t="s">
        <v>6304</v>
      </c>
      <c r="M4715" t="s">
        <v>26383</v>
      </c>
      <c r="N4715">
        <v>26</v>
      </c>
      <c r="O4715" t="s">
        <v>26384</v>
      </c>
      <c r="P4715" t="s">
        <v>126</v>
      </c>
      <c r="R4715">
        <v>15962</v>
      </c>
      <c r="T4715" t="s">
        <v>6272</v>
      </c>
      <c r="V4715" t="s">
        <v>13318</v>
      </c>
    </row>
    <row r="4716" spans="1:23" x14ac:dyDescent="0.25">
      <c r="A4716" t="s">
        <v>26385</v>
      </c>
      <c r="B4716">
        <v>1</v>
      </c>
      <c r="C4716" t="s">
        <v>26386</v>
      </c>
      <c r="D4716" t="s">
        <v>64</v>
      </c>
      <c r="F4716" t="s">
        <v>6199</v>
      </c>
      <c r="G4716">
        <v>30</v>
      </c>
      <c r="H4716" t="s">
        <v>7411</v>
      </c>
      <c r="I4716" t="s">
        <v>26386</v>
      </c>
      <c r="K4716">
        <v>3</v>
      </c>
      <c r="L4716" t="s">
        <v>12673</v>
      </c>
      <c r="M4716" t="s">
        <v>19459</v>
      </c>
      <c r="N4716">
        <v>25</v>
      </c>
      <c r="O4716" t="s">
        <v>26387</v>
      </c>
      <c r="P4716" t="s">
        <v>64</v>
      </c>
      <c r="T4716" t="s">
        <v>6264</v>
      </c>
      <c r="V4716" t="s">
        <v>26388</v>
      </c>
    </row>
    <row r="4717" spans="1:23" x14ac:dyDescent="0.25">
      <c r="A4717" t="s">
        <v>254</v>
      </c>
      <c r="B4717">
        <v>1</v>
      </c>
      <c r="C4717" t="s">
        <v>5553</v>
      </c>
      <c r="D4717" t="s">
        <v>102</v>
      </c>
      <c r="E4717" t="s">
        <v>26389</v>
      </c>
      <c r="F4717" t="s">
        <v>6199</v>
      </c>
      <c r="G4717">
        <v>17</v>
      </c>
      <c r="H4717" t="s">
        <v>6416</v>
      </c>
      <c r="I4717" t="s">
        <v>5553</v>
      </c>
      <c r="J4717">
        <v>13887</v>
      </c>
      <c r="K4717">
        <v>10</v>
      </c>
      <c r="L4717" t="s">
        <v>6725</v>
      </c>
      <c r="M4717" t="s">
        <v>18446</v>
      </c>
      <c r="N4717">
        <v>32</v>
      </c>
      <c r="O4717" t="s">
        <v>26390</v>
      </c>
      <c r="P4717" t="s">
        <v>102</v>
      </c>
      <c r="R4717">
        <v>15062</v>
      </c>
      <c r="T4717" t="s">
        <v>6313</v>
      </c>
      <c r="V4717" t="s">
        <v>26391</v>
      </c>
      <c r="W4717">
        <v>25810</v>
      </c>
    </row>
    <row r="4718" spans="1:23" x14ac:dyDescent="0.25">
      <c r="A4718" t="s">
        <v>827</v>
      </c>
      <c r="B4718">
        <v>1</v>
      </c>
      <c r="C4718" t="s">
        <v>26392</v>
      </c>
      <c r="D4718" t="s">
        <v>64</v>
      </c>
      <c r="E4718" t="s">
        <v>26393</v>
      </c>
      <c r="F4718" t="s">
        <v>6199</v>
      </c>
      <c r="G4718">
        <v>0</v>
      </c>
      <c r="H4718" t="s">
        <v>6629</v>
      </c>
      <c r="I4718" t="s">
        <v>26392</v>
      </c>
      <c r="J4718">
        <v>18132</v>
      </c>
      <c r="K4718">
        <v>6</v>
      </c>
      <c r="L4718" t="s">
        <v>7283</v>
      </c>
      <c r="M4718" t="s">
        <v>8789</v>
      </c>
      <c r="N4718">
        <v>28</v>
      </c>
      <c r="O4718" t="s">
        <v>26394</v>
      </c>
      <c r="P4718" t="s">
        <v>64</v>
      </c>
      <c r="R4718">
        <v>2980197</v>
      </c>
      <c r="T4718" t="s">
        <v>6264</v>
      </c>
      <c r="V4718" t="s">
        <v>18519</v>
      </c>
      <c r="W4718">
        <v>29450</v>
      </c>
    </row>
    <row r="4719" spans="1:23" x14ac:dyDescent="0.25">
      <c r="A4719" t="s">
        <v>430</v>
      </c>
      <c r="B4719">
        <v>1</v>
      </c>
      <c r="C4719" t="s">
        <v>5233</v>
      </c>
      <c r="D4719" t="s">
        <v>126</v>
      </c>
      <c r="E4719" t="s">
        <v>26395</v>
      </c>
      <c r="F4719" t="s">
        <v>6199</v>
      </c>
      <c r="G4719">
        <v>48</v>
      </c>
      <c r="H4719" t="s">
        <v>6208</v>
      </c>
      <c r="I4719" t="s">
        <v>5233</v>
      </c>
      <c r="J4719">
        <v>16656</v>
      </c>
      <c r="K4719">
        <v>10</v>
      </c>
      <c r="L4719" t="s">
        <v>12323</v>
      </c>
      <c r="M4719" t="s">
        <v>6452</v>
      </c>
      <c r="N4719">
        <v>33</v>
      </c>
      <c r="O4719" t="s">
        <v>26396</v>
      </c>
      <c r="P4719" t="s">
        <v>126</v>
      </c>
      <c r="R4719">
        <v>16813</v>
      </c>
      <c r="T4719" t="s">
        <v>6363</v>
      </c>
      <c r="V4719" t="s">
        <v>17781</v>
      </c>
      <c r="W4719">
        <v>27648</v>
      </c>
    </row>
    <row r="4720" spans="1:23" x14ac:dyDescent="0.25">
      <c r="A4720" t="s">
        <v>484</v>
      </c>
      <c r="B4720">
        <v>1</v>
      </c>
      <c r="C4720" t="s">
        <v>26397</v>
      </c>
      <c r="D4720" t="s">
        <v>102</v>
      </c>
      <c r="E4720" t="s">
        <v>26398</v>
      </c>
      <c r="F4720" t="s">
        <v>6199</v>
      </c>
      <c r="G4720">
        <v>85</v>
      </c>
      <c r="H4720" t="s">
        <v>6215</v>
      </c>
      <c r="I4720" t="s">
        <v>26397</v>
      </c>
      <c r="J4720">
        <v>19080</v>
      </c>
      <c r="K4720">
        <v>9</v>
      </c>
      <c r="L4720" t="s">
        <v>7574</v>
      </c>
      <c r="M4720" t="s">
        <v>6338</v>
      </c>
      <c r="N4720">
        <v>30</v>
      </c>
      <c r="O4720" t="s">
        <v>26399</v>
      </c>
      <c r="P4720" t="s">
        <v>102</v>
      </c>
      <c r="Q4720" t="s">
        <v>6922</v>
      </c>
      <c r="R4720">
        <v>3121409</v>
      </c>
      <c r="T4720" t="s">
        <v>6212</v>
      </c>
      <c r="V4720" t="s">
        <v>11798</v>
      </c>
      <c r="W4720">
        <v>30352</v>
      </c>
    </row>
    <row r="4721" spans="1:23" x14ac:dyDescent="0.25">
      <c r="A4721" t="s">
        <v>26400</v>
      </c>
      <c r="B4721">
        <v>1</v>
      </c>
      <c r="C4721" t="s">
        <v>26401</v>
      </c>
      <c r="D4721" t="s">
        <v>102</v>
      </c>
      <c r="F4721" t="s">
        <v>6199</v>
      </c>
      <c r="G4721">
        <v>82</v>
      </c>
      <c r="H4721" t="s">
        <v>8155</v>
      </c>
      <c r="I4721" t="s">
        <v>26401</v>
      </c>
      <c r="K4721">
        <v>1</v>
      </c>
      <c r="L4721" t="s">
        <v>6625</v>
      </c>
      <c r="M4721" t="s">
        <v>7795</v>
      </c>
      <c r="N4721">
        <v>25</v>
      </c>
      <c r="O4721" t="s">
        <v>26402</v>
      </c>
      <c r="P4721" t="s">
        <v>102</v>
      </c>
      <c r="T4721" t="s">
        <v>6204</v>
      </c>
      <c r="V4721" t="s">
        <v>26403</v>
      </c>
    </row>
    <row r="4722" spans="1:23" x14ac:dyDescent="0.25">
      <c r="A4722" t="s">
        <v>26404</v>
      </c>
      <c r="B4722">
        <v>1</v>
      </c>
      <c r="C4722" t="s">
        <v>26405</v>
      </c>
      <c r="D4722" t="s">
        <v>102</v>
      </c>
      <c r="F4722" t="s">
        <v>6199</v>
      </c>
      <c r="G4722">
        <v>0</v>
      </c>
      <c r="H4722" t="s">
        <v>6697</v>
      </c>
      <c r="I4722" t="s">
        <v>26405</v>
      </c>
      <c r="J4722">
        <v>21527</v>
      </c>
      <c r="K4722">
        <v>0</v>
      </c>
      <c r="L4722" t="s">
        <v>6989</v>
      </c>
      <c r="M4722" t="s">
        <v>8356</v>
      </c>
      <c r="O4722" t="s">
        <v>26406</v>
      </c>
      <c r="P4722" t="s">
        <v>102</v>
      </c>
      <c r="R4722">
        <v>4069839</v>
      </c>
      <c r="T4722" t="s">
        <v>6227</v>
      </c>
      <c r="W4722">
        <v>32467</v>
      </c>
    </row>
    <row r="4723" spans="1:23" x14ac:dyDescent="0.25">
      <c r="A4723" t="s">
        <v>26407</v>
      </c>
      <c r="B4723">
        <v>1</v>
      </c>
      <c r="C4723" t="s">
        <v>26408</v>
      </c>
      <c r="D4723" t="s">
        <v>102</v>
      </c>
      <c r="E4723" t="s">
        <v>26409</v>
      </c>
      <c r="F4723" t="s">
        <v>6231</v>
      </c>
      <c r="G4723">
        <v>84</v>
      </c>
      <c r="H4723" t="s">
        <v>6383</v>
      </c>
      <c r="I4723" t="s">
        <v>26408</v>
      </c>
      <c r="J4723">
        <v>20585</v>
      </c>
      <c r="K4723">
        <v>4</v>
      </c>
      <c r="L4723" t="s">
        <v>26410</v>
      </c>
      <c r="M4723" t="s">
        <v>6330</v>
      </c>
      <c r="N4723">
        <v>28</v>
      </c>
      <c r="O4723" t="s">
        <v>26411</v>
      </c>
      <c r="P4723" t="s">
        <v>102</v>
      </c>
      <c r="R4723">
        <v>3047490</v>
      </c>
      <c r="T4723" t="s">
        <v>6446</v>
      </c>
      <c r="V4723" t="s">
        <v>26412</v>
      </c>
      <c r="W4723">
        <v>31506</v>
      </c>
    </row>
    <row r="4724" spans="1:23" x14ac:dyDescent="0.25">
      <c r="A4724" t="s">
        <v>26413</v>
      </c>
      <c r="B4724">
        <v>1</v>
      </c>
      <c r="C4724" t="s">
        <v>26414</v>
      </c>
      <c r="D4724" t="s">
        <v>64</v>
      </c>
      <c r="F4724" t="s">
        <v>6199</v>
      </c>
      <c r="G4724">
        <v>42</v>
      </c>
      <c r="H4724" t="s">
        <v>6746</v>
      </c>
      <c r="I4724" t="s">
        <v>26414</v>
      </c>
      <c r="J4724">
        <v>19376</v>
      </c>
      <c r="K4724">
        <v>5</v>
      </c>
      <c r="L4724" t="s">
        <v>6625</v>
      </c>
      <c r="M4724" t="s">
        <v>26415</v>
      </c>
      <c r="N4724">
        <v>28</v>
      </c>
      <c r="O4724" t="s">
        <v>26416</v>
      </c>
      <c r="P4724" t="s">
        <v>64</v>
      </c>
      <c r="R4724">
        <v>2982839</v>
      </c>
      <c r="T4724" t="s">
        <v>6219</v>
      </c>
      <c r="V4724" t="s">
        <v>26417</v>
      </c>
      <c r="W4724">
        <v>30416</v>
      </c>
    </row>
    <row r="4725" spans="1:23" x14ac:dyDescent="0.25">
      <c r="A4725" t="s">
        <v>335</v>
      </c>
      <c r="B4725">
        <v>1</v>
      </c>
      <c r="C4725" t="s">
        <v>26418</v>
      </c>
      <c r="D4725" t="s">
        <v>64</v>
      </c>
      <c r="E4725" t="s">
        <v>26419</v>
      </c>
      <c r="F4725" t="s">
        <v>6231</v>
      </c>
      <c r="G4725">
        <v>38</v>
      </c>
      <c r="H4725" t="s">
        <v>6296</v>
      </c>
      <c r="I4725" t="s">
        <v>26418</v>
      </c>
      <c r="J4725">
        <v>14352</v>
      </c>
      <c r="K4725">
        <v>10</v>
      </c>
      <c r="L4725" t="s">
        <v>26420</v>
      </c>
      <c r="M4725" t="s">
        <v>26421</v>
      </c>
      <c r="N4725">
        <v>32</v>
      </c>
      <c r="O4725" t="s">
        <v>26422</v>
      </c>
      <c r="P4725" t="s">
        <v>64</v>
      </c>
      <c r="R4725">
        <v>15457</v>
      </c>
      <c r="T4725" t="s">
        <v>6219</v>
      </c>
      <c r="V4725" t="s">
        <v>26423</v>
      </c>
      <c r="W4725">
        <v>26024</v>
      </c>
    </row>
    <row r="4726" spans="1:23" x14ac:dyDescent="0.25">
      <c r="A4726" t="s">
        <v>26424</v>
      </c>
      <c r="B4726">
        <v>1</v>
      </c>
      <c r="C4726" t="s">
        <v>26425</v>
      </c>
      <c r="D4726" t="s">
        <v>126</v>
      </c>
      <c r="E4726" t="s">
        <v>26426</v>
      </c>
      <c r="F4726" t="s">
        <v>6199</v>
      </c>
      <c r="G4726">
        <v>87</v>
      </c>
      <c r="H4726" t="s">
        <v>6395</v>
      </c>
      <c r="I4726" t="s">
        <v>26425</v>
      </c>
      <c r="J4726">
        <v>20464</v>
      </c>
      <c r="K4726">
        <v>4</v>
      </c>
      <c r="L4726" t="s">
        <v>14663</v>
      </c>
      <c r="M4726" t="s">
        <v>26427</v>
      </c>
      <c r="N4726">
        <v>25</v>
      </c>
      <c r="O4726" t="s">
        <v>26428</v>
      </c>
      <c r="P4726" t="s">
        <v>126</v>
      </c>
      <c r="R4726">
        <v>3125891</v>
      </c>
      <c r="T4726" t="s">
        <v>6363</v>
      </c>
      <c r="V4726" t="s">
        <v>26429</v>
      </c>
      <c r="W4726">
        <v>31298</v>
      </c>
    </row>
    <row r="4727" spans="1:23" x14ac:dyDescent="0.25">
      <c r="A4727" t="s">
        <v>245</v>
      </c>
      <c r="B4727">
        <v>1</v>
      </c>
      <c r="C4727" t="s">
        <v>26430</v>
      </c>
      <c r="D4727" t="s">
        <v>126</v>
      </c>
      <c r="E4727" t="s">
        <v>26431</v>
      </c>
      <c r="F4727" t="s">
        <v>6925</v>
      </c>
      <c r="G4727">
        <v>0</v>
      </c>
      <c r="H4727" t="s">
        <v>6351</v>
      </c>
      <c r="I4727" t="s">
        <v>26430</v>
      </c>
      <c r="J4727">
        <v>11756</v>
      </c>
      <c r="K4727">
        <v>18</v>
      </c>
      <c r="L4727" t="s">
        <v>18446</v>
      </c>
      <c r="M4727" t="s">
        <v>10939</v>
      </c>
      <c r="N4727">
        <v>41</v>
      </c>
      <c r="O4727" t="s">
        <v>26432</v>
      </c>
      <c r="P4727" t="s">
        <v>126</v>
      </c>
      <c r="R4727">
        <v>5557</v>
      </c>
      <c r="T4727" t="s">
        <v>6204</v>
      </c>
      <c r="V4727" t="s">
        <v>26433</v>
      </c>
      <c r="W4727">
        <v>6791</v>
      </c>
    </row>
    <row r="4728" spans="1:23" x14ac:dyDescent="0.25">
      <c r="A4728" t="s">
        <v>26434</v>
      </c>
      <c r="B4728">
        <v>1</v>
      </c>
      <c r="C4728" t="s">
        <v>26435</v>
      </c>
      <c r="D4728" t="s">
        <v>102</v>
      </c>
      <c r="F4728" t="s">
        <v>6199</v>
      </c>
      <c r="G4728">
        <v>16</v>
      </c>
      <c r="H4728" t="s">
        <v>11903</v>
      </c>
      <c r="I4728" t="s">
        <v>26435</v>
      </c>
      <c r="J4728">
        <v>15554</v>
      </c>
      <c r="K4728">
        <v>9</v>
      </c>
      <c r="L4728" t="s">
        <v>12304</v>
      </c>
      <c r="M4728" t="s">
        <v>13198</v>
      </c>
      <c r="N4728">
        <v>31</v>
      </c>
      <c r="O4728" t="s">
        <v>26436</v>
      </c>
      <c r="P4728" t="s">
        <v>102</v>
      </c>
      <c r="T4728" t="s">
        <v>6313</v>
      </c>
      <c r="V4728" t="s">
        <v>10875</v>
      </c>
      <c r="W4728">
        <v>26886</v>
      </c>
    </row>
    <row r="4729" spans="1:23" x14ac:dyDescent="0.25">
      <c r="A4729" t="s">
        <v>425</v>
      </c>
      <c r="B4729">
        <v>1</v>
      </c>
      <c r="C4729" t="s">
        <v>26437</v>
      </c>
      <c r="D4729" t="s">
        <v>126</v>
      </c>
      <c r="E4729" t="s">
        <v>26438</v>
      </c>
      <c r="F4729" t="s">
        <v>6925</v>
      </c>
      <c r="G4729">
        <v>0</v>
      </c>
      <c r="H4729" t="s">
        <v>8501</v>
      </c>
      <c r="I4729" t="s">
        <v>26437</v>
      </c>
      <c r="J4729">
        <v>13170</v>
      </c>
      <c r="K4729">
        <v>11</v>
      </c>
      <c r="L4729" t="s">
        <v>26439</v>
      </c>
      <c r="M4729" t="s">
        <v>7412</v>
      </c>
      <c r="N4729">
        <v>32</v>
      </c>
      <c r="O4729" t="s">
        <v>26440</v>
      </c>
      <c r="P4729" t="s">
        <v>126</v>
      </c>
      <c r="R4729">
        <v>14156</v>
      </c>
      <c r="T4729" t="s">
        <v>6219</v>
      </c>
      <c r="V4729" t="s">
        <v>25209</v>
      </c>
      <c r="W4729">
        <v>24942</v>
      </c>
    </row>
    <row r="4730" spans="1:23" x14ac:dyDescent="0.25">
      <c r="A4730" t="s">
        <v>26441</v>
      </c>
      <c r="B4730">
        <v>1</v>
      </c>
      <c r="C4730" t="s">
        <v>26442</v>
      </c>
      <c r="D4730" t="s">
        <v>102</v>
      </c>
      <c r="E4730" t="s">
        <v>26443</v>
      </c>
      <c r="F4730" t="s">
        <v>6199</v>
      </c>
      <c r="G4730">
        <v>89</v>
      </c>
      <c r="H4730" t="s">
        <v>6414</v>
      </c>
      <c r="I4730" t="s">
        <v>26442</v>
      </c>
      <c r="J4730">
        <v>19705</v>
      </c>
      <c r="K4730">
        <v>7</v>
      </c>
      <c r="L4730" t="s">
        <v>6012</v>
      </c>
      <c r="M4730" t="s">
        <v>13689</v>
      </c>
      <c r="N4730">
        <v>29</v>
      </c>
      <c r="O4730" t="s">
        <v>26444</v>
      </c>
      <c r="P4730" t="s">
        <v>102</v>
      </c>
      <c r="R4730">
        <v>3040035</v>
      </c>
      <c r="T4730" t="s">
        <v>6346</v>
      </c>
      <c r="V4730" t="s">
        <v>26445</v>
      </c>
      <c r="W4730">
        <v>30715</v>
      </c>
    </row>
    <row r="4731" spans="1:23" x14ac:dyDescent="0.25">
      <c r="A4731" t="s">
        <v>26446</v>
      </c>
      <c r="B4731">
        <v>1</v>
      </c>
      <c r="C4731" t="s">
        <v>26447</v>
      </c>
      <c r="F4731" t="s">
        <v>6231</v>
      </c>
      <c r="G4731">
        <v>0</v>
      </c>
      <c r="H4731" t="s">
        <v>30</v>
      </c>
      <c r="I4731" t="s">
        <v>26447</v>
      </c>
      <c r="J4731">
        <v>18829</v>
      </c>
      <c r="K4731">
        <v>0</v>
      </c>
      <c r="L4731" t="s">
        <v>20500</v>
      </c>
      <c r="M4731" t="s">
        <v>13930</v>
      </c>
      <c r="O4731" t="s">
        <v>26448</v>
      </c>
      <c r="P4731" t="s">
        <v>30</v>
      </c>
      <c r="T4731" t="s">
        <v>30</v>
      </c>
    </row>
  </sheetData>
  <phoneticPr fontId="10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58B4E-FC05-44F0-896D-B5E27F4CA9F5}">
  <sheetPr codeName="Sheet19"/>
  <dimension ref="A1"/>
  <sheetViews>
    <sheetView workbookViewId="0">
      <selection activeCell="G31" sqref="G31"/>
    </sheetView>
  </sheetViews>
  <sheetFormatPr defaultRowHeight="15" x14ac:dyDescent="0.25"/>
  <cols>
    <col min="1" max="1" width="10.7109375" bestFit="1" customWidth="1"/>
    <col min="2" max="2" width="15.85546875" bestFit="1" customWidth="1"/>
    <col min="3" max="3" width="11.85546875" bestFit="1" customWidth="1"/>
    <col min="4" max="4" width="22.28515625" bestFit="1" customWidth="1"/>
    <col min="5" max="5" width="7.5703125" bestFit="1" customWidth="1"/>
    <col min="6" max="6" width="10" bestFit="1" customWidth="1"/>
    <col min="7" max="7" width="8.5703125" bestFit="1" customWidth="1"/>
  </cols>
  <sheetData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31309-B00E-4277-BA0D-4B970D24237C}">
  <dimension ref="C2:W242"/>
  <sheetViews>
    <sheetView workbookViewId="0">
      <selection activeCell="L198" sqref="L198:N198"/>
    </sheetView>
  </sheetViews>
  <sheetFormatPr defaultColWidth="8.85546875" defaultRowHeight="15" x14ac:dyDescent="0.25"/>
  <cols>
    <col min="4" max="4" width="26.42578125" customWidth="1"/>
    <col min="5" max="5" width="24.28515625" bestFit="1" customWidth="1"/>
    <col min="6" max="6" width="12.5703125" customWidth="1"/>
    <col min="10" max="10" width="11.5703125" customWidth="1"/>
    <col min="11" max="11" width="15.5703125" customWidth="1"/>
    <col min="12" max="12" width="19.5703125" customWidth="1"/>
    <col min="13" max="13" width="16.5703125" customWidth="1"/>
    <col min="14" max="14" width="23.85546875" customWidth="1"/>
    <col min="17" max="17" width="6.140625" bestFit="1" customWidth="1"/>
    <col min="18" max="18" width="16.28515625" bestFit="1" customWidth="1"/>
    <col min="19" max="19" width="3" bestFit="1" customWidth="1"/>
    <col min="20" max="20" width="17.5703125" bestFit="1" customWidth="1"/>
    <col min="21" max="21" width="22.140625" customWidth="1"/>
  </cols>
  <sheetData>
    <row r="2" spans="3:23" x14ac:dyDescent="0.25">
      <c r="C2" t="s">
        <v>5129</v>
      </c>
      <c r="D2" t="s">
        <v>1064</v>
      </c>
      <c r="E2" t="s">
        <v>1</v>
      </c>
      <c r="F2" t="s">
        <v>2558</v>
      </c>
      <c r="G2" t="s">
        <v>2</v>
      </c>
      <c r="H2" t="s">
        <v>3</v>
      </c>
      <c r="I2" t="s">
        <v>5130</v>
      </c>
      <c r="J2" t="s">
        <v>5131</v>
      </c>
      <c r="K2" t="s">
        <v>5132</v>
      </c>
      <c r="L2" t="s">
        <v>5133</v>
      </c>
      <c r="M2" t="s">
        <v>1070</v>
      </c>
      <c r="N2" t="s">
        <v>1077</v>
      </c>
    </row>
    <row r="3" spans="3:23" x14ac:dyDescent="0.25">
      <c r="D3" t="s">
        <v>1046</v>
      </c>
      <c r="E3" t="s">
        <v>98</v>
      </c>
      <c r="F3" t="s">
        <v>2573</v>
      </c>
      <c r="G3" t="s">
        <v>54</v>
      </c>
      <c r="H3" t="s">
        <v>64</v>
      </c>
      <c r="I3">
        <v>60</v>
      </c>
      <c r="J3" t="s">
        <v>30</v>
      </c>
      <c r="K3" t="str">
        <f>IF(Draft2025[[#This Row],[KEEPER]]="K",_xlfn.IFNA(INDEX(Draft2024[Current Contract],MATCH(Draft2025[[#This Row],[sleeper_id]],Draft2024[sleeper_id],0)),"Undrafted"),"")</f>
        <v/>
      </c>
      <c r="L3" t="str">
        <f>IF(Draft2025[[#This Row],[KEEPER]]="K",Draft2025[[#This Row],[Last Contract]],IF(ISNA(VLOOKUP(Draft2025[[#This Row],[sleeper_id]],Rookies2025[player_id],1,FALSE)),"Auction","Rookie"))</f>
        <v>Auction</v>
      </c>
      <c r="M3">
        <f>2025-Draft2025[[#This Row],[Net Keeper Count]]</f>
        <v>2025</v>
      </c>
      <c r="N3">
        <f>IF(Draft2025[[#This Row],[KEEPER]]="K",1+_xlfn.IFNA(INDEX(Draft2024[Net Keeper Count],MATCH(Draft2025[[#This Row],[PLAYER]],Draft2024[PLAYER],0)),0),0)</f>
        <v>0</v>
      </c>
    </row>
    <row r="4" spans="3:23" x14ac:dyDescent="0.25">
      <c r="D4" t="s">
        <v>1046</v>
      </c>
      <c r="E4" t="s">
        <v>146</v>
      </c>
      <c r="F4" t="s">
        <v>2565</v>
      </c>
      <c r="G4" t="s">
        <v>62</v>
      </c>
      <c r="H4" t="s">
        <v>126</v>
      </c>
      <c r="I4">
        <v>19</v>
      </c>
      <c r="J4" t="s">
        <v>30</v>
      </c>
      <c r="K4" t="str">
        <f>IF(Draft2025[[#This Row],[KEEPER]]="K",_xlfn.IFNA(INDEX(Draft2024[Current Contract],MATCH(Draft2025[[#This Row],[sleeper_id]],Draft2024[sleeper_id],0)),"Undrafted"),"")</f>
        <v/>
      </c>
      <c r="L4" t="str">
        <f>IF(Draft2025[[#This Row],[KEEPER]]="K",Draft2025[[#This Row],[Last Contract]],IF(ISNA(VLOOKUP(Draft2025[[#This Row],[sleeper_id]],Rookies2025[player_id],1,FALSE)),"Auction","Rookie"))</f>
        <v>Auction</v>
      </c>
      <c r="M4">
        <f>2025-Draft2025[[#This Row],[Net Keeper Count]]</f>
        <v>2025</v>
      </c>
      <c r="N4">
        <f>IF(Draft2025[[#This Row],[KEEPER]]="K",1+_xlfn.IFNA(INDEX(Draft2024[Net Keeper Count],MATCH(Draft2025[[#This Row],[PLAYER]],Draft2024[PLAYER],0)),0),0)</f>
        <v>0</v>
      </c>
    </row>
    <row r="5" spans="3:23" x14ac:dyDescent="0.25">
      <c r="D5" t="s">
        <v>1046</v>
      </c>
      <c r="E5" t="s">
        <v>141</v>
      </c>
      <c r="F5" t="s">
        <v>1125</v>
      </c>
      <c r="G5" t="s">
        <v>34</v>
      </c>
      <c r="H5" t="s">
        <v>102</v>
      </c>
      <c r="I5">
        <v>3</v>
      </c>
      <c r="J5" t="s">
        <v>31</v>
      </c>
      <c r="K5" t="str">
        <f>IF(Draft2025[[#This Row],[KEEPER]]="K",_xlfn.IFNA(INDEX(Draft2024[Current Contract],MATCH(Draft2025[[#This Row],[sleeper_id]],Draft2024[sleeper_id],0)),"Undrafted"),"")</f>
        <v>Auction</v>
      </c>
      <c r="L5" s="1" t="s">
        <v>6067</v>
      </c>
      <c r="M5" s="1">
        <v>2025</v>
      </c>
      <c r="N5" s="1">
        <v>0</v>
      </c>
    </row>
    <row r="6" spans="3:23" x14ac:dyDescent="0.25">
      <c r="D6" t="s">
        <v>1046</v>
      </c>
      <c r="E6" t="s">
        <v>280</v>
      </c>
      <c r="F6" t="s">
        <v>2569</v>
      </c>
      <c r="G6" t="s">
        <v>94</v>
      </c>
      <c r="H6" t="s">
        <v>102</v>
      </c>
      <c r="I6">
        <v>13</v>
      </c>
      <c r="J6" t="s">
        <v>31</v>
      </c>
      <c r="K6" t="str">
        <f>IF(Draft2025[[#This Row],[KEEPER]]="K",_xlfn.IFNA(INDEX(Draft2024[Current Contract],MATCH(Draft2025[[#This Row],[sleeper_id]],Draft2024[sleeper_id],0)),"Undrafted"),"")</f>
        <v>Auction</v>
      </c>
      <c r="L6" t="str">
        <f>IF(Draft2025[[#This Row],[KEEPER]]="K",Draft2025[[#This Row],[Last Contract]],IF(ISNA(VLOOKUP(Draft2025[[#This Row],[sleeper_id]],Rookies2025[player_id],1,FALSE)),"Auction","Rookie"))</f>
        <v>Auction</v>
      </c>
      <c r="M6">
        <f>2025-Draft2025[[#This Row],[Net Keeper Count]]</f>
        <v>2023</v>
      </c>
      <c r="N6">
        <f>IF(Draft2025[[#This Row],[KEEPER]]="K",1+_xlfn.IFNA(INDEX(Draft2024[Net Keeper Count],MATCH(Draft2025[[#This Row],[PLAYER]],Draft2024[PLAYER],0)),0),0)</f>
        <v>2</v>
      </c>
    </row>
    <row r="7" spans="3:23" x14ac:dyDescent="0.25">
      <c r="D7" t="s">
        <v>1046</v>
      </c>
      <c r="E7" t="s">
        <v>187</v>
      </c>
      <c r="F7" t="s">
        <v>1259</v>
      </c>
      <c r="G7" t="s">
        <v>2248</v>
      </c>
      <c r="H7" t="s">
        <v>126</v>
      </c>
      <c r="I7">
        <v>25</v>
      </c>
      <c r="J7" t="s">
        <v>31</v>
      </c>
      <c r="K7" t="str">
        <f>IF(Draft2025[[#This Row],[KEEPER]]="K",_xlfn.IFNA(INDEX(Draft2024[Current Contract],MATCH(Draft2025[[#This Row],[sleeper_id]],Draft2024[sleeper_id],0)),"Undrafted"),"")</f>
        <v>Auction</v>
      </c>
      <c r="L7" t="str">
        <f>IF(Draft2025[[#This Row],[KEEPER]]="K",Draft2025[[#This Row],[Last Contract]],IF(ISNA(VLOOKUP(Draft2025[[#This Row],[sleeper_id]],Rookies2025[player_id],1,FALSE)),"Auction","Rookie"))</f>
        <v>Auction</v>
      </c>
      <c r="M7">
        <f>2025-Draft2025[[#This Row],[Net Keeper Count]]</f>
        <v>2024</v>
      </c>
      <c r="N7">
        <f>IF(Draft2025[[#This Row],[KEEPER]]="K",1+_xlfn.IFNA(INDEX(Draft2024[Net Keeper Count],MATCH(Draft2025[[#This Row],[PLAYER]],Draft2024[PLAYER],0)),0),0)</f>
        <v>1</v>
      </c>
    </row>
    <row r="8" spans="3:23" x14ac:dyDescent="0.25">
      <c r="D8" t="s">
        <v>1046</v>
      </c>
      <c r="E8" t="s">
        <v>1115</v>
      </c>
      <c r="F8" t="s">
        <v>1114</v>
      </c>
      <c r="G8" t="s">
        <v>28</v>
      </c>
      <c r="H8" t="s">
        <v>29</v>
      </c>
      <c r="I8">
        <v>6</v>
      </c>
      <c r="J8" t="s">
        <v>31</v>
      </c>
      <c r="K8" t="str">
        <f>IF(Draft2025[[#This Row],[KEEPER]]="K",_xlfn.IFNA(INDEX(Draft2024[Current Contract],MATCH(Draft2025[[#This Row],[sleeper_id]],Draft2024[sleeper_id],0)),"Undrafted"),"")</f>
        <v>Auction</v>
      </c>
      <c r="L8" t="str">
        <f>IF(Draft2025[[#This Row],[KEEPER]]="K",Draft2025[[#This Row],[Last Contract]],IF(ISNA(VLOOKUP(Draft2025[[#This Row],[sleeper_id]],Rookies2025[player_id],1,FALSE)),"Auction","Rookie"))</f>
        <v>Auction</v>
      </c>
      <c r="M8">
        <f>2025-Draft2025[[#This Row],[Net Keeper Count]]</f>
        <v>2023</v>
      </c>
      <c r="N8">
        <f>IF(Draft2025[[#This Row],[KEEPER]]="K",1+_xlfn.IFNA(INDEX(Draft2024[Net Keeper Count],MATCH(Draft2025[[#This Row],[PLAYER]],Draft2024[PLAYER],0)),0),0)</f>
        <v>2</v>
      </c>
    </row>
    <row r="9" spans="3:23" x14ac:dyDescent="0.25">
      <c r="D9" t="s">
        <v>1046</v>
      </c>
      <c r="E9" t="s">
        <v>1103</v>
      </c>
      <c r="F9" t="s">
        <v>1102</v>
      </c>
      <c r="G9" t="s">
        <v>2322</v>
      </c>
      <c r="H9" t="s">
        <v>102</v>
      </c>
      <c r="I9">
        <v>18</v>
      </c>
      <c r="J9" t="s">
        <v>31</v>
      </c>
      <c r="K9" t="str">
        <f>IF(Draft2025[[#This Row],[KEEPER]]="K",_xlfn.IFNA(INDEX(Draft2024[Current Contract],MATCH(Draft2025[[#This Row],[sleeper_id]],Draft2024[sleeper_id],0)),"Undrafted"),"")</f>
        <v>Rookie</v>
      </c>
      <c r="L9" t="str">
        <f>IF(Draft2025[[#This Row],[KEEPER]]="K",Draft2025[[#This Row],[Last Contract]],IF(ISNA(VLOOKUP(Draft2025[[#This Row],[sleeper_id]],Rookies2025[player_id],1,FALSE)),"Auction","Rookie"))</f>
        <v>Rookie</v>
      </c>
      <c r="M9">
        <f>2025-Draft2025[[#This Row],[Net Keeper Count]]</f>
        <v>2024</v>
      </c>
      <c r="N9">
        <f>IF(Draft2025[[#This Row],[KEEPER]]="K",1+_xlfn.IFNA(INDEX(Draft2024[Net Keeper Count],MATCH(Draft2025[[#This Row],[PLAYER]],Draft2024[PLAYER],0)),0),0)</f>
        <v>1</v>
      </c>
      <c r="T9" t="s">
        <v>1008</v>
      </c>
      <c r="U9" t="s">
        <v>2197</v>
      </c>
      <c r="V9" t="s">
        <v>2206</v>
      </c>
      <c r="W9" t="s">
        <v>2207</v>
      </c>
    </row>
    <row r="10" spans="3:23" x14ac:dyDescent="0.25">
      <c r="D10" t="s">
        <v>1046</v>
      </c>
      <c r="E10" t="s">
        <v>1107</v>
      </c>
      <c r="F10" t="s">
        <v>1106</v>
      </c>
      <c r="G10" t="s">
        <v>2233</v>
      </c>
      <c r="H10" t="s">
        <v>126</v>
      </c>
      <c r="I10">
        <v>13</v>
      </c>
      <c r="J10" t="s">
        <v>31</v>
      </c>
      <c r="K10" t="str">
        <f>IF(Draft2025[[#This Row],[KEEPER]]="K",_xlfn.IFNA(INDEX(Draft2024[Current Contract],MATCH(Draft2025[[#This Row],[sleeper_id]],Draft2024[sleeper_id],0)),"Undrafted"),"")</f>
        <v>Rookie</v>
      </c>
      <c r="L10" t="str">
        <f>IF(Draft2025[[#This Row],[KEEPER]]="K",Draft2025[[#This Row],[Last Contract]],IF(ISNA(VLOOKUP(Draft2025[[#This Row],[sleeper_id]],Rookies2025[player_id],1,FALSE)),"Auction","Rookie"))</f>
        <v>Rookie</v>
      </c>
      <c r="M10">
        <f>2025-Draft2025[[#This Row],[Net Keeper Count]]</f>
        <v>2023</v>
      </c>
      <c r="N10">
        <f>IF(Draft2025[[#This Row],[KEEPER]]="K",1+_xlfn.IFNA(INDEX(Draft2024[Net Keeper Count],MATCH(Draft2025[[#This Row],[PLAYER]],Draft2024[PLAYER],0)),0),0)</f>
        <v>2</v>
      </c>
      <c r="T10" t="s">
        <v>6906</v>
      </c>
      <c r="U10" t="s">
        <v>1412</v>
      </c>
      <c r="V10">
        <v>1</v>
      </c>
      <c r="W10" t="s">
        <v>26449</v>
      </c>
    </row>
    <row r="11" spans="3:23" x14ac:dyDescent="0.25">
      <c r="D11" t="s">
        <v>1046</v>
      </c>
      <c r="E11" t="s">
        <v>1109</v>
      </c>
      <c r="F11" t="s">
        <v>1108</v>
      </c>
      <c r="G11" t="s">
        <v>2246</v>
      </c>
      <c r="H11" t="s">
        <v>29</v>
      </c>
      <c r="I11">
        <v>3</v>
      </c>
      <c r="J11" t="s">
        <v>31</v>
      </c>
      <c r="K11" t="str">
        <f>IF(Draft2025[[#This Row],[KEEPER]]="K",_xlfn.IFNA(INDEX(Draft2024[Current Contract],MATCH(Draft2025[[#This Row],[sleeper_id]],Draft2024[sleeper_id],0)),"Undrafted"),"")</f>
        <v>Rookie</v>
      </c>
      <c r="L11" t="str">
        <f>IF(Draft2025[[#This Row],[KEEPER]]="K",Draft2025[[#This Row],[Last Contract]],IF(ISNA(VLOOKUP(Draft2025[[#This Row],[sleeper_id]],Rookies2025[player_id],1,FALSE)),"Auction","Rookie"))</f>
        <v>Rookie</v>
      </c>
      <c r="M11">
        <f>2025-Draft2025[[#This Row],[Net Keeper Count]]</f>
        <v>2019</v>
      </c>
      <c r="N11">
        <f>IF(Draft2025[[#This Row],[KEEPER]]="K",1+_xlfn.IFNA(INDEX(Draft2024[Net Keeper Count],MATCH(Draft2025[[#This Row],[PLAYER]],Draft2024[PLAYER],0)),0),0)</f>
        <v>6</v>
      </c>
      <c r="T11" t="s">
        <v>6010</v>
      </c>
      <c r="U11" t="s">
        <v>222</v>
      </c>
      <c r="V11">
        <v>2</v>
      </c>
      <c r="W11" t="s">
        <v>26449</v>
      </c>
    </row>
    <row r="12" spans="3:23" x14ac:dyDescent="0.25">
      <c r="D12" t="s">
        <v>1046</v>
      </c>
      <c r="E12" t="s">
        <v>1663</v>
      </c>
      <c r="F12" t="s">
        <v>2567</v>
      </c>
      <c r="G12" t="s">
        <v>2208</v>
      </c>
      <c r="H12" t="s">
        <v>102</v>
      </c>
      <c r="I12">
        <v>37</v>
      </c>
      <c r="J12" t="s">
        <v>31</v>
      </c>
      <c r="K12" t="str">
        <f>IF(Draft2025[[#This Row],[KEEPER]]="K",_xlfn.IFNA(INDEX(Draft2024[Current Contract],MATCH(Draft2025[[#This Row],[sleeper_id]],Draft2024[sleeper_id],0)),"Undrafted"),"")</f>
        <v>Rookie</v>
      </c>
      <c r="L12" t="str">
        <f>IF(Draft2025[[#This Row],[KEEPER]]="K",Draft2025[[#This Row],[Last Contract]],IF(ISNA(VLOOKUP(Draft2025[[#This Row],[sleeper_id]],Rookies2025[player_id],1,FALSE)),"Auction","Rookie"))</f>
        <v>Rookie</v>
      </c>
      <c r="M12">
        <f>2025-Draft2025[[#This Row],[Net Keeper Count]]</f>
        <v>2019</v>
      </c>
      <c r="N12">
        <f>IF(Draft2025[[#This Row],[KEEPER]]="K",1+_xlfn.IFNA(INDEX(Draft2024[Net Keeper Count],MATCH(Draft2025[[#This Row],[PLAYER]],Draft2024[PLAYER],0)),0),0)</f>
        <v>6</v>
      </c>
      <c r="T12" t="s">
        <v>26450</v>
      </c>
      <c r="U12" t="s">
        <v>1670</v>
      </c>
      <c r="V12">
        <v>3</v>
      </c>
      <c r="W12" t="s">
        <v>26449</v>
      </c>
    </row>
    <row r="13" spans="3:23" x14ac:dyDescent="0.25">
      <c r="D13" t="s">
        <v>1046</v>
      </c>
      <c r="E13" t="s">
        <v>1942</v>
      </c>
      <c r="F13" t="s">
        <v>2667</v>
      </c>
      <c r="G13" t="s">
        <v>2268</v>
      </c>
      <c r="H13" t="s">
        <v>64</v>
      </c>
      <c r="I13">
        <v>1</v>
      </c>
      <c r="J13" t="s">
        <v>31</v>
      </c>
      <c r="K13" t="str">
        <f>IF(Draft2025[[#This Row],[KEEPER]]="K",_xlfn.IFNA(INDEX(Draft2024[Current Contract],MATCH(Draft2025[[#This Row],[sleeper_id]],Draft2024[sleeper_id],0)),"Undrafted"),"")</f>
        <v>Rookie</v>
      </c>
      <c r="L13" t="str">
        <f>IF(Draft2025[[#This Row],[KEEPER]]="K",Draft2025[[#This Row],[Last Contract]],IF(ISNA(VLOOKUP(Draft2025[[#This Row],[sleeper_id]],Rookies2025[player_id],1,FALSE)),"Auction","Rookie"))</f>
        <v>Rookie</v>
      </c>
      <c r="M13">
        <f>2025-Draft2025[[#This Row],[Net Keeper Count]]</f>
        <v>2022</v>
      </c>
      <c r="N13">
        <f>IF(Draft2025[[#This Row],[KEEPER]]="K",1+_xlfn.IFNA(INDEX(Draft2024[Net Keeper Count],MATCH(Draft2025[[#This Row],[PLAYER]],Draft2024[PLAYER],0)),0),0)</f>
        <v>3</v>
      </c>
      <c r="T13" t="s">
        <v>6678</v>
      </c>
      <c r="U13" t="s">
        <v>1274</v>
      </c>
      <c r="V13">
        <v>4</v>
      </c>
      <c r="W13" t="s">
        <v>26449</v>
      </c>
    </row>
    <row r="14" spans="3:23" x14ac:dyDescent="0.25">
      <c r="D14" t="s">
        <v>1046</v>
      </c>
      <c r="E14" t="s">
        <v>1119</v>
      </c>
      <c r="F14" t="s">
        <v>1118</v>
      </c>
      <c r="G14" t="s">
        <v>2278</v>
      </c>
      <c r="H14" t="s">
        <v>64</v>
      </c>
      <c r="I14">
        <v>39</v>
      </c>
      <c r="J14" t="s">
        <v>31</v>
      </c>
      <c r="K14" t="str">
        <f>IF(Draft2025[[#This Row],[KEEPER]]="K",_xlfn.IFNA(INDEX(Draft2024[Current Contract],MATCH(Draft2025[[#This Row],[sleeper_id]],Draft2024[sleeper_id],0)),"Undrafted"),"")</f>
        <v>Rookie</v>
      </c>
      <c r="L14" t="str">
        <f>IF(Draft2025[[#This Row],[KEEPER]]="K",Draft2025[[#This Row],[Last Contract]],IF(ISNA(VLOOKUP(Draft2025[[#This Row],[sleeper_id]],Rookies2025[player_id],1,FALSE)),"Auction","Rookie"))</f>
        <v>Rookie</v>
      </c>
      <c r="M14">
        <f>2025-Draft2025[[#This Row],[Net Keeper Count]]</f>
        <v>2022</v>
      </c>
      <c r="N14">
        <f>IF(Draft2025[[#This Row],[KEEPER]]="K",1+_xlfn.IFNA(INDEX(Draft2024[Net Keeper Count],MATCH(Draft2025[[#This Row],[PLAYER]],Draft2024[PLAYER],0)),0),0)</f>
        <v>3</v>
      </c>
      <c r="T14" t="s">
        <v>24076</v>
      </c>
      <c r="U14" t="s">
        <v>1503</v>
      </c>
      <c r="V14">
        <v>5</v>
      </c>
    </row>
    <row r="15" spans="3:23" x14ac:dyDescent="0.25">
      <c r="D15" t="s">
        <v>1046</v>
      </c>
      <c r="E15" t="s">
        <v>1124</v>
      </c>
      <c r="F15" t="s">
        <v>1123</v>
      </c>
      <c r="G15" t="s">
        <v>68</v>
      </c>
      <c r="H15" t="s">
        <v>102</v>
      </c>
      <c r="I15">
        <v>5</v>
      </c>
      <c r="J15" t="s">
        <v>31</v>
      </c>
      <c r="K15" t="str">
        <f>IF(Draft2025[[#This Row],[KEEPER]]="K",_xlfn.IFNA(INDEX(Draft2024[Current Contract],MATCH(Draft2025[[#This Row],[sleeper_id]],Draft2024[sleeper_id],0)),"Undrafted"),"")</f>
        <v>Rookie</v>
      </c>
      <c r="L15" t="str">
        <f>IF(Draft2025[[#This Row],[KEEPER]]="K",Draft2025[[#This Row],[Last Contract]],IF(ISNA(VLOOKUP(Draft2025[[#This Row],[sleeper_id]],Rookies2025[player_id],1,FALSE)),"Auction","Rookie"))</f>
        <v>Rookie</v>
      </c>
      <c r="M15">
        <f>2025-Draft2025[[#This Row],[Net Keeper Count]]</f>
        <v>2024</v>
      </c>
      <c r="N15">
        <f>IF(Draft2025[[#This Row],[KEEPER]]="K",1+_xlfn.IFNA(INDEX(Draft2024[Net Keeper Count],MATCH(Draft2025[[#This Row],[PLAYER]],Draft2024[PLAYER],0)),0),0)</f>
        <v>1</v>
      </c>
      <c r="T15" t="s">
        <v>6012</v>
      </c>
      <c r="U15" t="s">
        <v>1516</v>
      </c>
      <c r="V15">
        <v>6</v>
      </c>
      <c r="W15" t="s">
        <v>26449</v>
      </c>
    </row>
    <row r="16" spans="3:23" x14ac:dyDescent="0.25">
      <c r="D16" t="s">
        <v>1046</v>
      </c>
      <c r="E16" t="s">
        <v>1475</v>
      </c>
      <c r="F16" t="s">
        <v>1474</v>
      </c>
      <c r="G16" t="s">
        <v>28</v>
      </c>
      <c r="H16" t="s">
        <v>102</v>
      </c>
      <c r="I16">
        <v>3</v>
      </c>
      <c r="J16" t="s">
        <v>31</v>
      </c>
      <c r="K16" t="str">
        <f>IF(Draft2025[[#This Row],[KEEPER]]="K",_xlfn.IFNA(INDEX(Draft2024[Current Contract],MATCH(Draft2025[[#This Row],[sleeper_id]],Draft2024[sleeper_id],0)),"Undrafted"),"")</f>
        <v>Rookie</v>
      </c>
      <c r="L16" t="str">
        <f>IF(Draft2025[[#This Row],[KEEPER]]="K",Draft2025[[#This Row],[Last Contract]],IF(ISNA(VLOOKUP(Draft2025[[#This Row],[sleeper_id]],Rookies2025[player_id],1,FALSE)),"Auction","Rookie"))</f>
        <v>Rookie</v>
      </c>
      <c r="M16">
        <f>2025-Draft2025[[#This Row],[Net Keeper Count]]</f>
        <v>2022</v>
      </c>
      <c r="N16">
        <f>IF(Draft2025[[#This Row],[KEEPER]]="K",1+_xlfn.IFNA(INDEX(Draft2024[Net Keeper Count],MATCH(Draft2025[[#This Row],[PLAYER]],Draft2024[PLAYER],0)),0),0)</f>
        <v>3</v>
      </c>
      <c r="T16" t="s">
        <v>6560</v>
      </c>
      <c r="U16" t="s">
        <v>119</v>
      </c>
      <c r="V16">
        <v>7</v>
      </c>
      <c r="W16" t="s">
        <v>26449</v>
      </c>
    </row>
    <row r="17" spans="4:23" x14ac:dyDescent="0.25">
      <c r="D17" t="s">
        <v>1046</v>
      </c>
      <c r="E17" t="s">
        <v>1949</v>
      </c>
      <c r="F17" t="s">
        <v>2679</v>
      </c>
      <c r="G17" t="s">
        <v>2229</v>
      </c>
      <c r="H17" t="s">
        <v>64</v>
      </c>
      <c r="I17">
        <v>3</v>
      </c>
      <c r="J17" t="s">
        <v>31</v>
      </c>
      <c r="K17" t="str">
        <f>IF(Draft2025[[#This Row],[KEEPER]]="K",_xlfn.IFNA(INDEX(Draft2024[Current Contract],MATCH(Draft2025[[#This Row],[sleeper_id]],Draft2024[sleeper_id],0)),"Undrafted"),"")</f>
        <v>Rookie</v>
      </c>
      <c r="L17" t="str">
        <f>IF(Draft2025[[#This Row],[KEEPER]]="K",Draft2025[[#This Row],[Last Contract]],IF(ISNA(VLOOKUP(Draft2025[[#This Row],[sleeper_id]],Rookies2025[player_id],1,FALSE)),"Auction","Rookie"))</f>
        <v>Rookie</v>
      </c>
      <c r="M17">
        <f>2025-Draft2025[[#This Row],[Net Keeper Count]]</f>
        <v>2023</v>
      </c>
      <c r="N17">
        <f>IF(Draft2025[[#This Row],[KEEPER]]="K",1+_xlfn.IFNA(INDEX(Draft2024[Net Keeper Count],MATCH(Draft2025[[#This Row],[PLAYER]],Draft2024[PLAYER],0)),0),0)</f>
        <v>2</v>
      </c>
      <c r="T17" t="s">
        <v>6018</v>
      </c>
      <c r="U17" t="s">
        <v>1363</v>
      </c>
      <c r="V17">
        <v>8</v>
      </c>
      <c r="W17" t="s">
        <v>26449</v>
      </c>
    </row>
    <row r="18" spans="4:23" x14ac:dyDescent="0.25">
      <c r="D18" t="s">
        <v>1046</v>
      </c>
      <c r="E18" t="s">
        <v>1132</v>
      </c>
      <c r="F18" t="s">
        <v>1131</v>
      </c>
      <c r="G18" t="s">
        <v>2322</v>
      </c>
      <c r="H18" t="s">
        <v>29</v>
      </c>
      <c r="I18">
        <v>7</v>
      </c>
      <c r="J18" t="s">
        <v>31</v>
      </c>
      <c r="K18" t="str">
        <f>IF(Draft2025[[#This Row],[KEEPER]]="K",_xlfn.IFNA(INDEX(Draft2024[Current Contract],MATCH(Draft2025[[#This Row],[sleeper_id]],Draft2024[sleeper_id],0)),"Undrafted"),"")</f>
        <v>Rookie</v>
      </c>
      <c r="L18" t="str">
        <f>IF(Draft2025[[#This Row],[KEEPER]]="K",Draft2025[[#This Row],[Last Contract]],IF(ISNA(VLOOKUP(Draft2025[[#This Row],[sleeper_id]],Rookies2025[player_id],1,FALSE)),"Auction","Rookie"))</f>
        <v>Rookie</v>
      </c>
      <c r="M18">
        <f>2025-Draft2025[[#This Row],[Net Keeper Count]]</f>
        <v>2021</v>
      </c>
      <c r="N18">
        <f>IF(Draft2025[[#This Row],[KEEPER]]="K",1+_xlfn.IFNA(INDEX(Draft2024[Net Keeper Count],MATCH(Draft2025[[#This Row],[PLAYER]],Draft2024[PLAYER],0)),0),0)</f>
        <v>4</v>
      </c>
      <c r="T18" t="s">
        <v>6017</v>
      </c>
      <c r="U18" t="s">
        <v>141</v>
      </c>
      <c r="V18">
        <v>9</v>
      </c>
      <c r="W18" t="s">
        <v>26449</v>
      </c>
    </row>
    <row r="19" spans="4:23" x14ac:dyDescent="0.25">
      <c r="D19" t="s">
        <v>1046</v>
      </c>
      <c r="E19" t="s">
        <v>1134</v>
      </c>
      <c r="F19" t="s">
        <v>1133</v>
      </c>
      <c r="G19" t="s">
        <v>2241</v>
      </c>
      <c r="H19" t="s">
        <v>64</v>
      </c>
      <c r="I19">
        <v>4</v>
      </c>
      <c r="J19" t="s">
        <v>31</v>
      </c>
      <c r="K19" t="str">
        <f>IF(Draft2025[[#This Row],[KEEPER]]="K",_xlfn.IFNA(INDEX(Draft2024[Current Contract],MATCH(Draft2025[[#This Row],[sleeper_id]],Draft2024[sleeper_id],0)),"Undrafted"),"")</f>
        <v>Rookie</v>
      </c>
      <c r="L19" t="str">
        <f>IF(Draft2025[[#This Row],[KEEPER]]="K",Draft2025[[#This Row],[Last Contract]],IF(ISNA(VLOOKUP(Draft2025[[#This Row],[sleeper_id]],Rookies2025[player_id],1,FALSE)),"Auction","Rookie"))</f>
        <v>Rookie</v>
      </c>
      <c r="M19">
        <f>2025-Draft2025[[#This Row],[Net Keeper Count]]</f>
        <v>2023</v>
      </c>
      <c r="N19">
        <f>IF(Draft2025[[#This Row],[KEEPER]]="K",1+_xlfn.IFNA(INDEX(Draft2024[Net Keeper Count],MATCH(Draft2025[[#This Row],[PLAYER]],Draft2024[PLAYER],0)),0),0)</f>
        <v>2</v>
      </c>
      <c r="T19" t="s">
        <v>6019</v>
      </c>
      <c r="U19" t="s">
        <v>26451</v>
      </c>
      <c r="V19">
        <v>10</v>
      </c>
    </row>
    <row r="20" spans="4:23" x14ac:dyDescent="0.25">
      <c r="D20" t="s">
        <v>1046</v>
      </c>
      <c r="E20" t="s">
        <v>1136</v>
      </c>
      <c r="F20" t="s">
        <v>1135</v>
      </c>
      <c r="G20" t="s">
        <v>2278</v>
      </c>
      <c r="H20" t="s">
        <v>64</v>
      </c>
      <c r="I20">
        <v>6</v>
      </c>
      <c r="J20" t="s">
        <v>31</v>
      </c>
      <c r="K20" t="str">
        <f>IF(Draft2025[[#This Row],[KEEPER]]="K",_xlfn.IFNA(INDEX(Draft2024[Current Contract],MATCH(Draft2025[[#This Row],[sleeper_id]],Draft2024[sleeper_id],0)),"Undrafted"),"")</f>
        <v>Rookie</v>
      </c>
      <c r="L20" t="str">
        <f>IF(Draft2025[[#This Row],[KEEPER]]="K",Draft2025[[#This Row],[Last Contract]],IF(ISNA(VLOOKUP(Draft2025[[#This Row],[sleeper_id]],Rookies2025[player_id],1,FALSE)),"Auction","Rookie"))</f>
        <v>Rookie</v>
      </c>
      <c r="M20">
        <f>2025-Draft2025[[#This Row],[Net Keeper Count]]</f>
        <v>2023</v>
      </c>
      <c r="N20">
        <f>IF(Draft2025[[#This Row],[KEEPER]]="K",1+_xlfn.IFNA(INDEX(Draft2024[Net Keeper Count],MATCH(Draft2025[[#This Row],[PLAYER]],Draft2024[PLAYER],0)),0),0)</f>
        <v>2</v>
      </c>
      <c r="T20" t="s">
        <v>6906</v>
      </c>
      <c r="U20" t="s">
        <v>134</v>
      </c>
      <c r="V20">
        <v>11</v>
      </c>
    </row>
    <row r="21" spans="4:23" x14ac:dyDescent="0.25">
      <c r="D21" t="s">
        <v>1046</v>
      </c>
      <c r="E21" t="s">
        <v>1492</v>
      </c>
      <c r="F21" t="s">
        <v>1491</v>
      </c>
      <c r="G21" t="s">
        <v>2246</v>
      </c>
      <c r="H21" t="s">
        <v>102</v>
      </c>
      <c r="I21">
        <v>1</v>
      </c>
      <c r="J21" t="s">
        <v>31</v>
      </c>
      <c r="K21" t="str">
        <f>IF(Draft2025[[#This Row],[KEEPER]]="K",_xlfn.IFNA(INDEX(Draft2024[Current Contract],MATCH(Draft2025[[#This Row],[sleeper_id]],Draft2024[sleeper_id],0)),"Undrafted"),"")</f>
        <v>Undrafted</v>
      </c>
      <c r="L21" t="str">
        <f>IF(Draft2025[[#This Row],[KEEPER]]="K",Draft2025[[#This Row],[Last Contract]],IF(ISNA(VLOOKUP(Draft2025[[#This Row],[sleeper_id]],Rookies2025[player_id],1,FALSE)),"Auction","Rookie"))</f>
        <v>Undrafted</v>
      </c>
      <c r="M21">
        <f>2025-Draft2025[[#This Row],[Net Keeper Count]]</f>
        <v>2024</v>
      </c>
      <c r="N21">
        <f>IF(Draft2025[[#This Row],[KEEPER]]="K",1+_xlfn.IFNA(INDEX(Draft2024[Net Keeper Count],MATCH(Draft2025[[#This Row],[PLAYER]],Draft2024[PLAYER],0)),0),0)</f>
        <v>1</v>
      </c>
      <c r="T21" t="s">
        <v>6010</v>
      </c>
      <c r="U21" t="s">
        <v>1319</v>
      </c>
      <c r="V21">
        <v>12</v>
      </c>
      <c r="W21" t="s">
        <v>26449</v>
      </c>
    </row>
    <row r="22" spans="4:23" x14ac:dyDescent="0.25">
      <c r="D22" t="s">
        <v>1046</v>
      </c>
      <c r="E22" t="s">
        <v>232</v>
      </c>
      <c r="F22" t="s">
        <v>1476</v>
      </c>
      <c r="G22" t="s">
        <v>2278</v>
      </c>
      <c r="H22" t="s">
        <v>29</v>
      </c>
      <c r="I22">
        <v>1</v>
      </c>
      <c r="J22" t="s">
        <v>31</v>
      </c>
      <c r="K22" t="str">
        <f>IF(Draft2025[[#This Row],[KEEPER]]="K",_xlfn.IFNA(INDEX(Draft2024[Current Contract],MATCH(Draft2025[[#This Row],[sleeper_id]],Draft2024[sleeper_id],0)),"Undrafted"),"")</f>
        <v>Undrafted</v>
      </c>
      <c r="L22" t="str">
        <f>IF(Draft2025[[#This Row],[KEEPER]]="K",Draft2025[[#This Row],[Last Contract]],IF(ISNA(VLOOKUP(Draft2025[[#This Row],[sleeper_id]],Rookies2025[player_id],1,FALSE)),"Auction","Rookie"))</f>
        <v>Undrafted</v>
      </c>
      <c r="M22">
        <f>2025-Draft2025[[#This Row],[Net Keeper Count]]</f>
        <v>2024</v>
      </c>
      <c r="N22">
        <f>IF(Draft2025[[#This Row],[KEEPER]]="K",1+_xlfn.IFNA(INDEX(Draft2024[Net Keeper Count],MATCH(Draft2025[[#This Row],[PLAYER]],Draft2024[PLAYER],0)),0),0)</f>
        <v>1</v>
      </c>
      <c r="T22" t="s">
        <v>26450</v>
      </c>
      <c r="U22" t="s">
        <v>26451</v>
      </c>
      <c r="V22">
        <v>13</v>
      </c>
    </row>
    <row r="23" spans="4:23" x14ac:dyDescent="0.25">
      <c r="D23" t="s">
        <v>1046</v>
      </c>
      <c r="E23" t="s">
        <v>1113</v>
      </c>
      <c r="F23" t="s">
        <v>1112</v>
      </c>
      <c r="G23" t="s">
        <v>2219</v>
      </c>
      <c r="H23" t="s">
        <v>102</v>
      </c>
      <c r="I23">
        <v>4</v>
      </c>
      <c r="J23" t="s">
        <v>19</v>
      </c>
      <c r="K23" t="str">
        <f>IF(Draft2025[[#This Row],[KEEPER]]="K",_xlfn.IFNA(INDEX(Draft2024[Current Contract],MATCH(Draft2025[[#This Row],[sleeper_id]],Draft2024[sleeper_id],0)),"Undrafted"),"")</f>
        <v/>
      </c>
      <c r="L23" t="str">
        <f>IF(Draft2025[[#This Row],[KEEPER]]="K",Draft2025[[#This Row],[Last Contract]],IF(ISNA(VLOOKUP(Draft2025[[#This Row],[sleeper_id]],Rookies2025[player_id],1,FALSE)),"Auction","Rookie"))</f>
        <v>Rookie</v>
      </c>
      <c r="M23">
        <f>2025-Draft2025[[#This Row],[Net Keeper Count]]</f>
        <v>2025</v>
      </c>
      <c r="N23">
        <f>IF(Draft2025[[#This Row],[KEEPER]]="K",1+_xlfn.IFNA(INDEX(Draft2024[Net Keeper Count],MATCH(Draft2025[[#This Row],[PLAYER]],Draft2024[PLAYER],0)),0),0)</f>
        <v>0</v>
      </c>
      <c r="T23" t="s">
        <v>6678</v>
      </c>
      <c r="U23" t="s">
        <v>1471</v>
      </c>
      <c r="V23">
        <v>14</v>
      </c>
      <c r="W23" t="s">
        <v>26449</v>
      </c>
    </row>
    <row r="24" spans="4:23" x14ac:dyDescent="0.25">
      <c r="D24" t="s">
        <v>1046</v>
      </c>
      <c r="E24" t="s">
        <v>1122</v>
      </c>
      <c r="F24" t="s">
        <v>1121</v>
      </c>
      <c r="G24" t="s">
        <v>2248</v>
      </c>
      <c r="H24" t="s">
        <v>64</v>
      </c>
      <c r="I24">
        <v>5</v>
      </c>
      <c r="J24" t="s">
        <v>19</v>
      </c>
      <c r="K24" t="str">
        <f>IF(Draft2025[[#This Row],[KEEPER]]="K",_xlfn.IFNA(INDEX(Draft2024[Current Contract],MATCH(Draft2025[[#This Row],[sleeper_id]],Draft2024[sleeper_id],0)),"Undrafted"),"")</f>
        <v/>
      </c>
      <c r="L24" t="str">
        <f>IF(Draft2025[[#This Row],[KEEPER]]="K",Draft2025[[#This Row],[Last Contract]],IF(ISNA(VLOOKUP(Draft2025[[#This Row],[sleeper_id]],Rookies2025[player_id],1,FALSE)),"Auction","Rookie"))</f>
        <v>Rookie</v>
      </c>
      <c r="M24">
        <f>2025-Draft2025[[#This Row],[Net Keeper Count]]</f>
        <v>2025</v>
      </c>
      <c r="N24">
        <f>IF(Draft2025[[#This Row],[KEEPER]]="K",1+_xlfn.IFNA(INDEX(Draft2024[Net Keeper Count],MATCH(Draft2025[[#This Row],[PLAYER]],Draft2024[PLAYER],0)),0),0)</f>
        <v>0</v>
      </c>
      <c r="T24" t="s">
        <v>24076</v>
      </c>
      <c r="U24" t="s">
        <v>26451</v>
      </c>
      <c r="V24">
        <v>15</v>
      </c>
    </row>
    <row r="25" spans="4:23" x14ac:dyDescent="0.25">
      <c r="D25" t="s">
        <v>1046</v>
      </c>
      <c r="E25" t="s">
        <v>1128</v>
      </c>
      <c r="F25" t="s">
        <v>1127</v>
      </c>
      <c r="G25" t="s">
        <v>72</v>
      </c>
      <c r="H25" t="s">
        <v>126</v>
      </c>
      <c r="I25">
        <v>3</v>
      </c>
      <c r="J25" t="s">
        <v>19</v>
      </c>
      <c r="K25" t="str">
        <f>IF(Draft2025[[#This Row],[KEEPER]]="K",_xlfn.IFNA(INDEX(Draft2024[Current Contract],MATCH(Draft2025[[#This Row],[sleeper_id]],Draft2024[sleeper_id],0)),"Undrafted"),"")</f>
        <v/>
      </c>
      <c r="L25" t="str">
        <f>IF(Draft2025[[#This Row],[KEEPER]]="K",Draft2025[[#This Row],[Last Contract]],IF(ISNA(VLOOKUP(Draft2025[[#This Row],[sleeper_id]],Rookies2025[player_id],1,FALSE)),"Auction","Rookie"))</f>
        <v>Rookie</v>
      </c>
      <c r="M25">
        <f>2025-Draft2025[[#This Row],[Net Keeper Count]]</f>
        <v>2025</v>
      </c>
      <c r="N25">
        <f>IF(Draft2025[[#This Row],[KEEPER]]="K",1+_xlfn.IFNA(INDEX(Draft2024[Net Keeper Count],MATCH(Draft2025[[#This Row],[PLAYER]],Draft2024[PLAYER],0)),0),0)</f>
        <v>0</v>
      </c>
      <c r="T25" t="s">
        <v>6012</v>
      </c>
      <c r="U25" t="s">
        <v>1514</v>
      </c>
      <c r="V25">
        <v>16</v>
      </c>
      <c r="W25" t="s">
        <v>26449</v>
      </c>
    </row>
    <row r="26" spans="4:23" x14ac:dyDescent="0.25">
      <c r="D26" t="s">
        <v>1046</v>
      </c>
      <c r="E26" t="s">
        <v>1130</v>
      </c>
      <c r="F26" t="s">
        <v>1129</v>
      </c>
      <c r="G26" t="s">
        <v>2278</v>
      </c>
      <c r="H26" t="s">
        <v>102</v>
      </c>
      <c r="I26">
        <v>2</v>
      </c>
      <c r="J26" t="s">
        <v>19</v>
      </c>
      <c r="K26" t="str">
        <f>IF(Draft2025[[#This Row],[KEEPER]]="K",_xlfn.IFNA(INDEX(Draft2024[Current Contract],MATCH(Draft2025[[#This Row],[sleeper_id]],Draft2024[sleeper_id],0)),"Undrafted"),"")</f>
        <v/>
      </c>
      <c r="L26" t="str">
        <f>IF(Draft2025[[#This Row],[KEEPER]]="K",Draft2025[[#This Row],[Last Contract]],IF(ISNA(VLOOKUP(Draft2025[[#This Row],[sleeper_id]],Rookies2025[player_id],1,FALSE)),"Auction","Rookie"))</f>
        <v>Rookie</v>
      </c>
      <c r="M26">
        <f>2025-Draft2025[[#This Row],[Net Keeper Count]]</f>
        <v>2025</v>
      </c>
      <c r="N26">
        <f>IF(Draft2025[[#This Row],[KEEPER]]="K",1+_xlfn.IFNA(INDEX(Draft2024[Net Keeper Count],MATCH(Draft2025[[#This Row],[PLAYER]],Draft2024[PLAYER],0)),0),0)</f>
        <v>0</v>
      </c>
      <c r="T26" t="s">
        <v>6560</v>
      </c>
      <c r="U26" t="s">
        <v>98</v>
      </c>
      <c r="V26">
        <v>17</v>
      </c>
    </row>
    <row r="27" spans="4:23" x14ac:dyDescent="0.25">
      <c r="D27" t="s">
        <v>1060</v>
      </c>
      <c r="E27" t="s">
        <v>1375</v>
      </c>
      <c r="F27" t="s">
        <v>1374</v>
      </c>
      <c r="G27" t="s">
        <v>94</v>
      </c>
      <c r="H27" t="s">
        <v>64</v>
      </c>
      <c r="I27">
        <v>6</v>
      </c>
      <c r="J27" t="s">
        <v>30</v>
      </c>
      <c r="K27" t="str">
        <f>IF(Draft2025[[#This Row],[KEEPER]]="K",_xlfn.IFNA(INDEX(Draft2024[Current Contract],MATCH(Draft2025[[#This Row],[sleeper_id]],Draft2024[sleeper_id],0)),"Undrafted"),"")</f>
        <v/>
      </c>
      <c r="L27" t="str">
        <f>IF(Draft2025[[#This Row],[KEEPER]]="K",Draft2025[[#This Row],[Last Contract]],IF(ISNA(VLOOKUP(Draft2025[[#This Row],[sleeper_id]],Rookies2025[player_id],1,FALSE)),"Auction","Rookie"))</f>
        <v>Auction</v>
      </c>
      <c r="M27">
        <f>2025-Draft2025[[#This Row],[Net Keeper Count]]</f>
        <v>2025</v>
      </c>
      <c r="N27">
        <f>IF(Draft2025[[#This Row],[KEEPER]]="K",1+_xlfn.IFNA(INDEX(Draft2024[Net Keeper Count],MATCH(Draft2025[[#This Row],[PLAYER]],Draft2024[PLAYER],0)),0),0)</f>
        <v>0</v>
      </c>
      <c r="T27" t="s">
        <v>6018</v>
      </c>
      <c r="U27" t="s">
        <v>1552</v>
      </c>
      <c r="V27">
        <v>18</v>
      </c>
    </row>
    <row r="28" spans="4:23" x14ac:dyDescent="0.25">
      <c r="D28" t="s">
        <v>1060</v>
      </c>
      <c r="E28" t="s">
        <v>1172</v>
      </c>
      <c r="F28" t="s">
        <v>1171</v>
      </c>
      <c r="G28" t="s">
        <v>2209</v>
      </c>
      <c r="H28" t="s">
        <v>64</v>
      </c>
      <c r="I28">
        <v>12</v>
      </c>
      <c r="J28" t="s">
        <v>30</v>
      </c>
      <c r="K28" t="str">
        <f>IF(Draft2025[[#This Row],[KEEPER]]="K",_xlfn.IFNA(INDEX(Draft2024[Current Contract],MATCH(Draft2025[[#This Row],[sleeper_id]],Draft2024[sleeper_id],0)),"Undrafted"),"")</f>
        <v/>
      </c>
      <c r="L28" t="str">
        <f>IF(Draft2025[[#This Row],[KEEPER]]="K",Draft2025[[#This Row],[Last Contract]],IF(ISNA(VLOOKUP(Draft2025[[#This Row],[sleeper_id]],Rookies2025[player_id],1,FALSE)),"Auction","Rookie"))</f>
        <v>Auction</v>
      </c>
      <c r="M28">
        <f>2025-Draft2025[[#This Row],[Net Keeper Count]]</f>
        <v>2025</v>
      </c>
      <c r="N28">
        <f>IF(Draft2025[[#This Row],[KEEPER]]="K",1+_xlfn.IFNA(INDEX(Draft2024[Net Keeper Count],MATCH(Draft2025[[#This Row],[PLAYER]],Draft2024[PLAYER],0)),0),0)</f>
        <v>0</v>
      </c>
      <c r="T28" t="s">
        <v>6017</v>
      </c>
      <c r="U28" t="s">
        <v>26451</v>
      </c>
      <c r="V28">
        <v>18</v>
      </c>
    </row>
    <row r="29" spans="4:23" x14ac:dyDescent="0.25">
      <c r="D29" t="s">
        <v>1060</v>
      </c>
      <c r="E29" t="s">
        <v>26452</v>
      </c>
      <c r="F29" t="s">
        <v>1178</v>
      </c>
      <c r="G29" t="s">
        <v>62</v>
      </c>
      <c r="H29" t="s">
        <v>102</v>
      </c>
      <c r="I29">
        <v>1</v>
      </c>
      <c r="J29" t="s">
        <v>30</v>
      </c>
      <c r="K29" t="str">
        <f>IF(Draft2025[[#This Row],[KEEPER]]="K",_xlfn.IFNA(INDEX(Draft2024[Current Contract],MATCH(Draft2025[[#This Row],[sleeper_id]],Draft2024[sleeper_id],0)),"Undrafted"),"")</f>
        <v/>
      </c>
      <c r="L29" t="str">
        <f>IF(Draft2025[[#This Row],[KEEPER]]="K",Draft2025[[#This Row],[Last Contract]],IF(ISNA(VLOOKUP(Draft2025[[#This Row],[sleeper_id]],Rookies2025[player_id],1,FALSE)),"Auction","Rookie"))</f>
        <v>Auction</v>
      </c>
      <c r="M29">
        <f>2025-Draft2025[[#This Row],[Net Keeper Count]]</f>
        <v>2025</v>
      </c>
      <c r="N29">
        <f>IF(Draft2025[[#This Row],[KEEPER]]="K",1+_xlfn.IFNA(INDEX(Draft2024[Net Keeper Count],MATCH(Draft2025[[#This Row],[PLAYER]],Draft2024[PLAYER],0)),0),0)</f>
        <v>0</v>
      </c>
      <c r="T29" t="s">
        <v>6019</v>
      </c>
      <c r="U29" t="s">
        <v>26451</v>
      </c>
      <c r="V29">
        <v>20</v>
      </c>
    </row>
    <row r="30" spans="4:23" x14ac:dyDescent="0.25">
      <c r="D30" t="s">
        <v>1060</v>
      </c>
      <c r="E30" t="s">
        <v>1184</v>
      </c>
      <c r="F30" t="s">
        <v>1183</v>
      </c>
      <c r="G30" t="s">
        <v>34</v>
      </c>
      <c r="H30" t="s">
        <v>64</v>
      </c>
      <c r="I30">
        <v>3</v>
      </c>
      <c r="J30" t="s">
        <v>30</v>
      </c>
      <c r="K30" t="str">
        <f>IF(Draft2025[[#This Row],[KEEPER]]="K",_xlfn.IFNA(INDEX(Draft2024[Current Contract],MATCH(Draft2025[[#This Row],[sleeper_id]],Draft2024[sleeper_id],0)),"Undrafted"),"")</f>
        <v/>
      </c>
      <c r="L30" t="str">
        <f>IF(Draft2025[[#This Row],[KEEPER]]="K",Draft2025[[#This Row],[Last Contract]],IF(ISNA(VLOOKUP(Draft2025[[#This Row],[sleeper_id]],Rookies2025[player_id],1,FALSE)),"Auction","Rookie"))</f>
        <v>Auction</v>
      </c>
      <c r="M30">
        <f>2025-Draft2025[[#This Row],[Net Keeper Count]]</f>
        <v>2025</v>
      </c>
      <c r="N30">
        <f>IF(Draft2025[[#This Row],[KEEPER]]="K",1+_xlfn.IFNA(INDEX(Draft2024[Net Keeper Count],MATCH(Draft2025[[#This Row],[PLAYER]],Draft2024[PLAYER],0)),0),0)</f>
        <v>0</v>
      </c>
    </row>
    <row r="31" spans="4:23" x14ac:dyDescent="0.25">
      <c r="D31" t="s">
        <v>1060</v>
      </c>
      <c r="E31" t="s">
        <v>1182</v>
      </c>
      <c r="F31" t="s">
        <v>1181</v>
      </c>
      <c r="G31" t="s">
        <v>70</v>
      </c>
      <c r="H31" t="s">
        <v>102</v>
      </c>
      <c r="I31">
        <v>1</v>
      </c>
      <c r="J31" t="s">
        <v>30</v>
      </c>
      <c r="K31" t="str">
        <f>IF(Draft2025[[#This Row],[KEEPER]]="K",_xlfn.IFNA(INDEX(Draft2024[Current Contract],MATCH(Draft2025[[#This Row],[sleeper_id]],Draft2024[sleeper_id],0)),"Undrafted"),"")</f>
        <v/>
      </c>
      <c r="L31" t="str">
        <f>IF(Draft2025[[#This Row],[KEEPER]]="K",Draft2025[[#This Row],[Last Contract]],IF(ISNA(VLOOKUP(Draft2025[[#This Row],[sleeper_id]],Rookies2025[player_id],1,FALSE)),"Auction","Rookie"))</f>
        <v>Auction</v>
      </c>
      <c r="M31">
        <f>2025-Draft2025[[#This Row],[Net Keeper Count]]</f>
        <v>2025</v>
      </c>
      <c r="N31">
        <f>IF(Draft2025[[#This Row],[KEEPER]]="K",1+_xlfn.IFNA(INDEX(Draft2024[Net Keeper Count],MATCH(Draft2025[[#This Row],[PLAYER]],Draft2024[PLAYER],0)),0),0)</f>
        <v>0</v>
      </c>
    </row>
    <row r="32" spans="4:23" x14ac:dyDescent="0.25">
      <c r="D32" t="s">
        <v>1060</v>
      </c>
      <c r="E32" t="s">
        <v>249</v>
      </c>
      <c r="F32" t="s">
        <v>2562</v>
      </c>
      <c r="G32" t="s">
        <v>2233</v>
      </c>
      <c r="H32" t="s">
        <v>29</v>
      </c>
      <c r="I32">
        <v>40</v>
      </c>
      <c r="J32" t="s">
        <v>30</v>
      </c>
      <c r="K32" t="str">
        <f>IF(Draft2025[[#This Row],[KEEPER]]="K",_xlfn.IFNA(INDEX(Draft2024[Current Contract],MATCH(Draft2025[[#This Row],[sleeper_id]],Draft2024[sleeper_id],0)),"Undrafted"),"")</f>
        <v/>
      </c>
      <c r="L32" t="str">
        <f>IF(Draft2025[[#This Row],[KEEPER]]="K",Draft2025[[#This Row],[Last Contract]],IF(ISNA(VLOOKUP(Draft2025[[#This Row],[sleeper_id]],Rookies2025[player_id],1,FALSE)),"Auction","Rookie"))</f>
        <v>Auction</v>
      </c>
      <c r="M32">
        <f>2025-Draft2025[[#This Row],[Net Keeper Count]]</f>
        <v>2025</v>
      </c>
      <c r="N32">
        <f>IF(Draft2025[[#This Row],[KEEPER]]="K",1+_xlfn.IFNA(INDEX(Draft2024[Net Keeper Count],MATCH(Draft2025[[#This Row],[PLAYER]],Draft2024[PLAYER],0)),0),0)</f>
        <v>0</v>
      </c>
    </row>
    <row r="33" spans="4:14" x14ac:dyDescent="0.25">
      <c r="D33" t="s">
        <v>1060</v>
      </c>
      <c r="E33" t="s">
        <v>119</v>
      </c>
      <c r="F33" t="s">
        <v>2560</v>
      </c>
      <c r="G33" t="s">
        <v>68</v>
      </c>
      <c r="H33" t="s">
        <v>64</v>
      </c>
      <c r="I33">
        <v>97</v>
      </c>
      <c r="J33" t="s">
        <v>31</v>
      </c>
      <c r="K33" t="str">
        <f>IF(Draft2025[[#This Row],[KEEPER]]="K",_xlfn.IFNA(INDEX(Draft2024[Current Contract],MATCH(Draft2025[[#This Row],[sleeper_id]],Draft2024[sleeper_id],0)),"Undrafted"),"")</f>
        <v>Auction</v>
      </c>
      <c r="L33" s="1" t="s">
        <v>6067</v>
      </c>
      <c r="M33" s="1">
        <v>2025</v>
      </c>
      <c r="N33" s="1">
        <v>0</v>
      </c>
    </row>
    <row r="34" spans="4:14" x14ac:dyDescent="0.25">
      <c r="D34" t="s">
        <v>1060</v>
      </c>
      <c r="E34" t="s">
        <v>1658</v>
      </c>
      <c r="F34" t="s">
        <v>2691</v>
      </c>
      <c r="G34" t="s">
        <v>2219</v>
      </c>
      <c r="H34" t="s">
        <v>64</v>
      </c>
      <c r="I34">
        <v>1</v>
      </c>
      <c r="J34" t="s">
        <v>31</v>
      </c>
      <c r="K34" t="str">
        <f>IF(Draft2025[[#This Row],[KEEPER]]="K",_xlfn.IFNA(INDEX(Draft2024[Current Contract],MATCH(Draft2025[[#This Row],[sleeper_id]],Draft2024[sleeper_id],0)),"Undrafted"),"")</f>
        <v>Auction</v>
      </c>
      <c r="L34" t="str">
        <f>IF(Draft2025[[#This Row],[KEEPER]]="K",Draft2025[[#This Row],[Last Contract]],IF(ISNA(VLOOKUP(Draft2025[[#This Row],[sleeper_id]],Rookies2025[player_id],1,FALSE)),"Auction","Rookie"))</f>
        <v>Auction</v>
      </c>
      <c r="M34">
        <f>2025-Draft2025[[#This Row],[Net Keeper Count]]</f>
        <v>2024</v>
      </c>
      <c r="N34">
        <f>IF(Draft2025[[#This Row],[KEEPER]]="K",1+_xlfn.IFNA(INDEX(Draft2024[Net Keeper Count],MATCH(Draft2025[[#This Row],[PLAYER]],Draft2024[PLAYER],0)),0),0)</f>
        <v>1</v>
      </c>
    </row>
    <row r="35" spans="4:14" x14ac:dyDescent="0.25">
      <c r="D35" t="s">
        <v>1060</v>
      </c>
      <c r="E35" t="s">
        <v>1157</v>
      </c>
      <c r="F35" t="s">
        <v>1156</v>
      </c>
      <c r="G35" t="s">
        <v>2244</v>
      </c>
      <c r="H35" t="s">
        <v>102</v>
      </c>
      <c r="I35">
        <v>3</v>
      </c>
      <c r="J35" t="s">
        <v>31</v>
      </c>
      <c r="K35" t="str">
        <f>IF(Draft2025[[#This Row],[KEEPER]]="K",_xlfn.IFNA(INDEX(Draft2024[Current Contract],MATCH(Draft2025[[#This Row],[sleeper_id]],Draft2024[sleeper_id],0)),"Undrafted"),"")</f>
        <v>Auction</v>
      </c>
      <c r="L35" t="str">
        <f>IF(Draft2025[[#This Row],[KEEPER]]="K",Draft2025[[#This Row],[Last Contract]],IF(ISNA(VLOOKUP(Draft2025[[#This Row],[sleeper_id]],Rookies2025[player_id],1,FALSE)),"Auction","Rookie"))</f>
        <v>Auction</v>
      </c>
      <c r="M35">
        <f>2025-Draft2025[[#This Row],[Net Keeper Count]]</f>
        <v>2024</v>
      </c>
      <c r="N35">
        <f>IF(Draft2025[[#This Row],[KEEPER]]="K",1+_xlfn.IFNA(INDEX(Draft2024[Net Keeper Count],MATCH(Draft2025[[#This Row],[PLAYER]],Draft2024[PLAYER],0)),0),0)</f>
        <v>1</v>
      </c>
    </row>
    <row r="36" spans="4:14" x14ac:dyDescent="0.25">
      <c r="D36" t="s">
        <v>1060</v>
      </c>
      <c r="E36" t="s">
        <v>1165</v>
      </c>
      <c r="F36" t="s">
        <v>1164</v>
      </c>
      <c r="G36" t="s">
        <v>159</v>
      </c>
      <c r="H36" t="s">
        <v>102</v>
      </c>
      <c r="I36">
        <v>26</v>
      </c>
      <c r="J36" t="s">
        <v>31</v>
      </c>
      <c r="K36" t="str">
        <f>IF(Draft2025[[#This Row],[KEEPER]]="K",_xlfn.IFNA(INDEX(Draft2024[Current Contract],MATCH(Draft2025[[#This Row],[sleeper_id]],Draft2024[sleeper_id],0)),"Undrafted"),"")</f>
        <v>Rookie</v>
      </c>
      <c r="L36" t="str">
        <f>IF(Draft2025[[#This Row],[KEEPER]]="K",Draft2025[[#This Row],[Last Contract]],IF(ISNA(VLOOKUP(Draft2025[[#This Row],[sleeper_id]],Rookies2025[player_id],1,FALSE)),"Auction","Rookie"))</f>
        <v>Rookie</v>
      </c>
      <c r="M36">
        <f>2025-Draft2025[[#This Row],[Net Keeper Count]]</f>
        <v>2022</v>
      </c>
      <c r="N36">
        <f>IF(Draft2025[[#This Row],[KEEPER]]="K",1+_xlfn.IFNA(INDEX(Draft2024[Net Keeper Count],MATCH(Draft2025[[#This Row],[PLAYER]],Draft2024[PLAYER],0)),0),0)</f>
        <v>3</v>
      </c>
    </row>
    <row r="37" spans="4:14" x14ac:dyDescent="0.25">
      <c r="D37" t="s">
        <v>1060</v>
      </c>
      <c r="E37" t="s">
        <v>2372</v>
      </c>
      <c r="F37" t="s">
        <v>2725</v>
      </c>
      <c r="G37" t="s">
        <v>68</v>
      </c>
      <c r="H37" t="s">
        <v>64</v>
      </c>
      <c r="I37">
        <v>2</v>
      </c>
      <c r="J37" t="s">
        <v>31</v>
      </c>
      <c r="K37" t="str">
        <f>IF(Draft2025[[#This Row],[KEEPER]]="K",_xlfn.IFNA(INDEX(Draft2024[Current Contract],MATCH(Draft2025[[#This Row],[sleeper_id]],Draft2024[sleeper_id],0)),"Undrafted"),"")</f>
        <v>Rookie</v>
      </c>
      <c r="L37" t="str">
        <f>IF(Draft2025[[#This Row],[KEEPER]]="K",Draft2025[[#This Row],[Last Contract]],IF(ISNA(VLOOKUP(Draft2025[[#This Row],[sleeper_id]],Rookies2025[player_id],1,FALSE)),"Auction","Rookie"))</f>
        <v>Rookie</v>
      </c>
      <c r="M37">
        <f>2025-Draft2025[[#This Row],[Net Keeper Count]]</f>
        <v>2024</v>
      </c>
      <c r="N37">
        <f>IF(Draft2025[[#This Row],[KEEPER]]="K",1+_xlfn.IFNA(INDEX(Draft2024[Net Keeper Count],MATCH(Draft2025[[#This Row],[PLAYER]],Draft2024[PLAYER],0)),0),0)</f>
        <v>1</v>
      </c>
    </row>
    <row r="38" spans="4:14" x14ac:dyDescent="0.25">
      <c r="D38" t="s">
        <v>1060</v>
      </c>
      <c r="E38" t="s">
        <v>1170</v>
      </c>
      <c r="F38" t="s">
        <v>1169</v>
      </c>
      <c r="G38" t="s">
        <v>28</v>
      </c>
      <c r="H38" t="s">
        <v>102</v>
      </c>
      <c r="I38">
        <v>6</v>
      </c>
      <c r="J38" t="s">
        <v>31</v>
      </c>
      <c r="K38" t="str">
        <f>IF(Draft2025[[#This Row],[KEEPER]]="K",_xlfn.IFNA(INDEX(Draft2024[Current Contract],MATCH(Draft2025[[#This Row],[sleeper_id]],Draft2024[sleeper_id],0)),"Undrafted"),"")</f>
        <v>Rookie</v>
      </c>
      <c r="L38" t="str">
        <f>IF(Draft2025[[#This Row],[KEEPER]]="K",Draft2025[[#This Row],[Last Contract]],IF(ISNA(VLOOKUP(Draft2025[[#This Row],[sleeper_id]],Rookies2025[player_id],1,FALSE)),"Auction","Rookie"))</f>
        <v>Rookie</v>
      </c>
      <c r="M38">
        <f>2025-Draft2025[[#This Row],[Net Keeper Count]]</f>
        <v>2023</v>
      </c>
      <c r="N38">
        <f>IF(Draft2025[[#This Row],[KEEPER]]="K",1+_xlfn.IFNA(INDEX(Draft2024[Net Keeper Count],MATCH(Draft2025[[#This Row],[PLAYER]],Draft2024[PLAYER],0)),0),0)</f>
        <v>2</v>
      </c>
    </row>
    <row r="39" spans="4:14" x14ac:dyDescent="0.25">
      <c r="D39" t="s">
        <v>1060</v>
      </c>
      <c r="E39" t="s">
        <v>1613</v>
      </c>
      <c r="F39" t="s">
        <v>2563</v>
      </c>
      <c r="G39" t="s">
        <v>2209</v>
      </c>
      <c r="H39" t="s">
        <v>102</v>
      </c>
      <c r="I39">
        <v>73</v>
      </c>
      <c r="J39" t="s">
        <v>31</v>
      </c>
      <c r="K39" t="str">
        <f>IF(Draft2025[[#This Row],[KEEPER]]="K",_xlfn.IFNA(INDEX(Draft2024[Current Contract],MATCH(Draft2025[[#This Row],[sleeper_id]],Draft2024[sleeper_id],0)),"Undrafted"),"")</f>
        <v>Rookie</v>
      </c>
      <c r="L39" t="str">
        <f>IF(Draft2025[[#This Row],[KEEPER]]="K",Draft2025[[#This Row],[Last Contract]],IF(ISNA(VLOOKUP(Draft2025[[#This Row],[sleeper_id]],Rookies2025[player_id],1,FALSE)),"Auction","Rookie"))</f>
        <v>Rookie</v>
      </c>
      <c r="M39">
        <f>2025-Draft2025[[#This Row],[Net Keeper Count]]</f>
        <v>2020</v>
      </c>
      <c r="N39">
        <f>IF(Draft2025[[#This Row],[KEEPER]]="K",1+_xlfn.IFNA(INDEX(Draft2024[Net Keeper Count],MATCH(Draft2025[[#This Row],[PLAYER]],Draft2024[PLAYER],0)),0),0)</f>
        <v>5</v>
      </c>
    </row>
    <row r="40" spans="4:14" x14ac:dyDescent="0.25">
      <c r="D40" t="s">
        <v>1060</v>
      </c>
      <c r="E40" t="s">
        <v>1177</v>
      </c>
      <c r="F40" t="s">
        <v>1176</v>
      </c>
      <c r="G40" t="s">
        <v>2233</v>
      </c>
      <c r="H40" t="s">
        <v>102</v>
      </c>
      <c r="I40">
        <v>3</v>
      </c>
      <c r="J40" t="s">
        <v>31</v>
      </c>
      <c r="K40" t="str">
        <f>IF(Draft2025[[#This Row],[KEEPER]]="K",_xlfn.IFNA(INDEX(Draft2024[Current Contract],MATCH(Draft2025[[#This Row],[sleeper_id]],Draft2024[sleeper_id],0)),"Undrafted"),"")</f>
        <v>Rookie</v>
      </c>
      <c r="L40" t="str">
        <f>IF(Draft2025[[#This Row],[KEEPER]]="K",Draft2025[[#This Row],[Last Contract]],IF(ISNA(VLOOKUP(Draft2025[[#This Row],[sleeper_id]],Rookies2025[player_id],1,FALSE)),"Auction","Rookie"))</f>
        <v>Rookie</v>
      </c>
      <c r="M40">
        <f>2025-Draft2025[[#This Row],[Net Keeper Count]]</f>
        <v>2022</v>
      </c>
      <c r="N40">
        <f>IF(Draft2025[[#This Row],[KEEPER]]="K",1+_xlfn.IFNA(INDEX(Draft2024[Net Keeper Count],MATCH(Draft2025[[#This Row],[PLAYER]],Draft2024[PLAYER],0)),0),0)</f>
        <v>3</v>
      </c>
    </row>
    <row r="41" spans="4:14" x14ac:dyDescent="0.25">
      <c r="D41" t="s">
        <v>1060</v>
      </c>
      <c r="E41" t="s">
        <v>1186</v>
      </c>
      <c r="F41" t="s">
        <v>1185</v>
      </c>
      <c r="G41" t="s">
        <v>2322</v>
      </c>
      <c r="H41" t="s">
        <v>64</v>
      </c>
      <c r="I41">
        <v>4</v>
      </c>
      <c r="J41" t="s">
        <v>31</v>
      </c>
      <c r="K41" t="str">
        <f>IF(Draft2025[[#This Row],[KEEPER]]="K",_xlfn.IFNA(INDEX(Draft2024[Current Contract],MATCH(Draft2025[[#This Row],[sleeper_id]],Draft2024[sleeper_id],0)),"Undrafted"),"")</f>
        <v>Rookie</v>
      </c>
      <c r="L41" t="str">
        <f>IF(Draft2025[[#This Row],[KEEPER]]="K",Draft2025[[#This Row],[Last Contract]],IF(ISNA(VLOOKUP(Draft2025[[#This Row],[sleeper_id]],Rookies2025[player_id],1,FALSE)),"Auction","Rookie"))</f>
        <v>Rookie</v>
      </c>
      <c r="M41">
        <f>2025-Draft2025[[#This Row],[Net Keeper Count]]</f>
        <v>2023</v>
      </c>
      <c r="N41">
        <f>IF(Draft2025[[#This Row],[KEEPER]]="K",1+_xlfn.IFNA(INDEX(Draft2024[Net Keeper Count],MATCH(Draft2025[[#This Row],[PLAYER]],Draft2024[PLAYER],0)),0),0)</f>
        <v>2</v>
      </c>
    </row>
    <row r="42" spans="4:14" x14ac:dyDescent="0.25">
      <c r="D42" t="s">
        <v>1060</v>
      </c>
      <c r="E42" t="s">
        <v>1770</v>
      </c>
      <c r="F42" t="s">
        <v>2822</v>
      </c>
      <c r="G42" t="s">
        <v>2210</v>
      </c>
      <c r="H42" t="s">
        <v>29</v>
      </c>
      <c r="I42">
        <v>4</v>
      </c>
      <c r="J42" t="s">
        <v>31</v>
      </c>
      <c r="K42" t="str">
        <f>IF(Draft2025[[#This Row],[KEEPER]]="K",_xlfn.IFNA(INDEX(Draft2024[Current Contract],MATCH(Draft2025[[#This Row],[sleeper_id]],Draft2024[sleeper_id],0)),"Undrafted"),"")</f>
        <v>Rookie</v>
      </c>
      <c r="L42" t="str">
        <f>IF(Draft2025[[#This Row],[KEEPER]]="K",Draft2025[[#This Row],[Last Contract]],IF(ISNA(VLOOKUP(Draft2025[[#This Row],[sleeper_id]],Rookies2025[player_id],1,FALSE)),"Auction","Rookie"))</f>
        <v>Rookie</v>
      </c>
      <c r="M42">
        <f>2025-Draft2025[[#This Row],[Net Keeper Count]]</f>
        <v>2020</v>
      </c>
      <c r="N42">
        <f>IF(Draft2025[[#This Row],[KEEPER]]="K",1+_xlfn.IFNA(INDEX(Draft2024[Net Keeper Count],MATCH(Draft2025[[#This Row],[PLAYER]],Draft2024[PLAYER],0)),0),0)</f>
        <v>5</v>
      </c>
    </row>
    <row r="43" spans="4:14" x14ac:dyDescent="0.25">
      <c r="D43" t="s">
        <v>1060</v>
      </c>
      <c r="E43" t="s">
        <v>2108</v>
      </c>
      <c r="F43" t="s">
        <v>2766</v>
      </c>
      <c r="G43" t="s">
        <v>68</v>
      </c>
      <c r="H43" t="s">
        <v>64</v>
      </c>
      <c r="I43">
        <v>1</v>
      </c>
      <c r="J43" t="s">
        <v>31</v>
      </c>
      <c r="K43" t="str">
        <f>IF(Draft2025[[#This Row],[KEEPER]]="K",_xlfn.IFNA(INDEX(Draft2024[Current Contract],MATCH(Draft2025[[#This Row],[sleeper_id]],Draft2024[sleeper_id],0)),"Undrafted"),"")</f>
        <v>Undrafted</v>
      </c>
      <c r="L43" t="str">
        <f>IF(Draft2025[[#This Row],[KEEPER]]="K",Draft2025[[#This Row],[Last Contract]],IF(ISNA(VLOOKUP(Draft2025[[#This Row],[sleeper_id]],Rookies2025[player_id],1,FALSE)),"Auction","Rookie"))</f>
        <v>Undrafted</v>
      </c>
      <c r="M43">
        <f>2025-Draft2025[[#This Row],[Net Keeper Count]]</f>
        <v>2024</v>
      </c>
      <c r="N43">
        <f>IF(Draft2025[[#This Row],[KEEPER]]="K",1+_xlfn.IFNA(INDEX(Draft2024[Net Keeper Count],MATCH(Draft2025[[#This Row],[PLAYER]],Draft2024[PLAYER],0)),0),0)</f>
        <v>1</v>
      </c>
    </row>
    <row r="44" spans="4:14" x14ac:dyDescent="0.25">
      <c r="D44" t="s">
        <v>1060</v>
      </c>
      <c r="E44" t="s">
        <v>1190</v>
      </c>
      <c r="F44" t="s">
        <v>1189</v>
      </c>
      <c r="G44" t="s">
        <v>28</v>
      </c>
      <c r="H44" t="s">
        <v>126</v>
      </c>
      <c r="I44">
        <v>1</v>
      </c>
      <c r="J44" t="s">
        <v>31</v>
      </c>
      <c r="K44" t="str">
        <f>IF(Draft2025[[#This Row],[KEEPER]]="K",_xlfn.IFNA(INDEX(Draft2024[Current Contract],MATCH(Draft2025[[#This Row],[sleeper_id]],Draft2024[sleeper_id],0)),"Undrafted"),"")</f>
        <v>Undrafted</v>
      </c>
      <c r="L44" t="str">
        <f>IF(Draft2025[[#This Row],[KEEPER]]="K",Draft2025[[#This Row],[Last Contract]],IF(ISNA(VLOOKUP(Draft2025[[#This Row],[sleeper_id]],Rookies2025[player_id],1,FALSE)),"Auction","Rookie"))</f>
        <v>Undrafted</v>
      </c>
      <c r="M44">
        <f>2025-Draft2025[[#This Row],[Net Keeper Count]]</f>
        <v>2024</v>
      </c>
      <c r="N44">
        <f>IF(Draft2025[[#This Row],[KEEPER]]="K",1+_xlfn.IFNA(INDEX(Draft2024[Net Keeper Count],MATCH(Draft2025[[#This Row],[PLAYER]],Draft2024[PLAYER],0)),0),0)</f>
        <v>1</v>
      </c>
    </row>
    <row r="45" spans="4:14" x14ac:dyDescent="0.25">
      <c r="D45" t="s">
        <v>1060</v>
      </c>
      <c r="E45" t="s">
        <v>1160</v>
      </c>
      <c r="F45" t="s">
        <v>1159</v>
      </c>
      <c r="G45" t="s">
        <v>54</v>
      </c>
      <c r="H45" t="s">
        <v>64</v>
      </c>
      <c r="I45">
        <v>3</v>
      </c>
      <c r="J45" t="s">
        <v>19</v>
      </c>
      <c r="K45" t="str">
        <f>IF(Draft2025[[#This Row],[KEEPER]]="K",_xlfn.IFNA(INDEX(Draft2024[Current Contract],MATCH(Draft2025[[#This Row],[sleeper_id]],Draft2024[sleeper_id],0)),"Undrafted"),"")</f>
        <v/>
      </c>
      <c r="L45" t="str">
        <f>IF(Draft2025[[#This Row],[KEEPER]]="K",Draft2025[[#This Row],[Last Contract]],IF(ISNA(VLOOKUP(Draft2025[[#This Row],[sleeper_id]],Rookies2025[player_id],1,FALSE)),"Auction","Rookie"))</f>
        <v>Rookie</v>
      </c>
      <c r="M45">
        <f>2025-Draft2025[[#This Row],[Net Keeper Count]]</f>
        <v>2025</v>
      </c>
      <c r="N45">
        <f>IF(Draft2025[[#This Row],[KEEPER]]="K",1+_xlfn.IFNA(INDEX(Draft2024[Net Keeper Count],MATCH(Draft2025[[#This Row],[PLAYER]],Draft2024[PLAYER],0)),0),0)</f>
        <v>0</v>
      </c>
    </row>
    <row r="46" spans="4:14" x14ac:dyDescent="0.25">
      <c r="D46" t="s">
        <v>1060</v>
      </c>
      <c r="E46" t="s">
        <v>1168</v>
      </c>
      <c r="F46" t="s">
        <v>1167</v>
      </c>
      <c r="G46" t="s">
        <v>92</v>
      </c>
      <c r="H46" t="s">
        <v>29</v>
      </c>
      <c r="I46">
        <v>3</v>
      </c>
      <c r="J46" t="s">
        <v>19</v>
      </c>
      <c r="K46" t="str">
        <f>IF(Draft2025[[#This Row],[KEEPER]]="K",_xlfn.IFNA(INDEX(Draft2024[Current Contract],MATCH(Draft2025[[#This Row],[sleeper_id]],Draft2024[sleeper_id],0)),"Undrafted"),"")</f>
        <v/>
      </c>
      <c r="L46" t="str">
        <f>IF(Draft2025[[#This Row],[KEEPER]]="K",Draft2025[[#This Row],[Last Contract]],IF(ISNA(VLOOKUP(Draft2025[[#This Row],[sleeper_id]],Rookies2025[player_id],1,FALSE)),"Auction","Rookie"))</f>
        <v>Rookie</v>
      </c>
      <c r="M46">
        <f>2025-Draft2025[[#This Row],[Net Keeper Count]]</f>
        <v>2025</v>
      </c>
      <c r="N46">
        <f>IF(Draft2025[[#This Row],[KEEPER]]="K",1+_xlfn.IFNA(INDEX(Draft2024[Net Keeper Count],MATCH(Draft2025[[#This Row],[PLAYER]],Draft2024[PLAYER],0)),0),0)</f>
        <v>0</v>
      </c>
    </row>
    <row r="47" spans="4:14" x14ac:dyDescent="0.25">
      <c r="D47" t="s">
        <v>1060</v>
      </c>
      <c r="E47" t="s">
        <v>2226</v>
      </c>
      <c r="F47" t="s">
        <v>2587</v>
      </c>
      <c r="G47" t="s">
        <v>68</v>
      </c>
      <c r="H47" t="s">
        <v>64</v>
      </c>
      <c r="I47">
        <v>2</v>
      </c>
      <c r="J47" t="s">
        <v>19</v>
      </c>
      <c r="K47" t="str">
        <f>IF(Draft2025[[#This Row],[KEEPER]]="K",_xlfn.IFNA(INDEX(Draft2024[Current Contract],MATCH(Draft2025[[#This Row],[sleeper_id]],Draft2024[sleeper_id],0)),"Undrafted"),"")</f>
        <v/>
      </c>
      <c r="L47" t="str">
        <f>IF(Draft2025[[#This Row],[KEEPER]]="K",Draft2025[[#This Row],[Last Contract]],IF(ISNA(VLOOKUP(Draft2025[[#This Row],[sleeper_id]],Rookies2025[player_id],1,FALSE)),"Auction","Rookie"))</f>
        <v>Rookie</v>
      </c>
      <c r="M47">
        <f>2025-Draft2025[[#This Row],[Net Keeper Count]]</f>
        <v>2025</v>
      </c>
      <c r="N47">
        <f>IF(Draft2025[[#This Row],[KEEPER]]="K",1+_xlfn.IFNA(INDEX(Draft2024[Net Keeper Count],MATCH(Draft2025[[#This Row],[PLAYER]],Draft2024[PLAYER],0)),0),0)</f>
        <v>0</v>
      </c>
    </row>
    <row r="48" spans="4:14" x14ac:dyDescent="0.25">
      <c r="D48" t="s">
        <v>1060</v>
      </c>
      <c r="E48" t="s">
        <v>2223</v>
      </c>
      <c r="F48" t="s">
        <v>2582</v>
      </c>
      <c r="G48" t="s">
        <v>159</v>
      </c>
      <c r="H48" t="s">
        <v>126</v>
      </c>
      <c r="I48">
        <v>4</v>
      </c>
      <c r="J48" t="s">
        <v>19</v>
      </c>
      <c r="K48" t="str">
        <f>IF(Draft2025[[#This Row],[KEEPER]]="K",_xlfn.IFNA(INDEX(Draft2024[Current Contract],MATCH(Draft2025[[#This Row],[sleeper_id]],Draft2024[sleeper_id],0)),"Undrafted"),"")</f>
        <v/>
      </c>
      <c r="L48" t="str">
        <f>IF(Draft2025[[#This Row],[KEEPER]]="K",Draft2025[[#This Row],[Last Contract]],IF(ISNA(VLOOKUP(Draft2025[[#This Row],[sleeper_id]],Rookies2025[player_id],1,FALSE)),"Auction","Rookie"))</f>
        <v>Rookie</v>
      </c>
      <c r="M48">
        <f>2025-Draft2025[[#This Row],[Net Keeper Count]]</f>
        <v>2025</v>
      </c>
      <c r="N48">
        <f>IF(Draft2025[[#This Row],[KEEPER]]="K",1+_xlfn.IFNA(INDEX(Draft2024[Net Keeper Count],MATCH(Draft2025[[#This Row],[PLAYER]],Draft2024[PLAYER],0)),0),0)</f>
        <v>0</v>
      </c>
    </row>
    <row r="49" spans="4:14" x14ac:dyDescent="0.25">
      <c r="D49" t="s">
        <v>1060</v>
      </c>
      <c r="E49" t="s">
        <v>21448</v>
      </c>
      <c r="F49" t="s">
        <v>21449</v>
      </c>
      <c r="G49" t="s">
        <v>2241</v>
      </c>
      <c r="H49" t="s">
        <v>102</v>
      </c>
      <c r="I49">
        <v>1</v>
      </c>
      <c r="J49" t="s">
        <v>19</v>
      </c>
      <c r="K49" t="str">
        <f>IF(Draft2025[[#This Row],[KEEPER]]="K",_xlfn.IFNA(INDEX(Draft2024[Current Contract],MATCH(Draft2025[[#This Row],[sleeper_id]],Draft2024[sleeper_id],0)),"Undrafted"),"")</f>
        <v/>
      </c>
      <c r="L49" t="str">
        <f>IF(Draft2025[[#This Row],[KEEPER]]="K",Draft2025[[#This Row],[Last Contract]],IF(ISNA(VLOOKUP(Draft2025[[#This Row],[sleeper_id]],Rookies2025[player_id],1,FALSE)),"Auction","Rookie"))</f>
        <v>Rookie</v>
      </c>
      <c r="M49">
        <f>2025-Draft2025[[#This Row],[Net Keeper Count]]</f>
        <v>2025</v>
      </c>
      <c r="N49">
        <f>IF(Draft2025[[#This Row],[KEEPER]]="K",1+_xlfn.IFNA(INDEX(Draft2024[Net Keeper Count],MATCH(Draft2025[[#This Row],[PLAYER]],Draft2024[PLAYER],0)),0),0)</f>
        <v>0</v>
      </c>
    </row>
    <row r="50" spans="4:14" x14ac:dyDescent="0.25">
      <c r="D50" t="s">
        <v>1060</v>
      </c>
      <c r="E50" t="s">
        <v>111</v>
      </c>
      <c r="F50" t="s">
        <v>5173</v>
      </c>
      <c r="G50" t="s">
        <v>2221</v>
      </c>
      <c r="H50" t="s">
        <v>102</v>
      </c>
      <c r="I50">
        <v>1</v>
      </c>
      <c r="K50" t="str">
        <f>IF(Draft2025[[#This Row],[KEEPER]]="K",_xlfn.IFNA(INDEX(Draft2024[Current Contract],MATCH(Draft2025[[#This Row],[sleeper_id]],Draft2024[sleeper_id],0)),"Undrafted"),"")</f>
        <v/>
      </c>
      <c r="L50" t="str">
        <f>IF(Draft2025[[#This Row],[KEEPER]]="K",Draft2025[[#This Row],[Last Contract]],IF(ISNA(VLOOKUP(Draft2025[[#This Row],[sleeper_id]],Rookies2025[player_id],1,FALSE)),"Auction","Rookie"))</f>
        <v>Auction</v>
      </c>
      <c r="M50">
        <f>2025-Draft2025[[#This Row],[Net Keeper Count]]</f>
        <v>2025</v>
      </c>
      <c r="N50">
        <f>IF(Draft2025[[#This Row],[KEEPER]]="K",1+_xlfn.IFNA(INDEX(Draft2024[Net Keeper Count],MATCH(Draft2025[[#This Row],[PLAYER]],Draft2024[PLAYER],0)),0),0)</f>
        <v>0</v>
      </c>
    </row>
    <row r="51" spans="4:14" x14ac:dyDescent="0.25">
      <c r="D51" t="s">
        <v>1043</v>
      </c>
      <c r="E51" t="s">
        <v>243</v>
      </c>
      <c r="F51" t="s">
        <v>1201</v>
      </c>
      <c r="G51" t="s">
        <v>2219</v>
      </c>
      <c r="H51" t="s">
        <v>102</v>
      </c>
      <c r="I51">
        <v>7</v>
      </c>
      <c r="J51" t="s">
        <v>30</v>
      </c>
      <c r="K51" t="str">
        <f>IF(Draft2025[[#This Row],[KEEPER]]="K",_xlfn.IFNA(INDEX(Draft2024[Current Contract],MATCH(Draft2025[[#This Row],[sleeper_id]],Draft2024[sleeper_id],0)),"Undrafted"),"")</f>
        <v/>
      </c>
      <c r="L51" t="str">
        <f>IF(Draft2025[[#This Row],[KEEPER]]="K",Draft2025[[#This Row],[Last Contract]],IF(ISNA(VLOOKUP(Draft2025[[#This Row],[sleeper_id]],Rookies2025[player_id],1,FALSE)),"Auction","Rookie"))</f>
        <v>Auction</v>
      </c>
      <c r="M51">
        <f>2025-Draft2025[[#This Row],[Net Keeper Count]]</f>
        <v>2025</v>
      </c>
      <c r="N51">
        <f>IF(Draft2025[[#This Row],[KEEPER]]="K",1+_xlfn.IFNA(INDEX(Draft2024[Net Keeper Count],MATCH(Draft2025[[#This Row],[PLAYER]],Draft2024[PLAYER],0)),0),0)</f>
        <v>0</v>
      </c>
    </row>
    <row r="52" spans="4:14" x14ac:dyDescent="0.25">
      <c r="D52" t="s">
        <v>1043</v>
      </c>
      <c r="E52" t="s">
        <v>124</v>
      </c>
      <c r="F52" t="s">
        <v>5175</v>
      </c>
      <c r="G52" t="s">
        <v>2219</v>
      </c>
      <c r="H52" t="s">
        <v>64</v>
      </c>
      <c r="I52">
        <v>3</v>
      </c>
      <c r="J52" t="s">
        <v>30</v>
      </c>
      <c r="K52" t="str">
        <f>IF(Draft2025[[#This Row],[KEEPER]]="K",_xlfn.IFNA(INDEX(Draft2024[Current Contract],MATCH(Draft2025[[#This Row],[sleeper_id]],Draft2024[sleeper_id],0)),"Undrafted"),"")</f>
        <v/>
      </c>
      <c r="L52" t="str">
        <f>IF(Draft2025[[#This Row],[KEEPER]]="K",Draft2025[[#This Row],[Last Contract]],IF(ISNA(VLOOKUP(Draft2025[[#This Row],[sleeper_id]],Rookies2025[player_id],1,FALSE)),"Auction","Rookie"))</f>
        <v>Auction</v>
      </c>
      <c r="M52">
        <f>2025-Draft2025[[#This Row],[Net Keeper Count]]</f>
        <v>2025</v>
      </c>
      <c r="N52">
        <f>IF(Draft2025[[#This Row],[KEEPER]]="K",1+_xlfn.IFNA(INDEX(Draft2024[Net Keeper Count],MATCH(Draft2025[[#This Row],[PLAYER]],Draft2024[PLAYER],0)),0),0)</f>
        <v>0</v>
      </c>
    </row>
    <row r="53" spans="4:14" x14ac:dyDescent="0.25">
      <c r="D53" t="s">
        <v>1043</v>
      </c>
      <c r="E53" t="s">
        <v>122</v>
      </c>
      <c r="F53" t="s">
        <v>1202</v>
      </c>
      <c r="G53" t="s">
        <v>72</v>
      </c>
      <c r="H53" t="s">
        <v>102</v>
      </c>
      <c r="I53">
        <v>41</v>
      </c>
      <c r="J53" t="s">
        <v>31</v>
      </c>
      <c r="K53" t="str">
        <f>IF(Draft2025[[#This Row],[KEEPER]]="K",_xlfn.IFNA(INDEX(Draft2024[Current Contract],MATCH(Draft2025[[#This Row],[sleeper_id]],Draft2024[sleeper_id],0)),"Undrafted"),"")</f>
        <v>Auction</v>
      </c>
      <c r="L53" t="str">
        <f>IF(Draft2025[[#This Row],[KEEPER]]="K",Draft2025[[#This Row],[Last Contract]],IF(ISNA(VLOOKUP(Draft2025[[#This Row],[sleeper_id]],Rookies2025[player_id],1,FALSE)),"Auction","Rookie"))</f>
        <v>Auction</v>
      </c>
      <c r="M53">
        <f>2025-Draft2025[[#This Row],[Net Keeper Count]]</f>
        <v>2024</v>
      </c>
      <c r="N53">
        <f>IF(Draft2025[[#This Row],[KEEPER]]="K",1+_xlfn.IFNA(INDEX(Draft2024[Net Keeper Count],MATCH(Draft2025[[#This Row],[PLAYER]],Draft2024[PLAYER],0)),0),0)</f>
        <v>1</v>
      </c>
    </row>
    <row r="54" spans="4:14" x14ac:dyDescent="0.25">
      <c r="D54" t="s">
        <v>1043</v>
      </c>
      <c r="E54" t="s">
        <v>1209</v>
      </c>
      <c r="F54" t="s">
        <v>1208</v>
      </c>
      <c r="G54" t="s">
        <v>2248</v>
      </c>
      <c r="H54" t="s">
        <v>64</v>
      </c>
      <c r="I54">
        <v>4</v>
      </c>
      <c r="J54" t="s">
        <v>31</v>
      </c>
      <c r="K54" t="str">
        <f>IF(Draft2025[[#This Row],[KEEPER]]="K",_xlfn.IFNA(INDEX(Draft2024[Current Contract],MATCH(Draft2025[[#This Row],[sleeper_id]],Draft2024[sleeper_id],0)),"Undrafted"),"")</f>
        <v>Auction</v>
      </c>
      <c r="L54" t="str">
        <f>IF(Draft2025[[#This Row],[KEEPER]]="K",Draft2025[[#This Row],[Last Contract]],IF(ISNA(VLOOKUP(Draft2025[[#This Row],[sleeper_id]],Rookies2025[player_id],1,FALSE)),"Auction","Rookie"))</f>
        <v>Auction</v>
      </c>
      <c r="M54">
        <f>2025-Draft2025[[#This Row],[Net Keeper Count]]</f>
        <v>2024</v>
      </c>
      <c r="N54">
        <f>IF(Draft2025[[#This Row],[KEEPER]]="K",1+_xlfn.IFNA(INDEX(Draft2024[Net Keeper Count],MATCH(Draft2025[[#This Row],[PLAYER]],Draft2024[PLAYER],0)),0),0)</f>
        <v>1</v>
      </c>
    </row>
    <row r="55" spans="4:14" x14ac:dyDescent="0.25">
      <c r="D55" t="s">
        <v>1043</v>
      </c>
      <c r="E55" t="s">
        <v>1218</v>
      </c>
      <c r="F55" t="s">
        <v>1217</v>
      </c>
      <c r="G55" t="s">
        <v>2228</v>
      </c>
      <c r="H55" t="s">
        <v>102</v>
      </c>
      <c r="I55">
        <v>1</v>
      </c>
      <c r="J55" t="s">
        <v>31</v>
      </c>
      <c r="K55" t="str">
        <f>IF(Draft2025[[#This Row],[KEEPER]]="K",_xlfn.IFNA(INDEX(Draft2024[Current Contract],MATCH(Draft2025[[#This Row],[sleeper_id]],Draft2024[sleeper_id],0)),"Undrafted"),"")</f>
        <v>Auction</v>
      </c>
      <c r="L55" t="str">
        <f>IF(Draft2025[[#This Row],[KEEPER]]="K",Draft2025[[#This Row],[Last Contract]],IF(ISNA(VLOOKUP(Draft2025[[#This Row],[sleeper_id]],Rookies2025[player_id],1,FALSE)),"Auction","Rookie"))</f>
        <v>Auction</v>
      </c>
      <c r="M55">
        <f>2025-Draft2025[[#This Row],[Net Keeper Count]]</f>
        <v>2024</v>
      </c>
      <c r="N55">
        <f>IF(Draft2025[[#This Row],[KEEPER]]="K",1+_xlfn.IFNA(INDEX(Draft2024[Net Keeper Count],MATCH(Draft2025[[#This Row],[PLAYER]],Draft2024[PLAYER],0)),0),0)</f>
        <v>1</v>
      </c>
    </row>
    <row r="56" spans="4:14" x14ac:dyDescent="0.25">
      <c r="D56" t="s">
        <v>1043</v>
      </c>
      <c r="E56" t="s">
        <v>331</v>
      </c>
      <c r="F56" t="s">
        <v>2621</v>
      </c>
      <c r="G56" t="s">
        <v>2251</v>
      </c>
      <c r="H56" t="s">
        <v>64</v>
      </c>
      <c r="I56">
        <v>41</v>
      </c>
      <c r="J56" t="s">
        <v>31</v>
      </c>
      <c r="K56" t="str">
        <f>IF(Draft2025[[#This Row],[KEEPER]]="K",_xlfn.IFNA(INDEX(Draft2024[Current Contract],MATCH(Draft2025[[#This Row],[sleeper_id]],Draft2024[sleeper_id],0)),"Undrafted"),"")</f>
        <v>Auction</v>
      </c>
      <c r="L56" t="str">
        <f>IF(Draft2025[[#This Row],[KEEPER]]="K",Draft2025[[#This Row],[Last Contract]],IF(ISNA(VLOOKUP(Draft2025[[#This Row],[sleeper_id]],Rookies2025[player_id],1,FALSE)),"Auction","Rookie"))</f>
        <v>Auction</v>
      </c>
      <c r="M56">
        <f>2025-Draft2025[[#This Row],[Net Keeper Count]]</f>
        <v>2024</v>
      </c>
      <c r="N56">
        <f>IF(Draft2025[[#This Row],[KEEPER]]="K",1+_xlfn.IFNA(INDEX(Draft2024[Net Keeper Count],MATCH(Draft2025[[#This Row],[PLAYER]],Draft2024[PLAYER],0)),0),0)</f>
        <v>1</v>
      </c>
    </row>
    <row r="57" spans="4:14" x14ac:dyDescent="0.25">
      <c r="D57" t="s">
        <v>1043</v>
      </c>
      <c r="E57" t="s">
        <v>277</v>
      </c>
      <c r="F57" t="s">
        <v>1226</v>
      </c>
      <c r="G57" t="s">
        <v>2231</v>
      </c>
      <c r="H57" t="s">
        <v>126</v>
      </c>
      <c r="I57">
        <v>1</v>
      </c>
      <c r="J57" t="s">
        <v>31</v>
      </c>
      <c r="K57" t="str">
        <f>IF(Draft2025[[#This Row],[KEEPER]]="K",_xlfn.IFNA(INDEX(Draft2024[Current Contract],MATCH(Draft2025[[#This Row],[sleeper_id]],Draft2024[sleeper_id],0)),"Undrafted"),"")</f>
        <v>Auction</v>
      </c>
      <c r="L57" t="str">
        <f>IF(Draft2025[[#This Row],[KEEPER]]="K",Draft2025[[#This Row],[Last Contract]],IF(ISNA(VLOOKUP(Draft2025[[#This Row],[sleeper_id]],Rookies2025[player_id],1,FALSE)),"Auction","Rookie"))</f>
        <v>Auction</v>
      </c>
      <c r="M57">
        <f>2025-Draft2025[[#This Row],[Net Keeper Count]]</f>
        <v>2024</v>
      </c>
      <c r="N57">
        <f>IF(Draft2025[[#This Row],[KEEPER]]="K",1+_xlfn.IFNA(INDEX(Draft2024[Net Keeper Count],MATCH(Draft2025[[#This Row],[PLAYER]],Draft2024[PLAYER],0)),0),0)</f>
        <v>1</v>
      </c>
    </row>
    <row r="58" spans="4:14" x14ac:dyDescent="0.25">
      <c r="D58" t="s">
        <v>1043</v>
      </c>
      <c r="E58" t="s">
        <v>1235</v>
      </c>
      <c r="F58" t="s">
        <v>1234</v>
      </c>
      <c r="G58" t="s">
        <v>2241</v>
      </c>
      <c r="H58" t="s">
        <v>64</v>
      </c>
      <c r="I58">
        <v>29</v>
      </c>
      <c r="J58" t="s">
        <v>31</v>
      </c>
      <c r="K58" t="str">
        <f>IF(Draft2025[[#This Row],[KEEPER]]="K",_xlfn.IFNA(INDEX(Draft2024[Current Contract],MATCH(Draft2025[[#This Row],[sleeper_id]],Draft2024[sleeper_id],0)),"Undrafted"),"")</f>
        <v>Auction</v>
      </c>
      <c r="L58" t="str">
        <f>IF(Draft2025[[#This Row],[KEEPER]]="K",Draft2025[[#This Row],[Last Contract]],IF(ISNA(VLOOKUP(Draft2025[[#This Row],[sleeper_id]],Rookies2025[player_id],1,FALSE)),"Auction","Rookie"))</f>
        <v>Auction</v>
      </c>
      <c r="M58">
        <f>2025-Draft2025[[#This Row],[Net Keeper Count]]</f>
        <v>2024</v>
      </c>
      <c r="N58">
        <f>IF(Draft2025[[#This Row],[KEEPER]]="K",1+_xlfn.IFNA(INDEX(Draft2024[Net Keeper Count],MATCH(Draft2025[[#This Row],[PLAYER]],Draft2024[PLAYER],0)),0),0)</f>
        <v>1</v>
      </c>
    </row>
    <row r="59" spans="4:14" x14ac:dyDescent="0.25">
      <c r="D59" t="s">
        <v>1043</v>
      </c>
      <c r="E59" t="s">
        <v>1198</v>
      </c>
      <c r="F59" t="s">
        <v>1197</v>
      </c>
      <c r="G59" t="s">
        <v>2229</v>
      </c>
      <c r="H59" t="s">
        <v>29</v>
      </c>
      <c r="I59">
        <v>6</v>
      </c>
      <c r="J59" t="s">
        <v>31</v>
      </c>
      <c r="K59" t="str">
        <f>IF(Draft2025[[#This Row],[KEEPER]]="K",_xlfn.IFNA(INDEX(Draft2024[Current Contract],MATCH(Draft2025[[#This Row],[sleeper_id]],Draft2024[sleeper_id],0)),"Undrafted"),"")</f>
        <v>Rookie</v>
      </c>
      <c r="L59" t="str">
        <f>IF(Draft2025[[#This Row],[KEEPER]]="K",Draft2025[[#This Row],[Last Contract]],IF(ISNA(VLOOKUP(Draft2025[[#This Row],[sleeper_id]],Rookies2025[player_id],1,FALSE)),"Auction","Rookie"))</f>
        <v>Rookie</v>
      </c>
      <c r="M59">
        <f>2025-Draft2025[[#This Row],[Net Keeper Count]]</f>
        <v>2024</v>
      </c>
      <c r="N59">
        <f>IF(Draft2025[[#This Row],[KEEPER]]="K",1+_xlfn.IFNA(INDEX(Draft2024[Net Keeper Count],MATCH(Draft2025[[#This Row],[PLAYER]],Draft2024[PLAYER],0)),0),0)</f>
        <v>1</v>
      </c>
    </row>
    <row r="60" spans="4:14" x14ac:dyDescent="0.25">
      <c r="D60" t="s">
        <v>1043</v>
      </c>
      <c r="E60" t="s">
        <v>1310</v>
      </c>
      <c r="F60" t="s">
        <v>1309</v>
      </c>
      <c r="G60" t="s">
        <v>2224</v>
      </c>
      <c r="H60" t="s">
        <v>64</v>
      </c>
      <c r="I60">
        <v>14</v>
      </c>
      <c r="J60" t="s">
        <v>31</v>
      </c>
      <c r="K60" t="str">
        <f>IF(Draft2025[[#This Row],[KEEPER]]="K",_xlfn.IFNA(INDEX(Draft2024[Current Contract],MATCH(Draft2025[[#This Row],[sleeper_id]],Draft2024[sleeper_id],0)),"Undrafted"),"")</f>
        <v>Rookie</v>
      </c>
      <c r="L60" t="str">
        <f>IF(Draft2025[[#This Row],[KEEPER]]="K",Draft2025[[#This Row],[Last Contract]],IF(ISNA(VLOOKUP(Draft2025[[#This Row],[sleeper_id]],Rookies2025[player_id],1,FALSE)),"Auction","Rookie"))</f>
        <v>Rookie</v>
      </c>
      <c r="M60">
        <f>2025-Draft2025[[#This Row],[Net Keeper Count]]</f>
        <v>2021</v>
      </c>
      <c r="N60">
        <f>IF(Draft2025[[#This Row],[KEEPER]]="K",1+_xlfn.IFNA(INDEX(Draft2024[Net Keeper Count],MATCH(Draft2025[[#This Row],[PLAYER]],Draft2024[PLAYER],0)),0),0)</f>
        <v>4</v>
      </c>
    </row>
    <row r="61" spans="4:14" x14ac:dyDescent="0.25">
      <c r="D61" t="s">
        <v>1043</v>
      </c>
      <c r="E61" t="s">
        <v>1747</v>
      </c>
      <c r="F61" t="s">
        <v>2589</v>
      </c>
      <c r="G61" t="s">
        <v>2229</v>
      </c>
      <c r="H61" t="s">
        <v>126</v>
      </c>
      <c r="I61">
        <v>2</v>
      </c>
      <c r="J61" t="s">
        <v>31</v>
      </c>
      <c r="K61" t="str">
        <f>IF(Draft2025[[#This Row],[KEEPER]]="K",_xlfn.IFNA(INDEX(Draft2024[Current Contract],MATCH(Draft2025[[#This Row],[sleeper_id]],Draft2024[sleeper_id],0)),"Undrafted"),"")</f>
        <v>Rookie</v>
      </c>
      <c r="L61" t="str">
        <f>IF(Draft2025[[#This Row],[KEEPER]]="K",Draft2025[[#This Row],[Last Contract]],IF(ISNA(VLOOKUP(Draft2025[[#This Row],[sleeper_id]],Rookies2025[player_id],1,FALSE)),"Auction","Rookie"))</f>
        <v>Rookie</v>
      </c>
      <c r="M61">
        <f>2025-Draft2025[[#This Row],[Net Keeper Count]]</f>
        <v>2020</v>
      </c>
      <c r="N61">
        <f>IF(Draft2025[[#This Row],[KEEPER]]="K",1+_xlfn.IFNA(INDEX(Draft2024[Net Keeper Count],MATCH(Draft2025[[#This Row],[PLAYER]],Draft2024[PLAYER],0)),0),0)</f>
        <v>5</v>
      </c>
    </row>
    <row r="62" spans="4:14" x14ac:dyDescent="0.25">
      <c r="D62" t="s">
        <v>1043</v>
      </c>
      <c r="E62" t="s">
        <v>1207</v>
      </c>
      <c r="F62" t="s">
        <v>1206</v>
      </c>
      <c r="G62" t="s">
        <v>2228</v>
      </c>
      <c r="H62" t="s">
        <v>102</v>
      </c>
      <c r="I62">
        <v>15</v>
      </c>
      <c r="J62" t="s">
        <v>31</v>
      </c>
      <c r="K62" t="str">
        <f>IF(Draft2025[[#This Row],[KEEPER]]="K",_xlfn.IFNA(INDEX(Draft2024[Current Contract],MATCH(Draft2025[[#This Row],[sleeper_id]],Draft2024[sleeper_id],0)),"Undrafted"),"")</f>
        <v>Rookie</v>
      </c>
      <c r="L62" t="str">
        <f>IF(Draft2025[[#This Row],[KEEPER]]="K",Draft2025[[#This Row],[Last Contract]],IF(ISNA(VLOOKUP(Draft2025[[#This Row],[sleeper_id]],Rookies2025[player_id],1,FALSE)),"Auction","Rookie"))</f>
        <v>Rookie</v>
      </c>
      <c r="M62">
        <f>2025-Draft2025[[#This Row],[Net Keeper Count]]</f>
        <v>2022</v>
      </c>
      <c r="N62">
        <f>IF(Draft2025[[#This Row],[KEEPER]]="K",1+_xlfn.IFNA(INDEX(Draft2024[Net Keeper Count],MATCH(Draft2025[[#This Row],[PLAYER]],Draft2024[PLAYER],0)),0),0)</f>
        <v>3</v>
      </c>
    </row>
    <row r="63" spans="4:14" x14ac:dyDescent="0.25">
      <c r="D63" t="s">
        <v>1043</v>
      </c>
      <c r="E63" t="s">
        <v>1223</v>
      </c>
      <c r="F63" t="s">
        <v>1222</v>
      </c>
      <c r="G63" t="s">
        <v>70</v>
      </c>
      <c r="H63" t="s">
        <v>64</v>
      </c>
      <c r="I63">
        <v>2</v>
      </c>
      <c r="J63" t="s">
        <v>31</v>
      </c>
      <c r="K63" t="str">
        <f>IF(Draft2025[[#This Row],[KEEPER]]="K",_xlfn.IFNA(INDEX(Draft2024[Current Contract],MATCH(Draft2025[[#This Row],[sleeper_id]],Draft2024[sleeper_id],0)),"Undrafted"),"")</f>
        <v>Rookie</v>
      </c>
      <c r="L63" t="str">
        <f>IF(Draft2025[[#This Row],[KEEPER]]="K",Draft2025[[#This Row],[Last Contract]],IF(ISNA(VLOOKUP(Draft2025[[#This Row],[sleeper_id]],Rookies2025[player_id],1,FALSE)),"Auction","Rookie"))</f>
        <v>Rookie</v>
      </c>
      <c r="M63">
        <f>2025-Draft2025[[#This Row],[Net Keeper Count]]</f>
        <v>2024</v>
      </c>
      <c r="N63">
        <f>IF(Draft2025[[#This Row],[KEEPER]]="K",1+_xlfn.IFNA(INDEX(Draft2024[Net Keeper Count],MATCH(Draft2025[[#This Row],[PLAYER]],Draft2024[PLAYER],0)),0),0)</f>
        <v>1</v>
      </c>
    </row>
    <row r="64" spans="4:14" x14ac:dyDescent="0.25">
      <c r="D64" t="s">
        <v>1043</v>
      </c>
      <c r="E64" t="s">
        <v>348</v>
      </c>
      <c r="F64" t="s">
        <v>1225</v>
      </c>
      <c r="G64" t="s">
        <v>2221</v>
      </c>
      <c r="H64" t="s">
        <v>29</v>
      </c>
      <c r="I64">
        <v>73</v>
      </c>
      <c r="J64" t="s">
        <v>31</v>
      </c>
      <c r="K64" t="str">
        <f>IF(Draft2025[[#This Row],[KEEPER]]="K",_xlfn.IFNA(INDEX(Draft2024[Current Contract],MATCH(Draft2025[[#This Row],[sleeper_id]],Draft2024[sleeper_id],0)),"Undrafted"),"")</f>
        <v>Rookie</v>
      </c>
      <c r="L64" t="str">
        <f>IF(Draft2025[[#This Row],[KEEPER]]="K",Draft2025[[#This Row],[Last Contract]],IF(ISNA(VLOOKUP(Draft2025[[#This Row],[sleeper_id]],Rookies2025[player_id],1,FALSE)),"Auction","Rookie"))</f>
        <v>Rookie</v>
      </c>
      <c r="M64">
        <f>2025-Draft2025[[#This Row],[Net Keeper Count]]</f>
        <v>2018</v>
      </c>
      <c r="N64">
        <f>IF(Draft2025[[#This Row],[KEEPER]]="K",1+_xlfn.IFNA(INDEX(Draft2024[Net Keeper Count],MATCH(Draft2025[[#This Row],[PLAYER]],Draft2024[PLAYER],0)),0),0)</f>
        <v>7</v>
      </c>
    </row>
    <row r="65" spans="4:14" x14ac:dyDescent="0.25">
      <c r="D65" t="s">
        <v>1043</v>
      </c>
      <c r="E65" t="s">
        <v>1232</v>
      </c>
      <c r="F65" t="s">
        <v>1231</v>
      </c>
      <c r="G65" t="s">
        <v>2213</v>
      </c>
      <c r="H65" t="s">
        <v>126</v>
      </c>
      <c r="I65">
        <v>24</v>
      </c>
      <c r="J65" t="s">
        <v>31</v>
      </c>
      <c r="K65" t="str">
        <f>IF(Draft2025[[#This Row],[KEEPER]]="K",_xlfn.IFNA(INDEX(Draft2024[Current Contract],MATCH(Draft2025[[#This Row],[sleeper_id]],Draft2024[sleeper_id],0)),"Undrafted"),"")</f>
        <v>Rookie</v>
      </c>
      <c r="L65" t="str">
        <f>IF(Draft2025[[#This Row],[KEEPER]]="K",Draft2025[[#This Row],[Last Contract]],IF(ISNA(VLOOKUP(Draft2025[[#This Row],[sleeper_id]],Rookies2025[player_id],1,FALSE)),"Auction","Rookie"))</f>
        <v>Rookie</v>
      </c>
      <c r="M65">
        <f>2025-Draft2025[[#This Row],[Net Keeper Count]]</f>
        <v>2023</v>
      </c>
      <c r="N65">
        <f>IF(Draft2025[[#This Row],[KEEPER]]="K",1+_xlfn.IFNA(INDEX(Draft2024[Net Keeper Count],MATCH(Draft2025[[#This Row],[PLAYER]],Draft2024[PLAYER],0)),0),0)</f>
        <v>2</v>
      </c>
    </row>
    <row r="66" spans="4:14" x14ac:dyDescent="0.25">
      <c r="D66" t="s">
        <v>1043</v>
      </c>
      <c r="E66" t="s">
        <v>1237</v>
      </c>
      <c r="F66" t="s">
        <v>1236</v>
      </c>
      <c r="G66" t="s">
        <v>2248</v>
      </c>
      <c r="H66" t="s">
        <v>102</v>
      </c>
      <c r="I66">
        <v>3</v>
      </c>
      <c r="J66" t="s">
        <v>31</v>
      </c>
      <c r="K66" t="str">
        <f>IF(Draft2025[[#This Row],[KEEPER]]="K",_xlfn.IFNA(INDEX(Draft2024[Current Contract],MATCH(Draft2025[[#This Row],[sleeper_id]],Draft2024[sleeper_id],0)),"Undrafted"),"")</f>
        <v>Rookie</v>
      </c>
      <c r="L66" t="str">
        <f>IF(Draft2025[[#This Row],[KEEPER]]="K",Draft2025[[#This Row],[Last Contract]],IF(ISNA(VLOOKUP(Draft2025[[#This Row],[sleeper_id]],Rookies2025[player_id],1,FALSE)),"Auction","Rookie"))</f>
        <v>Rookie</v>
      </c>
      <c r="M66">
        <f>2025-Draft2025[[#This Row],[Net Keeper Count]]</f>
        <v>2024</v>
      </c>
      <c r="N66">
        <f>IF(Draft2025[[#This Row],[KEEPER]]="K",1+_xlfn.IFNA(INDEX(Draft2024[Net Keeper Count],MATCH(Draft2025[[#This Row],[PLAYER]],Draft2024[PLAYER],0)),0),0)</f>
        <v>1</v>
      </c>
    </row>
    <row r="67" spans="4:14" x14ac:dyDescent="0.25">
      <c r="D67" t="s">
        <v>1043</v>
      </c>
      <c r="E67" t="s">
        <v>1239</v>
      </c>
      <c r="F67" t="s">
        <v>1238</v>
      </c>
      <c r="G67" t="s">
        <v>2224</v>
      </c>
      <c r="H67" t="s">
        <v>102</v>
      </c>
      <c r="I67">
        <v>4</v>
      </c>
      <c r="J67" t="s">
        <v>31</v>
      </c>
      <c r="K67" t="str">
        <f>IF(Draft2025[[#This Row],[KEEPER]]="K",_xlfn.IFNA(INDEX(Draft2024[Current Contract],MATCH(Draft2025[[#This Row],[sleeper_id]],Draft2024[sleeper_id],0)),"Undrafted"),"")</f>
        <v>Rookie</v>
      </c>
      <c r="L67" t="str">
        <f>IF(Draft2025[[#This Row],[KEEPER]]="K",Draft2025[[#This Row],[Last Contract]],IF(ISNA(VLOOKUP(Draft2025[[#This Row],[sleeper_id]],Rookies2025[player_id],1,FALSE)),"Auction","Rookie"))</f>
        <v>Rookie</v>
      </c>
      <c r="M67">
        <f>2025-Draft2025[[#This Row],[Net Keeper Count]]</f>
        <v>2024</v>
      </c>
      <c r="N67">
        <f>IF(Draft2025[[#This Row],[KEEPER]]="K",1+_xlfn.IFNA(INDEX(Draft2024[Net Keeper Count],MATCH(Draft2025[[#This Row],[PLAYER]],Draft2024[PLAYER],0)),0),0)</f>
        <v>1</v>
      </c>
    </row>
    <row r="68" spans="4:14" x14ac:dyDescent="0.25">
      <c r="D68" t="s">
        <v>1043</v>
      </c>
      <c r="E68" t="s">
        <v>1385</v>
      </c>
      <c r="F68" t="s">
        <v>1384</v>
      </c>
      <c r="G68" t="s">
        <v>2221</v>
      </c>
      <c r="H68" t="s">
        <v>102</v>
      </c>
      <c r="I68">
        <v>13</v>
      </c>
      <c r="J68" t="s">
        <v>31</v>
      </c>
      <c r="K68" t="str">
        <f>IF(Draft2025[[#This Row],[KEEPER]]="K",_xlfn.IFNA(INDEX(Draft2024[Current Contract],MATCH(Draft2025[[#This Row],[sleeper_id]],Draft2024[sleeper_id],0)),"Undrafted"),"")</f>
        <v>Rookie</v>
      </c>
      <c r="L68" t="str">
        <f>IF(Draft2025[[#This Row],[KEEPER]]="K",Draft2025[[#This Row],[Last Contract]],IF(ISNA(VLOOKUP(Draft2025[[#This Row],[sleeper_id]],Rookies2025[player_id],1,FALSE)),"Auction","Rookie"))</f>
        <v>Rookie</v>
      </c>
      <c r="M68">
        <f>2025-Draft2025[[#This Row],[Net Keeper Count]]</f>
        <v>2023</v>
      </c>
      <c r="N68">
        <f>IF(Draft2025[[#This Row],[KEEPER]]="K",1+_xlfn.IFNA(INDEX(Draft2024[Net Keeper Count],MATCH(Draft2025[[#This Row],[PLAYER]],Draft2024[PLAYER],0)),0),0)</f>
        <v>2</v>
      </c>
    </row>
    <row r="69" spans="4:14" x14ac:dyDescent="0.25">
      <c r="D69" t="s">
        <v>1043</v>
      </c>
      <c r="E69" t="s">
        <v>1952</v>
      </c>
      <c r="F69" t="s">
        <v>2653</v>
      </c>
      <c r="G69" t="s">
        <v>2268</v>
      </c>
      <c r="H69" t="s">
        <v>102</v>
      </c>
      <c r="I69">
        <v>1</v>
      </c>
      <c r="J69" t="s">
        <v>31</v>
      </c>
      <c r="K69" t="str">
        <f>IF(Draft2025[[#This Row],[KEEPER]]="K",_xlfn.IFNA(INDEX(Draft2024[Current Contract],MATCH(Draft2025[[#This Row],[sleeper_id]],Draft2024[sleeper_id],0)),"Undrafted"),"")</f>
        <v>Undrafted</v>
      </c>
      <c r="L69" t="str">
        <f>IF(Draft2025[[#This Row],[KEEPER]]="K",Draft2025[[#This Row],[Last Contract]],IF(ISNA(VLOOKUP(Draft2025[[#This Row],[sleeper_id]],Rookies2025[player_id],1,FALSE)),"Auction","Rookie"))</f>
        <v>Undrafted</v>
      </c>
      <c r="M69">
        <f>2025-Draft2025[[#This Row],[Net Keeper Count]]</f>
        <v>2024</v>
      </c>
      <c r="N69">
        <f>IF(Draft2025[[#This Row],[KEEPER]]="K",1+_xlfn.IFNA(INDEX(Draft2024[Net Keeper Count],MATCH(Draft2025[[#This Row],[PLAYER]],Draft2024[PLAYER],0)),0),0)</f>
        <v>1</v>
      </c>
    </row>
    <row r="70" spans="4:14" x14ac:dyDescent="0.25">
      <c r="D70" t="s">
        <v>1043</v>
      </c>
      <c r="E70" t="s">
        <v>1230</v>
      </c>
      <c r="F70" t="s">
        <v>1229</v>
      </c>
      <c r="G70" t="s">
        <v>2224</v>
      </c>
      <c r="H70" t="s">
        <v>64</v>
      </c>
      <c r="I70">
        <v>1</v>
      </c>
      <c r="J70" t="s">
        <v>31</v>
      </c>
      <c r="K70" t="str">
        <f>IF(Draft2025[[#This Row],[KEEPER]]="K",_xlfn.IFNA(INDEX(Draft2024[Current Contract],MATCH(Draft2025[[#This Row],[sleeper_id]],Draft2024[sleeper_id],0)),"Undrafted"),"")</f>
        <v>Undrafted</v>
      </c>
      <c r="L70" t="str">
        <f>IF(Draft2025[[#This Row],[KEEPER]]="K",Draft2025[[#This Row],[Last Contract]],IF(ISNA(VLOOKUP(Draft2025[[#This Row],[sleeper_id]],Rookies2025[player_id],1,FALSE)),"Auction","Rookie"))</f>
        <v>Undrafted</v>
      </c>
      <c r="M70">
        <f>2025-Draft2025[[#This Row],[Net Keeper Count]]</f>
        <v>2023</v>
      </c>
      <c r="N70">
        <f>IF(Draft2025[[#This Row],[KEEPER]]="K",1+_xlfn.IFNA(INDEX(Draft2024[Net Keeper Count],MATCH(Draft2025[[#This Row],[PLAYER]],Draft2024[PLAYER],0)),0),0)</f>
        <v>2</v>
      </c>
    </row>
    <row r="71" spans="4:14" x14ac:dyDescent="0.25">
      <c r="D71" t="s">
        <v>1043</v>
      </c>
      <c r="E71" t="s">
        <v>1212</v>
      </c>
      <c r="F71" t="s">
        <v>1211</v>
      </c>
      <c r="G71" t="s">
        <v>2278</v>
      </c>
      <c r="H71" t="s">
        <v>29</v>
      </c>
      <c r="I71">
        <v>2</v>
      </c>
      <c r="J71" t="s">
        <v>19</v>
      </c>
      <c r="K71" t="str">
        <f>IF(Draft2025[[#This Row],[KEEPER]]="K",_xlfn.IFNA(INDEX(Draft2024[Current Contract],MATCH(Draft2025[[#This Row],[sleeper_id]],Draft2024[sleeper_id],0)),"Undrafted"),"")</f>
        <v/>
      </c>
      <c r="L71" t="str">
        <f>IF(Draft2025[[#This Row],[KEEPER]]="K",Draft2025[[#This Row],[Last Contract]],IF(ISNA(VLOOKUP(Draft2025[[#This Row],[sleeper_id]],Rookies2025[player_id],1,FALSE)),"Auction","Rookie"))</f>
        <v>Rookie</v>
      </c>
      <c r="M71">
        <f>2025-Draft2025[[#This Row],[Net Keeper Count]]</f>
        <v>2025</v>
      </c>
      <c r="N71">
        <f>IF(Draft2025[[#This Row],[KEEPER]]="K",1+_xlfn.IFNA(INDEX(Draft2024[Net Keeper Count],MATCH(Draft2025[[#This Row],[PLAYER]],Draft2024[PLAYER],0)),0),0)</f>
        <v>0</v>
      </c>
    </row>
    <row r="72" spans="4:14" x14ac:dyDescent="0.25">
      <c r="D72" t="s">
        <v>1043</v>
      </c>
      <c r="E72" t="s">
        <v>1215</v>
      </c>
      <c r="F72" t="s">
        <v>1214</v>
      </c>
      <c r="G72" t="s">
        <v>62</v>
      </c>
      <c r="H72" t="s">
        <v>102</v>
      </c>
      <c r="I72">
        <v>3</v>
      </c>
      <c r="J72" t="s">
        <v>19</v>
      </c>
      <c r="K72" t="str">
        <f>IF(Draft2025[[#This Row],[KEEPER]]="K",_xlfn.IFNA(INDEX(Draft2024[Current Contract],MATCH(Draft2025[[#This Row],[sleeper_id]],Draft2024[sleeper_id],0)),"Undrafted"),"")</f>
        <v/>
      </c>
      <c r="L72" t="str">
        <f>IF(Draft2025[[#This Row],[KEEPER]]="K",Draft2025[[#This Row],[Last Contract]],IF(ISNA(VLOOKUP(Draft2025[[#This Row],[sleeper_id]],Rookies2025[player_id],1,FALSE)),"Auction","Rookie"))</f>
        <v>Rookie</v>
      </c>
      <c r="M72">
        <f>2025-Draft2025[[#This Row],[Net Keeper Count]]</f>
        <v>2025</v>
      </c>
      <c r="N72">
        <f>IF(Draft2025[[#This Row],[KEEPER]]="K",1+_xlfn.IFNA(INDEX(Draft2024[Net Keeper Count],MATCH(Draft2025[[#This Row],[PLAYER]],Draft2024[PLAYER],0)),0),0)</f>
        <v>0</v>
      </c>
    </row>
    <row r="73" spans="4:14" x14ac:dyDescent="0.25">
      <c r="D73" t="s">
        <v>1043</v>
      </c>
      <c r="E73" t="s">
        <v>1220</v>
      </c>
      <c r="F73" t="s">
        <v>1219</v>
      </c>
      <c r="G73" t="s">
        <v>2228</v>
      </c>
      <c r="H73" t="s">
        <v>64</v>
      </c>
      <c r="I73">
        <v>4</v>
      </c>
      <c r="J73" t="s">
        <v>19</v>
      </c>
      <c r="K73" t="str">
        <f>IF(Draft2025[[#This Row],[KEEPER]]="K",_xlfn.IFNA(INDEX(Draft2024[Current Contract],MATCH(Draft2025[[#This Row],[sleeper_id]],Draft2024[sleeper_id],0)),"Undrafted"),"")</f>
        <v/>
      </c>
      <c r="L73" t="str">
        <f>IF(Draft2025[[#This Row],[KEEPER]]="K",Draft2025[[#This Row],[Last Contract]],IF(ISNA(VLOOKUP(Draft2025[[#This Row],[sleeper_id]],Rookies2025[player_id],1,FALSE)),"Auction","Rookie"))</f>
        <v>Rookie</v>
      </c>
      <c r="M73">
        <f>2025-Draft2025[[#This Row],[Net Keeper Count]]</f>
        <v>2025</v>
      </c>
      <c r="N73">
        <f>IF(Draft2025[[#This Row],[KEEPER]]="K",1+_xlfn.IFNA(INDEX(Draft2024[Net Keeper Count],MATCH(Draft2025[[#This Row],[PLAYER]],Draft2024[PLAYER],0)),0),0)</f>
        <v>0</v>
      </c>
    </row>
    <row r="74" spans="4:14" x14ac:dyDescent="0.25">
      <c r="D74" t="s">
        <v>1043</v>
      </c>
      <c r="E74" t="s">
        <v>1228</v>
      </c>
      <c r="F74" t="s">
        <v>1227</v>
      </c>
      <c r="G74" t="s">
        <v>70</v>
      </c>
      <c r="H74" t="s">
        <v>126</v>
      </c>
      <c r="I74">
        <v>1</v>
      </c>
      <c r="J74" t="s">
        <v>19</v>
      </c>
      <c r="K74" t="str">
        <f>IF(Draft2025[[#This Row],[KEEPER]]="K",_xlfn.IFNA(INDEX(Draft2024[Current Contract],MATCH(Draft2025[[#This Row],[sleeper_id]],Draft2024[sleeper_id],0)),"Undrafted"),"")</f>
        <v/>
      </c>
      <c r="L74" t="str">
        <f>IF(Draft2025[[#This Row],[KEEPER]]="K",Draft2025[[#This Row],[Last Contract]],IF(ISNA(VLOOKUP(Draft2025[[#This Row],[sleeper_id]],Rookies2025[player_id],1,FALSE)),"Auction","Rookie"))</f>
        <v>Rookie</v>
      </c>
      <c r="M74">
        <f>2025-Draft2025[[#This Row],[Net Keeper Count]]</f>
        <v>2025</v>
      </c>
      <c r="N74">
        <f>IF(Draft2025[[#This Row],[KEEPER]]="K",1+_xlfn.IFNA(INDEX(Draft2024[Net Keeper Count],MATCH(Draft2025[[#This Row],[PLAYER]],Draft2024[PLAYER],0)),0),0)</f>
        <v>0</v>
      </c>
    </row>
    <row r="75" spans="4:14" x14ac:dyDescent="0.25">
      <c r="D75" t="s">
        <v>1057</v>
      </c>
      <c r="E75" t="s">
        <v>51</v>
      </c>
      <c r="F75" t="s">
        <v>1277</v>
      </c>
      <c r="G75" t="s">
        <v>72</v>
      </c>
      <c r="H75" t="s">
        <v>29</v>
      </c>
      <c r="I75">
        <v>1</v>
      </c>
      <c r="J75" t="s">
        <v>30</v>
      </c>
      <c r="K75" t="str">
        <f>IF(Draft2025[[#This Row],[KEEPER]]="K",_xlfn.IFNA(INDEX(Draft2024[Current Contract],MATCH(Draft2025[[#This Row],[sleeper_id]],Draft2024[sleeper_id],0)),"Undrafted"),"")</f>
        <v/>
      </c>
      <c r="L75" t="str">
        <f>IF(Draft2025[[#This Row],[KEEPER]]="K",Draft2025[[#This Row],[Last Contract]],IF(ISNA(VLOOKUP(Draft2025[[#This Row],[sleeper_id]],Rookies2025[player_id],1,FALSE)),"Auction","Rookie"))</f>
        <v>Auction</v>
      </c>
      <c r="M75">
        <f>2025-Draft2025[[#This Row],[Net Keeper Count]]</f>
        <v>2025</v>
      </c>
      <c r="N75">
        <f>IF(Draft2025[[#This Row],[KEEPER]]="K",1+_xlfn.IFNA(INDEX(Draft2024[Net Keeper Count],MATCH(Draft2025[[#This Row],[PLAYER]],Draft2024[PLAYER],0)),0),0)</f>
        <v>0</v>
      </c>
    </row>
    <row r="76" spans="4:14" x14ac:dyDescent="0.25">
      <c r="D76" t="s">
        <v>1057</v>
      </c>
      <c r="E76" t="s">
        <v>136</v>
      </c>
      <c r="F76" t="s">
        <v>1295</v>
      </c>
      <c r="G76" t="s">
        <v>2210</v>
      </c>
      <c r="H76" t="s">
        <v>102</v>
      </c>
      <c r="I76">
        <v>54</v>
      </c>
      <c r="J76" t="s">
        <v>30</v>
      </c>
      <c r="K76" t="str">
        <f>IF(Draft2025[[#This Row],[KEEPER]]="K",_xlfn.IFNA(INDEX(Draft2024[Current Contract],MATCH(Draft2025[[#This Row],[sleeper_id]],Draft2024[sleeper_id],0)),"Undrafted"),"")</f>
        <v/>
      </c>
      <c r="L76" t="str">
        <f>IF(Draft2025[[#This Row],[KEEPER]]="K",Draft2025[[#This Row],[Last Contract]],IF(ISNA(VLOOKUP(Draft2025[[#This Row],[sleeper_id]],Rookies2025[player_id],1,FALSE)),"Auction","Rookie"))</f>
        <v>Auction</v>
      </c>
      <c r="M76">
        <f>2025-Draft2025[[#This Row],[Net Keeper Count]]</f>
        <v>2025</v>
      </c>
      <c r="N76">
        <f>IF(Draft2025[[#This Row],[KEEPER]]="K",1+_xlfn.IFNA(INDEX(Draft2024[Net Keeper Count],MATCH(Draft2025[[#This Row],[PLAYER]],Draft2024[PLAYER],0)),0),0)</f>
        <v>0</v>
      </c>
    </row>
    <row r="77" spans="4:14" x14ac:dyDescent="0.25">
      <c r="D77" t="s">
        <v>1057</v>
      </c>
      <c r="E77" t="s">
        <v>1245</v>
      </c>
      <c r="F77" t="s">
        <v>1244</v>
      </c>
      <c r="G77" t="s">
        <v>2246</v>
      </c>
      <c r="H77" t="s">
        <v>29</v>
      </c>
      <c r="I77">
        <v>1</v>
      </c>
      <c r="J77" t="s">
        <v>30</v>
      </c>
      <c r="K77" t="str">
        <f>IF(Draft2025[[#This Row],[KEEPER]]="K",_xlfn.IFNA(INDEX(Draft2024[Current Contract],MATCH(Draft2025[[#This Row],[sleeper_id]],Draft2024[sleeper_id],0)),"Undrafted"),"")</f>
        <v/>
      </c>
      <c r="L77" t="str">
        <f>IF(Draft2025[[#This Row],[KEEPER]]="K",Draft2025[[#This Row],[Last Contract]],IF(ISNA(VLOOKUP(Draft2025[[#This Row],[sleeper_id]],Rookies2025[player_id],1,FALSE)),"Auction","Rookie"))</f>
        <v>Auction</v>
      </c>
      <c r="M77">
        <f>2025-Draft2025[[#This Row],[Net Keeper Count]]</f>
        <v>2025</v>
      </c>
      <c r="N77">
        <f>IF(Draft2025[[#This Row],[KEEPER]]="K",1+_xlfn.IFNA(INDEX(Draft2024[Net Keeper Count],MATCH(Draft2025[[#This Row],[PLAYER]],Draft2024[PLAYER],0)),0),0)</f>
        <v>0</v>
      </c>
    </row>
    <row r="78" spans="4:14" x14ac:dyDescent="0.25">
      <c r="D78" t="s">
        <v>1057</v>
      </c>
      <c r="E78" t="s">
        <v>1285</v>
      </c>
      <c r="F78" t="s">
        <v>1284</v>
      </c>
      <c r="G78" t="s">
        <v>2236</v>
      </c>
      <c r="H78" t="s">
        <v>126</v>
      </c>
      <c r="I78">
        <v>1</v>
      </c>
      <c r="J78" t="s">
        <v>30</v>
      </c>
      <c r="K78" t="str">
        <f>IF(Draft2025[[#This Row],[KEEPER]]="K",_xlfn.IFNA(INDEX(Draft2024[Current Contract],MATCH(Draft2025[[#This Row],[sleeper_id]],Draft2024[sleeper_id],0)),"Undrafted"),"")</f>
        <v/>
      </c>
      <c r="L78" t="str">
        <f>IF(Draft2025[[#This Row],[KEEPER]]="K",Draft2025[[#This Row],[Last Contract]],IF(ISNA(VLOOKUP(Draft2025[[#This Row],[sleeper_id]],Rookies2025[player_id],1,FALSE)),"Auction","Rookie"))</f>
        <v>Auction</v>
      </c>
      <c r="M78">
        <f>2025-Draft2025[[#This Row],[Net Keeper Count]]</f>
        <v>2025</v>
      </c>
      <c r="N78">
        <f>IF(Draft2025[[#This Row],[KEEPER]]="K",1+_xlfn.IFNA(INDEX(Draft2024[Net Keeper Count],MATCH(Draft2025[[#This Row],[PLAYER]],Draft2024[PLAYER],0)),0),0)</f>
        <v>0</v>
      </c>
    </row>
    <row r="79" spans="4:14" x14ac:dyDescent="0.25">
      <c r="D79" t="s">
        <v>1057</v>
      </c>
      <c r="E79" t="s">
        <v>1274</v>
      </c>
      <c r="F79" t="s">
        <v>1273</v>
      </c>
      <c r="G79" t="s">
        <v>2244</v>
      </c>
      <c r="H79" t="s">
        <v>126</v>
      </c>
      <c r="I79">
        <v>4</v>
      </c>
      <c r="J79" t="s">
        <v>31</v>
      </c>
      <c r="K79" t="str">
        <f>IF(Draft2025[[#This Row],[KEEPER]]="K",_xlfn.IFNA(INDEX(Draft2024[Current Contract],MATCH(Draft2025[[#This Row],[sleeper_id]],Draft2024[sleeper_id],0)),"Undrafted"),"")</f>
        <v>Rookie</v>
      </c>
      <c r="L79" s="1" t="s">
        <v>6067</v>
      </c>
      <c r="M79" s="1">
        <v>2025</v>
      </c>
      <c r="N79" s="1">
        <v>0</v>
      </c>
    </row>
    <row r="80" spans="4:14" x14ac:dyDescent="0.25">
      <c r="D80" t="s">
        <v>1057</v>
      </c>
      <c r="E80" t="s">
        <v>1471</v>
      </c>
      <c r="F80" t="s">
        <v>1470</v>
      </c>
      <c r="G80" t="s">
        <v>2236</v>
      </c>
      <c r="H80" t="s">
        <v>64</v>
      </c>
      <c r="I80">
        <v>9</v>
      </c>
      <c r="J80" t="s">
        <v>31</v>
      </c>
      <c r="K80" t="str">
        <f>IF(Draft2025[[#This Row],[KEEPER]]="K",_xlfn.IFNA(INDEX(Draft2024[Current Contract],MATCH(Draft2025[[#This Row],[sleeper_id]],Draft2024[sleeper_id],0)),"Undrafted"),"")</f>
        <v>Undrafted</v>
      </c>
      <c r="L80" s="1" t="s">
        <v>6067</v>
      </c>
      <c r="M80" s="1">
        <v>2025</v>
      </c>
      <c r="N80" s="1">
        <v>0</v>
      </c>
    </row>
    <row r="81" spans="4:14" x14ac:dyDescent="0.25">
      <c r="D81" t="s">
        <v>1057</v>
      </c>
      <c r="E81" t="s">
        <v>1267</v>
      </c>
      <c r="F81" t="s">
        <v>1266</v>
      </c>
      <c r="G81" t="s">
        <v>2231</v>
      </c>
      <c r="H81" t="s">
        <v>29</v>
      </c>
      <c r="I81">
        <v>19</v>
      </c>
      <c r="J81" t="s">
        <v>31</v>
      </c>
      <c r="K81" t="str">
        <f>IF(Draft2025[[#This Row],[KEEPER]]="K",_xlfn.IFNA(INDEX(Draft2024[Current Contract],MATCH(Draft2025[[#This Row],[sleeper_id]],Draft2024[sleeper_id],0)),"Undrafted"),"")</f>
        <v>Auction</v>
      </c>
      <c r="L81" t="str">
        <f>IF(Draft2025[[#This Row],[KEEPER]]="K",Draft2025[[#This Row],[Last Contract]],IF(ISNA(VLOOKUP(Draft2025[[#This Row],[sleeper_id]],Rookies2025[player_id],1,FALSE)),"Auction","Rookie"))</f>
        <v>Auction</v>
      </c>
      <c r="M81">
        <f>2025-Draft2025[[#This Row],[Net Keeper Count]]</f>
        <v>2024</v>
      </c>
      <c r="N81">
        <f>IF(Draft2025[[#This Row],[KEEPER]]="K",1+_xlfn.IFNA(INDEX(Draft2024[Net Keeper Count],MATCH(Draft2025[[#This Row],[PLAYER]],Draft2024[PLAYER],0)),0),0)</f>
        <v>1</v>
      </c>
    </row>
    <row r="82" spans="4:14" x14ac:dyDescent="0.25">
      <c r="D82" t="s">
        <v>1057</v>
      </c>
      <c r="E82" t="s">
        <v>1627</v>
      </c>
      <c r="F82" t="s">
        <v>2561</v>
      </c>
      <c r="G82" t="s">
        <v>28</v>
      </c>
      <c r="H82" t="s">
        <v>64</v>
      </c>
      <c r="I82">
        <v>80</v>
      </c>
      <c r="J82" t="s">
        <v>31</v>
      </c>
      <c r="K82" t="str">
        <f>IF(Draft2025[[#This Row],[KEEPER]]="K",_xlfn.IFNA(INDEX(Draft2024[Current Contract],MATCH(Draft2025[[#This Row],[sleeper_id]],Draft2024[sleeper_id],0)),"Undrafted"),"")</f>
        <v>Auction</v>
      </c>
      <c r="L82" t="str">
        <f>IF(Draft2025[[#This Row],[KEEPER]]="K",Draft2025[[#This Row],[Last Contract]],IF(ISNA(VLOOKUP(Draft2025[[#This Row],[sleeper_id]],Rookies2025[player_id],1,FALSE)),"Auction","Rookie"))</f>
        <v>Auction</v>
      </c>
      <c r="M82">
        <f>2025-Draft2025[[#This Row],[Net Keeper Count]]</f>
        <v>2024</v>
      </c>
      <c r="N82">
        <f>IF(Draft2025[[#This Row],[KEEPER]]="K",1+_xlfn.IFNA(INDEX(Draft2024[Net Keeper Count],MATCH(Draft2025[[#This Row],[PLAYER]],Draft2024[PLAYER],0)),0),0)</f>
        <v>1</v>
      </c>
    </row>
    <row r="83" spans="4:14" x14ac:dyDescent="0.25">
      <c r="D83" t="s">
        <v>1057</v>
      </c>
      <c r="E83" t="s">
        <v>1351</v>
      </c>
      <c r="F83" t="s">
        <v>1350</v>
      </c>
      <c r="G83" t="s">
        <v>2246</v>
      </c>
      <c r="H83" t="s">
        <v>102</v>
      </c>
      <c r="I83">
        <v>3</v>
      </c>
      <c r="J83" t="s">
        <v>31</v>
      </c>
      <c r="K83" t="str">
        <f>IF(Draft2025[[#This Row],[KEEPER]]="K",_xlfn.IFNA(INDEX(Draft2024[Current Contract],MATCH(Draft2025[[#This Row],[sleeper_id]],Draft2024[sleeper_id],0)),"Undrafted"),"")</f>
        <v>Rookie</v>
      </c>
      <c r="L83" t="str">
        <f>IF(Draft2025[[#This Row],[KEEPER]]="K",Draft2025[[#This Row],[Last Contract]],IF(ISNA(VLOOKUP(Draft2025[[#This Row],[sleeper_id]],Rookies2025[player_id],1,FALSE)),"Auction","Rookie"))</f>
        <v>Rookie</v>
      </c>
      <c r="M83">
        <f>2025-Draft2025[[#This Row],[Net Keeper Count]]</f>
        <v>2024</v>
      </c>
      <c r="N83">
        <f>IF(Draft2025[[#This Row],[KEEPER]]="K",1+_xlfn.IFNA(INDEX(Draft2024[Net Keeper Count],MATCH(Draft2025[[#This Row],[PLAYER]],Draft2024[PLAYER],0)),0),0)</f>
        <v>1</v>
      </c>
    </row>
    <row r="84" spans="4:14" x14ac:dyDescent="0.25">
      <c r="D84" t="s">
        <v>1057</v>
      </c>
      <c r="E84" t="s">
        <v>1247</v>
      </c>
      <c r="F84" t="s">
        <v>1246</v>
      </c>
      <c r="G84" t="s">
        <v>2244</v>
      </c>
      <c r="H84" t="s">
        <v>64</v>
      </c>
      <c r="I84">
        <v>51</v>
      </c>
      <c r="J84" t="s">
        <v>31</v>
      </c>
      <c r="K84" t="str">
        <f>IF(Draft2025[[#This Row],[KEEPER]]="K",_xlfn.IFNA(INDEX(Draft2024[Current Contract],MATCH(Draft2025[[#This Row],[sleeper_id]],Draft2024[sleeper_id],0)),"Undrafted"),"")</f>
        <v>Rookie</v>
      </c>
      <c r="L84" t="str">
        <f>IF(Draft2025[[#This Row],[KEEPER]]="K",Draft2025[[#This Row],[Last Contract]],IF(ISNA(VLOOKUP(Draft2025[[#This Row],[sleeper_id]],Rookies2025[player_id],1,FALSE)),"Auction","Rookie"))</f>
        <v>Rookie</v>
      </c>
      <c r="M84">
        <f>2025-Draft2025[[#This Row],[Net Keeper Count]]</f>
        <v>2023</v>
      </c>
      <c r="N84">
        <f>IF(Draft2025[[#This Row],[KEEPER]]="K",1+_xlfn.IFNA(INDEX(Draft2024[Net Keeper Count],MATCH(Draft2025[[#This Row],[PLAYER]],Draft2024[PLAYER],0)),0),0)</f>
        <v>2</v>
      </c>
    </row>
    <row r="85" spans="4:14" x14ac:dyDescent="0.25">
      <c r="D85" t="s">
        <v>1057</v>
      </c>
      <c r="E85" t="s">
        <v>1261</v>
      </c>
      <c r="F85" t="s">
        <v>1260</v>
      </c>
      <c r="G85" t="s">
        <v>2213</v>
      </c>
      <c r="H85" t="s">
        <v>102</v>
      </c>
      <c r="I85">
        <v>13</v>
      </c>
      <c r="J85" t="s">
        <v>31</v>
      </c>
      <c r="K85" t="str">
        <f>IF(Draft2025[[#This Row],[KEEPER]]="K",_xlfn.IFNA(INDEX(Draft2024[Current Contract],MATCH(Draft2025[[#This Row],[sleeper_id]],Draft2024[sleeper_id],0)),"Undrafted"),"")</f>
        <v>Rookie</v>
      </c>
      <c r="L85" t="str">
        <f>IF(Draft2025[[#This Row],[KEEPER]]="K",Draft2025[[#This Row],[Last Contract]],IF(ISNA(VLOOKUP(Draft2025[[#This Row],[sleeper_id]],Rookies2025[player_id],1,FALSE)),"Auction","Rookie"))</f>
        <v>Rookie</v>
      </c>
      <c r="M85">
        <f>2025-Draft2025[[#This Row],[Net Keeper Count]]</f>
        <v>2022</v>
      </c>
      <c r="N85">
        <f>IF(Draft2025[[#This Row],[KEEPER]]="K",1+_xlfn.IFNA(INDEX(Draft2024[Net Keeper Count],MATCH(Draft2025[[#This Row],[PLAYER]],Draft2024[PLAYER],0)),0),0)</f>
        <v>3</v>
      </c>
    </row>
    <row r="86" spans="4:14" x14ac:dyDescent="0.25">
      <c r="D86" t="s">
        <v>1057</v>
      </c>
      <c r="E86" t="s">
        <v>1265</v>
      </c>
      <c r="F86" t="s">
        <v>1264</v>
      </c>
      <c r="G86" t="s">
        <v>2268</v>
      </c>
      <c r="H86" t="s">
        <v>102</v>
      </c>
      <c r="I86">
        <v>15</v>
      </c>
      <c r="J86" t="s">
        <v>31</v>
      </c>
      <c r="K86" t="str">
        <f>IF(Draft2025[[#This Row],[KEEPER]]="K",_xlfn.IFNA(INDEX(Draft2024[Current Contract],MATCH(Draft2025[[#This Row],[sleeper_id]],Draft2024[sleeper_id],0)),"Undrafted"),"")</f>
        <v>Rookie</v>
      </c>
      <c r="L86" t="str">
        <f>IF(Draft2025[[#This Row],[KEEPER]]="K",Draft2025[[#This Row],[Last Contract]],IF(ISNA(VLOOKUP(Draft2025[[#This Row],[sleeper_id]],Rookies2025[player_id],1,FALSE)),"Auction","Rookie"))</f>
        <v>Rookie</v>
      </c>
      <c r="M86">
        <f>2025-Draft2025[[#This Row],[Net Keeper Count]]</f>
        <v>2020</v>
      </c>
      <c r="N86">
        <f>IF(Draft2025[[#This Row],[KEEPER]]="K",1+_xlfn.IFNA(INDEX(Draft2024[Net Keeper Count],MATCH(Draft2025[[#This Row],[PLAYER]],Draft2024[PLAYER],0)),0),0)</f>
        <v>5</v>
      </c>
    </row>
    <row r="87" spans="4:14" x14ac:dyDescent="0.25">
      <c r="D87" t="s">
        <v>1057</v>
      </c>
      <c r="E87" t="s">
        <v>1271</v>
      </c>
      <c r="F87" t="s">
        <v>1270</v>
      </c>
      <c r="G87" t="s">
        <v>54</v>
      </c>
      <c r="H87" t="s">
        <v>64</v>
      </c>
      <c r="I87">
        <v>4</v>
      </c>
      <c r="J87" t="s">
        <v>31</v>
      </c>
      <c r="K87" t="str">
        <f>IF(Draft2025[[#This Row],[KEEPER]]="K",_xlfn.IFNA(INDEX(Draft2024[Current Contract],MATCH(Draft2025[[#This Row],[sleeper_id]],Draft2024[sleeper_id],0)),"Undrafted"),"")</f>
        <v>Rookie</v>
      </c>
      <c r="L87" t="str">
        <f>IF(Draft2025[[#This Row],[KEEPER]]="K",Draft2025[[#This Row],[Last Contract]],IF(ISNA(VLOOKUP(Draft2025[[#This Row],[sleeper_id]],Rookies2025[player_id],1,FALSE)),"Auction","Rookie"))</f>
        <v>Rookie</v>
      </c>
      <c r="M87">
        <f>2025-Draft2025[[#This Row],[Net Keeper Count]]</f>
        <v>2023</v>
      </c>
      <c r="N87">
        <f>IF(Draft2025[[#This Row],[KEEPER]]="K",1+_xlfn.IFNA(INDEX(Draft2024[Net Keeper Count],MATCH(Draft2025[[#This Row],[PLAYER]],Draft2024[PLAYER],0)),0),0)</f>
        <v>2</v>
      </c>
    </row>
    <row r="88" spans="4:14" x14ac:dyDescent="0.25">
      <c r="D88" t="s">
        <v>1057</v>
      </c>
      <c r="E88" t="s">
        <v>1276</v>
      </c>
      <c r="F88" t="s">
        <v>1275</v>
      </c>
      <c r="G88" t="s">
        <v>2251</v>
      </c>
      <c r="H88" t="s">
        <v>102</v>
      </c>
      <c r="I88">
        <v>13</v>
      </c>
      <c r="J88" t="s">
        <v>31</v>
      </c>
      <c r="K88" t="str">
        <f>IF(Draft2025[[#This Row],[KEEPER]]="K",_xlfn.IFNA(INDEX(Draft2024[Current Contract],MATCH(Draft2025[[#This Row],[sleeper_id]],Draft2024[sleeper_id],0)),"Undrafted"),"")</f>
        <v>Rookie</v>
      </c>
      <c r="L88" t="str">
        <f>IF(Draft2025[[#This Row],[KEEPER]]="K",Draft2025[[#This Row],[Last Contract]],IF(ISNA(VLOOKUP(Draft2025[[#This Row],[sleeper_id]],Rookies2025[player_id],1,FALSE)),"Auction","Rookie"))</f>
        <v>Rookie</v>
      </c>
      <c r="M88">
        <f>2025-Draft2025[[#This Row],[Net Keeper Count]]</f>
        <v>2024</v>
      </c>
      <c r="N88">
        <f>IF(Draft2025[[#This Row],[KEEPER]]="K",1+_xlfn.IFNA(INDEX(Draft2024[Net Keeper Count],MATCH(Draft2025[[#This Row],[PLAYER]],Draft2024[PLAYER],0)),0),0)</f>
        <v>1</v>
      </c>
    </row>
    <row r="89" spans="4:14" x14ac:dyDescent="0.25">
      <c r="D89" t="s">
        <v>1057</v>
      </c>
      <c r="E89" t="s">
        <v>1281</v>
      </c>
      <c r="F89" t="s">
        <v>1280</v>
      </c>
      <c r="G89" t="s">
        <v>2251</v>
      </c>
      <c r="H89" t="s">
        <v>102</v>
      </c>
      <c r="I89">
        <v>3</v>
      </c>
      <c r="J89" t="s">
        <v>31</v>
      </c>
      <c r="K89" t="str">
        <f>IF(Draft2025[[#This Row],[KEEPER]]="K",_xlfn.IFNA(INDEX(Draft2024[Current Contract],MATCH(Draft2025[[#This Row],[sleeper_id]],Draft2024[sleeper_id],0)),"Undrafted"),"")</f>
        <v>Rookie</v>
      </c>
      <c r="L89" t="str">
        <f>IF(Draft2025[[#This Row],[KEEPER]]="K",Draft2025[[#This Row],[Last Contract]],IF(ISNA(VLOOKUP(Draft2025[[#This Row],[sleeper_id]],Rookies2025[player_id],1,FALSE)),"Auction","Rookie"))</f>
        <v>Rookie</v>
      </c>
      <c r="M89">
        <f>2025-Draft2025[[#This Row],[Net Keeper Count]]</f>
        <v>2023</v>
      </c>
      <c r="N89">
        <f>IF(Draft2025[[#This Row],[KEEPER]]="K",1+_xlfn.IFNA(INDEX(Draft2024[Net Keeper Count],MATCH(Draft2025[[#This Row],[PLAYER]],Draft2024[PLAYER],0)),0),0)</f>
        <v>2</v>
      </c>
    </row>
    <row r="90" spans="4:14" x14ac:dyDescent="0.25">
      <c r="D90" t="s">
        <v>1057</v>
      </c>
      <c r="E90" t="s">
        <v>1294</v>
      </c>
      <c r="F90" t="s">
        <v>1293</v>
      </c>
      <c r="G90" t="s">
        <v>2251</v>
      </c>
      <c r="H90" t="s">
        <v>64</v>
      </c>
      <c r="I90">
        <v>4</v>
      </c>
      <c r="J90" t="s">
        <v>31</v>
      </c>
      <c r="K90" t="str">
        <f>IF(Draft2025[[#This Row],[KEEPER]]="K",_xlfn.IFNA(INDEX(Draft2024[Current Contract],MATCH(Draft2025[[#This Row],[sleeper_id]],Draft2024[sleeper_id],0)),"Undrafted"),"")</f>
        <v>Rookie</v>
      </c>
      <c r="L90" t="str">
        <f>IF(Draft2025[[#This Row],[KEEPER]]="K",Draft2025[[#This Row],[Last Contract]],IF(ISNA(VLOOKUP(Draft2025[[#This Row],[sleeper_id]],Rookies2025[player_id],1,FALSE)),"Auction","Rookie"))</f>
        <v>Rookie</v>
      </c>
      <c r="M90">
        <f>2025-Draft2025[[#This Row],[Net Keeper Count]]</f>
        <v>2024</v>
      </c>
      <c r="N90">
        <f>IF(Draft2025[[#This Row],[KEEPER]]="K",1+_xlfn.IFNA(INDEX(Draft2024[Net Keeper Count],MATCH(Draft2025[[#This Row],[PLAYER]],Draft2024[PLAYER],0)),0),0)</f>
        <v>1</v>
      </c>
    </row>
    <row r="91" spans="4:14" x14ac:dyDescent="0.25">
      <c r="D91" t="s">
        <v>1057</v>
      </c>
      <c r="E91" t="s">
        <v>1249</v>
      </c>
      <c r="F91" t="s">
        <v>1248</v>
      </c>
      <c r="G91" t="s">
        <v>2224</v>
      </c>
      <c r="H91" t="s">
        <v>29</v>
      </c>
      <c r="I91">
        <v>1</v>
      </c>
      <c r="J91" t="s">
        <v>31</v>
      </c>
      <c r="K91" t="str">
        <f>IF(Draft2025[[#This Row],[KEEPER]]="K",_xlfn.IFNA(INDEX(Draft2024[Current Contract],MATCH(Draft2025[[#This Row],[sleeper_id]],Draft2024[sleeper_id],0)),"Undrafted"),"")</f>
        <v>Undrafted</v>
      </c>
      <c r="L91" t="str">
        <f>IF(Draft2025[[#This Row],[KEEPER]]="K",Draft2025[[#This Row],[Last Contract]],IF(ISNA(VLOOKUP(Draft2025[[#This Row],[sleeper_id]],Rookies2025[player_id],1,FALSE)),"Auction","Rookie"))</f>
        <v>Undrafted</v>
      </c>
      <c r="M91">
        <f>2025-Draft2025[[#This Row],[Net Keeper Count]]</f>
        <v>2024</v>
      </c>
      <c r="N91">
        <f>IF(Draft2025[[#This Row],[KEEPER]]="K",1+_xlfn.IFNA(INDEX(Draft2024[Net Keeper Count],MATCH(Draft2025[[#This Row],[PLAYER]],Draft2024[PLAYER],0)),0),0)</f>
        <v>1</v>
      </c>
    </row>
    <row r="92" spans="4:14" x14ac:dyDescent="0.25">
      <c r="D92" t="s">
        <v>1057</v>
      </c>
      <c r="E92" t="s">
        <v>1269</v>
      </c>
      <c r="F92" t="s">
        <v>1268</v>
      </c>
      <c r="G92" t="s">
        <v>2246</v>
      </c>
      <c r="H92" t="s">
        <v>102</v>
      </c>
      <c r="I92">
        <v>1</v>
      </c>
      <c r="J92" t="s">
        <v>31</v>
      </c>
      <c r="K92" t="str">
        <f>IF(Draft2025[[#This Row],[KEEPER]]="K",_xlfn.IFNA(INDEX(Draft2024[Current Contract],MATCH(Draft2025[[#This Row],[sleeper_id]],Draft2024[sleeper_id],0)),"Undrafted"),"")</f>
        <v>Undrafted</v>
      </c>
      <c r="L92" t="str">
        <f>IF(Draft2025[[#This Row],[KEEPER]]="K",Draft2025[[#This Row],[Last Contract]],IF(ISNA(VLOOKUP(Draft2025[[#This Row],[sleeper_id]],Rookies2025[player_id],1,FALSE)),"Auction","Rookie"))</f>
        <v>Undrafted</v>
      </c>
      <c r="M92">
        <f>2025-Draft2025[[#This Row],[Net Keeper Count]]</f>
        <v>2024</v>
      </c>
      <c r="N92">
        <f>IF(Draft2025[[#This Row],[KEEPER]]="K",1+_xlfn.IFNA(INDEX(Draft2024[Net Keeper Count],MATCH(Draft2025[[#This Row],[PLAYER]],Draft2024[PLAYER],0)),0),0)</f>
        <v>1</v>
      </c>
    </row>
    <row r="93" spans="4:14" x14ac:dyDescent="0.25">
      <c r="D93" t="s">
        <v>1057</v>
      </c>
      <c r="E93" t="s">
        <v>1254</v>
      </c>
      <c r="F93" t="s">
        <v>1253</v>
      </c>
      <c r="G93" t="s">
        <v>2229</v>
      </c>
      <c r="H93" t="s">
        <v>126</v>
      </c>
      <c r="I93">
        <v>5</v>
      </c>
      <c r="J93" t="s">
        <v>19</v>
      </c>
      <c r="K93" t="str">
        <f>IF(Draft2025[[#This Row],[KEEPER]]="K",_xlfn.IFNA(INDEX(Draft2024[Current Contract],MATCH(Draft2025[[#This Row],[sleeper_id]],Draft2024[sleeper_id],0)),"Undrafted"),"")</f>
        <v/>
      </c>
      <c r="L93" t="str">
        <f>IF(Draft2025[[#This Row],[KEEPER]]="K",Draft2025[[#This Row],[Last Contract]],IF(ISNA(VLOOKUP(Draft2025[[#This Row],[sleeper_id]],Rookies2025[player_id],1,FALSE)),"Auction","Rookie"))</f>
        <v>Rookie</v>
      </c>
      <c r="M93">
        <f>2025-Draft2025[[#This Row],[Net Keeper Count]]</f>
        <v>2025</v>
      </c>
      <c r="N93">
        <f>IF(Draft2025[[#This Row],[KEEPER]]="K",1+_xlfn.IFNA(INDEX(Draft2024[Net Keeper Count],MATCH(Draft2025[[#This Row],[PLAYER]],Draft2024[PLAYER],0)),0),0)</f>
        <v>0</v>
      </c>
    </row>
    <row r="94" spans="4:14" x14ac:dyDescent="0.25">
      <c r="D94" t="s">
        <v>1057</v>
      </c>
      <c r="E94" t="s">
        <v>1256</v>
      </c>
      <c r="F94" t="s">
        <v>1255</v>
      </c>
      <c r="G94" t="s">
        <v>2246</v>
      </c>
      <c r="H94" t="s">
        <v>64</v>
      </c>
      <c r="I94">
        <v>1</v>
      </c>
      <c r="J94" t="s">
        <v>19</v>
      </c>
      <c r="K94" t="str">
        <f>IF(Draft2025[[#This Row],[KEEPER]]="K",_xlfn.IFNA(INDEX(Draft2024[Current Contract],MATCH(Draft2025[[#This Row],[sleeper_id]],Draft2024[sleeper_id],0)),"Undrafted"),"")</f>
        <v/>
      </c>
      <c r="L94" t="str">
        <f>IF(Draft2025[[#This Row],[KEEPER]]="K",Draft2025[[#This Row],[Last Contract]],IF(ISNA(VLOOKUP(Draft2025[[#This Row],[sleeper_id]],Rookies2025[player_id],1,FALSE)),"Auction","Rookie"))</f>
        <v>Rookie</v>
      </c>
      <c r="M94">
        <f>2025-Draft2025[[#This Row],[Net Keeper Count]]</f>
        <v>2025</v>
      </c>
      <c r="N94">
        <f>IF(Draft2025[[#This Row],[KEEPER]]="K",1+_xlfn.IFNA(INDEX(Draft2024[Net Keeper Count],MATCH(Draft2025[[#This Row],[PLAYER]],Draft2024[PLAYER],0)),0),0)</f>
        <v>0</v>
      </c>
    </row>
    <row r="95" spans="4:14" x14ac:dyDescent="0.25">
      <c r="D95" t="s">
        <v>1057</v>
      </c>
      <c r="E95" t="s">
        <v>1283</v>
      </c>
      <c r="F95" t="s">
        <v>1282</v>
      </c>
      <c r="G95" t="s">
        <v>70</v>
      </c>
      <c r="H95" t="s">
        <v>64</v>
      </c>
      <c r="I95">
        <v>6</v>
      </c>
      <c r="J95" t="s">
        <v>19</v>
      </c>
      <c r="K95" t="str">
        <f>IF(Draft2025[[#This Row],[KEEPER]]="K",_xlfn.IFNA(INDEX(Draft2024[Current Contract],MATCH(Draft2025[[#This Row],[sleeper_id]],Draft2024[sleeper_id],0)),"Undrafted"),"")</f>
        <v/>
      </c>
      <c r="L95" t="str">
        <f>IF(Draft2025[[#This Row],[KEEPER]]="K",Draft2025[[#This Row],[Last Contract]],IF(ISNA(VLOOKUP(Draft2025[[#This Row],[sleeper_id]],Rookies2025[player_id],1,FALSE)),"Auction","Rookie"))</f>
        <v>Rookie</v>
      </c>
      <c r="M95">
        <f>2025-Draft2025[[#This Row],[Net Keeper Count]]</f>
        <v>2025</v>
      </c>
      <c r="N95">
        <f>IF(Draft2025[[#This Row],[KEEPER]]="K",1+_xlfn.IFNA(INDEX(Draft2024[Net Keeper Count],MATCH(Draft2025[[#This Row],[PLAYER]],Draft2024[PLAYER],0)),0),0)</f>
        <v>0</v>
      </c>
    </row>
    <row r="96" spans="4:14" x14ac:dyDescent="0.25">
      <c r="D96" t="s">
        <v>1057</v>
      </c>
      <c r="E96" t="s">
        <v>1287</v>
      </c>
      <c r="F96" t="s">
        <v>1286</v>
      </c>
      <c r="G96" t="s">
        <v>2268</v>
      </c>
      <c r="H96" t="s">
        <v>64</v>
      </c>
      <c r="I96">
        <v>5</v>
      </c>
      <c r="J96" t="s">
        <v>19</v>
      </c>
      <c r="K96" t="str">
        <f>IF(Draft2025[[#This Row],[KEEPER]]="K",_xlfn.IFNA(INDEX(Draft2024[Current Contract],MATCH(Draft2025[[#This Row],[sleeper_id]],Draft2024[sleeper_id],0)),"Undrafted"),"")</f>
        <v/>
      </c>
      <c r="L96" t="str">
        <f>IF(Draft2025[[#This Row],[KEEPER]]="K",Draft2025[[#This Row],[Last Contract]],IF(ISNA(VLOOKUP(Draft2025[[#This Row],[sleeper_id]],Rookies2025[player_id],1,FALSE)),"Auction","Rookie"))</f>
        <v>Rookie</v>
      </c>
      <c r="M96">
        <f>2025-Draft2025[[#This Row],[Net Keeper Count]]</f>
        <v>2025</v>
      </c>
      <c r="N96">
        <f>IF(Draft2025[[#This Row],[KEEPER]]="K",1+_xlfn.IFNA(INDEX(Draft2024[Net Keeper Count],MATCH(Draft2025[[#This Row],[PLAYER]],Draft2024[PLAYER],0)),0),0)</f>
        <v>0</v>
      </c>
    </row>
    <row r="97" spans="4:14" x14ac:dyDescent="0.25">
      <c r="D97" t="s">
        <v>1057</v>
      </c>
      <c r="E97" t="s">
        <v>1290</v>
      </c>
      <c r="F97" t="s">
        <v>1289</v>
      </c>
      <c r="G97" t="s">
        <v>70</v>
      </c>
      <c r="H97" t="s">
        <v>102</v>
      </c>
      <c r="I97">
        <v>4</v>
      </c>
      <c r="J97" t="s">
        <v>19</v>
      </c>
      <c r="K97" t="str">
        <f>IF(Draft2025[[#This Row],[KEEPER]]="K",_xlfn.IFNA(INDEX(Draft2024[Current Contract],MATCH(Draft2025[[#This Row],[sleeper_id]],Draft2024[sleeper_id],0)),"Undrafted"),"")</f>
        <v/>
      </c>
      <c r="L97" t="str">
        <f>IF(Draft2025[[#This Row],[KEEPER]]="K",Draft2025[[#This Row],[Last Contract]],IF(ISNA(VLOOKUP(Draft2025[[#This Row],[sleeper_id]],Rookies2025[player_id],1,FALSE)),"Auction","Rookie"))</f>
        <v>Rookie</v>
      </c>
      <c r="M97">
        <f>2025-Draft2025[[#This Row],[Net Keeper Count]]</f>
        <v>2025</v>
      </c>
      <c r="N97">
        <f>IF(Draft2025[[#This Row],[KEEPER]]="K",1+_xlfn.IFNA(INDEX(Draft2024[Net Keeper Count],MATCH(Draft2025[[#This Row],[PLAYER]],Draft2024[PLAYER],0)),0),0)</f>
        <v>0</v>
      </c>
    </row>
    <row r="98" spans="4:14" x14ac:dyDescent="0.25">
      <c r="D98" t="s">
        <v>1057</v>
      </c>
      <c r="E98" t="s">
        <v>1292</v>
      </c>
      <c r="F98" t="s">
        <v>1291</v>
      </c>
      <c r="G98" t="s">
        <v>2224</v>
      </c>
      <c r="H98" t="s">
        <v>64</v>
      </c>
      <c r="I98">
        <v>2</v>
      </c>
      <c r="J98" t="s">
        <v>19</v>
      </c>
      <c r="K98" t="str">
        <f>IF(Draft2025[[#This Row],[KEEPER]]="K",_xlfn.IFNA(INDEX(Draft2024[Current Contract],MATCH(Draft2025[[#This Row],[sleeper_id]],Draft2024[sleeper_id],0)),"Undrafted"),"")</f>
        <v/>
      </c>
      <c r="L98" t="str">
        <f>IF(Draft2025[[#This Row],[KEEPER]]="K",Draft2025[[#This Row],[Last Contract]],IF(ISNA(VLOOKUP(Draft2025[[#This Row],[sleeper_id]],Rookies2025[player_id],1,FALSE)),"Auction","Rookie"))</f>
        <v>Rookie</v>
      </c>
      <c r="M98">
        <f>2025-Draft2025[[#This Row],[Net Keeper Count]]</f>
        <v>2025</v>
      </c>
      <c r="N98">
        <f>IF(Draft2025[[#This Row],[KEEPER]]="K",1+_xlfn.IFNA(INDEX(Draft2024[Net Keeper Count],MATCH(Draft2025[[#This Row],[PLAYER]],Draft2024[PLAYER],0)),0),0)</f>
        <v>0</v>
      </c>
    </row>
    <row r="99" spans="4:14" x14ac:dyDescent="0.25">
      <c r="D99" t="s">
        <v>1038</v>
      </c>
      <c r="E99" t="s">
        <v>2331</v>
      </c>
      <c r="F99" t="s">
        <v>2699</v>
      </c>
      <c r="G99" t="s">
        <v>2311</v>
      </c>
      <c r="H99" t="s">
        <v>64</v>
      </c>
      <c r="I99">
        <v>1</v>
      </c>
      <c r="J99" t="s">
        <v>30</v>
      </c>
      <c r="K99" t="str">
        <f>IF(Draft2025[[#This Row],[KEEPER]]="K",_xlfn.IFNA(INDEX(Draft2024[Current Contract],MATCH(Draft2025[[#This Row],[sleeper_id]],Draft2024[sleeper_id],0)),"Undrafted"),"")</f>
        <v/>
      </c>
      <c r="L99" t="str">
        <f>IF(Draft2025[[#This Row],[KEEPER]]="K",Draft2025[[#This Row],[Last Contract]],IF(ISNA(VLOOKUP(Draft2025[[#This Row],[sleeper_id]],Rookies2025[player_id],1,FALSE)),"Auction","Rookie"))</f>
        <v>Auction</v>
      </c>
      <c r="M99">
        <f>2025-Draft2025[[#This Row],[Net Keeper Count]]</f>
        <v>2025</v>
      </c>
      <c r="N99">
        <f>IF(Draft2025[[#This Row],[KEEPER]]="K",1+_xlfn.IFNA(INDEX(Draft2024[Net Keeper Count],MATCH(Draft2025[[#This Row],[PLAYER]],Draft2024[PLAYER],0)),0),0)</f>
        <v>0</v>
      </c>
    </row>
    <row r="100" spans="4:14" x14ac:dyDescent="0.25">
      <c r="D100" t="s">
        <v>1038</v>
      </c>
      <c r="E100" t="s">
        <v>75</v>
      </c>
      <c r="F100" t="s">
        <v>1317</v>
      </c>
      <c r="G100" t="s">
        <v>2213</v>
      </c>
      <c r="H100" t="s">
        <v>29</v>
      </c>
      <c r="I100">
        <v>2</v>
      </c>
      <c r="J100" t="s">
        <v>30</v>
      </c>
      <c r="K100" t="str">
        <f>IF(Draft2025[[#This Row],[KEEPER]]="K",_xlfn.IFNA(INDEX(Draft2024[Current Contract],MATCH(Draft2025[[#This Row],[sleeper_id]],Draft2024[sleeper_id],0)),"Undrafted"),"")</f>
        <v/>
      </c>
      <c r="L100" t="str">
        <f>IF(Draft2025[[#This Row],[KEEPER]]="K",Draft2025[[#This Row],[Last Contract]],IF(ISNA(VLOOKUP(Draft2025[[#This Row],[sleeper_id]],Rookies2025[player_id],1,FALSE)),"Auction","Rookie"))</f>
        <v>Auction</v>
      </c>
      <c r="M100">
        <f>2025-Draft2025[[#This Row],[Net Keeper Count]]</f>
        <v>2025</v>
      </c>
      <c r="N100">
        <f>IF(Draft2025[[#This Row],[KEEPER]]="K",1+_xlfn.IFNA(INDEX(Draft2024[Net Keeper Count],MATCH(Draft2025[[#This Row],[PLAYER]],Draft2024[PLAYER],0)),0),0)</f>
        <v>0</v>
      </c>
    </row>
    <row r="101" spans="4:14" x14ac:dyDescent="0.25">
      <c r="D101" t="s">
        <v>1038</v>
      </c>
      <c r="E101" t="s">
        <v>114</v>
      </c>
      <c r="F101" t="s">
        <v>5180</v>
      </c>
      <c r="G101" t="s">
        <v>70</v>
      </c>
      <c r="H101" t="s">
        <v>102</v>
      </c>
      <c r="I101">
        <v>2</v>
      </c>
      <c r="J101" t="s">
        <v>30</v>
      </c>
      <c r="K101" t="str">
        <f>IF(Draft2025[[#This Row],[KEEPER]]="K",_xlfn.IFNA(INDEX(Draft2024[Current Contract],MATCH(Draft2025[[#This Row],[sleeper_id]],Draft2024[sleeper_id],0)),"Undrafted"),"")</f>
        <v/>
      </c>
      <c r="L101" t="str">
        <f>IF(Draft2025[[#This Row],[KEEPER]]="K",Draft2025[[#This Row],[Last Contract]],IF(ISNA(VLOOKUP(Draft2025[[#This Row],[sleeper_id]],Rookies2025[player_id],1,FALSE)),"Auction","Rookie"))</f>
        <v>Auction</v>
      </c>
      <c r="M101">
        <f>2025-Draft2025[[#This Row],[Net Keeper Count]]</f>
        <v>2025</v>
      </c>
      <c r="N101">
        <f>IF(Draft2025[[#This Row],[KEEPER]]="K",1+_xlfn.IFNA(INDEX(Draft2024[Net Keeper Count],MATCH(Draft2025[[#This Row],[PLAYER]],Draft2024[PLAYER],0)),0),0)</f>
        <v>0</v>
      </c>
    </row>
    <row r="102" spans="4:14" x14ac:dyDescent="0.25">
      <c r="D102" t="s">
        <v>1038</v>
      </c>
      <c r="E102" t="s">
        <v>317</v>
      </c>
      <c r="F102" t="s">
        <v>1326</v>
      </c>
      <c r="G102" t="s">
        <v>2221</v>
      </c>
      <c r="H102" t="s">
        <v>126</v>
      </c>
      <c r="I102">
        <v>9</v>
      </c>
      <c r="J102" t="s">
        <v>30</v>
      </c>
      <c r="K102" t="str">
        <f>IF(Draft2025[[#This Row],[KEEPER]]="K",_xlfn.IFNA(INDEX(Draft2024[Current Contract],MATCH(Draft2025[[#This Row],[sleeper_id]],Draft2024[sleeper_id],0)),"Undrafted"),"")</f>
        <v/>
      </c>
      <c r="L102" t="str">
        <f>IF(Draft2025[[#This Row],[KEEPER]]="K",Draft2025[[#This Row],[Last Contract]],IF(ISNA(VLOOKUP(Draft2025[[#This Row],[sleeper_id]],Rookies2025[player_id],1,FALSE)),"Auction","Rookie"))</f>
        <v>Auction</v>
      </c>
      <c r="M102">
        <f>2025-Draft2025[[#This Row],[Net Keeper Count]]</f>
        <v>2025</v>
      </c>
      <c r="N102">
        <f>IF(Draft2025[[#This Row],[KEEPER]]="K",1+_xlfn.IFNA(INDEX(Draft2024[Net Keeper Count],MATCH(Draft2025[[#This Row],[PLAYER]],Draft2024[PLAYER],0)),0),0)</f>
        <v>0</v>
      </c>
    </row>
    <row r="103" spans="4:14" x14ac:dyDescent="0.25">
      <c r="D103" t="s">
        <v>1038</v>
      </c>
      <c r="E103" t="s">
        <v>1328</v>
      </c>
      <c r="F103" t="s">
        <v>1327</v>
      </c>
      <c r="G103" t="s">
        <v>2246</v>
      </c>
      <c r="H103" t="s">
        <v>102</v>
      </c>
      <c r="I103">
        <v>2</v>
      </c>
      <c r="J103" t="s">
        <v>30</v>
      </c>
      <c r="K103" t="str">
        <f>IF(Draft2025[[#This Row],[KEEPER]]="K",_xlfn.IFNA(INDEX(Draft2024[Current Contract],MATCH(Draft2025[[#This Row],[sleeper_id]],Draft2024[sleeper_id],0)),"Undrafted"),"")</f>
        <v/>
      </c>
      <c r="L103" t="str">
        <f>IF(Draft2025[[#This Row],[KEEPER]]="K",Draft2025[[#This Row],[Last Contract]],IF(ISNA(VLOOKUP(Draft2025[[#This Row],[sleeper_id]],Rookies2025[player_id],1,FALSE)),"Auction","Rookie"))</f>
        <v>Auction</v>
      </c>
      <c r="M103">
        <f>2025-Draft2025[[#This Row],[Net Keeper Count]]</f>
        <v>2025</v>
      </c>
      <c r="N103">
        <f>IF(Draft2025[[#This Row],[KEEPER]]="K",1+_xlfn.IFNA(INDEX(Draft2024[Net Keeper Count],MATCH(Draft2025[[#This Row],[PLAYER]],Draft2024[PLAYER],0)),0),0)</f>
        <v>0</v>
      </c>
    </row>
    <row r="104" spans="4:14" x14ac:dyDescent="0.25">
      <c r="D104" t="s">
        <v>1038</v>
      </c>
      <c r="E104" t="s">
        <v>1319</v>
      </c>
      <c r="F104" t="s">
        <v>1318</v>
      </c>
      <c r="G104" t="s">
        <v>2210</v>
      </c>
      <c r="H104" t="s">
        <v>102</v>
      </c>
      <c r="I104">
        <v>15</v>
      </c>
      <c r="J104" t="s">
        <v>31</v>
      </c>
      <c r="K104" t="str">
        <f>IF(Draft2025[[#This Row],[KEEPER]]="K",_xlfn.IFNA(INDEX(Draft2024[Current Contract],MATCH(Draft2025[[#This Row],[sleeper_id]],Draft2024[sleeper_id],0)),"Undrafted"),"")</f>
        <v>Rookie</v>
      </c>
      <c r="L104" s="1" t="s">
        <v>6067</v>
      </c>
      <c r="M104" s="1">
        <v>2025</v>
      </c>
      <c r="N104" s="1">
        <v>0</v>
      </c>
    </row>
    <row r="105" spans="4:14" x14ac:dyDescent="0.25">
      <c r="D105" t="s">
        <v>1038</v>
      </c>
      <c r="E105" t="s">
        <v>222</v>
      </c>
      <c r="F105" t="s">
        <v>1308</v>
      </c>
      <c r="G105" t="s">
        <v>2241</v>
      </c>
      <c r="H105" t="s">
        <v>102</v>
      </c>
      <c r="I105">
        <v>6</v>
      </c>
      <c r="J105" t="s">
        <v>31</v>
      </c>
      <c r="K105" t="str">
        <f>IF(Draft2025[[#This Row],[KEEPER]]="K",_xlfn.IFNA(INDEX(Draft2024[Current Contract],MATCH(Draft2025[[#This Row],[sleeper_id]],Draft2024[sleeper_id],0)),"Undrafted"),"")</f>
        <v>Undrafted</v>
      </c>
      <c r="L105" s="1" t="s">
        <v>6067</v>
      </c>
      <c r="M105" s="1">
        <v>2025</v>
      </c>
      <c r="N105" s="1">
        <v>0</v>
      </c>
    </row>
    <row r="106" spans="4:14" x14ac:dyDescent="0.25">
      <c r="D106" t="s">
        <v>1038</v>
      </c>
      <c r="E106" t="s">
        <v>129</v>
      </c>
      <c r="F106" t="s">
        <v>1312</v>
      </c>
      <c r="G106" t="s">
        <v>2221</v>
      </c>
      <c r="H106" t="s">
        <v>64</v>
      </c>
      <c r="I106">
        <v>57</v>
      </c>
      <c r="J106" t="s">
        <v>31</v>
      </c>
      <c r="K106" t="str">
        <f>IF(Draft2025[[#This Row],[KEEPER]]="K",_xlfn.IFNA(INDEX(Draft2024[Current Contract],MATCH(Draft2025[[#This Row],[sleeper_id]],Draft2024[sleeper_id],0)),"Undrafted"),"")</f>
        <v>Auction</v>
      </c>
      <c r="L106" t="str">
        <f>IF(Draft2025[[#This Row],[KEEPER]]="K",Draft2025[[#This Row],[Last Contract]],IF(ISNA(VLOOKUP(Draft2025[[#This Row],[sleeper_id]],Rookies2025[player_id],1,FALSE)),"Auction","Rookie"))</f>
        <v>Auction</v>
      </c>
      <c r="M106">
        <f>2025-Draft2025[[#This Row],[Net Keeper Count]]</f>
        <v>2024</v>
      </c>
      <c r="N106">
        <f>IF(Draft2025[[#This Row],[KEEPER]]="K",1+_xlfn.IFNA(INDEX(Draft2024[Net Keeper Count],MATCH(Draft2025[[#This Row],[PLAYER]],Draft2024[PLAYER],0)),0),0)</f>
        <v>1</v>
      </c>
    </row>
    <row r="107" spans="4:14" x14ac:dyDescent="0.25">
      <c r="D107" t="s">
        <v>1038</v>
      </c>
      <c r="E107" t="s">
        <v>1325</v>
      </c>
      <c r="F107" t="s">
        <v>1324</v>
      </c>
      <c r="G107" t="s">
        <v>2251</v>
      </c>
      <c r="H107" t="s">
        <v>29</v>
      </c>
      <c r="I107">
        <v>8</v>
      </c>
      <c r="J107" t="s">
        <v>31</v>
      </c>
      <c r="K107" t="str">
        <f>IF(Draft2025[[#This Row],[KEEPER]]="K",_xlfn.IFNA(INDEX(Draft2024[Current Contract],MATCH(Draft2025[[#This Row],[sleeper_id]],Draft2024[sleeper_id],0)),"Undrafted"),"")</f>
        <v>Auction</v>
      </c>
      <c r="L107" t="str">
        <f>IF(Draft2025[[#This Row],[KEEPER]]="K",Draft2025[[#This Row],[Last Contract]],IF(ISNA(VLOOKUP(Draft2025[[#This Row],[sleeper_id]],Rookies2025[player_id],1,FALSE)),"Auction","Rookie"))</f>
        <v>Auction</v>
      </c>
      <c r="M107">
        <f>2025-Draft2025[[#This Row],[Net Keeper Count]]</f>
        <v>2023</v>
      </c>
      <c r="N107">
        <f>IF(Draft2025[[#This Row],[KEEPER]]="K",1+_xlfn.IFNA(INDEX(Draft2024[Net Keeper Count],MATCH(Draft2025[[#This Row],[PLAYER]],Draft2024[PLAYER],0)),0),0)</f>
        <v>2</v>
      </c>
    </row>
    <row r="108" spans="4:14" x14ac:dyDescent="0.25">
      <c r="D108" t="s">
        <v>1038</v>
      </c>
      <c r="E108" t="s">
        <v>97</v>
      </c>
      <c r="F108" t="s">
        <v>1233</v>
      </c>
      <c r="G108" t="s">
        <v>2311</v>
      </c>
      <c r="H108" t="s">
        <v>64</v>
      </c>
      <c r="I108">
        <v>88</v>
      </c>
      <c r="J108" t="s">
        <v>31</v>
      </c>
      <c r="K108" t="str">
        <f>IF(Draft2025[[#This Row],[KEEPER]]="K",_xlfn.IFNA(INDEX(Draft2024[Current Contract],MATCH(Draft2025[[#This Row],[sleeper_id]],Draft2024[sleeper_id],0)),"Undrafted"),"")</f>
        <v>Auction</v>
      </c>
      <c r="L108" t="str">
        <f>IF(Draft2025[[#This Row],[KEEPER]]="K",Draft2025[[#This Row],[Last Contract]],IF(ISNA(VLOOKUP(Draft2025[[#This Row],[sleeper_id]],Rookies2025[player_id],1,FALSE)),"Auction","Rookie"))</f>
        <v>Auction</v>
      </c>
      <c r="M108">
        <f>2025-Draft2025[[#This Row],[Net Keeper Count]]</f>
        <v>2023</v>
      </c>
      <c r="N108">
        <f>IF(Draft2025[[#This Row],[KEEPER]]="K",1+_xlfn.IFNA(INDEX(Draft2024[Net Keeper Count],MATCH(Draft2025[[#This Row],[PLAYER]],Draft2024[PLAYER],0)),0),0)</f>
        <v>2</v>
      </c>
    </row>
    <row r="109" spans="4:14" x14ac:dyDescent="0.25">
      <c r="D109" t="s">
        <v>1038</v>
      </c>
      <c r="E109" t="s">
        <v>1305</v>
      </c>
      <c r="F109" t="s">
        <v>1304</v>
      </c>
      <c r="G109" t="s">
        <v>2248</v>
      </c>
      <c r="H109" t="s">
        <v>29</v>
      </c>
      <c r="I109">
        <v>4</v>
      </c>
      <c r="J109" t="s">
        <v>31</v>
      </c>
      <c r="K109" t="str">
        <f>IF(Draft2025[[#This Row],[KEEPER]]="K",_xlfn.IFNA(INDEX(Draft2024[Current Contract],MATCH(Draft2025[[#This Row],[sleeper_id]],Draft2024[sleeper_id],0)),"Undrafted"),"")</f>
        <v>Rookie</v>
      </c>
      <c r="L109" t="str">
        <f>IF(Draft2025[[#This Row],[KEEPER]]="K",Draft2025[[#This Row],[Last Contract]],IF(ISNA(VLOOKUP(Draft2025[[#This Row],[sleeper_id]],Rookies2025[player_id],1,FALSE)),"Auction","Rookie"))</f>
        <v>Rookie</v>
      </c>
      <c r="M109">
        <f>2025-Draft2025[[#This Row],[Net Keeper Count]]</f>
        <v>2024</v>
      </c>
      <c r="N109">
        <f>IF(Draft2025[[#This Row],[KEEPER]]="K",1+_xlfn.IFNA(INDEX(Draft2024[Net Keeper Count],MATCH(Draft2025[[#This Row],[PLAYER]],Draft2024[PLAYER],0)),0),0)</f>
        <v>1</v>
      </c>
    </row>
    <row r="110" spans="4:14" x14ac:dyDescent="0.25">
      <c r="D110" t="s">
        <v>1038</v>
      </c>
      <c r="E110" t="s">
        <v>1307</v>
      </c>
      <c r="F110" t="s">
        <v>1306</v>
      </c>
      <c r="G110" t="s">
        <v>94</v>
      </c>
      <c r="H110" t="s">
        <v>64</v>
      </c>
      <c r="I110">
        <v>19</v>
      </c>
      <c r="J110" t="s">
        <v>31</v>
      </c>
      <c r="K110" t="str">
        <f>IF(Draft2025[[#This Row],[KEEPER]]="K",_xlfn.IFNA(INDEX(Draft2024[Current Contract],MATCH(Draft2025[[#This Row],[sleeper_id]],Draft2024[sleeper_id],0)),"Undrafted"),"")</f>
        <v>Rookie</v>
      </c>
      <c r="L110" t="str">
        <f>IF(Draft2025[[#This Row],[KEEPER]]="K",Draft2025[[#This Row],[Last Contract]],IF(ISNA(VLOOKUP(Draft2025[[#This Row],[sleeper_id]],Rookies2025[player_id],1,FALSE)),"Auction","Rookie"))</f>
        <v>Rookie</v>
      </c>
      <c r="M110">
        <f>2025-Draft2025[[#This Row],[Net Keeper Count]]</f>
        <v>2024</v>
      </c>
      <c r="N110">
        <f>IF(Draft2025[[#This Row],[KEEPER]]="K",1+_xlfn.IFNA(INDEX(Draft2024[Net Keeper Count],MATCH(Draft2025[[#This Row],[PLAYER]],Draft2024[PLAYER],0)),0),0)</f>
        <v>1</v>
      </c>
    </row>
    <row r="111" spans="4:14" x14ac:dyDescent="0.25">
      <c r="D111" t="s">
        <v>1038</v>
      </c>
      <c r="E111" t="s">
        <v>318</v>
      </c>
      <c r="F111" t="s">
        <v>1311</v>
      </c>
      <c r="G111" t="s">
        <v>2248</v>
      </c>
      <c r="H111" t="s">
        <v>102</v>
      </c>
      <c r="I111">
        <v>21</v>
      </c>
      <c r="J111" t="s">
        <v>31</v>
      </c>
      <c r="K111" t="str">
        <f>IF(Draft2025[[#This Row],[KEEPER]]="K",_xlfn.IFNA(INDEX(Draft2024[Current Contract],MATCH(Draft2025[[#This Row],[sleeper_id]],Draft2024[sleeper_id],0)),"Undrafted"),"")</f>
        <v>Rookie</v>
      </c>
      <c r="L111" t="str">
        <f>IF(Draft2025[[#This Row],[KEEPER]]="K",Draft2025[[#This Row],[Last Contract]],IF(ISNA(VLOOKUP(Draft2025[[#This Row],[sleeper_id]],Rookies2025[player_id],1,FALSE)),"Auction","Rookie"))</f>
        <v>Rookie</v>
      </c>
      <c r="M111">
        <f>2025-Draft2025[[#This Row],[Net Keeper Count]]</f>
        <v>2018</v>
      </c>
      <c r="N111">
        <f>IF(Draft2025[[#This Row],[KEEPER]]="K",1+_xlfn.IFNA(INDEX(Draft2024[Net Keeper Count],MATCH(Draft2025[[#This Row],[PLAYER]],Draft2024[PLAYER],0)),0),0)</f>
        <v>7</v>
      </c>
    </row>
    <row r="112" spans="4:14" x14ac:dyDescent="0.25">
      <c r="D112" t="s">
        <v>1038</v>
      </c>
      <c r="E112" t="s">
        <v>1316</v>
      </c>
      <c r="F112" t="s">
        <v>1315</v>
      </c>
      <c r="G112" t="s">
        <v>2213</v>
      </c>
      <c r="H112" t="s">
        <v>64</v>
      </c>
      <c r="I112">
        <v>44</v>
      </c>
      <c r="J112" t="s">
        <v>31</v>
      </c>
      <c r="K112" t="str">
        <f>IF(Draft2025[[#This Row],[KEEPER]]="K",_xlfn.IFNA(INDEX(Draft2024[Current Contract],MATCH(Draft2025[[#This Row],[sleeper_id]],Draft2024[sleeper_id],0)),"Undrafted"),"")</f>
        <v>Rookie</v>
      </c>
      <c r="L112" t="str">
        <f>IF(Draft2025[[#This Row],[KEEPER]]="K",Draft2025[[#This Row],[Last Contract]],IF(ISNA(VLOOKUP(Draft2025[[#This Row],[sleeper_id]],Rookies2025[player_id],1,FALSE)),"Auction","Rookie"))</f>
        <v>Rookie</v>
      </c>
      <c r="M112">
        <f>2025-Draft2025[[#This Row],[Net Keeper Count]]</f>
        <v>2023</v>
      </c>
      <c r="N112">
        <f>IF(Draft2025[[#This Row],[KEEPER]]="K",1+_xlfn.IFNA(INDEX(Draft2024[Net Keeper Count],MATCH(Draft2025[[#This Row],[PLAYER]],Draft2024[PLAYER],0)),0),0)</f>
        <v>2</v>
      </c>
    </row>
    <row r="113" spans="4:14" x14ac:dyDescent="0.25">
      <c r="D113" t="s">
        <v>1038</v>
      </c>
      <c r="E113" t="s">
        <v>130</v>
      </c>
      <c r="F113" t="s">
        <v>5254</v>
      </c>
      <c r="G113" t="s">
        <v>2224</v>
      </c>
      <c r="H113" t="s">
        <v>102</v>
      </c>
      <c r="I113">
        <v>1</v>
      </c>
      <c r="J113" t="s">
        <v>31</v>
      </c>
      <c r="K113" t="str">
        <f>IF(Draft2025[[#This Row],[KEEPER]]="K",_xlfn.IFNA(INDEX(Draft2024[Current Contract],MATCH(Draft2025[[#This Row],[sleeper_id]],Draft2024[sleeper_id],0)),"Undrafted"),"")</f>
        <v>Undrafted</v>
      </c>
      <c r="L113" t="str">
        <f>IF(Draft2025[[#This Row],[KEEPER]]="K",Draft2025[[#This Row],[Last Contract]],IF(ISNA(VLOOKUP(Draft2025[[#This Row],[sleeper_id]],Rookies2025[player_id],1,FALSE)),"Auction","Rookie"))</f>
        <v>Undrafted</v>
      </c>
      <c r="M113">
        <f>2025-Draft2025[[#This Row],[Net Keeper Count]]</f>
        <v>2024</v>
      </c>
      <c r="N113">
        <f>IF(Draft2025[[#This Row],[KEEPER]]="K",1+_xlfn.IFNA(INDEX(Draft2024[Net Keeper Count],MATCH(Draft2025[[#This Row],[PLAYER]],Draft2024[PLAYER],0)),0),0)</f>
        <v>1</v>
      </c>
    </row>
    <row r="114" spans="4:14" x14ac:dyDescent="0.25">
      <c r="D114" t="s">
        <v>1038</v>
      </c>
      <c r="E114" t="s">
        <v>1263</v>
      </c>
      <c r="F114" t="s">
        <v>1262</v>
      </c>
      <c r="G114" t="s">
        <v>68</v>
      </c>
      <c r="H114" t="s">
        <v>102</v>
      </c>
      <c r="I114">
        <v>1</v>
      </c>
      <c r="J114" t="s">
        <v>31</v>
      </c>
      <c r="K114" t="str">
        <f>IF(Draft2025[[#This Row],[KEEPER]]="K",_xlfn.IFNA(INDEX(Draft2024[Current Contract],MATCH(Draft2025[[#This Row],[sleeper_id]],Draft2024[sleeper_id],0)),"Undrafted"),"")</f>
        <v>Undrafted</v>
      </c>
      <c r="L114" t="str">
        <f>IF(Draft2025[[#This Row],[KEEPER]]="K",Draft2025[[#This Row],[Last Contract]],IF(ISNA(VLOOKUP(Draft2025[[#This Row],[sleeper_id]],Rookies2025[player_id],1,FALSE)),"Auction","Rookie"))</f>
        <v>Undrafted</v>
      </c>
      <c r="M114">
        <f>2025-Draft2025[[#This Row],[Net Keeper Count]]</f>
        <v>2024</v>
      </c>
      <c r="N114">
        <f>IF(Draft2025[[#This Row],[KEEPER]]="K",1+_xlfn.IFNA(INDEX(Draft2024[Net Keeper Count],MATCH(Draft2025[[#This Row],[PLAYER]],Draft2024[PLAYER],0)),0),0)</f>
        <v>1</v>
      </c>
    </row>
    <row r="115" spans="4:14" x14ac:dyDescent="0.25">
      <c r="D115" t="s">
        <v>1038</v>
      </c>
      <c r="E115" t="s">
        <v>337</v>
      </c>
      <c r="F115" t="s">
        <v>5400</v>
      </c>
      <c r="G115" t="s">
        <v>2236</v>
      </c>
      <c r="H115" t="s">
        <v>126</v>
      </c>
      <c r="I115">
        <v>1</v>
      </c>
      <c r="J115" t="s">
        <v>31</v>
      </c>
      <c r="K115" t="str">
        <f>IF(Draft2025[[#This Row],[KEEPER]]="K",_xlfn.IFNA(INDEX(Draft2024[Current Contract],MATCH(Draft2025[[#This Row],[sleeper_id]],Draft2024[sleeper_id],0)),"Undrafted"),"")</f>
        <v>Undrafted</v>
      </c>
      <c r="L115" t="str">
        <f>IF(Draft2025[[#This Row],[KEEPER]]="K",Draft2025[[#This Row],[Last Contract]],IF(ISNA(VLOOKUP(Draft2025[[#This Row],[sleeper_id]],Rookies2025[player_id],1,FALSE)),"Auction","Rookie"))</f>
        <v>Undrafted</v>
      </c>
      <c r="M115">
        <f>2025-Draft2025[[#This Row],[Net Keeper Count]]</f>
        <v>2023</v>
      </c>
      <c r="N115">
        <f>IF(Draft2025[[#This Row],[KEEPER]]="K",1+_xlfn.IFNA(INDEX(Draft2024[Net Keeper Count],MATCH(Draft2025[[#This Row],[PLAYER]],Draft2024[PLAYER],0)),0),0)</f>
        <v>2</v>
      </c>
    </row>
    <row r="116" spans="4:14" x14ac:dyDescent="0.25">
      <c r="D116" t="s">
        <v>1038</v>
      </c>
      <c r="E116" t="s">
        <v>1333</v>
      </c>
      <c r="F116" t="s">
        <v>1332</v>
      </c>
      <c r="G116" t="s">
        <v>94</v>
      </c>
      <c r="H116" t="s">
        <v>64</v>
      </c>
      <c r="I116">
        <v>1</v>
      </c>
      <c r="J116" t="s">
        <v>31</v>
      </c>
      <c r="K116" t="str">
        <f>IF(Draft2025[[#This Row],[KEEPER]]="K",_xlfn.IFNA(INDEX(Draft2024[Current Contract],MATCH(Draft2025[[#This Row],[sleeper_id]],Draft2024[sleeper_id],0)),"Undrafted"),"")</f>
        <v>Undrafted</v>
      </c>
      <c r="L116" t="str">
        <f>IF(Draft2025[[#This Row],[KEEPER]]="K",Draft2025[[#This Row],[Last Contract]],IF(ISNA(VLOOKUP(Draft2025[[#This Row],[sleeper_id]],Rookies2025[player_id],1,FALSE)),"Auction","Rookie"))</f>
        <v>Undrafted</v>
      </c>
      <c r="M116">
        <f>2025-Draft2025[[#This Row],[Net Keeper Count]]</f>
        <v>2024</v>
      </c>
      <c r="N116">
        <f>IF(Draft2025[[#This Row],[KEEPER]]="K",1+_xlfn.IFNA(INDEX(Draft2024[Net Keeper Count],MATCH(Draft2025[[#This Row],[PLAYER]],Draft2024[PLAYER],0)),0),0)</f>
        <v>1</v>
      </c>
    </row>
    <row r="117" spans="4:14" x14ac:dyDescent="0.25">
      <c r="D117" t="s">
        <v>1038</v>
      </c>
      <c r="E117" t="s">
        <v>154</v>
      </c>
      <c r="F117" t="s">
        <v>5149</v>
      </c>
      <c r="G117" t="s">
        <v>2208</v>
      </c>
      <c r="H117" t="s">
        <v>126</v>
      </c>
      <c r="I117">
        <v>1</v>
      </c>
      <c r="J117" t="s">
        <v>31</v>
      </c>
      <c r="K117" t="str">
        <f>IF(Draft2025[[#This Row],[KEEPER]]="K",_xlfn.IFNA(INDEX(Draft2024[Current Contract],MATCH(Draft2025[[#This Row],[sleeper_id]],Draft2024[sleeper_id],0)),"Undrafted"),"")</f>
        <v>Undrafted</v>
      </c>
      <c r="L117" t="str">
        <f>IF(Draft2025[[#This Row],[KEEPER]]="K",Draft2025[[#This Row],[Last Contract]],IF(ISNA(VLOOKUP(Draft2025[[#This Row],[sleeper_id]],Rookies2025[player_id],1,FALSE)),"Auction","Rookie"))</f>
        <v>Undrafted</v>
      </c>
      <c r="M117">
        <f>2025-Draft2025[[#This Row],[Net Keeper Count]]</f>
        <v>2024</v>
      </c>
      <c r="N117">
        <f>IF(Draft2025[[#This Row],[KEEPER]]="K",1+_xlfn.IFNA(INDEX(Draft2024[Net Keeper Count],MATCH(Draft2025[[#This Row],[PLAYER]],Draft2024[PLAYER],0)),0),0)</f>
        <v>1</v>
      </c>
    </row>
    <row r="118" spans="4:14" x14ac:dyDescent="0.25">
      <c r="D118" t="s">
        <v>1038</v>
      </c>
      <c r="E118" t="s">
        <v>1314</v>
      </c>
      <c r="F118" t="s">
        <v>1313</v>
      </c>
      <c r="G118" t="s">
        <v>2217</v>
      </c>
      <c r="H118" t="s">
        <v>102</v>
      </c>
      <c r="I118">
        <v>4</v>
      </c>
      <c r="J118" t="s">
        <v>19</v>
      </c>
      <c r="K118" t="str">
        <f>IF(Draft2025[[#This Row],[KEEPER]]="K",_xlfn.IFNA(INDEX(Draft2024[Current Contract],MATCH(Draft2025[[#This Row],[sleeper_id]],Draft2024[sleeper_id],0)),"Undrafted"),"")</f>
        <v/>
      </c>
      <c r="L118" t="str">
        <f>IF(Draft2025[[#This Row],[KEEPER]]="K",Draft2025[[#This Row],[Last Contract]],IF(ISNA(VLOOKUP(Draft2025[[#This Row],[sleeper_id]],Rookies2025[player_id],1,FALSE)),"Auction","Rookie"))</f>
        <v>Rookie</v>
      </c>
      <c r="M118">
        <f>2025-Draft2025[[#This Row],[Net Keeper Count]]</f>
        <v>2025</v>
      </c>
      <c r="N118">
        <f>IF(Draft2025[[#This Row],[KEEPER]]="K",1+_xlfn.IFNA(INDEX(Draft2024[Net Keeper Count],MATCH(Draft2025[[#This Row],[PLAYER]],Draft2024[PLAYER],0)),0),0)</f>
        <v>0</v>
      </c>
    </row>
    <row r="119" spans="4:14" x14ac:dyDescent="0.25">
      <c r="D119" t="s">
        <v>1038</v>
      </c>
      <c r="E119" t="s">
        <v>1321</v>
      </c>
      <c r="F119" t="s">
        <v>1320</v>
      </c>
      <c r="G119" t="s">
        <v>2219</v>
      </c>
      <c r="H119" t="s">
        <v>102</v>
      </c>
      <c r="I119">
        <v>3</v>
      </c>
      <c r="J119" t="s">
        <v>19</v>
      </c>
      <c r="K119" t="str">
        <f>IF(Draft2025[[#This Row],[KEEPER]]="K",_xlfn.IFNA(INDEX(Draft2024[Current Contract],MATCH(Draft2025[[#This Row],[sleeper_id]],Draft2024[sleeper_id],0)),"Undrafted"),"")</f>
        <v/>
      </c>
      <c r="L119" t="str">
        <f>IF(Draft2025[[#This Row],[KEEPER]]="K",Draft2025[[#This Row],[Last Contract]],IF(ISNA(VLOOKUP(Draft2025[[#This Row],[sleeper_id]],Rookies2025[player_id],1,FALSE)),"Auction","Rookie"))</f>
        <v>Rookie</v>
      </c>
      <c r="M119">
        <f>2025-Draft2025[[#This Row],[Net Keeper Count]]</f>
        <v>2025</v>
      </c>
      <c r="N119">
        <f>IF(Draft2025[[#This Row],[KEEPER]]="K",1+_xlfn.IFNA(INDEX(Draft2024[Net Keeper Count],MATCH(Draft2025[[#This Row],[PLAYER]],Draft2024[PLAYER],0)),0),0)</f>
        <v>0</v>
      </c>
    </row>
    <row r="120" spans="4:14" x14ac:dyDescent="0.25">
      <c r="D120" t="s">
        <v>1038</v>
      </c>
      <c r="E120" t="s">
        <v>1330</v>
      </c>
      <c r="F120" t="s">
        <v>1329</v>
      </c>
      <c r="G120" t="s">
        <v>2248</v>
      </c>
      <c r="H120" t="s">
        <v>102</v>
      </c>
      <c r="I120">
        <v>2</v>
      </c>
      <c r="J120" t="s">
        <v>19</v>
      </c>
      <c r="K120" t="str">
        <f>IF(Draft2025[[#This Row],[KEEPER]]="K",_xlfn.IFNA(INDEX(Draft2024[Current Contract],MATCH(Draft2025[[#This Row],[sleeper_id]],Draft2024[sleeper_id],0)),"Undrafted"),"")</f>
        <v/>
      </c>
      <c r="L120" t="str">
        <f>IF(Draft2025[[#This Row],[KEEPER]]="K",Draft2025[[#This Row],[Last Contract]],IF(ISNA(VLOOKUP(Draft2025[[#This Row],[sleeper_id]],Rookies2025[player_id],1,FALSE)),"Auction","Rookie"))</f>
        <v>Rookie</v>
      </c>
      <c r="M120">
        <f>2025-Draft2025[[#This Row],[Net Keeper Count]]</f>
        <v>2025</v>
      </c>
      <c r="N120">
        <f>IF(Draft2025[[#This Row],[KEEPER]]="K",1+_xlfn.IFNA(INDEX(Draft2024[Net Keeper Count],MATCH(Draft2025[[#This Row],[PLAYER]],Draft2024[PLAYER],0)),0),0)</f>
        <v>0</v>
      </c>
    </row>
    <row r="121" spans="4:14" x14ac:dyDescent="0.25">
      <c r="D121" t="s">
        <v>1038</v>
      </c>
      <c r="E121" t="s">
        <v>2247</v>
      </c>
      <c r="F121" t="s">
        <v>2612</v>
      </c>
      <c r="G121" t="s">
        <v>28</v>
      </c>
      <c r="H121" t="s">
        <v>102</v>
      </c>
      <c r="I121">
        <v>1</v>
      </c>
      <c r="J121" t="s">
        <v>19</v>
      </c>
      <c r="K121" t="str">
        <f>IF(Draft2025[[#This Row],[KEEPER]]="K",_xlfn.IFNA(INDEX(Draft2024[Current Contract],MATCH(Draft2025[[#This Row],[sleeper_id]],Draft2024[sleeper_id],0)),"Undrafted"),"")</f>
        <v/>
      </c>
      <c r="L121" t="str">
        <f>IF(Draft2025[[#This Row],[KEEPER]]="K",Draft2025[[#This Row],[Last Contract]],IF(ISNA(VLOOKUP(Draft2025[[#This Row],[sleeper_id]],Rookies2025[player_id],1,FALSE)),"Auction","Rookie"))</f>
        <v>Rookie</v>
      </c>
      <c r="M121">
        <f>2025-Draft2025[[#This Row],[Net Keeper Count]]</f>
        <v>2025</v>
      </c>
      <c r="N121">
        <f>IF(Draft2025[[#This Row],[KEEPER]]="K",1+_xlfn.IFNA(INDEX(Draft2024[Net Keeper Count],MATCH(Draft2025[[#This Row],[PLAYER]],Draft2024[PLAYER],0)),0),0)</f>
        <v>0</v>
      </c>
    </row>
    <row r="122" spans="4:14" x14ac:dyDescent="0.25">
      <c r="D122" t="s">
        <v>1038</v>
      </c>
      <c r="E122" t="s">
        <v>1537</v>
      </c>
      <c r="F122" t="s">
        <v>1536</v>
      </c>
      <c r="G122" t="s">
        <v>2219</v>
      </c>
      <c r="H122" t="s">
        <v>64</v>
      </c>
      <c r="I122">
        <v>1</v>
      </c>
      <c r="J122" t="s">
        <v>19</v>
      </c>
      <c r="K122" t="str">
        <f>IF(Draft2025[[#This Row],[KEEPER]]="K",_xlfn.IFNA(INDEX(Draft2024[Current Contract],MATCH(Draft2025[[#This Row],[sleeper_id]],Draft2024[sleeper_id],0)),"Undrafted"),"")</f>
        <v/>
      </c>
      <c r="L122" t="str">
        <f>IF(Draft2025[[#This Row],[KEEPER]]="K",Draft2025[[#This Row],[Last Contract]],IF(ISNA(VLOOKUP(Draft2025[[#This Row],[sleeper_id]],Rookies2025[player_id],1,FALSE)),"Auction","Rookie"))</f>
        <v>Rookie</v>
      </c>
      <c r="M122">
        <f>2025-Draft2025[[#This Row],[Net Keeper Count]]</f>
        <v>2025</v>
      </c>
      <c r="N122">
        <f>IF(Draft2025[[#This Row],[KEEPER]]="K",1+_xlfn.IFNA(INDEX(Draft2024[Net Keeper Count],MATCH(Draft2025[[#This Row],[PLAYER]],Draft2024[PLAYER],0)),0),0)</f>
        <v>0</v>
      </c>
    </row>
    <row r="123" spans="4:14" x14ac:dyDescent="0.25">
      <c r="D123" t="s">
        <v>1035</v>
      </c>
      <c r="E123" t="s">
        <v>80</v>
      </c>
      <c r="F123" t="s">
        <v>1504</v>
      </c>
      <c r="G123" t="s">
        <v>2228</v>
      </c>
      <c r="H123" t="s">
        <v>29</v>
      </c>
      <c r="I123">
        <v>1</v>
      </c>
      <c r="J123" t="s">
        <v>30</v>
      </c>
      <c r="K123" t="str">
        <f>IF(Draft2025[[#This Row],[KEEPER]]="K",_xlfn.IFNA(INDEX(Draft2024[Current Contract],MATCH(Draft2025[[#This Row],[sleeper_id]],Draft2024[sleeper_id],0)),"Undrafted"),"")</f>
        <v/>
      </c>
      <c r="L123" t="str">
        <f>IF(Draft2025[[#This Row],[KEEPER]]="K",Draft2025[[#This Row],[Last Contract]],IF(ISNA(VLOOKUP(Draft2025[[#This Row],[sleeper_id]],Rookies2025[player_id],1,FALSE)),"Auction","Rookie"))</f>
        <v>Auction</v>
      </c>
      <c r="M123">
        <f>2025-Draft2025[[#This Row],[Net Keeper Count]]</f>
        <v>2025</v>
      </c>
      <c r="N123">
        <f>IF(Draft2025[[#This Row],[KEEPER]]="K",1+_xlfn.IFNA(INDEX(Draft2024[Net Keeper Count],MATCH(Draft2025[[#This Row],[PLAYER]],Draft2024[PLAYER],0)),0),0)</f>
        <v>0</v>
      </c>
    </row>
    <row r="124" spans="4:14" x14ac:dyDescent="0.25">
      <c r="D124" t="s">
        <v>1035</v>
      </c>
      <c r="E124" t="s">
        <v>242</v>
      </c>
      <c r="F124" t="s">
        <v>5248</v>
      </c>
      <c r="G124" t="s">
        <v>2208</v>
      </c>
      <c r="H124" t="s">
        <v>64</v>
      </c>
      <c r="I124">
        <v>8</v>
      </c>
      <c r="J124" t="s">
        <v>30</v>
      </c>
      <c r="K124" t="str">
        <f>IF(Draft2025[[#This Row],[KEEPER]]="K",_xlfn.IFNA(INDEX(Draft2024[Current Contract],MATCH(Draft2025[[#This Row],[sleeper_id]],Draft2024[sleeper_id],0)),"Undrafted"),"")</f>
        <v/>
      </c>
      <c r="L124" t="str">
        <f>IF(Draft2025[[#This Row],[KEEPER]]="K",Draft2025[[#This Row],[Last Contract]],IF(ISNA(VLOOKUP(Draft2025[[#This Row],[sleeper_id]],Rookies2025[player_id],1,FALSE)),"Auction","Rookie"))</f>
        <v>Auction</v>
      </c>
      <c r="M124">
        <f>2025-Draft2025[[#This Row],[Net Keeper Count]]</f>
        <v>2025</v>
      </c>
      <c r="N124">
        <f>IF(Draft2025[[#This Row],[KEEPER]]="K",1+_xlfn.IFNA(INDEX(Draft2024[Net Keeper Count],MATCH(Draft2025[[#This Row],[PLAYER]],Draft2024[PLAYER],0)),0),0)</f>
        <v>0</v>
      </c>
    </row>
    <row r="125" spans="4:14" x14ac:dyDescent="0.25">
      <c r="D125" t="s">
        <v>1035</v>
      </c>
      <c r="E125" t="s">
        <v>134</v>
      </c>
      <c r="F125" t="s">
        <v>1521</v>
      </c>
      <c r="G125" t="s">
        <v>94</v>
      </c>
      <c r="H125" t="s">
        <v>102</v>
      </c>
      <c r="I125">
        <v>19</v>
      </c>
      <c r="J125" t="s">
        <v>30</v>
      </c>
      <c r="K125" t="str">
        <f>IF(Draft2025[[#This Row],[KEEPER]]="K",_xlfn.IFNA(INDEX(Draft2024[Current Contract],MATCH(Draft2025[[#This Row],[sleeper_id]],Draft2024[sleeper_id],0)),"Undrafted"),"")</f>
        <v/>
      </c>
      <c r="L125" t="str">
        <f>IF(Draft2025[[#This Row],[KEEPER]]="K",Draft2025[[#This Row],[Last Contract]],IF(ISNA(VLOOKUP(Draft2025[[#This Row],[sleeper_id]],Rookies2025[player_id],1,FALSE)),"Auction","Rookie"))</f>
        <v>Auction</v>
      </c>
      <c r="M125">
        <f>2025-Draft2025[[#This Row],[Net Keeper Count]]</f>
        <v>2025</v>
      </c>
      <c r="N125">
        <f>IF(Draft2025[[#This Row],[KEEPER]]="K",1+_xlfn.IFNA(INDEX(Draft2024[Net Keeper Count],MATCH(Draft2025[[#This Row],[PLAYER]],Draft2024[PLAYER],0)),0),0)</f>
        <v>0</v>
      </c>
    </row>
    <row r="126" spans="4:14" x14ac:dyDescent="0.25">
      <c r="D126" t="s">
        <v>1035</v>
      </c>
      <c r="E126" t="s">
        <v>22285</v>
      </c>
      <c r="F126" t="s">
        <v>22286</v>
      </c>
      <c r="G126" t="s">
        <v>2241</v>
      </c>
      <c r="H126" t="s">
        <v>64</v>
      </c>
      <c r="I126">
        <v>1</v>
      </c>
      <c r="J126" t="s">
        <v>30</v>
      </c>
      <c r="K126" t="str">
        <f>IF(Draft2025[[#This Row],[KEEPER]]="K",_xlfn.IFNA(INDEX(Draft2024[Current Contract],MATCH(Draft2025[[#This Row],[sleeper_id]],Draft2024[sleeper_id],0)),"Undrafted"),"")</f>
        <v/>
      </c>
      <c r="L126" t="str">
        <f>IF(Draft2025[[#This Row],[KEEPER]]="K",Draft2025[[#This Row],[Last Contract]],IF(ISNA(VLOOKUP(Draft2025[[#This Row],[sleeper_id]],Rookies2025[player_id],1,FALSE)),"Auction","Rookie"))</f>
        <v>Auction</v>
      </c>
      <c r="M126">
        <f>2025-Draft2025[[#This Row],[Net Keeper Count]]</f>
        <v>2025</v>
      </c>
      <c r="N126">
        <f>IF(Draft2025[[#This Row],[KEEPER]]="K",1+_xlfn.IFNA(INDEX(Draft2024[Net Keeper Count],MATCH(Draft2025[[#This Row],[PLAYER]],Draft2024[PLAYER],0)),0),0)</f>
        <v>0</v>
      </c>
    </row>
    <row r="127" spans="4:14" x14ac:dyDescent="0.25">
      <c r="D127" t="s">
        <v>1035</v>
      </c>
      <c r="E127" t="s">
        <v>1523</v>
      </c>
      <c r="F127" t="s">
        <v>1522</v>
      </c>
      <c r="G127" t="s">
        <v>70</v>
      </c>
      <c r="H127" t="s">
        <v>64</v>
      </c>
      <c r="I127">
        <v>8</v>
      </c>
      <c r="J127" t="s">
        <v>30</v>
      </c>
      <c r="K127" t="str">
        <f>IF(Draft2025[[#This Row],[KEEPER]]="K",_xlfn.IFNA(INDEX(Draft2024[Current Contract],MATCH(Draft2025[[#This Row],[sleeper_id]],Draft2024[sleeper_id],0)),"Undrafted"),"")</f>
        <v/>
      </c>
      <c r="L127" t="str">
        <f>IF(Draft2025[[#This Row],[KEEPER]]="K",Draft2025[[#This Row],[Last Contract]],IF(ISNA(VLOOKUP(Draft2025[[#This Row],[sleeper_id]],Rookies2025[player_id],1,FALSE)),"Auction","Rookie"))</f>
        <v>Auction</v>
      </c>
      <c r="M127">
        <f>2025-Draft2025[[#This Row],[Net Keeper Count]]</f>
        <v>2025</v>
      </c>
      <c r="N127">
        <f>IF(Draft2025[[#This Row],[KEEPER]]="K",1+_xlfn.IFNA(INDEX(Draft2024[Net Keeper Count],MATCH(Draft2025[[#This Row],[PLAYER]],Draft2024[PLAYER],0)),0),0)</f>
        <v>0</v>
      </c>
    </row>
    <row r="128" spans="4:14" x14ac:dyDescent="0.25">
      <c r="D128" t="s">
        <v>1035</v>
      </c>
      <c r="E128" t="s">
        <v>1503</v>
      </c>
      <c r="F128" t="s">
        <v>1502</v>
      </c>
      <c r="G128" t="s">
        <v>2236</v>
      </c>
      <c r="H128" t="s">
        <v>102</v>
      </c>
      <c r="I128">
        <v>18</v>
      </c>
      <c r="J128" t="s">
        <v>30</v>
      </c>
      <c r="K128" t="str">
        <f>IF(Draft2025[[#This Row],[KEEPER]]="K",_xlfn.IFNA(INDEX(Draft2024[Current Contract],MATCH(Draft2025[[#This Row],[sleeper_id]],Draft2024[sleeper_id],0)),"Undrafted"),"")</f>
        <v/>
      </c>
      <c r="L128" t="str">
        <f>IF(Draft2025[[#This Row],[KEEPER]]="K",Draft2025[[#This Row],[Last Contract]],IF(ISNA(VLOOKUP(Draft2025[[#This Row],[sleeper_id]],Rookies2025[player_id],1,FALSE)),"Auction","Rookie"))</f>
        <v>Auction</v>
      </c>
      <c r="M128">
        <f>2025-Draft2025[[#This Row],[Net Keeper Count]]</f>
        <v>2025</v>
      </c>
      <c r="N128">
        <f>IF(Draft2025[[#This Row],[KEEPER]]="K",1+_xlfn.IFNA(INDEX(Draft2024[Net Keeper Count],MATCH(Draft2025[[#This Row],[PLAYER]],Draft2024[PLAYER],0)),0),0)</f>
        <v>0</v>
      </c>
    </row>
    <row r="129" spans="4:14" x14ac:dyDescent="0.25">
      <c r="D129" t="s">
        <v>1035</v>
      </c>
      <c r="E129" t="s">
        <v>1514</v>
      </c>
      <c r="F129" t="s">
        <v>1513</v>
      </c>
      <c r="G129" t="s">
        <v>2311</v>
      </c>
      <c r="H129" t="s">
        <v>29</v>
      </c>
      <c r="I129">
        <v>31</v>
      </c>
      <c r="J129" t="s">
        <v>31</v>
      </c>
      <c r="K129" t="str">
        <f>IF(Draft2025[[#This Row],[KEEPER]]="K",_xlfn.IFNA(INDEX(Draft2024[Current Contract],MATCH(Draft2025[[#This Row],[sleeper_id]],Draft2024[sleeper_id],0)),"Undrafted"),"")</f>
        <v>Auction</v>
      </c>
      <c r="L129" s="1" t="s">
        <v>6067</v>
      </c>
      <c r="M129" s="1">
        <v>2025</v>
      </c>
      <c r="N129" s="1">
        <v>0</v>
      </c>
    </row>
    <row r="130" spans="4:14" x14ac:dyDescent="0.25">
      <c r="D130" t="s">
        <v>1035</v>
      </c>
      <c r="E130" t="s">
        <v>1516</v>
      </c>
      <c r="F130" t="s">
        <v>1515</v>
      </c>
      <c r="G130" t="s">
        <v>2246</v>
      </c>
      <c r="H130" t="s">
        <v>64</v>
      </c>
      <c r="I130">
        <v>86</v>
      </c>
      <c r="J130" t="s">
        <v>31</v>
      </c>
      <c r="K130" t="str">
        <f>IF(Draft2025[[#This Row],[KEEPER]]="K",_xlfn.IFNA(INDEX(Draft2024[Current Contract],MATCH(Draft2025[[#This Row],[sleeper_id]],Draft2024[sleeper_id],0)),"Undrafted"),"")</f>
        <v>Rookie</v>
      </c>
      <c r="L130" s="1" t="s">
        <v>6067</v>
      </c>
      <c r="M130" s="1">
        <v>2025</v>
      </c>
      <c r="N130" s="1">
        <v>0</v>
      </c>
    </row>
    <row r="131" spans="4:14" x14ac:dyDescent="0.25">
      <c r="D131" t="s">
        <v>1035</v>
      </c>
      <c r="E131" t="s">
        <v>239</v>
      </c>
      <c r="F131" t="s">
        <v>1507</v>
      </c>
      <c r="G131" t="s">
        <v>68</v>
      </c>
      <c r="H131" t="s">
        <v>126</v>
      </c>
      <c r="I131">
        <v>30</v>
      </c>
      <c r="J131" t="s">
        <v>31</v>
      </c>
      <c r="K131" t="str">
        <f>IF(Draft2025[[#This Row],[KEEPER]]="K",_xlfn.IFNA(INDEX(Draft2024[Current Contract],MATCH(Draft2025[[#This Row],[sleeper_id]],Draft2024[sleeper_id],0)),"Undrafted"),"")</f>
        <v>Auction</v>
      </c>
      <c r="L131" t="str">
        <f>IF(Draft2025[[#This Row],[KEEPER]]="K",Draft2025[[#This Row],[Last Contract]],IF(ISNA(VLOOKUP(Draft2025[[#This Row],[sleeper_id]],Rookies2025[player_id],1,FALSE)),"Auction","Rookie"))</f>
        <v>Auction</v>
      </c>
      <c r="M131">
        <f>2025-Draft2025[[#This Row],[Net Keeper Count]]</f>
        <v>2024</v>
      </c>
      <c r="N131">
        <f>IF(Draft2025[[#This Row],[KEEPER]]="K",1+_xlfn.IFNA(INDEX(Draft2024[Net Keeper Count],MATCH(Draft2025[[#This Row],[PLAYER]],Draft2024[PLAYER],0)),0),0)</f>
        <v>1</v>
      </c>
    </row>
    <row r="132" spans="4:14" x14ac:dyDescent="0.25">
      <c r="D132" t="s">
        <v>1035</v>
      </c>
      <c r="E132" t="s">
        <v>1494</v>
      </c>
      <c r="F132" t="s">
        <v>1493</v>
      </c>
      <c r="G132" t="s">
        <v>2219</v>
      </c>
      <c r="H132" t="s">
        <v>29</v>
      </c>
      <c r="I132">
        <v>11</v>
      </c>
      <c r="J132" t="s">
        <v>31</v>
      </c>
      <c r="K132" t="str">
        <f>IF(Draft2025[[#This Row],[KEEPER]]="K",_xlfn.IFNA(INDEX(Draft2024[Current Contract],MATCH(Draft2025[[#This Row],[sleeper_id]],Draft2024[sleeper_id],0)),"Undrafted"),"")</f>
        <v>Rookie</v>
      </c>
      <c r="L132" t="str">
        <f>IF(Draft2025[[#This Row],[KEEPER]]="K",Draft2025[[#This Row],[Last Contract]],IF(ISNA(VLOOKUP(Draft2025[[#This Row],[sleeper_id]],Rookies2025[player_id],1,FALSE)),"Auction","Rookie"))</f>
        <v>Rookie</v>
      </c>
      <c r="M132">
        <f>2025-Draft2025[[#This Row],[Net Keeper Count]]</f>
        <v>2023</v>
      </c>
      <c r="N132">
        <f>IF(Draft2025[[#This Row],[KEEPER]]="K",1+_xlfn.IFNA(INDEX(Draft2024[Net Keeper Count],MATCH(Draft2025[[#This Row],[PLAYER]],Draft2024[PLAYER],0)),0),0)</f>
        <v>2</v>
      </c>
    </row>
    <row r="133" spans="4:14" x14ac:dyDescent="0.25">
      <c r="D133" t="s">
        <v>1035</v>
      </c>
      <c r="E133" t="s">
        <v>1501</v>
      </c>
      <c r="F133" t="s">
        <v>1500</v>
      </c>
      <c r="G133" t="s">
        <v>2229</v>
      </c>
      <c r="H133" t="s">
        <v>102</v>
      </c>
      <c r="I133">
        <v>36</v>
      </c>
      <c r="J133" t="s">
        <v>31</v>
      </c>
      <c r="K133" t="str">
        <f>IF(Draft2025[[#This Row],[KEEPER]]="K",_xlfn.IFNA(INDEX(Draft2024[Current Contract],MATCH(Draft2025[[#This Row],[sleeper_id]],Draft2024[sleeper_id],0)),"Undrafted"),"")</f>
        <v>Rookie</v>
      </c>
      <c r="L133" t="str">
        <f>IF(Draft2025[[#This Row],[KEEPER]]="K",Draft2025[[#This Row],[Last Contract]],IF(ISNA(VLOOKUP(Draft2025[[#This Row],[sleeper_id]],Rookies2025[player_id],1,FALSE)),"Auction","Rookie"))</f>
        <v>Rookie</v>
      </c>
      <c r="M133">
        <f>2025-Draft2025[[#This Row],[Net Keeper Count]]</f>
        <v>2021</v>
      </c>
      <c r="N133">
        <f>IF(Draft2025[[#This Row],[KEEPER]]="K",1+_xlfn.IFNA(INDEX(Draft2024[Net Keeper Count],MATCH(Draft2025[[#This Row],[PLAYER]],Draft2024[PLAYER],0)),0),0)</f>
        <v>4</v>
      </c>
    </row>
    <row r="134" spans="4:14" x14ac:dyDescent="0.25">
      <c r="D134" t="s">
        <v>1035</v>
      </c>
      <c r="E134" t="s">
        <v>1512</v>
      </c>
      <c r="F134" t="s">
        <v>1511</v>
      </c>
      <c r="G134" t="s">
        <v>2221</v>
      </c>
      <c r="H134" t="s">
        <v>126</v>
      </c>
      <c r="I134">
        <v>1</v>
      </c>
      <c r="J134" t="s">
        <v>31</v>
      </c>
      <c r="K134" t="str">
        <f>IF(Draft2025[[#This Row],[KEEPER]]="K",_xlfn.IFNA(INDEX(Draft2024[Current Contract],MATCH(Draft2025[[#This Row],[sleeper_id]],Draft2024[sleeper_id],0)),"Undrafted"),"")</f>
        <v>Rookie</v>
      </c>
      <c r="L134" t="str">
        <f>IF(Draft2025[[#This Row],[KEEPER]]="K",Draft2025[[#This Row],[Last Contract]],IF(ISNA(VLOOKUP(Draft2025[[#This Row],[sleeper_id]],Rookies2025[player_id],1,FALSE)),"Auction","Rookie"))</f>
        <v>Rookie</v>
      </c>
      <c r="M134">
        <f>2025-Draft2025[[#This Row],[Net Keeper Count]]</f>
        <v>2022</v>
      </c>
      <c r="N134">
        <f>IF(Draft2025[[#This Row],[KEEPER]]="K",1+_xlfn.IFNA(INDEX(Draft2024[Net Keeper Count],MATCH(Draft2025[[#This Row],[PLAYER]],Draft2024[PLAYER],0)),0),0)</f>
        <v>3</v>
      </c>
    </row>
    <row r="135" spans="4:14" x14ac:dyDescent="0.25">
      <c r="D135" t="s">
        <v>1035</v>
      </c>
      <c r="E135" t="s">
        <v>1525</v>
      </c>
      <c r="F135" t="s">
        <v>1524</v>
      </c>
      <c r="G135" t="s">
        <v>2219</v>
      </c>
      <c r="H135" t="s">
        <v>102</v>
      </c>
      <c r="I135">
        <v>24</v>
      </c>
      <c r="J135" t="s">
        <v>31</v>
      </c>
      <c r="K135" t="str">
        <f>IF(Draft2025[[#This Row],[KEEPER]]="K",_xlfn.IFNA(INDEX(Draft2024[Current Contract],MATCH(Draft2025[[#This Row],[sleeper_id]],Draft2024[sleeper_id],0)),"Undrafted"),"")</f>
        <v>Rookie</v>
      </c>
      <c r="L135" t="str">
        <f>IF(Draft2025[[#This Row],[KEEPER]]="K",Draft2025[[#This Row],[Last Contract]],IF(ISNA(VLOOKUP(Draft2025[[#This Row],[sleeper_id]],Rookies2025[player_id],1,FALSE)),"Auction","Rookie"))</f>
        <v>Rookie</v>
      </c>
      <c r="M135">
        <f>2025-Draft2025[[#This Row],[Net Keeper Count]]</f>
        <v>2021</v>
      </c>
      <c r="N135">
        <f>IF(Draft2025[[#This Row],[KEEPER]]="K",1+_xlfn.IFNA(INDEX(Draft2024[Net Keeper Count],MATCH(Draft2025[[#This Row],[PLAYER]],Draft2024[PLAYER],0)),0),0)</f>
        <v>4</v>
      </c>
    </row>
    <row r="136" spans="4:14" x14ac:dyDescent="0.25">
      <c r="D136" t="s">
        <v>1035</v>
      </c>
      <c r="E136" t="s">
        <v>780</v>
      </c>
      <c r="F136" t="s">
        <v>1508</v>
      </c>
      <c r="G136" t="s">
        <v>34</v>
      </c>
      <c r="H136" t="s">
        <v>126</v>
      </c>
      <c r="I136">
        <v>1</v>
      </c>
      <c r="J136" t="s">
        <v>31</v>
      </c>
      <c r="K136" t="str">
        <f>IF(Draft2025[[#This Row],[KEEPER]]="K",_xlfn.IFNA(INDEX(Draft2024[Current Contract],MATCH(Draft2025[[#This Row],[sleeper_id]],Draft2024[sleeper_id],0)),"Undrafted"),"")</f>
        <v>Undrafted</v>
      </c>
      <c r="L136" t="str">
        <f>IF(Draft2025[[#This Row],[KEEPER]]="K",Draft2025[[#This Row],[Last Contract]],IF(ISNA(VLOOKUP(Draft2025[[#This Row],[sleeper_id]],Rookies2025[player_id],1,FALSE)),"Auction","Rookie"))</f>
        <v>Undrafted</v>
      </c>
      <c r="M136">
        <f>2025-Draft2025[[#This Row],[Net Keeper Count]]</f>
        <v>2023</v>
      </c>
      <c r="N136">
        <f>IF(Draft2025[[#This Row],[KEEPER]]="K",1+_xlfn.IFNA(INDEX(Draft2024[Net Keeper Count],MATCH(Draft2025[[#This Row],[PLAYER]],Draft2024[PLAYER],0)),0),0)</f>
        <v>2</v>
      </c>
    </row>
    <row r="137" spans="4:14" x14ac:dyDescent="0.25">
      <c r="D137" t="s">
        <v>1035</v>
      </c>
      <c r="E137" t="s">
        <v>1758</v>
      </c>
      <c r="F137" t="s">
        <v>2580</v>
      </c>
      <c r="G137" t="s">
        <v>2221</v>
      </c>
      <c r="H137" t="s">
        <v>102</v>
      </c>
      <c r="I137">
        <v>1</v>
      </c>
      <c r="J137" t="s">
        <v>31</v>
      </c>
      <c r="K137" t="str">
        <f>IF(Draft2025[[#This Row],[KEEPER]]="K",_xlfn.IFNA(INDEX(Draft2024[Current Contract],MATCH(Draft2025[[#This Row],[sleeper_id]],Draft2024[sleeper_id],0)),"Undrafted"),"")</f>
        <v>Undrafted</v>
      </c>
      <c r="L137" t="str">
        <f>IF(Draft2025[[#This Row],[KEEPER]]="K",Draft2025[[#This Row],[Last Contract]],IF(ISNA(VLOOKUP(Draft2025[[#This Row],[sleeper_id]],Rookies2025[player_id],1,FALSE)),"Auction","Rookie"))</f>
        <v>Undrafted</v>
      </c>
      <c r="M137">
        <f>2025-Draft2025[[#This Row],[Net Keeper Count]]</f>
        <v>2024</v>
      </c>
      <c r="N137">
        <f>IF(Draft2025[[#This Row],[KEEPER]]="K",1+_xlfn.IFNA(INDEX(Draft2024[Net Keeper Count],MATCH(Draft2025[[#This Row],[PLAYER]],Draft2024[PLAYER],0)),0),0)</f>
        <v>1</v>
      </c>
    </row>
    <row r="138" spans="4:14" x14ac:dyDescent="0.25">
      <c r="D138" t="s">
        <v>1035</v>
      </c>
      <c r="E138" t="s">
        <v>26453</v>
      </c>
      <c r="F138" t="s">
        <v>1495</v>
      </c>
      <c r="G138" t="s">
        <v>2241</v>
      </c>
      <c r="H138" t="s">
        <v>29</v>
      </c>
      <c r="I138">
        <v>4</v>
      </c>
      <c r="J138" t="s">
        <v>19</v>
      </c>
      <c r="K138" t="str">
        <f>IF(Draft2025[[#This Row],[KEEPER]]="K",_xlfn.IFNA(INDEX(Draft2024[Current Contract],MATCH(Draft2025[[#This Row],[sleeper_id]],Draft2024[sleeper_id],0)),"Undrafted"),"")</f>
        <v/>
      </c>
      <c r="L138" t="str">
        <f>IF(Draft2025[[#This Row],[KEEPER]]="K",Draft2025[[#This Row],[Last Contract]],IF(ISNA(VLOOKUP(Draft2025[[#This Row],[sleeper_id]],Rookies2025[player_id],1,FALSE)),"Auction","Rookie"))</f>
        <v>Rookie</v>
      </c>
      <c r="M138">
        <f>2025-Draft2025[[#This Row],[Net Keeper Count]]</f>
        <v>2025</v>
      </c>
      <c r="N138">
        <f>IF(Draft2025[[#This Row],[KEEPER]]="K",1+_xlfn.IFNA(INDEX(Draft2024[Net Keeper Count],MATCH(Draft2025[[#This Row],[PLAYER]],Draft2024[PLAYER],0)),0),0)</f>
        <v>0</v>
      </c>
    </row>
    <row r="139" spans="4:14" x14ac:dyDescent="0.25">
      <c r="D139" t="s">
        <v>1035</v>
      </c>
      <c r="E139" t="s">
        <v>1510</v>
      </c>
      <c r="F139" t="s">
        <v>1509</v>
      </c>
      <c r="G139" t="s">
        <v>2213</v>
      </c>
      <c r="H139" t="s">
        <v>102</v>
      </c>
      <c r="I139">
        <v>2</v>
      </c>
      <c r="J139" t="s">
        <v>19</v>
      </c>
      <c r="K139" t="str">
        <f>IF(Draft2025[[#This Row],[KEEPER]]="K",_xlfn.IFNA(INDEX(Draft2024[Current Contract],MATCH(Draft2025[[#This Row],[sleeper_id]],Draft2024[sleeper_id],0)),"Undrafted"),"")</f>
        <v/>
      </c>
      <c r="L139" t="str">
        <f>IF(Draft2025[[#This Row],[KEEPER]]="K",Draft2025[[#This Row],[Last Contract]],IF(ISNA(VLOOKUP(Draft2025[[#This Row],[sleeper_id]],Rookies2025[player_id],1,FALSE)),"Auction","Rookie"))</f>
        <v>Rookie</v>
      </c>
      <c r="M139">
        <f>2025-Draft2025[[#This Row],[Net Keeper Count]]</f>
        <v>2025</v>
      </c>
      <c r="N139">
        <f>IF(Draft2025[[#This Row],[KEEPER]]="K",1+_xlfn.IFNA(INDEX(Draft2024[Net Keeper Count],MATCH(Draft2025[[#This Row],[PLAYER]],Draft2024[PLAYER],0)),0),0)</f>
        <v>0</v>
      </c>
    </row>
    <row r="140" spans="4:14" x14ac:dyDescent="0.25">
      <c r="D140" t="s">
        <v>1035</v>
      </c>
      <c r="E140" t="s">
        <v>1518</v>
      </c>
      <c r="F140" t="s">
        <v>1517</v>
      </c>
      <c r="G140" t="s">
        <v>2236</v>
      </c>
      <c r="H140" t="s">
        <v>64</v>
      </c>
      <c r="I140">
        <v>5</v>
      </c>
      <c r="J140" t="s">
        <v>19</v>
      </c>
      <c r="K140" t="str">
        <f>IF(Draft2025[[#This Row],[KEEPER]]="K",_xlfn.IFNA(INDEX(Draft2024[Current Contract],MATCH(Draft2025[[#This Row],[sleeper_id]],Draft2024[sleeper_id],0)),"Undrafted"),"")</f>
        <v/>
      </c>
      <c r="L140" t="str">
        <f>IF(Draft2025[[#This Row],[KEEPER]]="K",Draft2025[[#This Row],[Last Contract]],IF(ISNA(VLOOKUP(Draft2025[[#This Row],[sleeper_id]],Rookies2025[player_id],1,FALSE)),"Auction","Rookie"))</f>
        <v>Rookie</v>
      </c>
      <c r="M140">
        <f>2025-Draft2025[[#This Row],[Net Keeper Count]]</f>
        <v>2025</v>
      </c>
      <c r="N140">
        <f>IF(Draft2025[[#This Row],[KEEPER]]="K",1+_xlfn.IFNA(INDEX(Draft2024[Net Keeper Count],MATCH(Draft2025[[#This Row],[PLAYER]],Draft2024[PLAYER],0)),0),0)</f>
        <v>0</v>
      </c>
    </row>
    <row r="141" spans="4:14" x14ac:dyDescent="0.25">
      <c r="D141" t="s">
        <v>1035</v>
      </c>
      <c r="E141" t="s">
        <v>1520</v>
      </c>
      <c r="F141" t="s">
        <v>1519</v>
      </c>
      <c r="G141" t="s">
        <v>34</v>
      </c>
      <c r="H141" t="s">
        <v>102</v>
      </c>
      <c r="I141">
        <v>3</v>
      </c>
      <c r="J141" t="s">
        <v>19</v>
      </c>
      <c r="K141" t="str">
        <f>IF(Draft2025[[#This Row],[KEEPER]]="K",_xlfn.IFNA(INDEX(Draft2024[Current Contract],MATCH(Draft2025[[#This Row],[sleeper_id]],Draft2024[sleeper_id],0)),"Undrafted"),"")</f>
        <v/>
      </c>
      <c r="L141" t="str">
        <f>IF(Draft2025[[#This Row],[KEEPER]]="K",Draft2025[[#This Row],[Last Contract]],IF(ISNA(VLOOKUP(Draft2025[[#This Row],[sleeper_id]],Rookies2025[player_id],1,FALSE)),"Auction","Rookie"))</f>
        <v>Rookie</v>
      </c>
      <c r="M141">
        <f>2025-Draft2025[[#This Row],[Net Keeper Count]]</f>
        <v>2025</v>
      </c>
      <c r="N141">
        <f>IF(Draft2025[[#This Row],[KEEPER]]="K",1+_xlfn.IFNA(INDEX(Draft2024[Net Keeper Count],MATCH(Draft2025[[#This Row],[PLAYER]],Draft2024[PLAYER],0)),0),0)</f>
        <v>0</v>
      </c>
    </row>
    <row r="142" spans="4:14" x14ac:dyDescent="0.25">
      <c r="D142" t="s">
        <v>1035</v>
      </c>
      <c r="E142" t="s">
        <v>1527</v>
      </c>
      <c r="F142" t="s">
        <v>1526</v>
      </c>
      <c r="G142" t="s">
        <v>2210</v>
      </c>
      <c r="H142" t="s">
        <v>64</v>
      </c>
      <c r="I142">
        <v>2</v>
      </c>
      <c r="J142" t="s">
        <v>19</v>
      </c>
      <c r="K142" t="str">
        <f>IF(Draft2025[[#This Row],[KEEPER]]="K",_xlfn.IFNA(INDEX(Draft2024[Current Contract],MATCH(Draft2025[[#This Row],[sleeper_id]],Draft2024[sleeper_id],0)),"Undrafted"),"")</f>
        <v/>
      </c>
      <c r="L142" t="str">
        <f>IF(Draft2025[[#This Row],[KEEPER]]="K",Draft2025[[#This Row],[Last Contract]],IF(ISNA(VLOOKUP(Draft2025[[#This Row],[sleeper_id]],Rookies2025[player_id],1,FALSE)),"Auction","Rookie"))</f>
        <v>Rookie</v>
      </c>
      <c r="M142">
        <f>2025-Draft2025[[#This Row],[Net Keeper Count]]</f>
        <v>2025</v>
      </c>
      <c r="N142">
        <f>IF(Draft2025[[#This Row],[KEEPER]]="K",1+_xlfn.IFNA(INDEX(Draft2024[Net Keeper Count],MATCH(Draft2025[[#This Row],[PLAYER]],Draft2024[PLAYER],0)),0),0)</f>
        <v>0</v>
      </c>
    </row>
    <row r="143" spans="4:14" x14ac:dyDescent="0.25">
      <c r="D143" t="s">
        <v>1035</v>
      </c>
      <c r="E143" t="s">
        <v>1529</v>
      </c>
      <c r="F143" t="s">
        <v>1528</v>
      </c>
      <c r="G143" t="s">
        <v>2268</v>
      </c>
      <c r="H143" t="s">
        <v>29</v>
      </c>
      <c r="I143">
        <v>1</v>
      </c>
      <c r="J143" t="s">
        <v>19</v>
      </c>
      <c r="K143" t="str">
        <f>IF(Draft2025[[#This Row],[KEEPER]]="K",_xlfn.IFNA(INDEX(Draft2024[Current Contract],MATCH(Draft2025[[#This Row],[sleeper_id]],Draft2024[sleeper_id],0)),"Undrafted"),"")</f>
        <v/>
      </c>
      <c r="L143" t="str">
        <f>IF(Draft2025[[#This Row],[KEEPER]]="K",Draft2025[[#This Row],[Last Contract]],IF(ISNA(VLOOKUP(Draft2025[[#This Row],[sleeper_id]],Rookies2025[player_id],1,FALSE)),"Auction","Rookie"))</f>
        <v>Rookie</v>
      </c>
      <c r="M143">
        <f>2025-Draft2025[[#This Row],[Net Keeper Count]]</f>
        <v>2025</v>
      </c>
      <c r="N143">
        <f>IF(Draft2025[[#This Row],[KEEPER]]="K",1+_xlfn.IFNA(INDEX(Draft2024[Net Keeper Count],MATCH(Draft2025[[#This Row],[PLAYER]],Draft2024[PLAYER],0)),0),0)</f>
        <v>0</v>
      </c>
    </row>
    <row r="144" spans="4:14" x14ac:dyDescent="0.25">
      <c r="D144" t="s">
        <v>1035</v>
      </c>
      <c r="E144" t="s">
        <v>1531</v>
      </c>
      <c r="F144" t="s">
        <v>1530</v>
      </c>
      <c r="G144" t="s">
        <v>2231</v>
      </c>
      <c r="H144" t="s">
        <v>64</v>
      </c>
      <c r="I144">
        <v>1</v>
      </c>
      <c r="J144" t="s">
        <v>19</v>
      </c>
      <c r="K144" t="str">
        <f>IF(Draft2025[[#This Row],[KEEPER]]="K",_xlfn.IFNA(INDEX(Draft2024[Current Contract],MATCH(Draft2025[[#This Row],[sleeper_id]],Draft2024[sleeper_id],0)),"Undrafted"),"")</f>
        <v/>
      </c>
      <c r="L144" t="str">
        <f>IF(Draft2025[[#This Row],[KEEPER]]="K",Draft2025[[#This Row],[Last Contract]],IF(ISNA(VLOOKUP(Draft2025[[#This Row],[sleeper_id]],Rookies2025[player_id],1,FALSE)),"Auction","Rookie"))</f>
        <v>Rookie</v>
      </c>
      <c r="M144">
        <f>2025-Draft2025[[#This Row],[Net Keeper Count]]</f>
        <v>2025</v>
      </c>
      <c r="N144">
        <f>IF(Draft2025[[#This Row],[KEEPER]]="K",1+_xlfn.IFNA(INDEX(Draft2024[Net Keeper Count],MATCH(Draft2025[[#This Row],[PLAYER]],Draft2024[PLAYER],0)),0),0)</f>
        <v>0</v>
      </c>
    </row>
    <row r="145" spans="4:14" x14ac:dyDescent="0.25">
      <c r="D145" t="s">
        <v>1035</v>
      </c>
      <c r="E145" t="s">
        <v>1533</v>
      </c>
      <c r="F145" t="s">
        <v>1532</v>
      </c>
      <c r="G145" t="s">
        <v>54</v>
      </c>
      <c r="H145" t="s">
        <v>29</v>
      </c>
      <c r="I145">
        <v>1</v>
      </c>
      <c r="J145" t="s">
        <v>19</v>
      </c>
      <c r="K145" t="str">
        <f>IF(Draft2025[[#This Row],[KEEPER]]="K",_xlfn.IFNA(INDEX(Draft2024[Current Contract],MATCH(Draft2025[[#This Row],[sleeper_id]],Draft2024[sleeper_id],0)),"Undrafted"),"")</f>
        <v/>
      </c>
      <c r="L145" t="str">
        <f>IF(Draft2025[[#This Row],[KEEPER]]="K",Draft2025[[#This Row],[Last Contract]],IF(ISNA(VLOOKUP(Draft2025[[#This Row],[sleeper_id]],Rookies2025[player_id],1,FALSE)),"Auction","Rookie"))</f>
        <v>Rookie</v>
      </c>
      <c r="M145">
        <f>2025-Draft2025[[#This Row],[Net Keeper Count]]</f>
        <v>2025</v>
      </c>
      <c r="N145">
        <f>IF(Draft2025[[#This Row],[KEEPER]]="K",1+_xlfn.IFNA(INDEX(Draft2024[Net Keeper Count],MATCH(Draft2025[[#This Row],[PLAYER]],Draft2024[PLAYER],0)),0),0)</f>
        <v>0</v>
      </c>
    </row>
    <row r="146" spans="4:14" x14ac:dyDescent="0.25">
      <c r="D146" t="s">
        <v>1035</v>
      </c>
      <c r="E146" t="s">
        <v>1535</v>
      </c>
      <c r="F146" t="s">
        <v>1534</v>
      </c>
      <c r="G146" t="s">
        <v>2246</v>
      </c>
      <c r="H146" t="s">
        <v>126</v>
      </c>
      <c r="I146">
        <v>5</v>
      </c>
      <c r="J146" t="s">
        <v>19</v>
      </c>
      <c r="K146" t="str">
        <f>IF(Draft2025[[#This Row],[KEEPER]]="K",_xlfn.IFNA(INDEX(Draft2024[Current Contract],MATCH(Draft2025[[#This Row],[sleeper_id]],Draft2024[sleeper_id],0)),"Undrafted"),"")</f>
        <v/>
      </c>
      <c r="L146" t="str">
        <f>IF(Draft2025[[#This Row],[KEEPER]]="K",Draft2025[[#This Row],[Last Contract]],IF(ISNA(VLOOKUP(Draft2025[[#This Row],[sleeper_id]],Rookies2025[player_id],1,FALSE)),"Auction","Rookie"))</f>
        <v>Rookie</v>
      </c>
      <c r="M146">
        <f>2025-Draft2025[[#This Row],[Net Keeper Count]]</f>
        <v>2025</v>
      </c>
      <c r="N146">
        <f>IF(Draft2025[[#This Row],[KEEPER]]="K",1+_xlfn.IFNA(INDEX(Draft2024[Net Keeper Count],MATCH(Draft2025[[#This Row],[PLAYER]],Draft2024[PLAYER],0)),0),0)</f>
        <v>0</v>
      </c>
    </row>
    <row r="147" spans="4:14" x14ac:dyDescent="0.25">
      <c r="D147" t="s">
        <v>1041</v>
      </c>
      <c r="E147" t="s">
        <v>1379</v>
      </c>
      <c r="F147" t="s">
        <v>1378</v>
      </c>
      <c r="G147" t="s">
        <v>2322</v>
      </c>
      <c r="H147" t="s">
        <v>64</v>
      </c>
      <c r="I147">
        <v>10</v>
      </c>
      <c r="J147" t="s">
        <v>30</v>
      </c>
      <c r="K147" t="str">
        <f>IF(Draft2025[[#This Row],[KEEPER]]="K",_xlfn.IFNA(INDEX(Draft2024[Current Contract],MATCH(Draft2025[[#This Row],[sleeper_id]],Draft2024[sleeper_id],0)),"Undrafted"),"")</f>
        <v/>
      </c>
      <c r="L147" t="str">
        <f>IF(Draft2025[[#This Row],[KEEPER]]="K",Draft2025[[#This Row],[Last Contract]],IF(ISNA(VLOOKUP(Draft2025[[#This Row],[sleeper_id]],Rookies2025[player_id],1,FALSE)),"Auction","Rookie"))</f>
        <v>Auction</v>
      </c>
      <c r="M147">
        <f>2025-Draft2025[[#This Row],[Net Keeper Count]]</f>
        <v>2025</v>
      </c>
      <c r="N147">
        <f>IF(Draft2025[[#This Row],[KEEPER]]="K",1+_xlfn.IFNA(INDEX(Draft2024[Net Keeper Count],MATCH(Draft2025[[#This Row],[PLAYER]],Draft2024[PLAYER],0)),0),0)</f>
        <v>0</v>
      </c>
    </row>
    <row r="148" spans="4:14" x14ac:dyDescent="0.25">
      <c r="D148" t="s">
        <v>1041</v>
      </c>
      <c r="E148" t="s">
        <v>1363</v>
      </c>
      <c r="F148" t="s">
        <v>1362</v>
      </c>
      <c r="G148" t="s">
        <v>2228</v>
      </c>
      <c r="H148" t="s">
        <v>64</v>
      </c>
      <c r="I148">
        <v>6</v>
      </c>
      <c r="J148" t="s">
        <v>31</v>
      </c>
      <c r="K148" t="str">
        <f>IF(Draft2025[[#This Row],[KEEPER]]="K",_xlfn.IFNA(INDEX(Draft2024[Current Contract],MATCH(Draft2025[[#This Row],[sleeper_id]],Draft2024[sleeper_id],0)),"Undrafted"),"")</f>
        <v>Auction</v>
      </c>
      <c r="L148" s="1" t="s">
        <v>6067</v>
      </c>
      <c r="M148" s="1">
        <v>2025</v>
      </c>
      <c r="N148" s="1">
        <v>0</v>
      </c>
    </row>
    <row r="149" spans="4:14" x14ac:dyDescent="0.25">
      <c r="D149" t="s">
        <v>1041</v>
      </c>
      <c r="E149" t="s">
        <v>1369</v>
      </c>
      <c r="F149" t="s">
        <v>1368</v>
      </c>
      <c r="G149" t="s">
        <v>70</v>
      </c>
      <c r="H149" t="s">
        <v>29</v>
      </c>
      <c r="I149">
        <v>8</v>
      </c>
      <c r="J149" t="s">
        <v>31</v>
      </c>
      <c r="K149" t="str">
        <f>IF(Draft2025[[#This Row],[KEEPER]]="K",_xlfn.IFNA(INDEX(Draft2024[Current Contract],MATCH(Draft2025[[#This Row],[sleeper_id]],Draft2024[sleeper_id],0)),"Undrafted"),"")</f>
        <v>Auction</v>
      </c>
      <c r="L149" t="str">
        <f>IF(Draft2025[[#This Row],[KEEPER]]="K",Draft2025[[#This Row],[Last Contract]],IF(ISNA(VLOOKUP(Draft2025[[#This Row],[sleeper_id]],Rookies2025[player_id],1,FALSE)),"Auction","Rookie"))</f>
        <v>Auction</v>
      </c>
      <c r="M149">
        <f>2025-Draft2025[[#This Row],[Net Keeper Count]]</f>
        <v>2024</v>
      </c>
      <c r="N149">
        <f>IF(Draft2025[[#This Row],[KEEPER]]="K",1+_xlfn.IFNA(INDEX(Draft2024[Net Keeper Count],MATCH(Draft2025[[#This Row],[PLAYER]],Draft2024[PLAYER],0)),0),0)</f>
        <v>1</v>
      </c>
    </row>
    <row r="150" spans="4:14" x14ac:dyDescent="0.25">
      <c r="D150" t="s">
        <v>1041</v>
      </c>
      <c r="E150" t="s">
        <v>61</v>
      </c>
      <c r="F150" t="s">
        <v>2566</v>
      </c>
      <c r="G150" t="s">
        <v>62</v>
      </c>
      <c r="H150" t="s">
        <v>29</v>
      </c>
      <c r="I150">
        <v>38</v>
      </c>
      <c r="J150" t="s">
        <v>31</v>
      </c>
      <c r="K150" t="str">
        <f>IF(Draft2025[[#This Row],[KEEPER]]="K",_xlfn.IFNA(INDEX(Draft2024[Current Contract],MATCH(Draft2025[[#This Row],[sleeper_id]],Draft2024[sleeper_id],0)),"Undrafted"),"")</f>
        <v>Auction</v>
      </c>
      <c r="L150" t="str">
        <f>IF(Draft2025[[#This Row],[KEEPER]]="K",Draft2025[[#This Row],[Last Contract]],IF(ISNA(VLOOKUP(Draft2025[[#This Row],[sleeper_id]],Rookies2025[player_id],1,FALSE)),"Auction","Rookie"))</f>
        <v>Auction</v>
      </c>
      <c r="M150">
        <f>2025-Draft2025[[#This Row],[Net Keeper Count]]</f>
        <v>2024</v>
      </c>
      <c r="N150">
        <f>IF(Draft2025[[#This Row],[KEEPER]]="K",1+_xlfn.IFNA(INDEX(Draft2024[Net Keeper Count],MATCH(Draft2025[[#This Row],[PLAYER]],Draft2024[PLAYER],0)),0),0)</f>
        <v>1</v>
      </c>
    </row>
    <row r="151" spans="4:14" x14ac:dyDescent="0.25">
      <c r="D151" t="s">
        <v>1041</v>
      </c>
      <c r="E151" t="s">
        <v>1353</v>
      </c>
      <c r="F151" t="s">
        <v>1352</v>
      </c>
      <c r="G151" t="s">
        <v>2213</v>
      </c>
      <c r="H151" t="s">
        <v>102</v>
      </c>
      <c r="I151">
        <v>41</v>
      </c>
      <c r="J151" t="s">
        <v>31</v>
      </c>
      <c r="K151" t="str">
        <f>IF(Draft2025[[#This Row],[KEEPER]]="K",_xlfn.IFNA(INDEX(Draft2024[Current Contract],MATCH(Draft2025[[#This Row],[sleeper_id]],Draft2024[sleeper_id],0)),"Undrafted"),"")</f>
        <v>Rookie</v>
      </c>
      <c r="L151" t="str">
        <f>IF(Draft2025[[#This Row],[KEEPER]]="K",Draft2025[[#This Row],[Last Contract]],IF(ISNA(VLOOKUP(Draft2025[[#This Row],[sleeper_id]],Rookies2025[player_id],1,FALSE)),"Auction","Rookie"))</f>
        <v>Rookie</v>
      </c>
      <c r="M151">
        <f>2025-Draft2025[[#This Row],[Net Keeper Count]]</f>
        <v>2021</v>
      </c>
      <c r="N151">
        <f>IF(Draft2025[[#This Row],[KEEPER]]="K",1+_xlfn.IFNA(INDEX(Draft2024[Net Keeper Count],MATCH(Draft2025[[#This Row],[PLAYER]],Draft2024[PLAYER],0)),0),0)</f>
        <v>4</v>
      </c>
    </row>
    <row r="152" spans="4:14" x14ac:dyDescent="0.25">
      <c r="D152" t="s">
        <v>1041</v>
      </c>
      <c r="E152" t="s">
        <v>1711</v>
      </c>
      <c r="F152" t="s">
        <v>2577</v>
      </c>
      <c r="G152" t="s">
        <v>68</v>
      </c>
      <c r="H152" t="s">
        <v>64</v>
      </c>
      <c r="I152">
        <v>17</v>
      </c>
      <c r="J152" t="s">
        <v>31</v>
      </c>
      <c r="K152" t="str">
        <f>IF(Draft2025[[#This Row],[KEEPER]]="K",_xlfn.IFNA(INDEX(Draft2024[Current Contract],MATCH(Draft2025[[#This Row],[sleeper_id]],Draft2024[sleeper_id],0)),"Undrafted"),"")</f>
        <v>Rookie</v>
      </c>
      <c r="L152" t="str">
        <f>IF(Draft2025[[#This Row],[KEEPER]]="K",Draft2025[[#This Row],[Last Contract]],IF(ISNA(VLOOKUP(Draft2025[[#This Row],[sleeper_id]],Rookies2025[player_id],1,FALSE)),"Auction","Rookie"))</f>
        <v>Rookie</v>
      </c>
      <c r="M152">
        <f>2025-Draft2025[[#This Row],[Net Keeper Count]]</f>
        <v>2022</v>
      </c>
      <c r="N152">
        <f>IF(Draft2025[[#This Row],[KEEPER]]="K",1+_xlfn.IFNA(INDEX(Draft2024[Net Keeper Count],MATCH(Draft2025[[#This Row],[PLAYER]],Draft2024[PLAYER],0)),0),0)</f>
        <v>3</v>
      </c>
    </row>
    <row r="153" spans="4:14" x14ac:dyDescent="0.25">
      <c r="D153" t="s">
        <v>1041</v>
      </c>
      <c r="E153" t="s">
        <v>1200</v>
      </c>
      <c r="F153" t="s">
        <v>1199</v>
      </c>
      <c r="G153" t="s">
        <v>54</v>
      </c>
      <c r="H153" t="s">
        <v>102</v>
      </c>
      <c r="I153">
        <v>21</v>
      </c>
      <c r="J153" t="s">
        <v>31</v>
      </c>
      <c r="K153" t="str">
        <f>IF(Draft2025[[#This Row],[KEEPER]]="K",_xlfn.IFNA(INDEX(Draft2024[Current Contract],MATCH(Draft2025[[#This Row],[sleeper_id]],Draft2024[sleeper_id],0)),"Undrafted"),"")</f>
        <v>Rookie</v>
      </c>
      <c r="L153" t="str">
        <f>IF(Draft2025[[#This Row],[KEEPER]]="K",Draft2025[[#This Row],[Last Contract]],IF(ISNA(VLOOKUP(Draft2025[[#This Row],[sleeper_id]],Rookies2025[player_id],1,FALSE)),"Auction","Rookie"))</f>
        <v>Rookie</v>
      </c>
      <c r="M153">
        <f>2025-Draft2025[[#This Row],[Net Keeper Count]]</f>
        <v>2022</v>
      </c>
      <c r="N153">
        <f>IF(Draft2025[[#This Row],[KEEPER]]="K",1+_xlfn.IFNA(INDEX(Draft2024[Net Keeper Count],MATCH(Draft2025[[#This Row],[PLAYER]],Draft2024[PLAYER],0)),0),0)</f>
        <v>3</v>
      </c>
    </row>
    <row r="154" spans="4:14" x14ac:dyDescent="0.25">
      <c r="D154" t="s">
        <v>1041</v>
      </c>
      <c r="E154" t="s">
        <v>1361</v>
      </c>
      <c r="F154" t="s">
        <v>1360</v>
      </c>
      <c r="G154" t="s">
        <v>2224</v>
      </c>
      <c r="H154" t="s">
        <v>102</v>
      </c>
      <c r="I154">
        <v>1</v>
      </c>
      <c r="J154" t="s">
        <v>31</v>
      </c>
      <c r="K154" t="str">
        <f>IF(Draft2025[[#This Row],[KEEPER]]="K",_xlfn.IFNA(INDEX(Draft2024[Current Contract],MATCH(Draft2025[[#This Row],[sleeper_id]],Draft2024[sleeper_id],0)),"Undrafted"),"")</f>
        <v>Rookie</v>
      </c>
      <c r="L154" t="str">
        <f>IF(Draft2025[[#This Row],[KEEPER]]="K",Draft2025[[#This Row],[Last Contract]],IF(ISNA(VLOOKUP(Draft2025[[#This Row],[sleeper_id]],Rookies2025[player_id],1,FALSE)),"Auction","Rookie"))</f>
        <v>Rookie</v>
      </c>
      <c r="M154">
        <f>2025-Draft2025[[#This Row],[Net Keeper Count]]</f>
        <v>2024</v>
      </c>
      <c r="N154">
        <f>IF(Draft2025[[#This Row],[KEEPER]]="K",1+_xlfn.IFNA(INDEX(Draft2024[Net Keeper Count],MATCH(Draft2025[[#This Row],[PLAYER]],Draft2024[PLAYER],0)),0),0)</f>
        <v>1</v>
      </c>
    </row>
    <row r="155" spans="4:14" x14ac:dyDescent="0.25">
      <c r="D155" t="s">
        <v>1041</v>
      </c>
      <c r="E155" t="s">
        <v>1365</v>
      </c>
      <c r="F155" t="s">
        <v>1364</v>
      </c>
      <c r="G155" t="s">
        <v>2278</v>
      </c>
      <c r="H155" t="s">
        <v>102</v>
      </c>
      <c r="I155">
        <v>13</v>
      </c>
      <c r="J155" t="s">
        <v>31</v>
      </c>
      <c r="K155" t="str">
        <f>IF(Draft2025[[#This Row],[KEEPER]]="K",_xlfn.IFNA(INDEX(Draft2024[Current Contract],MATCH(Draft2025[[#This Row],[sleeper_id]],Draft2024[sleeper_id],0)),"Undrafted"),"")</f>
        <v>Rookie</v>
      </c>
      <c r="L155" t="str">
        <f>IF(Draft2025[[#This Row],[KEEPER]]="K",Draft2025[[#This Row],[Last Contract]],IF(ISNA(VLOOKUP(Draft2025[[#This Row],[sleeper_id]],Rookies2025[player_id],1,FALSE)),"Auction","Rookie"))</f>
        <v>Rookie</v>
      </c>
      <c r="M155">
        <f>2025-Draft2025[[#This Row],[Net Keeper Count]]</f>
        <v>2023</v>
      </c>
      <c r="N155">
        <f>IF(Draft2025[[#This Row],[KEEPER]]="K",1+_xlfn.IFNA(INDEX(Draft2024[Net Keeper Count],MATCH(Draft2025[[#This Row],[PLAYER]],Draft2024[PLAYER],0)),0),0)</f>
        <v>2</v>
      </c>
    </row>
    <row r="156" spans="4:14" x14ac:dyDescent="0.25">
      <c r="D156" t="s">
        <v>1041</v>
      </c>
      <c r="E156" t="s">
        <v>2258</v>
      </c>
      <c r="F156" t="s">
        <v>2630</v>
      </c>
      <c r="G156" t="s">
        <v>2208</v>
      </c>
      <c r="H156" t="s">
        <v>102</v>
      </c>
      <c r="I156">
        <v>3</v>
      </c>
      <c r="J156" t="s">
        <v>31</v>
      </c>
      <c r="K156" t="str">
        <f>IF(Draft2025[[#This Row],[KEEPER]]="K",_xlfn.IFNA(INDEX(Draft2024[Current Contract],MATCH(Draft2025[[#This Row],[sleeper_id]],Draft2024[sleeper_id],0)),"Undrafted"),"")</f>
        <v>Rookie</v>
      </c>
      <c r="L156" t="str">
        <f>IF(Draft2025[[#This Row],[KEEPER]]="K",Draft2025[[#This Row],[Last Contract]],IF(ISNA(VLOOKUP(Draft2025[[#This Row],[sleeper_id]],Rookies2025[player_id],1,FALSE)),"Auction","Rookie"))</f>
        <v>Rookie</v>
      </c>
      <c r="M156">
        <f>2025-Draft2025[[#This Row],[Net Keeper Count]]</f>
        <v>2024</v>
      </c>
      <c r="N156">
        <f>IF(Draft2025[[#This Row],[KEEPER]]="K",1+_xlfn.IFNA(INDEX(Draft2024[Net Keeper Count],MATCH(Draft2025[[#This Row],[PLAYER]],Draft2024[PLAYER],0)),0),0)</f>
        <v>1</v>
      </c>
    </row>
    <row r="157" spans="4:14" x14ac:dyDescent="0.25">
      <c r="D157" t="s">
        <v>1041</v>
      </c>
      <c r="E157" t="s">
        <v>1371</v>
      </c>
      <c r="F157" t="s">
        <v>1370</v>
      </c>
      <c r="G157" t="s">
        <v>2210</v>
      </c>
      <c r="H157" t="s">
        <v>102</v>
      </c>
      <c r="I157">
        <v>1</v>
      </c>
      <c r="J157" t="s">
        <v>31</v>
      </c>
      <c r="K157" t="str">
        <f>IF(Draft2025[[#This Row],[KEEPER]]="K",_xlfn.IFNA(INDEX(Draft2024[Current Contract],MATCH(Draft2025[[#This Row],[sleeper_id]],Draft2024[sleeper_id],0)),"Undrafted"),"")</f>
        <v>Rookie</v>
      </c>
      <c r="L157" t="str">
        <f>IF(Draft2025[[#This Row],[KEEPER]]="K",Draft2025[[#This Row],[Last Contract]],IF(ISNA(VLOOKUP(Draft2025[[#This Row],[sleeper_id]],Rookies2025[player_id],1,FALSE)),"Auction","Rookie"))</f>
        <v>Rookie</v>
      </c>
      <c r="M157">
        <f>2025-Draft2025[[#This Row],[Net Keeper Count]]</f>
        <v>2024</v>
      </c>
      <c r="N157">
        <f>IF(Draft2025[[#This Row],[KEEPER]]="K",1+_xlfn.IFNA(INDEX(Draft2024[Net Keeper Count],MATCH(Draft2025[[#This Row],[PLAYER]],Draft2024[PLAYER],0)),0),0)</f>
        <v>1</v>
      </c>
    </row>
    <row r="158" spans="4:14" x14ac:dyDescent="0.25">
      <c r="D158" t="s">
        <v>1041</v>
      </c>
      <c r="E158" t="s">
        <v>1373</v>
      </c>
      <c r="F158" t="s">
        <v>1372</v>
      </c>
      <c r="G158" t="s">
        <v>72</v>
      </c>
      <c r="H158" t="s">
        <v>102</v>
      </c>
      <c r="I158">
        <v>29</v>
      </c>
      <c r="J158" t="s">
        <v>31</v>
      </c>
      <c r="K158" t="str">
        <f>IF(Draft2025[[#This Row],[KEEPER]]="K",_xlfn.IFNA(INDEX(Draft2024[Current Contract],MATCH(Draft2025[[#This Row],[sleeper_id]],Draft2024[sleeper_id],0)),"Undrafted"),"")</f>
        <v>Rookie</v>
      </c>
      <c r="L158" t="str">
        <f>IF(Draft2025[[#This Row],[KEEPER]]="K",Draft2025[[#This Row],[Last Contract]],IF(ISNA(VLOOKUP(Draft2025[[#This Row],[sleeper_id]],Rookies2025[player_id],1,FALSE)),"Auction","Rookie"))</f>
        <v>Rookie</v>
      </c>
      <c r="M158">
        <f>2025-Draft2025[[#This Row],[Net Keeper Count]]</f>
        <v>2023</v>
      </c>
      <c r="N158">
        <f>IF(Draft2025[[#This Row],[KEEPER]]="K",1+_xlfn.IFNA(INDEX(Draft2024[Net Keeper Count],MATCH(Draft2025[[#This Row],[PLAYER]],Draft2024[PLAYER],0)),0),0)</f>
        <v>2</v>
      </c>
    </row>
    <row r="159" spans="4:14" x14ac:dyDescent="0.25">
      <c r="D159" t="s">
        <v>1041</v>
      </c>
      <c r="E159" t="s">
        <v>1377</v>
      </c>
      <c r="F159" t="s">
        <v>1376</v>
      </c>
      <c r="G159" t="s">
        <v>62</v>
      </c>
      <c r="H159" t="s">
        <v>102</v>
      </c>
      <c r="I159">
        <v>7</v>
      </c>
      <c r="J159" t="s">
        <v>31</v>
      </c>
      <c r="K159" t="str">
        <f>IF(Draft2025[[#This Row],[KEEPER]]="K",_xlfn.IFNA(INDEX(Draft2024[Current Contract],MATCH(Draft2025[[#This Row],[sleeper_id]],Draft2024[sleeper_id],0)),"Undrafted"),"")</f>
        <v>Rookie</v>
      </c>
      <c r="L159" t="str">
        <f>IF(Draft2025[[#This Row],[KEEPER]]="K",Draft2025[[#This Row],[Last Contract]],IF(ISNA(VLOOKUP(Draft2025[[#This Row],[sleeper_id]],Rookies2025[player_id],1,FALSE)),"Auction","Rookie"))</f>
        <v>Rookie</v>
      </c>
      <c r="M159">
        <f>2025-Draft2025[[#This Row],[Net Keeper Count]]</f>
        <v>2023</v>
      </c>
      <c r="N159">
        <f>IF(Draft2025[[#This Row],[KEEPER]]="K",1+_xlfn.IFNA(INDEX(Draft2024[Net Keeper Count],MATCH(Draft2025[[#This Row],[PLAYER]],Draft2024[PLAYER],0)),0),0)</f>
        <v>2</v>
      </c>
    </row>
    <row r="160" spans="4:14" x14ac:dyDescent="0.25">
      <c r="D160" t="s">
        <v>1041</v>
      </c>
      <c r="E160" t="s">
        <v>1975</v>
      </c>
      <c r="F160" t="s">
        <v>2578</v>
      </c>
      <c r="G160" t="s">
        <v>2219</v>
      </c>
      <c r="H160" t="s">
        <v>102</v>
      </c>
      <c r="I160">
        <v>8</v>
      </c>
      <c r="J160" t="s">
        <v>31</v>
      </c>
      <c r="K160" t="str">
        <f>IF(Draft2025[[#This Row],[KEEPER]]="K",_xlfn.IFNA(INDEX(Draft2024[Current Contract],MATCH(Draft2025[[#This Row],[sleeper_id]],Draft2024[sleeper_id],0)),"Undrafted"),"")</f>
        <v>Rookie</v>
      </c>
      <c r="L160" t="str">
        <f>IF(Draft2025[[#This Row],[KEEPER]]="K",Draft2025[[#This Row],[Last Contract]],IF(ISNA(VLOOKUP(Draft2025[[#This Row],[sleeper_id]],Rookies2025[player_id],1,FALSE)),"Auction","Rookie"))</f>
        <v>Rookie</v>
      </c>
      <c r="M160">
        <f>2025-Draft2025[[#This Row],[Net Keeper Count]]</f>
        <v>2023</v>
      </c>
      <c r="N160">
        <f>IF(Draft2025[[#This Row],[KEEPER]]="K",1+_xlfn.IFNA(INDEX(Draft2024[Net Keeper Count],MATCH(Draft2025[[#This Row],[PLAYER]],Draft2024[PLAYER],0)),0),0)</f>
        <v>2</v>
      </c>
    </row>
    <row r="161" spans="4:14" x14ac:dyDescent="0.25">
      <c r="D161" t="s">
        <v>1041</v>
      </c>
      <c r="E161" t="s">
        <v>2235</v>
      </c>
      <c r="F161" t="s">
        <v>2595</v>
      </c>
      <c r="G161" t="s">
        <v>92</v>
      </c>
      <c r="H161" t="s">
        <v>126</v>
      </c>
      <c r="I161">
        <v>2</v>
      </c>
      <c r="J161" t="s">
        <v>31</v>
      </c>
      <c r="K161" t="str">
        <f>IF(Draft2025[[#This Row],[KEEPER]]="K",_xlfn.IFNA(INDEX(Draft2024[Current Contract],MATCH(Draft2025[[#This Row],[sleeper_id]],Draft2024[sleeper_id],0)),"Undrafted"),"")</f>
        <v>Rookie</v>
      </c>
      <c r="L161" t="str">
        <f>IF(Draft2025[[#This Row],[KEEPER]]="K",Draft2025[[#This Row],[Last Contract]],IF(ISNA(VLOOKUP(Draft2025[[#This Row],[sleeper_id]],Rookies2025[player_id],1,FALSE)),"Auction","Rookie"))</f>
        <v>Rookie</v>
      </c>
      <c r="M161">
        <f>2025-Draft2025[[#This Row],[Net Keeper Count]]</f>
        <v>2024</v>
      </c>
      <c r="N161">
        <f>IF(Draft2025[[#This Row],[KEEPER]]="K",1+_xlfn.IFNA(INDEX(Draft2024[Net Keeper Count],MATCH(Draft2025[[#This Row],[PLAYER]],Draft2024[PLAYER],0)),0),0)</f>
        <v>1</v>
      </c>
    </row>
    <row r="162" spans="4:14" x14ac:dyDescent="0.25">
      <c r="D162" t="s">
        <v>1041</v>
      </c>
      <c r="E162" t="s">
        <v>1381</v>
      </c>
      <c r="F162" t="s">
        <v>1380</v>
      </c>
      <c r="G162" t="s">
        <v>2251</v>
      </c>
      <c r="H162" t="s">
        <v>126</v>
      </c>
      <c r="I162">
        <v>28</v>
      </c>
      <c r="J162" t="s">
        <v>31</v>
      </c>
      <c r="K162" t="str">
        <f>IF(Draft2025[[#This Row],[KEEPER]]="K",_xlfn.IFNA(INDEX(Draft2024[Current Contract],MATCH(Draft2025[[#This Row],[sleeper_id]],Draft2024[sleeper_id],0)),"Undrafted"),"")</f>
        <v>Rookie</v>
      </c>
      <c r="L162" t="str">
        <f>IF(Draft2025[[#This Row],[KEEPER]]="K",Draft2025[[#This Row],[Last Contract]],IF(ISNA(VLOOKUP(Draft2025[[#This Row],[sleeper_id]],Rookies2025[player_id],1,FALSE)),"Auction","Rookie"))</f>
        <v>Rookie</v>
      </c>
      <c r="M162">
        <f>2025-Draft2025[[#This Row],[Net Keeper Count]]</f>
        <v>2022</v>
      </c>
      <c r="N162">
        <f>IF(Draft2025[[#This Row],[KEEPER]]="K",1+_xlfn.IFNA(INDEX(Draft2024[Net Keeper Count],MATCH(Draft2025[[#This Row],[PLAYER]],Draft2024[PLAYER],0)),0),0)</f>
        <v>3</v>
      </c>
    </row>
    <row r="163" spans="4:14" x14ac:dyDescent="0.25">
      <c r="D163" t="s">
        <v>1041</v>
      </c>
      <c r="E163" t="s">
        <v>2239</v>
      </c>
      <c r="F163" t="s">
        <v>2600</v>
      </c>
      <c r="G163" t="s">
        <v>34</v>
      </c>
      <c r="H163" t="s">
        <v>102</v>
      </c>
      <c r="I163">
        <v>1</v>
      </c>
      <c r="J163" t="s">
        <v>31</v>
      </c>
      <c r="K163" t="str">
        <f>IF(Draft2025[[#This Row],[KEEPER]]="K",_xlfn.IFNA(INDEX(Draft2024[Current Contract],MATCH(Draft2025[[#This Row],[sleeper_id]],Draft2024[sleeper_id],0)),"Undrafted"),"")</f>
        <v>Undrafted</v>
      </c>
      <c r="L163" t="str">
        <f>IF(Draft2025[[#This Row],[KEEPER]]="K",Draft2025[[#This Row],[Last Contract]],IF(ISNA(VLOOKUP(Draft2025[[#This Row],[sleeper_id]],Rookies2025[player_id],1,FALSE)),"Auction","Rookie"))</f>
        <v>Undrafted</v>
      </c>
      <c r="M163">
        <f>2025-Draft2025[[#This Row],[Net Keeper Count]]</f>
        <v>2023</v>
      </c>
      <c r="N163">
        <f>IF(Draft2025[[#This Row],[KEEPER]]="K",1+_xlfn.IFNA(INDEX(Draft2024[Net Keeper Count],MATCH(Draft2025[[#This Row],[PLAYER]],Draft2024[PLAYER],0)),0),0)</f>
        <v>2</v>
      </c>
    </row>
    <row r="164" spans="4:14" x14ac:dyDescent="0.25">
      <c r="D164" t="s">
        <v>1041</v>
      </c>
      <c r="E164" t="s">
        <v>1828</v>
      </c>
      <c r="F164" t="s">
        <v>2726</v>
      </c>
      <c r="G164" t="s">
        <v>2233</v>
      </c>
      <c r="H164" t="s">
        <v>102</v>
      </c>
      <c r="I164">
        <v>1</v>
      </c>
      <c r="J164" t="s">
        <v>31</v>
      </c>
      <c r="K164" t="str">
        <f>IF(Draft2025[[#This Row],[KEEPER]]="K",_xlfn.IFNA(INDEX(Draft2024[Current Contract],MATCH(Draft2025[[#This Row],[sleeper_id]],Draft2024[sleeper_id],0)),"Undrafted"),"")</f>
        <v>Undrafted</v>
      </c>
      <c r="L164" t="str">
        <f>IF(Draft2025[[#This Row],[KEEPER]]="K",Draft2025[[#This Row],[Last Contract]],IF(ISNA(VLOOKUP(Draft2025[[#This Row],[sleeper_id]],Rookies2025[player_id],1,FALSE)),"Auction","Rookie"))</f>
        <v>Undrafted</v>
      </c>
      <c r="M164">
        <f>2025-Draft2025[[#This Row],[Net Keeper Count]]</f>
        <v>2024</v>
      </c>
      <c r="N164">
        <f>IF(Draft2025[[#This Row],[KEEPER]]="K",1+_xlfn.IFNA(INDEX(Draft2024[Net Keeper Count],MATCH(Draft2025[[#This Row],[PLAYER]],Draft2024[PLAYER],0)),0),0)</f>
        <v>1</v>
      </c>
    </row>
    <row r="165" spans="4:14" x14ac:dyDescent="0.25">
      <c r="D165" t="s">
        <v>1041</v>
      </c>
      <c r="E165" t="s">
        <v>1821</v>
      </c>
      <c r="F165" t="s">
        <v>2583</v>
      </c>
      <c r="G165" t="s">
        <v>62</v>
      </c>
      <c r="H165" t="s">
        <v>102</v>
      </c>
      <c r="I165">
        <v>1</v>
      </c>
      <c r="J165" t="s">
        <v>31</v>
      </c>
      <c r="K165" t="str">
        <f>IF(Draft2025[[#This Row],[KEEPER]]="K",_xlfn.IFNA(INDEX(Draft2024[Current Contract],MATCH(Draft2025[[#This Row],[sleeper_id]],Draft2024[sleeper_id],0)),"Undrafted"),"")</f>
        <v>Undrafted</v>
      </c>
      <c r="L165" t="str">
        <f>IF(Draft2025[[#This Row],[KEEPER]]="K",Draft2025[[#This Row],[Last Contract]],IF(ISNA(VLOOKUP(Draft2025[[#This Row],[sleeper_id]],Rookies2025[player_id],1,FALSE)),"Auction","Rookie"))</f>
        <v>Undrafted</v>
      </c>
      <c r="M165">
        <f>2025-Draft2025[[#This Row],[Net Keeper Count]]</f>
        <v>2024</v>
      </c>
      <c r="N165">
        <f>IF(Draft2025[[#This Row],[KEEPER]]="K",1+_xlfn.IFNA(INDEX(Draft2024[Net Keeper Count],MATCH(Draft2025[[#This Row],[PLAYER]],Draft2024[PLAYER],0)),0),0)</f>
        <v>1</v>
      </c>
    </row>
    <row r="166" spans="4:14" x14ac:dyDescent="0.25">
      <c r="D166" t="s">
        <v>1041</v>
      </c>
      <c r="E166" t="s">
        <v>2307</v>
      </c>
      <c r="F166" t="s">
        <v>2675</v>
      </c>
      <c r="G166" t="s">
        <v>62</v>
      </c>
      <c r="H166" t="s">
        <v>64</v>
      </c>
      <c r="I166">
        <v>2</v>
      </c>
      <c r="J166" t="s">
        <v>19</v>
      </c>
      <c r="K166" t="str">
        <f>IF(Draft2025[[#This Row],[KEEPER]]="K",_xlfn.IFNA(INDEX(Draft2024[Current Contract],MATCH(Draft2025[[#This Row],[sleeper_id]],Draft2024[sleeper_id],0)),"Undrafted"),"")</f>
        <v/>
      </c>
      <c r="L166" t="str">
        <f>IF(Draft2025[[#This Row],[KEEPER]]="K",Draft2025[[#This Row],[Last Contract]],IF(ISNA(VLOOKUP(Draft2025[[#This Row],[sleeper_id]],Rookies2025[player_id],1,FALSE)),"Auction","Rookie"))</f>
        <v>Rookie</v>
      </c>
      <c r="M166">
        <f>2025-Draft2025[[#This Row],[Net Keeper Count]]</f>
        <v>2025</v>
      </c>
      <c r="N166">
        <f>IF(Draft2025[[#This Row],[KEEPER]]="K",1+_xlfn.IFNA(INDEX(Draft2024[Net Keeper Count],MATCH(Draft2025[[#This Row],[PLAYER]],Draft2024[PLAYER],0)),0),0)</f>
        <v>0</v>
      </c>
    </row>
    <row r="167" spans="4:14" x14ac:dyDescent="0.25">
      <c r="D167" t="s">
        <v>1041</v>
      </c>
      <c r="E167" t="s">
        <v>1355</v>
      </c>
      <c r="F167" t="s">
        <v>1354</v>
      </c>
      <c r="G167" t="s">
        <v>2241</v>
      </c>
      <c r="H167" t="s">
        <v>126</v>
      </c>
      <c r="I167">
        <v>1</v>
      </c>
      <c r="J167" t="s">
        <v>19</v>
      </c>
      <c r="K167" t="str">
        <f>IF(Draft2025[[#This Row],[KEEPER]]="K",_xlfn.IFNA(INDEX(Draft2024[Current Contract],MATCH(Draft2025[[#This Row],[sleeper_id]],Draft2024[sleeper_id],0)),"Undrafted"),"")</f>
        <v/>
      </c>
      <c r="L167" t="str">
        <f>IF(Draft2025[[#This Row],[KEEPER]]="K",Draft2025[[#This Row],[Last Contract]],IF(ISNA(VLOOKUP(Draft2025[[#This Row],[sleeper_id]],Rookies2025[player_id],1,FALSE)),"Auction","Rookie"))</f>
        <v>Rookie</v>
      </c>
      <c r="M167">
        <f>2025-Draft2025[[#This Row],[Net Keeper Count]]</f>
        <v>2025</v>
      </c>
      <c r="N167">
        <f>IF(Draft2025[[#This Row],[KEEPER]]="K",1+_xlfn.IFNA(INDEX(Draft2024[Net Keeper Count],MATCH(Draft2025[[#This Row],[PLAYER]],Draft2024[PLAYER],0)),0),0)</f>
        <v>0</v>
      </c>
    </row>
    <row r="168" spans="4:14" x14ac:dyDescent="0.25">
      <c r="D168" t="s">
        <v>1041</v>
      </c>
      <c r="E168" t="s">
        <v>1357</v>
      </c>
      <c r="F168" t="s">
        <v>1356</v>
      </c>
      <c r="G168" t="s">
        <v>2268</v>
      </c>
      <c r="H168" t="s">
        <v>126</v>
      </c>
      <c r="I168">
        <v>2</v>
      </c>
      <c r="J168" t="s">
        <v>19</v>
      </c>
      <c r="K168" t="str">
        <f>IF(Draft2025[[#This Row],[KEEPER]]="K",_xlfn.IFNA(INDEX(Draft2024[Current Contract],MATCH(Draft2025[[#This Row],[sleeper_id]],Draft2024[sleeper_id],0)),"Undrafted"),"")</f>
        <v/>
      </c>
      <c r="L168" t="str">
        <f>IF(Draft2025[[#This Row],[KEEPER]]="K",Draft2025[[#This Row],[Last Contract]],IF(ISNA(VLOOKUP(Draft2025[[#This Row],[sleeper_id]],Rookies2025[player_id],1,FALSE)),"Auction","Rookie"))</f>
        <v>Rookie</v>
      </c>
      <c r="M168">
        <f>2025-Draft2025[[#This Row],[Net Keeper Count]]</f>
        <v>2025</v>
      </c>
      <c r="N168">
        <f>IF(Draft2025[[#This Row],[KEEPER]]="K",1+_xlfn.IFNA(INDEX(Draft2024[Net Keeper Count],MATCH(Draft2025[[#This Row],[PLAYER]],Draft2024[PLAYER],0)),0),0)</f>
        <v>0</v>
      </c>
    </row>
    <row r="169" spans="4:14" x14ac:dyDescent="0.25">
      <c r="D169" t="s">
        <v>1041</v>
      </c>
      <c r="E169" t="s">
        <v>1359</v>
      </c>
      <c r="F169" t="s">
        <v>1358</v>
      </c>
      <c r="G169" t="s">
        <v>2208</v>
      </c>
      <c r="H169" t="s">
        <v>64</v>
      </c>
      <c r="I169">
        <v>1</v>
      </c>
      <c r="J169" t="s">
        <v>19</v>
      </c>
      <c r="K169" t="str">
        <f>IF(Draft2025[[#This Row],[KEEPER]]="K",_xlfn.IFNA(INDEX(Draft2024[Current Contract],MATCH(Draft2025[[#This Row],[sleeper_id]],Draft2024[sleeper_id],0)),"Undrafted"),"")</f>
        <v/>
      </c>
      <c r="L169" t="str">
        <f>IF(Draft2025[[#This Row],[KEEPER]]="K",Draft2025[[#This Row],[Last Contract]],IF(ISNA(VLOOKUP(Draft2025[[#This Row],[sleeper_id]],Rookies2025[player_id],1,FALSE)),"Auction","Rookie"))</f>
        <v>Rookie</v>
      </c>
      <c r="M169">
        <f>2025-Draft2025[[#This Row],[Net Keeper Count]]</f>
        <v>2025</v>
      </c>
      <c r="N169">
        <f>IF(Draft2025[[#This Row],[KEEPER]]="K",1+_xlfn.IFNA(INDEX(Draft2024[Net Keeper Count],MATCH(Draft2025[[#This Row],[PLAYER]],Draft2024[PLAYER],0)),0),0)</f>
        <v>0</v>
      </c>
    </row>
    <row r="170" spans="4:14" x14ac:dyDescent="0.25">
      <c r="D170" t="s">
        <v>1041</v>
      </c>
      <c r="E170" t="s">
        <v>2349</v>
      </c>
      <c r="F170" t="s">
        <v>2710</v>
      </c>
      <c r="G170" t="s">
        <v>72</v>
      </c>
      <c r="H170" t="s">
        <v>64</v>
      </c>
      <c r="I170">
        <v>2</v>
      </c>
      <c r="J170" t="s">
        <v>19</v>
      </c>
      <c r="K170" t="str">
        <f>IF(Draft2025[[#This Row],[KEEPER]]="K",_xlfn.IFNA(INDEX(Draft2024[Current Contract],MATCH(Draft2025[[#This Row],[sleeper_id]],Draft2024[sleeper_id],0)),"Undrafted"),"")</f>
        <v/>
      </c>
      <c r="L170" t="str">
        <f>IF(Draft2025[[#This Row],[KEEPER]]="K",Draft2025[[#This Row],[Last Contract]],IF(ISNA(VLOOKUP(Draft2025[[#This Row],[sleeper_id]],Rookies2025[player_id],1,FALSE)),"Auction","Rookie"))</f>
        <v>Rookie</v>
      </c>
      <c r="M170">
        <f>2025-Draft2025[[#This Row],[Net Keeper Count]]</f>
        <v>2025</v>
      </c>
      <c r="N170">
        <f>IF(Draft2025[[#This Row],[KEEPER]]="K",1+_xlfn.IFNA(INDEX(Draft2024[Net Keeper Count],MATCH(Draft2025[[#This Row],[PLAYER]],Draft2024[PLAYER],0)),0),0)</f>
        <v>0</v>
      </c>
    </row>
    <row r="171" spans="4:14" x14ac:dyDescent="0.25">
      <c r="D171" t="s">
        <v>1049</v>
      </c>
      <c r="E171" t="s">
        <v>336</v>
      </c>
      <c r="F171" t="s">
        <v>1463</v>
      </c>
      <c r="G171" t="s">
        <v>2311</v>
      </c>
      <c r="H171" t="s">
        <v>126</v>
      </c>
      <c r="I171">
        <v>2</v>
      </c>
      <c r="J171" t="s">
        <v>30</v>
      </c>
      <c r="K171" t="str">
        <f>IF(Draft2025[[#This Row],[KEEPER]]="K",_xlfn.IFNA(INDEX(Draft2024[Current Contract],MATCH(Draft2025[[#This Row],[sleeper_id]],Draft2024[sleeper_id],0)),"Undrafted"),"")</f>
        <v/>
      </c>
      <c r="L171" t="str">
        <f>IF(Draft2025[[#This Row],[KEEPER]]="K",Draft2025[[#This Row],[Last Contract]],IF(ISNA(VLOOKUP(Draft2025[[#This Row],[sleeper_id]],Rookies2025[player_id],1,FALSE)),"Auction","Rookie"))</f>
        <v>Auction</v>
      </c>
      <c r="M171">
        <f>2025-Draft2025[[#This Row],[Net Keeper Count]]</f>
        <v>2025</v>
      </c>
      <c r="N171">
        <f>IF(Draft2025[[#This Row],[KEEPER]]="K",1+_xlfn.IFNA(INDEX(Draft2024[Net Keeper Count],MATCH(Draft2025[[#This Row],[PLAYER]],Draft2024[PLAYER],0)),0),0)</f>
        <v>0</v>
      </c>
    </row>
    <row r="172" spans="4:14" x14ac:dyDescent="0.25">
      <c r="D172" t="s">
        <v>1049</v>
      </c>
      <c r="E172" t="s">
        <v>170</v>
      </c>
      <c r="F172" t="s">
        <v>1499</v>
      </c>
      <c r="G172" t="s">
        <v>2278</v>
      </c>
      <c r="H172" t="s">
        <v>102</v>
      </c>
      <c r="I172">
        <v>13</v>
      </c>
      <c r="J172" t="s">
        <v>30</v>
      </c>
      <c r="K172" t="str">
        <f>IF(Draft2025[[#This Row],[KEEPER]]="K",_xlfn.IFNA(INDEX(Draft2024[Current Contract],MATCH(Draft2025[[#This Row],[sleeper_id]],Draft2024[sleeper_id],0)),"Undrafted"),"")</f>
        <v/>
      </c>
      <c r="L172" t="str">
        <f>IF(Draft2025[[#This Row],[KEEPER]]="K",Draft2025[[#This Row],[Last Contract]],IF(ISNA(VLOOKUP(Draft2025[[#This Row],[sleeper_id]],Rookies2025[player_id],1,FALSE)),"Auction","Rookie"))</f>
        <v>Auction</v>
      </c>
      <c r="M172">
        <f>2025-Draft2025[[#This Row],[Net Keeper Count]]</f>
        <v>2025</v>
      </c>
      <c r="N172">
        <f>IF(Draft2025[[#This Row],[KEEPER]]="K",1+_xlfn.IFNA(INDEX(Draft2024[Net Keeper Count],MATCH(Draft2025[[#This Row],[PLAYER]],Draft2024[PLAYER],0)),0),0)</f>
        <v>0</v>
      </c>
    </row>
    <row r="173" spans="4:14" x14ac:dyDescent="0.25">
      <c r="D173" t="s">
        <v>1049</v>
      </c>
      <c r="E173" t="s">
        <v>1460</v>
      </c>
      <c r="F173" t="s">
        <v>1459</v>
      </c>
      <c r="G173" t="s">
        <v>2241</v>
      </c>
      <c r="H173" t="s">
        <v>126</v>
      </c>
      <c r="I173">
        <v>3</v>
      </c>
      <c r="J173" t="s">
        <v>30</v>
      </c>
      <c r="K173" t="str">
        <f>IF(Draft2025[[#This Row],[KEEPER]]="K",_xlfn.IFNA(INDEX(Draft2024[Current Contract],MATCH(Draft2025[[#This Row],[sleeper_id]],Draft2024[sleeper_id],0)),"Undrafted"),"")</f>
        <v/>
      </c>
      <c r="L173" t="str">
        <f>IF(Draft2025[[#This Row],[KEEPER]]="K",Draft2025[[#This Row],[Last Contract]],IF(ISNA(VLOOKUP(Draft2025[[#This Row],[sleeper_id]],Rookies2025[player_id],1,FALSE)),"Auction","Rookie"))</f>
        <v>Auction</v>
      </c>
      <c r="M173">
        <f>2025-Draft2025[[#This Row],[Net Keeper Count]]</f>
        <v>2025</v>
      </c>
      <c r="N173">
        <f>IF(Draft2025[[#This Row],[KEEPER]]="K",1+_xlfn.IFNA(INDEX(Draft2024[Net Keeper Count],MATCH(Draft2025[[#This Row],[PLAYER]],Draft2024[PLAYER],0)),0),0)</f>
        <v>0</v>
      </c>
    </row>
    <row r="174" spans="4:14" x14ac:dyDescent="0.25">
      <c r="D174" t="s">
        <v>1049</v>
      </c>
      <c r="E174" t="s">
        <v>1412</v>
      </c>
      <c r="F174" t="s">
        <v>1411</v>
      </c>
      <c r="G174" t="s">
        <v>2228</v>
      </c>
      <c r="H174" t="s">
        <v>126</v>
      </c>
      <c r="I174">
        <v>6</v>
      </c>
      <c r="J174" t="s">
        <v>31</v>
      </c>
      <c r="K174" t="str">
        <f>IF(Draft2025[[#This Row],[KEEPER]]="K",_xlfn.IFNA(INDEX(Draft2024[Current Contract],MATCH(Draft2025[[#This Row],[sleeper_id]],Draft2024[sleeper_id],0)),"Undrafted"),"")</f>
        <v>Undrafted</v>
      </c>
      <c r="L174" s="1" t="s">
        <v>6067</v>
      </c>
      <c r="M174" s="1">
        <v>2025</v>
      </c>
      <c r="N174" s="1">
        <v>0</v>
      </c>
    </row>
    <row r="175" spans="4:14" x14ac:dyDescent="0.25">
      <c r="D175" t="s">
        <v>1049</v>
      </c>
      <c r="E175" t="s">
        <v>1402</v>
      </c>
      <c r="F175" t="s">
        <v>1401</v>
      </c>
      <c r="G175" t="s">
        <v>2213</v>
      </c>
      <c r="H175" t="s">
        <v>64</v>
      </c>
      <c r="I175">
        <v>24</v>
      </c>
      <c r="J175" t="s">
        <v>31</v>
      </c>
      <c r="K175" t="str">
        <f>IF(Draft2025[[#This Row],[KEEPER]]="K",_xlfn.IFNA(INDEX(Draft2024[Current Contract],MATCH(Draft2025[[#This Row],[sleeper_id]],Draft2024[sleeper_id],0)),"Undrafted"),"")</f>
        <v>Auction</v>
      </c>
      <c r="L175" t="str">
        <f>IF(Draft2025[[#This Row],[KEEPER]]="K",Draft2025[[#This Row],[Last Contract]],IF(ISNA(VLOOKUP(Draft2025[[#This Row],[sleeper_id]],Rookies2025[player_id],1,FALSE)),"Auction","Rookie"))</f>
        <v>Auction</v>
      </c>
      <c r="M175">
        <f>2025-Draft2025[[#This Row],[Net Keeper Count]]</f>
        <v>2023</v>
      </c>
      <c r="N175">
        <f>IF(Draft2025[[#This Row],[KEEPER]]="K",1+_xlfn.IFNA(INDEX(Draft2024[Net Keeper Count],MATCH(Draft2025[[#This Row],[PLAYER]],Draft2024[PLAYER],0)),0),0)</f>
        <v>2</v>
      </c>
    </row>
    <row r="176" spans="4:14" x14ac:dyDescent="0.25">
      <c r="D176" t="s">
        <v>1049</v>
      </c>
      <c r="E176" t="s">
        <v>1414</v>
      </c>
      <c r="F176" t="s">
        <v>1413</v>
      </c>
      <c r="G176" t="s">
        <v>2217</v>
      </c>
      <c r="H176" t="s">
        <v>102</v>
      </c>
      <c r="I176">
        <v>8</v>
      </c>
      <c r="J176" t="s">
        <v>31</v>
      </c>
      <c r="K176" t="str">
        <f>IF(Draft2025[[#This Row],[KEEPER]]="K",_xlfn.IFNA(INDEX(Draft2024[Current Contract],MATCH(Draft2025[[#This Row],[sleeper_id]],Draft2024[sleeper_id],0)),"Undrafted"),"")</f>
        <v>Auction</v>
      </c>
      <c r="L176" t="str">
        <f>IF(Draft2025[[#This Row],[KEEPER]]="K",Draft2025[[#This Row],[Last Contract]],IF(ISNA(VLOOKUP(Draft2025[[#This Row],[sleeper_id]],Rookies2025[player_id],1,FALSE)),"Auction","Rookie"))</f>
        <v>Auction</v>
      </c>
      <c r="M176">
        <f>2025-Draft2025[[#This Row],[Net Keeper Count]]</f>
        <v>2024</v>
      </c>
      <c r="N176">
        <f>IF(Draft2025[[#This Row],[KEEPER]]="K",1+_xlfn.IFNA(INDEX(Draft2024[Net Keeper Count],MATCH(Draft2025[[#This Row],[PLAYER]],Draft2024[PLAYER],0)),0),0)</f>
        <v>1</v>
      </c>
    </row>
    <row r="177" spans="4:14" x14ac:dyDescent="0.25">
      <c r="D177" t="s">
        <v>1049</v>
      </c>
      <c r="E177" t="s">
        <v>1398</v>
      </c>
      <c r="F177" t="s">
        <v>1397</v>
      </c>
      <c r="G177" t="s">
        <v>159</v>
      </c>
      <c r="H177" t="s">
        <v>64</v>
      </c>
      <c r="I177">
        <v>2</v>
      </c>
      <c r="J177" t="s">
        <v>31</v>
      </c>
      <c r="K177" t="str">
        <f>IF(Draft2025[[#This Row],[KEEPER]]="K",_xlfn.IFNA(INDEX(Draft2024[Current Contract],MATCH(Draft2025[[#This Row],[sleeper_id]],Draft2024[sleeper_id],0)),"Undrafted"),"")</f>
        <v>Rookie</v>
      </c>
      <c r="L177" t="str">
        <f>IF(Draft2025[[#This Row],[KEEPER]]="K",Draft2025[[#This Row],[Last Contract]],IF(ISNA(VLOOKUP(Draft2025[[#This Row],[sleeper_id]],Rookies2025[player_id],1,FALSE)),"Auction","Rookie"))</f>
        <v>Rookie</v>
      </c>
      <c r="M177">
        <f>2025-Draft2025[[#This Row],[Net Keeper Count]]</f>
        <v>2024</v>
      </c>
      <c r="N177">
        <f>IF(Draft2025[[#This Row],[KEEPER]]="K",1+_xlfn.IFNA(INDEX(Draft2024[Net Keeper Count],MATCH(Draft2025[[#This Row],[PLAYER]],Draft2024[PLAYER],0)),0),0)</f>
        <v>1</v>
      </c>
    </row>
    <row r="178" spans="4:14" x14ac:dyDescent="0.25">
      <c r="D178" t="s">
        <v>1049</v>
      </c>
      <c r="E178" t="s">
        <v>1400</v>
      </c>
      <c r="F178" t="s">
        <v>1399</v>
      </c>
      <c r="G178" t="s">
        <v>2231</v>
      </c>
      <c r="H178" t="s">
        <v>64</v>
      </c>
      <c r="I178">
        <v>17</v>
      </c>
      <c r="J178" t="s">
        <v>31</v>
      </c>
      <c r="K178" t="str">
        <f>IF(Draft2025[[#This Row],[KEEPER]]="K",_xlfn.IFNA(INDEX(Draft2024[Current Contract],MATCH(Draft2025[[#This Row],[sleeper_id]],Draft2024[sleeper_id],0)),"Undrafted"),"")</f>
        <v>Rookie</v>
      </c>
      <c r="L178" t="str">
        <f>IF(Draft2025[[#This Row],[KEEPER]]="K",Draft2025[[#This Row],[Last Contract]],IF(ISNA(VLOOKUP(Draft2025[[#This Row],[sleeper_id]],Rookies2025[player_id],1,FALSE)),"Auction","Rookie"))</f>
        <v>Rookie</v>
      </c>
      <c r="M178">
        <f>2025-Draft2025[[#This Row],[Net Keeper Count]]</f>
        <v>2023</v>
      </c>
      <c r="N178">
        <f>IF(Draft2025[[#This Row],[KEEPER]]="K",1+_xlfn.IFNA(INDEX(Draft2024[Net Keeper Count],MATCH(Draft2025[[#This Row],[PLAYER]],Draft2024[PLAYER],0)),0),0)</f>
        <v>2</v>
      </c>
    </row>
    <row r="179" spans="4:14" x14ac:dyDescent="0.25">
      <c r="D179" t="s">
        <v>1049</v>
      </c>
      <c r="E179" t="s">
        <v>1404</v>
      </c>
      <c r="F179" t="s">
        <v>1403</v>
      </c>
      <c r="G179" t="s">
        <v>2311</v>
      </c>
      <c r="H179" t="s">
        <v>102</v>
      </c>
      <c r="I179">
        <v>22</v>
      </c>
      <c r="J179" t="s">
        <v>31</v>
      </c>
      <c r="K179" t="str">
        <f>IF(Draft2025[[#This Row],[KEEPER]]="K",_xlfn.IFNA(INDEX(Draft2024[Current Contract],MATCH(Draft2025[[#This Row],[sleeper_id]],Draft2024[sleeper_id],0)),"Undrafted"),"")</f>
        <v>Rookie</v>
      </c>
      <c r="L179" t="str">
        <f>IF(Draft2025[[#This Row],[KEEPER]]="K",Draft2025[[#This Row],[Last Contract]],IF(ISNA(VLOOKUP(Draft2025[[#This Row],[sleeper_id]],Rookies2025[player_id],1,FALSE)),"Auction","Rookie"))</f>
        <v>Rookie</v>
      </c>
      <c r="M179">
        <f>2025-Draft2025[[#This Row],[Net Keeper Count]]</f>
        <v>2021</v>
      </c>
      <c r="N179">
        <f>IF(Draft2025[[#This Row],[KEEPER]]="K",1+_xlfn.IFNA(INDEX(Draft2024[Net Keeper Count],MATCH(Draft2025[[#This Row],[PLAYER]],Draft2024[PLAYER],0)),0),0)</f>
        <v>4</v>
      </c>
    </row>
    <row r="180" spans="4:14" x14ac:dyDescent="0.25">
      <c r="D180" t="s">
        <v>1049</v>
      </c>
      <c r="E180" t="s">
        <v>1416</v>
      </c>
      <c r="F180" t="s">
        <v>1415</v>
      </c>
      <c r="G180" t="s">
        <v>2233</v>
      </c>
      <c r="H180" t="s">
        <v>64</v>
      </c>
      <c r="I180">
        <v>35</v>
      </c>
      <c r="J180" t="s">
        <v>31</v>
      </c>
      <c r="K180" t="str">
        <f>IF(Draft2025[[#This Row],[KEEPER]]="K",_xlfn.IFNA(INDEX(Draft2024[Current Contract],MATCH(Draft2025[[#This Row],[sleeper_id]],Draft2024[sleeper_id],0)),"Undrafted"),"")</f>
        <v>Rookie</v>
      </c>
      <c r="L180" t="str">
        <f>IF(Draft2025[[#This Row],[KEEPER]]="K",Draft2025[[#This Row],[Last Contract]],IF(ISNA(VLOOKUP(Draft2025[[#This Row],[sleeper_id]],Rookies2025[player_id],1,FALSE)),"Auction","Rookie"))</f>
        <v>Rookie</v>
      </c>
      <c r="M180">
        <f>2025-Draft2025[[#This Row],[Net Keeper Count]]</f>
        <v>2022</v>
      </c>
      <c r="N180">
        <f>IF(Draft2025[[#This Row],[KEEPER]]="K",1+_xlfn.IFNA(INDEX(Draft2024[Net Keeper Count],MATCH(Draft2025[[#This Row],[PLAYER]],Draft2024[PLAYER],0)),0),0)</f>
        <v>3</v>
      </c>
    </row>
    <row r="181" spans="4:14" x14ac:dyDescent="0.25">
      <c r="D181" t="s">
        <v>1049</v>
      </c>
      <c r="E181" t="s">
        <v>1418</v>
      </c>
      <c r="F181" t="s">
        <v>1417</v>
      </c>
      <c r="G181" t="s">
        <v>2208</v>
      </c>
      <c r="H181" t="s">
        <v>29</v>
      </c>
      <c r="I181">
        <v>15</v>
      </c>
      <c r="J181" t="s">
        <v>31</v>
      </c>
      <c r="K181" t="str">
        <f>IF(Draft2025[[#This Row],[KEEPER]]="K",_xlfn.IFNA(INDEX(Draft2024[Current Contract],MATCH(Draft2025[[#This Row],[sleeper_id]],Draft2024[sleeper_id],0)),"Undrafted"),"")</f>
        <v>Rookie</v>
      </c>
      <c r="L181" t="str">
        <f>IF(Draft2025[[#This Row],[KEEPER]]="K",Draft2025[[#This Row],[Last Contract]],IF(ISNA(VLOOKUP(Draft2025[[#This Row],[sleeper_id]],Rookies2025[player_id],1,FALSE)),"Auction","Rookie"))</f>
        <v>Rookie</v>
      </c>
      <c r="M181">
        <f>2025-Draft2025[[#This Row],[Net Keeper Count]]</f>
        <v>2024</v>
      </c>
      <c r="N181">
        <f>IF(Draft2025[[#This Row],[KEEPER]]="K",1+_xlfn.IFNA(INDEX(Draft2024[Net Keeper Count],MATCH(Draft2025[[#This Row],[PLAYER]],Draft2024[PLAYER],0)),0),0)</f>
        <v>1</v>
      </c>
    </row>
    <row r="182" spans="4:14" x14ac:dyDescent="0.25">
      <c r="D182" t="s">
        <v>1049</v>
      </c>
      <c r="E182" t="s">
        <v>1674</v>
      </c>
      <c r="F182" t="s">
        <v>2826</v>
      </c>
      <c r="G182" t="s">
        <v>159</v>
      </c>
      <c r="H182" t="s">
        <v>29</v>
      </c>
      <c r="I182">
        <v>11</v>
      </c>
      <c r="J182" t="s">
        <v>31</v>
      </c>
      <c r="K182" t="str">
        <f>IF(Draft2025[[#This Row],[KEEPER]]="K",_xlfn.IFNA(INDEX(Draft2024[Current Contract],MATCH(Draft2025[[#This Row],[sleeper_id]],Draft2024[sleeper_id],0)),"Undrafted"),"")</f>
        <v>Rookie</v>
      </c>
      <c r="L182" t="str">
        <f>IF(Draft2025[[#This Row],[KEEPER]]="K",Draft2025[[#This Row],[Last Contract]],IF(ISNA(VLOOKUP(Draft2025[[#This Row],[sleeper_id]],Rookies2025[player_id],1,FALSE)),"Auction","Rookie"))</f>
        <v>Rookie</v>
      </c>
      <c r="M182">
        <f>2025-Draft2025[[#This Row],[Net Keeper Count]]</f>
        <v>2021</v>
      </c>
      <c r="N182">
        <f>IF(Draft2025[[#This Row],[KEEPER]]="K",1+_xlfn.IFNA(INDEX(Draft2024[Net Keeper Count],MATCH(Draft2025[[#This Row],[PLAYER]],Draft2024[PLAYER],0)),0),0)</f>
        <v>4</v>
      </c>
    </row>
    <row r="183" spans="4:14" x14ac:dyDescent="0.25">
      <c r="D183" t="s">
        <v>1049</v>
      </c>
      <c r="E183" t="s">
        <v>1422</v>
      </c>
      <c r="F183" t="s">
        <v>1421</v>
      </c>
      <c r="G183" t="s">
        <v>72</v>
      </c>
      <c r="H183" t="s">
        <v>64</v>
      </c>
      <c r="I183">
        <v>35</v>
      </c>
      <c r="J183" t="s">
        <v>31</v>
      </c>
      <c r="K183" t="str">
        <f>IF(Draft2025[[#This Row],[KEEPER]]="K",_xlfn.IFNA(INDEX(Draft2024[Current Contract],MATCH(Draft2025[[#This Row],[sleeper_id]],Draft2024[sleeper_id],0)),"Undrafted"),"")</f>
        <v>Rookie</v>
      </c>
      <c r="L183" t="str">
        <f>IF(Draft2025[[#This Row],[KEEPER]]="K",Draft2025[[#This Row],[Last Contract]],IF(ISNA(VLOOKUP(Draft2025[[#This Row],[sleeper_id]],Rookies2025[player_id],1,FALSE)),"Auction","Rookie"))</f>
        <v>Rookie</v>
      </c>
      <c r="M183">
        <f>2025-Draft2025[[#This Row],[Net Keeper Count]]</f>
        <v>2022</v>
      </c>
      <c r="N183">
        <f>IF(Draft2025[[#This Row],[KEEPER]]="K",1+_xlfn.IFNA(INDEX(Draft2024[Net Keeper Count],MATCH(Draft2025[[#This Row],[PLAYER]],Draft2024[PLAYER],0)),0),0)</f>
        <v>3</v>
      </c>
    </row>
    <row r="184" spans="4:14" x14ac:dyDescent="0.25">
      <c r="D184" t="s">
        <v>1049</v>
      </c>
      <c r="E184" t="s">
        <v>1424</v>
      </c>
      <c r="F184" t="s">
        <v>1423</v>
      </c>
      <c r="G184" t="s">
        <v>70</v>
      </c>
      <c r="H184" t="s">
        <v>102</v>
      </c>
      <c r="I184">
        <v>12</v>
      </c>
      <c r="J184" t="s">
        <v>31</v>
      </c>
      <c r="K184" t="str">
        <f>IF(Draft2025[[#This Row],[KEEPER]]="K",_xlfn.IFNA(INDEX(Draft2024[Current Contract],MATCH(Draft2025[[#This Row],[sleeper_id]],Draft2024[sleeper_id],0)),"Undrafted"),"")</f>
        <v>Rookie</v>
      </c>
      <c r="L184" t="str">
        <f>IF(Draft2025[[#This Row],[KEEPER]]="K",Draft2025[[#This Row],[Last Contract]],IF(ISNA(VLOOKUP(Draft2025[[#This Row],[sleeper_id]],Rookies2025[player_id],1,FALSE)),"Auction","Rookie"))</f>
        <v>Rookie</v>
      </c>
      <c r="M184">
        <f>2025-Draft2025[[#This Row],[Net Keeper Count]]</f>
        <v>2024</v>
      </c>
      <c r="N184">
        <f>IF(Draft2025[[#This Row],[KEEPER]]="K",1+_xlfn.IFNA(INDEX(Draft2024[Net Keeper Count],MATCH(Draft2025[[#This Row],[PLAYER]],Draft2024[PLAYER],0)),0),0)</f>
        <v>1</v>
      </c>
    </row>
    <row r="185" spans="4:14" x14ac:dyDescent="0.25">
      <c r="D185" t="s">
        <v>1049</v>
      </c>
      <c r="E185" t="s">
        <v>1432</v>
      </c>
      <c r="F185" t="s">
        <v>1431</v>
      </c>
      <c r="G185" t="s">
        <v>2229</v>
      </c>
      <c r="H185" t="s">
        <v>102</v>
      </c>
      <c r="I185">
        <v>8</v>
      </c>
      <c r="J185" t="s">
        <v>31</v>
      </c>
      <c r="K185" t="str">
        <f>IF(Draft2025[[#This Row],[KEEPER]]="K",_xlfn.IFNA(INDEX(Draft2024[Current Contract],MATCH(Draft2025[[#This Row],[sleeper_id]],Draft2024[sleeper_id],0)),"Undrafted"),"")</f>
        <v>Rookie</v>
      </c>
      <c r="L185" t="str">
        <f>IF(Draft2025[[#This Row],[KEEPER]]="K",Draft2025[[#This Row],[Last Contract]],IF(ISNA(VLOOKUP(Draft2025[[#This Row],[sleeper_id]],Rookies2025[player_id],1,FALSE)),"Auction","Rookie"))</f>
        <v>Rookie</v>
      </c>
      <c r="M185">
        <f>2025-Draft2025[[#This Row],[Net Keeper Count]]</f>
        <v>2024</v>
      </c>
      <c r="N185">
        <f>IF(Draft2025[[#This Row],[KEEPER]]="K",1+_xlfn.IFNA(INDEX(Draft2024[Net Keeper Count],MATCH(Draft2025[[#This Row],[PLAYER]],Draft2024[PLAYER],0)),0),0)</f>
        <v>1</v>
      </c>
    </row>
    <row r="186" spans="4:14" x14ac:dyDescent="0.25">
      <c r="D186" t="s">
        <v>1049</v>
      </c>
      <c r="E186" t="s">
        <v>1434</v>
      </c>
      <c r="F186" t="s">
        <v>1433</v>
      </c>
      <c r="G186" t="s">
        <v>2231</v>
      </c>
      <c r="H186" t="s">
        <v>102</v>
      </c>
      <c r="I186">
        <v>34</v>
      </c>
      <c r="J186" t="s">
        <v>31</v>
      </c>
      <c r="K186" t="str">
        <f>IF(Draft2025[[#This Row],[KEEPER]]="K",_xlfn.IFNA(INDEX(Draft2024[Current Contract],MATCH(Draft2025[[#This Row],[sleeper_id]],Draft2024[sleeper_id],0)),"Undrafted"),"")</f>
        <v>Rookie</v>
      </c>
      <c r="L186" t="str">
        <f>IF(Draft2025[[#This Row],[KEEPER]]="K",Draft2025[[#This Row],[Last Contract]],IF(ISNA(VLOOKUP(Draft2025[[#This Row],[sleeper_id]],Rookies2025[player_id],1,FALSE)),"Auction","Rookie"))</f>
        <v>Rookie</v>
      </c>
      <c r="M186">
        <f>2025-Draft2025[[#This Row],[Net Keeper Count]]</f>
        <v>2020</v>
      </c>
      <c r="N186">
        <f>IF(Draft2025[[#This Row],[KEEPER]]="K",1+_xlfn.IFNA(INDEX(Draft2024[Net Keeper Count],MATCH(Draft2025[[#This Row],[PLAYER]],Draft2024[PLAYER],0)),0),0)</f>
        <v>5</v>
      </c>
    </row>
    <row r="187" spans="4:14" x14ac:dyDescent="0.25">
      <c r="D187" t="s">
        <v>1049</v>
      </c>
      <c r="E187" t="s">
        <v>1677</v>
      </c>
      <c r="F187" t="s">
        <v>2564</v>
      </c>
      <c r="G187" t="s">
        <v>2208</v>
      </c>
      <c r="H187" t="s">
        <v>102</v>
      </c>
      <c r="I187">
        <v>27</v>
      </c>
      <c r="J187" t="s">
        <v>31</v>
      </c>
      <c r="K187" t="str">
        <f>IF(Draft2025[[#This Row],[KEEPER]]="K",_xlfn.IFNA(INDEX(Draft2024[Current Contract],MATCH(Draft2025[[#This Row],[sleeper_id]],Draft2024[sleeper_id],0)),"Undrafted"),"")</f>
        <v>Rookie</v>
      </c>
      <c r="L187" t="str">
        <f>IF(Draft2025[[#This Row],[KEEPER]]="K",Draft2025[[#This Row],[Last Contract]],IF(ISNA(VLOOKUP(Draft2025[[#This Row],[sleeper_id]],Rookies2025[player_id],1,FALSE)),"Auction","Rookie"))</f>
        <v>Rookie</v>
      </c>
      <c r="M187">
        <f>2025-Draft2025[[#This Row],[Net Keeper Count]]</f>
        <v>2019</v>
      </c>
      <c r="N187">
        <f>IF(Draft2025[[#This Row],[KEEPER]]="K",1+_xlfn.IFNA(INDEX(Draft2024[Net Keeper Count],MATCH(Draft2025[[#This Row],[PLAYER]],Draft2024[PLAYER],0)),0),0)</f>
        <v>6</v>
      </c>
    </row>
    <row r="188" spans="4:14" x14ac:dyDescent="0.25">
      <c r="D188" t="s">
        <v>1049</v>
      </c>
      <c r="E188" t="s">
        <v>1480</v>
      </c>
      <c r="F188" t="s">
        <v>1479</v>
      </c>
      <c r="G188" t="s">
        <v>92</v>
      </c>
      <c r="H188" t="s">
        <v>64</v>
      </c>
      <c r="I188">
        <v>4</v>
      </c>
      <c r="J188" t="s">
        <v>31</v>
      </c>
      <c r="K188" t="str">
        <f>IF(Draft2025[[#This Row],[KEEPER]]="K",_xlfn.IFNA(INDEX(Draft2024[Current Contract],MATCH(Draft2025[[#This Row],[sleeper_id]],Draft2024[sleeper_id],0)),"Undrafted"),"")</f>
        <v>Rookie</v>
      </c>
      <c r="L188" t="str">
        <f>IF(Draft2025[[#This Row],[KEEPER]]="K",Draft2025[[#This Row],[Last Contract]],IF(ISNA(VLOOKUP(Draft2025[[#This Row],[sleeper_id]],Rookies2025[player_id],1,FALSE)),"Auction","Rookie"))</f>
        <v>Rookie</v>
      </c>
      <c r="M188">
        <f>2025-Draft2025[[#This Row],[Net Keeper Count]]</f>
        <v>2024</v>
      </c>
      <c r="N188">
        <f>IF(Draft2025[[#This Row],[KEEPER]]="K",1+_xlfn.IFNA(INDEX(Draft2024[Net Keeper Count],MATCH(Draft2025[[#This Row],[PLAYER]],Draft2024[PLAYER],0)),0),0)</f>
        <v>1</v>
      </c>
    </row>
    <row r="189" spans="4:14" x14ac:dyDescent="0.25">
      <c r="D189" t="s">
        <v>1049</v>
      </c>
      <c r="E189" t="s">
        <v>2240</v>
      </c>
      <c r="F189" t="s">
        <v>2602</v>
      </c>
      <c r="G189" t="s">
        <v>2241</v>
      </c>
      <c r="H189" t="s">
        <v>102</v>
      </c>
      <c r="I189">
        <v>1</v>
      </c>
      <c r="J189" t="s">
        <v>19</v>
      </c>
      <c r="K189" t="str">
        <f>IF(Draft2025[[#This Row],[KEEPER]]="K",_xlfn.IFNA(INDEX(Draft2024[Current Contract],MATCH(Draft2025[[#This Row],[sleeper_id]],Draft2024[sleeper_id],0)),"Undrafted"),"")</f>
        <v/>
      </c>
      <c r="L189" t="str">
        <f>IF(Draft2025[[#This Row],[KEEPER]]="K",Draft2025[[#This Row],[Last Contract]],IF(ISNA(VLOOKUP(Draft2025[[#This Row],[sleeper_id]],Rookies2025[player_id],1,FALSE)),"Auction","Rookie"))</f>
        <v>Rookie</v>
      </c>
      <c r="M189">
        <f>2025-Draft2025[[#This Row],[Net Keeper Count]]</f>
        <v>2025</v>
      </c>
      <c r="N189">
        <f>IF(Draft2025[[#This Row],[KEEPER]]="K",1+_xlfn.IFNA(INDEX(Draft2024[Net Keeper Count],MATCH(Draft2025[[#This Row],[PLAYER]],Draft2024[PLAYER],0)),0),0)</f>
        <v>0</v>
      </c>
    </row>
    <row r="190" spans="4:14" x14ac:dyDescent="0.25">
      <c r="D190" t="s">
        <v>1049</v>
      </c>
      <c r="E190" t="s">
        <v>1406</v>
      </c>
      <c r="F190" t="s">
        <v>1405</v>
      </c>
      <c r="G190" t="s">
        <v>2278</v>
      </c>
      <c r="H190" t="s">
        <v>126</v>
      </c>
      <c r="I190">
        <v>3</v>
      </c>
      <c r="J190" t="s">
        <v>19</v>
      </c>
      <c r="K190" t="str">
        <f>IF(Draft2025[[#This Row],[KEEPER]]="K",_xlfn.IFNA(INDEX(Draft2024[Current Contract],MATCH(Draft2025[[#This Row],[sleeper_id]],Draft2024[sleeper_id],0)),"Undrafted"),"")</f>
        <v/>
      </c>
      <c r="L190" t="str">
        <f>IF(Draft2025[[#This Row],[KEEPER]]="K",Draft2025[[#This Row],[Last Contract]],IF(ISNA(VLOOKUP(Draft2025[[#This Row],[sleeper_id]],Rookies2025[player_id],1,FALSE)),"Auction","Rookie"))</f>
        <v>Rookie</v>
      </c>
      <c r="M190">
        <f>2025-Draft2025[[#This Row],[Net Keeper Count]]</f>
        <v>2025</v>
      </c>
      <c r="N190">
        <f>IF(Draft2025[[#This Row],[KEEPER]]="K",1+_xlfn.IFNA(INDEX(Draft2024[Net Keeper Count],MATCH(Draft2025[[#This Row],[PLAYER]],Draft2024[PLAYER],0)),0),0)</f>
        <v>0</v>
      </c>
    </row>
    <row r="191" spans="4:14" x14ac:dyDescent="0.25">
      <c r="D191" t="s">
        <v>1049</v>
      </c>
      <c r="E191" t="s">
        <v>2347</v>
      </c>
      <c r="F191" t="s">
        <v>2709</v>
      </c>
      <c r="G191" t="s">
        <v>70</v>
      </c>
      <c r="H191" t="s">
        <v>102</v>
      </c>
      <c r="I191">
        <v>1</v>
      </c>
      <c r="J191" t="s">
        <v>19</v>
      </c>
      <c r="K191" t="str">
        <f>IF(Draft2025[[#This Row],[KEEPER]]="K",_xlfn.IFNA(INDEX(Draft2024[Current Contract],MATCH(Draft2025[[#This Row],[sleeper_id]],Draft2024[sleeper_id],0)),"Undrafted"),"")</f>
        <v/>
      </c>
      <c r="L191" t="str">
        <f>IF(Draft2025[[#This Row],[KEEPER]]="K",Draft2025[[#This Row],[Last Contract]],IF(ISNA(VLOOKUP(Draft2025[[#This Row],[sleeper_id]],Rookies2025[player_id],1,FALSE)),"Auction","Rookie"))</f>
        <v>Rookie</v>
      </c>
      <c r="M191">
        <f>2025-Draft2025[[#This Row],[Net Keeper Count]]</f>
        <v>2025</v>
      </c>
      <c r="N191">
        <f>IF(Draft2025[[#This Row],[KEEPER]]="K",1+_xlfn.IFNA(INDEX(Draft2024[Net Keeper Count],MATCH(Draft2025[[#This Row],[PLAYER]],Draft2024[PLAYER],0)),0),0)</f>
        <v>0</v>
      </c>
    </row>
    <row r="192" spans="4:14" x14ac:dyDescent="0.25">
      <c r="D192" t="s">
        <v>1049</v>
      </c>
      <c r="E192" t="s">
        <v>1420</v>
      </c>
      <c r="F192" t="s">
        <v>1419</v>
      </c>
      <c r="G192" t="s">
        <v>2229</v>
      </c>
      <c r="H192" t="s">
        <v>64</v>
      </c>
      <c r="I192">
        <v>1</v>
      </c>
      <c r="J192" t="s">
        <v>19</v>
      </c>
      <c r="K192" t="str">
        <f>IF(Draft2025[[#This Row],[KEEPER]]="K",_xlfn.IFNA(INDEX(Draft2024[Current Contract],MATCH(Draft2025[[#This Row],[sleeper_id]],Draft2024[sleeper_id],0)),"Undrafted"),"")</f>
        <v/>
      </c>
      <c r="L192" t="str">
        <f>IF(Draft2025[[#This Row],[KEEPER]]="K",Draft2025[[#This Row],[Last Contract]],IF(ISNA(VLOOKUP(Draft2025[[#This Row],[sleeper_id]],Rookies2025[player_id],1,FALSE)),"Auction","Rookie"))</f>
        <v>Rookie</v>
      </c>
      <c r="M192">
        <f>2025-Draft2025[[#This Row],[Net Keeper Count]]</f>
        <v>2025</v>
      </c>
      <c r="N192">
        <f>IF(Draft2025[[#This Row],[KEEPER]]="K",1+_xlfn.IFNA(INDEX(Draft2024[Net Keeper Count],MATCH(Draft2025[[#This Row],[PLAYER]],Draft2024[PLAYER],0)),0),0)</f>
        <v>0</v>
      </c>
    </row>
    <row r="193" spans="4:14" x14ac:dyDescent="0.25">
      <c r="D193" t="s">
        <v>1049</v>
      </c>
      <c r="E193" t="s">
        <v>1428</v>
      </c>
      <c r="F193" t="s">
        <v>1427</v>
      </c>
      <c r="G193" t="s">
        <v>28</v>
      </c>
      <c r="H193" t="s">
        <v>102</v>
      </c>
      <c r="I193">
        <v>4</v>
      </c>
      <c r="J193" t="s">
        <v>19</v>
      </c>
      <c r="K193" t="str">
        <f>IF(Draft2025[[#This Row],[KEEPER]]="K",_xlfn.IFNA(INDEX(Draft2024[Current Contract],MATCH(Draft2025[[#This Row],[sleeper_id]],Draft2024[sleeper_id],0)),"Undrafted"),"")</f>
        <v/>
      </c>
      <c r="L193" t="str">
        <f>IF(Draft2025[[#This Row],[KEEPER]]="K",Draft2025[[#This Row],[Last Contract]],IF(ISNA(VLOOKUP(Draft2025[[#This Row],[sleeper_id]],Rookies2025[player_id],1,FALSE)),"Auction","Rookie"))</f>
        <v>Rookie</v>
      </c>
      <c r="M193">
        <f>2025-Draft2025[[#This Row],[Net Keeper Count]]</f>
        <v>2025</v>
      </c>
      <c r="N193">
        <f>IF(Draft2025[[#This Row],[KEEPER]]="K",1+_xlfn.IFNA(INDEX(Draft2024[Net Keeper Count],MATCH(Draft2025[[#This Row],[PLAYER]],Draft2024[PLAYER],0)),0),0)</f>
        <v>0</v>
      </c>
    </row>
    <row r="194" spans="4:14" x14ac:dyDescent="0.25">
      <c r="D194" t="s">
        <v>1049</v>
      </c>
      <c r="E194" t="s">
        <v>1436</v>
      </c>
      <c r="F194" t="s">
        <v>1435</v>
      </c>
      <c r="G194" t="s">
        <v>2322</v>
      </c>
      <c r="H194" t="s">
        <v>102</v>
      </c>
      <c r="I194">
        <v>6</v>
      </c>
      <c r="J194" t="s">
        <v>19</v>
      </c>
      <c r="K194" t="str">
        <f>IF(Draft2025[[#This Row],[KEEPER]]="K",_xlfn.IFNA(INDEX(Draft2024[Current Contract],MATCH(Draft2025[[#This Row],[sleeper_id]],Draft2024[sleeper_id],0)),"Undrafted"),"")</f>
        <v/>
      </c>
      <c r="L194" t="str">
        <f>IF(Draft2025[[#This Row],[KEEPER]]="K",Draft2025[[#This Row],[Last Contract]],IF(ISNA(VLOOKUP(Draft2025[[#This Row],[sleeper_id]],Rookies2025[player_id],1,FALSE)),"Auction","Rookie"))</f>
        <v>Rookie</v>
      </c>
      <c r="M194">
        <f>2025-Draft2025[[#This Row],[Net Keeper Count]]</f>
        <v>2025</v>
      </c>
      <c r="N194">
        <f>IF(Draft2025[[#This Row],[KEEPER]]="K",1+_xlfn.IFNA(INDEX(Draft2024[Net Keeper Count],MATCH(Draft2025[[#This Row],[PLAYER]],Draft2024[PLAYER],0)),0),0)</f>
        <v>0</v>
      </c>
    </row>
    <row r="195" spans="4:14" x14ac:dyDescent="0.25">
      <c r="D195" t="s">
        <v>1052</v>
      </c>
      <c r="E195" t="s">
        <v>1473</v>
      </c>
      <c r="F195" t="s">
        <v>1472</v>
      </c>
      <c r="G195" t="s">
        <v>54</v>
      </c>
      <c r="H195" t="s">
        <v>102</v>
      </c>
      <c r="I195">
        <v>1</v>
      </c>
      <c r="J195" t="s">
        <v>30</v>
      </c>
      <c r="K195" t="str">
        <f>IF(Draft2025[[#This Row],[KEEPER]]="K",_xlfn.IFNA(INDEX(Draft2024[Current Contract],MATCH(Draft2025[[#This Row],[sleeper_id]],Draft2024[sleeper_id],0)),"Undrafted"),"")</f>
        <v/>
      </c>
      <c r="L195" t="str">
        <f>IF(Draft2025[[#This Row],[KEEPER]]="K",Draft2025[[#This Row],[Last Contract]],IF(ISNA(VLOOKUP(Draft2025[[#This Row],[sleeper_id]],Rookies2025[player_id],1,FALSE)),"Auction","Rookie"))</f>
        <v>Auction</v>
      </c>
      <c r="M195">
        <f>2025-Draft2025[[#This Row],[Net Keeper Count]]</f>
        <v>2025</v>
      </c>
      <c r="N195">
        <f>IF(Draft2025[[#This Row],[KEEPER]]="K",1+_xlfn.IFNA(INDEX(Draft2024[Net Keeper Count],MATCH(Draft2025[[#This Row],[PLAYER]],Draft2024[PLAYER],0)),0),0)</f>
        <v>0</v>
      </c>
    </row>
    <row r="196" spans="4:14" x14ac:dyDescent="0.25">
      <c r="D196" t="s">
        <v>1052</v>
      </c>
      <c r="E196" t="s">
        <v>1452</v>
      </c>
      <c r="F196" t="s">
        <v>1451</v>
      </c>
      <c r="G196" t="s">
        <v>68</v>
      </c>
      <c r="H196" t="s">
        <v>29</v>
      </c>
      <c r="I196">
        <v>1</v>
      </c>
      <c r="J196" t="s">
        <v>30</v>
      </c>
      <c r="K196" t="str">
        <f>IF(Draft2025[[#This Row],[KEEPER]]="K",_xlfn.IFNA(INDEX(Draft2024[Current Contract],MATCH(Draft2025[[#This Row],[sleeper_id]],Draft2024[sleeper_id],0)),"Undrafted"),"")</f>
        <v/>
      </c>
      <c r="L196" t="str">
        <f>IF(Draft2025[[#This Row],[KEEPER]]="K",Draft2025[[#This Row],[Last Contract]],IF(ISNA(VLOOKUP(Draft2025[[#This Row],[sleeper_id]],Rookies2025[player_id],1,FALSE)),"Auction","Rookie"))</f>
        <v>Auction</v>
      </c>
      <c r="M196">
        <f>2025-Draft2025[[#This Row],[Net Keeper Count]]</f>
        <v>2025</v>
      </c>
      <c r="N196">
        <f>IF(Draft2025[[#This Row],[KEEPER]]="K",1+_xlfn.IFNA(INDEX(Draft2024[Net Keeper Count],MATCH(Draft2025[[#This Row],[PLAYER]],Draft2024[PLAYER],0)),0),0)</f>
        <v>0</v>
      </c>
    </row>
    <row r="197" spans="4:14" x14ac:dyDescent="0.25">
      <c r="D197" t="s">
        <v>1052</v>
      </c>
      <c r="E197" t="s">
        <v>2255</v>
      </c>
      <c r="F197" t="s">
        <v>2625</v>
      </c>
      <c r="G197" t="s">
        <v>2233</v>
      </c>
      <c r="H197" t="s">
        <v>64</v>
      </c>
      <c r="I197">
        <v>8</v>
      </c>
      <c r="J197" t="s">
        <v>30</v>
      </c>
      <c r="K197" t="str">
        <f>IF(Draft2025[[#This Row],[KEEPER]]="K",_xlfn.IFNA(INDEX(Draft2024[Current Contract],MATCH(Draft2025[[#This Row],[sleeper_id]],Draft2024[sleeper_id],0)),"Undrafted"),"")</f>
        <v/>
      </c>
      <c r="L197" t="str">
        <f>IF(Draft2025[[#This Row],[KEEPER]]="K",Draft2025[[#This Row],[Last Contract]],IF(ISNA(VLOOKUP(Draft2025[[#This Row],[sleeper_id]],Rookies2025[player_id],1,FALSE)),"Auction","Rookie"))</f>
        <v>Auction</v>
      </c>
      <c r="M197">
        <f>2025-Draft2025[[#This Row],[Net Keeper Count]]</f>
        <v>2025</v>
      </c>
      <c r="N197">
        <f>IF(Draft2025[[#This Row],[KEEPER]]="K",1+_xlfn.IFNA(INDEX(Draft2024[Net Keeper Count],MATCH(Draft2025[[#This Row],[PLAYER]],Draft2024[PLAYER],0)),0),0)</f>
        <v>0</v>
      </c>
    </row>
    <row r="198" spans="4:14" x14ac:dyDescent="0.25">
      <c r="D198" t="s">
        <v>1052</v>
      </c>
      <c r="E198" t="s">
        <v>1670</v>
      </c>
      <c r="F198" t="s">
        <v>2568</v>
      </c>
      <c r="G198" t="s">
        <v>2209</v>
      </c>
      <c r="H198" t="s">
        <v>126</v>
      </c>
      <c r="I198">
        <v>11</v>
      </c>
      <c r="J198" t="s">
        <v>31</v>
      </c>
      <c r="K198" t="str">
        <f>IF(Draft2025[[#This Row],[KEEPER]]="K",_xlfn.IFNA(INDEX(Draft2024[Current Contract],MATCH(Draft2025[[#This Row],[sleeper_id]],Draft2024[sleeper_id],0)),"Undrafted"),"")</f>
        <v>Rookie</v>
      </c>
      <c r="L198" s="1" t="s">
        <v>6067</v>
      </c>
      <c r="M198" s="1">
        <v>2025</v>
      </c>
      <c r="N198" s="1">
        <v>0</v>
      </c>
    </row>
    <row r="199" spans="4:14" x14ac:dyDescent="0.25">
      <c r="D199" t="s">
        <v>1052</v>
      </c>
      <c r="E199" t="s">
        <v>1105</v>
      </c>
      <c r="F199" t="s">
        <v>1104</v>
      </c>
      <c r="G199" t="s">
        <v>2229</v>
      </c>
      <c r="H199" t="s">
        <v>64</v>
      </c>
      <c r="I199">
        <v>21</v>
      </c>
      <c r="J199" t="s">
        <v>31</v>
      </c>
      <c r="K199" t="str">
        <f>IF(Draft2025[[#This Row],[KEEPER]]="K",_xlfn.IFNA(INDEX(Draft2024[Current Contract],MATCH(Draft2025[[#This Row],[sleeper_id]],Draft2024[sleeper_id],0)),"Undrafted"),"")</f>
        <v>Auction</v>
      </c>
      <c r="L199" t="str">
        <f>IF(Draft2025[[#This Row],[KEEPER]]="K",Draft2025[[#This Row],[Last Contract]],IF(ISNA(VLOOKUP(Draft2025[[#This Row],[sleeper_id]],Rookies2025[player_id],1,FALSE)),"Auction","Rookie"))</f>
        <v>Auction</v>
      </c>
      <c r="M199">
        <f>2025-Draft2025[[#This Row],[Net Keeper Count]]</f>
        <v>2023</v>
      </c>
      <c r="N199">
        <f>IF(Draft2025[[#This Row],[KEEPER]]="K",1+_xlfn.IFNA(INDEX(Draft2024[Net Keeper Count],MATCH(Draft2025[[#This Row],[PLAYER]],Draft2024[PLAYER],0)),0),0)</f>
        <v>2</v>
      </c>
    </row>
    <row r="200" spans="4:14" x14ac:dyDescent="0.25">
      <c r="D200" t="s">
        <v>1052</v>
      </c>
      <c r="E200" t="s">
        <v>230</v>
      </c>
      <c r="F200" t="s">
        <v>2576</v>
      </c>
      <c r="G200" t="s">
        <v>2268</v>
      </c>
      <c r="H200" t="s">
        <v>126</v>
      </c>
      <c r="I200">
        <v>15</v>
      </c>
      <c r="J200" t="s">
        <v>31</v>
      </c>
      <c r="K200" t="str">
        <f>IF(Draft2025[[#This Row],[KEEPER]]="K",_xlfn.IFNA(INDEX(Draft2024[Current Contract],MATCH(Draft2025[[#This Row],[sleeper_id]],Draft2024[sleeper_id],0)),"Undrafted"),"")</f>
        <v>Auction</v>
      </c>
      <c r="L200" t="str">
        <f>IF(Draft2025[[#This Row],[KEEPER]]="K",Draft2025[[#This Row],[Last Contract]],IF(ISNA(VLOOKUP(Draft2025[[#This Row],[sleeper_id]],Rookies2025[player_id],1,FALSE)),"Auction","Rookie"))</f>
        <v>Auction</v>
      </c>
      <c r="M200">
        <f>2025-Draft2025[[#This Row],[Net Keeper Count]]</f>
        <v>2024</v>
      </c>
      <c r="N200">
        <f>IF(Draft2025[[#This Row],[KEEPER]]="K",1+_xlfn.IFNA(INDEX(Draft2024[Net Keeper Count],MATCH(Draft2025[[#This Row],[PLAYER]],Draft2024[PLAYER],0)),0),0)</f>
        <v>1</v>
      </c>
    </row>
    <row r="201" spans="4:14" x14ac:dyDescent="0.25">
      <c r="D201" t="s">
        <v>1052</v>
      </c>
      <c r="E201" t="s">
        <v>2114</v>
      </c>
      <c r="F201" t="s">
        <v>2585</v>
      </c>
      <c r="G201" t="s">
        <v>2221</v>
      </c>
      <c r="H201" t="s">
        <v>64</v>
      </c>
      <c r="I201">
        <v>1</v>
      </c>
      <c r="J201" t="s">
        <v>31</v>
      </c>
      <c r="K201" t="str">
        <f>IF(Draft2025[[#This Row],[KEEPER]]="K",_xlfn.IFNA(INDEX(Draft2024[Current Contract],MATCH(Draft2025[[#This Row],[sleeper_id]],Draft2024[sleeper_id],0)),"Undrafted"),"")</f>
        <v>Auction</v>
      </c>
      <c r="L201" t="str">
        <f>IF(Draft2025[[#This Row],[KEEPER]]="K",Draft2025[[#This Row],[Last Contract]],IF(ISNA(VLOOKUP(Draft2025[[#This Row],[sleeper_id]],Rookies2025[player_id],1,FALSE)),"Auction","Rookie"))</f>
        <v>Auction</v>
      </c>
      <c r="M201">
        <f>2025-Draft2025[[#This Row],[Net Keeper Count]]</f>
        <v>2024</v>
      </c>
      <c r="N201">
        <f>IF(Draft2025[[#This Row],[KEEPER]]="K",1+_xlfn.IFNA(INDEX(Draft2024[Net Keeper Count],MATCH(Draft2025[[#This Row],[PLAYER]],Draft2024[PLAYER],0)),0),0)</f>
        <v>1</v>
      </c>
    </row>
    <row r="202" spans="4:14" x14ac:dyDescent="0.25">
      <c r="D202" t="s">
        <v>1052</v>
      </c>
      <c r="E202" t="s">
        <v>1349</v>
      </c>
      <c r="F202" t="s">
        <v>1348</v>
      </c>
      <c r="G202" t="s">
        <v>2311</v>
      </c>
      <c r="H202" t="s">
        <v>102</v>
      </c>
      <c r="I202">
        <v>55</v>
      </c>
      <c r="J202" t="s">
        <v>31</v>
      </c>
      <c r="K202" t="str">
        <f>IF(Draft2025[[#This Row],[KEEPER]]="K",_xlfn.IFNA(INDEX(Draft2024[Current Contract],MATCH(Draft2025[[#This Row],[sleeper_id]],Draft2024[sleeper_id],0)),"Undrafted"),"")</f>
        <v>Rookie</v>
      </c>
      <c r="L202" t="str">
        <f>IF(Draft2025[[#This Row],[KEEPER]]="K",Draft2025[[#This Row],[Last Contract]],IF(ISNA(VLOOKUP(Draft2025[[#This Row],[sleeper_id]],Rookies2025[player_id],1,FALSE)),"Auction","Rookie"))</f>
        <v>Rookie</v>
      </c>
      <c r="M202">
        <f>2025-Draft2025[[#This Row],[Net Keeper Count]]</f>
        <v>2019</v>
      </c>
      <c r="N202">
        <f>IF(Draft2025[[#This Row],[KEEPER]]="K",1+_xlfn.IFNA(INDEX(Draft2024[Net Keeper Count],MATCH(Draft2025[[#This Row],[PLAYER]],Draft2024[PLAYER],0)),0),0)</f>
        <v>6</v>
      </c>
    </row>
    <row r="203" spans="4:14" x14ac:dyDescent="0.25">
      <c r="D203" t="s">
        <v>1052</v>
      </c>
      <c r="E203" t="s">
        <v>1699</v>
      </c>
      <c r="F203" t="s">
        <v>5161</v>
      </c>
      <c r="G203" t="s">
        <v>68</v>
      </c>
      <c r="H203" t="s">
        <v>102</v>
      </c>
      <c r="I203">
        <v>12</v>
      </c>
      <c r="J203" t="s">
        <v>31</v>
      </c>
      <c r="K203" t="str">
        <f>IF(Draft2025[[#This Row],[KEEPER]]="K",_xlfn.IFNA(INDEX(Draft2024[Current Contract],MATCH(Draft2025[[#This Row],[sleeper_id]],Draft2024[sleeper_id],0)),"Undrafted"),"")</f>
        <v>Rookie</v>
      </c>
      <c r="L203" t="str">
        <f>IF(Draft2025[[#This Row],[KEEPER]]="K",Draft2025[[#This Row],[Last Contract]],IF(ISNA(VLOOKUP(Draft2025[[#This Row],[sleeper_id]],Rookies2025[player_id],1,FALSE)),"Auction","Rookie"))</f>
        <v>Rookie</v>
      </c>
      <c r="M203">
        <f>2025-Draft2025[[#This Row],[Net Keeper Count]]</f>
        <v>2020</v>
      </c>
      <c r="N203">
        <f>IF(Draft2025[[#This Row],[KEEPER]]="K",1+_xlfn.IFNA(INDEX(Draft2024[Net Keeper Count],MATCH(Draft2025[[#This Row],[PLAYER]],Draft2024[PLAYER],0)),0),0)</f>
        <v>5</v>
      </c>
    </row>
    <row r="204" spans="4:14" x14ac:dyDescent="0.25">
      <c r="D204" t="s">
        <v>1052</v>
      </c>
      <c r="E204" t="s">
        <v>1458</v>
      </c>
      <c r="F204" t="s">
        <v>1457</v>
      </c>
      <c r="G204" t="s">
        <v>2228</v>
      </c>
      <c r="H204" t="s">
        <v>102</v>
      </c>
      <c r="I204">
        <v>67</v>
      </c>
      <c r="J204" t="s">
        <v>31</v>
      </c>
      <c r="K204" t="str">
        <f>IF(Draft2025[[#This Row],[KEEPER]]="K",_xlfn.IFNA(INDEX(Draft2024[Current Contract],MATCH(Draft2025[[#This Row],[sleeper_id]],Draft2024[sleeper_id],0)),"Undrafted"),"")</f>
        <v>Rookie</v>
      </c>
      <c r="L204" t="str">
        <f>IF(Draft2025[[#This Row],[KEEPER]]="K",Draft2025[[#This Row],[Last Contract]],IF(ISNA(VLOOKUP(Draft2025[[#This Row],[sleeper_id]],Rookies2025[player_id],1,FALSE)),"Auction","Rookie"))</f>
        <v>Rookie</v>
      </c>
      <c r="M204">
        <f>2025-Draft2025[[#This Row],[Net Keeper Count]]</f>
        <v>2020</v>
      </c>
      <c r="N204">
        <f>IF(Draft2025[[#This Row],[KEEPER]]="K",1+_xlfn.IFNA(INDEX(Draft2024[Net Keeper Count],MATCH(Draft2025[[#This Row],[PLAYER]],Draft2024[PLAYER],0)),0),0)</f>
        <v>5</v>
      </c>
    </row>
    <row r="205" spans="4:14" x14ac:dyDescent="0.25">
      <c r="D205" t="s">
        <v>1052</v>
      </c>
      <c r="E205" t="s">
        <v>1465</v>
      </c>
      <c r="F205" t="s">
        <v>1464</v>
      </c>
      <c r="G205" t="s">
        <v>2210</v>
      </c>
      <c r="H205" t="s">
        <v>64</v>
      </c>
      <c r="I205">
        <v>33</v>
      </c>
      <c r="J205" t="s">
        <v>31</v>
      </c>
      <c r="K205" t="str">
        <f>IF(Draft2025[[#This Row],[KEEPER]]="K",_xlfn.IFNA(INDEX(Draft2024[Current Contract],MATCH(Draft2025[[#This Row],[sleeper_id]],Draft2024[sleeper_id],0)),"Undrafted"),"")</f>
        <v>Rookie</v>
      </c>
      <c r="L205" t="str">
        <f>IF(Draft2025[[#This Row],[KEEPER]]="K",Draft2025[[#This Row],[Last Contract]],IF(ISNA(VLOOKUP(Draft2025[[#This Row],[sleeper_id]],Rookies2025[player_id],1,FALSE)),"Auction","Rookie"))</f>
        <v>Rookie</v>
      </c>
      <c r="M205">
        <f>2025-Draft2025[[#This Row],[Net Keeper Count]]</f>
        <v>2023</v>
      </c>
      <c r="N205">
        <f>IF(Draft2025[[#This Row],[KEEPER]]="K",1+_xlfn.IFNA(INDEX(Draft2024[Net Keeper Count],MATCH(Draft2025[[#This Row],[PLAYER]],Draft2024[PLAYER],0)),0),0)</f>
        <v>2</v>
      </c>
    </row>
    <row r="206" spans="4:14" x14ac:dyDescent="0.25">
      <c r="D206" t="s">
        <v>1052</v>
      </c>
      <c r="E206" t="s">
        <v>1467</v>
      </c>
      <c r="F206" t="s">
        <v>1466</v>
      </c>
      <c r="G206" t="s">
        <v>2244</v>
      </c>
      <c r="H206" t="s">
        <v>102</v>
      </c>
      <c r="I206">
        <v>25</v>
      </c>
      <c r="J206" t="s">
        <v>31</v>
      </c>
      <c r="K206" t="str">
        <f>IF(Draft2025[[#This Row],[KEEPER]]="K",_xlfn.IFNA(INDEX(Draft2024[Current Contract],MATCH(Draft2025[[#This Row],[sleeper_id]],Draft2024[sleeper_id],0)),"Undrafted"),"")</f>
        <v>Rookie</v>
      </c>
      <c r="L206" t="str">
        <f>IF(Draft2025[[#This Row],[KEEPER]]="K",Draft2025[[#This Row],[Last Contract]],IF(ISNA(VLOOKUP(Draft2025[[#This Row],[sleeper_id]],Rookies2025[player_id],1,FALSE)),"Auction","Rookie"))</f>
        <v>Rookie</v>
      </c>
      <c r="M206">
        <f>2025-Draft2025[[#This Row],[Net Keeper Count]]</f>
        <v>2022</v>
      </c>
      <c r="N206">
        <f>IF(Draft2025[[#This Row],[KEEPER]]="K",1+_xlfn.IFNA(INDEX(Draft2024[Net Keeper Count],MATCH(Draft2025[[#This Row],[PLAYER]],Draft2024[PLAYER],0)),0),0)</f>
        <v>3</v>
      </c>
    </row>
    <row r="207" spans="4:14" x14ac:dyDescent="0.25">
      <c r="D207" t="s">
        <v>1052</v>
      </c>
      <c r="E207" t="s">
        <v>1681</v>
      </c>
      <c r="F207" t="s">
        <v>2572</v>
      </c>
      <c r="G207" t="s">
        <v>62</v>
      </c>
      <c r="H207" t="s">
        <v>64</v>
      </c>
      <c r="I207">
        <v>28</v>
      </c>
      <c r="J207" t="s">
        <v>31</v>
      </c>
      <c r="K207" t="str">
        <f>IF(Draft2025[[#This Row],[KEEPER]]="K",_xlfn.IFNA(INDEX(Draft2024[Current Contract],MATCH(Draft2025[[#This Row],[sleeper_id]],Draft2024[sleeper_id],0)),"Undrafted"),"")</f>
        <v>Rookie</v>
      </c>
      <c r="L207" t="str">
        <f>IF(Draft2025[[#This Row],[KEEPER]]="K",Draft2025[[#This Row],[Last Contract]],IF(ISNA(VLOOKUP(Draft2025[[#This Row],[sleeper_id]],Rookies2025[player_id],1,FALSE)),"Auction","Rookie"))</f>
        <v>Rookie</v>
      </c>
      <c r="M207">
        <f>2025-Draft2025[[#This Row],[Net Keeper Count]]</f>
        <v>2022</v>
      </c>
      <c r="N207">
        <f>IF(Draft2025[[#This Row],[KEEPER]]="K",1+_xlfn.IFNA(INDEX(Draft2024[Net Keeper Count],MATCH(Draft2025[[#This Row],[PLAYER]],Draft2024[PLAYER],0)),0),0)</f>
        <v>3</v>
      </c>
    </row>
    <row r="208" spans="4:14" x14ac:dyDescent="0.25">
      <c r="D208" t="s">
        <v>1052</v>
      </c>
      <c r="E208" t="s">
        <v>1478</v>
      </c>
      <c r="F208" t="s">
        <v>1477</v>
      </c>
      <c r="G208" t="s">
        <v>2244</v>
      </c>
      <c r="H208" t="s">
        <v>64</v>
      </c>
      <c r="I208">
        <v>3</v>
      </c>
      <c r="J208" t="s">
        <v>31</v>
      </c>
      <c r="K208" t="str">
        <f>IF(Draft2025[[#This Row],[KEEPER]]="K",_xlfn.IFNA(INDEX(Draft2024[Current Contract],MATCH(Draft2025[[#This Row],[sleeper_id]],Draft2024[sleeper_id],0)),"Undrafted"),"")</f>
        <v>Rookie</v>
      </c>
      <c r="L208" t="str">
        <f>IF(Draft2025[[#This Row],[KEEPER]]="K",Draft2025[[#This Row],[Last Contract]],IF(ISNA(VLOOKUP(Draft2025[[#This Row],[sleeper_id]],Rookies2025[player_id],1,FALSE)),"Auction","Rookie"))</f>
        <v>Rookie</v>
      </c>
      <c r="M208">
        <f>2025-Draft2025[[#This Row],[Net Keeper Count]]</f>
        <v>2022</v>
      </c>
      <c r="N208">
        <f>IF(Draft2025[[#This Row],[KEEPER]]="K",1+_xlfn.IFNA(INDEX(Draft2024[Net Keeper Count],MATCH(Draft2025[[#This Row],[PLAYER]],Draft2024[PLAYER],0)),0),0)</f>
        <v>3</v>
      </c>
    </row>
    <row r="209" spans="4:14" x14ac:dyDescent="0.25">
      <c r="D209" t="s">
        <v>1052</v>
      </c>
      <c r="E209" t="s">
        <v>278</v>
      </c>
      <c r="F209" t="s">
        <v>1396</v>
      </c>
      <c r="G209" t="s">
        <v>94</v>
      </c>
      <c r="H209" t="s">
        <v>29</v>
      </c>
      <c r="I209">
        <v>3</v>
      </c>
      <c r="J209" t="s">
        <v>31</v>
      </c>
      <c r="K209" t="str">
        <f>IF(Draft2025[[#This Row],[KEEPER]]="K",_xlfn.IFNA(INDEX(Draft2024[Current Contract],MATCH(Draft2025[[#This Row],[sleeper_id]],Draft2024[sleeper_id],0)),"Undrafted"),"")</f>
        <v>Undrafted</v>
      </c>
      <c r="L209" t="str">
        <f>IF(Draft2025[[#This Row],[KEEPER]]="K",Draft2025[[#This Row],[Last Contract]],IF(ISNA(VLOOKUP(Draft2025[[#This Row],[sleeper_id]],Rookies2025[player_id],1,FALSE)),"Auction","Rookie"))</f>
        <v>Undrafted</v>
      </c>
      <c r="M209">
        <f>2025-Draft2025[[#This Row],[Net Keeper Count]]</f>
        <v>2023</v>
      </c>
      <c r="N209">
        <f>IF(Draft2025[[#This Row],[KEEPER]]="K",1+_xlfn.IFNA(INDEX(Draft2024[Net Keeper Count],MATCH(Draft2025[[#This Row],[PLAYER]],Draft2024[PLAYER],0)),0),0)</f>
        <v>2</v>
      </c>
    </row>
    <row r="210" spans="4:14" x14ac:dyDescent="0.25">
      <c r="D210" t="s">
        <v>1052</v>
      </c>
      <c r="E210" t="s">
        <v>1450</v>
      </c>
      <c r="F210" t="s">
        <v>1449</v>
      </c>
      <c r="G210" t="s">
        <v>2322</v>
      </c>
      <c r="H210" t="s">
        <v>126</v>
      </c>
      <c r="I210">
        <v>1</v>
      </c>
      <c r="J210" t="s">
        <v>31</v>
      </c>
      <c r="K210" t="str">
        <f>IF(Draft2025[[#This Row],[KEEPER]]="K",_xlfn.IFNA(INDEX(Draft2024[Current Contract],MATCH(Draft2025[[#This Row],[sleeper_id]],Draft2024[sleeper_id],0)),"Undrafted"),"")</f>
        <v>Undrafted</v>
      </c>
      <c r="L210" t="str">
        <f>IF(Draft2025[[#This Row],[KEEPER]]="K",Draft2025[[#This Row],[Last Contract]],IF(ISNA(VLOOKUP(Draft2025[[#This Row],[sleeper_id]],Rookies2025[player_id],1,FALSE)),"Auction","Rookie"))</f>
        <v>Undrafted</v>
      </c>
      <c r="M210">
        <f>2025-Draft2025[[#This Row],[Net Keeper Count]]</f>
        <v>2024</v>
      </c>
      <c r="N210">
        <f>IF(Draft2025[[#This Row],[KEEPER]]="K",1+_xlfn.IFNA(INDEX(Draft2024[Net Keeper Count],MATCH(Draft2025[[#This Row],[PLAYER]],Draft2024[PLAYER],0)),0),0)</f>
        <v>1</v>
      </c>
    </row>
    <row r="211" spans="4:14" x14ac:dyDescent="0.25">
      <c r="D211" t="s">
        <v>1052</v>
      </c>
      <c r="E211" t="s">
        <v>1884</v>
      </c>
      <c r="F211" t="s">
        <v>2620</v>
      </c>
      <c r="G211" t="s">
        <v>2233</v>
      </c>
      <c r="H211" t="s">
        <v>102</v>
      </c>
      <c r="I211">
        <v>1</v>
      </c>
      <c r="J211" t="s">
        <v>31</v>
      </c>
      <c r="K211" t="str">
        <f>IF(Draft2025[[#This Row],[KEEPER]]="K",_xlfn.IFNA(INDEX(Draft2024[Current Contract],MATCH(Draft2025[[#This Row],[sleeper_id]],Draft2024[sleeper_id],0)),"Undrafted"),"")</f>
        <v>Undrafted</v>
      </c>
      <c r="L211" t="str">
        <f>IF(Draft2025[[#This Row],[KEEPER]]="K",Draft2025[[#This Row],[Last Contract]],IF(ISNA(VLOOKUP(Draft2025[[#This Row],[sleeper_id]],Rookies2025[player_id],1,FALSE)),"Auction","Rookie"))</f>
        <v>Undrafted</v>
      </c>
      <c r="M211">
        <f>2025-Draft2025[[#This Row],[Net Keeper Count]]</f>
        <v>2023</v>
      </c>
      <c r="N211">
        <f>IF(Draft2025[[#This Row],[KEEPER]]="K",1+_xlfn.IFNA(INDEX(Draft2024[Net Keeper Count],MATCH(Draft2025[[#This Row],[PLAYER]],Draft2024[PLAYER],0)),0),0)</f>
        <v>2</v>
      </c>
    </row>
    <row r="212" spans="4:14" x14ac:dyDescent="0.25">
      <c r="D212" t="s">
        <v>1052</v>
      </c>
      <c r="E212" t="s">
        <v>103</v>
      </c>
      <c r="F212" t="s">
        <v>5178</v>
      </c>
      <c r="G212" t="s">
        <v>62</v>
      </c>
      <c r="H212" t="s">
        <v>64</v>
      </c>
      <c r="I212">
        <v>1</v>
      </c>
      <c r="J212" t="s">
        <v>31</v>
      </c>
      <c r="K212" t="str">
        <f>IF(Draft2025[[#This Row],[KEEPER]]="K",_xlfn.IFNA(INDEX(Draft2024[Current Contract],MATCH(Draft2025[[#This Row],[sleeper_id]],Draft2024[sleeper_id],0)),"Undrafted"),"")</f>
        <v>Undrafted</v>
      </c>
      <c r="L212" t="str">
        <f>IF(Draft2025[[#This Row],[KEEPER]]="K",Draft2025[[#This Row],[Last Contract]],IF(ISNA(VLOOKUP(Draft2025[[#This Row],[sleeper_id]],Rookies2025[player_id],1,FALSE)),"Auction","Rookie"))</f>
        <v>Undrafted</v>
      </c>
      <c r="M212">
        <f>2025-Draft2025[[#This Row],[Net Keeper Count]]</f>
        <v>2024</v>
      </c>
      <c r="N212">
        <f>IF(Draft2025[[#This Row],[KEEPER]]="K",1+_xlfn.IFNA(INDEX(Draft2024[Net Keeper Count],MATCH(Draft2025[[#This Row],[PLAYER]],Draft2024[PLAYER],0)),0),0)</f>
        <v>1</v>
      </c>
    </row>
    <row r="213" spans="4:14" x14ac:dyDescent="0.25">
      <c r="D213" t="s">
        <v>1052</v>
      </c>
      <c r="E213" t="s">
        <v>1574</v>
      </c>
      <c r="F213" t="s">
        <v>1573</v>
      </c>
      <c r="G213" t="s">
        <v>2221</v>
      </c>
      <c r="H213" t="s">
        <v>64</v>
      </c>
      <c r="I213">
        <v>1</v>
      </c>
      <c r="J213" t="s">
        <v>31</v>
      </c>
      <c r="K213" t="str">
        <f>IF(Draft2025[[#This Row],[KEEPER]]="K",_xlfn.IFNA(INDEX(Draft2024[Current Contract],MATCH(Draft2025[[#This Row],[sleeper_id]],Draft2024[sleeper_id],0)),"Undrafted"),"")</f>
        <v>Undrafted</v>
      </c>
      <c r="L213" t="str">
        <f>IF(Draft2025[[#This Row],[KEEPER]]="K",Draft2025[[#This Row],[Last Contract]],IF(ISNA(VLOOKUP(Draft2025[[#This Row],[sleeper_id]],Rookies2025[player_id],1,FALSE)),"Auction","Rookie"))</f>
        <v>Undrafted</v>
      </c>
      <c r="M213">
        <f>2025-Draft2025[[#This Row],[Net Keeper Count]]</f>
        <v>2023</v>
      </c>
      <c r="N213">
        <f>IF(Draft2025[[#This Row],[KEEPER]]="K",1+_xlfn.IFNA(INDEX(Draft2024[Net Keeper Count],MATCH(Draft2025[[#This Row],[PLAYER]],Draft2024[PLAYER],0)),0),0)</f>
        <v>2</v>
      </c>
    </row>
    <row r="214" spans="4:14" x14ac:dyDescent="0.25">
      <c r="D214" t="s">
        <v>1052</v>
      </c>
      <c r="E214" t="s">
        <v>1934</v>
      </c>
      <c r="F214" t="s">
        <v>2615</v>
      </c>
      <c r="G214" t="s">
        <v>2248</v>
      </c>
      <c r="H214" t="s">
        <v>102</v>
      </c>
      <c r="I214">
        <v>1</v>
      </c>
      <c r="J214" t="s">
        <v>31</v>
      </c>
      <c r="K214" t="str">
        <f>IF(Draft2025[[#This Row],[KEEPER]]="K",_xlfn.IFNA(INDEX(Draft2024[Current Contract],MATCH(Draft2025[[#This Row],[sleeper_id]],Draft2024[sleeper_id],0)),"Undrafted"),"")</f>
        <v>Undrafted</v>
      </c>
      <c r="L214" t="str">
        <f>IF(Draft2025[[#This Row],[KEEPER]]="K",Draft2025[[#This Row],[Last Contract]],IF(ISNA(VLOOKUP(Draft2025[[#This Row],[sleeper_id]],Rookies2025[player_id],1,FALSE)),"Auction","Rookie"))</f>
        <v>Undrafted</v>
      </c>
      <c r="M214">
        <f>2025-Draft2025[[#This Row],[Net Keeper Count]]</f>
        <v>2024</v>
      </c>
      <c r="N214">
        <f>IF(Draft2025[[#This Row],[KEEPER]]="K",1+_xlfn.IFNA(INDEX(Draft2024[Net Keeper Count],MATCH(Draft2025[[#This Row],[PLAYER]],Draft2024[PLAYER],0)),0),0)</f>
        <v>1</v>
      </c>
    </row>
    <row r="215" spans="4:14" x14ac:dyDescent="0.25">
      <c r="D215" t="s">
        <v>1052</v>
      </c>
      <c r="E215" t="s">
        <v>1456</v>
      </c>
      <c r="F215" t="s">
        <v>1455</v>
      </c>
      <c r="G215" t="s">
        <v>92</v>
      </c>
      <c r="H215" t="s">
        <v>64</v>
      </c>
      <c r="I215">
        <v>4</v>
      </c>
      <c r="J215" t="s">
        <v>19</v>
      </c>
      <c r="K215" t="str">
        <f>IF(Draft2025[[#This Row],[KEEPER]]="K",_xlfn.IFNA(INDEX(Draft2024[Current Contract],MATCH(Draft2025[[#This Row],[sleeper_id]],Draft2024[sleeper_id],0)),"Undrafted"),"")</f>
        <v/>
      </c>
      <c r="L215" t="str">
        <f>IF(Draft2025[[#This Row],[KEEPER]]="K",Draft2025[[#This Row],[Last Contract]],IF(ISNA(VLOOKUP(Draft2025[[#This Row],[sleeper_id]],Rookies2025[player_id],1,FALSE)),"Auction","Rookie"))</f>
        <v>Rookie</v>
      </c>
      <c r="M215">
        <f>2025-Draft2025[[#This Row],[Net Keeper Count]]</f>
        <v>2025</v>
      </c>
      <c r="N215">
        <f>IF(Draft2025[[#This Row],[KEEPER]]="K",1+_xlfn.IFNA(INDEX(Draft2024[Net Keeper Count],MATCH(Draft2025[[#This Row],[PLAYER]],Draft2024[PLAYER],0)),0),0)</f>
        <v>0</v>
      </c>
    </row>
    <row r="216" spans="4:14" x14ac:dyDescent="0.25">
      <c r="D216" t="s">
        <v>1052</v>
      </c>
      <c r="E216" t="s">
        <v>2253</v>
      </c>
      <c r="F216" t="s">
        <v>2623</v>
      </c>
      <c r="G216" t="s">
        <v>2208</v>
      </c>
      <c r="H216" t="s">
        <v>102</v>
      </c>
      <c r="I216">
        <v>1</v>
      </c>
      <c r="J216" t="s">
        <v>19</v>
      </c>
      <c r="K216" t="str">
        <f>IF(Draft2025[[#This Row],[KEEPER]]="K",_xlfn.IFNA(INDEX(Draft2024[Current Contract],MATCH(Draft2025[[#This Row],[sleeper_id]],Draft2024[sleeper_id],0)),"Undrafted"),"")</f>
        <v/>
      </c>
      <c r="L216" t="str">
        <f>IF(Draft2025[[#This Row],[KEEPER]]="K",Draft2025[[#This Row],[Last Contract]],IF(ISNA(VLOOKUP(Draft2025[[#This Row],[sleeper_id]],Rookies2025[player_id],1,FALSE)),"Auction","Rookie"))</f>
        <v>Rookie</v>
      </c>
      <c r="M216">
        <f>2025-Draft2025[[#This Row],[Net Keeper Count]]</f>
        <v>2025</v>
      </c>
      <c r="N216">
        <f>IF(Draft2025[[#This Row],[KEEPER]]="K",1+_xlfn.IFNA(INDEX(Draft2024[Net Keeper Count],MATCH(Draft2025[[#This Row],[PLAYER]],Draft2024[PLAYER],0)),0),0)</f>
        <v>0</v>
      </c>
    </row>
    <row r="217" spans="4:14" x14ac:dyDescent="0.25">
      <c r="D217" t="s">
        <v>1052</v>
      </c>
      <c r="E217" t="s">
        <v>2440</v>
      </c>
      <c r="F217" t="s">
        <v>2770</v>
      </c>
      <c r="G217" t="s">
        <v>68</v>
      </c>
      <c r="H217" t="s">
        <v>102</v>
      </c>
      <c r="I217">
        <v>1</v>
      </c>
      <c r="J217" t="s">
        <v>19</v>
      </c>
      <c r="K217" t="str">
        <f>IF(Draft2025[[#This Row],[KEEPER]]="K",_xlfn.IFNA(INDEX(Draft2024[Current Contract],MATCH(Draft2025[[#This Row],[sleeper_id]],Draft2024[sleeper_id],0)),"Undrafted"),"")</f>
        <v/>
      </c>
      <c r="L217" t="str">
        <f>IF(Draft2025[[#This Row],[KEEPER]]="K",Draft2025[[#This Row],[Last Contract]],IF(ISNA(VLOOKUP(Draft2025[[#This Row],[sleeper_id]],Rookies2025[player_id],1,FALSE)),"Auction","Rookie"))</f>
        <v>Rookie</v>
      </c>
      <c r="M217">
        <f>2025-Draft2025[[#This Row],[Net Keeper Count]]</f>
        <v>2025</v>
      </c>
      <c r="N217">
        <f>IF(Draft2025[[#This Row],[KEEPER]]="K",1+_xlfn.IFNA(INDEX(Draft2024[Net Keeper Count],MATCH(Draft2025[[#This Row],[PLAYER]],Draft2024[PLAYER],0)),0),0)</f>
        <v>0</v>
      </c>
    </row>
    <row r="218" spans="4:14" x14ac:dyDescent="0.25">
      <c r="D218" t="s">
        <v>1052</v>
      </c>
      <c r="E218" t="s">
        <v>2338</v>
      </c>
      <c r="F218" t="s">
        <v>2703</v>
      </c>
      <c r="G218" t="s">
        <v>2228</v>
      </c>
      <c r="H218" t="s">
        <v>64</v>
      </c>
      <c r="I218">
        <v>1</v>
      </c>
      <c r="J218" t="s">
        <v>19</v>
      </c>
      <c r="K218" t="str">
        <f>IF(Draft2025[[#This Row],[KEEPER]]="K",_xlfn.IFNA(INDEX(Draft2024[Current Contract],MATCH(Draft2025[[#This Row],[sleeper_id]],Draft2024[sleeper_id],0)),"Undrafted"),"")</f>
        <v/>
      </c>
      <c r="L218" t="str">
        <f>IF(Draft2025[[#This Row],[KEEPER]]="K",Draft2025[[#This Row],[Last Contract]],IF(ISNA(VLOOKUP(Draft2025[[#This Row],[sleeper_id]],Rookies2025[player_id],1,FALSE)),"Auction","Rookie"))</f>
        <v>Rookie</v>
      </c>
      <c r="M218">
        <f>2025-Draft2025[[#This Row],[Net Keeper Count]]</f>
        <v>2025</v>
      </c>
      <c r="N218">
        <f>IF(Draft2025[[#This Row],[KEEPER]]="K",1+_xlfn.IFNA(INDEX(Draft2024[Net Keeper Count],MATCH(Draft2025[[#This Row],[PLAYER]],Draft2024[PLAYER],0)),0),0)</f>
        <v>0</v>
      </c>
    </row>
    <row r="219" spans="4:14" x14ac:dyDescent="0.25">
      <c r="D219" t="s">
        <v>1055</v>
      </c>
      <c r="E219" t="s">
        <v>202</v>
      </c>
      <c r="F219" t="s">
        <v>5183</v>
      </c>
      <c r="G219" t="s">
        <v>2219</v>
      </c>
      <c r="H219" t="s">
        <v>64</v>
      </c>
      <c r="I219">
        <v>5</v>
      </c>
      <c r="J219" t="s">
        <v>30</v>
      </c>
      <c r="K219" t="str">
        <f>IF(Draft2025[[#This Row],[KEEPER]]="K",_xlfn.IFNA(INDEX(Draft2024[Current Contract],MATCH(Draft2025[[#This Row],[sleeper_id]],Draft2024[sleeper_id],0)),"Undrafted"),"")</f>
        <v/>
      </c>
      <c r="L219" t="str">
        <f>IF(Draft2025[[#This Row],[KEEPER]]="K",Draft2025[[#This Row],[Last Contract]],IF(ISNA(VLOOKUP(Draft2025[[#This Row],[sleeper_id]],Rookies2025[player_id],1,FALSE)),"Auction","Rookie"))</f>
        <v>Auction</v>
      </c>
      <c r="M219">
        <f>2025-Draft2025[[#This Row],[Net Keeper Count]]</f>
        <v>2025</v>
      </c>
      <c r="N219">
        <f>IF(Draft2025[[#This Row],[KEEPER]]="K",1+_xlfn.IFNA(INDEX(Draft2024[Net Keeper Count],MATCH(Draft2025[[#This Row],[PLAYER]],Draft2024[PLAYER],0)),0),0)</f>
        <v>0</v>
      </c>
    </row>
    <row r="220" spans="4:14" x14ac:dyDescent="0.25">
      <c r="D220" t="s">
        <v>1055</v>
      </c>
      <c r="E220" t="s">
        <v>237</v>
      </c>
      <c r="F220" t="s">
        <v>1544</v>
      </c>
      <c r="G220" t="s">
        <v>2209</v>
      </c>
      <c r="H220" t="s">
        <v>64</v>
      </c>
      <c r="I220">
        <v>12</v>
      </c>
      <c r="J220" t="s">
        <v>30</v>
      </c>
      <c r="K220" t="str">
        <f>IF(Draft2025[[#This Row],[KEEPER]]="K",_xlfn.IFNA(INDEX(Draft2024[Current Contract],MATCH(Draft2025[[#This Row],[sleeper_id]],Draft2024[sleeper_id],0)),"Undrafted"),"")</f>
        <v/>
      </c>
      <c r="L220" t="str">
        <f>IF(Draft2025[[#This Row],[KEEPER]]="K",Draft2025[[#This Row],[Last Contract]],IF(ISNA(VLOOKUP(Draft2025[[#This Row],[sleeper_id]],Rookies2025[player_id],1,FALSE)),"Auction","Rookie"))</f>
        <v>Auction</v>
      </c>
      <c r="M220">
        <f>2025-Draft2025[[#This Row],[Net Keeper Count]]</f>
        <v>2025</v>
      </c>
      <c r="N220">
        <f>IF(Draft2025[[#This Row],[KEEPER]]="K",1+_xlfn.IFNA(INDEX(Draft2024[Net Keeper Count],MATCH(Draft2025[[#This Row],[PLAYER]],Draft2024[PLAYER],0)),0),0)</f>
        <v>0</v>
      </c>
    </row>
    <row r="221" spans="4:14" x14ac:dyDescent="0.25">
      <c r="D221" t="s">
        <v>1055</v>
      </c>
      <c r="E221" t="s">
        <v>1552</v>
      </c>
      <c r="F221" t="s">
        <v>1551</v>
      </c>
      <c r="G221" t="s">
        <v>159</v>
      </c>
      <c r="H221" t="s">
        <v>64</v>
      </c>
      <c r="I221">
        <v>65</v>
      </c>
      <c r="J221" t="s">
        <v>30</v>
      </c>
      <c r="K221" t="str">
        <f>IF(Draft2025[[#This Row],[KEEPER]]="K",_xlfn.IFNA(INDEX(Draft2024[Current Contract],MATCH(Draft2025[[#This Row],[sleeper_id]],Draft2024[sleeper_id],0)),"Undrafted"),"")</f>
        <v/>
      </c>
      <c r="L221" t="str">
        <f>IF(Draft2025[[#This Row],[KEEPER]]="K",Draft2025[[#This Row],[Last Contract]],IF(ISNA(VLOOKUP(Draft2025[[#This Row],[sleeper_id]],Rookies2025[player_id],1,FALSE)),"Auction","Rookie"))</f>
        <v>Auction</v>
      </c>
      <c r="M221">
        <f>2025-Draft2025[[#This Row],[Net Keeper Count]]</f>
        <v>2025</v>
      </c>
      <c r="N221">
        <f>IF(Draft2025[[#This Row],[KEEPER]]="K",1+_xlfn.IFNA(INDEX(Draft2024[Net Keeper Count],MATCH(Draft2025[[#This Row],[PLAYER]],Draft2024[PLAYER],0)),0),0)</f>
        <v>0</v>
      </c>
    </row>
    <row r="222" spans="4:14" x14ac:dyDescent="0.25">
      <c r="D222" t="s">
        <v>1055</v>
      </c>
      <c r="E222" t="s">
        <v>1550</v>
      </c>
      <c r="F222" t="s">
        <v>1549</v>
      </c>
      <c r="G222" t="s">
        <v>72</v>
      </c>
      <c r="H222" t="s">
        <v>64</v>
      </c>
      <c r="I222">
        <v>4</v>
      </c>
      <c r="J222" t="s">
        <v>31</v>
      </c>
      <c r="K222" t="str">
        <f>IF(Draft2025[[#This Row],[KEEPER]]="K",_xlfn.IFNA(INDEX(Draft2024[Current Contract],MATCH(Draft2025[[#This Row],[sleeper_id]],Draft2024[sleeper_id],0)),"Undrafted"),"")</f>
        <v>Rookie</v>
      </c>
      <c r="L222" t="str">
        <f>IF(Draft2025[[#This Row],[KEEPER]]="K",Draft2025[[#This Row],[Last Contract]],IF(ISNA(VLOOKUP(Draft2025[[#This Row],[sleeper_id]],Rookies2025[player_id],1,FALSE)),"Auction","Rookie"))</f>
        <v>Rookie</v>
      </c>
      <c r="M222">
        <f>2025-Draft2025[[#This Row],[Net Keeper Count]]</f>
        <v>2024</v>
      </c>
      <c r="N222">
        <f>IF(Draft2025[[#This Row],[KEEPER]]="K",1+_xlfn.IFNA(INDEX(Draft2024[Net Keeper Count],MATCH(Draft2025[[#This Row],[PLAYER]],Draft2024[PLAYER],0)),0),0)</f>
        <v>1</v>
      </c>
    </row>
    <row r="223" spans="4:14" x14ac:dyDescent="0.25">
      <c r="D223" t="s">
        <v>1055</v>
      </c>
      <c r="E223" t="s">
        <v>1554</v>
      </c>
      <c r="F223" t="s">
        <v>1553</v>
      </c>
      <c r="G223" t="s">
        <v>2217</v>
      </c>
      <c r="H223" t="s">
        <v>126</v>
      </c>
      <c r="I223">
        <v>24</v>
      </c>
      <c r="J223" t="s">
        <v>31</v>
      </c>
      <c r="K223" t="str">
        <f>IF(Draft2025[[#This Row],[KEEPER]]="K",_xlfn.IFNA(INDEX(Draft2024[Current Contract],MATCH(Draft2025[[#This Row],[sleeper_id]],Draft2024[sleeper_id],0)),"Undrafted"),"")</f>
        <v>Rookie</v>
      </c>
      <c r="L223" t="str">
        <f>IF(Draft2025[[#This Row],[KEEPER]]="K",Draft2025[[#This Row],[Last Contract]],IF(ISNA(VLOOKUP(Draft2025[[#This Row],[sleeper_id]],Rookies2025[player_id],1,FALSE)),"Auction","Rookie"))</f>
        <v>Rookie</v>
      </c>
      <c r="M223">
        <f>2025-Draft2025[[#This Row],[Net Keeper Count]]</f>
        <v>2024</v>
      </c>
      <c r="N223">
        <f>IF(Draft2025[[#This Row],[KEEPER]]="K",1+_xlfn.IFNA(INDEX(Draft2024[Net Keeper Count],MATCH(Draft2025[[#This Row],[PLAYER]],Draft2024[PLAYER],0)),0),0)</f>
        <v>1</v>
      </c>
    </row>
    <row r="224" spans="4:14" x14ac:dyDescent="0.25">
      <c r="D224" t="s">
        <v>1055</v>
      </c>
      <c r="E224" t="s">
        <v>1560</v>
      </c>
      <c r="F224" t="s">
        <v>1559</v>
      </c>
      <c r="G224" t="s">
        <v>34</v>
      </c>
      <c r="H224" t="s">
        <v>29</v>
      </c>
      <c r="I224">
        <v>4</v>
      </c>
      <c r="J224" t="s">
        <v>31</v>
      </c>
      <c r="K224" t="str">
        <f>IF(Draft2025[[#This Row],[KEEPER]]="K",_xlfn.IFNA(INDEX(Draft2024[Current Contract],MATCH(Draft2025[[#This Row],[sleeper_id]],Draft2024[sleeper_id],0)),"Undrafted"),"")</f>
        <v>Rookie</v>
      </c>
      <c r="L224" t="str">
        <f>IF(Draft2025[[#This Row],[KEEPER]]="K",Draft2025[[#This Row],[Last Contract]],IF(ISNA(VLOOKUP(Draft2025[[#This Row],[sleeper_id]],Rookies2025[player_id],1,FALSE)),"Auction","Rookie"))</f>
        <v>Rookie</v>
      </c>
      <c r="M224">
        <f>2025-Draft2025[[#This Row],[Net Keeper Count]]</f>
        <v>2024</v>
      </c>
      <c r="N224">
        <f>IF(Draft2025[[#This Row],[KEEPER]]="K",1+_xlfn.IFNA(INDEX(Draft2024[Net Keeper Count],MATCH(Draft2025[[#This Row],[PLAYER]],Draft2024[PLAYER],0)),0),0)</f>
        <v>1</v>
      </c>
    </row>
    <row r="225" spans="4:14" x14ac:dyDescent="0.25">
      <c r="D225" t="s">
        <v>1055</v>
      </c>
      <c r="E225" t="s">
        <v>1566</v>
      </c>
      <c r="F225" t="s">
        <v>1565</v>
      </c>
      <c r="G225" t="s">
        <v>2209</v>
      </c>
      <c r="H225" t="s">
        <v>29</v>
      </c>
      <c r="I225">
        <v>4</v>
      </c>
      <c r="J225" t="s">
        <v>31</v>
      </c>
      <c r="K225" t="str">
        <f>IF(Draft2025[[#This Row],[KEEPER]]="K",_xlfn.IFNA(INDEX(Draft2024[Current Contract],MATCH(Draft2025[[#This Row],[sleeper_id]],Draft2024[sleeper_id],0)),"Undrafted"),"")</f>
        <v>Rookie</v>
      </c>
      <c r="L225" t="str">
        <f>IF(Draft2025[[#This Row],[KEEPER]]="K",Draft2025[[#This Row],[Last Contract]],IF(ISNA(VLOOKUP(Draft2025[[#This Row],[sleeper_id]],Rookies2025[player_id],1,FALSE)),"Auction","Rookie"))</f>
        <v>Rookie</v>
      </c>
      <c r="M225">
        <f>2025-Draft2025[[#This Row],[Net Keeper Count]]</f>
        <v>2024</v>
      </c>
      <c r="N225">
        <f>IF(Draft2025[[#This Row],[KEEPER]]="K",1+_xlfn.IFNA(INDEX(Draft2024[Net Keeper Count],MATCH(Draft2025[[#This Row],[PLAYER]],Draft2024[PLAYER],0)),0),0)</f>
        <v>1</v>
      </c>
    </row>
    <row r="226" spans="4:14" x14ac:dyDescent="0.25">
      <c r="D226" t="s">
        <v>1055</v>
      </c>
      <c r="E226" t="s">
        <v>1568</v>
      </c>
      <c r="F226" t="s">
        <v>1567</v>
      </c>
      <c r="G226" t="s">
        <v>2231</v>
      </c>
      <c r="H226" t="s">
        <v>102</v>
      </c>
      <c r="I226">
        <v>76</v>
      </c>
      <c r="J226" t="s">
        <v>31</v>
      </c>
      <c r="K226" t="str">
        <f>IF(Draft2025[[#This Row],[KEEPER]]="K",_xlfn.IFNA(INDEX(Draft2024[Current Contract],MATCH(Draft2025[[#This Row],[sleeper_id]],Draft2024[sleeper_id],0)),"Undrafted"),"")</f>
        <v>Rookie</v>
      </c>
      <c r="L226" t="str">
        <f>IF(Draft2025[[#This Row],[KEEPER]]="K",Draft2025[[#This Row],[Last Contract]],IF(ISNA(VLOOKUP(Draft2025[[#This Row],[sleeper_id]],Rookies2025[player_id],1,FALSE)),"Auction","Rookie"))</f>
        <v>Rookie</v>
      </c>
      <c r="M226">
        <f>2025-Draft2025[[#This Row],[Net Keeper Count]]</f>
        <v>2021</v>
      </c>
      <c r="N226">
        <f>IF(Draft2025[[#This Row],[KEEPER]]="K",1+_xlfn.IFNA(INDEX(Draft2024[Net Keeper Count],MATCH(Draft2025[[#This Row],[PLAYER]],Draft2024[PLAYER],0)),0),0)</f>
        <v>4</v>
      </c>
    </row>
    <row r="227" spans="4:14" x14ac:dyDescent="0.25">
      <c r="D227" t="s">
        <v>1055</v>
      </c>
      <c r="E227" t="s">
        <v>1570</v>
      </c>
      <c r="F227" t="s">
        <v>1569</v>
      </c>
      <c r="G227" t="s">
        <v>2210</v>
      </c>
      <c r="H227" t="s">
        <v>64</v>
      </c>
      <c r="I227">
        <v>4</v>
      </c>
      <c r="J227" t="s">
        <v>31</v>
      </c>
      <c r="K227" t="str">
        <f>IF(Draft2025[[#This Row],[KEEPER]]="K",_xlfn.IFNA(INDEX(Draft2024[Current Contract],MATCH(Draft2025[[#This Row],[sleeper_id]],Draft2024[sleeper_id],0)),"Undrafted"),"")</f>
        <v>Rookie</v>
      </c>
      <c r="L227" t="str">
        <f>IF(Draft2025[[#This Row],[KEEPER]]="K",Draft2025[[#This Row],[Last Contract]],IF(ISNA(VLOOKUP(Draft2025[[#This Row],[sleeper_id]],Rookies2025[player_id],1,FALSE)),"Auction","Rookie"))</f>
        <v>Rookie</v>
      </c>
      <c r="M227">
        <f>2025-Draft2025[[#This Row],[Net Keeper Count]]</f>
        <v>2024</v>
      </c>
      <c r="N227">
        <f>IF(Draft2025[[#This Row],[KEEPER]]="K",1+_xlfn.IFNA(INDEX(Draft2024[Net Keeper Count],MATCH(Draft2025[[#This Row],[PLAYER]],Draft2024[PLAYER],0)),0),0)</f>
        <v>1</v>
      </c>
    </row>
    <row r="228" spans="4:14" x14ac:dyDescent="0.25">
      <c r="D228" t="s">
        <v>1055</v>
      </c>
      <c r="E228" t="s">
        <v>1572</v>
      </c>
      <c r="F228" t="s">
        <v>1571</v>
      </c>
      <c r="G228" t="s">
        <v>2209</v>
      </c>
      <c r="H228" t="s">
        <v>102</v>
      </c>
      <c r="I228">
        <v>5</v>
      </c>
      <c r="J228" t="s">
        <v>31</v>
      </c>
      <c r="K228" t="str">
        <f>IF(Draft2025[[#This Row],[KEEPER]]="K",_xlfn.IFNA(INDEX(Draft2024[Current Contract],MATCH(Draft2025[[#This Row],[sleeper_id]],Draft2024[sleeper_id],0)),"Undrafted"),"")</f>
        <v>Rookie</v>
      </c>
      <c r="L228" t="str">
        <f>IF(Draft2025[[#This Row],[KEEPER]]="K",Draft2025[[#This Row],[Last Contract]],IF(ISNA(VLOOKUP(Draft2025[[#This Row],[sleeper_id]],Rookies2025[player_id],1,FALSE)),"Auction","Rookie"))</f>
        <v>Rookie</v>
      </c>
      <c r="M228">
        <f>2025-Draft2025[[#This Row],[Net Keeper Count]]</f>
        <v>2023</v>
      </c>
      <c r="N228">
        <f>IF(Draft2025[[#This Row],[KEEPER]]="K",1+_xlfn.IFNA(INDEX(Draft2024[Net Keeper Count],MATCH(Draft2025[[#This Row],[PLAYER]],Draft2024[PLAYER],0)),0),0)</f>
        <v>2</v>
      </c>
    </row>
    <row r="229" spans="4:14" x14ac:dyDescent="0.25">
      <c r="D229" t="s">
        <v>1055</v>
      </c>
      <c r="E229" t="s">
        <v>1576</v>
      </c>
      <c r="F229" t="s">
        <v>1575</v>
      </c>
      <c r="G229" t="s">
        <v>2233</v>
      </c>
      <c r="H229" t="s">
        <v>102</v>
      </c>
      <c r="I229">
        <v>5</v>
      </c>
      <c r="J229" t="s">
        <v>31</v>
      </c>
      <c r="K229" t="str">
        <f>IF(Draft2025[[#This Row],[KEEPER]]="K",_xlfn.IFNA(INDEX(Draft2024[Current Contract],MATCH(Draft2025[[#This Row],[sleeper_id]],Draft2024[sleeper_id],0)),"Undrafted"),"")</f>
        <v>Rookie</v>
      </c>
      <c r="L229" t="str">
        <f>IF(Draft2025[[#This Row],[KEEPER]]="K",Draft2025[[#This Row],[Last Contract]],IF(ISNA(VLOOKUP(Draft2025[[#This Row],[sleeper_id]],Rookies2025[player_id],1,FALSE)),"Auction","Rookie"))</f>
        <v>Rookie</v>
      </c>
      <c r="M229">
        <f>2025-Draft2025[[#This Row],[Net Keeper Count]]</f>
        <v>2024</v>
      </c>
      <c r="N229">
        <f>IF(Draft2025[[#This Row],[KEEPER]]="K",1+_xlfn.IFNA(INDEX(Draft2024[Net Keeper Count],MATCH(Draft2025[[#This Row],[PLAYER]],Draft2024[PLAYER],0)),0),0)</f>
        <v>1</v>
      </c>
    </row>
    <row r="230" spans="4:14" x14ac:dyDescent="0.25">
      <c r="D230" t="s">
        <v>1055</v>
      </c>
      <c r="E230" t="s">
        <v>1580</v>
      </c>
      <c r="F230" t="s">
        <v>1579</v>
      </c>
      <c r="G230" t="s">
        <v>92</v>
      </c>
      <c r="H230" t="s">
        <v>102</v>
      </c>
      <c r="I230">
        <v>18</v>
      </c>
      <c r="J230" t="s">
        <v>31</v>
      </c>
      <c r="K230" t="str">
        <f>IF(Draft2025[[#This Row],[KEEPER]]="K",_xlfn.IFNA(INDEX(Draft2024[Current Contract],MATCH(Draft2025[[#This Row],[sleeper_id]],Draft2024[sleeper_id],0)),"Undrafted"),"")</f>
        <v>Rookie</v>
      </c>
      <c r="L230" t="str">
        <f>IF(Draft2025[[#This Row],[KEEPER]]="K",Draft2025[[#This Row],[Last Contract]],IF(ISNA(VLOOKUP(Draft2025[[#This Row],[sleeper_id]],Rookies2025[player_id],1,FALSE)),"Auction","Rookie"))</f>
        <v>Rookie</v>
      </c>
      <c r="M230">
        <f>2025-Draft2025[[#This Row],[Net Keeper Count]]</f>
        <v>2024</v>
      </c>
      <c r="N230">
        <f>IF(Draft2025[[#This Row],[KEEPER]]="K",1+_xlfn.IFNA(INDEX(Draft2024[Net Keeper Count],MATCH(Draft2025[[#This Row],[PLAYER]],Draft2024[PLAYER],0)),0),0)</f>
        <v>1</v>
      </c>
    </row>
    <row r="231" spans="4:14" x14ac:dyDescent="0.25">
      <c r="D231" t="s">
        <v>1055</v>
      </c>
      <c r="E231" t="s">
        <v>1582</v>
      </c>
      <c r="F231" t="s">
        <v>1581</v>
      </c>
      <c r="G231" t="s">
        <v>28</v>
      </c>
      <c r="H231" t="s">
        <v>64</v>
      </c>
      <c r="I231">
        <v>4</v>
      </c>
      <c r="J231" t="s">
        <v>31</v>
      </c>
      <c r="K231" t="str">
        <f>IF(Draft2025[[#This Row],[KEEPER]]="K",_xlfn.IFNA(INDEX(Draft2024[Current Contract],MATCH(Draft2025[[#This Row],[sleeper_id]],Draft2024[sleeper_id],0)),"Undrafted"),"")</f>
        <v>Rookie</v>
      </c>
      <c r="L231" t="str">
        <f>IF(Draft2025[[#This Row],[KEEPER]]="K",Draft2025[[#This Row],[Last Contract]],IF(ISNA(VLOOKUP(Draft2025[[#This Row],[sleeper_id]],Rookies2025[player_id],1,FALSE)),"Auction","Rookie"))</f>
        <v>Rookie</v>
      </c>
      <c r="M231">
        <f>2025-Draft2025[[#This Row],[Net Keeper Count]]</f>
        <v>2024</v>
      </c>
      <c r="N231">
        <f>IF(Draft2025[[#This Row],[KEEPER]]="K",1+_xlfn.IFNA(INDEX(Draft2024[Net Keeper Count],MATCH(Draft2025[[#This Row],[PLAYER]],Draft2024[PLAYER],0)),0),0)</f>
        <v>1</v>
      </c>
    </row>
    <row r="232" spans="4:14" x14ac:dyDescent="0.25">
      <c r="D232" t="s">
        <v>1055</v>
      </c>
      <c r="E232" t="s">
        <v>1584</v>
      </c>
      <c r="F232" t="s">
        <v>1583</v>
      </c>
      <c r="G232" t="s">
        <v>2244</v>
      </c>
      <c r="H232" t="s">
        <v>29</v>
      </c>
      <c r="I232">
        <v>1</v>
      </c>
      <c r="J232" t="s">
        <v>31</v>
      </c>
      <c r="K232" t="str">
        <f>IF(Draft2025[[#This Row],[KEEPER]]="K",_xlfn.IFNA(INDEX(Draft2024[Current Contract],MATCH(Draft2025[[#This Row],[sleeper_id]],Draft2024[sleeper_id],0)),"Undrafted"),"")</f>
        <v>Rookie</v>
      </c>
      <c r="L232" t="str">
        <f>IF(Draft2025[[#This Row],[KEEPER]]="K",Draft2025[[#This Row],[Last Contract]],IF(ISNA(VLOOKUP(Draft2025[[#This Row],[sleeper_id]],Rookies2025[player_id],1,FALSE)),"Auction","Rookie"))</f>
        <v>Rookie</v>
      </c>
      <c r="M232">
        <f>2025-Draft2025[[#This Row],[Net Keeper Count]]</f>
        <v>2024</v>
      </c>
      <c r="N232">
        <f>IF(Draft2025[[#This Row],[KEEPER]]="K",1+_xlfn.IFNA(INDEX(Draft2024[Net Keeper Count],MATCH(Draft2025[[#This Row],[PLAYER]],Draft2024[PLAYER],0)),0),0)</f>
        <v>1</v>
      </c>
    </row>
    <row r="233" spans="4:14" x14ac:dyDescent="0.25">
      <c r="D233" t="s">
        <v>1055</v>
      </c>
      <c r="E233" t="s">
        <v>1590</v>
      </c>
      <c r="F233" t="s">
        <v>1589</v>
      </c>
      <c r="G233" t="s">
        <v>62</v>
      </c>
      <c r="H233" t="s">
        <v>102</v>
      </c>
      <c r="I233">
        <v>11</v>
      </c>
      <c r="J233" t="s">
        <v>31</v>
      </c>
      <c r="K233" t="str">
        <f>IF(Draft2025[[#This Row],[KEEPER]]="K",_xlfn.IFNA(INDEX(Draft2024[Current Contract],MATCH(Draft2025[[#This Row],[sleeper_id]],Draft2024[sleeper_id],0)),"Undrafted"),"")</f>
        <v>Rookie</v>
      </c>
      <c r="L233" t="str">
        <f>IF(Draft2025[[#This Row],[KEEPER]]="K",Draft2025[[#This Row],[Last Contract]],IF(ISNA(VLOOKUP(Draft2025[[#This Row],[sleeper_id]],Rookies2025[player_id],1,FALSE)),"Auction","Rookie"))</f>
        <v>Rookie</v>
      </c>
      <c r="M233">
        <f>2025-Draft2025[[#This Row],[Net Keeper Count]]</f>
        <v>2024</v>
      </c>
      <c r="N233">
        <f>IF(Draft2025[[#This Row],[KEEPER]]="K",1+_xlfn.IFNA(INDEX(Draft2024[Net Keeper Count],MATCH(Draft2025[[#This Row],[PLAYER]],Draft2024[PLAYER],0)),0),0)</f>
        <v>1</v>
      </c>
    </row>
    <row r="234" spans="4:14" x14ac:dyDescent="0.25">
      <c r="D234" t="s">
        <v>1055</v>
      </c>
      <c r="E234" t="s">
        <v>1558</v>
      </c>
      <c r="F234" t="s">
        <v>1557</v>
      </c>
      <c r="G234" t="s">
        <v>28</v>
      </c>
      <c r="H234" t="s">
        <v>102</v>
      </c>
      <c r="I234">
        <v>1</v>
      </c>
      <c r="J234" t="s">
        <v>31</v>
      </c>
      <c r="K234" t="str">
        <f>IF(Draft2025[[#This Row],[KEEPER]]="K",_xlfn.IFNA(INDEX(Draft2024[Current Contract],MATCH(Draft2025[[#This Row],[sleeper_id]],Draft2024[sleeper_id],0)),"Undrafted"),"")</f>
        <v>Undrafted</v>
      </c>
      <c r="L234" t="str">
        <f>IF(Draft2025[[#This Row],[KEEPER]]="K",Draft2025[[#This Row],[Last Contract]],IF(ISNA(VLOOKUP(Draft2025[[#This Row],[sleeper_id]],Rookies2025[player_id],1,FALSE)),"Auction","Rookie"))</f>
        <v>Undrafted</v>
      </c>
      <c r="M234">
        <f>2025-Draft2025[[#This Row],[Net Keeper Count]]</f>
        <v>2023</v>
      </c>
      <c r="N234">
        <f>IF(Draft2025[[#This Row],[KEEPER]]="K",1+_xlfn.IFNA(INDEX(Draft2024[Net Keeper Count],MATCH(Draft2025[[#This Row],[PLAYER]],Draft2024[PLAYER],0)),0),0)</f>
        <v>2</v>
      </c>
    </row>
    <row r="235" spans="4:14" x14ac:dyDescent="0.25">
      <c r="D235" t="s">
        <v>1055</v>
      </c>
      <c r="E235" t="s">
        <v>1546</v>
      </c>
      <c r="F235" t="s">
        <v>1545</v>
      </c>
      <c r="G235" t="s">
        <v>2217</v>
      </c>
      <c r="H235" t="s">
        <v>64</v>
      </c>
      <c r="I235">
        <v>6</v>
      </c>
      <c r="J235" t="s">
        <v>19</v>
      </c>
      <c r="K235" t="str">
        <f>IF(Draft2025[[#This Row],[KEEPER]]="K",_xlfn.IFNA(INDEX(Draft2024[Current Contract],MATCH(Draft2025[[#This Row],[sleeper_id]],Draft2024[sleeper_id],0)),"Undrafted"),"")</f>
        <v/>
      </c>
      <c r="L235" t="str">
        <f>IF(Draft2025[[#This Row],[KEEPER]]="K",Draft2025[[#This Row],[Last Contract]],IF(ISNA(VLOOKUP(Draft2025[[#This Row],[sleeper_id]],Rookies2025[player_id],1,FALSE)),"Auction","Rookie"))</f>
        <v>Rookie</v>
      </c>
      <c r="M235">
        <f>2025-Draft2025[[#This Row],[Net Keeper Count]]</f>
        <v>2025</v>
      </c>
      <c r="N235">
        <f>IF(Draft2025[[#This Row],[KEEPER]]="K",1+_xlfn.IFNA(INDEX(Draft2024[Net Keeper Count],MATCH(Draft2025[[#This Row],[PLAYER]],Draft2024[PLAYER],0)),0),0)</f>
        <v>0</v>
      </c>
    </row>
    <row r="236" spans="4:14" x14ac:dyDescent="0.25">
      <c r="D236" t="s">
        <v>1055</v>
      </c>
      <c r="E236" t="s">
        <v>1548</v>
      </c>
      <c r="F236" t="s">
        <v>1547</v>
      </c>
      <c r="G236" t="s">
        <v>2322</v>
      </c>
      <c r="H236" t="s">
        <v>64</v>
      </c>
      <c r="I236">
        <v>3</v>
      </c>
      <c r="J236" t="s">
        <v>19</v>
      </c>
      <c r="K236" t="str">
        <f>IF(Draft2025[[#This Row],[KEEPER]]="K",_xlfn.IFNA(INDEX(Draft2024[Current Contract],MATCH(Draft2025[[#This Row],[sleeper_id]],Draft2024[sleeper_id],0)),"Undrafted"),"")</f>
        <v/>
      </c>
      <c r="L236" t="str">
        <f>IF(Draft2025[[#This Row],[KEEPER]]="K",Draft2025[[#This Row],[Last Contract]],IF(ISNA(VLOOKUP(Draft2025[[#This Row],[sleeper_id]],Rookies2025[player_id],1,FALSE)),"Auction","Rookie"))</f>
        <v>Rookie</v>
      </c>
      <c r="M236">
        <f>2025-Draft2025[[#This Row],[Net Keeper Count]]</f>
        <v>2025</v>
      </c>
      <c r="N236">
        <f>IF(Draft2025[[#This Row],[KEEPER]]="K",1+_xlfn.IFNA(INDEX(Draft2024[Net Keeper Count],MATCH(Draft2025[[#This Row],[PLAYER]],Draft2024[PLAYER],0)),0),0)</f>
        <v>0</v>
      </c>
    </row>
    <row r="237" spans="4:14" x14ac:dyDescent="0.25">
      <c r="D237" t="s">
        <v>1055</v>
      </c>
      <c r="E237" t="s">
        <v>1556</v>
      </c>
      <c r="F237" t="s">
        <v>1555</v>
      </c>
      <c r="G237" t="s">
        <v>2217</v>
      </c>
      <c r="H237" t="s">
        <v>102</v>
      </c>
      <c r="I237">
        <v>3</v>
      </c>
      <c r="J237" t="s">
        <v>19</v>
      </c>
      <c r="K237" t="str">
        <f>IF(Draft2025[[#This Row],[KEEPER]]="K",_xlfn.IFNA(INDEX(Draft2024[Current Contract],MATCH(Draft2025[[#This Row],[sleeper_id]],Draft2024[sleeper_id],0)),"Undrafted"),"")</f>
        <v/>
      </c>
      <c r="L237" t="str">
        <f>IF(Draft2025[[#This Row],[KEEPER]]="K",Draft2025[[#This Row],[Last Contract]],IF(ISNA(VLOOKUP(Draft2025[[#This Row],[sleeper_id]],Rookies2025[player_id],1,FALSE)),"Auction","Rookie"))</f>
        <v>Rookie</v>
      </c>
      <c r="M237">
        <f>2025-Draft2025[[#This Row],[Net Keeper Count]]</f>
        <v>2025</v>
      </c>
      <c r="N237">
        <f>IF(Draft2025[[#This Row],[KEEPER]]="K",1+_xlfn.IFNA(INDEX(Draft2024[Net Keeper Count],MATCH(Draft2025[[#This Row],[PLAYER]],Draft2024[PLAYER],0)),0),0)</f>
        <v>0</v>
      </c>
    </row>
    <row r="238" spans="4:14" x14ac:dyDescent="0.25">
      <c r="D238" t="s">
        <v>1055</v>
      </c>
      <c r="E238" t="s">
        <v>1562</v>
      </c>
      <c r="F238" t="s">
        <v>1561</v>
      </c>
      <c r="G238" t="s">
        <v>2268</v>
      </c>
      <c r="H238" t="s">
        <v>64</v>
      </c>
      <c r="I238">
        <v>3</v>
      </c>
      <c r="J238" t="s">
        <v>19</v>
      </c>
      <c r="K238" t="str">
        <f>IF(Draft2025[[#This Row],[KEEPER]]="K",_xlfn.IFNA(INDEX(Draft2024[Current Contract],MATCH(Draft2025[[#This Row],[sleeper_id]],Draft2024[sleeper_id],0)),"Undrafted"),"")</f>
        <v/>
      </c>
      <c r="L238" t="str">
        <f>IF(Draft2025[[#This Row],[KEEPER]]="K",Draft2025[[#This Row],[Last Contract]],IF(ISNA(VLOOKUP(Draft2025[[#This Row],[sleeper_id]],Rookies2025[player_id],1,FALSE)),"Auction","Rookie"))</f>
        <v>Rookie</v>
      </c>
      <c r="M238">
        <f>2025-Draft2025[[#This Row],[Net Keeper Count]]</f>
        <v>2025</v>
      </c>
      <c r="N238">
        <f>IF(Draft2025[[#This Row],[KEEPER]]="K",1+_xlfn.IFNA(INDEX(Draft2024[Net Keeper Count],MATCH(Draft2025[[#This Row],[PLAYER]],Draft2024[PLAYER],0)),0),0)</f>
        <v>0</v>
      </c>
    </row>
    <row r="239" spans="4:14" x14ac:dyDescent="0.25">
      <c r="D239" t="s">
        <v>1055</v>
      </c>
      <c r="E239" t="s">
        <v>1564</v>
      </c>
      <c r="F239" t="s">
        <v>1563</v>
      </c>
      <c r="G239" t="s">
        <v>94</v>
      </c>
      <c r="H239" t="s">
        <v>102</v>
      </c>
      <c r="I239">
        <v>4</v>
      </c>
      <c r="J239" t="s">
        <v>19</v>
      </c>
      <c r="K239" t="str">
        <f>IF(Draft2025[[#This Row],[KEEPER]]="K",_xlfn.IFNA(INDEX(Draft2024[Current Contract],MATCH(Draft2025[[#This Row],[sleeper_id]],Draft2024[sleeper_id],0)),"Undrafted"),"")</f>
        <v/>
      </c>
      <c r="L239" t="str">
        <f>IF(Draft2025[[#This Row],[KEEPER]]="K",Draft2025[[#This Row],[Last Contract]],IF(ISNA(VLOOKUP(Draft2025[[#This Row],[sleeper_id]],Rookies2025[player_id],1,FALSE)),"Auction","Rookie"))</f>
        <v>Rookie</v>
      </c>
      <c r="M239">
        <f>2025-Draft2025[[#This Row],[Net Keeper Count]]</f>
        <v>2025</v>
      </c>
      <c r="N239">
        <f>IF(Draft2025[[#This Row],[KEEPER]]="K",1+_xlfn.IFNA(INDEX(Draft2024[Net Keeper Count],MATCH(Draft2025[[#This Row],[PLAYER]],Draft2024[PLAYER],0)),0),0)</f>
        <v>0</v>
      </c>
    </row>
    <row r="240" spans="4:14" x14ac:dyDescent="0.25">
      <c r="D240" t="s">
        <v>1055</v>
      </c>
      <c r="E240" t="s">
        <v>1578</v>
      </c>
      <c r="F240" t="s">
        <v>1577</v>
      </c>
      <c r="G240" t="s">
        <v>2229</v>
      </c>
      <c r="H240" t="s">
        <v>102</v>
      </c>
      <c r="I240">
        <v>4</v>
      </c>
      <c r="J240" t="s">
        <v>19</v>
      </c>
      <c r="K240" t="str">
        <f>IF(Draft2025[[#This Row],[KEEPER]]="K",_xlfn.IFNA(INDEX(Draft2024[Current Contract],MATCH(Draft2025[[#This Row],[sleeper_id]],Draft2024[sleeper_id],0)),"Undrafted"),"")</f>
        <v/>
      </c>
      <c r="L240" t="str">
        <f>IF(Draft2025[[#This Row],[KEEPER]]="K",Draft2025[[#This Row],[Last Contract]],IF(ISNA(VLOOKUP(Draft2025[[#This Row],[sleeper_id]],Rookies2025[player_id],1,FALSE)),"Auction","Rookie"))</f>
        <v>Rookie</v>
      </c>
      <c r="M240">
        <f>2025-Draft2025[[#This Row],[Net Keeper Count]]</f>
        <v>2025</v>
      </c>
      <c r="N240">
        <f>IF(Draft2025[[#This Row],[KEEPER]]="K",1+_xlfn.IFNA(INDEX(Draft2024[Net Keeper Count],MATCH(Draft2025[[#This Row],[PLAYER]],Draft2024[PLAYER],0)),0),0)</f>
        <v>0</v>
      </c>
    </row>
    <row r="241" spans="4:14" x14ac:dyDescent="0.25">
      <c r="D241" t="s">
        <v>1055</v>
      </c>
      <c r="E241" t="s">
        <v>1586</v>
      </c>
      <c r="F241" t="s">
        <v>1585</v>
      </c>
      <c r="G241" t="s">
        <v>2224</v>
      </c>
      <c r="H241" t="s">
        <v>102</v>
      </c>
      <c r="I241">
        <v>6</v>
      </c>
      <c r="J241" t="s">
        <v>19</v>
      </c>
      <c r="K241" t="str">
        <f>IF(Draft2025[[#This Row],[KEEPER]]="K",_xlfn.IFNA(INDEX(Draft2024[Current Contract],MATCH(Draft2025[[#This Row],[sleeper_id]],Draft2024[sleeper_id],0)),"Undrafted"),"")</f>
        <v/>
      </c>
      <c r="L241" t="str">
        <f>IF(Draft2025[[#This Row],[KEEPER]]="K",Draft2025[[#This Row],[Last Contract]],IF(ISNA(VLOOKUP(Draft2025[[#This Row],[sleeper_id]],Rookies2025[player_id],1,FALSE)),"Auction","Rookie"))</f>
        <v>Rookie</v>
      </c>
      <c r="M241">
        <f>2025-Draft2025[[#This Row],[Net Keeper Count]]</f>
        <v>2025</v>
      </c>
      <c r="N241">
        <f>IF(Draft2025[[#This Row],[KEEPER]]="K",1+_xlfn.IFNA(INDEX(Draft2024[Net Keeper Count],MATCH(Draft2025[[#This Row],[PLAYER]],Draft2024[PLAYER],0)),0),0)</f>
        <v>0</v>
      </c>
    </row>
    <row r="242" spans="4:14" x14ac:dyDescent="0.25">
      <c r="D242" t="s">
        <v>1055</v>
      </c>
      <c r="E242" t="s">
        <v>1588</v>
      </c>
      <c r="F242" t="s">
        <v>1587</v>
      </c>
      <c r="G242" t="s">
        <v>34</v>
      </c>
      <c r="H242" t="s">
        <v>64</v>
      </c>
      <c r="I242">
        <v>6</v>
      </c>
      <c r="J242" t="s">
        <v>19</v>
      </c>
      <c r="K242" t="str">
        <f>IF(Draft2025[[#This Row],[KEEPER]]="K",_xlfn.IFNA(INDEX(Draft2024[Current Contract],MATCH(Draft2025[[#This Row],[sleeper_id]],Draft2024[sleeper_id],0)),"Undrafted"),"")</f>
        <v/>
      </c>
      <c r="L242" t="str">
        <f>IF(Draft2025[[#This Row],[KEEPER]]="K",Draft2025[[#This Row],[Last Contract]],IF(ISNA(VLOOKUP(Draft2025[[#This Row],[sleeper_id]],Rookies2025[player_id],1,FALSE)),"Auction","Rookie"))</f>
        <v>Rookie</v>
      </c>
      <c r="M242">
        <f>2025-Draft2025[[#This Row],[Net Keeper Count]]</f>
        <v>2025</v>
      </c>
      <c r="N242">
        <f>IF(Draft2025[[#This Row],[KEEPER]]="K",1+_xlfn.IFNA(INDEX(Draft2024[Net Keeper Count],MATCH(Draft2025[[#This Row],[PLAYER]],Draft2024[PLAYER],0)),0),0)</f>
        <v>0</v>
      </c>
    </row>
  </sheetData>
  <pageMargins left="0.7" right="0.7" top="0.75" bottom="0.75" header="0.3" footer="0.3"/>
  <pageSetup orientation="portrait" r:id="rId1"/>
  <legacyDrawing r:id="rId2"/>
  <tableParts count="2">
    <tablePart r:id="rId3"/>
    <tablePart r:id="rId4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10E2-6A7D-4B43-BE46-AA3B80991A0A}">
  <dimension ref="C2:W242"/>
  <sheetViews>
    <sheetView topLeftCell="A197" workbookViewId="0">
      <selection activeCell="J212" sqref="J212"/>
    </sheetView>
  </sheetViews>
  <sheetFormatPr defaultColWidth="8.85546875" defaultRowHeight="15" x14ac:dyDescent="0.25"/>
  <cols>
    <col min="4" max="4" width="26.42578125" customWidth="1"/>
    <col min="5" max="5" width="24.28515625" bestFit="1" customWidth="1"/>
    <col min="6" max="6" width="12.5703125" customWidth="1"/>
    <col min="10" max="10" width="11.5703125" customWidth="1"/>
    <col min="11" max="11" width="15.5703125" customWidth="1"/>
    <col min="12" max="12" width="19.5703125" customWidth="1"/>
    <col min="13" max="13" width="16.5703125" customWidth="1"/>
    <col min="14" max="14" width="23.85546875" customWidth="1"/>
    <col min="17" max="17" width="6.140625" bestFit="1" customWidth="1"/>
    <col min="18" max="18" width="16.28515625" bestFit="1" customWidth="1"/>
    <col min="19" max="19" width="3" bestFit="1" customWidth="1"/>
    <col min="20" max="20" width="17.5703125" bestFit="1" customWidth="1"/>
    <col min="21" max="21" width="23" customWidth="1"/>
  </cols>
  <sheetData>
    <row r="2" spans="3:23" x14ac:dyDescent="0.25">
      <c r="C2" t="s">
        <v>5129</v>
      </c>
      <c r="D2" t="s">
        <v>1064</v>
      </c>
      <c r="E2" t="s">
        <v>1</v>
      </c>
      <c r="F2" t="s">
        <v>2558</v>
      </c>
      <c r="G2" t="s">
        <v>2</v>
      </c>
      <c r="H2" t="s">
        <v>3</v>
      </c>
      <c r="I2" t="s">
        <v>5130</v>
      </c>
      <c r="J2" t="s">
        <v>5131</v>
      </c>
      <c r="K2" t="s">
        <v>5132</v>
      </c>
      <c r="L2" t="s">
        <v>5133</v>
      </c>
      <c r="M2" t="s">
        <v>1070</v>
      </c>
      <c r="N2" t="s">
        <v>1077</v>
      </c>
    </row>
    <row r="3" spans="3:23" x14ac:dyDescent="0.25">
      <c r="D3" t="s">
        <v>1046</v>
      </c>
      <c r="E3" t="s">
        <v>1454</v>
      </c>
      <c r="F3" t="s">
        <v>1453</v>
      </c>
      <c r="G3" t="s">
        <v>94</v>
      </c>
      <c r="H3" t="s">
        <v>126</v>
      </c>
      <c r="I3">
        <v>1</v>
      </c>
      <c r="J3" t="s">
        <v>31</v>
      </c>
      <c r="K3" t="str">
        <f>IF(Draft2024[[#This Row],[KEEPER]]="K",_xlfn.IFNA(INDEX(Draft2023[Current Contract],MATCH(Draft2024[[#This Row],[sleeper_id]],Draft2023[sleeper_id],0)),"Undrafted"),"")</f>
        <v>Rookie</v>
      </c>
      <c r="L3" t="str">
        <f>IF(Draft2024[[#This Row],[KEEPER]]="K",Draft2024[[#This Row],[Last Contract]],IF(ISNA(VLOOKUP(Draft2024[[#This Row],[sleeper_id]],Rookies2024[player_id],1,FALSE)),"Auction","Rookie"))</f>
        <v>Rookie</v>
      </c>
      <c r="M3">
        <f>2024-Draft2024[[#This Row],[Net Keeper Count]]</f>
        <v>2022</v>
      </c>
      <c r="N3">
        <f>IF(Draft2024[[#This Row],[KEEPER]]="K",1+_xlfn.IFNA(INDEX(Draft2023[Net Keeper Count],MATCH(Draft2024[[#This Row],[PLAYER]],Draft2023[PLAYER],0)),0),0)</f>
        <v>2</v>
      </c>
    </row>
    <row r="4" spans="3:23" x14ac:dyDescent="0.25">
      <c r="D4" t="s">
        <v>1046</v>
      </c>
      <c r="E4" t="s">
        <v>280</v>
      </c>
      <c r="F4" t="s">
        <v>2569</v>
      </c>
      <c r="G4" t="s">
        <v>94</v>
      </c>
      <c r="H4" t="s">
        <v>102</v>
      </c>
      <c r="I4">
        <v>13</v>
      </c>
      <c r="J4" t="s">
        <v>31</v>
      </c>
      <c r="K4" t="str">
        <f>IF(Draft2024[[#This Row],[KEEPER]]="K",_xlfn.IFNA(INDEX(Draft2023[Current Contract],MATCH(Draft2024[[#This Row],[sleeper_id]],Draft2023[sleeper_id],0)),"Undrafted"),"")</f>
        <v>Auction</v>
      </c>
      <c r="L4" t="str">
        <f>IF(Draft2024[[#This Row],[KEEPER]]="K",Draft2024[[#This Row],[Last Contract]],IF(ISNA(VLOOKUP(Draft2024[[#This Row],[sleeper_id]],Rookies2024[player_id],1,FALSE)),"Auction","Rookie"))</f>
        <v>Auction</v>
      </c>
      <c r="M4">
        <f>2024-Draft2024[[#This Row],[Net Keeper Count]]</f>
        <v>2023</v>
      </c>
      <c r="N4">
        <f>IF(Draft2024[[#This Row],[KEEPER]]="K",1+_xlfn.IFNA(INDEX(Draft2023[Net Keeper Count],MATCH(Draft2024[[#This Row],[PLAYER]],Draft2023[PLAYER],0)),0),0)</f>
        <v>1</v>
      </c>
    </row>
    <row r="5" spans="3:23" x14ac:dyDescent="0.25">
      <c r="D5" t="s">
        <v>1046</v>
      </c>
      <c r="E5" t="s">
        <v>1462</v>
      </c>
      <c r="F5" t="s">
        <v>1461</v>
      </c>
      <c r="G5" t="s">
        <v>28</v>
      </c>
      <c r="H5" t="s">
        <v>102</v>
      </c>
      <c r="I5">
        <v>10</v>
      </c>
      <c r="J5" t="s">
        <v>31</v>
      </c>
      <c r="K5" t="str">
        <f>IF(Draft2024[[#This Row],[KEEPER]]="K",_xlfn.IFNA(INDEX(Draft2023[Current Contract],MATCH(Draft2024[[#This Row],[sleeper_id]],Draft2023[sleeper_id],0)),"Undrafted"),"")</f>
        <v>Rookie</v>
      </c>
      <c r="L5" t="str">
        <f>IF(Draft2024[[#This Row],[KEEPER]]="K",Draft2024[[#This Row],[Last Contract]],IF(ISNA(VLOOKUP(Draft2024[[#This Row],[sleeper_id]],Rookies2024[player_id],1,FALSE)),"Auction","Rookie"))</f>
        <v>Rookie</v>
      </c>
      <c r="M5">
        <f>2024-Draft2024[[#This Row],[Net Keeper Count]]</f>
        <v>2022</v>
      </c>
      <c r="N5">
        <f>IF(Draft2024[[#This Row],[KEEPER]]="K",1+_xlfn.IFNA(INDEX(Draft2023[Net Keeper Count],MATCH(Draft2024[[#This Row],[PLAYER]],Draft2023[PLAYER],0)),0),0)</f>
        <v>2</v>
      </c>
    </row>
    <row r="6" spans="3:23" x14ac:dyDescent="0.25">
      <c r="D6" t="s">
        <v>1046</v>
      </c>
      <c r="E6" t="s">
        <v>318</v>
      </c>
      <c r="F6" t="s">
        <v>1311</v>
      </c>
      <c r="G6" t="s">
        <v>2248</v>
      </c>
      <c r="H6" t="s">
        <v>102</v>
      </c>
      <c r="I6">
        <v>16</v>
      </c>
      <c r="J6" t="s">
        <v>31</v>
      </c>
      <c r="K6" t="str">
        <f>IF(Draft2024[[#This Row],[KEEPER]]="K",_xlfn.IFNA(INDEX(Draft2023[Current Contract],MATCH(Draft2024[[#This Row],[sleeper_id]],Draft2023[sleeper_id],0)),"Undrafted"),"")</f>
        <v>Rookie</v>
      </c>
      <c r="L6" t="str">
        <f>IF(Draft2024[[#This Row],[KEEPER]]="K",Draft2024[[#This Row],[Last Contract]],IF(ISNA(VLOOKUP(Draft2024[[#This Row],[sleeper_id]],Rookies2024[player_id],1,FALSE)),"Auction","Rookie"))</f>
        <v>Rookie</v>
      </c>
      <c r="M6">
        <f>2024-Draft2024[[#This Row],[Net Keeper Count]]</f>
        <v>2018</v>
      </c>
      <c r="N6">
        <f>IF(Draft2024[[#This Row],[KEEPER]]="K",1+_xlfn.IFNA(INDEX(Draft2023[Net Keeper Count],MATCH(Draft2024[[#This Row],[PLAYER]],Draft2023[PLAYER],0)),0),0)</f>
        <v>6</v>
      </c>
    </row>
    <row r="7" spans="3:23" x14ac:dyDescent="0.25">
      <c r="D7" t="s">
        <v>1046</v>
      </c>
      <c r="E7" t="s">
        <v>1107</v>
      </c>
      <c r="F7" t="s">
        <v>1106</v>
      </c>
      <c r="G7" t="s">
        <v>2233</v>
      </c>
      <c r="H7" t="s">
        <v>126</v>
      </c>
      <c r="I7">
        <v>13</v>
      </c>
      <c r="J7" t="s">
        <v>31</v>
      </c>
      <c r="K7" t="str">
        <f>IF(Draft2024[[#This Row],[KEEPER]]="K",_xlfn.IFNA(INDEX(Draft2023[Current Contract],MATCH(Draft2024[[#This Row],[sleeper_id]],Draft2023[sleeper_id],0)),"Undrafted"),"")</f>
        <v>Rookie</v>
      </c>
      <c r="L7" t="str">
        <f>IF(Draft2024[[#This Row],[KEEPER]]="K",Draft2024[[#This Row],[Last Contract]],IF(ISNA(VLOOKUP(Draft2024[[#This Row],[sleeper_id]],Rookies2024[player_id],1,FALSE)),"Auction","Rookie"))</f>
        <v>Rookie</v>
      </c>
      <c r="M7">
        <f>2024-Draft2024[[#This Row],[Net Keeper Count]]</f>
        <v>2023</v>
      </c>
      <c r="N7">
        <f>IF(Draft2024[[#This Row],[KEEPER]]="K",1+_xlfn.IFNA(INDEX(Draft2023[Net Keeper Count],MATCH(Draft2024[[#This Row],[PLAYER]],Draft2023[PLAYER],0)),0),0)</f>
        <v>1</v>
      </c>
    </row>
    <row r="8" spans="3:23" x14ac:dyDescent="0.25">
      <c r="D8" t="s">
        <v>1046</v>
      </c>
      <c r="E8" t="s">
        <v>1109</v>
      </c>
      <c r="F8" t="s">
        <v>1108</v>
      </c>
      <c r="G8" t="s">
        <v>92</v>
      </c>
      <c r="H8" t="s">
        <v>29</v>
      </c>
      <c r="I8">
        <v>3</v>
      </c>
      <c r="J8" t="s">
        <v>31</v>
      </c>
      <c r="K8" t="str">
        <f>IF(Draft2024[[#This Row],[KEEPER]]="K",_xlfn.IFNA(INDEX(Draft2023[Current Contract],MATCH(Draft2024[[#This Row],[sleeper_id]],Draft2023[sleeper_id],0)),"Undrafted"),"")</f>
        <v>Rookie</v>
      </c>
      <c r="L8" t="str">
        <f>IF(Draft2024[[#This Row],[KEEPER]]="K",Draft2024[[#This Row],[Last Contract]],IF(ISNA(VLOOKUP(Draft2024[[#This Row],[sleeper_id]],Rookies2024[player_id],1,FALSE)),"Auction","Rookie"))</f>
        <v>Rookie</v>
      </c>
      <c r="M8">
        <f>2024-Draft2024[[#This Row],[Net Keeper Count]]</f>
        <v>2019</v>
      </c>
      <c r="N8">
        <f>IF(Draft2024[[#This Row],[KEEPER]]="K",1+_xlfn.IFNA(INDEX(Draft2023[Net Keeper Count],MATCH(Draft2024[[#This Row],[PLAYER]],Draft2023[PLAYER],0)),0),0)</f>
        <v>5</v>
      </c>
    </row>
    <row r="9" spans="3:23" x14ac:dyDescent="0.25">
      <c r="D9" t="s">
        <v>1046</v>
      </c>
      <c r="E9" t="s">
        <v>2239</v>
      </c>
      <c r="F9" t="s">
        <v>2600</v>
      </c>
      <c r="G9" t="s">
        <v>34</v>
      </c>
      <c r="H9" t="s">
        <v>102</v>
      </c>
      <c r="I9">
        <v>1</v>
      </c>
      <c r="J9" t="s">
        <v>31</v>
      </c>
      <c r="K9" t="str">
        <f>IF(Draft2024[[#This Row],[KEEPER]]="K",_xlfn.IFNA(INDEX(Draft2023[Current Contract],MATCH(Draft2024[[#This Row],[sleeper_id]],Draft2023[sleeper_id],0)),"Undrafted"),"")</f>
        <v>Undrafted</v>
      </c>
      <c r="L9" t="str">
        <f>IF(Draft2024[[#This Row],[KEEPER]]="K",Draft2024[[#This Row],[Last Contract]],IF(ISNA(VLOOKUP(Draft2024[[#This Row],[sleeper_id]],Rookies2024[player_id],1,FALSE)),"Auction","Rookie"))</f>
        <v>Undrafted</v>
      </c>
      <c r="M9">
        <f>2024-Draft2024[[#This Row],[Net Keeper Count]]</f>
        <v>2023</v>
      </c>
      <c r="N9">
        <f>IF(Draft2024[[#This Row],[KEEPER]]="K",1+_xlfn.IFNA(INDEX(Draft2023[Net Keeper Count],MATCH(Draft2024[[#This Row],[PLAYER]],Draft2023[PLAYER],0)),0),0)</f>
        <v>1</v>
      </c>
      <c r="T9" s="76" t="s">
        <v>1008</v>
      </c>
      <c r="U9" s="77" t="s">
        <v>2197</v>
      </c>
      <c r="V9" s="78" t="s">
        <v>2206</v>
      </c>
    </row>
    <row r="10" spans="3:23" x14ac:dyDescent="0.25">
      <c r="D10" t="s">
        <v>1046</v>
      </c>
      <c r="E10" t="s">
        <v>1830</v>
      </c>
      <c r="F10" t="s">
        <v>2663</v>
      </c>
      <c r="G10" t="s">
        <v>92</v>
      </c>
      <c r="H10" t="s">
        <v>64</v>
      </c>
      <c r="I10">
        <v>19</v>
      </c>
      <c r="J10" t="s">
        <v>31</v>
      </c>
      <c r="K10" t="str">
        <f>IF(Draft2024[[#This Row],[KEEPER]]="K",_xlfn.IFNA(INDEX(Draft2023[Current Contract],MATCH(Draft2024[[#This Row],[sleeper_id]],Draft2023[sleeper_id],0)),"Undrafted"),"")</f>
        <v>Rookie</v>
      </c>
      <c r="L10" t="str">
        <f>IF(Draft2024[[#This Row],[KEEPER]]="K",Draft2024[[#This Row],[Last Contract]],IF(ISNA(VLOOKUP(Draft2024[[#This Row],[sleeper_id]],Rookies2024[player_id],1,FALSE)),"Auction","Rookie"))</f>
        <v>Rookie</v>
      </c>
      <c r="M10">
        <f>2024-Draft2024[[#This Row],[Net Keeper Count]]</f>
        <v>2019</v>
      </c>
      <c r="N10">
        <f>IF(Draft2024[[#This Row],[KEEPER]]="K",1+_xlfn.IFNA(INDEX(Draft2023[Net Keeper Count],MATCH(Draft2024[[#This Row],[PLAYER]],Draft2023[PLAYER],0)),0),0)</f>
        <v>5</v>
      </c>
      <c r="T10" s="90" t="s">
        <v>6906</v>
      </c>
      <c r="U10" s="91" t="s">
        <v>187</v>
      </c>
      <c r="V10" s="92">
        <v>1</v>
      </c>
    </row>
    <row r="11" spans="3:23" x14ac:dyDescent="0.25">
      <c r="D11" t="s">
        <v>1046</v>
      </c>
      <c r="E11" t="s">
        <v>1942</v>
      </c>
      <c r="F11" t="s">
        <v>2667</v>
      </c>
      <c r="G11" t="s">
        <v>2268</v>
      </c>
      <c r="H11" t="s">
        <v>64</v>
      </c>
      <c r="I11">
        <v>1</v>
      </c>
      <c r="J11" t="s">
        <v>31</v>
      </c>
      <c r="K11" t="str">
        <f>IF(Draft2024[[#This Row],[KEEPER]]="K",_xlfn.IFNA(INDEX(Draft2023[Current Contract],MATCH(Draft2024[[#This Row],[sleeper_id]],Draft2023[sleeper_id],0)),"Undrafted"),"")</f>
        <v>Rookie</v>
      </c>
      <c r="L11" t="str">
        <f>IF(Draft2024[[#This Row],[KEEPER]]="K",Draft2024[[#This Row],[Last Contract]],IF(ISNA(VLOOKUP(Draft2024[[#This Row],[sleeper_id]],Rookies2024[player_id],1,FALSE)),"Auction","Rookie"))</f>
        <v>Rookie</v>
      </c>
      <c r="M11">
        <f>2024-Draft2024[[#This Row],[Net Keeper Count]]</f>
        <v>2022</v>
      </c>
      <c r="N11">
        <f>IF(Draft2024[[#This Row],[KEEPER]]="K",1+_xlfn.IFNA(INDEX(Draft2023[Net Keeper Count],MATCH(Draft2024[[#This Row],[PLAYER]],Draft2023[PLAYER],0)),0),0)</f>
        <v>2</v>
      </c>
      <c r="T11" s="93" t="s">
        <v>6010</v>
      </c>
      <c r="U11" s="94" t="s">
        <v>129</v>
      </c>
      <c r="V11" s="95">
        <v>2</v>
      </c>
      <c r="W11" t="s">
        <v>26449</v>
      </c>
    </row>
    <row r="12" spans="3:23" x14ac:dyDescent="0.25">
      <c r="D12" t="s">
        <v>1046</v>
      </c>
      <c r="E12" t="s">
        <v>124</v>
      </c>
      <c r="F12" t="s">
        <v>5175</v>
      </c>
      <c r="G12" t="s">
        <v>2219</v>
      </c>
      <c r="H12" t="s">
        <v>64</v>
      </c>
      <c r="I12">
        <v>57</v>
      </c>
      <c r="J12" t="s">
        <v>31</v>
      </c>
      <c r="K12" t="str">
        <f>IF(Draft2024[[#This Row],[KEEPER]]="K",_xlfn.IFNA(INDEX(Draft2023[Current Contract],MATCH(Draft2024[[#This Row],[sleeper_id]],Draft2023[sleeper_id],0)),"Undrafted"),"")</f>
        <v>Auction</v>
      </c>
      <c r="L12" t="str">
        <f>IF(Draft2024[[#This Row],[KEEPER]]="K",Draft2024[[#This Row],[Last Contract]],IF(ISNA(VLOOKUP(Draft2024[[#This Row],[sleeper_id]],Rookies2024[player_id],1,FALSE)),"Auction","Rookie"))</f>
        <v>Auction</v>
      </c>
      <c r="M12">
        <f>2024-Draft2024[[#This Row],[Net Keeper Count]]</f>
        <v>2023</v>
      </c>
      <c r="N12">
        <f>IF(Draft2024[[#This Row],[KEEPER]]="K",1+_xlfn.IFNA(INDEX(Draft2023[Net Keeper Count],MATCH(Draft2024[[#This Row],[PLAYER]],Draft2023[PLAYER],0)),0),0)</f>
        <v>1</v>
      </c>
      <c r="T12" s="90" t="s">
        <v>26450</v>
      </c>
      <c r="U12" s="91" t="s">
        <v>230</v>
      </c>
      <c r="V12" s="92">
        <v>3</v>
      </c>
      <c r="W12" t="s">
        <v>26449</v>
      </c>
    </row>
    <row r="13" spans="3:23" x14ac:dyDescent="0.25">
      <c r="D13" t="s">
        <v>1046</v>
      </c>
      <c r="E13" t="s">
        <v>1115</v>
      </c>
      <c r="F13" t="s">
        <v>1114</v>
      </c>
      <c r="G13" t="s">
        <v>28</v>
      </c>
      <c r="H13" t="s">
        <v>29</v>
      </c>
      <c r="I13">
        <v>6</v>
      </c>
      <c r="J13" t="s">
        <v>31</v>
      </c>
      <c r="K13" t="str">
        <f>IF(Draft2024[[#This Row],[KEEPER]]="K",_xlfn.IFNA(INDEX(Draft2023[Current Contract],MATCH(Draft2024[[#This Row],[sleeper_id]],Draft2023[sleeper_id],0)),"Undrafted"),"")</f>
        <v>Auction</v>
      </c>
      <c r="L13" t="str">
        <f>IF(Draft2024[[#This Row],[KEEPER]]="K",Draft2024[[#This Row],[Last Contract]],IF(ISNA(VLOOKUP(Draft2024[[#This Row],[sleeper_id]],Rookies2024[player_id],1,FALSE)),"Auction","Rookie"))</f>
        <v>Auction</v>
      </c>
      <c r="M13">
        <f>2024-Draft2024[[#This Row],[Net Keeper Count]]</f>
        <v>2023</v>
      </c>
      <c r="N13">
        <f>IF(Draft2024[[#This Row],[KEEPER]]="K",1+_xlfn.IFNA(INDEX(Draft2023[Net Keeper Count],MATCH(Draft2024[[#This Row],[PLAYER]],Draft2023[PLAYER],0)),0),0)</f>
        <v>1</v>
      </c>
      <c r="T13" s="93" t="s">
        <v>6560</v>
      </c>
      <c r="U13" s="94" t="s">
        <v>119</v>
      </c>
      <c r="V13" s="95">
        <v>4</v>
      </c>
    </row>
    <row r="14" spans="3:23" x14ac:dyDescent="0.25">
      <c r="D14" t="s">
        <v>1046</v>
      </c>
      <c r="E14" t="s">
        <v>1119</v>
      </c>
      <c r="F14" t="s">
        <v>1118</v>
      </c>
      <c r="G14" t="s">
        <v>2278</v>
      </c>
      <c r="H14" t="s">
        <v>64</v>
      </c>
      <c r="I14">
        <v>29</v>
      </c>
      <c r="J14" t="s">
        <v>31</v>
      </c>
      <c r="K14" t="str">
        <f>IF(Draft2024[[#This Row],[KEEPER]]="K",_xlfn.IFNA(INDEX(Draft2023[Current Contract],MATCH(Draft2024[[#This Row],[sleeper_id]],Draft2023[sleeper_id],0)),"Undrafted"),"")</f>
        <v>Rookie</v>
      </c>
      <c r="L14" t="str">
        <f>IF(Draft2024[[#This Row],[KEEPER]]="K",Draft2024[[#This Row],[Last Contract]],IF(ISNA(VLOOKUP(Draft2024[[#This Row],[sleeper_id]],Rookies2024[player_id],1,FALSE)),"Auction","Rookie"))</f>
        <v>Rookie</v>
      </c>
      <c r="M14">
        <f>2024-Draft2024[[#This Row],[Net Keeper Count]]</f>
        <v>2022</v>
      </c>
      <c r="N14">
        <f>IF(Draft2024[[#This Row],[KEEPER]]="K",1+_xlfn.IFNA(INDEX(Draft2023[Net Keeper Count],MATCH(Draft2024[[#This Row],[PLAYER]],Draft2023[PLAYER],0)),0),0)</f>
        <v>2</v>
      </c>
      <c r="T14" s="90" t="s">
        <v>6018</v>
      </c>
      <c r="U14" s="91" t="s">
        <v>61</v>
      </c>
      <c r="V14" s="92">
        <v>5</v>
      </c>
      <c r="W14" t="s">
        <v>26449</v>
      </c>
    </row>
    <row r="15" spans="3:23" x14ac:dyDescent="0.25">
      <c r="D15" t="s">
        <v>1046</v>
      </c>
      <c r="E15" t="s">
        <v>1328</v>
      </c>
      <c r="F15" t="s">
        <v>1327</v>
      </c>
      <c r="G15" t="s">
        <v>2246</v>
      </c>
      <c r="H15" t="s">
        <v>102</v>
      </c>
      <c r="I15">
        <v>14</v>
      </c>
      <c r="J15" t="s">
        <v>31</v>
      </c>
      <c r="K15" t="str">
        <f>IF(Draft2024[[#This Row],[KEEPER]]="K",_xlfn.IFNA(INDEX(Draft2023[Current Contract],MATCH(Draft2024[[#This Row],[sleeper_id]],Draft2023[sleeper_id],0)),"Undrafted"),"")</f>
        <v>Rookie</v>
      </c>
      <c r="L15" t="str">
        <f>IF(Draft2024[[#This Row],[KEEPER]]="K",Draft2024[[#This Row],[Last Contract]],IF(ISNA(VLOOKUP(Draft2024[[#This Row],[sleeper_id]],Rookies2024[player_id],1,FALSE)),"Auction","Rookie"))</f>
        <v>Rookie</v>
      </c>
      <c r="M15">
        <f>2024-Draft2024[[#This Row],[Net Keeper Count]]</f>
        <v>2020</v>
      </c>
      <c r="N15">
        <f>IF(Draft2024[[#This Row],[KEEPER]]="K",1+_xlfn.IFNA(INDEX(Draft2023[Net Keeper Count],MATCH(Draft2024[[#This Row],[PLAYER]],Draft2023[PLAYER],0)),0),0)</f>
        <v>4</v>
      </c>
      <c r="T15" s="93" t="s">
        <v>24076</v>
      </c>
      <c r="U15" s="94" t="s">
        <v>331</v>
      </c>
      <c r="V15" s="95">
        <v>6</v>
      </c>
      <c r="W15" t="s">
        <v>26449</v>
      </c>
    </row>
    <row r="16" spans="3:23" x14ac:dyDescent="0.25">
      <c r="D16" t="s">
        <v>1046</v>
      </c>
      <c r="E16" t="s">
        <v>1780</v>
      </c>
      <c r="F16" t="s">
        <v>2613</v>
      </c>
      <c r="G16" t="s">
        <v>2278</v>
      </c>
      <c r="H16" t="s">
        <v>126</v>
      </c>
      <c r="I16">
        <v>1</v>
      </c>
      <c r="J16" t="s">
        <v>31</v>
      </c>
      <c r="K16" t="str">
        <f>IF(Draft2024[[#This Row],[KEEPER]]="K",_xlfn.IFNA(INDEX(Draft2023[Current Contract],MATCH(Draft2024[[#This Row],[sleeper_id]],Draft2023[sleeper_id],0)),"Undrafted"),"")</f>
        <v>Auction</v>
      </c>
      <c r="L16" t="str">
        <f>IF(Draft2024[[#This Row],[KEEPER]]="K",Draft2024[[#This Row],[Last Contract]],IF(ISNA(VLOOKUP(Draft2024[[#This Row],[sleeper_id]],Rookies2024[player_id],1,FALSE)),"Auction","Rookie"))</f>
        <v>Auction</v>
      </c>
      <c r="M16">
        <f>2024-Draft2024[[#This Row],[Net Keeper Count]]</f>
        <v>2023</v>
      </c>
      <c r="N16">
        <f>IF(Draft2024[[#This Row],[KEEPER]]="K",1+_xlfn.IFNA(INDEX(Draft2023[Net Keeper Count],MATCH(Draft2024[[#This Row],[PLAYER]],Draft2023[PLAYER],0)),0),0)</f>
        <v>1</v>
      </c>
      <c r="T16" s="90" t="s">
        <v>6012</v>
      </c>
      <c r="U16" s="91" t="s">
        <v>317</v>
      </c>
      <c r="V16" s="92">
        <v>7</v>
      </c>
    </row>
    <row r="17" spans="4:23" x14ac:dyDescent="0.25">
      <c r="D17" t="s">
        <v>1046</v>
      </c>
      <c r="E17" t="s">
        <v>1475</v>
      </c>
      <c r="F17" t="s">
        <v>1474</v>
      </c>
      <c r="G17" t="s">
        <v>28</v>
      </c>
      <c r="H17" t="s">
        <v>102</v>
      </c>
      <c r="I17">
        <v>3</v>
      </c>
      <c r="J17" t="s">
        <v>31</v>
      </c>
      <c r="K17" t="str">
        <f>IF(Draft2024[[#This Row],[KEEPER]]="K",_xlfn.IFNA(INDEX(Draft2023[Current Contract],MATCH(Draft2024[[#This Row],[sleeper_id]],Draft2023[sleeper_id],0)),"Undrafted"),"")</f>
        <v>Rookie</v>
      </c>
      <c r="L17" t="str">
        <f>IF(Draft2024[[#This Row],[KEEPER]]="K",Draft2024[[#This Row],[Last Contract]],IF(ISNA(VLOOKUP(Draft2024[[#This Row],[sleeper_id]],Rookies2024[player_id],1,FALSE)),"Auction","Rookie"))</f>
        <v>Rookie</v>
      </c>
      <c r="M17">
        <f>2024-Draft2024[[#This Row],[Net Keeper Count]]</f>
        <v>2022</v>
      </c>
      <c r="N17">
        <f>IF(Draft2024[[#This Row],[KEEPER]]="K",1+_xlfn.IFNA(INDEX(Draft2023[Net Keeper Count],MATCH(Draft2024[[#This Row],[PLAYER]],Draft2023[PLAYER],0)),0),0)</f>
        <v>2</v>
      </c>
      <c r="T17" s="93" t="s">
        <v>6017</v>
      </c>
      <c r="U17" s="94" t="s">
        <v>26451</v>
      </c>
      <c r="V17" s="95">
        <v>8</v>
      </c>
    </row>
    <row r="18" spans="4:23" x14ac:dyDescent="0.25">
      <c r="D18" t="s">
        <v>1046</v>
      </c>
      <c r="E18" t="s">
        <v>1949</v>
      </c>
      <c r="F18" t="s">
        <v>2679</v>
      </c>
      <c r="G18" t="s">
        <v>2229</v>
      </c>
      <c r="H18" t="s">
        <v>64</v>
      </c>
      <c r="I18">
        <v>3</v>
      </c>
      <c r="J18" t="s">
        <v>31</v>
      </c>
      <c r="K18" t="str">
        <f>IF(Draft2024[[#This Row],[KEEPER]]="K",_xlfn.IFNA(INDEX(Draft2023[Current Contract],MATCH(Draft2024[[#This Row],[sleeper_id]],Draft2023[sleeper_id],0)),"Undrafted"),"")</f>
        <v>Rookie</v>
      </c>
      <c r="L18" t="str">
        <f>IF(Draft2024[[#This Row],[KEEPER]]="K",Draft2024[[#This Row],[Last Contract]],IF(ISNA(VLOOKUP(Draft2024[[#This Row],[sleeper_id]],Rookies2024[player_id],1,FALSE)),"Auction","Rookie"))</f>
        <v>Rookie</v>
      </c>
      <c r="M18">
        <f>2024-Draft2024[[#This Row],[Net Keeper Count]]</f>
        <v>2023</v>
      </c>
      <c r="N18">
        <f>IF(Draft2024[[#This Row],[KEEPER]]="K",1+_xlfn.IFNA(INDEX(Draft2023[Net Keeper Count],MATCH(Draft2024[[#This Row],[PLAYER]],Draft2023[PLAYER],0)),0),0)</f>
        <v>1</v>
      </c>
      <c r="T18" s="90" t="s">
        <v>6019</v>
      </c>
      <c r="U18" s="91" t="s">
        <v>1267</v>
      </c>
      <c r="V18" s="92">
        <v>9</v>
      </c>
    </row>
    <row r="19" spans="4:23" x14ac:dyDescent="0.25">
      <c r="D19" t="s">
        <v>1046</v>
      </c>
      <c r="E19" t="s">
        <v>141</v>
      </c>
      <c r="F19" t="s">
        <v>1125</v>
      </c>
      <c r="G19" t="s">
        <v>2219</v>
      </c>
      <c r="H19" t="s">
        <v>102</v>
      </c>
      <c r="I19">
        <v>63</v>
      </c>
      <c r="J19" t="s">
        <v>31</v>
      </c>
      <c r="K19" t="str">
        <f>IF(Draft2024[[#This Row],[KEEPER]]="K",_xlfn.IFNA(INDEX(Draft2023[Current Contract],MATCH(Draft2024[[#This Row],[sleeper_id]],Draft2023[sleeper_id],0)),"Undrafted"),"")</f>
        <v>Auction</v>
      </c>
      <c r="L19" t="str">
        <f>IF(Draft2024[[#This Row],[KEEPER]]="K",Draft2024[[#This Row],[Last Contract]],IF(ISNA(VLOOKUP(Draft2024[[#This Row],[sleeper_id]],Rookies2024[player_id],1,FALSE)),"Auction","Rookie"))</f>
        <v>Auction</v>
      </c>
      <c r="M19">
        <f>2024-Draft2024[[#This Row],[Net Keeper Count]]</f>
        <v>2023</v>
      </c>
      <c r="N19">
        <f>IF(Draft2024[[#This Row],[KEEPER]]="K",1+_xlfn.IFNA(INDEX(Draft2023[Net Keeper Count],MATCH(Draft2024[[#This Row],[PLAYER]],Draft2023[PLAYER],0)),0),0)</f>
        <v>1</v>
      </c>
      <c r="T19" s="93" t="s">
        <v>6678</v>
      </c>
      <c r="U19" s="88" t="s">
        <v>202</v>
      </c>
      <c r="V19" s="95">
        <v>10</v>
      </c>
      <c r="W19" t="s">
        <v>26449</v>
      </c>
    </row>
    <row r="20" spans="4:23" x14ac:dyDescent="0.25">
      <c r="D20" t="s">
        <v>1046</v>
      </c>
      <c r="E20" t="s">
        <v>1132</v>
      </c>
      <c r="F20" t="s">
        <v>1131</v>
      </c>
      <c r="G20" t="s">
        <v>2322</v>
      </c>
      <c r="H20" t="s">
        <v>29</v>
      </c>
      <c r="I20">
        <v>7</v>
      </c>
      <c r="J20" t="s">
        <v>31</v>
      </c>
      <c r="K20" t="str">
        <f>IF(Draft2024[[#This Row],[KEEPER]]="K",_xlfn.IFNA(INDEX(Draft2023[Current Contract],MATCH(Draft2024[[#This Row],[sleeper_id]],Draft2023[sleeper_id],0)),"Undrafted"),"")</f>
        <v>Rookie</v>
      </c>
      <c r="L20" t="str">
        <f>IF(Draft2024[[#This Row],[KEEPER]]="K",Draft2024[[#This Row],[Last Contract]],IF(ISNA(VLOOKUP(Draft2024[[#This Row],[sleeper_id]],Rookies2024[player_id],1,FALSE)),"Auction","Rookie"))</f>
        <v>Rookie</v>
      </c>
      <c r="M20">
        <f>2024-Draft2024[[#This Row],[Net Keeper Count]]</f>
        <v>2021</v>
      </c>
      <c r="N20">
        <f>IF(Draft2024[[#This Row],[KEEPER]]="K",1+_xlfn.IFNA(INDEX(Draft2023[Net Keeper Count],MATCH(Draft2024[[#This Row],[PLAYER]],Draft2023[PLAYER],0)),0),0)</f>
        <v>3</v>
      </c>
      <c r="T20" s="90" t="s">
        <v>6906</v>
      </c>
      <c r="U20" s="91" t="s">
        <v>26451</v>
      </c>
      <c r="V20" s="92">
        <v>11</v>
      </c>
    </row>
    <row r="21" spans="4:23" x14ac:dyDescent="0.25">
      <c r="D21" t="s">
        <v>1046</v>
      </c>
      <c r="E21" t="s">
        <v>1977</v>
      </c>
      <c r="F21" t="s">
        <v>2677</v>
      </c>
      <c r="G21" t="s">
        <v>2209</v>
      </c>
      <c r="H21" t="s">
        <v>64</v>
      </c>
      <c r="I21">
        <v>1</v>
      </c>
      <c r="J21" t="s">
        <v>31</v>
      </c>
      <c r="K21" t="str">
        <f>IF(Draft2024[[#This Row],[KEEPER]]="K",_xlfn.IFNA(INDEX(Draft2023[Current Contract],MATCH(Draft2024[[#This Row],[sleeper_id]],Draft2023[sleeper_id],0)),"Undrafted"),"")</f>
        <v>Rookie</v>
      </c>
      <c r="L21" t="str">
        <f>IF(Draft2024[[#This Row],[KEEPER]]="K",Draft2024[[#This Row],[Last Contract]],IF(ISNA(VLOOKUP(Draft2024[[#This Row],[sleeper_id]],Rookies2024[player_id],1,FALSE)),"Auction","Rookie"))</f>
        <v>Rookie</v>
      </c>
      <c r="M21">
        <f>2024-Draft2024[[#This Row],[Net Keeper Count]]</f>
        <v>2022</v>
      </c>
      <c r="N21">
        <f>IF(Draft2024[[#This Row],[KEEPER]]="K",1+_xlfn.IFNA(INDEX(Draft2023[Net Keeper Count],MATCH(Draft2024[[#This Row],[PLAYER]],Draft2023[PLAYER],0)),0),0)</f>
        <v>2</v>
      </c>
      <c r="T21" s="93" t="s">
        <v>6010</v>
      </c>
      <c r="U21" s="94" t="s">
        <v>144</v>
      </c>
      <c r="V21" s="95">
        <v>12</v>
      </c>
      <c r="W21" t="s">
        <v>26449</v>
      </c>
    </row>
    <row r="22" spans="4:23" x14ac:dyDescent="0.25">
      <c r="D22" t="s">
        <v>1046</v>
      </c>
      <c r="E22" t="s">
        <v>1478</v>
      </c>
      <c r="F22" t="s">
        <v>1477</v>
      </c>
      <c r="G22" t="s">
        <v>2244</v>
      </c>
      <c r="H22" t="s">
        <v>64</v>
      </c>
      <c r="I22">
        <v>3</v>
      </c>
      <c r="J22" t="s">
        <v>31</v>
      </c>
      <c r="K22" t="str">
        <f>IF(Draft2024[[#This Row],[KEEPER]]="K",_xlfn.IFNA(INDEX(Draft2023[Current Contract],MATCH(Draft2024[[#This Row],[sleeper_id]],Draft2023[sleeper_id],0)),"Undrafted"),"")</f>
        <v>Rookie</v>
      </c>
      <c r="L22" t="str">
        <f>IF(Draft2024[[#This Row],[KEEPER]]="K",Draft2024[[#This Row],[Last Contract]],IF(ISNA(VLOOKUP(Draft2024[[#This Row],[sleeper_id]],Rookies2024[player_id],1,FALSE)),"Auction","Rookie"))</f>
        <v>Rookie</v>
      </c>
      <c r="M22">
        <f>2024-Draft2024[[#This Row],[Net Keeper Count]]</f>
        <v>2022</v>
      </c>
      <c r="N22">
        <f>IF(Draft2024[[#This Row],[KEEPER]]="K",1+_xlfn.IFNA(INDEX(Draft2023[Net Keeper Count],MATCH(Draft2024[[#This Row],[PLAYER]],Draft2023[PLAYER],0)),0),0)</f>
        <v>2</v>
      </c>
      <c r="T22" s="90" t="s">
        <v>26450</v>
      </c>
      <c r="U22" s="91" t="s">
        <v>1523</v>
      </c>
      <c r="V22" s="92">
        <v>13</v>
      </c>
    </row>
    <row r="23" spans="4:23" x14ac:dyDescent="0.25">
      <c r="D23" t="s">
        <v>1046</v>
      </c>
      <c r="E23" t="s">
        <v>1103</v>
      </c>
      <c r="F23" t="s">
        <v>1102</v>
      </c>
      <c r="G23" t="s">
        <v>2322</v>
      </c>
      <c r="H23" t="s">
        <v>102</v>
      </c>
      <c r="I23">
        <v>6</v>
      </c>
      <c r="J23" t="s">
        <v>19</v>
      </c>
      <c r="K23" t="str">
        <f>IF(Draft2024[[#This Row],[KEEPER]]="K",_xlfn.IFNA(INDEX(Draft2023[Current Contract],MATCH(Draft2024[[#This Row],[sleeper_id]],Draft2023[sleeper_id],0)),"Undrafted"),"")</f>
        <v/>
      </c>
      <c r="L23" t="str">
        <f>IF(Draft2024[[#This Row],[KEEPER]]="K",Draft2024[[#This Row],[Last Contract]],IF(ISNA(VLOOKUP(Draft2024[[#This Row],[sleeper_id]],Rookies2024[player_id],1,FALSE)),"Auction","Rookie"))</f>
        <v>Rookie</v>
      </c>
      <c r="M23">
        <f>2024-Draft2024[[#This Row],[Net Keeper Count]]</f>
        <v>2024</v>
      </c>
      <c r="N23">
        <f>IF(Draft2024[[#This Row],[KEEPER]]="K",1+_xlfn.IFNA(INDEX(Draft2023[Net Keeper Count],MATCH(Draft2024[[#This Row],[PLAYER]],Draft2023[PLAYER],0)),0),0)</f>
        <v>0</v>
      </c>
      <c r="T23" s="93" t="s">
        <v>6560</v>
      </c>
      <c r="U23" s="94" t="s">
        <v>170</v>
      </c>
      <c r="V23" s="95">
        <v>14</v>
      </c>
    </row>
    <row r="24" spans="4:23" x14ac:dyDescent="0.25">
      <c r="D24" t="s">
        <v>1046</v>
      </c>
      <c r="E24" t="s">
        <v>10921</v>
      </c>
      <c r="F24" t="s">
        <v>10922</v>
      </c>
      <c r="G24" t="s">
        <v>159</v>
      </c>
      <c r="H24" t="s">
        <v>29</v>
      </c>
      <c r="I24">
        <v>1</v>
      </c>
      <c r="J24" t="s">
        <v>19</v>
      </c>
      <c r="K24" t="str">
        <f>IF(Draft2024[[#This Row],[KEEPER]]="K",_xlfn.IFNA(INDEX(Draft2023[Current Contract],MATCH(Draft2024[[#This Row],[sleeper_id]],Draft2023[sleeper_id],0)),"Undrafted"),"")</f>
        <v/>
      </c>
      <c r="L24" t="str">
        <f>IF(Draft2024[[#This Row],[KEEPER]]="K",Draft2024[[#This Row],[Last Contract]],IF(ISNA(VLOOKUP(Draft2024[[#This Row],[sleeper_id]],Rookies2024[player_id],1,FALSE)),"Auction","Rookie"))</f>
        <v>Rookie</v>
      </c>
      <c r="M24">
        <f>2024-Draft2024[[#This Row],[Net Keeper Count]]</f>
        <v>2024</v>
      </c>
      <c r="N24">
        <f>IF(Draft2024[[#This Row],[KEEPER]]="K",1+_xlfn.IFNA(INDEX(Draft2023[Net Keeper Count],MATCH(Draft2024[[#This Row],[PLAYER]],Draft2023[PLAYER],0)),0),0)</f>
        <v>0</v>
      </c>
      <c r="T24" s="90" t="s">
        <v>6018</v>
      </c>
      <c r="U24" s="91" t="s">
        <v>1363</v>
      </c>
      <c r="V24" s="92">
        <v>15</v>
      </c>
      <c r="W24" t="s">
        <v>26449</v>
      </c>
    </row>
    <row r="25" spans="4:23" x14ac:dyDescent="0.25">
      <c r="D25" t="s">
        <v>1046</v>
      </c>
      <c r="E25" t="s">
        <v>1124</v>
      </c>
      <c r="F25" t="s">
        <v>1123</v>
      </c>
      <c r="G25" t="s">
        <v>68</v>
      </c>
      <c r="H25" t="s">
        <v>102</v>
      </c>
      <c r="I25">
        <v>5</v>
      </c>
      <c r="J25" t="s">
        <v>19</v>
      </c>
      <c r="K25" t="str">
        <f>IF(Draft2024[[#This Row],[KEEPER]]="K",_xlfn.IFNA(INDEX(Draft2023[Current Contract],MATCH(Draft2024[[#This Row],[sleeper_id]],Draft2023[sleeper_id],0)),"Undrafted"),"")</f>
        <v/>
      </c>
      <c r="L25" t="str">
        <f>IF(Draft2024[[#This Row],[KEEPER]]="K",Draft2024[[#This Row],[Last Contract]],IF(ISNA(VLOOKUP(Draft2024[[#This Row],[sleeper_id]],Rookies2024[player_id],1,FALSE)),"Auction","Rookie"))</f>
        <v>Rookie</v>
      </c>
      <c r="M25">
        <f>2024-Draft2024[[#This Row],[Net Keeper Count]]</f>
        <v>2024</v>
      </c>
      <c r="N25">
        <f>IF(Draft2024[[#This Row],[KEEPER]]="K",1+_xlfn.IFNA(INDEX(Draft2023[Net Keeper Count],MATCH(Draft2024[[#This Row],[PLAYER]],Draft2023[PLAYER],0)),0),0)</f>
        <v>0</v>
      </c>
      <c r="T25" s="93" t="s">
        <v>24076</v>
      </c>
      <c r="U25" s="94" t="s">
        <v>1235</v>
      </c>
      <c r="V25" s="95">
        <v>16</v>
      </c>
      <c r="W25" t="s">
        <v>26449</v>
      </c>
    </row>
    <row r="26" spans="4:23" x14ac:dyDescent="0.25">
      <c r="D26" t="s">
        <v>1060</v>
      </c>
      <c r="E26" t="s">
        <v>2101</v>
      </c>
      <c r="F26" t="s">
        <v>12233</v>
      </c>
      <c r="G26" t="s">
        <v>2213</v>
      </c>
      <c r="H26" t="s">
        <v>64</v>
      </c>
      <c r="I26">
        <v>1</v>
      </c>
      <c r="J26" t="s">
        <v>31</v>
      </c>
      <c r="K26" t="str">
        <f>IF(Draft2024[[#This Row],[KEEPER]]="K",_xlfn.IFNA(INDEX(Draft2023[Current Contract],MATCH(Draft2024[[#This Row],[sleeper_id]],Draft2023[sleeper_id],0)),"Undrafted"),"")</f>
        <v>Undrafted</v>
      </c>
      <c r="L26" t="str">
        <f>IF(Draft2024[[#This Row],[KEEPER]]="K",Draft2024[[#This Row],[Last Contract]],IF(ISNA(VLOOKUP(Draft2024[[#This Row],[sleeper_id]],Rookies2024[player_id],1,FALSE)),"Auction","Rookie"))</f>
        <v>Undrafted</v>
      </c>
      <c r="M26">
        <f>2024-Draft2024[[#This Row],[Net Keeper Count]]</f>
        <v>2023</v>
      </c>
      <c r="N26">
        <f>IF(Draft2024[[#This Row],[KEEPER]]="K",1+_xlfn.IFNA(INDEX(Draft2023[Net Keeper Count],MATCH(Draft2024[[#This Row],[PLAYER]],Draft2023[PLAYER],0)),0),0)</f>
        <v>1</v>
      </c>
      <c r="T26" s="90" t="s">
        <v>6012</v>
      </c>
      <c r="U26" s="91" t="s">
        <v>1627</v>
      </c>
      <c r="V26" s="92">
        <v>17</v>
      </c>
    </row>
    <row r="27" spans="4:23" x14ac:dyDescent="0.25">
      <c r="D27" t="s">
        <v>1060</v>
      </c>
      <c r="E27" t="s">
        <v>1922</v>
      </c>
      <c r="F27" t="s">
        <v>2626</v>
      </c>
      <c r="G27" t="s">
        <v>72</v>
      </c>
      <c r="H27" t="s">
        <v>126</v>
      </c>
      <c r="I27">
        <v>1</v>
      </c>
      <c r="J27" t="s">
        <v>31</v>
      </c>
      <c r="K27" t="str">
        <f>IF(Draft2024[[#This Row],[KEEPER]]="K",_xlfn.IFNA(INDEX(Draft2023[Current Contract],MATCH(Draft2024[[#This Row],[sleeper_id]],Draft2023[sleeper_id],0)),"Undrafted"),"")</f>
        <v>Undrafted</v>
      </c>
      <c r="L27" t="str">
        <f>IF(Draft2024[[#This Row],[KEEPER]]="K",Draft2024[[#This Row],[Last Contract]],IF(ISNA(VLOOKUP(Draft2024[[#This Row],[sleeper_id]],Rookies2024[player_id],1,FALSE)),"Auction","Rookie"))</f>
        <v>Undrafted</v>
      </c>
      <c r="M27">
        <f>2024-Draft2024[[#This Row],[Net Keeper Count]]</f>
        <v>2023</v>
      </c>
      <c r="N27">
        <f>IF(Draft2024[[#This Row],[KEEPER]]="K",1+_xlfn.IFNA(INDEX(Draft2023[Net Keeper Count],MATCH(Draft2024[[#This Row],[PLAYER]],Draft2023[PLAYER],0)),0),0)</f>
        <v>1</v>
      </c>
      <c r="T27" s="93" t="s">
        <v>6017</v>
      </c>
      <c r="U27" s="94" t="s">
        <v>26451</v>
      </c>
      <c r="V27" s="95">
        <v>18</v>
      </c>
    </row>
    <row r="28" spans="4:23" x14ac:dyDescent="0.25">
      <c r="D28" t="s">
        <v>1060</v>
      </c>
      <c r="E28" t="s">
        <v>1663</v>
      </c>
      <c r="F28" t="s">
        <v>2567</v>
      </c>
      <c r="G28" t="s">
        <v>68</v>
      </c>
      <c r="H28" t="s">
        <v>102</v>
      </c>
      <c r="I28">
        <v>36</v>
      </c>
      <c r="J28" t="s">
        <v>31</v>
      </c>
      <c r="K28" t="str">
        <f>IF(Draft2024[[#This Row],[KEEPER]]="K",_xlfn.IFNA(INDEX(Draft2023[Current Contract],MATCH(Draft2024[[#This Row],[sleeper_id]],Draft2023[sleeper_id],0)),"Undrafted"),"")</f>
        <v>Rookie</v>
      </c>
      <c r="L28" t="str">
        <f>IF(Draft2024[[#This Row],[KEEPER]]="K",Draft2024[[#This Row],[Last Contract]],IF(ISNA(VLOOKUP(Draft2024[[#This Row],[sleeper_id]],Rookies2024[player_id],1,FALSE)),"Auction","Rookie"))</f>
        <v>Rookie</v>
      </c>
      <c r="M28">
        <f>2024-Draft2024[[#This Row],[Net Keeper Count]]</f>
        <v>2019</v>
      </c>
      <c r="N28">
        <f>IF(Draft2024[[#This Row],[KEEPER]]="K",1+_xlfn.IFNA(INDEX(Draft2023[Net Keeper Count],MATCH(Draft2024[[#This Row],[PLAYER]],Draft2023[PLAYER],0)),0),0)</f>
        <v>5</v>
      </c>
      <c r="T28" s="90" t="s">
        <v>6019</v>
      </c>
      <c r="U28" s="91" t="s">
        <v>26451</v>
      </c>
      <c r="V28" s="92">
        <v>19</v>
      </c>
    </row>
    <row r="29" spans="4:23" x14ac:dyDescent="0.25">
      <c r="D29" t="s">
        <v>1060</v>
      </c>
      <c r="E29" t="s">
        <v>1165</v>
      </c>
      <c r="F29" t="s">
        <v>1164</v>
      </c>
      <c r="G29" t="s">
        <v>159</v>
      </c>
      <c r="H29" t="s">
        <v>102</v>
      </c>
      <c r="I29">
        <v>21</v>
      </c>
      <c r="J29" t="s">
        <v>31</v>
      </c>
      <c r="K29" t="str">
        <f>IF(Draft2024[[#This Row],[KEEPER]]="K",_xlfn.IFNA(INDEX(Draft2023[Current Contract],MATCH(Draft2024[[#This Row],[sleeper_id]],Draft2023[sleeper_id],0)),"Undrafted"),"")</f>
        <v>Rookie</v>
      </c>
      <c r="L29" t="str">
        <f>IF(Draft2024[[#This Row],[KEEPER]]="K",Draft2024[[#This Row],[Last Contract]],IF(ISNA(VLOOKUP(Draft2024[[#This Row],[sleeper_id]],Rookies2024[player_id],1,FALSE)),"Auction","Rookie"))</f>
        <v>Rookie</v>
      </c>
      <c r="M29">
        <f>2024-Draft2024[[#This Row],[Net Keeper Count]]</f>
        <v>2022</v>
      </c>
      <c r="N29">
        <f>IF(Draft2024[[#This Row],[KEEPER]]="K",1+_xlfn.IFNA(INDEX(Draft2023[Net Keeper Count],MATCH(Draft2024[[#This Row],[PLAYER]],Draft2023[PLAYER],0)),0),0)</f>
        <v>2</v>
      </c>
      <c r="T29" s="87" t="s">
        <v>6678</v>
      </c>
      <c r="U29" s="94" t="s">
        <v>239</v>
      </c>
      <c r="V29" s="89">
        <v>20</v>
      </c>
    </row>
    <row r="30" spans="4:23" x14ac:dyDescent="0.25">
      <c r="D30" t="s">
        <v>1060</v>
      </c>
      <c r="E30" t="s">
        <v>1947</v>
      </c>
      <c r="F30" t="s">
        <v>2692</v>
      </c>
      <c r="G30" t="s">
        <v>159</v>
      </c>
      <c r="H30" t="s">
        <v>64</v>
      </c>
      <c r="I30">
        <v>3</v>
      </c>
      <c r="J30" t="s">
        <v>31</v>
      </c>
      <c r="K30" t="str">
        <f>IF(Draft2024[[#This Row],[KEEPER]]="K",_xlfn.IFNA(INDEX(Draft2023[Current Contract],MATCH(Draft2024[[#This Row],[sleeper_id]],Draft2023[sleeper_id],0)),"Undrafted"),"")</f>
        <v>Rookie</v>
      </c>
      <c r="L30" t="str">
        <f>IF(Draft2024[[#This Row],[KEEPER]]="K",Draft2024[[#This Row],[Last Contract]],IF(ISNA(VLOOKUP(Draft2024[[#This Row],[sleeper_id]],Rookies2024[player_id],1,FALSE)),"Auction","Rookie"))</f>
        <v>Rookie</v>
      </c>
      <c r="M30">
        <f>2024-Draft2024[[#This Row],[Net Keeper Count]]</f>
        <v>2023</v>
      </c>
      <c r="N30">
        <f>IF(Draft2024[[#This Row],[KEEPER]]="K",1+_xlfn.IFNA(INDEX(Draft2023[Net Keeper Count],MATCH(Draft2024[[#This Row],[PLAYER]],Draft2023[PLAYER],0)),0),0)</f>
        <v>1</v>
      </c>
    </row>
    <row r="31" spans="4:23" x14ac:dyDescent="0.25">
      <c r="D31" t="s">
        <v>1060</v>
      </c>
      <c r="E31" t="s">
        <v>1170</v>
      </c>
      <c r="F31" t="s">
        <v>1169</v>
      </c>
      <c r="G31" t="s">
        <v>28</v>
      </c>
      <c r="H31" t="s">
        <v>102</v>
      </c>
      <c r="I31">
        <v>4</v>
      </c>
      <c r="J31" t="s">
        <v>31</v>
      </c>
      <c r="K31" t="str">
        <f>IF(Draft2024[[#This Row],[KEEPER]]="K",_xlfn.IFNA(INDEX(Draft2023[Current Contract],MATCH(Draft2024[[#This Row],[sleeper_id]],Draft2023[sleeper_id],0)),"Undrafted"),"")</f>
        <v>Rookie</v>
      </c>
      <c r="L31" t="str">
        <f>IF(Draft2024[[#This Row],[KEEPER]]="K",Draft2024[[#This Row],[Last Contract]],IF(ISNA(VLOOKUP(Draft2024[[#This Row],[sleeper_id]],Rookies2024[player_id],1,FALSE)),"Auction","Rookie"))</f>
        <v>Rookie</v>
      </c>
      <c r="M31">
        <f>2024-Draft2024[[#This Row],[Net Keeper Count]]</f>
        <v>2023</v>
      </c>
      <c r="N31">
        <f>IF(Draft2024[[#This Row],[KEEPER]]="K",1+_xlfn.IFNA(INDEX(Draft2023[Net Keeper Count],MATCH(Draft2024[[#This Row],[PLAYER]],Draft2023[PLAYER],0)),0),0)</f>
        <v>1</v>
      </c>
    </row>
    <row r="32" spans="4:23" x14ac:dyDescent="0.25">
      <c r="D32" t="s">
        <v>1060</v>
      </c>
      <c r="E32" t="s">
        <v>1613</v>
      </c>
      <c r="F32" t="s">
        <v>2563</v>
      </c>
      <c r="G32" t="s">
        <v>2209</v>
      </c>
      <c r="H32" t="s">
        <v>102</v>
      </c>
      <c r="I32">
        <v>56</v>
      </c>
      <c r="J32" t="s">
        <v>31</v>
      </c>
      <c r="K32" t="str">
        <f>IF(Draft2024[[#This Row],[KEEPER]]="K",_xlfn.IFNA(INDEX(Draft2023[Current Contract],MATCH(Draft2024[[#This Row],[sleeper_id]],Draft2023[sleeper_id],0)),"Undrafted"),"")</f>
        <v>Rookie</v>
      </c>
      <c r="L32" t="str">
        <f>IF(Draft2024[[#This Row],[KEEPER]]="K",Draft2024[[#This Row],[Last Contract]],IF(ISNA(VLOOKUP(Draft2024[[#This Row],[sleeper_id]],Rookies2024[player_id],1,FALSE)),"Auction","Rookie"))</f>
        <v>Rookie</v>
      </c>
      <c r="M32">
        <f>2024-Draft2024[[#This Row],[Net Keeper Count]]</f>
        <v>2020</v>
      </c>
      <c r="N32">
        <f>IF(Draft2024[[#This Row],[KEEPER]]="K",1+_xlfn.IFNA(INDEX(Draft2023[Net Keeper Count],MATCH(Draft2024[[#This Row],[PLAYER]],Draft2023[PLAYER],0)),0),0)</f>
        <v>4</v>
      </c>
    </row>
    <row r="33" spans="4:14" x14ac:dyDescent="0.25">
      <c r="D33" t="s">
        <v>1060</v>
      </c>
      <c r="E33" t="s">
        <v>1177</v>
      </c>
      <c r="F33" t="s">
        <v>1176</v>
      </c>
      <c r="G33" t="s">
        <v>2233</v>
      </c>
      <c r="H33" t="s">
        <v>102</v>
      </c>
      <c r="I33">
        <v>3</v>
      </c>
      <c r="J33" t="s">
        <v>31</v>
      </c>
      <c r="K33" t="str">
        <f>IF(Draft2024[[#This Row],[KEEPER]]="K",_xlfn.IFNA(INDEX(Draft2023[Current Contract],MATCH(Draft2024[[#This Row],[sleeper_id]],Draft2023[sleeper_id],0)),"Undrafted"),"")</f>
        <v>Rookie</v>
      </c>
      <c r="L33" t="str">
        <f>IF(Draft2024[[#This Row],[KEEPER]]="K",Draft2024[[#This Row],[Last Contract]],IF(ISNA(VLOOKUP(Draft2024[[#This Row],[sleeper_id]],Rookies2024[player_id],1,FALSE)),"Auction","Rookie"))</f>
        <v>Rookie</v>
      </c>
      <c r="M33">
        <f>2024-Draft2024[[#This Row],[Net Keeper Count]]</f>
        <v>2022</v>
      </c>
      <c r="N33">
        <f>IF(Draft2024[[#This Row],[KEEPER]]="K",1+_xlfn.IFNA(INDEX(Draft2023[Net Keeper Count],MATCH(Draft2024[[#This Row],[PLAYER]],Draft2023[PLAYER],0)),0),0)</f>
        <v>2</v>
      </c>
    </row>
    <row r="34" spans="4:14" x14ac:dyDescent="0.25">
      <c r="D34" t="s">
        <v>1060</v>
      </c>
      <c r="E34" t="s">
        <v>1869</v>
      </c>
      <c r="F34" t="s">
        <v>2660</v>
      </c>
      <c r="G34" t="s">
        <v>2228</v>
      </c>
      <c r="H34" t="s">
        <v>126</v>
      </c>
      <c r="I34">
        <v>2</v>
      </c>
      <c r="J34" t="s">
        <v>31</v>
      </c>
      <c r="K34" t="str">
        <f>IF(Draft2024[[#This Row],[KEEPER]]="K",_xlfn.IFNA(INDEX(Draft2023[Current Contract],MATCH(Draft2024[[#This Row],[sleeper_id]],Draft2023[sleeper_id],0)),"Undrafted"),"")</f>
        <v>Rookie</v>
      </c>
      <c r="L34" t="str">
        <f>IF(Draft2024[[#This Row],[KEEPER]]="K",Draft2024[[#This Row],[Last Contract]],IF(ISNA(VLOOKUP(Draft2024[[#This Row],[sleeper_id]],Rookies2024[player_id],1,FALSE)),"Auction","Rookie"))</f>
        <v>Rookie</v>
      </c>
      <c r="M34">
        <f>2024-Draft2024[[#This Row],[Net Keeper Count]]</f>
        <v>2023</v>
      </c>
      <c r="N34">
        <f>IF(Draft2024[[#This Row],[KEEPER]]="K",1+_xlfn.IFNA(INDEX(Draft2023[Net Keeper Count],MATCH(Draft2024[[#This Row],[PLAYER]],Draft2023[PLAYER],0)),0),0)</f>
        <v>1</v>
      </c>
    </row>
    <row r="35" spans="4:14" x14ac:dyDescent="0.25">
      <c r="D35" t="s">
        <v>1060</v>
      </c>
      <c r="E35" t="s">
        <v>51</v>
      </c>
      <c r="F35" t="s">
        <v>1277</v>
      </c>
      <c r="G35" t="s">
        <v>72</v>
      </c>
      <c r="H35" t="s">
        <v>29</v>
      </c>
      <c r="I35">
        <v>1</v>
      </c>
      <c r="J35" t="s">
        <v>31</v>
      </c>
      <c r="K35" t="str">
        <f>IF(Draft2024[[#This Row],[KEEPER]]="K",_xlfn.IFNA(INDEX(Draft2023[Current Contract],MATCH(Draft2024[[#This Row],[sleeper_id]],Draft2023[sleeper_id],0)),"Undrafted"),"")</f>
        <v>Auction</v>
      </c>
      <c r="L35" t="str">
        <f>IF(Draft2024[[#This Row],[KEEPER]]="K",Draft2024[[#This Row],[Last Contract]],IF(ISNA(VLOOKUP(Draft2024[[#This Row],[sleeper_id]],Rookies2024[player_id],1,FALSE)),"Auction","Rookie"))</f>
        <v>Auction</v>
      </c>
      <c r="M35">
        <f>2024-Draft2024[[#This Row],[Net Keeper Count]]</f>
        <v>2023</v>
      </c>
      <c r="N35">
        <f>IF(Draft2024[[#This Row],[KEEPER]]="K",1+_xlfn.IFNA(INDEX(Draft2023[Net Keeper Count],MATCH(Draft2024[[#This Row],[PLAYER]],Draft2023[PLAYER],0)),0),0)</f>
        <v>1</v>
      </c>
    </row>
    <row r="36" spans="4:14" x14ac:dyDescent="0.25">
      <c r="D36" t="s">
        <v>1060</v>
      </c>
      <c r="E36" t="s">
        <v>1186</v>
      </c>
      <c r="F36" t="s">
        <v>1185</v>
      </c>
      <c r="G36" t="s">
        <v>2322</v>
      </c>
      <c r="H36" t="s">
        <v>64</v>
      </c>
      <c r="I36">
        <v>4</v>
      </c>
      <c r="J36" t="s">
        <v>31</v>
      </c>
      <c r="K36" t="str">
        <f>IF(Draft2024[[#This Row],[KEEPER]]="K",_xlfn.IFNA(INDEX(Draft2023[Current Contract],MATCH(Draft2024[[#This Row],[sleeper_id]],Draft2023[sleeper_id],0)),"Undrafted"),"")</f>
        <v>Rookie</v>
      </c>
      <c r="L36" t="str">
        <f>IF(Draft2024[[#This Row],[KEEPER]]="K",Draft2024[[#This Row],[Last Contract]],IF(ISNA(VLOOKUP(Draft2024[[#This Row],[sleeper_id]],Rookies2024[player_id],1,FALSE)),"Auction","Rookie"))</f>
        <v>Rookie</v>
      </c>
      <c r="M36">
        <f>2024-Draft2024[[#This Row],[Net Keeper Count]]</f>
        <v>2023</v>
      </c>
      <c r="N36">
        <f>IF(Draft2024[[#This Row],[KEEPER]]="K",1+_xlfn.IFNA(INDEX(Draft2023[Net Keeper Count],MATCH(Draft2024[[#This Row],[PLAYER]],Draft2023[PLAYER],0)),0),0)</f>
        <v>1</v>
      </c>
    </row>
    <row r="37" spans="4:14" x14ac:dyDescent="0.25">
      <c r="D37" t="s">
        <v>1060</v>
      </c>
      <c r="E37" t="s">
        <v>1770</v>
      </c>
      <c r="F37" t="s">
        <v>2822</v>
      </c>
      <c r="G37" t="s">
        <v>2210</v>
      </c>
      <c r="H37" t="s">
        <v>29</v>
      </c>
      <c r="I37">
        <v>4</v>
      </c>
      <c r="J37" t="s">
        <v>31</v>
      </c>
      <c r="K37" t="str">
        <f>IF(Draft2024[[#This Row],[KEEPER]]="K",_xlfn.IFNA(INDEX(Draft2023[Current Contract],MATCH(Draft2024[[#This Row],[sleeper_id]],Draft2023[sleeper_id],0)),"Undrafted"),"")</f>
        <v>Rookie</v>
      </c>
      <c r="L37" t="str">
        <f>IF(Draft2024[[#This Row],[KEEPER]]="K",Draft2024[[#This Row],[Last Contract]],IF(ISNA(VLOOKUP(Draft2024[[#This Row],[sleeper_id]],Rookies2024[player_id],1,FALSE)),"Auction","Rookie"))</f>
        <v>Rookie</v>
      </c>
      <c r="M37">
        <f>2024-Draft2024[[#This Row],[Net Keeper Count]]</f>
        <v>2020</v>
      </c>
      <c r="N37">
        <f>IF(Draft2024[[#This Row],[KEEPER]]="K",1+_xlfn.IFNA(INDEX(Draft2023[Net Keeper Count],MATCH(Draft2024[[#This Row],[PLAYER]],Draft2023[PLAYER],0)),0),0)</f>
        <v>4</v>
      </c>
    </row>
    <row r="38" spans="4:14" x14ac:dyDescent="0.25">
      <c r="D38" t="s">
        <v>1060</v>
      </c>
      <c r="E38" t="s">
        <v>2372</v>
      </c>
      <c r="F38" t="s">
        <v>2725</v>
      </c>
      <c r="G38" t="s">
        <v>68</v>
      </c>
      <c r="H38" t="s">
        <v>64</v>
      </c>
      <c r="I38">
        <v>2</v>
      </c>
      <c r="J38" t="s">
        <v>19</v>
      </c>
      <c r="K38" t="str">
        <f>IF(Draft2024[[#This Row],[KEEPER]]="K",_xlfn.IFNA(INDEX(Draft2023[Current Contract],MATCH(Draft2024[[#This Row],[sleeper_id]],Draft2023[sleeper_id],0)),"Undrafted"),"")</f>
        <v/>
      </c>
      <c r="L38" t="str">
        <f>IF(Draft2024[[#This Row],[KEEPER]]="K",Draft2024[[#This Row],[Last Contract]],IF(ISNA(VLOOKUP(Draft2024[[#This Row],[sleeper_id]],Rookies2024[player_id],1,FALSE)),"Auction","Rookie"))</f>
        <v>Rookie</v>
      </c>
      <c r="M38">
        <f>2024-Draft2024[[#This Row],[Net Keeper Count]]</f>
        <v>2024</v>
      </c>
      <c r="N38">
        <f>IF(Draft2024[[#This Row],[KEEPER]]="K",1+_xlfn.IFNA(INDEX(Draft2023[Net Keeper Count],MATCH(Draft2024[[#This Row],[PLAYER]],Draft2023[PLAYER],0)),0),0)</f>
        <v>0</v>
      </c>
    </row>
    <row r="39" spans="4:14" x14ac:dyDescent="0.25">
      <c r="D39" t="s">
        <v>1060</v>
      </c>
      <c r="E39" t="s">
        <v>1367</v>
      </c>
      <c r="F39" t="s">
        <v>1366</v>
      </c>
      <c r="G39" t="s">
        <v>2224</v>
      </c>
      <c r="H39" t="s">
        <v>64</v>
      </c>
      <c r="I39">
        <v>5</v>
      </c>
      <c r="J39" t="s">
        <v>19</v>
      </c>
      <c r="K39" t="str">
        <f>IF(Draft2024[[#This Row],[KEEPER]]="K",_xlfn.IFNA(INDEX(Draft2023[Current Contract],MATCH(Draft2024[[#This Row],[sleeper_id]],Draft2023[sleeper_id],0)),"Undrafted"),"")</f>
        <v/>
      </c>
      <c r="L39" t="str">
        <f>IF(Draft2024[[#This Row],[KEEPER]]="K",Draft2024[[#This Row],[Last Contract]],IF(ISNA(VLOOKUP(Draft2024[[#This Row],[sleeper_id]],Rookies2024[player_id],1,FALSE)),"Auction","Rookie"))</f>
        <v>Rookie</v>
      </c>
      <c r="M39">
        <f>2024-Draft2024[[#This Row],[Net Keeper Count]]</f>
        <v>2024</v>
      </c>
      <c r="N39">
        <f>IF(Draft2024[[#This Row],[KEEPER]]="K",1+_xlfn.IFNA(INDEX(Draft2023[Net Keeper Count],MATCH(Draft2024[[#This Row],[PLAYER]],Draft2023[PLAYER],0)),0),0)</f>
        <v>0</v>
      </c>
    </row>
    <row r="40" spans="4:14" x14ac:dyDescent="0.25">
      <c r="D40" t="s">
        <v>1060</v>
      </c>
      <c r="E40" t="s">
        <v>2397</v>
      </c>
      <c r="F40" t="s">
        <v>2741</v>
      </c>
      <c r="G40" t="s">
        <v>159</v>
      </c>
      <c r="H40" t="s">
        <v>102</v>
      </c>
      <c r="I40">
        <v>3</v>
      </c>
      <c r="J40" t="s">
        <v>19</v>
      </c>
      <c r="K40" t="str">
        <f>IF(Draft2024[[#This Row],[KEEPER]]="K",_xlfn.IFNA(INDEX(Draft2023[Current Contract],MATCH(Draft2024[[#This Row],[sleeper_id]],Draft2023[sleeper_id],0)),"Undrafted"),"")</f>
        <v/>
      </c>
      <c r="L40" t="str">
        <f>IF(Draft2024[[#This Row],[KEEPER]]="K",Draft2024[[#This Row],[Last Contract]],IF(ISNA(VLOOKUP(Draft2024[[#This Row],[sleeper_id]],Rookies2024[player_id],1,FALSE)),"Auction","Rookie"))</f>
        <v>Rookie</v>
      </c>
      <c r="M40">
        <f>2024-Draft2024[[#This Row],[Net Keeper Count]]</f>
        <v>2024</v>
      </c>
      <c r="N40">
        <f>IF(Draft2024[[#This Row],[KEEPER]]="K",1+_xlfn.IFNA(INDEX(Draft2023[Net Keeper Count],MATCH(Draft2024[[#This Row],[PLAYER]],Draft2023[PLAYER],0)),0),0)</f>
        <v>0</v>
      </c>
    </row>
    <row r="41" spans="4:14" x14ac:dyDescent="0.25">
      <c r="D41" t="s">
        <v>1060</v>
      </c>
      <c r="E41" t="s">
        <v>2534</v>
      </c>
      <c r="F41" t="s">
        <v>2847</v>
      </c>
      <c r="G41" t="s">
        <v>54</v>
      </c>
      <c r="H41" t="s">
        <v>29</v>
      </c>
      <c r="I41">
        <v>1</v>
      </c>
      <c r="J41" t="s">
        <v>19</v>
      </c>
      <c r="K41" t="str">
        <f>IF(Draft2024[[#This Row],[KEEPER]]="K",_xlfn.IFNA(INDEX(Draft2023[Current Contract],MATCH(Draft2024[[#This Row],[sleeper_id]],Draft2023[sleeper_id],0)),"Undrafted"),"")</f>
        <v/>
      </c>
      <c r="L41" t="str">
        <f>IF(Draft2024[[#This Row],[KEEPER]]="K",Draft2024[[#This Row],[Last Contract]],IF(ISNA(VLOOKUP(Draft2024[[#This Row],[sleeper_id]],Rookies2024[player_id],1,FALSE)),"Auction","Rookie"))</f>
        <v>Rookie</v>
      </c>
      <c r="M41">
        <f>2024-Draft2024[[#This Row],[Net Keeper Count]]</f>
        <v>2024</v>
      </c>
      <c r="N41">
        <f>IF(Draft2024[[#This Row],[KEEPER]]="K",1+_xlfn.IFNA(INDEX(Draft2023[Net Keeper Count],MATCH(Draft2024[[#This Row],[PLAYER]],Draft2023[PLAYER],0)),0),0)</f>
        <v>0</v>
      </c>
    </row>
    <row r="42" spans="4:14" x14ac:dyDescent="0.25">
      <c r="D42" t="s">
        <v>1043</v>
      </c>
      <c r="E42" t="s">
        <v>1310</v>
      </c>
      <c r="F42" t="s">
        <v>1309</v>
      </c>
      <c r="G42" t="s">
        <v>2224</v>
      </c>
      <c r="H42" t="s">
        <v>64</v>
      </c>
      <c r="I42">
        <v>4</v>
      </c>
      <c r="J42" t="s">
        <v>31</v>
      </c>
      <c r="K42" t="str">
        <f>IF(Draft2024[[#This Row],[KEEPER]]="K",_xlfn.IFNA(INDEX(Draft2023[Current Contract],MATCH(Draft2024[[#This Row],[sleeper_id]],Draft2023[sleeper_id],0)),"Undrafted"),"")</f>
        <v>Rookie</v>
      </c>
      <c r="L42" t="str">
        <f>IF(Draft2024[[#This Row],[KEEPER]]="K",Draft2024[[#This Row],[Last Contract]],IF(ISNA(VLOOKUP(Draft2024[[#This Row],[sleeper_id]],Rookies2024[player_id],1,FALSE)),"Auction","Rookie"))</f>
        <v>Rookie</v>
      </c>
      <c r="M42">
        <f>2024-Draft2024[[#This Row],[Net Keeper Count]]</f>
        <v>2021</v>
      </c>
      <c r="N42">
        <f>IF(Draft2024[[#This Row],[KEEPER]]="K",1+_xlfn.IFNA(INDEX(Draft2023[Net Keeper Count],MATCH(Draft2024[[#This Row],[PLAYER]],Draft2023[PLAYER],0)),0),0)</f>
        <v>3</v>
      </c>
    </row>
    <row r="43" spans="4:14" x14ac:dyDescent="0.25">
      <c r="D43" t="s">
        <v>1043</v>
      </c>
      <c r="E43" t="s">
        <v>1747</v>
      </c>
      <c r="F43" t="s">
        <v>2589</v>
      </c>
      <c r="G43" t="s">
        <v>2229</v>
      </c>
      <c r="H43" t="s">
        <v>126</v>
      </c>
      <c r="I43">
        <v>2</v>
      </c>
      <c r="J43" t="s">
        <v>31</v>
      </c>
      <c r="K43" t="str">
        <f>IF(Draft2024[[#This Row],[KEEPER]]="K",_xlfn.IFNA(INDEX(Draft2023[Current Contract],MATCH(Draft2024[[#This Row],[sleeper_id]],Draft2023[sleeper_id],0)),"Undrafted"),"")</f>
        <v>Rookie</v>
      </c>
      <c r="L43" t="str">
        <f>IF(Draft2024[[#This Row],[KEEPER]]="K",Draft2024[[#This Row],[Last Contract]],IF(ISNA(VLOOKUP(Draft2024[[#This Row],[sleeper_id]],Rookies2024[player_id],1,FALSE)),"Auction","Rookie"))</f>
        <v>Rookie</v>
      </c>
      <c r="M43">
        <f>2024-Draft2024[[#This Row],[Net Keeper Count]]</f>
        <v>2020</v>
      </c>
      <c r="N43">
        <f>IF(Draft2024[[#This Row],[KEEPER]]="K",1+_xlfn.IFNA(INDEX(Draft2023[Net Keeper Count],MATCH(Draft2024[[#This Row],[PLAYER]],Draft2023[PLAYER],0)),0),0)</f>
        <v>4</v>
      </c>
    </row>
    <row r="44" spans="4:14" x14ac:dyDescent="0.25">
      <c r="D44" t="s">
        <v>1043</v>
      </c>
      <c r="E44" t="s">
        <v>1503</v>
      </c>
      <c r="F44" t="s">
        <v>1502</v>
      </c>
      <c r="G44" t="s">
        <v>2278</v>
      </c>
      <c r="H44" t="s">
        <v>102</v>
      </c>
      <c r="I44">
        <v>29</v>
      </c>
      <c r="J44" t="s">
        <v>31</v>
      </c>
      <c r="K44" t="str">
        <f>IF(Draft2024[[#This Row],[KEEPER]]="K",_xlfn.IFNA(INDEX(Draft2023[Current Contract],MATCH(Draft2024[[#This Row],[sleeper_id]],Draft2023[sleeper_id],0)),"Undrafted"),"")</f>
        <v>Rookie</v>
      </c>
      <c r="L44" t="str">
        <f>IF(Draft2024[[#This Row],[KEEPER]]="K",Draft2024[[#This Row],[Last Contract]],IF(ISNA(VLOOKUP(Draft2024[[#This Row],[sleeper_id]],Rookies2024[player_id],1,FALSE)),"Auction","Rookie"))</f>
        <v>Rookie</v>
      </c>
      <c r="M44">
        <f>2024-Draft2024[[#This Row],[Net Keeper Count]]</f>
        <v>2019</v>
      </c>
      <c r="N44">
        <f>IF(Draft2024[[#This Row],[KEEPER]]="K",1+_xlfn.IFNA(INDEX(Draft2023[Net Keeper Count],MATCH(Draft2024[[#This Row],[PLAYER]],Draft2023[PLAYER],0)),0),0)</f>
        <v>5</v>
      </c>
    </row>
    <row r="45" spans="4:14" x14ac:dyDescent="0.25">
      <c r="D45" t="s">
        <v>1043</v>
      </c>
      <c r="E45" t="s">
        <v>2040</v>
      </c>
      <c r="F45" t="s">
        <v>5015</v>
      </c>
      <c r="G45" t="s">
        <v>2228</v>
      </c>
      <c r="H45" t="s">
        <v>64</v>
      </c>
      <c r="I45">
        <v>2</v>
      </c>
      <c r="J45" t="s">
        <v>31</v>
      </c>
      <c r="K45" t="str">
        <f>IF(Draft2024[[#This Row],[KEEPER]]="K",_xlfn.IFNA(INDEX(Draft2023[Current Contract],MATCH(Draft2024[[#This Row],[sleeper_id]],Draft2023[sleeper_id],0)),"Undrafted"),"")</f>
        <v>Rookie</v>
      </c>
      <c r="L45" t="str">
        <f>IF(Draft2024[[#This Row],[KEEPER]]="K",Draft2024[[#This Row],[Last Contract]],IF(ISNA(VLOOKUP(Draft2024[[#This Row],[sleeper_id]],Rookies2024[player_id],1,FALSE)),"Auction","Rookie"))</f>
        <v>Rookie</v>
      </c>
      <c r="M45">
        <f>2024-Draft2024[[#This Row],[Net Keeper Count]]</f>
        <v>2023</v>
      </c>
      <c r="N45">
        <f>IF(Draft2024[[#This Row],[KEEPER]]="K",1+_xlfn.IFNA(INDEX(Draft2023[Net Keeper Count],MATCH(Draft2024[[#This Row],[PLAYER]],Draft2023[PLAYER],0)),0),0)</f>
        <v>1</v>
      </c>
    </row>
    <row r="46" spans="4:14" x14ac:dyDescent="0.25">
      <c r="D46" t="s">
        <v>1043</v>
      </c>
      <c r="E46" t="s">
        <v>84</v>
      </c>
      <c r="F46" t="s">
        <v>5182</v>
      </c>
      <c r="G46" t="s">
        <v>2228</v>
      </c>
      <c r="H46" t="s">
        <v>64</v>
      </c>
      <c r="I46">
        <v>13</v>
      </c>
      <c r="J46" t="s">
        <v>31</v>
      </c>
      <c r="K46" t="str">
        <f>IF(Draft2024[[#This Row],[KEEPER]]="K",_xlfn.IFNA(INDEX(Draft2023[Current Contract],MATCH(Draft2024[[#This Row],[sleeper_id]],Draft2023[sleeper_id],0)),"Undrafted"),"")</f>
        <v>Auction</v>
      </c>
      <c r="L46" t="str">
        <f>IF(Draft2024[[#This Row],[KEEPER]]="K",Draft2024[[#This Row],[Last Contract]],IF(ISNA(VLOOKUP(Draft2024[[#This Row],[sleeper_id]],Rookies2024[player_id],1,FALSE)),"Auction","Rookie"))</f>
        <v>Auction</v>
      </c>
      <c r="M46">
        <f>2024-Draft2024[[#This Row],[Net Keeper Count]]</f>
        <v>2023</v>
      </c>
      <c r="N46">
        <f>IF(Draft2024[[#This Row],[KEEPER]]="K",1+_xlfn.IFNA(INDEX(Draft2023[Net Keeper Count],MATCH(Draft2024[[#This Row],[PLAYER]],Draft2023[PLAYER],0)),0),0)</f>
        <v>1</v>
      </c>
    </row>
    <row r="47" spans="4:14" x14ac:dyDescent="0.25">
      <c r="D47" t="s">
        <v>1043</v>
      </c>
      <c r="E47" t="s">
        <v>1207</v>
      </c>
      <c r="F47" t="s">
        <v>1206</v>
      </c>
      <c r="G47" t="s">
        <v>2236</v>
      </c>
      <c r="H47" t="s">
        <v>102</v>
      </c>
      <c r="I47">
        <v>10</v>
      </c>
      <c r="J47" t="s">
        <v>31</v>
      </c>
      <c r="K47" t="str">
        <f>IF(Draft2024[[#This Row],[KEEPER]]="K",_xlfn.IFNA(INDEX(Draft2023[Current Contract],MATCH(Draft2024[[#This Row],[sleeper_id]],Draft2023[sleeper_id],0)),"Undrafted"),"")</f>
        <v>Rookie</v>
      </c>
      <c r="L47" t="str">
        <f>IF(Draft2024[[#This Row],[KEEPER]]="K",Draft2024[[#This Row],[Last Contract]],IF(ISNA(VLOOKUP(Draft2024[[#This Row],[sleeper_id]],Rookies2024[player_id],1,FALSE)),"Auction","Rookie"))</f>
        <v>Rookie</v>
      </c>
      <c r="M47">
        <f>2024-Draft2024[[#This Row],[Net Keeper Count]]</f>
        <v>2022</v>
      </c>
      <c r="N47">
        <f>IF(Draft2024[[#This Row],[KEEPER]]="K",1+_xlfn.IFNA(INDEX(Draft2023[Net Keeper Count],MATCH(Draft2024[[#This Row],[PLAYER]],Draft2023[PLAYER],0)),0),0)</f>
        <v>2</v>
      </c>
    </row>
    <row r="48" spans="4:14" x14ac:dyDescent="0.25">
      <c r="D48" t="s">
        <v>1043</v>
      </c>
      <c r="E48" t="s">
        <v>195</v>
      </c>
      <c r="F48" t="s">
        <v>5137</v>
      </c>
      <c r="G48" t="s">
        <v>54</v>
      </c>
      <c r="H48" t="s">
        <v>64</v>
      </c>
      <c r="I48">
        <v>3</v>
      </c>
      <c r="J48" t="s">
        <v>31</v>
      </c>
      <c r="K48" t="str">
        <f>IF(Draft2024[[#This Row],[KEEPER]]="K",_xlfn.IFNA(INDEX(Draft2023[Current Contract],MATCH(Draft2024[[#This Row],[sleeper_id]],Draft2023[sleeper_id],0)),"Undrafted"),"")</f>
        <v>Auction</v>
      </c>
      <c r="L48" t="str">
        <f>IF(Draft2024[[#This Row],[KEEPER]]="K",Draft2024[[#This Row],[Last Contract]],IF(ISNA(VLOOKUP(Draft2024[[#This Row],[sleeper_id]],Rookies2024[player_id],1,FALSE)),"Auction","Rookie"))</f>
        <v>Auction</v>
      </c>
      <c r="M48">
        <f>2024-Draft2024[[#This Row],[Net Keeper Count]]</f>
        <v>2022</v>
      </c>
      <c r="N48">
        <f>IF(Draft2024[[#This Row],[KEEPER]]="K",1+_xlfn.IFNA(INDEX(Draft2023[Net Keeper Count],MATCH(Draft2024[[#This Row],[PLAYER]],Draft2023[PLAYER],0)),0),0)</f>
        <v>2</v>
      </c>
    </row>
    <row r="49" spans="4:14" x14ac:dyDescent="0.25">
      <c r="D49" t="s">
        <v>1043</v>
      </c>
      <c r="E49" t="s">
        <v>348</v>
      </c>
      <c r="F49" t="s">
        <v>1225</v>
      </c>
      <c r="G49" t="s">
        <v>2221</v>
      </c>
      <c r="H49" t="s">
        <v>29</v>
      </c>
      <c r="I49">
        <v>55</v>
      </c>
      <c r="J49" t="s">
        <v>31</v>
      </c>
      <c r="K49" t="str">
        <f>IF(Draft2024[[#This Row],[KEEPER]]="K",_xlfn.IFNA(INDEX(Draft2023[Current Contract],MATCH(Draft2024[[#This Row],[sleeper_id]],Draft2023[sleeper_id],0)),"Undrafted"),"")</f>
        <v>Rookie</v>
      </c>
      <c r="L49" t="str">
        <f>IF(Draft2024[[#This Row],[KEEPER]]="K",Draft2024[[#This Row],[Last Contract]],IF(ISNA(VLOOKUP(Draft2024[[#This Row],[sleeper_id]],Rookies2024[player_id],1,FALSE)),"Auction","Rookie"))</f>
        <v>Rookie</v>
      </c>
      <c r="M49">
        <f>2024-Draft2024[[#This Row],[Net Keeper Count]]</f>
        <v>2018</v>
      </c>
      <c r="N49">
        <f>IF(Draft2024[[#This Row],[KEEPER]]="K",1+_xlfn.IFNA(INDEX(Draft2023[Net Keeper Count],MATCH(Draft2024[[#This Row],[PLAYER]],Draft2023[PLAYER],0)),0),0)</f>
        <v>6</v>
      </c>
    </row>
    <row r="50" spans="4:14" x14ac:dyDescent="0.25">
      <c r="D50" t="s">
        <v>1043</v>
      </c>
      <c r="E50" t="s">
        <v>263</v>
      </c>
      <c r="F50" t="s">
        <v>5159</v>
      </c>
      <c r="G50" t="s">
        <v>159</v>
      </c>
      <c r="H50" t="s">
        <v>102</v>
      </c>
      <c r="I50">
        <v>19</v>
      </c>
      <c r="J50" t="s">
        <v>31</v>
      </c>
      <c r="K50" t="str">
        <f>IF(Draft2024[[#This Row],[KEEPER]]="K",_xlfn.IFNA(INDEX(Draft2023[Current Contract],MATCH(Draft2024[[#This Row],[sleeper_id]],Draft2023[sleeper_id],0)),"Undrafted"),"")</f>
        <v>Rookie</v>
      </c>
      <c r="L50" t="str">
        <f>IF(Draft2024[[#This Row],[KEEPER]]="K",Draft2024[[#This Row],[Last Contract]],IF(ISNA(VLOOKUP(Draft2024[[#This Row],[sleeper_id]],Rookies2024[player_id],1,FALSE)),"Auction","Rookie"))</f>
        <v>Rookie</v>
      </c>
      <c r="M50">
        <f>2024-Draft2024[[#This Row],[Net Keeper Count]]</f>
        <v>2017</v>
      </c>
      <c r="N50">
        <f>IF(Draft2024[[#This Row],[KEEPER]]="K",1+_xlfn.IFNA(INDEX(Draft2023[Net Keeper Count],MATCH(Draft2024[[#This Row],[PLAYER]],Draft2023[PLAYER],0)),0),0)</f>
        <v>7</v>
      </c>
    </row>
    <row r="51" spans="4:14" x14ac:dyDescent="0.25">
      <c r="D51" t="s">
        <v>1043</v>
      </c>
      <c r="E51" t="s">
        <v>852</v>
      </c>
      <c r="F51" t="s">
        <v>5138</v>
      </c>
      <c r="G51" t="s">
        <v>2210</v>
      </c>
      <c r="H51" t="s">
        <v>64</v>
      </c>
      <c r="I51">
        <v>10</v>
      </c>
      <c r="J51" t="s">
        <v>31</v>
      </c>
      <c r="K51" t="str">
        <f>IF(Draft2024[[#This Row],[KEEPER]]="K",_xlfn.IFNA(INDEX(Draft2023[Current Contract],MATCH(Draft2024[[#This Row],[sleeper_id]],Draft2023[sleeper_id],0)),"Undrafted"),"")</f>
        <v>Auction</v>
      </c>
      <c r="L51" t="str">
        <f>IF(Draft2024[[#This Row],[KEEPER]]="K",Draft2024[[#This Row],[Last Contract]],IF(ISNA(VLOOKUP(Draft2024[[#This Row],[sleeper_id]],Rookies2024[player_id],1,FALSE)),"Auction","Rookie"))</f>
        <v>Auction</v>
      </c>
      <c r="M51">
        <f>2024-Draft2024[[#This Row],[Net Keeper Count]]</f>
        <v>2022</v>
      </c>
      <c r="N51">
        <f>IF(Draft2024[[#This Row],[KEEPER]]="K",1+_xlfn.IFNA(INDEX(Draft2023[Net Keeper Count],MATCH(Draft2024[[#This Row],[PLAYER]],Draft2023[PLAYER],0)),0),0)</f>
        <v>2</v>
      </c>
    </row>
    <row r="52" spans="4:14" x14ac:dyDescent="0.25">
      <c r="D52" t="s">
        <v>1043</v>
      </c>
      <c r="E52" t="s">
        <v>1230</v>
      </c>
      <c r="F52" t="s">
        <v>1229</v>
      </c>
      <c r="G52" t="s">
        <v>2228</v>
      </c>
      <c r="H52" t="s">
        <v>64</v>
      </c>
      <c r="I52">
        <v>1</v>
      </c>
      <c r="J52" t="s">
        <v>31</v>
      </c>
      <c r="K52" t="str">
        <f>IF(Draft2024[[#This Row],[KEEPER]]="K",_xlfn.IFNA(INDEX(Draft2023[Current Contract],MATCH(Draft2024[[#This Row],[sleeper_id]],Draft2023[sleeper_id],0)),"Undrafted"),"")</f>
        <v>Undrafted</v>
      </c>
      <c r="L52" t="str">
        <f>IF(Draft2024[[#This Row],[KEEPER]]="K",Draft2024[[#This Row],[Last Contract]],IF(ISNA(VLOOKUP(Draft2024[[#This Row],[sleeper_id]],Rookies2024[player_id],1,FALSE)),"Auction","Rookie"))</f>
        <v>Undrafted</v>
      </c>
      <c r="M52">
        <f>2024-Draft2024[[#This Row],[Net Keeper Count]]</f>
        <v>2023</v>
      </c>
      <c r="N52">
        <f>IF(Draft2024[[#This Row],[KEEPER]]="K",1+_xlfn.IFNA(INDEX(Draft2023[Net Keeper Count],MATCH(Draft2024[[#This Row],[PLAYER]],Draft2023[PLAYER],0)),0),0)</f>
        <v>1</v>
      </c>
    </row>
    <row r="53" spans="4:14" x14ac:dyDescent="0.25">
      <c r="D53" t="s">
        <v>1043</v>
      </c>
      <c r="E53" t="s">
        <v>1232</v>
      </c>
      <c r="F53" t="s">
        <v>1231</v>
      </c>
      <c r="G53" t="s">
        <v>2213</v>
      </c>
      <c r="H53" t="s">
        <v>126</v>
      </c>
      <c r="I53">
        <v>17</v>
      </c>
      <c r="J53" t="s">
        <v>31</v>
      </c>
      <c r="K53" t="str">
        <f>IF(Draft2024[[#This Row],[KEEPER]]="K",_xlfn.IFNA(INDEX(Draft2023[Current Contract],MATCH(Draft2024[[#This Row],[sleeper_id]],Draft2023[sleeper_id],0)),"Undrafted"),"")</f>
        <v>Rookie</v>
      </c>
      <c r="L53" t="str">
        <f>IF(Draft2024[[#This Row],[KEEPER]]="K",Draft2024[[#This Row],[Last Contract]],IF(ISNA(VLOOKUP(Draft2024[[#This Row],[sleeper_id]],Rookies2024[player_id],1,FALSE)),"Auction","Rookie"))</f>
        <v>Rookie</v>
      </c>
      <c r="M53">
        <f>2024-Draft2024[[#This Row],[Net Keeper Count]]</f>
        <v>2023</v>
      </c>
      <c r="N53">
        <f>IF(Draft2024[[#This Row],[KEEPER]]="K",1+_xlfn.IFNA(INDEX(Draft2023[Net Keeper Count],MATCH(Draft2024[[#This Row],[PLAYER]],Draft2023[PLAYER],0)),0),0)</f>
        <v>1</v>
      </c>
    </row>
    <row r="54" spans="4:14" x14ac:dyDescent="0.25">
      <c r="D54" t="s">
        <v>1043</v>
      </c>
      <c r="E54" t="s">
        <v>206</v>
      </c>
      <c r="F54" t="s">
        <v>5139</v>
      </c>
      <c r="G54" t="s">
        <v>2278</v>
      </c>
      <c r="H54" t="s">
        <v>102</v>
      </c>
      <c r="I54">
        <v>10</v>
      </c>
      <c r="J54" t="s">
        <v>31</v>
      </c>
      <c r="K54" t="str">
        <f>IF(Draft2024[[#This Row],[KEEPER]]="K",_xlfn.IFNA(INDEX(Draft2023[Current Contract],MATCH(Draft2024[[#This Row],[sleeper_id]],Draft2023[sleeper_id],0)),"Undrafted"),"")</f>
        <v>Auction</v>
      </c>
      <c r="L54" t="str">
        <f>IF(Draft2024[[#This Row],[KEEPER]]="K",Draft2024[[#This Row],[Last Contract]],IF(ISNA(VLOOKUP(Draft2024[[#This Row],[sleeper_id]],Rookies2024[player_id],1,FALSE)),"Auction","Rookie"))</f>
        <v>Auction</v>
      </c>
      <c r="M54">
        <f>2024-Draft2024[[#This Row],[Net Keeper Count]]</f>
        <v>2022</v>
      </c>
      <c r="N54">
        <f>IF(Draft2024[[#This Row],[KEEPER]]="K",1+_xlfn.IFNA(INDEX(Draft2023[Net Keeper Count],MATCH(Draft2024[[#This Row],[PLAYER]],Draft2023[PLAYER],0)),0),0)</f>
        <v>2</v>
      </c>
    </row>
    <row r="55" spans="4:14" x14ac:dyDescent="0.25">
      <c r="D55" t="s">
        <v>1043</v>
      </c>
      <c r="E55" t="s">
        <v>1385</v>
      </c>
      <c r="F55" t="s">
        <v>1384</v>
      </c>
      <c r="G55" t="s">
        <v>2221</v>
      </c>
      <c r="H55" t="s">
        <v>102</v>
      </c>
      <c r="I55">
        <v>8</v>
      </c>
      <c r="J55" t="s">
        <v>31</v>
      </c>
      <c r="K55" t="str">
        <f>IF(Draft2024[[#This Row],[KEEPER]]="K",_xlfn.IFNA(INDEX(Draft2023[Current Contract],MATCH(Draft2024[[#This Row],[sleeper_id]],Draft2023[sleeper_id],0)),"Undrafted"),"")</f>
        <v>Rookie</v>
      </c>
      <c r="L55" t="str">
        <f>IF(Draft2024[[#This Row],[KEEPER]]="K",Draft2024[[#This Row],[Last Contract]],IF(ISNA(VLOOKUP(Draft2024[[#This Row],[sleeper_id]],Rookies2024[player_id],1,FALSE)),"Auction","Rookie"))</f>
        <v>Rookie</v>
      </c>
      <c r="M55">
        <f>2024-Draft2024[[#This Row],[Net Keeper Count]]</f>
        <v>2023</v>
      </c>
      <c r="N55">
        <f>IF(Draft2024[[#This Row],[KEEPER]]="K",1+_xlfn.IFNA(INDEX(Draft2023[Net Keeper Count],MATCH(Draft2024[[#This Row],[PLAYER]],Draft2023[PLAYER],0)),0),0)</f>
        <v>1</v>
      </c>
    </row>
    <row r="56" spans="4:14" x14ac:dyDescent="0.25">
      <c r="D56" t="s">
        <v>1043</v>
      </c>
      <c r="E56" t="s">
        <v>22175</v>
      </c>
      <c r="F56" t="s">
        <v>22176</v>
      </c>
      <c r="G56" t="s">
        <v>70</v>
      </c>
      <c r="H56" t="s">
        <v>102</v>
      </c>
      <c r="I56">
        <v>1</v>
      </c>
      <c r="J56" t="s">
        <v>19</v>
      </c>
      <c r="K56" t="str">
        <f>IF(Draft2024[[#This Row],[KEEPER]]="K",_xlfn.IFNA(INDEX(Draft2023[Current Contract],MATCH(Draft2024[[#This Row],[sleeper_id]],Draft2023[sleeper_id],0)),"Undrafted"),"")</f>
        <v/>
      </c>
      <c r="L56" t="str">
        <f>IF(Draft2024[[#This Row],[KEEPER]]="K",Draft2024[[#This Row],[Last Contract]],IF(ISNA(VLOOKUP(Draft2024[[#This Row],[sleeper_id]],Rookies2024[player_id],1,FALSE)),"Auction","Rookie"))</f>
        <v>Rookie</v>
      </c>
      <c r="M56">
        <f>2024-Draft2024[[#This Row],[Net Keeper Count]]</f>
        <v>2024</v>
      </c>
      <c r="N56">
        <f>IF(Draft2024[[#This Row],[KEEPER]]="K",1+_xlfn.IFNA(INDEX(Draft2023[Net Keeper Count],MATCH(Draft2024[[#This Row],[PLAYER]],Draft2023[PLAYER],0)),0),0)</f>
        <v>0</v>
      </c>
    </row>
    <row r="57" spans="4:14" x14ac:dyDescent="0.25">
      <c r="D57" t="s">
        <v>1043</v>
      </c>
      <c r="E57" t="s">
        <v>1198</v>
      </c>
      <c r="F57" t="s">
        <v>1197</v>
      </c>
      <c r="G57" t="s">
        <v>2229</v>
      </c>
      <c r="H57" t="s">
        <v>29</v>
      </c>
      <c r="I57">
        <v>6</v>
      </c>
      <c r="J57" t="s">
        <v>19</v>
      </c>
      <c r="K57" t="str">
        <f>IF(Draft2024[[#This Row],[KEEPER]]="K",_xlfn.IFNA(INDEX(Draft2023[Current Contract],MATCH(Draft2024[[#This Row],[sleeper_id]],Draft2023[sleeper_id],0)),"Undrafted"),"")</f>
        <v/>
      </c>
      <c r="L57" t="str">
        <f>IF(Draft2024[[#This Row],[KEEPER]]="K",Draft2024[[#This Row],[Last Contract]],IF(ISNA(VLOOKUP(Draft2024[[#This Row],[sleeper_id]],Rookies2024[player_id],1,FALSE)),"Auction","Rookie"))</f>
        <v>Rookie</v>
      </c>
      <c r="M57">
        <f>2024-Draft2024[[#This Row],[Net Keeper Count]]</f>
        <v>2024</v>
      </c>
      <c r="N57">
        <f>IF(Draft2024[[#This Row],[KEEPER]]="K",1+_xlfn.IFNA(INDEX(Draft2023[Net Keeper Count],MATCH(Draft2024[[#This Row],[PLAYER]],Draft2023[PLAYER],0)),0),0)</f>
        <v>0</v>
      </c>
    </row>
    <row r="58" spans="4:14" x14ac:dyDescent="0.25">
      <c r="D58" t="s">
        <v>1043</v>
      </c>
      <c r="E58" t="s">
        <v>1223</v>
      </c>
      <c r="F58" t="s">
        <v>1222</v>
      </c>
      <c r="G58" t="s">
        <v>70</v>
      </c>
      <c r="H58" t="s">
        <v>64</v>
      </c>
      <c r="I58">
        <v>2</v>
      </c>
      <c r="J58" t="s">
        <v>19</v>
      </c>
      <c r="K58" t="str">
        <f>IF(Draft2024[[#This Row],[KEEPER]]="K",_xlfn.IFNA(INDEX(Draft2023[Current Contract],MATCH(Draft2024[[#This Row],[sleeper_id]],Draft2023[sleeper_id],0)),"Undrafted"),"")</f>
        <v/>
      </c>
      <c r="L58" t="str">
        <f>IF(Draft2024[[#This Row],[KEEPER]]="K",Draft2024[[#This Row],[Last Contract]],IF(ISNA(VLOOKUP(Draft2024[[#This Row],[sleeper_id]],Rookies2024[player_id],1,FALSE)),"Auction","Rookie"))</f>
        <v>Rookie</v>
      </c>
      <c r="M58">
        <f>2024-Draft2024[[#This Row],[Net Keeper Count]]</f>
        <v>2024</v>
      </c>
      <c r="N58">
        <f>IF(Draft2024[[#This Row],[KEEPER]]="K",1+_xlfn.IFNA(INDEX(Draft2023[Net Keeper Count],MATCH(Draft2024[[#This Row],[PLAYER]],Draft2023[PLAYER],0)),0),0)</f>
        <v>0</v>
      </c>
    </row>
    <row r="59" spans="4:14" x14ac:dyDescent="0.25">
      <c r="D59" t="s">
        <v>1043</v>
      </c>
      <c r="E59" t="s">
        <v>1237</v>
      </c>
      <c r="F59" t="s">
        <v>1236</v>
      </c>
      <c r="G59" t="s">
        <v>2248</v>
      </c>
      <c r="H59" t="s">
        <v>102</v>
      </c>
      <c r="I59">
        <v>3</v>
      </c>
      <c r="J59" t="s">
        <v>19</v>
      </c>
      <c r="K59" t="str">
        <f>IF(Draft2024[[#This Row],[KEEPER]]="K",_xlfn.IFNA(INDEX(Draft2023[Current Contract],MATCH(Draft2024[[#This Row],[sleeper_id]],Draft2023[sleeper_id],0)),"Undrafted"),"")</f>
        <v/>
      </c>
      <c r="L59" t="str">
        <f>IF(Draft2024[[#This Row],[KEEPER]]="K",Draft2024[[#This Row],[Last Contract]],IF(ISNA(VLOOKUP(Draft2024[[#This Row],[sleeper_id]],Rookies2024[player_id],1,FALSE)),"Auction","Rookie"))</f>
        <v>Rookie</v>
      </c>
      <c r="M59">
        <f>2024-Draft2024[[#This Row],[Net Keeper Count]]</f>
        <v>2024</v>
      </c>
      <c r="N59">
        <f>IF(Draft2024[[#This Row],[KEEPER]]="K",1+_xlfn.IFNA(INDEX(Draft2023[Net Keeper Count],MATCH(Draft2024[[#This Row],[PLAYER]],Draft2023[PLAYER],0)),0),0)</f>
        <v>0</v>
      </c>
    </row>
    <row r="60" spans="4:14" x14ac:dyDescent="0.25">
      <c r="D60" t="s">
        <v>1043</v>
      </c>
      <c r="E60" t="s">
        <v>1239</v>
      </c>
      <c r="F60" t="s">
        <v>1238</v>
      </c>
      <c r="G60" t="s">
        <v>2224</v>
      </c>
      <c r="H60" t="s">
        <v>102</v>
      </c>
      <c r="I60">
        <v>4</v>
      </c>
      <c r="J60" t="s">
        <v>19</v>
      </c>
      <c r="K60" t="str">
        <f>IF(Draft2024[[#This Row],[KEEPER]]="K",_xlfn.IFNA(INDEX(Draft2023[Current Contract],MATCH(Draft2024[[#This Row],[sleeper_id]],Draft2023[sleeper_id],0)),"Undrafted"),"")</f>
        <v/>
      </c>
      <c r="L60" t="str">
        <f>IF(Draft2024[[#This Row],[KEEPER]]="K",Draft2024[[#This Row],[Last Contract]],IF(ISNA(VLOOKUP(Draft2024[[#This Row],[sleeper_id]],Rookies2024[player_id],1,FALSE)),"Auction","Rookie"))</f>
        <v>Rookie</v>
      </c>
      <c r="M60">
        <f>2024-Draft2024[[#This Row],[Net Keeper Count]]</f>
        <v>2024</v>
      </c>
      <c r="N60">
        <f>IF(Draft2024[[#This Row],[KEEPER]]="K",1+_xlfn.IFNA(INDEX(Draft2023[Net Keeper Count],MATCH(Draft2024[[#This Row],[PLAYER]],Draft2023[PLAYER],0)),0),0)</f>
        <v>0</v>
      </c>
    </row>
    <row r="61" spans="4:14" x14ac:dyDescent="0.25">
      <c r="D61" t="s">
        <v>1057</v>
      </c>
      <c r="E61" t="s">
        <v>27</v>
      </c>
      <c r="F61" t="s">
        <v>2629</v>
      </c>
      <c r="G61" t="s">
        <v>159</v>
      </c>
      <c r="H61" t="s">
        <v>29</v>
      </c>
      <c r="I61">
        <v>4</v>
      </c>
      <c r="J61" t="s">
        <v>31</v>
      </c>
      <c r="K61" t="str">
        <f>IF(Draft2024[[#This Row],[KEEPER]]="K",_xlfn.IFNA(INDEX(Draft2023[Current Contract],MATCH(Draft2024[[#This Row],[sleeper_id]],Draft2023[sleeper_id],0)),"Undrafted"),"")</f>
        <v>Auction</v>
      </c>
      <c r="L61" t="str">
        <f>IF(Draft2024[[#This Row],[KEEPER]]="K",Draft2024[[#This Row],[Last Contract]],IF(ISNA(VLOOKUP(Draft2024[[#This Row],[sleeper_id]],Rookies2024[player_id],1,FALSE)),"Auction","Rookie"))</f>
        <v>Auction</v>
      </c>
      <c r="M61">
        <f>2024-Draft2024[[#This Row],[Net Keeper Count]]</f>
        <v>2023</v>
      </c>
      <c r="N61">
        <f>IF(Draft2024[[#This Row],[KEEPER]]="K",1+_xlfn.IFNA(INDEX(Draft2023[Net Keeper Count],MATCH(Draft2024[[#This Row],[PLAYER]],Draft2023[PLAYER],0)),0),0)</f>
        <v>1</v>
      </c>
    </row>
    <row r="62" spans="4:14" x14ac:dyDescent="0.25">
      <c r="D62" t="s">
        <v>1057</v>
      </c>
      <c r="E62" t="s">
        <v>1245</v>
      </c>
      <c r="F62" t="s">
        <v>1244</v>
      </c>
      <c r="G62" t="s">
        <v>2246</v>
      </c>
      <c r="H62" t="s">
        <v>29</v>
      </c>
      <c r="I62">
        <v>9</v>
      </c>
      <c r="J62" t="s">
        <v>31</v>
      </c>
      <c r="K62" t="str">
        <f>IF(Draft2024[[#This Row],[KEEPER]]="K",_xlfn.IFNA(INDEX(Draft2023[Current Contract],MATCH(Draft2024[[#This Row],[sleeper_id]],Draft2023[sleeper_id],0)),"Undrafted"),"")</f>
        <v>Rookie</v>
      </c>
      <c r="L62" t="str">
        <f>IF(Draft2024[[#This Row],[KEEPER]]="K",Draft2024[[#This Row],[Last Contract]],IF(ISNA(VLOOKUP(Draft2024[[#This Row],[sleeper_id]],Rookies2024[player_id],1,FALSE)),"Auction","Rookie"))</f>
        <v>Rookie</v>
      </c>
      <c r="M62">
        <f>2024-Draft2024[[#This Row],[Net Keeper Count]]</f>
        <v>2023</v>
      </c>
      <c r="N62">
        <f>IF(Draft2024[[#This Row],[KEEPER]]="K",1+_xlfn.IFNA(INDEX(Draft2023[Net Keeper Count],MATCH(Draft2024[[#This Row],[PLAYER]],Draft2023[PLAYER],0)),0),0)</f>
        <v>1</v>
      </c>
    </row>
    <row r="63" spans="4:14" x14ac:dyDescent="0.25">
      <c r="D63" t="s">
        <v>1057</v>
      </c>
      <c r="E63" t="s">
        <v>1247</v>
      </c>
      <c r="F63" t="s">
        <v>1246</v>
      </c>
      <c r="G63" t="s">
        <v>2244</v>
      </c>
      <c r="H63" t="s">
        <v>64</v>
      </c>
      <c r="I63">
        <v>27</v>
      </c>
      <c r="J63" t="s">
        <v>31</v>
      </c>
      <c r="K63" t="str">
        <f>IF(Draft2024[[#This Row],[KEEPER]]="K",_xlfn.IFNA(INDEX(Draft2023[Current Contract],MATCH(Draft2024[[#This Row],[sleeper_id]],Draft2023[sleeper_id],0)),"Undrafted"),"")</f>
        <v>Rookie</v>
      </c>
      <c r="L63" t="str">
        <f>IF(Draft2024[[#This Row],[KEEPER]]="K",Draft2024[[#This Row],[Last Contract]],IF(ISNA(VLOOKUP(Draft2024[[#This Row],[sleeper_id]],Rookies2024[player_id],1,FALSE)),"Auction","Rookie"))</f>
        <v>Rookie</v>
      </c>
      <c r="M63">
        <f>2024-Draft2024[[#This Row],[Net Keeper Count]]</f>
        <v>2023</v>
      </c>
      <c r="N63">
        <f>IF(Draft2024[[#This Row],[KEEPER]]="K",1+_xlfn.IFNA(INDEX(Draft2023[Net Keeper Count],MATCH(Draft2024[[#This Row],[PLAYER]],Draft2023[PLAYER],0)),0),0)</f>
        <v>1</v>
      </c>
    </row>
    <row r="64" spans="4:14" x14ac:dyDescent="0.25">
      <c r="D64" t="s">
        <v>1057</v>
      </c>
      <c r="E64" t="s">
        <v>243</v>
      </c>
      <c r="F64" t="s">
        <v>1201</v>
      </c>
      <c r="G64" t="s">
        <v>2322</v>
      </c>
      <c r="H64" t="s">
        <v>102</v>
      </c>
      <c r="I64">
        <v>11</v>
      </c>
      <c r="J64" t="s">
        <v>31</v>
      </c>
      <c r="K64" t="str">
        <f>IF(Draft2024[[#This Row],[KEEPER]]="K",_xlfn.IFNA(INDEX(Draft2023[Current Contract],MATCH(Draft2024[[#This Row],[sleeper_id]],Draft2023[sleeper_id],0)),"Undrafted"),"")</f>
        <v>Rookie</v>
      </c>
      <c r="L64" t="str">
        <f>IF(Draft2024[[#This Row],[KEEPER]]="K",Draft2024[[#This Row],[Last Contract]],IF(ISNA(VLOOKUP(Draft2024[[#This Row],[sleeper_id]],Rookies2024[player_id],1,FALSE)),"Auction","Rookie"))</f>
        <v>Rookie</v>
      </c>
      <c r="M64">
        <f>2024-Draft2024[[#This Row],[Net Keeper Count]]</f>
        <v>2018</v>
      </c>
      <c r="N64">
        <f>IF(Draft2024[[#This Row],[KEEPER]]="K",1+_xlfn.IFNA(INDEX(Draft2023[Net Keeper Count],MATCH(Draft2024[[#This Row],[PLAYER]],Draft2023[PLAYER],0)),0),0)</f>
        <v>6</v>
      </c>
    </row>
    <row r="65" spans="4:14" x14ac:dyDescent="0.25">
      <c r="D65" t="s">
        <v>1057</v>
      </c>
      <c r="E65" t="s">
        <v>1719</v>
      </c>
      <c r="F65" t="s">
        <v>5140</v>
      </c>
      <c r="G65" t="s">
        <v>2224</v>
      </c>
      <c r="H65" t="s">
        <v>102</v>
      </c>
      <c r="I65">
        <v>7</v>
      </c>
      <c r="J65" t="s">
        <v>31</v>
      </c>
      <c r="K65" t="str">
        <f>IF(Draft2024[[#This Row],[KEEPER]]="K",_xlfn.IFNA(INDEX(Draft2023[Current Contract],MATCH(Draft2024[[#This Row],[sleeper_id]],Draft2023[sleeper_id],0)),"Undrafted"),"")</f>
        <v>Rookie</v>
      </c>
      <c r="L65" t="str">
        <f>IF(Draft2024[[#This Row],[KEEPER]]="K",Draft2024[[#This Row],[Last Contract]],IF(ISNA(VLOOKUP(Draft2024[[#This Row],[sleeper_id]],Rookies2024[player_id],1,FALSE)),"Auction","Rookie"))</f>
        <v>Rookie</v>
      </c>
      <c r="M65">
        <f>2024-Draft2024[[#This Row],[Net Keeper Count]]</f>
        <v>2019</v>
      </c>
      <c r="N65">
        <f>IF(Draft2024[[#This Row],[KEEPER]]="K",1+_xlfn.IFNA(INDEX(Draft2023[Net Keeper Count],MATCH(Draft2024[[#This Row],[PLAYER]],Draft2023[PLAYER],0)),0),0)</f>
        <v>5</v>
      </c>
    </row>
    <row r="66" spans="4:14" x14ac:dyDescent="0.25">
      <c r="D66" t="s">
        <v>1057</v>
      </c>
      <c r="E66" t="s">
        <v>1703</v>
      </c>
      <c r="F66" t="s">
        <v>2608</v>
      </c>
      <c r="G66" t="s">
        <v>2208</v>
      </c>
      <c r="H66" t="s">
        <v>102</v>
      </c>
      <c r="I66">
        <v>4</v>
      </c>
      <c r="J66" t="s">
        <v>31</v>
      </c>
      <c r="K66" t="str">
        <f>IF(Draft2024[[#This Row],[KEEPER]]="K",_xlfn.IFNA(INDEX(Draft2023[Current Contract],MATCH(Draft2024[[#This Row],[sleeper_id]],Draft2023[sleeper_id],0)),"Undrafted"),"")</f>
        <v>Rookie</v>
      </c>
      <c r="L66" t="str">
        <f>IF(Draft2024[[#This Row],[KEEPER]]="K",Draft2024[[#This Row],[Last Contract]],IF(ISNA(VLOOKUP(Draft2024[[#This Row],[sleeper_id]],Rookies2024[player_id],1,FALSE)),"Auction","Rookie"))</f>
        <v>Rookie</v>
      </c>
      <c r="M66">
        <f>2024-Draft2024[[#This Row],[Net Keeper Count]]</f>
        <v>2022</v>
      </c>
      <c r="N66">
        <f>IF(Draft2024[[#This Row],[KEEPER]]="K",1+_xlfn.IFNA(INDEX(Draft2023[Net Keeper Count],MATCH(Draft2024[[#This Row],[PLAYER]],Draft2023[PLAYER],0)),0),0)</f>
        <v>2</v>
      </c>
    </row>
    <row r="67" spans="4:14" x14ac:dyDescent="0.25">
      <c r="D67" t="s">
        <v>1057</v>
      </c>
      <c r="E67" t="s">
        <v>1261</v>
      </c>
      <c r="F67" t="s">
        <v>1260</v>
      </c>
      <c r="G67" t="s">
        <v>2213</v>
      </c>
      <c r="H67" t="s">
        <v>102</v>
      </c>
      <c r="I67">
        <v>6</v>
      </c>
      <c r="J67" t="s">
        <v>31</v>
      </c>
      <c r="K67" t="str">
        <f>IF(Draft2024[[#This Row],[KEEPER]]="K",_xlfn.IFNA(INDEX(Draft2023[Current Contract],MATCH(Draft2024[[#This Row],[sleeper_id]],Draft2023[sleeper_id],0)),"Undrafted"),"")</f>
        <v>Rookie</v>
      </c>
      <c r="L67" t="str">
        <f>IF(Draft2024[[#This Row],[KEEPER]]="K",Draft2024[[#This Row],[Last Contract]],IF(ISNA(VLOOKUP(Draft2024[[#This Row],[sleeper_id]],Rookies2024[player_id],1,FALSE)),"Auction","Rookie"))</f>
        <v>Rookie</v>
      </c>
      <c r="M67">
        <f>2024-Draft2024[[#This Row],[Net Keeper Count]]</f>
        <v>2022</v>
      </c>
      <c r="N67">
        <f>IF(Draft2024[[#This Row],[KEEPER]]="K",1+_xlfn.IFNA(INDEX(Draft2023[Net Keeper Count],MATCH(Draft2024[[#This Row],[PLAYER]],Draft2023[PLAYER],0)),0),0)</f>
        <v>2</v>
      </c>
    </row>
    <row r="68" spans="4:14" x14ac:dyDescent="0.25">
      <c r="D68" t="s">
        <v>1057</v>
      </c>
      <c r="E68" t="s">
        <v>1265</v>
      </c>
      <c r="F68" t="s">
        <v>1264</v>
      </c>
      <c r="G68" t="s">
        <v>2268</v>
      </c>
      <c r="H68" t="s">
        <v>102</v>
      </c>
      <c r="I68">
        <v>12</v>
      </c>
      <c r="J68" t="s">
        <v>31</v>
      </c>
      <c r="K68" t="str">
        <f>IF(Draft2024[[#This Row],[KEEPER]]="K",_xlfn.IFNA(INDEX(Draft2023[Current Contract],MATCH(Draft2024[[#This Row],[sleeper_id]],Draft2023[sleeper_id],0)),"Undrafted"),"")</f>
        <v>Rookie</v>
      </c>
      <c r="L68" t="str">
        <f>IF(Draft2024[[#This Row],[KEEPER]]="K",Draft2024[[#This Row],[Last Contract]],IF(ISNA(VLOOKUP(Draft2024[[#This Row],[sleeper_id]],Rookies2024[player_id],1,FALSE)),"Auction","Rookie"))</f>
        <v>Rookie</v>
      </c>
      <c r="M68">
        <f>2024-Draft2024[[#This Row],[Net Keeper Count]]</f>
        <v>2020</v>
      </c>
      <c r="N68">
        <f>IF(Draft2024[[#This Row],[KEEPER]]="K",1+_xlfn.IFNA(INDEX(Draft2023[Net Keeper Count],MATCH(Draft2024[[#This Row],[PLAYER]],Draft2023[PLAYER],0)),0),0)</f>
        <v>4</v>
      </c>
    </row>
    <row r="69" spans="4:14" x14ac:dyDescent="0.25">
      <c r="D69" t="s">
        <v>1057</v>
      </c>
      <c r="E69" t="s">
        <v>1271</v>
      </c>
      <c r="F69" t="s">
        <v>1270</v>
      </c>
      <c r="G69" t="s">
        <v>54</v>
      </c>
      <c r="H69" t="s">
        <v>64</v>
      </c>
      <c r="I69">
        <v>4</v>
      </c>
      <c r="J69" t="s">
        <v>31</v>
      </c>
      <c r="K69" t="str">
        <f>IF(Draft2024[[#This Row],[KEEPER]]="K",_xlfn.IFNA(INDEX(Draft2023[Current Contract],MATCH(Draft2024[[#This Row],[sleeper_id]],Draft2023[sleeper_id],0)),"Undrafted"),"")</f>
        <v>Rookie</v>
      </c>
      <c r="L69" t="str">
        <f>IF(Draft2024[[#This Row],[KEEPER]]="K",Draft2024[[#This Row],[Last Contract]],IF(ISNA(VLOOKUP(Draft2024[[#This Row],[sleeper_id]],Rookies2024[player_id],1,FALSE)),"Auction","Rookie"))</f>
        <v>Rookie</v>
      </c>
      <c r="M69">
        <f>2024-Draft2024[[#This Row],[Net Keeper Count]]</f>
        <v>2023</v>
      </c>
      <c r="N69">
        <f>IF(Draft2024[[#This Row],[KEEPER]]="K",1+_xlfn.IFNA(INDEX(Draft2023[Net Keeper Count],MATCH(Draft2024[[#This Row],[PLAYER]],Draft2023[PLAYER],0)),0),0)</f>
        <v>1</v>
      </c>
    </row>
    <row r="70" spans="4:14" x14ac:dyDescent="0.25">
      <c r="D70" t="s">
        <v>1057</v>
      </c>
      <c r="E70" t="s">
        <v>1736</v>
      </c>
      <c r="F70" t="s">
        <v>5141</v>
      </c>
      <c r="G70" t="s">
        <v>2229</v>
      </c>
      <c r="H70" t="s">
        <v>64</v>
      </c>
      <c r="I70">
        <v>3</v>
      </c>
      <c r="J70" t="s">
        <v>31</v>
      </c>
      <c r="K70" t="str">
        <f>IF(Draft2024[[#This Row],[KEEPER]]="K",_xlfn.IFNA(INDEX(Draft2023[Current Contract],MATCH(Draft2024[[#This Row],[sleeper_id]],Draft2023[sleeper_id],0)),"Undrafted"),"")</f>
        <v>Rookie</v>
      </c>
      <c r="L70" t="str">
        <f>IF(Draft2024[[#This Row],[KEEPER]]="K",Draft2024[[#This Row],[Last Contract]],IF(ISNA(VLOOKUP(Draft2024[[#This Row],[sleeper_id]],Rookies2024[player_id],1,FALSE)),"Auction","Rookie"))</f>
        <v>Rookie</v>
      </c>
      <c r="M70">
        <f>2024-Draft2024[[#This Row],[Net Keeper Count]]</f>
        <v>2021</v>
      </c>
      <c r="N70">
        <f>IF(Draft2024[[#This Row],[KEEPER]]="K",1+_xlfn.IFNA(INDEX(Draft2023[Net Keeper Count],MATCH(Draft2024[[#This Row],[PLAYER]],Draft2023[PLAYER],0)),0),0)</f>
        <v>3</v>
      </c>
    </row>
    <row r="71" spans="4:14" x14ac:dyDescent="0.25">
      <c r="D71" t="s">
        <v>1057</v>
      </c>
      <c r="E71" t="s">
        <v>1274</v>
      </c>
      <c r="F71" t="s">
        <v>1273</v>
      </c>
      <c r="G71" t="s">
        <v>2244</v>
      </c>
      <c r="H71" t="s">
        <v>126</v>
      </c>
      <c r="I71">
        <v>26</v>
      </c>
      <c r="J71" t="s">
        <v>31</v>
      </c>
      <c r="K71" t="str">
        <f>IF(Draft2024[[#This Row],[KEEPER]]="K",_xlfn.IFNA(INDEX(Draft2023[Current Contract],MATCH(Draft2024[[#This Row],[sleeper_id]],Draft2023[sleeper_id],0)),"Undrafted"),"")</f>
        <v>Rookie</v>
      </c>
      <c r="L71" t="str">
        <f>IF(Draft2024[[#This Row],[KEEPER]]="K",Draft2024[[#This Row],[Last Contract]],IF(ISNA(VLOOKUP(Draft2024[[#This Row],[sleeper_id]],Rookies2024[player_id],1,FALSE)),"Auction","Rookie"))</f>
        <v>Rookie</v>
      </c>
      <c r="M71">
        <f>2024-Draft2024[[#This Row],[Net Keeper Count]]</f>
        <v>2021</v>
      </c>
      <c r="N71">
        <f>IF(Draft2024[[#This Row],[KEEPER]]="K",1+_xlfn.IFNA(INDEX(Draft2023[Net Keeper Count],MATCH(Draft2024[[#This Row],[PLAYER]],Draft2023[PLAYER],0)),0),0)</f>
        <v>3</v>
      </c>
    </row>
    <row r="72" spans="4:14" x14ac:dyDescent="0.25">
      <c r="D72" t="s">
        <v>1057</v>
      </c>
      <c r="E72" t="s">
        <v>1279</v>
      </c>
      <c r="F72" t="s">
        <v>1278</v>
      </c>
      <c r="G72" t="s">
        <v>2217</v>
      </c>
      <c r="H72" t="s">
        <v>126</v>
      </c>
      <c r="I72">
        <v>3</v>
      </c>
      <c r="J72" t="s">
        <v>31</v>
      </c>
      <c r="K72" t="str">
        <f>IF(Draft2024[[#This Row],[KEEPER]]="K",_xlfn.IFNA(INDEX(Draft2023[Current Contract],MATCH(Draft2024[[#This Row],[sleeper_id]],Draft2023[sleeper_id],0)),"Undrafted"),"")</f>
        <v>Rookie</v>
      </c>
      <c r="L72" t="str">
        <f>IF(Draft2024[[#This Row],[KEEPER]]="K",Draft2024[[#This Row],[Last Contract]],IF(ISNA(VLOOKUP(Draft2024[[#This Row],[sleeper_id]],Rookies2024[player_id],1,FALSE)),"Auction","Rookie"))</f>
        <v>Rookie</v>
      </c>
      <c r="M72">
        <f>2024-Draft2024[[#This Row],[Net Keeper Count]]</f>
        <v>2023</v>
      </c>
      <c r="N72">
        <f>IF(Draft2024[[#This Row],[KEEPER]]="K",1+_xlfn.IFNA(INDEX(Draft2023[Net Keeper Count],MATCH(Draft2024[[#This Row],[PLAYER]],Draft2023[PLAYER],0)),0),0)</f>
        <v>1</v>
      </c>
    </row>
    <row r="73" spans="4:14" x14ac:dyDescent="0.25">
      <c r="D73" t="s">
        <v>1057</v>
      </c>
      <c r="E73" t="s">
        <v>1281</v>
      </c>
      <c r="F73" t="s">
        <v>1280</v>
      </c>
      <c r="G73" t="s">
        <v>2251</v>
      </c>
      <c r="H73" t="s">
        <v>102</v>
      </c>
      <c r="I73">
        <v>3</v>
      </c>
      <c r="J73" t="s">
        <v>31</v>
      </c>
      <c r="K73" t="str">
        <f>IF(Draft2024[[#This Row],[KEEPER]]="K",_xlfn.IFNA(INDEX(Draft2023[Current Contract],MATCH(Draft2024[[#This Row],[sleeper_id]],Draft2023[sleeper_id],0)),"Undrafted"),"")</f>
        <v>Rookie</v>
      </c>
      <c r="L73" t="str">
        <f>IF(Draft2024[[#This Row],[KEEPER]]="K",Draft2024[[#This Row],[Last Contract]],IF(ISNA(VLOOKUP(Draft2024[[#This Row],[sleeper_id]],Rookies2024[player_id],1,FALSE)),"Auction","Rookie"))</f>
        <v>Rookie</v>
      </c>
      <c r="M73">
        <f>2024-Draft2024[[#This Row],[Net Keeper Count]]</f>
        <v>2023</v>
      </c>
      <c r="N73">
        <f>IF(Draft2024[[#This Row],[KEEPER]]="K",1+_xlfn.IFNA(INDEX(Draft2023[Net Keeper Count],MATCH(Draft2024[[#This Row],[PLAYER]],Draft2023[PLAYER],0)),0),0)</f>
        <v>1</v>
      </c>
    </row>
    <row r="74" spans="4:14" x14ac:dyDescent="0.25">
      <c r="D74" t="s">
        <v>1057</v>
      </c>
      <c r="E74" t="s">
        <v>241</v>
      </c>
      <c r="F74" t="s">
        <v>5154</v>
      </c>
      <c r="G74" t="s">
        <v>2251</v>
      </c>
      <c r="H74" t="s">
        <v>102</v>
      </c>
      <c r="I74">
        <v>1</v>
      </c>
      <c r="J74" t="s">
        <v>31</v>
      </c>
      <c r="K74" t="str">
        <f>IF(Draft2024[[#This Row],[KEEPER]]="K",_xlfn.IFNA(INDEX(Draft2023[Current Contract],MATCH(Draft2024[[#This Row],[sleeper_id]],Draft2023[sleeper_id],0)),"Undrafted"),"")</f>
        <v>Undrafted</v>
      </c>
      <c r="L74" t="str">
        <f>IF(Draft2024[[#This Row],[KEEPER]]="K",Draft2024[[#This Row],[Last Contract]],IF(ISNA(VLOOKUP(Draft2024[[#This Row],[sleeper_id]],Rookies2024[player_id],1,FALSE)),"Auction","Rookie"))</f>
        <v>Undrafted</v>
      </c>
      <c r="M74">
        <f>2024-Draft2024[[#This Row],[Net Keeper Count]]</f>
        <v>2022</v>
      </c>
      <c r="N74">
        <f>IF(Draft2024[[#This Row],[KEEPER]]="K",1+_xlfn.IFNA(INDEX(Draft2023[Net Keeper Count],MATCH(Draft2024[[#This Row],[PLAYER]],Draft2023[PLAYER],0)),0),0)</f>
        <v>2</v>
      </c>
    </row>
    <row r="75" spans="4:14" x14ac:dyDescent="0.25">
      <c r="D75" t="s">
        <v>1057</v>
      </c>
      <c r="E75" t="s">
        <v>1351</v>
      </c>
      <c r="F75" t="s">
        <v>1350</v>
      </c>
      <c r="G75" t="s">
        <v>2246</v>
      </c>
      <c r="H75" t="s">
        <v>102</v>
      </c>
      <c r="I75">
        <v>3</v>
      </c>
      <c r="J75" t="s">
        <v>19</v>
      </c>
      <c r="K75" t="str">
        <f>IF(Draft2024[[#This Row],[KEEPER]]="K",_xlfn.IFNA(INDEX(Draft2023[Current Contract],MATCH(Draft2024[[#This Row],[sleeper_id]],Draft2023[sleeper_id],0)),"Undrafted"),"")</f>
        <v/>
      </c>
      <c r="L75" t="str">
        <f>IF(Draft2024[[#This Row],[KEEPER]]="K",Draft2024[[#This Row],[Last Contract]],IF(ISNA(VLOOKUP(Draft2024[[#This Row],[sleeper_id]],Rookies2024[player_id],1,FALSE)),"Auction","Rookie"))</f>
        <v>Rookie</v>
      </c>
      <c r="M75">
        <f>2024-Draft2024[[#This Row],[Net Keeper Count]]</f>
        <v>2024</v>
      </c>
      <c r="N75">
        <f>IF(Draft2024[[#This Row],[KEEPER]]="K",1+_xlfn.IFNA(INDEX(Draft2023[Net Keeper Count],MATCH(Draft2024[[#This Row],[PLAYER]],Draft2023[PLAYER],0)),0),0)</f>
        <v>0</v>
      </c>
    </row>
    <row r="76" spans="4:14" x14ac:dyDescent="0.25">
      <c r="D76" t="s">
        <v>1057</v>
      </c>
      <c r="E76" t="s">
        <v>1276</v>
      </c>
      <c r="F76" t="s">
        <v>1275</v>
      </c>
      <c r="G76" t="s">
        <v>2251</v>
      </c>
      <c r="H76" t="s">
        <v>102</v>
      </c>
      <c r="I76">
        <v>6</v>
      </c>
      <c r="J76" t="s">
        <v>19</v>
      </c>
      <c r="K76" t="str">
        <f>IF(Draft2024[[#This Row],[KEEPER]]="K",_xlfn.IFNA(INDEX(Draft2023[Current Contract],MATCH(Draft2024[[#This Row],[sleeper_id]],Draft2023[sleeper_id],0)),"Undrafted"),"")</f>
        <v/>
      </c>
      <c r="L76" t="str">
        <f>IF(Draft2024[[#This Row],[KEEPER]]="K",Draft2024[[#This Row],[Last Contract]],IF(ISNA(VLOOKUP(Draft2024[[#This Row],[sleeper_id]],Rookies2024[player_id],1,FALSE)),"Auction","Rookie"))</f>
        <v>Rookie</v>
      </c>
      <c r="M76">
        <f>2024-Draft2024[[#This Row],[Net Keeper Count]]</f>
        <v>2024</v>
      </c>
      <c r="N76">
        <f>IF(Draft2024[[#This Row],[KEEPER]]="K",1+_xlfn.IFNA(INDEX(Draft2023[Net Keeper Count],MATCH(Draft2024[[#This Row],[PLAYER]],Draft2023[PLAYER],0)),0),0)</f>
        <v>0</v>
      </c>
    </row>
    <row r="77" spans="4:14" x14ac:dyDescent="0.25">
      <c r="D77" t="s">
        <v>1057</v>
      </c>
      <c r="E77" t="s">
        <v>1294</v>
      </c>
      <c r="F77" t="s">
        <v>1293</v>
      </c>
      <c r="G77" t="s">
        <v>2251</v>
      </c>
      <c r="H77" t="s">
        <v>64</v>
      </c>
      <c r="I77">
        <v>4</v>
      </c>
      <c r="J77" t="s">
        <v>19</v>
      </c>
      <c r="K77" t="str">
        <f>IF(Draft2024[[#This Row],[KEEPER]]="K",_xlfn.IFNA(INDEX(Draft2023[Current Contract],MATCH(Draft2024[[#This Row],[sleeper_id]],Draft2023[sleeper_id],0)),"Undrafted"),"")</f>
        <v/>
      </c>
      <c r="L77" t="str">
        <f>IF(Draft2024[[#This Row],[KEEPER]]="K",Draft2024[[#This Row],[Last Contract]],IF(ISNA(VLOOKUP(Draft2024[[#This Row],[sleeper_id]],Rookies2024[player_id],1,FALSE)),"Auction","Rookie"))</f>
        <v>Rookie</v>
      </c>
      <c r="M77">
        <f>2024-Draft2024[[#This Row],[Net Keeper Count]]</f>
        <v>2024</v>
      </c>
      <c r="N77">
        <f>IF(Draft2024[[#This Row],[KEEPER]]="K",1+_xlfn.IFNA(INDEX(Draft2023[Net Keeper Count],MATCH(Draft2024[[#This Row],[PLAYER]],Draft2023[PLAYER],0)),0),0)</f>
        <v>0</v>
      </c>
    </row>
    <row r="78" spans="4:14" x14ac:dyDescent="0.25">
      <c r="D78" t="s">
        <v>1038</v>
      </c>
      <c r="E78" t="s">
        <v>2230</v>
      </c>
      <c r="F78" t="s">
        <v>2591</v>
      </c>
      <c r="G78" t="s">
        <v>2231</v>
      </c>
      <c r="H78" t="s">
        <v>102</v>
      </c>
      <c r="I78">
        <v>1</v>
      </c>
      <c r="J78" t="s">
        <v>31</v>
      </c>
      <c r="K78" t="str">
        <f>IF(Draft2024[[#This Row],[KEEPER]]="K",_xlfn.IFNA(INDEX(Draft2023[Current Contract],MATCH(Draft2024[[#This Row],[sleeper_id]],Draft2023[sleeper_id],0)),"Undrafted"),"")</f>
        <v>Undrafted</v>
      </c>
      <c r="L78" t="str">
        <f>IF(Draft2024[[#This Row],[KEEPER]]="K",Draft2024[[#This Row],[Last Contract]],IF(ISNA(VLOOKUP(Draft2024[[#This Row],[sleeper_id]],Rookies2024[player_id],1,FALSE)),"Auction","Rookie"))</f>
        <v>Undrafted</v>
      </c>
      <c r="M78">
        <f>2024-Draft2024[[#This Row],[Net Keeper Count]]</f>
        <v>2023</v>
      </c>
      <c r="N78">
        <f>IF(Draft2024[[#This Row],[KEEPER]]="K",1+_xlfn.IFNA(INDEX(Draft2023[Net Keeper Count],MATCH(Draft2024[[#This Row],[PLAYER]],Draft2023[PLAYER],0)),0),0)</f>
        <v>1</v>
      </c>
    </row>
    <row r="79" spans="4:14" x14ac:dyDescent="0.25">
      <c r="D79" t="s">
        <v>1038</v>
      </c>
      <c r="E79" t="s">
        <v>222</v>
      </c>
      <c r="F79" t="s">
        <v>1308</v>
      </c>
      <c r="G79" t="s">
        <v>2241</v>
      </c>
      <c r="H79" t="s">
        <v>102</v>
      </c>
      <c r="I79">
        <v>4</v>
      </c>
      <c r="J79" t="s">
        <v>31</v>
      </c>
      <c r="K79" t="str">
        <f>IF(Draft2024[[#This Row],[KEEPER]]="K",_xlfn.IFNA(INDEX(Draft2023[Current Contract],MATCH(Draft2024[[#This Row],[sleeper_id]],Draft2023[sleeper_id],0)),"Undrafted"),"")</f>
        <v>Undrafted</v>
      </c>
      <c r="L79" t="str">
        <f>IF(Draft2024[[#This Row],[KEEPER]]="K",Draft2024[[#This Row],[Last Contract]],IF(ISNA(VLOOKUP(Draft2024[[#This Row],[sleeper_id]],Rookies2024[player_id],1,FALSE)),"Auction","Rookie"))</f>
        <v>Undrafted</v>
      </c>
      <c r="M79">
        <f>2024-Draft2024[[#This Row],[Net Keeper Count]]</f>
        <v>2022</v>
      </c>
      <c r="N79">
        <f>IF(Draft2024[[#This Row],[KEEPER]]="K",1+_xlfn.IFNA(INDEX(Draft2023[Net Keeper Count],MATCH(Draft2024[[#This Row],[PLAYER]],Draft2023[PLAYER],0)),0),0)</f>
        <v>2</v>
      </c>
    </row>
    <row r="80" spans="4:14" x14ac:dyDescent="0.25">
      <c r="D80" t="s">
        <v>1038</v>
      </c>
      <c r="E80" t="s">
        <v>1200</v>
      </c>
      <c r="F80" t="s">
        <v>1199</v>
      </c>
      <c r="G80" t="s">
        <v>54</v>
      </c>
      <c r="H80" t="s">
        <v>102</v>
      </c>
      <c r="I80">
        <v>20</v>
      </c>
      <c r="J80" t="s">
        <v>31</v>
      </c>
      <c r="K80" t="str">
        <f>IF(Draft2024[[#This Row],[KEEPER]]="K",_xlfn.IFNA(INDEX(Draft2023[Current Contract],MATCH(Draft2024[[#This Row],[sleeper_id]],Draft2023[sleeper_id],0)),"Undrafted"),"")</f>
        <v>Rookie</v>
      </c>
      <c r="L80" t="str">
        <f>IF(Draft2024[[#This Row],[KEEPER]]="K",Draft2024[[#This Row],[Last Contract]],IF(ISNA(VLOOKUP(Draft2024[[#This Row],[sleeper_id]],Rookies2024[player_id],1,FALSE)),"Auction","Rookie"))</f>
        <v>Rookie</v>
      </c>
      <c r="M80">
        <f>2024-Draft2024[[#This Row],[Net Keeper Count]]</f>
        <v>2022</v>
      </c>
      <c r="N80">
        <f>IF(Draft2024[[#This Row],[KEEPER]]="K",1+_xlfn.IFNA(INDEX(Draft2023[Net Keeper Count],MATCH(Draft2024[[#This Row],[PLAYER]],Draft2023[PLAYER],0)),0),0)</f>
        <v>2</v>
      </c>
    </row>
    <row r="81" spans="4:14" x14ac:dyDescent="0.25">
      <c r="D81" t="s">
        <v>1038</v>
      </c>
      <c r="E81" t="s">
        <v>80</v>
      </c>
      <c r="F81" t="s">
        <v>1504</v>
      </c>
      <c r="G81" t="s">
        <v>2228</v>
      </c>
      <c r="H81" t="s">
        <v>29</v>
      </c>
      <c r="I81">
        <v>10</v>
      </c>
      <c r="J81" t="s">
        <v>31</v>
      </c>
      <c r="K81" t="str">
        <f>IF(Draft2024[[#This Row],[KEEPER]]="K",_xlfn.IFNA(INDEX(Draft2023[Current Contract],MATCH(Draft2024[[#This Row],[sleeper_id]],Draft2023[sleeper_id],0)),"Undrafted"),"")</f>
        <v>Auction</v>
      </c>
      <c r="L81" t="str">
        <f>IF(Draft2024[[#This Row],[KEEPER]]="K",Draft2024[[#This Row],[Last Contract]],IF(ISNA(VLOOKUP(Draft2024[[#This Row],[sleeper_id]],Rookies2024[player_id],1,FALSE)),"Auction","Rookie"))</f>
        <v>Auction</v>
      </c>
      <c r="M81">
        <f>2024-Draft2024[[#This Row],[Net Keeper Count]]</f>
        <v>2022</v>
      </c>
      <c r="N81">
        <f>IF(Draft2024[[#This Row],[KEEPER]]="K",1+_xlfn.IFNA(INDEX(Draft2023[Net Keeper Count],MATCH(Draft2024[[#This Row],[PLAYER]],Draft2023[PLAYER],0)),0),0)</f>
        <v>2</v>
      </c>
    </row>
    <row r="82" spans="4:14" x14ac:dyDescent="0.25">
      <c r="D82" t="s">
        <v>1038</v>
      </c>
      <c r="E82" t="s">
        <v>1681</v>
      </c>
      <c r="F82" t="s">
        <v>2572</v>
      </c>
      <c r="G82" t="s">
        <v>62</v>
      </c>
      <c r="H82" t="s">
        <v>64</v>
      </c>
      <c r="I82">
        <v>24</v>
      </c>
      <c r="J82" t="s">
        <v>31</v>
      </c>
      <c r="K82" t="str">
        <f>IF(Draft2024[[#This Row],[KEEPER]]="K",_xlfn.IFNA(INDEX(Draft2023[Current Contract],MATCH(Draft2024[[#This Row],[sleeper_id]],Draft2023[sleeper_id],0)),"Undrafted"),"")</f>
        <v>Rookie</v>
      </c>
      <c r="L82" t="str">
        <f>IF(Draft2024[[#This Row],[KEEPER]]="K",Draft2024[[#This Row],[Last Contract]],IF(ISNA(VLOOKUP(Draft2024[[#This Row],[sleeper_id]],Rookies2024[player_id],1,FALSE)),"Auction","Rookie"))</f>
        <v>Rookie</v>
      </c>
      <c r="M82">
        <f>2024-Draft2024[[#This Row],[Net Keeper Count]]</f>
        <v>2022</v>
      </c>
      <c r="N82">
        <f>IF(Draft2024[[#This Row],[KEEPER]]="K",1+_xlfn.IFNA(INDEX(Draft2023[Net Keeper Count],MATCH(Draft2024[[#This Row],[PLAYER]],Draft2023[PLAYER],0)),0),0)</f>
        <v>2</v>
      </c>
    </row>
    <row r="83" spans="4:14" x14ac:dyDescent="0.25">
      <c r="D83" t="s">
        <v>1038</v>
      </c>
      <c r="E83" t="s">
        <v>1316</v>
      </c>
      <c r="F83" t="s">
        <v>1315</v>
      </c>
      <c r="G83" t="s">
        <v>2213</v>
      </c>
      <c r="H83" t="s">
        <v>64</v>
      </c>
      <c r="I83">
        <v>21</v>
      </c>
      <c r="J83" t="s">
        <v>31</v>
      </c>
      <c r="K83" t="str">
        <f>IF(Draft2024[[#This Row],[KEEPER]]="K",_xlfn.IFNA(INDEX(Draft2023[Current Contract],MATCH(Draft2024[[#This Row],[sleeper_id]],Draft2023[sleeper_id],0)),"Undrafted"),"")</f>
        <v>Rookie</v>
      </c>
      <c r="L83" t="str">
        <f>IF(Draft2024[[#This Row],[KEEPER]]="K",Draft2024[[#This Row],[Last Contract]],IF(ISNA(VLOOKUP(Draft2024[[#This Row],[sleeper_id]],Rookies2024[player_id],1,FALSE)),"Auction","Rookie"))</f>
        <v>Rookie</v>
      </c>
      <c r="M83">
        <f>2024-Draft2024[[#This Row],[Net Keeper Count]]</f>
        <v>2023</v>
      </c>
      <c r="N83">
        <f>IF(Draft2024[[#This Row],[KEEPER]]="K",1+_xlfn.IFNA(INDEX(Draft2023[Net Keeper Count],MATCH(Draft2024[[#This Row],[PLAYER]],Draft2023[PLAYER],0)),0),0)</f>
        <v>1</v>
      </c>
    </row>
    <row r="84" spans="4:14" x14ac:dyDescent="0.25">
      <c r="D84" t="s">
        <v>1038</v>
      </c>
      <c r="E84" t="s">
        <v>75</v>
      </c>
      <c r="F84" t="s">
        <v>1317</v>
      </c>
      <c r="G84" t="s">
        <v>2213</v>
      </c>
      <c r="H84" t="s">
        <v>29</v>
      </c>
      <c r="I84">
        <v>1</v>
      </c>
      <c r="J84" t="s">
        <v>31</v>
      </c>
      <c r="K84" t="str">
        <f>IF(Draft2024[[#This Row],[KEEPER]]="K",_xlfn.IFNA(INDEX(Draft2023[Current Contract],MATCH(Draft2024[[#This Row],[sleeper_id]],Draft2023[sleeper_id],0)),"Undrafted"),"")</f>
        <v>Undrafted</v>
      </c>
      <c r="L84" t="str">
        <f>IF(Draft2024[[#This Row],[KEEPER]]="K",Draft2024[[#This Row],[Last Contract]],IF(ISNA(VLOOKUP(Draft2024[[#This Row],[sleeper_id]],Rookies2024[player_id],1,FALSE)),"Auction","Rookie"))</f>
        <v>Undrafted</v>
      </c>
      <c r="M84">
        <f>2024-Draft2024[[#This Row],[Net Keeper Count]]</f>
        <v>2022</v>
      </c>
      <c r="N84">
        <f>IF(Draft2024[[#This Row],[KEEPER]]="K",1+_xlfn.IFNA(INDEX(Draft2023[Net Keeper Count],MATCH(Draft2024[[#This Row],[PLAYER]],Draft2023[PLAYER],0)),0),0)</f>
        <v>2</v>
      </c>
    </row>
    <row r="85" spans="4:14" x14ac:dyDescent="0.25">
      <c r="D85" t="s">
        <v>1038</v>
      </c>
      <c r="E85" t="s">
        <v>1319</v>
      </c>
      <c r="F85" t="s">
        <v>1318</v>
      </c>
      <c r="G85" t="s">
        <v>2210</v>
      </c>
      <c r="H85" t="s">
        <v>102</v>
      </c>
      <c r="I85">
        <v>26</v>
      </c>
      <c r="J85" t="s">
        <v>31</v>
      </c>
      <c r="K85" t="str">
        <f>IF(Draft2024[[#This Row],[KEEPER]]="K",_xlfn.IFNA(INDEX(Draft2023[Current Contract],MATCH(Draft2024[[#This Row],[sleeper_id]],Draft2023[sleeper_id],0)),"Undrafted"),"")</f>
        <v>Rookie</v>
      </c>
      <c r="L85" t="str">
        <f>IF(Draft2024[[#This Row],[KEEPER]]="K",Draft2024[[#This Row],[Last Contract]],IF(ISNA(VLOOKUP(Draft2024[[#This Row],[sleeper_id]],Rookies2024[player_id],1,FALSE)),"Auction","Rookie"))</f>
        <v>Rookie</v>
      </c>
      <c r="M85">
        <f>2024-Draft2024[[#This Row],[Net Keeper Count]]</f>
        <v>2021</v>
      </c>
      <c r="N85">
        <f>IF(Draft2024[[#This Row],[KEEPER]]="K",1+_xlfn.IFNA(INDEX(Draft2023[Net Keeper Count],MATCH(Draft2024[[#This Row],[PLAYER]],Draft2023[PLAYER],0)),0),0)</f>
        <v>3</v>
      </c>
    </row>
    <row r="86" spans="4:14" x14ac:dyDescent="0.25">
      <c r="D86" t="s">
        <v>1038</v>
      </c>
      <c r="E86" t="s">
        <v>337</v>
      </c>
      <c r="F86" t="s">
        <v>5400</v>
      </c>
      <c r="G86" t="s">
        <v>2210</v>
      </c>
      <c r="H86" t="s">
        <v>126</v>
      </c>
      <c r="I86">
        <v>1</v>
      </c>
      <c r="J86" t="s">
        <v>31</v>
      </c>
      <c r="K86" t="str">
        <f>IF(Draft2024[[#This Row],[KEEPER]]="K",_xlfn.IFNA(INDEX(Draft2023[Current Contract],MATCH(Draft2024[[#This Row],[sleeper_id]],Draft2023[sleeper_id],0)),"Undrafted"),"")</f>
        <v>Undrafted</v>
      </c>
      <c r="L86" t="str">
        <f>IF(Draft2024[[#This Row],[KEEPER]]="K",Draft2024[[#This Row],[Last Contract]],IF(ISNA(VLOOKUP(Draft2024[[#This Row],[sleeper_id]],Rookies2024[player_id],1,FALSE)),"Auction","Rookie"))</f>
        <v>Undrafted</v>
      </c>
      <c r="M86">
        <f>2024-Draft2024[[#This Row],[Net Keeper Count]]</f>
        <v>2023</v>
      </c>
      <c r="N86">
        <f>IF(Draft2024[[#This Row],[KEEPER]]="K",1+_xlfn.IFNA(INDEX(Draft2023[Net Keeper Count],MATCH(Draft2024[[#This Row],[PLAYER]],Draft2023[PLAYER],0)),0),0)</f>
        <v>1</v>
      </c>
    </row>
    <row r="87" spans="4:14" x14ac:dyDescent="0.25">
      <c r="D87" t="s">
        <v>1038</v>
      </c>
      <c r="E87" t="s">
        <v>1375</v>
      </c>
      <c r="F87" t="s">
        <v>1374</v>
      </c>
      <c r="G87" t="s">
        <v>94</v>
      </c>
      <c r="H87" t="s">
        <v>64</v>
      </c>
      <c r="I87">
        <v>24</v>
      </c>
      <c r="J87" t="s">
        <v>31</v>
      </c>
      <c r="K87" t="str">
        <f>IF(Draft2024[[#This Row],[KEEPER]]="K",_xlfn.IFNA(INDEX(Draft2023[Current Contract],MATCH(Draft2024[[#This Row],[sleeper_id]],Draft2023[sleeper_id],0)),"Undrafted"),"")</f>
        <v>Rookie</v>
      </c>
      <c r="L87" t="str">
        <f>IF(Draft2024[[#This Row],[KEEPER]]="K",Draft2024[[#This Row],[Last Contract]],IF(ISNA(VLOOKUP(Draft2024[[#This Row],[sleeper_id]],Rookies2024[player_id],1,FALSE)),"Auction","Rookie"))</f>
        <v>Rookie</v>
      </c>
      <c r="M87">
        <f>2024-Draft2024[[#This Row],[Net Keeper Count]]</f>
        <v>2022</v>
      </c>
      <c r="N87">
        <f>IF(Draft2024[[#This Row],[KEEPER]]="K",1+_xlfn.IFNA(INDEX(Draft2023[Net Keeper Count],MATCH(Draft2024[[#This Row],[PLAYER]],Draft2023[PLAYER],0)),0),0)</f>
        <v>2</v>
      </c>
    </row>
    <row r="88" spans="4:14" x14ac:dyDescent="0.25">
      <c r="D88" t="s">
        <v>1038</v>
      </c>
      <c r="E88" t="s">
        <v>146</v>
      </c>
      <c r="F88" t="s">
        <v>2565</v>
      </c>
      <c r="G88" t="s">
        <v>62</v>
      </c>
      <c r="H88" t="s">
        <v>126</v>
      </c>
      <c r="I88">
        <v>73</v>
      </c>
      <c r="J88" t="s">
        <v>31</v>
      </c>
      <c r="K88" t="str">
        <f>IF(Draft2024[[#This Row],[KEEPER]]="K",_xlfn.IFNA(INDEX(Draft2023[Current Contract],MATCH(Draft2024[[#This Row],[sleeper_id]],Draft2023[sleeper_id],0)),"Undrafted"),"")</f>
        <v>Auction</v>
      </c>
      <c r="L88" t="str">
        <f>IF(Draft2024[[#This Row],[KEEPER]]="K",Draft2024[[#This Row],[Last Contract]],IF(ISNA(VLOOKUP(Draft2024[[#This Row],[sleeper_id]],Rookies2024[player_id],1,FALSE)),"Auction","Rookie"))</f>
        <v>Auction</v>
      </c>
      <c r="M88">
        <f>2024-Draft2024[[#This Row],[Net Keeper Count]]</f>
        <v>2022</v>
      </c>
      <c r="N88">
        <f>IF(Draft2024[[#This Row],[KEEPER]]="K",1+_xlfn.IFNA(INDEX(Draft2023[Net Keeper Count],MATCH(Draft2024[[#This Row],[PLAYER]],Draft2023[PLAYER],0)),0),0)</f>
        <v>2</v>
      </c>
    </row>
    <row r="89" spans="4:14" x14ac:dyDescent="0.25">
      <c r="D89" t="s">
        <v>1038</v>
      </c>
      <c r="E89" t="s">
        <v>1335</v>
      </c>
      <c r="F89" t="s">
        <v>1334</v>
      </c>
      <c r="G89" t="s">
        <v>2217</v>
      </c>
      <c r="H89" t="s">
        <v>102</v>
      </c>
      <c r="I89">
        <v>1</v>
      </c>
      <c r="J89" t="s">
        <v>31</v>
      </c>
      <c r="K89" t="str">
        <f>IF(Draft2024[[#This Row],[KEEPER]]="K",_xlfn.IFNA(INDEX(Draft2023[Current Contract],MATCH(Draft2024[[#This Row],[sleeper_id]],Draft2023[sleeper_id],0)),"Undrafted"),"")</f>
        <v>Undrafted</v>
      </c>
      <c r="L89" t="str">
        <f>IF(Draft2024[[#This Row],[KEEPER]]="K",Draft2024[[#This Row],[Last Contract]],IF(ISNA(VLOOKUP(Draft2024[[#This Row],[sleeper_id]],Rookies2024[player_id],1,FALSE)),"Auction","Rookie"))</f>
        <v>Undrafted</v>
      </c>
      <c r="M89">
        <f>2024-Draft2024[[#This Row],[Net Keeper Count]]</f>
        <v>2023</v>
      </c>
      <c r="N89">
        <f>IF(Draft2024[[#This Row],[KEEPER]]="K",1+_xlfn.IFNA(INDEX(Draft2023[Net Keeper Count],MATCH(Draft2024[[#This Row],[PLAYER]],Draft2023[PLAYER],0)),0),0)</f>
        <v>1</v>
      </c>
    </row>
    <row r="90" spans="4:14" x14ac:dyDescent="0.25">
      <c r="D90" t="s">
        <v>1038</v>
      </c>
      <c r="E90" t="s">
        <v>20373</v>
      </c>
      <c r="F90" t="s">
        <v>20374</v>
      </c>
      <c r="G90" t="s">
        <v>159</v>
      </c>
      <c r="H90" t="s">
        <v>102</v>
      </c>
      <c r="I90">
        <v>1</v>
      </c>
      <c r="J90" t="s">
        <v>31</v>
      </c>
      <c r="K90" t="str">
        <f>IF(Draft2024[[#This Row],[KEEPER]]="K",_xlfn.IFNA(INDEX(Draft2023[Current Contract],MATCH(Draft2024[[#This Row],[sleeper_id]],Draft2023[sleeper_id],0)),"Undrafted"),"")</f>
        <v>Undrafted</v>
      </c>
      <c r="L90" t="str">
        <f>IF(Draft2024[[#This Row],[KEEPER]]="K",Draft2024[[#This Row],[Last Contract]],IF(ISNA(VLOOKUP(Draft2024[[#This Row],[sleeper_id]],Rookies2024[player_id],1,FALSE)),"Auction","Rookie"))</f>
        <v>Undrafted</v>
      </c>
      <c r="M90">
        <f>2024-Draft2024[[#This Row],[Net Keeper Count]]</f>
        <v>2023</v>
      </c>
      <c r="N90">
        <f>IF(Draft2024[[#This Row],[KEEPER]]="K",1+_xlfn.IFNA(INDEX(Draft2023[Net Keeper Count],MATCH(Draft2024[[#This Row],[PLAYER]],Draft2023[PLAYER],0)),0),0)</f>
        <v>1</v>
      </c>
    </row>
    <row r="91" spans="4:14" x14ac:dyDescent="0.25">
      <c r="D91" t="s">
        <v>1038</v>
      </c>
      <c r="E91" t="s">
        <v>1999</v>
      </c>
      <c r="F91" t="s">
        <v>5171</v>
      </c>
      <c r="G91" t="s">
        <v>2231</v>
      </c>
      <c r="H91" t="s">
        <v>64</v>
      </c>
      <c r="I91">
        <v>2</v>
      </c>
      <c r="J91" t="s">
        <v>31</v>
      </c>
      <c r="K91" t="str">
        <f>IF(Draft2024[[#This Row],[KEEPER]]="K",_xlfn.IFNA(INDEX(Draft2023[Current Contract],MATCH(Draft2024[[#This Row],[sleeper_id]],Draft2023[sleeper_id],0)),"Undrafted"),"")</f>
        <v>Auction</v>
      </c>
      <c r="L91" t="str">
        <f>IF(Draft2024[[#This Row],[KEEPER]]="K",Draft2024[[#This Row],[Last Contract]],IF(ISNA(VLOOKUP(Draft2024[[#This Row],[sleeper_id]],Rookies2024[player_id],1,FALSE)),"Auction","Rookie"))</f>
        <v>Auction</v>
      </c>
      <c r="M91">
        <f>2024-Draft2024[[#This Row],[Net Keeper Count]]</f>
        <v>2022</v>
      </c>
      <c r="N91">
        <f>IF(Draft2024[[#This Row],[KEEPER]]="K",1+_xlfn.IFNA(INDEX(Draft2023[Net Keeper Count],MATCH(Draft2024[[#This Row],[PLAYER]],Draft2023[PLAYER],0)),0),0)</f>
        <v>2</v>
      </c>
    </row>
    <row r="92" spans="4:14" x14ac:dyDescent="0.25">
      <c r="D92" t="s">
        <v>1038</v>
      </c>
      <c r="E92" t="s">
        <v>1305</v>
      </c>
      <c r="F92" t="s">
        <v>1304</v>
      </c>
      <c r="G92" t="s">
        <v>2248</v>
      </c>
      <c r="H92" t="s">
        <v>29</v>
      </c>
      <c r="I92">
        <v>2</v>
      </c>
      <c r="J92" t="s">
        <v>19</v>
      </c>
      <c r="K92" t="str">
        <f>IF(Draft2024[[#This Row],[KEEPER]]="K",_xlfn.IFNA(INDEX(Draft2023[Current Contract],MATCH(Draft2024[[#This Row],[sleeper_id]],Draft2023[sleeper_id],0)),"Undrafted"),"")</f>
        <v/>
      </c>
      <c r="L92" t="str">
        <f>IF(Draft2024[[#This Row],[KEEPER]]="K",Draft2024[[#This Row],[Last Contract]],IF(ISNA(VLOOKUP(Draft2024[[#This Row],[sleeper_id]],Rookies2024[player_id],1,FALSE)),"Auction","Rookie"))</f>
        <v>Rookie</v>
      </c>
      <c r="M92">
        <f>2024-Draft2024[[#This Row],[Net Keeper Count]]</f>
        <v>2024</v>
      </c>
      <c r="N92">
        <f>IF(Draft2024[[#This Row],[KEEPER]]="K",1+_xlfn.IFNA(INDEX(Draft2023[Net Keeper Count],MATCH(Draft2024[[#This Row],[PLAYER]],Draft2023[PLAYER],0)),0),0)</f>
        <v>0</v>
      </c>
    </row>
    <row r="93" spans="4:14" x14ac:dyDescent="0.25">
      <c r="D93" t="s">
        <v>1038</v>
      </c>
      <c r="E93" t="s">
        <v>1307</v>
      </c>
      <c r="F93" t="s">
        <v>1306</v>
      </c>
      <c r="G93" t="s">
        <v>94</v>
      </c>
      <c r="H93" t="s">
        <v>64</v>
      </c>
      <c r="I93">
        <v>3</v>
      </c>
      <c r="J93" t="s">
        <v>19</v>
      </c>
      <c r="K93" t="str">
        <f>IF(Draft2024[[#This Row],[KEEPER]]="K",_xlfn.IFNA(INDEX(Draft2023[Current Contract],MATCH(Draft2024[[#This Row],[sleeper_id]],Draft2023[sleeper_id],0)),"Undrafted"),"")</f>
        <v/>
      </c>
      <c r="L93" t="str">
        <f>IF(Draft2024[[#This Row],[KEEPER]]="K",Draft2024[[#This Row],[Last Contract]],IF(ISNA(VLOOKUP(Draft2024[[#This Row],[sleeper_id]],Rookies2024[player_id],1,FALSE)),"Auction","Rookie"))</f>
        <v>Rookie</v>
      </c>
      <c r="M93">
        <f>2024-Draft2024[[#This Row],[Net Keeper Count]]</f>
        <v>2024</v>
      </c>
      <c r="N93">
        <f>IF(Draft2024[[#This Row],[KEEPER]]="K",1+_xlfn.IFNA(INDEX(Draft2023[Net Keeper Count],MATCH(Draft2024[[#This Row],[PLAYER]],Draft2023[PLAYER],0)),0),0)</f>
        <v>0</v>
      </c>
    </row>
    <row r="94" spans="4:14" x14ac:dyDescent="0.25">
      <c r="D94" t="s">
        <v>1038</v>
      </c>
      <c r="E94" t="s">
        <v>2269</v>
      </c>
      <c r="F94" t="s">
        <v>2644</v>
      </c>
      <c r="G94" t="s">
        <v>2221</v>
      </c>
      <c r="H94" t="s">
        <v>102</v>
      </c>
      <c r="I94">
        <v>1</v>
      </c>
      <c r="J94" t="s">
        <v>19</v>
      </c>
      <c r="K94" t="str">
        <f>IF(Draft2024[[#This Row],[KEEPER]]="K",_xlfn.IFNA(INDEX(Draft2023[Current Contract],MATCH(Draft2024[[#This Row],[sleeper_id]],Draft2023[sleeper_id],0)),"Undrafted"),"")</f>
        <v/>
      </c>
      <c r="L94" t="str">
        <f>IF(Draft2024[[#This Row],[KEEPER]]="K",Draft2024[[#This Row],[Last Contract]],IF(ISNA(VLOOKUP(Draft2024[[#This Row],[sleeper_id]],Rookies2024[player_id],1,FALSE)),"Auction","Rookie"))</f>
        <v>Rookie</v>
      </c>
      <c r="M94">
        <f>2024-Draft2024[[#This Row],[Net Keeper Count]]</f>
        <v>2024</v>
      </c>
      <c r="N94">
        <f>IF(Draft2024[[#This Row],[KEEPER]]="K",1+_xlfn.IFNA(INDEX(Draft2023[Net Keeper Count],MATCH(Draft2024[[#This Row],[PLAYER]],Draft2023[PLAYER],0)),0),0)</f>
        <v>0</v>
      </c>
    </row>
    <row r="95" spans="4:14" x14ac:dyDescent="0.25">
      <c r="D95" t="s">
        <v>1038</v>
      </c>
      <c r="E95" t="s">
        <v>2418</v>
      </c>
      <c r="F95" t="s">
        <v>2754</v>
      </c>
      <c r="G95" t="s">
        <v>2221</v>
      </c>
      <c r="H95" t="s">
        <v>64</v>
      </c>
      <c r="I95">
        <v>1</v>
      </c>
      <c r="J95" t="s">
        <v>19</v>
      </c>
      <c r="K95" t="str">
        <f>IF(Draft2024[[#This Row],[KEEPER]]="K",_xlfn.IFNA(INDEX(Draft2023[Current Contract],MATCH(Draft2024[[#This Row],[sleeper_id]],Draft2023[sleeper_id],0)),"Undrafted"),"")</f>
        <v/>
      </c>
      <c r="L95" t="str">
        <f>IF(Draft2024[[#This Row],[KEEPER]]="K",Draft2024[[#This Row],[Last Contract]],IF(ISNA(VLOOKUP(Draft2024[[#This Row],[sleeper_id]],Rookies2024[player_id],1,FALSE)),"Auction","Rookie"))</f>
        <v>Rookie</v>
      </c>
      <c r="M95">
        <f>2024-Draft2024[[#This Row],[Net Keeper Count]]</f>
        <v>2024</v>
      </c>
      <c r="N95">
        <f>IF(Draft2024[[#This Row],[KEEPER]]="K",1+_xlfn.IFNA(INDEX(Draft2023[Net Keeper Count],MATCH(Draft2024[[#This Row],[PLAYER]],Draft2023[PLAYER],0)),0),0)</f>
        <v>0</v>
      </c>
    </row>
    <row r="96" spans="4:14" x14ac:dyDescent="0.25">
      <c r="D96" t="s">
        <v>1035</v>
      </c>
      <c r="E96" t="s">
        <v>1494</v>
      </c>
      <c r="F96" t="s">
        <v>1493</v>
      </c>
      <c r="G96" t="s">
        <v>2219</v>
      </c>
      <c r="H96" t="s">
        <v>29</v>
      </c>
      <c r="I96">
        <v>11</v>
      </c>
      <c r="J96" t="s">
        <v>31</v>
      </c>
      <c r="K96" t="str">
        <f>IF(Draft2024[[#This Row],[KEEPER]]="K",_xlfn.IFNA(INDEX(Draft2023[Current Contract],MATCH(Draft2024[[#This Row],[sleeper_id]],Draft2023[sleeper_id],0)),"Undrafted"),"")</f>
        <v>Rookie</v>
      </c>
      <c r="L96" t="str">
        <f>IF(Draft2024[[#This Row],[KEEPER]]="K",Draft2024[[#This Row],[Last Contract]],IF(ISNA(VLOOKUP(Draft2024[[#This Row],[sleeper_id]],Rookies2024[player_id],1,FALSE)),"Auction","Rookie"))</f>
        <v>Rookie</v>
      </c>
      <c r="M96">
        <f>2024-Draft2024[[#This Row],[Net Keeper Count]]</f>
        <v>2023</v>
      </c>
      <c r="N96">
        <f>IF(Draft2024[[#This Row],[KEEPER]]="K",1+_xlfn.IFNA(INDEX(Draft2023[Net Keeper Count],MATCH(Draft2024[[#This Row],[PLAYER]],Draft2023[PLAYER],0)),0),0)</f>
        <v>1</v>
      </c>
    </row>
    <row r="97" spans="4:14" x14ac:dyDescent="0.25">
      <c r="D97" t="s">
        <v>1035</v>
      </c>
      <c r="E97" t="s">
        <v>1501</v>
      </c>
      <c r="F97" t="s">
        <v>1500</v>
      </c>
      <c r="G97" t="s">
        <v>2229</v>
      </c>
      <c r="H97" t="s">
        <v>102</v>
      </c>
      <c r="I97">
        <v>31</v>
      </c>
      <c r="J97" t="s">
        <v>31</v>
      </c>
      <c r="K97" t="str">
        <f>IF(Draft2024[[#This Row],[KEEPER]]="K",_xlfn.IFNA(INDEX(Draft2023[Current Contract],MATCH(Draft2024[[#This Row],[sleeper_id]],Draft2023[sleeper_id],0)),"Undrafted"),"")</f>
        <v>Rookie</v>
      </c>
      <c r="L97" t="str">
        <f>IF(Draft2024[[#This Row],[KEEPER]]="K",Draft2024[[#This Row],[Last Contract]],IF(ISNA(VLOOKUP(Draft2024[[#This Row],[sleeper_id]],Rookies2024[player_id],1,FALSE)),"Auction","Rookie"))</f>
        <v>Rookie</v>
      </c>
      <c r="M97">
        <f>2024-Draft2024[[#This Row],[Net Keeper Count]]</f>
        <v>2021</v>
      </c>
      <c r="N97">
        <f>IF(Draft2024[[#This Row],[KEEPER]]="K",1+_xlfn.IFNA(INDEX(Draft2023[Net Keeper Count],MATCH(Draft2024[[#This Row],[PLAYER]],Draft2023[PLAYER],0)),0),0)</f>
        <v>3</v>
      </c>
    </row>
    <row r="98" spans="4:14" x14ac:dyDescent="0.25">
      <c r="D98" t="s">
        <v>1035</v>
      </c>
      <c r="E98" t="s">
        <v>1996</v>
      </c>
      <c r="F98" t="s">
        <v>5061</v>
      </c>
      <c r="G98" t="s">
        <v>92</v>
      </c>
      <c r="H98" t="s">
        <v>64</v>
      </c>
      <c r="I98">
        <v>1</v>
      </c>
      <c r="J98" t="s">
        <v>31</v>
      </c>
      <c r="K98" t="str">
        <f>IF(Draft2024[[#This Row],[KEEPER]]="K",_xlfn.IFNA(INDEX(Draft2023[Current Contract],MATCH(Draft2024[[#This Row],[sleeper_id]],Draft2023[sleeper_id],0)),"Undrafted"),"")</f>
        <v>Undrafted</v>
      </c>
      <c r="L98" t="str">
        <f>IF(Draft2024[[#This Row],[KEEPER]]="K",Draft2024[[#This Row],[Last Contract]],IF(ISNA(VLOOKUP(Draft2024[[#This Row],[sleeper_id]],Rookies2024[player_id],1,FALSE)),"Auction","Rookie"))</f>
        <v>Undrafted</v>
      </c>
      <c r="M98">
        <f>2024-Draft2024[[#This Row],[Net Keeper Count]]</f>
        <v>2023</v>
      </c>
      <c r="N98">
        <f>IF(Draft2024[[#This Row],[KEEPER]]="K",1+_xlfn.IFNA(INDEX(Draft2023[Net Keeper Count],MATCH(Draft2024[[#This Row],[PLAYER]],Draft2023[PLAYER],0)),0),0)</f>
        <v>1</v>
      </c>
    </row>
    <row r="99" spans="4:14" x14ac:dyDescent="0.25">
      <c r="D99" t="s">
        <v>1035</v>
      </c>
      <c r="E99" t="s">
        <v>1738</v>
      </c>
      <c r="F99" t="s">
        <v>2570</v>
      </c>
      <c r="G99" t="s">
        <v>2248</v>
      </c>
      <c r="H99" t="s">
        <v>126</v>
      </c>
      <c r="I99">
        <v>2</v>
      </c>
      <c r="J99" t="s">
        <v>31</v>
      </c>
      <c r="K99" t="str">
        <f>IF(Draft2024[[#This Row],[KEEPER]]="K",_xlfn.IFNA(INDEX(Draft2023[Current Contract],MATCH(Draft2024[[#This Row],[sleeper_id]],Draft2023[sleeper_id],0)),"Undrafted"),"")</f>
        <v>Rookie</v>
      </c>
      <c r="L99" t="str">
        <f>IF(Draft2024[[#This Row],[KEEPER]]="K",Draft2024[[#This Row],[Last Contract]],IF(ISNA(VLOOKUP(Draft2024[[#This Row],[sleeper_id]],Rookies2024[player_id],1,FALSE)),"Auction","Rookie"))</f>
        <v>Rookie</v>
      </c>
      <c r="M99">
        <f>2024-Draft2024[[#This Row],[Net Keeper Count]]</f>
        <v>2022</v>
      </c>
      <c r="N99">
        <f>IF(Draft2024[[#This Row],[KEEPER]]="K",1+_xlfn.IFNA(INDEX(Draft2023[Net Keeper Count],MATCH(Draft2024[[#This Row],[PLAYER]],Draft2023[PLAYER],0)),0),0)</f>
        <v>2</v>
      </c>
    </row>
    <row r="100" spans="4:14" x14ac:dyDescent="0.25">
      <c r="D100" t="s">
        <v>1035</v>
      </c>
      <c r="E100" t="s">
        <v>780</v>
      </c>
      <c r="F100" t="s">
        <v>1508</v>
      </c>
      <c r="G100" t="s">
        <v>34</v>
      </c>
      <c r="H100" t="s">
        <v>126</v>
      </c>
      <c r="I100">
        <v>1</v>
      </c>
      <c r="J100" t="s">
        <v>31</v>
      </c>
      <c r="K100" t="str">
        <f>IF(Draft2024[[#This Row],[KEEPER]]="K",_xlfn.IFNA(INDEX(Draft2023[Current Contract],MATCH(Draft2024[[#This Row],[sleeper_id]],Draft2023[sleeper_id],0)),"Undrafted"),"")</f>
        <v>Undrafted</v>
      </c>
      <c r="L100" t="str">
        <f>IF(Draft2024[[#This Row],[KEEPER]]="K",Draft2024[[#This Row],[Last Contract]],IF(ISNA(VLOOKUP(Draft2024[[#This Row],[sleeper_id]],Rookies2024[player_id],1,FALSE)),"Auction","Rookie"))</f>
        <v>Undrafted</v>
      </c>
      <c r="M100">
        <f>2024-Draft2024[[#This Row],[Net Keeper Count]]</f>
        <v>2023</v>
      </c>
      <c r="N100">
        <f>IF(Draft2024[[#This Row],[KEEPER]]="K",1+_xlfn.IFNA(INDEX(Draft2023[Net Keeper Count],MATCH(Draft2024[[#This Row],[PLAYER]],Draft2023[PLAYER],0)),0),0)</f>
        <v>1</v>
      </c>
    </row>
    <row r="101" spans="4:14" x14ac:dyDescent="0.25">
      <c r="D101" t="s">
        <v>1035</v>
      </c>
      <c r="E101" t="s">
        <v>1512</v>
      </c>
      <c r="F101" t="s">
        <v>1511</v>
      </c>
      <c r="G101" t="s">
        <v>2221</v>
      </c>
      <c r="H101" t="s">
        <v>126</v>
      </c>
      <c r="I101">
        <v>1</v>
      </c>
      <c r="J101" t="s">
        <v>31</v>
      </c>
      <c r="K101" t="str">
        <f>IF(Draft2024[[#This Row],[KEEPER]]="K",_xlfn.IFNA(INDEX(Draft2023[Current Contract],MATCH(Draft2024[[#This Row],[sleeper_id]],Draft2023[sleeper_id],0)),"Undrafted"),"")</f>
        <v>Rookie</v>
      </c>
      <c r="L101" t="str">
        <f>IF(Draft2024[[#This Row],[KEEPER]]="K",Draft2024[[#This Row],[Last Contract]],IF(ISNA(VLOOKUP(Draft2024[[#This Row],[sleeper_id]],Rookies2024[player_id],1,FALSE)),"Auction","Rookie"))</f>
        <v>Rookie</v>
      </c>
      <c r="M101">
        <f>2024-Draft2024[[#This Row],[Net Keeper Count]]</f>
        <v>2022</v>
      </c>
      <c r="N101">
        <f>IF(Draft2024[[#This Row],[KEEPER]]="K",1+_xlfn.IFNA(INDEX(Draft2023[Net Keeper Count],MATCH(Draft2024[[#This Row],[PLAYER]],Draft2023[PLAYER],0)),0),0)</f>
        <v>2</v>
      </c>
    </row>
    <row r="102" spans="4:14" x14ac:dyDescent="0.25">
      <c r="D102" t="s">
        <v>1035</v>
      </c>
      <c r="E102" t="s">
        <v>1514</v>
      </c>
      <c r="F102" t="s">
        <v>1513</v>
      </c>
      <c r="G102" t="s">
        <v>2311</v>
      </c>
      <c r="H102" t="s">
        <v>29</v>
      </c>
      <c r="I102">
        <v>54</v>
      </c>
      <c r="J102" t="s">
        <v>31</v>
      </c>
      <c r="K102" t="str">
        <f>IF(Draft2024[[#This Row],[KEEPER]]="K",_xlfn.IFNA(INDEX(Draft2023[Current Contract],MATCH(Draft2024[[#This Row],[sleeper_id]],Draft2023[sleeper_id],0)),"Undrafted"),"")</f>
        <v>Auction</v>
      </c>
      <c r="L102" t="str">
        <f>IF(Draft2024[[#This Row],[KEEPER]]="K",Draft2024[[#This Row],[Last Contract]],IF(ISNA(VLOOKUP(Draft2024[[#This Row],[sleeper_id]],Rookies2024[player_id],1,FALSE)),"Auction","Rookie"))</f>
        <v>Auction</v>
      </c>
      <c r="M102">
        <f>2024-Draft2024[[#This Row],[Net Keeper Count]]</f>
        <v>2023</v>
      </c>
      <c r="N102">
        <f>IF(Draft2024[[#This Row],[KEEPER]]="K",1+_xlfn.IFNA(INDEX(Draft2023[Net Keeper Count],MATCH(Draft2024[[#This Row],[PLAYER]],Draft2023[PLAYER],0)),0),0)</f>
        <v>1</v>
      </c>
    </row>
    <row r="103" spans="4:14" x14ac:dyDescent="0.25">
      <c r="D103" t="s">
        <v>1035</v>
      </c>
      <c r="E103" t="s">
        <v>1516</v>
      </c>
      <c r="F103" t="s">
        <v>1515</v>
      </c>
      <c r="G103" t="s">
        <v>2246</v>
      </c>
      <c r="H103" t="s">
        <v>64</v>
      </c>
      <c r="I103">
        <v>78</v>
      </c>
      <c r="J103" t="s">
        <v>31</v>
      </c>
      <c r="K103" t="str">
        <f>IF(Draft2024[[#This Row],[KEEPER]]="K",_xlfn.IFNA(INDEX(Draft2023[Current Contract],MATCH(Draft2024[[#This Row],[sleeper_id]],Draft2023[sleeper_id],0)),"Undrafted"),"")</f>
        <v>Rookie</v>
      </c>
      <c r="L103" t="str">
        <f>IF(Draft2024[[#This Row],[KEEPER]]="K",Draft2024[[#This Row],[Last Contract]],IF(ISNA(VLOOKUP(Draft2024[[#This Row],[sleeper_id]],Rookies2024[player_id],1,FALSE)),"Auction","Rookie"))</f>
        <v>Rookie</v>
      </c>
      <c r="M103">
        <f>2024-Draft2024[[#This Row],[Net Keeper Count]]</f>
        <v>2020</v>
      </c>
      <c r="N103">
        <f>IF(Draft2024[[#This Row],[KEEPER]]="K",1+_xlfn.IFNA(INDEX(Draft2023[Net Keeper Count],MATCH(Draft2024[[#This Row],[PLAYER]],Draft2023[PLAYER],0)),0),0)</f>
        <v>4</v>
      </c>
    </row>
    <row r="104" spans="4:14" x14ac:dyDescent="0.25">
      <c r="D104" t="s">
        <v>1035</v>
      </c>
      <c r="E104" t="s">
        <v>1172</v>
      </c>
      <c r="F104" t="s">
        <v>1171</v>
      </c>
      <c r="G104" t="s">
        <v>68</v>
      </c>
      <c r="H104" t="s">
        <v>64</v>
      </c>
      <c r="I104">
        <v>1</v>
      </c>
      <c r="J104" t="s">
        <v>31</v>
      </c>
      <c r="K104" t="str">
        <f>IF(Draft2024[[#This Row],[KEEPER]]="K",_xlfn.IFNA(INDEX(Draft2023[Current Contract],MATCH(Draft2024[[#This Row],[sleeper_id]],Draft2023[sleeper_id],0)),"Undrafted"),"")</f>
        <v>Undrafted</v>
      </c>
      <c r="L104" t="str">
        <f>IF(Draft2024[[#This Row],[KEEPER]]="K",Draft2024[[#This Row],[Last Contract]],IF(ISNA(VLOOKUP(Draft2024[[#This Row],[sleeper_id]],Rookies2024[player_id],1,FALSE)),"Auction","Rookie"))</f>
        <v>Undrafted</v>
      </c>
      <c r="M104">
        <f>2024-Draft2024[[#This Row],[Net Keeper Count]]</f>
        <v>2022</v>
      </c>
      <c r="N104">
        <f>IF(Draft2024[[#This Row],[KEEPER]]="K",1+_xlfn.IFNA(INDEX(Draft2023[Net Keeper Count],MATCH(Draft2024[[#This Row],[PLAYER]],Draft2023[PLAYER],0)),0),0)</f>
        <v>2</v>
      </c>
    </row>
    <row r="105" spans="4:14" x14ac:dyDescent="0.25">
      <c r="D105" t="s">
        <v>1035</v>
      </c>
      <c r="E105" t="s">
        <v>1525</v>
      </c>
      <c r="F105" t="s">
        <v>1524</v>
      </c>
      <c r="G105" t="s">
        <v>2219</v>
      </c>
      <c r="H105" t="s">
        <v>102</v>
      </c>
      <c r="I105">
        <v>12</v>
      </c>
      <c r="J105" t="s">
        <v>31</v>
      </c>
      <c r="K105" t="str">
        <f>IF(Draft2024[[#This Row],[KEEPER]]="K",_xlfn.IFNA(INDEX(Draft2023[Current Contract],MATCH(Draft2024[[#This Row],[sleeper_id]],Draft2023[sleeper_id],0)),"Undrafted"),"")</f>
        <v>Rookie</v>
      </c>
      <c r="L105" t="str">
        <f>IF(Draft2024[[#This Row],[KEEPER]]="K",Draft2024[[#This Row],[Last Contract]],IF(ISNA(VLOOKUP(Draft2024[[#This Row],[sleeper_id]],Rookies2024[player_id],1,FALSE)),"Auction","Rookie"))</f>
        <v>Rookie</v>
      </c>
      <c r="M105">
        <f>2024-Draft2024[[#This Row],[Net Keeper Count]]</f>
        <v>2021</v>
      </c>
      <c r="N105">
        <f>IF(Draft2024[[#This Row],[KEEPER]]="K",1+_xlfn.IFNA(INDEX(Draft2023[Net Keeper Count],MATCH(Draft2024[[#This Row],[PLAYER]],Draft2023[PLAYER],0)),0),0)</f>
        <v>3</v>
      </c>
    </row>
    <row r="106" spans="4:14" x14ac:dyDescent="0.25">
      <c r="D106" t="s">
        <v>1035</v>
      </c>
      <c r="E106" t="s">
        <v>1377</v>
      </c>
      <c r="F106" t="s">
        <v>1376</v>
      </c>
      <c r="G106" t="s">
        <v>62</v>
      </c>
      <c r="H106" t="s">
        <v>102</v>
      </c>
      <c r="I106">
        <v>7</v>
      </c>
      <c r="J106" t="s">
        <v>31</v>
      </c>
      <c r="K106" t="str">
        <f>IF(Draft2024[[#This Row],[KEEPER]]="K",_xlfn.IFNA(INDEX(Draft2023[Current Contract],MATCH(Draft2024[[#This Row],[sleeper_id]],Draft2023[sleeper_id],0)),"Undrafted"),"")</f>
        <v>Rookie</v>
      </c>
      <c r="L106" t="str">
        <f>IF(Draft2024[[#This Row],[KEEPER]]="K",Draft2024[[#This Row],[Last Contract]],IF(ISNA(VLOOKUP(Draft2024[[#This Row],[sleeper_id]],Rookies2024[player_id],1,FALSE)),"Auction","Rookie"))</f>
        <v>Rookie</v>
      </c>
      <c r="M106">
        <f>2024-Draft2024[[#This Row],[Net Keeper Count]]</f>
        <v>2023</v>
      </c>
      <c r="N106">
        <f>IF(Draft2024[[#This Row],[KEEPER]]="K",1+_xlfn.IFNA(INDEX(Draft2023[Net Keeper Count],MATCH(Draft2024[[#This Row],[PLAYER]],Draft2023[PLAYER],0)),0),0)</f>
        <v>1</v>
      </c>
    </row>
    <row r="107" spans="4:14" x14ac:dyDescent="0.25">
      <c r="D107" t="s">
        <v>1035</v>
      </c>
      <c r="E107" t="s">
        <v>1184</v>
      </c>
      <c r="F107" t="s">
        <v>1183</v>
      </c>
      <c r="G107" t="s">
        <v>34</v>
      </c>
      <c r="H107" t="s">
        <v>64</v>
      </c>
      <c r="I107">
        <v>28</v>
      </c>
      <c r="J107" t="s">
        <v>31</v>
      </c>
      <c r="K107" t="str">
        <f>IF(Draft2024[[#This Row],[KEEPER]]="K",_xlfn.IFNA(INDEX(Draft2023[Current Contract],MATCH(Draft2024[[#This Row],[sleeper_id]],Draft2023[sleeper_id],0)),"Undrafted"),"")</f>
        <v>Rookie</v>
      </c>
      <c r="L107" t="str">
        <f>IF(Draft2024[[#This Row],[KEEPER]]="K",Draft2024[[#This Row],[Last Contract]],IF(ISNA(VLOOKUP(Draft2024[[#This Row],[sleeper_id]],Rookies2024[player_id],1,FALSE)),"Auction","Rookie"))</f>
        <v>Rookie</v>
      </c>
      <c r="M107">
        <f>2024-Draft2024[[#This Row],[Net Keeper Count]]</f>
        <v>2021</v>
      </c>
      <c r="N107">
        <f>IF(Draft2024[[#This Row],[KEEPER]]="K",1+_xlfn.IFNA(INDEX(Draft2023[Net Keeper Count],MATCH(Draft2024[[#This Row],[PLAYER]],Draft2023[PLAYER],0)),0),0)</f>
        <v>3</v>
      </c>
    </row>
    <row r="108" spans="4:14" x14ac:dyDescent="0.25">
      <c r="D108" t="s">
        <v>1035</v>
      </c>
      <c r="E108" t="s">
        <v>2139</v>
      </c>
      <c r="F108" t="s">
        <v>2830</v>
      </c>
      <c r="G108" t="s">
        <v>2241</v>
      </c>
      <c r="H108" t="s">
        <v>29</v>
      </c>
      <c r="I108">
        <v>1</v>
      </c>
      <c r="J108" t="s">
        <v>31</v>
      </c>
      <c r="K108" t="str">
        <f>IF(Draft2024[[#This Row],[KEEPER]]="K",_xlfn.IFNA(INDEX(Draft2023[Current Contract],MATCH(Draft2024[[#This Row],[sleeper_id]],Draft2023[sleeper_id],0)),"Undrafted"),"")</f>
        <v>Rookie</v>
      </c>
      <c r="L108" t="str">
        <f>IF(Draft2024[[#This Row],[KEEPER]]="K",Draft2024[[#This Row],[Last Contract]],IF(ISNA(VLOOKUP(Draft2024[[#This Row],[sleeper_id]],Rookies2024[player_id],1,FALSE)),"Auction","Rookie"))</f>
        <v>Rookie</v>
      </c>
      <c r="M108">
        <f>2024-Draft2024[[#This Row],[Net Keeper Count]]</f>
        <v>2023</v>
      </c>
      <c r="N108">
        <f>IF(Draft2024[[#This Row],[KEEPER]]="K",1+_xlfn.IFNA(INDEX(Draft2023[Net Keeper Count],MATCH(Draft2024[[#This Row],[PLAYER]],Draft2023[PLAYER],0)),0),0)</f>
        <v>1</v>
      </c>
    </row>
    <row r="109" spans="4:14" x14ac:dyDescent="0.25">
      <c r="D109" t="s">
        <v>1035</v>
      </c>
      <c r="E109" t="s">
        <v>1410</v>
      </c>
      <c r="F109" t="s">
        <v>1409</v>
      </c>
      <c r="G109" t="s">
        <v>159</v>
      </c>
      <c r="H109" t="s">
        <v>64</v>
      </c>
      <c r="I109">
        <v>1</v>
      </c>
      <c r="J109" t="s">
        <v>19</v>
      </c>
      <c r="K109" t="str">
        <f>IF(Draft2024[[#This Row],[KEEPER]]="K",_xlfn.IFNA(INDEX(Draft2023[Current Contract],MATCH(Draft2024[[#This Row],[sleeper_id]],Draft2023[sleeper_id],0)),"Undrafted"),"")</f>
        <v/>
      </c>
      <c r="L109" t="str">
        <f>IF(Draft2024[[#This Row],[KEEPER]]="K",Draft2024[[#This Row],[Last Contract]],IF(ISNA(VLOOKUP(Draft2024[[#This Row],[sleeper_id]],Rookies2024[player_id],1,FALSE)),"Auction","Rookie"))</f>
        <v>Rookie</v>
      </c>
      <c r="M109">
        <f>2024-Draft2024[[#This Row],[Net Keeper Count]]</f>
        <v>2024</v>
      </c>
      <c r="N109">
        <f>IF(Draft2024[[#This Row],[KEEPER]]="K",1+_xlfn.IFNA(INDEX(Draft2023[Net Keeper Count],MATCH(Draft2024[[#This Row],[PLAYER]],Draft2023[PLAYER],0)),0),0)</f>
        <v>0</v>
      </c>
    </row>
    <row r="110" spans="4:14" x14ac:dyDescent="0.25">
      <c r="D110" t="s">
        <v>1035</v>
      </c>
      <c r="E110" t="s">
        <v>2234</v>
      </c>
      <c r="F110" t="s">
        <v>2594</v>
      </c>
      <c r="G110" t="s">
        <v>2224</v>
      </c>
      <c r="H110" t="s">
        <v>126</v>
      </c>
      <c r="I110">
        <v>3</v>
      </c>
      <c r="J110" t="s">
        <v>19</v>
      </c>
      <c r="K110" t="str">
        <f>IF(Draft2024[[#This Row],[KEEPER]]="K",_xlfn.IFNA(INDEX(Draft2023[Current Contract],MATCH(Draft2024[[#This Row],[sleeper_id]],Draft2023[sleeper_id],0)),"Undrafted"),"")</f>
        <v/>
      </c>
      <c r="L110" t="str">
        <f>IF(Draft2024[[#This Row],[KEEPER]]="K",Draft2024[[#This Row],[Last Contract]],IF(ISNA(VLOOKUP(Draft2024[[#This Row],[sleeper_id]],Rookies2024[player_id],1,FALSE)),"Auction","Rookie"))</f>
        <v>Rookie</v>
      </c>
      <c r="M110">
        <f>2024-Draft2024[[#This Row],[Net Keeper Count]]</f>
        <v>2024</v>
      </c>
      <c r="N110">
        <f>IF(Draft2024[[#This Row],[KEEPER]]="K",1+_xlfn.IFNA(INDEX(Draft2023[Net Keeper Count],MATCH(Draft2024[[#This Row],[PLAYER]],Draft2023[PLAYER],0)),0),0)</f>
        <v>0</v>
      </c>
    </row>
    <row r="111" spans="4:14" x14ac:dyDescent="0.25">
      <c r="D111" t="s">
        <v>1035</v>
      </c>
      <c r="E111" t="s">
        <v>2494</v>
      </c>
      <c r="F111" t="s">
        <v>2802</v>
      </c>
      <c r="G111" t="s">
        <v>68</v>
      </c>
      <c r="H111" t="s">
        <v>102</v>
      </c>
      <c r="I111">
        <v>1</v>
      </c>
      <c r="J111" t="s">
        <v>19</v>
      </c>
      <c r="K111" t="str">
        <f>IF(Draft2024[[#This Row],[KEEPER]]="K",_xlfn.IFNA(INDEX(Draft2023[Current Contract],MATCH(Draft2024[[#This Row],[sleeper_id]],Draft2023[sleeper_id],0)),"Undrafted"),"")</f>
        <v/>
      </c>
      <c r="L111" t="str">
        <f>IF(Draft2024[[#This Row],[KEEPER]]="K",Draft2024[[#This Row],[Last Contract]],IF(ISNA(VLOOKUP(Draft2024[[#This Row],[sleeper_id]],Rookies2024[player_id],1,FALSE)),"Auction","Rookie"))</f>
        <v>Rookie</v>
      </c>
      <c r="M111">
        <f>2024-Draft2024[[#This Row],[Net Keeper Count]]</f>
        <v>2024</v>
      </c>
      <c r="N111">
        <f>IF(Draft2024[[#This Row],[KEEPER]]="K",1+_xlfn.IFNA(INDEX(Draft2023[Net Keeper Count],MATCH(Draft2024[[#This Row],[PLAYER]],Draft2023[PLAYER],0)),0),0)</f>
        <v>0</v>
      </c>
    </row>
    <row r="112" spans="4:14" x14ac:dyDescent="0.25">
      <c r="D112" t="s">
        <v>1035</v>
      </c>
      <c r="E112" t="s">
        <v>7550</v>
      </c>
      <c r="F112" t="s">
        <v>7551</v>
      </c>
      <c r="G112" t="s">
        <v>2311</v>
      </c>
      <c r="H112" t="s">
        <v>102</v>
      </c>
      <c r="I112">
        <v>1</v>
      </c>
      <c r="J112" t="s">
        <v>19</v>
      </c>
      <c r="K112" t="str">
        <f>IF(Draft2024[[#This Row],[KEEPER]]="K",_xlfn.IFNA(INDEX(Draft2023[Current Contract],MATCH(Draft2024[[#This Row],[sleeper_id]],Draft2023[sleeper_id],0)),"Undrafted"),"")</f>
        <v/>
      </c>
      <c r="L112" t="str">
        <f>IF(Draft2024[[#This Row],[KEEPER]]="K",Draft2024[[#This Row],[Last Contract]],IF(ISNA(VLOOKUP(Draft2024[[#This Row],[sleeper_id]],Rookies2024[player_id],1,FALSE)),"Auction","Rookie"))</f>
        <v>Rookie</v>
      </c>
      <c r="M112">
        <f>2024-Draft2024[[#This Row],[Net Keeper Count]]</f>
        <v>2024</v>
      </c>
      <c r="N112">
        <f>IF(Draft2024[[#This Row],[KEEPER]]="K",1+_xlfn.IFNA(INDEX(Draft2023[Net Keeper Count],MATCH(Draft2024[[#This Row],[PLAYER]],Draft2023[PLAYER],0)),0),0)</f>
        <v>0</v>
      </c>
    </row>
    <row r="113" spans="4:14" x14ac:dyDescent="0.25">
      <c r="D113" t="s">
        <v>1035</v>
      </c>
      <c r="E113" t="s">
        <v>2255</v>
      </c>
      <c r="F113" t="s">
        <v>2625</v>
      </c>
      <c r="G113" t="s">
        <v>2233</v>
      </c>
      <c r="H113" t="s">
        <v>64</v>
      </c>
      <c r="I113">
        <v>2</v>
      </c>
      <c r="J113" t="s">
        <v>19</v>
      </c>
      <c r="K113" t="str">
        <f>IF(Draft2024[[#This Row],[KEEPER]]="K",_xlfn.IFNA(INDEX(Draft2023[Current Contract],MATCH(Draft2024[[#This Row],[sleeper_id]],Draft2023[sleeper_id],0)),"Undrafted"),"")</f>
        <v/>
      </c>
      <c r="L113" t="str">
        <f>IF(Draft2024[[#This Row],[KEEPER]]="K",Draft2024[[#This Row],[Last Contract]],IF(ISNA(VLOOKUP(Draft2024[[#This Row],[sleeper_id]],Rookies2024[player_id],1,FALSE)),"Auction","Rookie"))</f>
        <v>Rookie</v>
      </c>
      <c r="M113">
        <f>2024-Draft2024[[#This Row],[Net Keeper Count]]</f>
        <v>2024</v>
      </c>
      <c r="N113">
        <f>IF(Draft2024[[#This Row],[KEEPER]]="K",1+_xlfn.IFNA(INDEX(Draft2023[Net Keeper Count],MATCH(Draft2024[[#This Row],[PLAYER]],Draft2023[PLAYER],0)),0),0)</f>
        <v>0</v>
      </c>
    </row>
    <row r="114" spans="4:14" x14ac:dyDescent="0.25">
      <c r="D114" t="s">
        <v>1035</v>
      </c>
      <c r="E114" t="s">
        <v>2331</v>
      </c>
      <c r="F114" t="s">
        <v>2699</v>
      </c>
      <c r="G114" t="s">
        <v>2311</v>
      </c>
      <c r="H114" t="s">
        <v>64</v>
      </c>
      <c r="I114">
        <v>2</v>
      </c>
      <c r="J114" t="s">
        <v>19</v>
      </c>
      <c r="K114" t="str">
        <f>IF(Draft2024[[#This Row],[KEEPER]]="K",_xlfn.IFNA(INDEX(Draft2023[Current Contract],MATCH(Draft2024[[#This Row],[sleeper_id]],Draft2023[sleeper_id],0)),"Undrafted"),"")</f>
        <v/>
      </c>
      <c r="L114" t="str">
        <f>IF(Draft2024[[#This Row],[KEEPER]]="K",Draft2024[[#This Row],[Last Contract]],IF(ISNA(VLOOKUP(Draft2024[[#This Row],[sleeper_id]],Rookies2024[player_id],1,FALSE)),"Auction","Rookie"))</f>
        <v>Rookie</v>
      </c>
      <c r="M114">
        <f>2024-Draft2024[[#This Row],[Net Keeper Count]]</f>
        <v>2024</v>
      </c>
      <c r="N114">
        <f>IF(Draft2024[[#This Row],[KEEPER]]="K",1+_xlfn.IFNA(INDEX(Draft2023[Net Keeper Count],MATCH(Draft2024[[#This Row],[PLAYER]],Draft2023[PLAYER],0)),0),0)</f>
        <v>0</v>
      </c>
    </row>
    <row r="115" spans="4:14" x14ac:dyDescent="0.25">
      <c r="D115" t="s">
        <v>1041</v>
      </c>
      <c r="E115" t="s">
        <v>2179</v>
      </c>
      <c r="F115" t="s">
        <v>2868</v>
      </c>
      <c r="G115" t="s">
        <v>2217</v>
      </c>
      <c r="H115" t="s">
        <v>29</v>
      </c>
      <c r="I115">
        <v>1</v>
      </c>
      <c r="J115" t="s">
        <v>31</v>
      </c>
      <c r="K115" t="str">
        <f>IF(Draft2024[[#This Row],[KEEPER]]="K",_xlfn.IFNA(INDEX(Draft2023[Current Contract],MATCH(Draft2024[[#This Row],[sleeper_id]],Draft2023[sleeper_id],0)),"Undrafted"),"")</f>
        <v>Auction</v>
      </c>
      <c r="L115" t="str">
        <f>IF(Draft2024[[#This Row],[KEEPER]]="K",Draft2024[[#This Row],[Last Contract]],IF(ISNA(VLOOKUP(Draft2024[[#This Row],[sleeper_id]],Rookies2024[player_id],1,FALSE)),"Auction","Rookie"))</f>
        <v>Auction</v>
      </c>
      <c r="M115">
        <f>2024-Draft2024[[#This Row],[Net Keeper Count]]</f>
        <v>2023</v>
      </c>
      <c r="N115">
        <f>IF(Draft2024[[#This Row],[KEEPER]]="K",1+_xlfn.IFNA(INDEX(Draft2023[Net Keeper Count],MATCH(Draft2024[[#This Row],[PLAYER]],Draft2023[PLAYER],0)),0),0)</f>
        <v>1</v>
      </c>
    </row>
    <row r="116" spans="4:14" x14ac:dyDescent="0.25">
      <c r="D116" t="s">
        <v>1041</v>
      </c>
      <c r="E116" t="s">
        <v>1353</v>
      </c>
      <c r="F116" t="s">
        <v>1352</v>
      </c>
      <c r="G116" t="s">
        <v>2213</v>
      </c>
      <c r="H116" t="s">
        <v>102</v>
      </c>
      <c r="I116">
        <v>29</v>
      </c>
      <c r="J116" t="s">
        <v>31</v>
      </c>
      <c r="K116" t="str">
        <f>IF(Draft2024[[#This Row],[KEEPER]]="K",_xlfn.IFNA(INDEX(Draft2023[Current Contract],MATCH(Draft2024[[#This Row],[sleeper_id]],Draft2023[sleeper_id],0)),"Undrafted"),"")</f>
        <v>Rookie</v>
      </c>
      <c r="L116" t="str">
        <f>IF(Draft2024[[#This Row],[KEEPER]]="K",Draft2024[[#This Row],[Last Contract]],IF(ISNA(VLOOKUP(Draft2024[[#This Row],[sleeper_id]],Rookies2024[player_id],1,FALSE)),"Auction","Rookie"))</f>
        <v>Rookie</v>
      </c>
      <c r="M116">
        <f>2024-Draft2024[[#This Row],[Net Keeper Count]]</f>
        <v>2021</v>
      </c>
      <c r="N116">
        <f>IF(Draft2024[[#This Row],[KEEPER]]="K",1+_xlfn.IFNA(INDEX(Draft2023[Net Keeper Count],MATCH(Draft2024[[#This Row],[PLAYER]],Draft2023[PLAYER],0)),0),0)</f>
        <v>3</v>
      </c>
    </row>
    <row r="117" spans="4:14" x14ac:dyDescent="0.25">
      <c r="D117" t="s">
        <v>1041</v>
      </c>
      <c r="E117" t="s">
        <v>1552</v>
      </c>
      <c r="F117" t="s">
        <v>1551</v>
      </c>
      <c r="G117" t="s">
        <v>159</v>
      </c>
      <c r="H117" t="s">
        <v>64</v>
      </c>
      <c r="I117">
        <v>42</v>
      </c>
      <c r="J117" t="s">
        <v>31</v>
      </c>
      <c r="K117" t="str">
        <f>IF(Draft2024[[#This Row],[KEEPER]]="K",_xlfn.IFNA(INDEX(Draft2023[Current Contract],MATCH(Draft2024[[#This Row],[sleeper_id]],Draft2023[sleeper_id],0)),"Undrafted"),"")</f>
        <v>Rookie</v>
      </c>
      <c r="L117" t="str">
        <f>IF(Draft2024[[#This Row],[KEEPER]]="K",Draft2024[[#This Row],[Last Contract]],IF(ISNA(VLOOKUP(Draft2024[[#This Row],[sleeper_id]],Rookies2024[player_id],1,FALSE)),"Auction","Rookie"))</f>
        <v>Rookie</v>
      </c>
      <c r="M117">
        <f>2024-Draft2024[[#This Row],[Net Keeper Count]]</f>
        <v>2022</v>
      </c>
      <c r="N117">
        <f>IF(Draft2024[[#This Row],[KEEPER]]="K",1+_xlfn.IFNA(INDEX(Draft2023[Net Keeper Count],MATCH(Draft2024[[#This Row],[PLAYER]],Draft2023[PLAYER],0)),0),0)</f>
        <v>2</v>
      </c>
    </row>
    <row r="118" spans="4:14" x14ac:dyDescent="0.25">
      <c r="D118" t="s">
        <v>1041</v>
      </c>
      <c r="E118" t="s">
        <v>548</v>
      </c>
      <c r="F118" t="s">
        <v>2664</v>
      </c>
      <c r="G118" t="s">
        <v>2278</v>
      </c>
      <c r="H118" t="s">
        <v>29</v>
      </c>
      <c r="I118">
        <v>1</v>
      </c>
      <c r="J118" t="s">
        <v>31</v>
      </c>
      <c r="K118" t="str">
        <f>IF(Draft2024[[#This Row],[KEEPER]]="K",_xlfn.IFNA(INDEX(Draft2023[Current Contract],MATCH(Draft2024[[#This Row],[sleeper_id]],Draft2023[sleeper_id],0)),"Undrafted"),"")</f>
        <v>Undrafted</v>
      </c>
      <c r="L118" t="str">
        <f>IF(Draft2024[[#This Row],[KEEPER]]="K",Draft2024[[#This Row],[Last Contract]],IF(ISNA(VLOOKUP(Draft2024[[#This Row],[sleeper_id]],Rookies2024[player_id],1,FALSE)),"Auction","Rookie"))</f>
        <v>Undrafted</v>
      </c>
      <c r="M118">
        <f>2024-Draft2024[[#This Row],[Net Keeper Count]]</f>
        <v>2022</v>
      </c>
      <c r="N118">
        <f>IF(Draft2024[[#This Row],[KEEPER]]="K",1+_xlfn.IFNA(INDEX(Draft2023[Net Keeper Count],MATCH(Draft2024[[#This Row],[PLAYER]],Draft2023[PLAYER],0)),0),0)</f>
        <v>2</v>
      </c>
    </row>
    <row r="119" spans="4:14" x14ac:dyDescent="0.25">
      <c r="D119" t="s">
        <v>1041</v>
      </c>
      <c r="E119" t="s">
        <v>2439</v>
      </c>
      <c r="F119" t="s">
        <v>2769</v>
      </c>
      <c r="G119" t="s">
        <v>2248</v>
      </c>
      <c r="H119" t="s">
        <v>64</v>
      </c>
      <c r="I119">
        <v>1</v>
      </c>
      <c r="J119" t="s">
        <v>31</v>
      </c>
      <c r="K119" t="str">
        <f>IF(Draft2024[[#This Row],[KEEPER]]="K",_xlfn.IFNA(INDEX(Draft2023[Current Contract],MATCH(Draft2024[[#This Row],[sleeper_id]],Draft2023[sleeper_id],0)),"Undrafted"),"")</f>
        <v>Undrafted</v>
      </c>
      <c r="L119" t="str">
        <f>IF(Draft2024[[#This Row],[KEEPER]]="K",Draft2024[[#This Row],[Last Contract]],IF(ISNA(VLOOKUP(Draft2024[[#This Row],[sleeper_id]],Rookies2024[player_id],1,FALSE)),"Auction","Rookie"))</f>
        <v>Undrafted</v>
      </c>
      <c r="M119">
        <f>2024-Draft2024[[#This Row],[Net Keeper Count]]</f>
        <v>2023</v>
      </c>
      <c r="N119">
        <f>IF(Draft2024[[#This Row],[KEEPER]]="K",1+_xlfn.IFNA(INDEX(Draft2023[Net Keeper Count],MATCH(Draft2024[[#This Row],[PLAYER]],Draft2023[PLAYER],0)),0),0)</f>
        <v>1</v>
      </c>
    </row>
    <row r="120" spans="4:14" x14ac:dyDescent="0.25">
      <c r="D120" t="s">
        <v>1041</v>
      </c>
      <c r="E120" t="s">
        <v>1365</v>
      </c>
      <c r="F120" t="s">
        <v>1364</v>
      </c>
      <c r="G120" t="s">
        <v>2278</v>
      </c>
      <c r="H120" t="s">
        <v>102</v>
      </c>
      <c r="I120">
        <v>6</v>
      </c>
      <c r="J120" t="s">
        <v>31</v>
      </c>
      <c r="K120" t="str">
        <f>IF(Draft2024[[#This Row],[KEEPER]]="K",_xlfn.IFNA(INDEX(Draft2023[Current Contract],MATCH(Draft2024[[#This Row],[sleeper_id]],Draft2023[sleeper_id],0)),"Undrafted"),"")</f>
        <v>Rookie</v>
      </c>
      <c r="L120" t="str">
        <f>IF(Draft2024[[#This Row],[KEEPER]]="K",Draft2024[[#This Row],[Last Contract]],IF(ISNA(VLOOKUP(Draft2024[[#This Row],[sleeper_id]],Rookies2024[player_id],1,FALSE)),"Auction","Rookie"))</f>
        <v>Rookie</v>
      </c>
      <c r="M120">
        <f>2024-Draft2024[[#This Row],[Net Keeper Count]]</f>
        <v>2023</v>
      </c>
      <c r="N120">
        <f>IF(Draft2024[[#This Row],[KEEPER]]="K",1+_xlfn.IFNA(INDEX(Draft2023[Net Keeper Count],MATCH(Draft2024[[#This Row],[PLAYER]],Draft2023[PLAYER],0)),0),0)</f>
        <v>1</v>
      </c>
    </row>
    <row r="121" spans="4:14" x14ac:dyDescent="0.25">
      <c r="D121" t="s">
        <v>1041</v>
      </c>
      <c r="E121" t="s">
        <v>1837</v>
      </c>
      <c r="F121" t="s">
        <v>2607</v>
      </c>
      <c r="G121" t="s">
        <v>28</v>
      </c>
      <c r="H121" t="s">
        <v>126</v>
      </c>
      <c r="I121">
        <v>4</v>
      </c>
      <c r="J121" t="s">
        <v>31</v>
      </c>
      <c r="K121" t="str">
        <f>IF(Draft2024[[#This Row],[KEEPER]]="K",_xlfn.IFNA(INDEX(Draft2023[Current Contract],MATCH(Draft2024[[#This Row],[sleeper_id]],Draft2023[sleeper_id],0)),"Undrafted"),"")</f>
        <v>Rookie</v>
      </c>
      <c r="L121" t="str">
        <f>IF(Draft2024[[#This Row],[KEEPER]]="K",Draft2024[[#This Row],[Last Contract]],IF(ISNA(VLOOKUP(Draft2024[[#This Row],[sleeper_id]],Rookies2024[player_id],1,FALSE)),"Auction","Rookie"))</f>
        <v>Rookie</v>
      </c>
      <c r="M121">
        <f>2024-Draft2024[[#This Row],[Net Keeper Count]]</f>
        <v>2023</v>
      </c>
      <c r="N121">
        <f>IF(Draft2024[[#This Row],[KEEPER]]="K",1+_xlfn.IFNA(INDEX(Draft2023[Net Keeper Count],MATCH(Draft2024[[#This Row],[PLAYER]],Draft2023[PLAYER],0)),0),0)</f>
        <v>1</v>
      </c>
    </row>
    <row r="122" spans="4:14" x14ac:dyDescent="0.25">
      <c r="D122" t="s">
        <v>1041</v>
      </c>
      <c r="E122" t="s">
        <v>1373</v>
      </c>
      <c r="F122" t="s">
        <v>1372</v>
      </c>
      <c r="G122" t="s">
        <v>72</v>
      </c>
      <c r="H122" t="s">
        <v>102</v>
      </c>
      <c r="I122">
        <v>16</v>
      </c>
      <c r="J122" t="s">
        <v>31</v>
      </c>
      <c r="K122" t="str">
        <f>IF(Draft2024[[#This Row],[KEEPER]]="K",_xlfn.IFNA(INDEX(Draft2023[Current Contract],MATCH(Draft2024[[#This Row],[sleeper_id]],Draft2023[sleeper_id],0)),"Undrafted"),"")</f>
        <v>Rookie</v>
      </c>
      <c r="L122" t="str">
        <f>IF(Draft2024[[#This Row],[KEEPER]]="K",Draft2024[[#This Row],[Last Contract]],IF(ISNA(VLOOKUP(Draft2024[[#This Row],[sleeper_id]],Rookies2024[player_id],1,FALSE)),"Auction","Rookie"))</f>
        <v>Rookie</v>
      </c>
      <c r="M122">
        <f>2024-Draft2024[[#This Row],[Net Keeper Count]]</f>
        <v>2023</v>
      </c>
      <c r="N122">
        <f>IF(Draft2024[[#This Row],[KEEPER]]="K",1+_xlfn.IFNA(INDEX(Draft2023[Net Keeper Count],MATCH(Draft2024[[#This Row],[PLAYER]],Draft2023[PLAYER],0)),0),0)</f>
        <v>1</v>
      </c>
    </row>
    <row r="123" spans="4:14" x14ac:dyDescent="0.25">
      <c r="D123" t="s">
        <v>1041</v>
      </c>
      <c r="E123" t="s">
        <v>97</v>
      </c>
      <c r="F123" t="s">
        <v>1233</v>
      </c>
      <c r="G123" t="s">
        <v>2311</v>
      </c>
      <c r="H123" t="s">
        <v>64</v>
      </c>
      <c r="I123">
        <v>76</v>
      </c>
      <c r="J123" t="s">
        <v>31</v>
      </c>
      <c r="K123" t="str">
        <f>IF(Draft2024[[#This Row],[KEEPER]]="K",_xlfn.IFNA(INDEX(Draft2023[Current Contract],MATCH(Draft2024[[#This Row],[sleeper_id]],Draft2023[sleeper_id],0)),"Undrafted"),"")</f>
        <v>Auction</v>
      </c>
      <c r="L123" t="str">
        <f>IF(Draft2024[[#This Row],[KEEPER]]="K",Draft2024[[#This Row],[Last Contract]],IF(ISNA(VLOOKUP(Draft2024[[#This Row],[sleeper_id]],Rookies2024[player_id],1,FALSE)),"Auction","Rookie"))</f>
        <v>Auction</v>
      </c>
      <c r="M123">
        <f>2024-Draft2024[[#This Row],[Net Keeper Count]]</f>
        <v>2023</v>
      </c>
      <c r="N123">
        <f>IF(Draft2024[[#This Row],[KEEPER]]="K",1+_xlfn.IFNA(INDEX(Draft2023[Net Keeper Count],MATCH(Draft2024[[#This Row],[PLAYER]],Draft2023[PLAYER],0)),0),0)</f>
        <v>1</v>
      </c>
    </row>
    <row r="124" spans="4:14" x14ac:dyDescent="0.25">
      <c r="D124" t="s">
        <v>1041</v>
      </c>
      <c r="E124" t="s">
        <v>2156</v>
      </c>
      <c r="F124" t="s">
        <v>2867</v>
      </c>
      <c r="G124" t="s">
        <v>72</v>
      </c>
      <c r="H124" t="s">
        <v>29</v>
      </c>
      <c r="I124">
        <v>1</v>
      </c>
      <c r="J124" t="s">
        <v>31</v>
      </c>
      <c r="K124" t="str">
        <f>IF(Draft2024[[#This Row],[KEEPER]]="K",_xlfn.IFNA(INDEX(Draft2023[Current Contract],MATCH(Draft2024[[#This Row],[sleeper_id]],Draft2023[sleeper_id],0)),"Undrafted"),"")</f>
        <v>Rookie</v>
      </c>
      <c r="L124" t="str">
        <f>IF(Draft2024[[#This Row],[KEEPER]]="K",Draft2024[[#This Row],[Last Contract]],IF(ISNA(VLOOKUP(Draft2024[[#This Row],[sleeper_id]],Rookies2024[player_id],1,FALSE)),"Auction","Rookie"))</f>
        <v>Rookie</v>
      </c>
      <c r="M124">
        <f>2024-Draft2024[[#This Row],[Net Keeper Count]]</f>
        <v>2023</v>
      </c>
      <c r="N124">
        <f>IF(Draft2024[[#This Row],[KEEPER]]="K",1+_xlfn.IFNA(INDEX(Draft2023[Net Keeper Count],MATCH(Draft2024[[#This Row],[PLAYER]],Draft2023[PLAYER],0)),0),0)</f>
        <v>1</v>
      </c>
    </row>
    <row r="125" spans="4:14" x14ac:dyDescent="0.25">
      <c r="D125" t="s">
        <v>1041</v>
      </c>
      <c r="E125" t="s">
        <v>1381</v>
      </c>
      <c r="F125" t="s">
        <v>1380</v>
      </c>
      <c r="G125" t="s">
        <v>2251</v>
      </c>
      <c r="H125" t="s">
        <v>126</v>
      </c>
      <c r="I125">
        <v>13</v>
      </c>
      <c r="J125" t="s">
        <v>31</v>
      </c>
      <c r="K125" t="str">
        <f>IF(Draft2024[[#This Row],[KEEPER]]="K",_xlfn.IFNA(INDEX(Draft2023[Current Contract],MATCH(Draft2024[[#This Row],[sleeper_id]],Draft2023[sleeper_id],0)),"Undrafted"),"")</f>
        <v>Rookie</v>
      </c>
      <c r="L125" t="str">
        <f>IF(Draft2024[[#This Row],[KEEPER]]="K",Draft2024[[#This Row],[Last Contract]],IF(ISNA(VLOOKUP(Draft2024[[#This Row],[sleeper_id]],Rookies2024[player_id],1,FALSE)),"Auction","Rookie"))</f>
        <v>Rookie</v>
      </c>
      <c r="M125">
        <f>2024-Draft2024[[#This Row],[Net Keeper Count]]</f>
        <v>2022</v>
      </c>
      <c r="N125">
        <f>IF(Draft2024[[#This Row],[KEEPER]]="K",1+_xlfn.IFNA(INDEX(Draft2023[Net Keeper Count],MATCH(Draft2024[[#This Row],[PLAYER]],Draft2023[PLAYER],0)),0),0)</f>
        <v>2</v>
      </c>
    </row>
    <row r="126" spans="4:14" x14ac:dyDescent="0.25">
      <c r="D126" t="s">
        <v>1041</v>
      </c>
      <c r="E126" t="s">
        <v>1136</v>
      </c>
      <c r="F126" t="s">
        <v>1135</v>
      </c>
      <c r="G126" t="s">
        <v>2278</v>
      </c>
      <c r="H126" t="s">
        <v>64</v>
      </c>
      <c r="I126">
        <v>6</v>
      </c>
      <c r="J126" t="s">
        <v>31</v>
      </c>
      <c r="K126" t="str">
        <f>IF(Draft2024[[#This Row],[KEEPER]]="K",_xlfn.IFNA(INDEX(Draft2023[Current Contract],MATCH(Draft2024[[#This Row],[sleeper_id]],Draft2023[sleeper_id],0)),"Undrafted"),"")</f>
        <v>Rookie</v>
      </c>
      <c r="L126" t="str">
        <f>IF(Draft2024[[#This Row],[KEEPER]]="K",Draft2024[[#This Row],[Last Contract]],IF(ISNA(VLOOKUP(Draft2024[[#This Row],[sleeper_id]],Rookies2024[player_id],1,FALSE)),"Auction","Rookie"))</f>
        <v>Rookie</v>
      </c>
      <c r="M126">
        <f>2024-Draft2024[[#This Row],[Net Keeper Count]]</f>
        <v>2023</v>
      </c>
      <c r="N126">
        <f>IF(Draft2024[[#This Row],[KEEPER]]="K",1+_xlfn.IFNA(INDEX(Draft2023[Net Keeper Count],MATCH(Draft2024[[#This Row],[PLAYER]],Draft2023[PLAYER],0)),0),0)</f>
        <v>1</v>
      </c>
    </row>
    <row r="127" spans="4:14" x14ac:dyDescent="0.25">
      <c r="D127" t="s">
        <v>1041</v>
      </c>
      <c r="E127" t="s">
        <v>1152</v>
      </c>
      <c r="F127" t="s">
        <v>1151</v>
      </c>
      <c r="G127" t="s">
        <v>2248</v>
      </c>
      <c r="H127" t="s">
        <v>64</v>
      </c>
      <c r="I127">
        <v>2</v>
      </c>
      <c r="J127" t="s">
        <v>19</v>
      </c>
      <c r="K127" t="str">
        <f>IF(Draft2024[[#This Row],[KEEPER]]="K",_xlfn.IFNA(INDEX(Draft2023[Current Contract],MATCH(Draft2024[[#This Row],[sleeper_id]],Draft2023[sleeper_id],0)),"Undrafted"),"")</f>
        <v/>
      </c>
      <c r="L127" t="str">
        <f>IF(Draft2024[[#This Row],[KEEPER]]="K",Draft2024[[#This Row],[Last Contract]],IF(ISNA(VLOOKUP(Draft2024[[#This Row],[sleeper_id]],Rookies2024[player_id],1,FALSE)),"Auction","Rookie"))</f>
        <v>Rookie</v>
      </c>
      <c r="M127">
        <f>2024-Draft2024[[#This Row],[Net Keeper Count]]</f>
        <v>2024</v>
      </c>
      <c r="N127">
        <f>IF(Draft2024[[#This Row],[KEEPER]]="K",1+_xlfn.IFNA(INDEX(Draft2023[Net Keeper Count],MATCH(Draft2024[[#This Row],[PLAYER]],Draft2023[PLAYER],0)),0),0)</f>
        <v>0</v>
      </c>
    </row>
    <row r="128" spans="4:14" x14ac:dyDescent="0.25">
      <c r="D128" t="s">
        <v>1041</v>
      </c>
      <c r="E128" t="s">
        <v>24665</v>
      </c>
      <c r="F128" t="s">
        <v>24666</v>
      </c>
      <c r="G128" t="s">
        <v>2248</v>
      </c>
      <c r="H128" t="s">
        <v>64</v>
      </c>
      <c r="I128">
        <v>1</v>
      </c>
      <c r="J128" t="s">
        <v>19</v>
      </c>
      <c r="K128" t="str">
        <f>IF(Draft2024[[#This Row],[KEEPER]]="K",_xlfn.IFNA(INDEX(Draft2023[Current Contract],MATCH(Draft2024[[#This Row],[sleeper_id]],Draft2023[sleeper_id],0)),"Undrafted"),"")</f>
        <v/>
      </c>
      <c r="L128" t="str">
        <f>IF(Draft2024[[#This Row],[KEEPER]]="K",Draft2024[[#This Row],[Last Contract]],IF(ISNA(VLOOKUP(Draft2024[[#This Row],[sleeper_id]],Rookies2024[player_id],1,FALSE)),"Auction","Rookie"))</f>
        <v>Rookie</v>
      </c>
      <c r="M128">
        <f>2024-Draft2024[[#This Row],[Net Keeper Count]]</f>
        <v>2024</v>
      </c>
      <c r="N128">
        <f>IF(Draft2024[[#This Row],[KEEPER]]="K",1+_xlfn.IFNA(INDEX(Draft2023[Net Keeper Count],MATCH(Draft2024[[#This Row],[PLAYER]],Draft2023[PLAYER],0)),0),0)</f>
        <v>0</v>
      </c>
    </row>
    <row r="129" spans="4:14" x14ac:dyDescent="0.25">
      <c r="D129" t="s">
        <v>1041</v>
      </c>
      <c r="E129" t="s">
        <v>1361</v>
      </c>
      <c r="F129" t="s">
        <v>1360</v>
      </c>
      <c r="G129" t="s">
        <v>2224</v>
      </c>
      <c r="H129" t="s">
        <v>102</v>
      </c>
      <c r="I129">
        <v>1</v>
      </c>
      <c r="J129" t="s">
        <v>19</v>
      </c>
      <c r="K129" t="str">
        <f>IF(Draft2024[[#This Row],[KEEPER]]="K",_xlfn.IFNA(INDEX(Draft2023[Current Contract],MATCH(Draft2024[[#This Row],[sleeper_id]],Draft2023[sleeper_id],0)),"Undrafted"),"")</f>
        <v/>
      </c>
      <c r="L129" t="str">
        <f>IF(Draft2024[[#This Row],[KEEPER]]="K",Draft2024[[#This Row],[Last Contract]],IF(ISNA(VLOOKUP(Draft2024[[#This Row],[sleeper_id]],Rookies2024[player_id],1,FALSE)),"Auction","Rookie"))</f>
        <v>Rookie</v>
      </c>
      <c r="M129">
        <f>2024-Draft2024[[#This Row],[Net Keeper Count]]</f>
        <v>2024</v>
      </c>
      <c r="N129">
        <f>IF(Draft2024[[#This Row],[KEEPER]]="K",1+_xlfn.IFNA(INDEX(Draft2023[Net Keeper Count],MATCH(Draft2024[[#This Row],[PLAYER]],Draft2023[PLAYER],0)),0),0)</f>
        <v>0</v>
      </c>
    </row>
    <row r="130" spans="4:14" x14ac:dyDescent="0.25">
      <c r="D130" t="s">
        <v>1041</v>
      </c>
      <c r="E130" t="s">
        <v>2388</v>
      </c>
      <c r="F130" t="s">
        <v>2736</v>
      </c>
      <c r="G130" t="s">
        <v>62</v>
      </c>
      <c r="H130" t="s">
        <v>126</v>
      </c>
      <c r="I130">
        <v>1</v>
      </c>
      <c r="J130" t="s">
        <v>19</v>
      </c>
      <c r="K130" t="str">
        <f>IF(Draft2024[[#This Row],[KEEPER]]="K",_xlfn.IFNA(INDEX(Draft2023[Current Contract],MATCH(Draft2024[[#This Row],[sleeper_id]],Draft2023[sleeper_id],0)),"Undrafted"),"")</f>
        <v/>
      </c>
      <c r="L130" t="str">
        <f>IF(Draft2024[[#This Row],[KEEPER]]="K",Draft2024[[#This Row],[Last Contract]],IF(ISNA(VLOOKUP(Draft2024[[#This Row],[sleeper_id]],Rookies2024[player_id],1,FALSE)),"Auction","Rookie"))</f>
        <v>Rookie</v>
      </c>
      <c r="M130">
        <f>2024-Draft2024[[#This Row],[Net Keeper Count]]</f>
        <v>2024</v>
      </c>
      <c r="N130">
        <f>IF(Draft2024[[#This Row],[KEEPER]]="K",1+_xlfn.IFNA(INDEX(Draft2023[Net Keeper Count],MATCH(Draft2024[[#This Row],[PLAYER]],Draft2023[PLAYER],0)),0),0)</f>
        <v>0</v>
      </c>
    </row>
    <row r="131" spans="4:14" x14ac:dyDescent="0.25">
      <c r="D131" t="s">
        <v>1041</v>
      </c>
      <c r="E131" t="s">
        <v>20996</v>
      </c>
      <c r="F131" t="s">
        <v>20997</v>
      </c>
      <c r="G131" t="s">
        <v>34</v>
      </c>
      <c r="H131" t="s">
        <v>102</v>
      </c>
      <c r="I131">
        <v>3</v>
      </c>
      <c r="J131" t="s">
        <v>19</v>
      </c>
      <c r="K131" t="str">
        <f>IF(Draft2024[[#This Row],[KEEPER]]="K",_xlfn.IFNA(INDEX(Draft2023[Current Contract],MATCH(Draft2024[[#This Row],[sleeper_id]],Draft2023[sleeper_id],0)),"Undrafted"),"")</f>
        <v/>
      </c>
      <c r="L131" t="str">
        <f>IF(Draft2024[[#This Row],[KEEPER]]="K",Draft2024[[#This Row],[Last Contract]],IF(ISNA(VLOOKUP(Draft2024[[#This Row],[sleeper_id]],Rookies2024[player_id],1,FALSE)),"Auction","Rookie"))</f>
        <v>Rookie</v>
      </c>
      <c r="M131">
        <f>2024-Draft2024[[#This Row],[Net Keeper Count]]</f>
        <v>2024</v>
      </c>
      <c r="N131">
        <f>IF(Draft2024[[#This Row],[KEEPER]]="K",1+_xlfn.IFNA(INDEX(Draft2023[Net Keeper Count],MATCH(Draft2024[[#This Row],[PLAYER]],Draft2023[PLAYER],0)),0),0)</f>
        <v>0</v>
      </c>
    </row>
    <row r="132" spans="4:14" x14ac:dyDescent="0.25">
      <c r="D132" t="s">
        <v>1041</v>
      </c>
      <c r="E132" t="s">
        <v>2258</v>
      </c>
      <c r="F132" t="s">
        <v>2630</v>
      </c>
      <c r="G132" t="s">
        <v>2208</v>
      </c>
      <c r="H132" t="s">
        <v>102</v>
      </c>
      <c r="I132">
        <v>3</v>
      </c>
      <c r="J132" t="s">
        <v>19</v>
      </c>
      <c r="K132" t="str">
        <f>IF(Draft2024[[#This Row],[KEEPER]]="K",_xlfn.IFNA(INDEX(Draft2023[Current Contract],MATCH(Draft2024[[#This Row],[sleeper_id]],Draft2023[sleeper_id],0)),"Undrafted"),"")</f>
        <v/>
      </c>
      <c r="L132" t="str">
        <f>IF(Draft2024[[#This Row],[KEEPER]]="K",Draft2024[[#This Row],[Last Contract]],IF(ISNA(VLOOKUP(Draft2024[[#This Row],[sleeper_id]],Rookies2024[player_id],1,FALSE)),"Auction","Rookie"))</f>
        <v>Rookie</v>
      </c>
      <c r="M132">
        <f>2024-Draft2024[[#This Row],[Net Keeper Count]]</f>
        <v>2024</v>
      </c>
      <c r="N132">
        <f>IF(Draft2024[[#This Row],[KEEPER]]="K",1+_xlfn.IFNA(INDEX(Draft2023[Net Keeper Count],MATCH(Draft2024[[#This Row],[PLAYER]],Draft2023[PLAYER],0)),0),0)</f>
        <v>0</v>
      </c>
    </row>
    <row r="133" spans="4:14" x14ac:dyDescent="0.25">
      <c r="D133" t="s">
        <v>1041</v>
      </c>
      <c r="E133" t="s">
        <v>1371</v>
      </c>
      <c r="F133" t="s">
        <v>1370</v>
      </c>
      <c r="G133" t="s">
        <v>2210</v>
      </c>
      <c r="H133" t="s">
        <v>102</v>
      </c>
      <c r="I133">
        <v>1</v>
      </c>
      <c r="J133" t="s">
        <v>19</v>
      </c>
      <c r="K133" t="str">
        <f>IF(Draft2024[[#This Row],[KEEPER]]="K",_xlfn.IFNA(INDEX(Draft2023[Current Contract],MATCH(Draft2024[[#This Row],[sleeper_id]],Draft2023[sleeper_id],0)),"Undrafted"),"")</f>
        <v/>
      </c>
      <c r="L133" t="str">
        <f>IF(Draft2024[[#This Row],[KEEPER]]="K",Draft2024[[#This Row],[Last Contract]],IF(ISNA(VLOOKUP(Draft2024[[#This Row],[sleeper_id]],Rookies2024[player_id],1,FALSE)),"Auction","Rookie"))</f>
        <v>Rookie</v>
      </c>
      <c r="M133">
        <f>2024-Draft2024[[#This Row],[Net Keeper Count]]</f>
        <v>2024</v>
      </c>
      <c r="N133">
        <f>IF(Draft2024[[#This Row],[KEEPER]]="K",1+_xlfn.IFNA(INDEX(Draft2023[Net Keeper Count],MATCH(Draft2024[[#This Row],[PLAYER]],Draft2023[PLAYER],0)),0),0)</f>
        <v>0</v>
      </c>
    </row>
    <row r="134" spans="4:14" x14ac:dyDescent="0.25">
      <c r="D134" t="s">
        <v>1049</v>
      </c>
      <c r="E134" t="s">
        <v>278</v>
      </c>
      <c r="F134" t="s">
        <v>1396</v>
      </c>
      <c r="G134" t="s">
        <v>94</v>
      </c>
      <c r="H134" t="s">
        <v>29</v>
      </c>
      <c r="I134">
        <v>1</v>
      </c>
      <c r="J134" t="s">
        <v>31</v>
      </c>
      <c r="K134" t="str">
        <f>IF(Draft2024[[#This Row],[KEEPER]]="K",_xlfn.IFNA(INDEX(Draft2023[Current Contract],MATCH(Draft2024[[#This Row],[sleeper_id]],Draft2023[sleeper_id],0)),"Undrafted"),"")</f>
        <v>Undrafted</v>
      </c>
      <c r="L134" t="str">
        <f>IF(Draft2024[[#This Row],[KEEPER]]="K",Draft2024[[#This Row],[Last Contract]],IF(ISNA(VLOOKUP(Draft2024[[#This Row],[sleeper_id]],Rookies2024[player_id],1,FALSE)),"Auction","Rookie"))</f>
        <v>Undrafted</v>
      </c>
      <c r="M134">
        <f>2024-Draft2024[[#This Row],[Net Keeper Count]]</f>
        <v>2023</v>
      </c>
      <c r="N134">
        <f>IF(Draft2024[[#This Row],[KEEPER]]="K",1+_xlfn.IFNA(INDEX(Draft2023[Net Keeper Count],MATCH(Draft2024[[#This Row],[PLAYER]],Draft2023[PLAYER],0)),0),0)</f>
        <v>1</v>
      </c>
    </row>
    <row r="135" spans="4:14" x14ac:dyDescent="0.25">
      <c r="D135" t="s">
        <v>1049</v>
      </c>
      <c r="E135" t="s">
        <v>1400</v>
      </c>
      <c r="F135" t="s">
        <v>1399</v>
      </c>
      <c r="G135" t="s">
        <v>2231</v>
      </c>
      <c r="H135" t="s">
        <v>64</v>
      </c>
      <c r="I135">
        <v>3</v>
      </c>
      <c r="J135" t="s">
        <v>31</v>
      </c>
      <c r="K135" t="str">
        <f>IF(Draft2024[[#This Row],[KEEPER]]="K",_xlfn.IFNA(INDEX(Draft2023[Current Contract],MATCH(Draft2024[[#This Row],[sleeper_id]],Draft2023[sleeper_id],0)),"Undrafted"),"")</f>
        <v>Rookie</v>
      </c>
      <c r="L135" t="str">
        <f>IF(Draft2024[[#This Row],[KEEPER]]="K",Draft2024[[#This Row],[Last Contract]],IF(ISNA(VLOOKUP(Draft2024[[#This Row],[sleeper_id]],Rookies2024[player_id],1,FALSE)),"Auction","Rookie"))</f>
        <v>Rookie</v>
      </c>
      <c r="M135">
        <f>2024-Draft2024[[#This Row],[Net Keeper Count]]</f>
        <v>2023</v>
      </c>
      <c r="N135">
        <f>IF(Draft2024[[#This Row],[KEEPER]]="K",1+_xlfn.IFNA(INDEX(Draft2023[Net Keeper Count],MATCH(Draft2024[[#This Row],[PLAYER]],Draft2023[PLAYER],0)),0),0)</f>
        <v>1</v>
      </c>
    </row>
    <row r="136" spans="4:14" x14ac:dyDescent="0.25">
      <c r="D136" t="s">
        <v>1049</v>
      </c>
      <c r="E136" t="s">
        <v>1402</v>
      </c>
      <c r="F136" t="s">
        <v>1401</v>
      </c>
      <c r="G136" t="s">
        <v>2213</v>
      </c>
      <c r="H136" t="s">
        <v>64</v>
      </c>
      <c r="I136">
        <v>21</v>
      </c>
      <c r="J136" t="s">
        <v>31</v>
      </c>
      <c r="K136" t="str">
        <f>IF(Draft2024[[#This Row],[KEEPER]]="K",_xlfn.IFNA(INDEX(Draft2023[Current Contract],MATCH(Draft2024[[#This Row],[sleeper_id]],Draft2023[sleeper_id],0)),"Undrafted"),"")</f>
        <v>Auction</v>
      </c>
      <c r="L136" t="str">
        <f>IF(Draft2024[[#This Row],[KEEPER]]="K",Draft2024[[#This Row],[Last Contract]],IF(ISNA(VLOOKUP(Draft2024[[#This Row],[sleeper_id]],Rookies2024[player_id],1,FALSE)),"Auction","Rookie"))</f>
        <v>Auction</v>
      </c>
      <c r="M136">
        <f>2024-Draft2024[[#This Row],[Net Keeper Count]]</f>
        <v>2023</v>
      </c>
      <c r="N136">
        <f>IF(Draft2024[[#This Row],[KEEPER]]="K",1+_xlfn.IFNA(INDEX(Draft2023[Net Keeper Count],MATCH(Draft2024[[#This Row],[PLAYER]],Draft2023[PLAYER],0)),0),0)</f>
        <v>1</v>
      </c>
    </row>
    <row r="137" spans="4:14" x14ac:dyDescent="0.25">
      <c r="D137" t="s">
        <v>1049</v>
      </c>
      <c r="E137" t="s">
        <v>1404</v>
      </c>
      <c r="F137" t="s">
        <v>1403</v>
      </c>
      <c r="G137" t="s">
        <v>2311</v>
      </c>
      <c r="H137" t="s">
        <v>102</v>
      </c>
      <c r="I137">
        <v>18</v>
      </c>
      <c r="J137" t="s">
        <v>31</v>
      </c>
      <c r="K137" t="str">
        <f>IF(Draft2024[[#This Row],[KEEPER]]="K",_xlfn.IFNA(INDEX(Draft2023[Current Contract],MATCH(Draft2024[[#This Row],[sleeper_id]],Draft2023[sleeper_id],0)),"Undrafted"),"")</f>
        <v>Rookie</v>
      </c>
      <c r="L137" t="str">
        <f>IF(Draft2024[[#This Row],[KEEPER]]="K",Draft2024[[#This Row],[Last Contract]],IF(ISNA(VLOOKUP(Draft2024[[#This Row],[sleeper_id]],Rookies2024[player_id],1,FALSE)),"Auction","Rookie"))</f>
        <v>Rookie</v>
      </c>
      <c r="M137">
        <f>2024-Draft2024[[#This Row],[Net Keeper Count]]</f>
        <v>2021</v>
      </c>
      <c r="N137">
        <f>IF(Draft2024[[#This Row],[KEEPER]]="K",1+_xlfn.IFNA(INDEX(Draft2023[Net Keeper Count],MATCH(Draft2024[[#This Row],[PLAYER]],Draft2023[PLAYER],0)),0),0)</f>
        <v>3</v>
      </c>
    </row>
    <row r="138" spans="4:14" x14ac:dyDescent="0.25">
      <c r="D138" t="s">
        <v>1049</v>
      </c>
      <c r="E138" t="s">
        <v>1412</v>
      </c>
      <c r="F138" t="s">
        <v>1411</v>
      </c>
      <c r="G138" t="s">
        <v>2228</v>
      </c>
      <c r="H138" t="s">
        <v>126</v>
      </c>
      <c r="I138">
        <v>3</v>
      </c>
      <c r="J138" t="s">
        <v>31</v>
      </c>
      <c r="K138" t="str">
        <f>IF(Draft2024[[#This Row],[KEEPER]]="K",_xlfn.IFNA(INDEX(Draft2023[Current Contract],MATCH(Draft2024[[#This Row],[sleeper_id]],Draft2023[sleeper_id],0)),"Undrafted"),"")</f>
        <v>Undrafted</v>
      </c>
      <c r="L138" t="str">
        <f>IF(Draft2024[[#This Row],[KEEPER]]="K",Draft2024[[#This Row],[Last Contract]],IF(ISNA(VLOOKUP(Draft2024[[#This Row],[sleeper_id]],Rookies2024[player_id],1,FALSE)),"Auction","Rookie"))</f>
        <v>Undrafted</v>
      </c>
      <c r="M138">
        <f>2024-Draft2024[[#This Row],[Net Keeper Count]]</f>
        <v>2022</v>
      </c>
      <c r="N138">
        <f>IF(Draft2024[[#This Row],[KEEPER]]="K",1+_xlfn.IFNA(INDEX(Draft2023[Net Keeper Count],MATCH(Draft2024[[#This Row],[PLAYER]],Draft2023[PLAYER],0)),0),0)</f>
        <v>2</v>
      </c>
    </row>
    <row r="139" spans="4:14" x14ac:dyDescent="0.25">
      <c r="D139" t="s">
        <v>1049</v>
      </c>
      <c r="E139" t="s">
        <v>1416</v>
      </c>
      <c r="F139" t="s">
        <v>1415</v>
      </c>
      <c r="G139" t="s">
        <v>2233</v>
      </c>
      <c r="H139" t="s">
        <v>64</v>
      </c>
      <c r="I139">
        <v>23</v>
      </c>
      <c r="J139" t="s">
        <v>31</v>
      </c>
      <c r="K139" t="str">
        <f>IF(Draft2024[[#This Row],[KEEPER]]="K",_xlfn.IFNA(INDEX(Draft2023[Current Contract],MATCH(Draft2024[[#This Row],[sleeper_id]],Draft2023[sleeper_id],0)),"Undrafted"),"")</f>
        <v>Rookie</v>
      </c>
      <c r="L139" t="str">
        <f>IF(Draft2024[[#This Row],[KEEPER]]="K",Draft2024[[#This Row],[Last Contract]],IF(ISNA(VLOOKUP(Draft2024[[#This Row],[sleeper_id]],Rookies2024[player_id],1,FALSE)),"Auction","Rookie"))</f>
        <v>Rookie</v>
      </c>
      <c r="M139">
        <f>2024-Draft2024[[#This Row],[Net Keeper Count]]</f>
        <v>2022</v>
      </c>
      <c r="N139">
        <f>IF(Draft2024[[#This Row],[KEEPER]]="K",1+_xlfn.IFNA(INDEX(Draft2023[Net Keeper Count],MATCH(Draft2024[[#This Row],[PLAYER]],Draft2023[PLAYER],0)),0),0)</f>
        <v>2</v>
      </c>
    </row>
    <row r="140" spans="4:14" x14ac:dyDescent="0.25">
      <c r="D140" t="s">
        <v>1049</v>
      </c>
      <c r="E140" t="s">
        <v>1471</v>
      </c>
      <c r="F140" t="s">
        <v>1470</v>
      </c>
      <c r="G140" t="s">
        <v>2236</v>
      </c>
      <c r="H140" t="s">
        <v>64</v>
      </c>
      <c r="I140">
        <v>1</v>
      </c>
      <c r="J140" t="s">
        <v>31</v>
      </c>
      <c r="K140" t="str">
        <f>IF(Draft2024[[#This Row],[KEEPER]]="K",_xlfn.IFNA(INDEX(Draft2023[Current Contract],MATCH(Draft2024[[#This Row],[sleeper_id]],Draft2023[sleeper_id],0)),"Undrafted"),"")</f>
        <v>Undrafted</v>
      </c>
      <c r="L140" t="str">
        <f>IF(Draft2024[[#This Row],[KEEPER]]="K",Draft2024[[#This Row],[Last Contract]],IF(ISNA(VLOOKUP(Draft2024[[#This Row],[sleeper_id]],Rookies2024[player_id],1,FALSE)),"Auction","Rookie"))</f>
        <v>Undrafted</v>
      </c>
      <c r="M140">
        <f>2024-Draft2024[[#This Row],[Net Keeper Count]]</f>
        <v>2022</v>
      </c>
      <c r="N140">
        <f>IF(Draft2024[[#This Row],[KEEPER]]="K",1+_xlfn.IFNA(INDEX(Draft2023[Net Keeper Count],MATCH(Draft2024[[#This Row],[PLAYER]],Draft2023[PLAYER],0)),0),0)</f>
        <v>2</v>
      </c>
    </row>
    <row r="141" spans="4:14" x14ac:dyDescent="0.25">
      <c r="D141" t="s">
        <v>1049</v>
      </c>
      <c r="E141" t="s">
        <v>1674</v>
      </c>
      <c r="F141" t="s">
        <v>2826</v>
      </c>
      <c r="G141" t="s">
        <v>2236</v>
      </c>
      <c r="H141" t="s">
        <v>29</v>
      </c>
      <c r="I141">
        <v>11</v>
      </c>
      <c r="J141" t="s">
        <v>31</v>
      </c>
      <c r="K141" t="str">
        <f>IF(Draft2024[[#This Row],[KEEPER]]="K",_xlfn.IFNA(INDEX(Draft2023[Current Contract],MATCH(Draft2024[[#This Row],[sleeper_id]],Draft2023[sleeper_id],0)),"Undrafted"),"")</f>
        <v>Rookie</v>
      </c>
      <c r="L141" t="str">
        <f>IF(Draft2024[[#This Row],[KEEPER]]="K",Draft2024[[#This Row],[Last Contract]],IF(ISNA(VLOOKUP(Draft2024[[#This Row],[sleeper_id]],Rookies2024[player_id],1,FALSE)),"Auction","Rookie"))</f>
        <v>Rookie</v>
      </c>
      <c r="M141">
        <f>2024-Draft2024[[#This Row],[Net Keeper Count]]</f>
        <v>2021</v>
      </c>
      <c r="N141">
        <f>IF(Draft2024[[#This Row],[KEEPER]]="K",1+_xlfn.IFNA(INDEX(Draft2023[Net Keeper Count],MATCH(Draft2024[[#This Row],[PLAYER]],Draft2023[PLAYER],0)),0),0)</f>
        <v>3</v>
      </c>
    </row>
    <row r="142" spans="4:14" x14ac:dyDescent="0.25">
      <c r="D142" t="s">
        <v>1049</v>
      </c>
      <c r="E142" t="s">
        <v>1422</v>
      </c>
      <c r="F142" t="s">
        <v>1421</v>
      </c>
      <c r="G142" t="s">
        <v>72</v>
      </c>
      <c r="H142" t="s">
        <v>64</v>
      </c>
      <c r="I142">
        <v>19</v>
      </c>
      <c r="J142" t="s">
        <v>31</v>
      </c>
      <c r="K142" t="str">
        <f>IF(Draft2024[[#This Row],[KEEPER]]="K",_xlfn.IFNA(INDEX(Draft2023[Current Contract],MATCH(Draft2024[[#This Row],[sleeper_id]],Draft2023[sleeper_id],0)),"Undrafted"),"")</f>
        <v>Rookie</v>
      </c>
      <c r="L142" t="str">
        <f>IF(Draft2024[[#This Row],[KEEPER]]="K",Draft2024[[#This Row],[Last Contract]],IF(ISNA(VLOOKUP(Draft2024[[#This Row],[sleeper_id]],Rookies2024[player_id],1,FALSE)),"Auction","Rookie"))</f>
        <v>Rookie</v>
      </c>
      <c r="M142">
        <f>2024-Draft2024[[#This Row],[Net Keeper Count]]</f>
        <v>2022</v>
      </c>
      <c r="N142">
        <f>IF(Draft2024[[#This Row],[KEEPER]]="K",1+_xlfn.IFNA(INDEX(Draft2023[Net Keeper Count],MATCH(Draft2024[[#This Row],[PLAYER]],Draft2023[PLAYER],0)),0),0)</f>
        <v>2</v>
      </c>
    </row>
    <row r="143" spans="4:14" x14ac:dyDescent="0.25">
      <c r="D143" t="s">
        <v>1049</v>
      </c>
      <c r="E143" t="s">
        <v>134</v>
      </c>
      <c r="F143" t="s">
        <v>1521</v>
      </c>
      <c r="G143" t="s">
        <v>94</v>
      </c>
      <c r="H143" t="s">
        <v>102</v>
      </c>
      <c r="I143">
        <v>35</v>
      </c>
      <c r="J143" t="s">
        <v>31</v>
      </c>
      <c r="K143" t="str">
        <f>IF(Draft2024[[#This Row],[KEEPER]]="K",_xlfn.IFNA(INDEX(Draft2023[Current Contract],MATCH(Draft2024[[#This Row],[sleeper_id]],Draft2023[sleeper_id],0)),"Undrafted"),"")</f>
        <v>Auction</v>
      </c>
      <c r="L143" t="str">
        <f>IF(Draft2024[[#This Row],[KEEPER]]="K",Draft2024[[#This Row],[Last Contract]],IF(ISNA(VLOOKUP(Draft2024[[#This Row],[sleeper_id]],Rookies2024[player_id],1,FALSE)),"Auction","Rookie"))</f>
        <v>Auction</v>
      </c>
      <c r="M143">
        <f>2024-Draft2024[[#This Row],[Net Keeper Count]]</f>
        <v>2022</v>
      </c>
      <c r="N143">
        <f>IF(Draft2024[[#This Row],[KEEPER]]="K",1+_xlfn.IFNA(INDEX(Draft2023[Net Keeper Count],MATCH(Draft2024[[#This Row],[PLAYER]],Draft2023[PLAYER],0)),0),0)</f>
        <v>2</v>
      </c>
    </row>
    <row r="144" spans="4:14" x14ac:dyDescent="0.25">
      <c r="D144" t="s">
        <v>1049</v>
      </c>
      <c r="E144" t="s">
        <v>1434</v>
      </c>
      <c r="F144" t="s">
        <v>1433</v>
      </c>
      <c r="G144" t="s">
        <v>2231</v>
      </c>
      <c r="H144" t="s">
        <v>102</v>
      </c>
      <c r="I144">
        <v>25</v>
      </c>
      <c r="J144" t="s">
        <v>31</v>
      </c>
      <c r="K144" t="str">
        <f>IF(Draft2024[[#This Row],[KEEPER]]="K",_xlfn.IFNA(INDEX(Draft2023[Current Contract],MATCH(Draft2024[[#This Row],[sleeper_id]],Draft2023[sleeper_id],0)),"Undrafted"),"")</f>
        <v>Rookie</v>
      </c>
      <c r="L144" t="str">
        <f>IF(Draft2024[[#This Row],[KEEPER]]="K",Draft2024[[#This Row],[Last Contract]],IF(ISNA(VLOOKUP(Draft2024[[#This Row],[sleeper_id]],Rookies2024[player_id],1,FALSE)),"Auction","Rookie"))</f>
        <v>Rookie</v>
      </c>
      <c r="M144">
        <f>2024-Draft2024[[#This Row],[Net Keeper Count]]</f>
        <v>2020</v>
      </c>
      <c r="N144">
        <f>IF(Draft2024[[#This Row],[KEEPER]]="K",1+_xlfn.IFNA(INDEX(Draft2023[Net Keeper Count],MATCH(Draft2024[[#This Row],[PLAYER]],Draft2023[PLAYER],0)),0),0)</f>
        <v>4</v>
      </c>
    </row>
    <row r="145" spans="4:14" x14ac:dyDescent="0.25">
      <c r="D145" t="s">
        <v>1049</v>
      </c>
      <c r="E145" t="s">
        <v>1134</v>
      </c>
      <c r="F145" t="s">
        <v>1133</v>
      </c>
      <c r="G145" t="s">
        <v>2241</v>
      </c>
      <c r="H145" t="s">
        <v>64</v>
      </c>
      <c r="I145">
        <v>4</v>
      </c>
      <c r="J145" t="s">
        <v>31</v>
      </c>
      <c r="K145" t="str">
        <f>IF(Draft2024[[#This Row],[KEEPER]]="K",_xlfn.IFNA(INDEX(Draft2023[Current Contract],MATCH(Draft2024[[#This Row],[sleeper_id]],Draft2023[sleeper_id],0)),"Undrafted"),"")</f>
        <v>Rookie</v>
      </c>
      <c r="L145" t="str">
        <f>IF(Draft2024[[#This Row],[KEEPER]]="K",Draft2024[[#This Row],[Last Contract]],IF(ISNA(VLOOKUP(Draft2024[[#This Row],[sleeper_id]],Rookies2024[player_id],1,FALSE)),"Auction","Rookie"))</f>
        <v>Rookie</v>
      </c>
      <c r="M145">
        <f>2024-Draft2024[[#This Row],[Net Keeper Count]]</f>
        <v>2023</v>
      </c>
      <c r="N145">
        <f>IF(Draft2024[[#This Row],[KEEPER]]="K",1+_xlfn.IFNA(INDEX(Draft2023[Net Keeper Count],MATCH(Draft2024[[#This Row],[PLAYER]],Draft2023[PLAYER],0)),0),0)</f>
        <v>1</v>
      </c>
    </row>
    <row r="146" spans="4:14" x14ac:dyDescent="0.25">
      <c r="D146" t="s">
        <v>1049</v>
      </c>
      <c r="E146" t="s">
        <v>136</v>
      </c>
      <c r="F146" t="s">
        <v>1295</v>
      </c>
      <c r="G146" t="s">
        <v>2210</v>
      </c>
      <c r="H146" t="s">
        <v>102</v>
      </c>
      <c r="I146">
        <v>71</v>
      </c>
      <c r="J146" t="s">
        <v>31</v>
      </c>
      <c r="K146" t="str">
        <f>IF(Draft2024[[#This Row],[KEEPER]]="K",_xlfn.IFNA(INDEX(Draft2023[Current Contract],MATCH(Draft2024[[#This Row],[sleeper_id]],Draft2023[sleeper_id],0)),"Undrafted"),"")</f>
        <v>Auction</v>
      </c>
      <c r="L146" t="str">
        <f>IF(Draft2024[[#This Row],[KEEPER]]="K",Draft2024[[#This Row],[Last Contract]],IF(ISNA(VLOOKUP(Draft2024[[#This Row],[sleeper_id]],Rookies2024[player_id],1,FALSE)),"Auction","Rookie"))</f>
        <v>Auction</v>
      </c>
      <c r="M146">
        <f>2024-Draft2024[[#This Row],[Net Keeper Count]]</f>
        <v>2023</v>
      </c>
      <c r="N146">
        <f>IF(Draft2024[[#This Row],[KEEPER]]="K",1+_xlfn.IFNA(INDEX(Draft2023[Net Keeper Count],MATCH(Draft2024[[#This Row],[PLAYER]],Draft2023[PLAYER],0)),0),0)</f>
        <v>1</v>
      </c>
    </row>
    <row r="147" spans="4:14" x14ac:dyDescent="0.25">
      <c r="D147" t="s">
        <v>1049</v>
      </c>
      <c r="E147" t="s">
        <v>1398</v>
      </c>
      <c r="F147" t="s">
        <v>1397</v>
      </c>
      <c r="G147" t="s">
        <v>159</v>
      </c>
      <c r="H147" t="s">
        <v>64</v>
      </c>
      <c r="I147">
        <v>2</v>
      </c>
      <c r="J147" t="s">
        <v>19</v>
      </c>
      <c r="K147" t="str">
        <f>IF(Draft2024[[#This Row],[KEEPER]]="K",_xlfn.IFNA(INDEX(Draft2023[Current Contract],MATCH(Draft2024[[#This Row],[sleeper_id]],Draft2023[sleeper_id],0)),"Undrafted"),"")</f>
        <v/>
      </c>
      <c r="L147" t="str">
        <f>IF(Draft2024[[#This Row],[KEEPER]]="K",Draft2024[[#This Row],[Last Contract]],IF(ISNA(VLOOKUP(Draft2024[[#This Row],[sleeper_id]],Rookies2024[player_id],1,FALSE)),"Auction","Rookie"))</f>
        <v>Rookie</v>
      </c>
      <c r="M147">
        <f>2024-Draft2024[[#This Row],[Net Keeper Count]]</f>
        <v>2024</v>
      </c>
      <c r="N147">
        <f>IF(Draft2024[[#This Row],[KEEPER]]="K",1+_xlfn.IFNA(INDEX(Draft2023[Net Keeper Count],MATCH(Draft2024[[#This Row],[PLAYER]],Draft2023[PLAYER],0)),0),0)</f>
        <v>0</v>
      </c>
    </row>
    <row r="148" spans="4:14" x14ac:dyDescent="0.25">
      <c r="D148" t="s">
        <v>1049</v>
      </c>
      <c r="E148" t="s">
        <v>1469</v>
      </c>
      <c r="F148" t="s">
        <v>1468</v>
      </c>
      <c r="G148" t="s">
        <v>94</v>
      </c>
      <c r="H148" t="s">
        <v>102</v>
      </c>
      <c r="I148">
        <v>2</v>
      </c>
      <c r="J148" t="s">
        <v>19</v>
      </c>
      <c r="K148" t="str">
        <f>IF(Draft2024[[#This Row],[KEEPER]]="K",_xlfn.IFNA(INDEX(Draft2023[Current Contract],MATCH(Draft2024[[#This Row],[sleeper_id]],Draft2023[sleeper_id],0)),"Undrafted"),"")</f>
        <v/>
      </c>
      <c r="L148" t="str">
        <f>IF(Draft2024[[#This Row],[KEEPER]]="K",Draft2024[[#This Row],[Last Contract]],IF(ISNA(VLOOKUP(Draft2024[[#This Row],[sleeper_id]],Rookies2024[player_id],1,FALSE)),"Auction","Rookie"))</f>
        <v>Rookie</v>
      </c>
      <c r="M148">
        <f>2024-Draft2024[[#This Row],[Net Keeper Count]]</f>
        <v>2024</v>
      </c>
      <c r="N148">
        <f>IF(Draft2024[[#This Row],[KEEPER]]="K",1+_xlfn.IFNA(INDEX(Draft2023[Net Keeper Count],MATCH(Draft2024[[#This Row],[PLAYER]],Draft2023[PLAYER],0)),0),0)</f>
        <v>0</v>
      </c>
    </row>
    <row r="149" spans="4:14" x14ac:dyDescent="0.25">
      <c r="D149" t="s">
        <v>1049</v>
      </c>
      <c r="E149" t="s">
        <v>1418</v>
      </c>
      <c r="F149" t="s">
        <v>1417</v>
      </c>
      <c r="G149" t="s">
        <v>2208</v>
      </c>
      <c r="H149" t="s">
        <v>29</v>
      </c>
      <c r="I149">
        <v>4</v>
      </c>
      <c r="J149" t="s">
        <v>19</v>
      </c>
      <c r="K149" t="str">
        <f>IF(Draft2024[[#This Row],[KEEPER]]="K",_xlfn.IFNA(INDEX(Draft2023[Current Contract],MATCH(Draft2024[[#This Row],[sleeper_id]],Draft2023[sleeper_id],0)),"Undrafted"),"")</f>
        <v/>
      </c>
      <c r="L149" t="str">
        <f>IF(Draft2024[[#This Row],[KEEPER]]="K",Draft2024[[#This Row],[Last Contract]],IF(ISNA(VLOOKUP(Draft2024[[#This Row],[sleeper_id]],Rookies2024[player_id],1,FALSE)),"Auction","Rookie"))</f>
        <v>Rookie</v>
      </c>
      <c r="M149">
        <f>2024-Draft2024[[#This Row],[Net Keeper Count]]</f>
        <v>2024</v>
      </c>
      <c r="N149">
        <f>IF(Draft2024[[#This Row],[KEEPER]]="K",1+_xlfn.IFNA(INDEX(Draft2023[Net Keeper Count],MATCH(Draft2024[[#This Row],[PLAYER]],Draft2023[PLAYER],0)),0),0)</f>
        <v>0</v>
      </c>
    </row>
    <row r="150" spans="4:14" x14ac:dyDescent="0.25">
      <c r="D150" t="s">
        <v>1049</v>
      </c>
      <c r="E150" t="s">
        <v>25610</v>
      </c>
      <c r="F150" t="s">
        <v>25611</v>
      </c>
      <c r="G150" t="s">
        <v>2231</v>
      </c>
      <c r="H150" t="s">
        <v>102</v>
      </c>
      <c r="I150">
        <v>3</v>
      </c>
      <c r="J150" t="s">
        <v>19</v>
      </c>
      <c r="K150" t="str">
        <f>IF(Draft2024[[#This Row],[KEEPER]]="K",_xlfn.IFNA(INDEX(Draft2023[Current Contract],MATCH(Draft2024[[#This Row],[sleeper_id]],Draft2023[sleeper_id],0)),"Undrafted"),"")</f>
        <v/>
      </c>
      <c r="L150" t="str">
        <f>IF(Draft2024[[#This Row],[KEEPER]]="K",Draft2024[[#This Row],[Last Contract]],IF(ISNA(VLOOKUP(Draft2024[[#This Row],[sleeper_id]],Rookies2024[player_id],1,FALSE)),"Auction","Rookie"))</f>
        <v>Rookie</v>
      </c>
      <c r="M150">
        <f>2024-Draft2024[[#This Row],[Net Keeper Count]]</f>
        <v>2024</v>
      </c>
      <c r="N150">
        <f>IF(Draft2024[[#This Row],[KEEPER]]="K",1+_xlfn.IFNA(INDEX(Draft2023[Net Keeper Count],MATCH(Draft2024[[#This Row],[PLAYER]],Draft2023[PLAYER],0)),0),0)</f>
        <v>0</v>
      </c>
    </row>
    <row r="151" spans="4:14" x14ac:dyDescent="0.25">
      <c r="D151" t="s">
        <v>1049</v>
      </c>
      <c r="E151" t="s">
        <v>1424</v>
      </c>
      <c r="F151" t="s">
        <v>1423</v>
      </c>
      <c r="G151" t="s">
        <v>70</v>
      </c>
      <c r="H151" t="s">
        <v>102</v>
      </c>
      <c r="I151">
        <v>4</v>
      </c>
      <c r="J151" t="s">
        <v>19</v>
      </c>
      <c r="K151" t="str">
        <f>IF(Draft2024[[#This Row],[KEEPER]]="K",_xlfn.IFNA(INDEX(Draft2023[Current Contract],MATCH(Draft2024[[#This Row],[sleeper_id]],Draft2023[sleeper_id],0)),"Undrafted"),"")</f>
        <v/>
      </c>
      <c r="L151" t="str">
        <f>IF(Draft2024[[#This Row],[KEEPER]]="K",Draft2024[[#This Row],[Last Contract]],IF(ISNA(VLOOKUP(Draft2024[[#This Row],[sleeper_id]],Rookies2024[player_id],1,FALSE)),"Auction","Rookie"))</f>
        <v>Rookie</v>
      </c>
      <c r="M151">
        <f>2024-Draft2024[[#This Row],[Net Keeper Count]]</f>
        <v>2024</v>
      </c>
      <c r="N151">
        <f>IF(Draft2024[[#This Row],[KEEPER]]="K",1+_xlfn.IFNA(INDEX(Draft2023[Net Keeper Count],MATCH(Draft2024[[#This Row],[PLAYER]],Draft2023[PLAYER],0)),0),0)</f>
        <v>0</v>
      </c>
    </row>
    <row r="152" spans="4:14" x14ac:dyDescent="0.25">
      <c r="D152" t="s">
        <v>1049</v>
      </c>
      <c r="E152" t="s">
        <v>1432</v>
      </c>
      <c r="F152" t="s">
        <v>1431</v>
      </c>
      <c r="G152" t="s">
        <v>2229</v>
      </c>
      <c r="H152" t="s">
        <v>102</v>
      </c>
      <c r="I152">
        <v>6</v>
      </c>
      <c r="J152" t="s">
        <v>19</v>
      </c>
      <c r="K152" t="str">
        <f>IF(Draft2024[[#This Row],[KEEPER]]="K",_xlfn.IFNA(INDEX(Draft2023[Current Contract],MATCH(Draft2024[[#This Row],[sleeper_id]],Draft2023[sleeper_id],0)),"Undrafted"),"")</f>
        <v/>
      </c>
      <c r="L152" t="str">
        <f>IF(Draft2024[[#This Row],[KEEPER]]="K",Draft2024[[#This Row],[Last Contract]],IF(ISNA(VLOOKUP(Draft2024[[#This Row],[sleeper_id]],Rookies2024[player_id],1,FALSE)),"Auction","Rookie"))</f>
        <v>Rookie</v>
      </c>
      <c r="M152">
        <f>2024-Draft2024[[#This Row],[Net Keeper Count]]</f>
        <v>2024</v>
      </c>
      <c r="N152">
        <f>IF(Draft2024[[#This Row],[KEEPER]]="K",1+_xlfn.IFNA(INDEX(Draft2023[Net Keeper Count],MATCH(Draft2024[[#This Row],[PLAYER]],Draft2023[PLAYER],0)),0),0)</f>
        <v>0</v>
      </c>
    </row>
    <row r="153" spans="4:14" x14ac:dyDescent="0.25">
      <c r="D153" t="s">
        <v>1049</v>
      </c>
      <c r="E153" t="s">
        <v>2235</v>
      </c>
      <c r="F153" t="s">
        <v>2595</v>
      </c>
      <c r="G153" t="s">
        <v>92</v>
      </c>
      <c r="H153" t="s">
        <v>126</v>
      </c>
      <c r="I153">
        <v>2</v>
      </c>
      <c r="J153" t="s">
        <v>19</v>
      </c>
      <c r="K153" t="str">
        <f>IF(Draft2024[[#This Row],[KEEPER]]="K",_xlfn.IFNA(INDEX(Draft2023[Current Contract],MATCH(Draft2024[[#This Row],[sleeper_id]],Draft2023[sleeper_id],0)),"Undrafted"),"")</f>
        <v/>
      </c>
      <c r="L153" t="str">
        <f>IF(Draft2024[[#This Row],[KEEPER]]="K",Draft2024[[#This Row],[Last Contract]],IF(ISNA(VLOOKUP(Draft2024[[#This Row],[sleeper_id]],Rookies2024[player_id],1,FALSE)),"Auction","Rookie"))</f>
        <v>Rookie</v>
      </c>
      <c r="M153">
        <f>2024-Draft2024[[#This Row],[Net Keeper Count]]</f>
        <v>2024</v>
      </c>
      <c r="N153">
        <f>IF(Draft2024[[#This Row],[KEEPER]]="K",1+_xlfn.IFNA(INDEX(Draft2023[Net Keeper Count],MATCH(Draft2024[[#This Row],[PLAYER]],Draft2023[PLAYER],0)),0),0)</f>
        <v>0</v>
      </c>
    </row>
    <row r="154" spans="4:14" x14ac:dyDescent="0.25">
      <c r="D154" t="s">
        <v>1049</v>
      </c>
      <c r="E154" t="s">
        <v>1480</v>
      </c>
      <c r="F154" t="s">
        <v>1479</v>
      </c>
      <c r="G154" t="s">
        <v>92</v>
      </c>
      <c r="H154" t="s">
        <v>64</v>
      </c>
      <c r="I154">
        <v>2</v>
      </c>
      <c r="J154" t="s">
        <v>19</v>
      </c>
      <c r="K154" t="str">
        <f>IF(Draft2024[[#This Row],[KEEPER]]="K",_xlfn.IFNA(INDEX(Draft2023[Current Contract],MATCH(Draft2024[[#This Row],[sleeper_id]],Draft2023[sleeper_id],0)),"Undrafted"),"")</f>
        <v/>
      </c>
      <c r="L154" t="str">
        <f>IF(Draft2024[[#This Row],[KEEPER]]="K",Draft2024[[#This Row],[Last Contract]],IF(ISNA(VLOOKUP(Draft2024[[#This Row],[sleeper_id]],Rookies2024[player_id],1,FALSE)),"Auction","Rookie"))</f>
        <v>Rookie</v>
      </c>
      <c r="M154">
        <f>2024-Draft2024[[#This Row],[Net Keeper Count]]</f>
        <v>2024</v>
      </c>
      <c r="N154">
        <f>IF(Draft2024[[#This Row],[KEEPER]]="K",1+_xlfn.IFNA(INDEX(Draft2023[Net Keeper Count],MATCH(Draft2024[[#This Row],[PLAYER]],Draft2023[PLAYER],0)),0),0)</f>
        <v>0</v>
      </c>
    </row>
    <row r="155" spans="4:14" x14ac:dyDescent="0.25">
      <c r="D155" t="s">
        <v>1052</v>
      </c>
      <c r="E155" t="s">
        <v>1349</v>
      </c>
      <c r="F155" t="s">
        <v>1348</v>
      </c>
      <c r="G155" t="s">
        <v>2311</v>
      </c>
      <c r="H155" t="s">
        <v>102</v>
      </c>
      <c r="I155">
        <v>45</v>
      </c>
      <c r="J155" t="s">
        <v>31</v>
      </c>
      <c r="K155" t="str">
        <f>IF(Draft2024[[#This Row],[KEEPER]]="K",_xlfn.IFNA(INDEX(Draft2023[Current Contract],MATCH(Draft2024[[#This Row],[sleeper_id]],Draft2023[sleeper_id],0)),"Undrafted"),"")</f>
        <v>Rookie</v>
      </c>
      <c r="L155" t="str">
        <f>IF(Draft2024[[#This Row],[KEEPER]]="K",Draft2024[[#This Row],[Last Contract]],IF(ISNA(VLOOKUP(Draft2024[[#This Row],[sleeper_id]],Rookies2024[player_id],1,FALSE)),"Auction","Rookie"))</f>
        <v>Rookie</v>
      </c>
      <c r="M155">
        <f>2024-Draft2024[[#This Row],[Net Keeper Count]]</f>
        <v>2019</v>
      </c>
      <c r="N155">
        <f>IF(Draft2024[[#This Row],[KEEPER]]="K",1+_xlfn.IFNA(INDEX(Draft2023[Net Keeper Count],MATCH(Draft2024[[#This Row],[PLAYER]],Draft2023[PLAYER],0)),0),0)</f>
        <v>5</v>
      </c>
    </row>
    <row r="156" spans="4:14" x14ac:dyDescent="0.25">
      <c r="D156" t="s">
        <v>1052</v>
      </c>
      <c r="E156" t="s">
        <v>1699</v>
      </c>
      <c r="F156" t="s">
        <v>5161</v>
      </c>
      <c r="G156" t="s">
        <v>68</v>
      </c>
      <c r="H156" t="s">
        <v>102</v>
      </c>
      <c r="I156">
        <v>12</v>
      </c>
      <c r="J156" t="s">
        <v>31</v>
      </c>
      <c r="K156" t="str">
        <f>IF(Draft2024[[#This Row],[KEEPER]]="K",_xlfn.IFNA(INDEX(Draft2023[Current Contract],MATCH(Draft2024[[#This Row],[sleeper_id]],Draft2023[sleeper_id],0)),"Undrafted"),"")</f>
        <v>Rookie</v>
      </c>
      <c r="L156" t="str">
        <f>IF(Draft2024[[#This Row],[KEEPER]]="K",Draft2024[[#This Row],[Last Contract]],IF(ISNA(VLOOKUP(Draft2024[[#This Row],[sleeper_id]],Rookies2024[player_id],1,FALSE)),"Auction","Rookie"))</f>
        <v>Rookie</v>
      </c>
      <c r="M156">
        <f>2024-Draft2024[[#This Row],[Net Keeper Count]]</f>
        <v>2020</v>
      </c>
      <c r="N156">
        <f>IF(Draft2024[[#This Row],[KEEPER]]="K",1+_xlfn.IFNA(INDEX(Draft2023[Net Keeper Count],MATCH(Draft2024[[#This Row],[PLAYER]],Draft2023[PLAYER],0)),0),0)</f>
        <v>4</v>
      </c>
    </row>
    <row r="157" spans="4:14" x14ac:dyDescent="0.25">
      <c r="D157" t="s">
        <v>1052</v>
      </c>
      <c r="E157" t="s">
        <v>1711</v>
      </c>
      <c r="F157" t="s">
        <v>2577</v>
      </c>
      <c r="G157" t="s">
        <v>2208</v>
      </c>
      <c r="H157" t="s">
        <v>64</v>
      </c>
      <c r="I157">
        <v>12</v>
      </c>
      <c r="J157" t="s">
        <v>31</v>
      </c>
      <c r="K157" t="str">
        <f>IF(Draft2024[[#This Row],[KEEPER]]="K",_xlfn.IFNA(INDEX(Draft2023[Current Contract],MATCH(Draft2024[[#This Row],[sleeper_id]],Draft2023[sleeper_id],0)),"Undrafted"),"")</f>
        <v>Rookie</v>
      </c>
      <c r="L157" t="str">
        <f>IF(Draft2024[[#This Row],[KEEPER]]="K",Draft2024[[#This Row],[Last Contract]],IF(ISNA(VLOOKUP(Draft2024[[#This Row],[sleeper_id]],Rookies2024[player_id],1,FALSE)),"Auction","Rookie"))</f>
        <v>Rookie</v>
      </c>
      <c r="M157">
        <f>2024-Draft2024[[#This Row],[Net Keeper Count]]</f>
        <v>2022</v>
      </c>
      <c r="N157">
        <f>IF(Draft2024[[#This Row],[KEEPER]]="K",1+_xlfn.IFNA(INDEX(Draft2023[Net Keeper Count],MATCH(Draft2024[[#This Row],[PLAYER]],Draft2023[PLAYER],0)),0),0)</f>
        <v>2</v>
      </c>
    </row>
    <row r="158" spans="4:14" x14ac:dyDescent="0.25">
      <c r="D158" t="s">
        <v>1052</v>
      </c>
      <c r="E158" t="s">
        <v>1458</v>
      </c>
      <c r="F158" t="s">
        <v>1457</v>
      </c>
      <c r="G158" t="s">
        <v>2228</v>
      </c>
      <c r="H158" t="s">
        <v>102</v>
      </c>
      <c r="I158">
        <v>52</v>
      </c>
      <c r="J158" t="s">
        <v>31</v>
      </c>
      <c r="K158" t="str">
        <f>IF(Draft2024[[#This Row],[KEEPER]]="K",_xlfn.IFNA(INDEX(Draft2023[Current Contract],MATCH(Draft2024[[#This Row],[sleeper_id]],Draft2023[sleeper_id],0)),"Undrafted"),"")</f>
        <v>Rookie</v>
      </c>
      <c r="L158" t="str">
        <f>IF(Draft2024[[#This Row],[KEEPER]]="K",Draft2024[[#This Row],[Last Contract]],IF(ISNA(VLOOKUP(Draft2024[[#This Row],[sleeper_id]],Rookies2024[player_id],1,FALSE)),"Auction","Rookie"))</f>
        <v>Rookie</v>
      </c>
      <c r="M158">
        <f>2024-Draft2024[[#This Row],[Net Keeper Count]]</f>
        <v>2020</v>
      </c>
      <c r="N158">
        <f>IF(Draft2024[[#This Row],[KEEPER]]="K",1+_xlfn.IFNA(INDEX(Draft2023[Net Keeper Count],MATCH(Draft2024[[#This Row],[PLAYER]],Draft2023[PLAYER],0)),0),0)</f>
        <v>4</v>
      </c>
    </row>
    <row r="159" spans="4:14" x14ac:dyDescent="0.25">
      <c r="D159" t="s">
        <v>1052</v>
      </c>
      <c r="E159" t="s">
        <v>1728</v>
      </c>
      <c r="F159" t="s">
        <v>1459</v>
      </c>
      <c r="G159" t="s">
        <v>2241</v>
      </c>
      <c r="H159" t="s">
        <v>126</v>
      </c>
      <c r="I159">
        <v>1</v>
      </c>
      <c r="J159" t="s">
        <v>31</v>
      </c>
      <c r="K159" t="str">
        <f>IF(Draft2024[[#This Row],[KEEPER]]="K",_xlfn.IFNA(INDEX(Draft2023[Current Contract],MATCH(Draft2024[[#This Row],[sleeper_id]],Draft2023[sleeper_id],0)),"Undrafted"),"")</f>
        <v>Undrafted</v>
      </c>
      <c r="L159" t="str">
        <f>IF(Draft2024[[#This Row],[KEEPER]]="K",Draft2024[[#This Row],[Last Contract]],IF(ISNA(VLOOKUP(Draft2024[[#This Row],[sleeper_id]],Rookies2024[player_id],1,FALSE)),"Auction","Rookie"))</f>
        <v>Undrafted</v>
      </c>
      <c r="M159">
        <f>2024-Draft2024[[#This Row],[Net Keeper Count]]</f>
        <v>2022</v>
      </c>
      <c r="N159">
        <f>IF(Draft2024[[#This Row],[KEEPER]]="K",1+_xlfn.IFNA(INDEX(Draft2023[Net Keeper Count],MATCH(Draft2024[[#This Row],[PLAYER]],Draft2023[PLAYER],0)),0),0)</f>
        <v>2</v>
      </c>
    </row>
    <row r="160" spans="4:14" x14ac:dyDescent="0.25">
      <c r="D160" t="s">
        <v>1052</v>
      </c>
      <c r="E160" t="s">
        <v>1105</v>
      </c>
      <c r="F160" t="s">
        <v>1104</v>
      </c>
      <c r="G160" t="s">
        <v>2229</v>
      </c>
      <c r="H160" t="s">
        <v>64</v>
      </c>
      <c r="I160">
        <v>18</v>
      </c>
      <c r="J160" t="s">
        <v>31</v>
      </c>
      <c r="K160" t="str">
        <f>IF(Draft2024[[#This Row],[KEEPER]]="K",_xlfn.IFNA(INDEX(Draft2023[Current Contract],MATCH(Draft2024[[#This Row],[sleeper_id]],Draft2023[sleeper_id],0)),"Undrafted"),"")</f>
        <v>Auction</v>
      </c>
      <c r="L160" t="str">
        <f>IF(Draft2024[[#This Row],[KEEPER]]="K",Draft2024[[#This Row],[Last Contract]],IF(ISNA(VLOOKUP(Draft2024[[#This Row],[sleeper_id]],Rookies2024[player_id],1,FALSE)),"Auction","Rookie"))</f>
        <v>Auction</v>
      </c>
      <c r="M160">
        <f>2024-Draft2024[[#This Row],[Net Keeper Count]]</f>
        <v>2023</v>
      </c>
      <c r="N160">
        <f>IF(Draft2024[[#This Row],[KEEPER]]="K",1+_xlfn.IFNA(INDEX(Draft2023[Net Keeper Count],MATCH(Draft2024[[#This Row],[PLAYER]],Draft2023[PLAYER],0)),0),0)</f>
        <v>1</v>
      </c>
    </row>
    <row r="161" spans="4:14" x14ac:dyDescent="0.25">
      <c r="D161" t="s">
        <v>1052</v>
      </c>
      <c r="E161" t="s">
        <v>1465</v>
      </c>
      <c r="F161" t="s">
        <v>1464</v>
      </c>
      <c r="G161" t="s">
        <v>2210</v>
      </c>
      <c r="H161" t="s">
        <v>64</v>
      </c>
      <c r="I161">
        <v>16</v>
      </c>
      <c r="J161" t="s">
        <v>31</v>
      </c>
      <c r="K161" t="str">
        <f>IF(Draft2024[[#This Row],[KEEPER]]="K",_xlfn.IFNA(INDEX(Draft2023[Current Contract],MATCH(Draft2024[[#This Row],[sleeper_id]],Draft2023[sleeper_id],0)),"Undrafted"),"")</f>
        <v>Rookie</v>
      </c>
      <c r="L161" t="str">
        <f>IF(Draft2024[[#This Row],[KEEPER]]="K",Draft2024[[#This Row],[Last Contract]],IF(ISNA(VLOOKUP(Draft2024[[#This Row],[sleeper_id]],Rookies2024[player_id],1,FALSE)),"Auction","Rookie"))</f>
        <v>Rookie</v>
      </c>
      <c r="M161">
        <f>2024-Draft2024[[#This Row],[Net Keeper Count]]</f>
        <v>2023</v>
      </c>
      <c r="N161">
        <f>IF(Draft2024[[#This Row],[KEEPER]]="K",1+_xlfn.IFNA(INDEX(Draft2023[Net Keeper Count],MATCH(Draft2024[[#This Row],[PLAYER]],Draft2023[PLAYER],0)),0),0)</f>
        <v>1</v>
      </c>
    </row>
    <row r="162" spans="4:14" x14ac:dyDescent="0.25">
      <c r="D162" t="s">
        <v>1052</v>
      </c>
      <c r="E162" t="s">
        <v>1467</v>
      </c>
      <c r="F162" t="s">
        <v>1466</v>
      </c>
      <c r="G162" t="s">
        <v>2244</v>
      </c>
      <c r="H162" t="s">
        <v>102</v>
      </c>
      <c r="I162">
        <v>15</v>
      </c>
      <c r="J162" t="s">
        <v>31</v>
      </c>
      <c r="K162" t="str">
        <f>IF(Draft2024[[#This Row],[KEEPER]]="K",_xlfn.IFNA(INDEX(Draft2023[Current Contract],MATCH(Draft2024[[#This Row],[sleeper_id]],Draft2023[sleeper_id],0)),"Undrafted"),"")</f>
        <v>Rookie</v>
      </c>
      <c r="L162" t="str">
        <f>IF(Draft2024[[#This Row],[KEEPER]]="K",Draft2024[[#This Row],[Last Contract]],IF(ISNA(VLOOKUP(Draft2024[[#This Row],[sleeper_id]],Rookies2024[player_id],1,FALSE)),"Auction","Rookie"))</f>
        <v>Rookie</v>
      </c>
      <c r="M162">
        <f>2024-Draft2024[[#This Row],[Net Keeper Count]]</f>
        <v>2022</v>
      </c>
      <c r="N162">
        <f>IF(Draft2024[[#This Row],[KEEPER]]="K",1+_xlfn.IFNA(INDEX(Draft2023[Net Keeper Count],MATCH(Draft2024[[#This Row],[PLAYER]],Draft2023[PLAYER],0)),0),0)</f>
        <v>2</v>
      </c>
    </row>
    <row r="163" spans="4:14" x14ac:dyDescent="0.25">
      <c r="D163" t="s">
        <v>1052</v>
      </c>
      <c r="E163" t="s">
        <v>249</v>
      </c>
      <c r="F163" t="s">
        <v>2562</v>
      </c>
      <c r="G163" t="s">
        <v>2233</v>
      </c>
      <c r="H163" t="s">
        <v>29</v>
      </c>
      <c r="I163">
        <v>59</v>
      </c>
      <c r="J163" t="s">
        <v>31</v>
      </c>
      <c r="K163" t="str">
        <f>IF(Draft2024[[#This Row],[KEEPER]]="K",_xlfn.IFNA(INDEX(Draft2023[Current Contract],MATCH(Draft2024[[#This Row],[sleeper_id]],Draft2023[sleeper_id],0)),"Undrafted"),"")</f>
        <v>Rookie</v>
      </c>
      <c r="L163" t="str">
        <f>IF(Draft2024[[#This Row],[KEEPER]]="K",Draft2024[[#This Row],[Last Contract]],IF(ISNA(VLOOKUP(Draft2024[[#This Row],[sleeper_id]],Rookies2024[player_id],1,FALSE)),"Auction","Rookie"))</f>
        <v>Rookie</v>
      </c>
      <c r="M163">
        <f>2024-Draft2024[[#This Row],[Net Keeper Count]]</f>
        <v>2018</v>
      </c>
      <c r="N163">
        <f>IF(Draft2024[[#This Row],[KEEPER]]="K",1+_xlfn.IFNA(INDEX(Draft2023[Net Keeper Count],MATCH(Draft2024[[#This Row],[PLAYER]],Draft2023[PLAYER],0)),0),0)</f>
        <v>6</v>
      </c>
    </row>
    <row r="164" spans="4:14" x14ac:dyDescent="0.25">
      <c r="D164" t="s">
        <v>1052</v>
      </c>
      <c r="E164" t="s">
        <v>1884</v>
      </c>
      <c r="F164" t="s">
        <v>2620</v>
      </c>
      <c r="G164" t="s">
        <v>70</v>
      </c>
      <c r="H164" t="s">
        <v>102</v>
      </c>
      <c r="I164">
        <v>1</v>
      </c>
      <c r="J164" t="s">
        <v>31</v>
      </c>
      <c r="K164" t="str">
        <f>IF(Draft2024[[#This Row],[KEEPER]]="K",_xlfn.IFNA(INDEX(Draft2023[Current Contract],MATCH(Draft2024[[#This Row],[sleeper_id]],Draft2023[sleeper_id],0)),"Undrafted"),"")</f>
        <v>Undrafted</v>
      </c>
      <c r="L164" t="str">
        <f>IF(Draft2024[[#This Row],[KEEPER]]="K",Draft2024[[#This Row],[Last Contract]],IF(ISNA(VLOOKUP(Draft2024[[#This Row],[sleeper_id]],Rookies2024[player_id],1,FALSE)),"Auction","Rookie"))</f>
        <v>Undrafted</v>
      </c>
      <c r="M164">
        <f>2024-Draft2024[[#This Row],[Net Keeper Count]]</f>
        <v>2023</v>
      </c>
      <c r="N164">
        <f>IF(Draft2024[[#This Row],[KEEPER]]="K",1+_xlfn.IFNA(INDEX(Draft2023[Net Keeper Count],MATCH(Draft2024[[#This Row],[PLAYER]],Draft2023[PLAYER],0)),0),0)</f>
        <v>1</v>
      </c>
    </row>
    <row r="165" spans="4:14" x14ac:dyDescent="0.25">
      <c r="D165" t="s">
        <v>1052</v>
      </c>
      <c r="E165" t="s">
        <v>1574</v>
      </c>
      <c r="F165" t="s">
        <v>1573</v>
      </c>
      <c r="G165" t="s">
        <v>2221</v>
      </c>
      <c r="H165" t="s">
        <v>64</v>
      </c>
      <c r="I165">
        <v>1</v>
      </c>
      <c r="J165" t="s">
        <v>31</v>
      </c>
      <c r="K165" t="str">
        <f>IF(Draft2024[[#This Row],[KEEPER]]="K",_xlfn.IFNA(INDEX(Draft2023[Current Contract],MATCH(Draft2024[[#This Row],[sleeper_id]],Draft2023[sleeper_id],0)),"Undrafted"),"")</f>
        <v>Undrafted</v>
      </c>
      <c r="L165" t="str">
        <f>IF(Draft2024[[#This Row],[KEEPER]]="K",Draft2024[[#This Row],[Last Contract]],IF(ISNA(VLOOKUP(Draft2024[[#This Row],[sleeper_id]],Rookies2024[player_id],1,FALSE)),"Auction","Rookie"))</f>
        <v>Undrafted</v>
      </c>
      <c r="M165">
        <f>2024-Draft2024[[#This Row],[Net Keeper Count]]</f>
        <v>2023</v>
      </c>
      <c r="N165">
        <f>IF(Draft2024[[#This Row],[KEEPER]]="K",1+_xlfn.IFNA(INDEX(Draft2023[Net Keeper Count],MATCH(Draft2024[[#This Row],[PLAYER]],Draft2023[PLAYER],0)),0),0)</f>
        <v>1</v>
      </c>
    </row>
    <row r="166" spans="4:14" x14ac:dyDescent="0.25">
      <c r="D166" t="s">
        <v>1052</v>
      </c>
      <c r="E166" t="s">
        <v>1325</v>
      </c>
      <c r="F166" t="s">
        <v>1324</v>
      </c>
      <c r="G166" t="s">
        <v>2251</v>
      </c>
      <c r="H166" t="s">
        <v>29</v>
      </c>
      <c r="I166">
        <v>7</v>
      </c>
      <c r="J166" t="s">
        <v>31</v>
      </c>
      <c r="K166" t="str">
        <f>IF(Draft2024[[#This Row],[KEEPER]]="K",_xlfn.IFNA(INDEX(Draft2023[Current Contract],MATCH(Draft2024[[#This Row],[sleeper_id]],Draft2023[sleeper_id],0)),"Undrafted"),"")</f>
        <v>Auction</v>
      </c>
      <c r="L166" t="str">
        <f>IF(Draft2024[[#This Row],[KEEPER]]="K",Draft2024[[#This Row],[Last Contract]],IF(ISNA(VLOOKUP(Draft2024[[#This Row],[sleeper_id]],Rookies2024[player_id],1,FALSE)),"Auction","Rookie"))</f>
        <v>Auction</v>
      </c>
      <c r="M166">
        <f>2024-Draft2024[[#This Row],[Net Keeper Count]]</f>
        <v>2023</v>
      </c>
      <c r="N166">
        <f>IF(Draft2024[[#This Row],[KEEPER]]="K",1+_xlfn.IFNA(INDEX(Draft2023[Net Keeper Count],MATCH(Draft2024[[#This Row],[PLAYER]],Draft2023[PLAYER],0)),0),0)</f>
        <v>1</v>
      </c>
    </row>
    <row r="167" spans="4:14" x14ac:dyDescent="0.25">
      <c r="D167" t="s">
        <v>1052</v>
      </c>
      <c r="E167" t="s">
        <v>1473</v>
      </c>
      <c r="F167" t="s">
        <v>1472</v>
      </c>
      <c r="G167" t="s">
        <v>54</v>
      </c>
      <c r="H167" t="s">
        <v>102</v>
      </c>
      <c r="I167">
        <v>1</v>
      </c>
      <c r="J167" t="s">
        <v>31</v>
      </c>
      <c r="K167" t="str">
        <f>IF(Draft2024[[#This Row],[KEEPER]]="K",_xlfn.IFNA(INDEX(Draft2023[Current Contract],MATCH(Draft2024[[#This Row],[sleeper_id]],Draft2023[sleeper_id],0)),"Undrafted"),"")</f>
        <v>Undrafted</v>
      </c>
      <c r="L167" t="str">
        <f>IF(Draft2024[[#This Row],[KEEPER]]="K",Draft2024[[#This Row],[Last Contract]],IF(ISNA(VLOOKUP(Draft2024[[#This Row],[sleeper_id]],Rookies2024[player_id],1,FALSE)),"Auction","Rookie"))</f>
        <v>Undrafted</v>
      </c>
      <c r="M167">
        <f>2024-Draft2024[[#This Row],[Net Keeper Count]]</f>
        <v>2022</v>
      </c>
      <c r="N167">
        <f>IF(Draft2024[[#This Row],[KEEPER]]="K",1+_xlfn.IFNA(INDEX(Draft2023[Net Keeper Count],MATCH(Draft2024[[#This Row],[PLAYER]],Draft2023[PLAYER],0)),0),0)</f>
        <v>2</v>
      </c>
    </row>
    <row r="168" spans="4:14" x14ac:dyDescent="0.25">
      <c r="D168" t="s">
        <v>1052</v>
      </c>
      <c r="E168" t="s">
        <v>1670</v>
      </c>
      <c r="F168" t="s">
        <v>2568</v>
      </c>
      <c r="G168" t="s">
        <v>2209</v>
      </c>
      <c r="H168" t="s">
        <v>126</v>
      </c>
      <c r="I168">
        <v>15</v>
      </c>
      <c r="J168" t="s">
        <v>31</v>
      </c>
      <c r="K168" t="str">
        <f>IF(Draft2024[[#This Row],[KEEPER]]="K",_xlfn.IFNA(INDEX(Draft2023[Current Contract],MATCH(Draft2024[[#This Row],[sleeper_id]],Draft2023[sleeper_id],0)),"Undrafted"),"")</f>
        <v>Rookie</v>
      </c>
      <c r="L168" t="str">
        <f>IF(Draft2024[[#This Row],[KEEPER]]="K",Draft2024[[#This Row],[Last Contract]],IF(ISNA(VLOOKUP(Draft2024[[#This Row],[sleeper_id]],Rookies2024[player_id],1,FALSE)),"Auction","Rookie"))</f>
        <v>Rookie</v>
      </c>
      <c r="M168">
        <f>2024-Draft2024[[#This Row],[Net Keeper Count]]</f>
        <v>2019</v>
      </c>
      <c r="N168">
        <f>IF(Draft2024[[#This Row],[KEEPER]]="K",1+_xlfn.IFNA(INDEX(Draft2023[Net Keeper Count],MATCH(Draft2024[[#This Row],[PLAYER]],Draft2023[PLAYER],0)),0),0)</f>
        <v>5</v>
      </c>
    </row>
    <row r="169" spans="4:14" x14ac:dyDescent="0.25">
      <c r="D169" t="s">
        <v>1052</v>
      </c>
      <c r="E169" t="s">
        <v>1677</v>
      </c>
      <c r="F169" t="s">
        <v>2564</v>
      </c>
      <c r="G169" t="s">
        <v>2208</v>
      </c>
      <c r="H169" t="s">
        <v>102</v>
      </c>
      <c r="I169">
        <v>19</v>
      </c>
      <c r="J169" t="s">
        <v>31</v>
      </c>
      <c r="K169" t="str">
        <f>IF(Draft2024[[#This Row],[KEEPER]]="K",_xlfn.IFNA(INDEX(Draft2023[Current Contract],MATCH(Draft2024[[#This Row],[sleeper_id]],Draft2023[sleeper_id],0)),"Undrafted"),"")</f>
        <v>Rookie</v>
      </c>
      <c r="L169" t="str">
        <f>IF(Draft2024[[#This Row],[KEEPER]]="K",Draft2024[[#This Row],[Last Contract]],IF(ISNA(VLOOKUP(Draft2024[[#This Row],[sleeper_id]],Rookies2024[player_id],1,FALSE)),"Auction","Rookie"))</f>
        <v>Rookie</v>
      </c>
      <c r="M169">
        <f>2024-Draft2024[[#This Row],[Net Keeper Count]]</f>
        <v>2019</v>
      </c>
      <c r="N169">
        <f>IF(Draft2024[[#This Row],[KEEPER]]="K",1+_xlfn.IFNA(INDEX(Draft2023[Net Keeper Count],MATCH(Draft2024[[#This Row],[PLAYER]],Draft2023[PLAYER],0)),0),0)</f>
        <v>5</v>
      </c>
    </row>
    <row r="170" spans="4:14" x14ac:dyDescent="0.25">
      <c r="D170" t="s">
        <v>1052</v>
      </c>
      <c r="E170" t="s">
        <v>2263</v>
      </c>
      <c r="F170" t="s">
        <v>2640</v>
      </c>
      <c r="G170" t="s">
        <v>2208</v>
      </c>
      <c r="H170" t="s">
        <v>126</v>
      </c>
      <c r="I170">
        <v>3</v>
      </c>
      <c r="J170" t="s">
        <v>19</v>
      </c>
      <c r="K170" t="str">
        <f>IF(Draft2024[[#This Row],[KEEPER]]="K",_xlfn.IFNA(INDEX(Draft2023[Current Contract],MATCH(Draft2024[[#This Row],[sleeper_id]],Draft2023[sleeper_id],0)),"Undrafted"),"")</f>
        <v/>
      </c>
      <c r="L170" t="str">
        <f>IF(Draft2024[[#This Row],[KEEPER]]="K",Draft2024[[#This Row],[Last Contract]],IF(ISNA(VLOOKUP(Draft2024[[#This Row],[sleeper_id]],Rookies2024[player_id],1,FALSE)),"Auction","Rookie"))</f>
        <v>Rookie</v>
      </c>
      <c r="M170">
        <f>2024-Draft2024[[#This Row],[Net Keeper Count]]</f>
        <v>2024</v>
      </c>
      <c r="N170">
        <f>IF(Draft2024[[#This Row],[KEEPER]]="K",1+_xlfn.IFNA(INDEX(Draft2023[Net Keeper Count],MATCH(Draft2024[[#This Row],[PLAYER]],Draft2023[PLAYER],0)),0),0)</f>
        <v>0</v>
      </c>
    </row>
    <row r="171" spans="4:14" x14ac:dyDescent="0.25">
      <c r="D171" t="s">
        <v>1052</v>
      </c>
      <c r="E171" t="s">
        <v>2243</v>
      </c>
      <c r="F171" t="s">
        <v>2606</v>
      </c>
      <c r="G171" t="s">
        <v>2231</v>
      </c>
      <c r="H171" t="s">
        <v>126</v>
      </c>
      <c r="I171">
        <v>1</v>
      </c>
      <c r="J171" t="s">
        <v>19</v>
      </c>
      <c r="K171" t="str">
        <f>IF(Draft2024[[#This Row],[KEEPER]]="K",_xlfn.IFNA(INDEX(Draft2023[Current Contract],MATCH(Draft2024[[#This Row],[sleeper_id]],Draft2023[sleeper_id],0)),"Undrafted"),"")</f>
        <v/>
      </c>
      <c r="L171" t="str">
        <f>IF(Draft2024[[#This Row],[KEEPER]]="K",Draft2024[[#This Row],[Last Contract]],IF(ISNA(VLOOKUP(Draft2024[[#This Row],[sleeper_id]],Rookies2024[player_id],1,FALSE)),"Auction","Rookie"))</f>
        <v>Rookie</v>
      </c>
      <c r="M171">
        <f>2024-Draft2024[[#This Row],[Net Keeper Count]]</f>
        <v>2024</v>
      </c>
      <c r="N171">
        <f>IF(Draft2024[[#This Row],[KEEPER]]="K",1+_xlfn.IFNA(INDEX(Draft2023[Net Keeper Count],MATCH(Draft2024[[#This Row],[PLAYER]],Draft2023[PLAYER],0)),0),0)</f>
        <v>0</v>
      </c>
    </row>
    <row r="172" spans="4:14" x14ac:dyDescent="0.25">
      <c r="D172" t="s">
        <v>1052</v>
      </c>
      <c r="E172" t="s">
        <v>2452</v>
      </c>
      <c r="F172" t="s">
        <v>2776</v>
      </c>
      <c r="G172" t="s">
        <v>34</v>
      </c>
      <c r="H172" t="s">
        <v>102</v>
      </c>
      <c r="I172">
        <v>4</v>
      </c>
      <c r="J172" t="s">
        <v>19</v>
      </c>
      <c r="K172" t="str">
        <f>IF(Draft2024[[#This Row],[KEEPER]]="K",_xlfn.IFNA(INDEX(Draft2023[Current Contract],MATCH(Draft2024[[#This Row],[sleeper_id]],Draft2023[sleeper_id],0)),"Undrafted"),"")</f>
        <v/>
      </c>
      <c r="L172" t="str">
        <f>IF(Draft2024[[#This Row],[KEEPER]]="K",Draft2024[[#This Row],[Last Contract]],IF(ISNA(VLOOKUP(Draft2024[[#This Row],[sleeper_id]],Rookies2024[player_id],1,FALSE)),"Auction","Rookie"))</f>
        <v>Rookie</v>
      </c>
      <c r="M172">
        <f>2024-Draft2024[[#This Row],[Net Keeper Count]]</f>
        <v>2024</v>
      </c>
      <c r="N172">
        <f>IF(Draft2024[[#This Row],[KEEPER]]="K",1+_xlfn.IFNA(INDEX(Draft2023[Net Keeper Count],MATCH(Draft2024[[#This Row],[PLAYER]],Draft2023[PLAYER],0)),0),0)</f>
        <v>0</v>
      </c>
    </row>
    <row r="173" spans="4:14" x14ac:dyDescent="0.25">
      <c r="D173" t="s">
        <v>1055</v>
      </c>
      <c r="E173" t="s">
        <v>1452</v>
      </c>
      <c r="F173" t="s">
        <v>1451</v>
      </c>
      <c r="G173" t="s">
        <v>68</v>
      </c>
      <c r="H173" t="s">
        <v>29</v>
      </c>
      <c r="I173">
        <v>2</v>
      </c>
      <c r="J173" t="s">
        <v>31</v>
      </c>
      <c r="K173" t="str">
        <f>IF(Draft2024[[#This Row],[KEEPER]]="K",_xlfn.IFNA(INDEX(Draft2023[Current Contract],MATCH(Draft2024[[#This Row],[sleeper_id]],Draft2023[sleeper_id],0)),"Undrafted"),"")</f>
        <v>Undrafted</v>
      </c>
      <c r="L173" t="str">
        <f>IF(Draft2024[[#This Row],[KEEPER]]="K",Draft2024[[#This Row],[Last Contract]],IF(ISNA(VLOOKUP(Draft2024[[#This Row],[sleeper_id]],Rookies2024[player_id],1,FALSE)),"Auction","Rookie"))</f>
        <v>Undrafted</v>
      </c>
      <c r="M173">
        <f>2024-Draft2024[[#This Row],[Net Keeper Count]]</f>
        <v>2022</v>
      </c>
      <c r="N173">
        <f>IF(Draft2024[[#This Row],[KEEPER]]="K",1+_xlfn.IFNA(INDEX(Draft2023[Net Keeper Count],MATCH(Draft2024[[#This Row],[PLAYER]],Draft2023[PLAYER],0)),0),0)</f>
        <v>2</v>
      </c>
    </row>
    <row r="174" spans="4:14" x14ac:dyDescent="0.25">
      <c r="D174" t="s">
        <v>1055</v>
      </c>
      <c r="E174" t="s">
        <v>1558</v>
      </c>
      <c r="F174" t="s">
        <v>1557</v>
      </c>
      <c r="G174" t="s">
        <v>28</v>
      </c>
      <c r="H174" t="s">
        <v>102</v>
      </c>
      <c r="I174">
        <v>1</v>
      </c>
      <c r="J174" t="s">
        <v>31</v>
      </c>
      <c r="K174" t="str">
        <f>IF(Draft2024[[#This Row],[KEEPER]]="K",_xlfn.IFNA(INDEX(Draft2023[Current Contract],MATCH(Draft2024[[#This Row],[sleeper_id]],Draft2023[sleeper_id],0)),"Undrafted"),"")</f>
        <v>Undrafted</v>
      </c>
      <c r="L174" t="str">
        <f>IF(Draft2024[[#This Row],[KEEPER]]="K",Draft2024[[#This Row],[Last Contract]],IF(ISNA(VLOOKUP(Draft2024[[#This Row],[sleeper_id]],Rookies2024[player_id],1,FALSE)),"Auction","Rookie"))</f>
        <v>Undrafted</v>
      </c>
      <c r="M174">
        <f>2024-Draft2024[[#This Row],[Net Keeper Count]]</f>
        <v>2023</v>
      </c>
      <c r="N174">
        <f>IF(Draft2024[[#This Row],[KEEPER]]="K",1+_xlfn.IFNA(INDEX(Draft2023[Net Keeper Count],MATCH(Draft2024[[#This Row],[PLAYER]],Draft2023[PLAYER],0)),0),0)</f>
        <v>1</v>
      </c>
    </row>
    <row r="175" spans="4:14" x14ac:dyDescent="0.25">
      <c r="D175" t="s">
        <v>1055</v>
      </c>
      <c r="E175" t="s">
        <v>1851</v>
      </c>
      <c r="F175" t="s">
        <v>5193</v>
      </c>
      <c r="G175" t="s">
        <v>70</v>
      </c>
      <c r="H175" t="s">
        <v>64</v>
      </c>
      <c r="I175">
        <v>2</v>
      </c>
      <c r="J175" t="s">
        <v>31</v>
      </c>
      <c r="K175" t="str">
        <f>IF(Draft2024[[#This Row],[KEEPER]]="K",_xlfn.IFNA(INDEX(Draft2023[Current Contract],MATCH(Draft2024[[#This Row],[sleeper_id]],Draft2023[sleeper_id],0)),"Undrafted"),"")</f>
        <v>Auction</v>
      </c>
      <c r="L175" t="str">
        <f>IF(Draft2024[[#This Row],[KEEPER]]="K",Draft2024[[#This Row],[Last Contract]],IF(ISNA(VLOOKUP(Draft2024[[#This Row],[sleeper_id]],Rookies2024[player_id],1,FALSE)),"Auction","Rookie"))</f>
        <v>Auction</v>
      </c>
      <c r="M175">
        <f>2024-Draft2024[[#This Row],[Net Keeper Count]]</f>
        <v>2023</v>
      </c>
      <c r="N175">
        <f>IF(Draft2024[[#This Row],[KEEPER]]="K",1+_xlfn.IFNA(INDEX(Draft2023[Net Keeper Count],MATCH(Draft2024[[#This Row],[PLAYER]],Draft2023[PLAYER],0)),0),0)</f>
        <v>1</v>
      </c>
    </row>
    <row r="176" spans="4:14" x14ac:dyDescent="0.25">
      <c r="D176" t="s">
        <v>1055</v>
      </c>
      <c r="E176" t="s">
        <v>1568</v>
      </c>
      <c r="F176" t="s">
        <v>1567</v>
      </c>
      <c r="G176" t="s">
        <v>2231</v>
      </c>
      <c r="H176" t="s">
        <v>102</v>
      </c>
      <c r="I176">
        <v>55</v>
      </c>
      <c r="J176" t="s">
        <v>31</v>
      </c>
      <c r="K176" t="str">
        <f>IF(Draft2024[[#This Row],[KEEPER]]="K",_xlfn.IFNA(INDEX(Draft2023[Current Contract],MATCH(Draft2024[[#This Row],[sleeper_id]],Draft2023[sleeper_id],0)),"Undrafted"),"")</f>
        <v>Rookie</v>
      </c>
      <c r="L176" t="str">
        <f>IF(Draft2024[[#This Row],[KEEPER]]="K",Draft2024[[#This Row],[Last Contract]],IF(ISNA(VLOOKUP(Draft2024[[#This Row],[sleeper_id]],Rookies2024[player_id],1,FALSE)),"Auction","Rookie"))</f>
        <v>Rookie</v>
      </c>
      <c r="M176">
        <f>2024-Draft2024[[#This Row],[Net Keeper Count]]</f>
        <v>2021</v>
      </c>
      <c r="N176">
        <f>IF(Draft2024[[#This Row],[KEEPER]]="K",1+_xlfn.IFNA(INDEX(Draft2023[Net Keeper Count],MATCH(Draft2024[[#This Row],[PLAYER]],Draft2023[PLAYER],0)),0),0)</f>
        <v>3</v>
      </c>
    </row>
    <row r="177" spans="4:14" x14ac:dyDescent="0.25">
      <c r="D177" t="s">
        <v>1055</v>
      </c>
      <c r="E177" t="s">
        <v>1900</v>
      </c>
      <c r="F177" t="s">
        <v>4992</v>
      </c>
      <c r="G177" t="s">
        <v>92</v>
      </c>
      <c r="H177" t="s">
        <v>102</v>
      </c>
      <c r="I177">
        <v>3</v>
      </c>
      <c r="J177" t="s">
        <v>31</v>
      </c>
      <c r="K177" t="str">
        <f>IF(Draft2024[[#This Row],[KEEPER]]="K",_xlfn.IFNA(INDEX(Draft2023[Current Contract],MATCH(Draft2024[[#This Row],[sleeper_id]],Draft2023[sleeper_id],0)),"Undrafted"),"")</f>
        <v>Rookie</v>
      </c>
      <c r="L177" t="str">
        <f>IF(Draft2024[[#This Row],[KEEPER]]="K",Draft2024[[#This Row],[Last Contract]],IF(ISNA(VLOOKUP(Draft2024[[#This Row],[sleeper_id]],Rookies2024[player_id],1,FALSE)),"Auction","Rookie"))</f>
        <v>Rookie</v>
      </c>
      <c r="M177">
        <f>2024-Draft2024[[#This Row],[Net Keeper Count]]</f>
        <v>2023</v>
      </c>
      <c r="N177">
        <f>IF(Draft2024[[#This Row],[KEEPER]]="K",1+_xlfn.IFNA(INDEX(Draft2023[Net Keeper Count],MATCH(Draft2024[[#This Row],[PLAYER]],Draft2023[PLAYER],0)),0),0)</f>
        <v>1</v>
      </c>
    </row>
    <row r="178" spans="4:14" x14ac:dyDescent="0.25">
      <c r="D178" t="s">
        <v>1055</v>
      </c>
      <c r="E178" t="s">
        <v>1572</v>
      </c>
      <c r="F178" t="s">
        <v>1571</v>
      </c>
      <c r="G178" t="s">
        <v>2209</v>
      </c>
      <c r="H178" t="s">
        <v>102</v>
      </c>
      <c r="I178">
        <v>5</v>
      </c>
      <c r="J178" t="s">
        <v>31</v>
      </c>
      <c r="K178" t="str">
        <f>IF(Draft2024[[#This Row],[KEEPER]]="K",_xlfn.IFNA(INDEX(Draft2023[Current Contract],MATCH(Draft2024[[#This Row],[sleeper_id]],Draft2023[sleeper_id],0)),"Undrafted"),"")</f>
        <v>Rookie</v>
      </c>
      <c r="L178" t="str">
        <f>IF(Draft2024[[#This Row],[KEEPER]]="K",Draft2024[[#This Row],[Last Contract]],IF(ISNA(VLOOKUP(Draft2024[[#This Row],[sleeper_id]],Rookies2024[player_id],1,FALSE)),"Auction","Rookie"))</f>
        <v>Rookie</v>
      </c>
      <c r="M178">
        <f>2024-Draft2024[[#This Row],[Net Keeper Count]]</f>
        <v>2023</v>
      </c>
      <c r="N178">
        <f>IF(Draft2024[[#This Row],[KEEPER]]="K",1+_xlfn.IFNA(INDEX(Draft2023[Net Keeper Count],MATCH(Draft2024[[#This Row],[PLAYER]],Draft2023[PLAYER],0)),0),0)</f>
        <v>1</v>
      </c>
    </row>
    <row r="179" spans="4:14" x14ac:dyDescent="0.25">
      <c r="D179" t="s">
        <v>1055</v>
      </c>
      <c r="E179" t="s">
        <v>1285</v>
      </c>
      <c r="F179" t="s">
        <v>1284</v>
      </c>
      <c r="G179" t="s">
        <v>2236</v>
      </c>
      <c r="H179" t="s">
        <v>126</v>
      </c>
      <c r="I179">
        <v>4</v>
      </c>
      <c r="J179" t="s">
        <v>31</v>
      </c>
      <c r="K179" t="str">
        <f>IF(Draft2024[[#This Row],[KEEPER]]="K",_xlfn.IFNA(INDEX(Draft2023[Current Contract],MATCH(Draft2024[[#This Row],[sleeper_id]],Draft2023[sleeper_id],0)),"Undrafted"),"")</f>
        <v>Rookie</v>
      </c>
      <c r="L179" t="str">
        <f>IF(Draft2024[[#This Row],[KEEPER]]="K",Draft2024[[#This Row],[Last Contract]],IF(ISNA(VLOOKUP(Draft2024[[#This Row],[sleeper_id]],Rookies2024[player_id],1,FALSE)),"Auction","Rookie"))</f>
        <v>Rookie</v>
      </c>
      <c r="M179">
        <f>2024-Draft2024[[#This Row],[Net Keeper Count]]</f>
        <v>2021</v>
      </c>
      <c r="N179">
        <f>IF(Draft2024[[#This Row],[KEEPER]]="K",1+_xlfn.IFNA(INDEX(Draft2023[Net Keeper Count],MATCH(Draft2024[[#This Row],[PLAYER]],Draft2023[PLAYER],0)),0),0)</f>
        <v>3</v>
      </c>
    </row>
    <row r="180" spans="4:14" x14ac:dyDescent="0.25">
      <c r="D180" t="s">
        <v>1055</v>
      </c>
      <c r="E180" t="s">
        <v>1975</v>
      </c>
      <c r="F180" t="s">
        <v>2578</v>
      </c>
      <c r="G180" t="s">
        <v>2219</v>
      </c>
      <c r="H180" t="s">
        <v>102</v>
      </c>
      <c r="I180">
        <v>8</v>
      </c>
      <c r="J180" t="s">
        <v>31</v>
      </c>
      <c r="K180" t="str">
        <f>IF(Draft2024[[#This Row],[KEEPER]]="K",_xlfn.IFNA(INDEX(Draft2023[Current Contract],MATCH(Draft2024[[#This Row],[sleeper_id]],Draft2023[sleeper_id],0)),"Undrafted"),"")</f>
        <v>Rookie</v>
      </c>
      <c r="L180" t="str">
        <f>IF(Draft2024[[#This Row],[KEEPER]]="K",Draft2024[[#This Row],[Last Contract]],IF(ISNA(VLOOKUP(Draft2024[[#This Row],[sleeper_id]],Rookies2024[player_id],1,FALSE)),"Auction","Rookie"))</f>
        <v>Rookie</v>
      </c>
      <c r="M180">
        <f>2024-Draft2024[[#This Row],[Net Keeper Count]]</f>
        <v>2023</v>
      </c>
      <c r="N180">
        <f>IF(Draft2024[[#This Row],[KEEPER]]="K",1+_xlfn.IFNA(INDEX(Draft2023[Net Keeper Count],MATCH(Draft2024[[#This Row],[PLAYER]],Draft2023[PLAYER],0)),0),0)</f>
        <v>1</v>
      </c>
    </row>
    <row r="181" spans="4:14" x14ac:dyDescent="0.25">
      <c r="D181" t="s">
        <v>1055</v>
      </c>
      <c r="E181" t="s">
        <v>1379</v>
      </c>
      <c r="F181" t="s">
        <v>1378</v>
      </c>
      <c r="G181" t="s">
        <v>2322</v>
      </c>
      <c r="H181" t="s">
        <v>64</v>
      </c>
      <c r="I181">
        <v>41</v>
      </c>
      <c r="J181" t="s">
        <v>31</v>
      </c>
      <c r="K181" t="str">
        <f>IF(Draft2024[[#This Row],[KEEPER]]="K",_xlfn.IFNA(INDEX(Draft2023[Current Contract],MATCH(Draft2024[[#This Row],[sleeper_id]],Draft2023[sleeper_id],0)),"Undrafted"),"")</f>
        <v>Rookie</v>
      </c>
      <c r="L181" t="str">
        <f>IF(Draft2024[[#This Row],[KEEPER]]="K",Draft2024[[#This Row],[Last Contract]],IF(ISNA(VLOOKUP(Draft2024[[#This Row],[sleeper_id]],Rookies2024[player_id],1,FALSE)),"Auction","Rookie"))</f>
        <v>Rookie</v>
      </c>
      <c r="M181">
        <f>2024-Draft2024[[#This Row],[Net Keeper Count]]</f>
        <v>2021</v>
      </c>
      <c r="N181">
        <f>IF(Draft2024[[#This Row],[KEEPER]]="K",1+_xlfn.IFNA(INDEX(Draft2023[Net Keeper Count],MATCH(Draft2024[[#This Row],[PLAYER]],Draft2023[PLAYER],0)),0),0)</f>
        <v>3</v>
      </c>
    </row>
    <row r="182" spans="4:14" x14ac:dyDescent="0.25">
      <c r="D182" t="s">
        <v>1055</v>
      </c>
      <c r="E182" t="s">
        <v>2063</v>
      </c>
      <c r="F182" t="s">
        <v>5172</v>
      </c>
      <c r="G182" t="s">
        <v>2217</v>
      </c>
      <c r="H182" t="s">
        <v>64</v>
      </c>
      <c r="I182">
        <v>11</v>
      </c>
      <c r="J182" t="s">
        <v>31</v>
      </c>
      <c r="K182" t="str">
        <f>IF(Draft2024[[#This Row],[KEEPER]]="K",_xlfn.IFNA(INDEX(Draft2023[Current Contract],MATCH(Draft2024[[#This Row],[sleeper_id]],Draft2023[sleeper_id],0)),"Undrafted"),"")</f>
        <v>Rookie</v>
      </c>
      <c r="L182" t="str">
        <f>IF(Draft2024[[#This Row],[KEEPER]]="K",Draft2024[[#This Row],[Last Contract]],IF(ISNA(VLOOKUP(Draft2024[[#This Row],[sleeper_id]],Rookies2024[player_id],1,FALSE)),"Auction","Rookie"))</f>
        <v>Rookie</v>
      </c>
      <c r="M182">
        <f>2024-Draft2024[[#This Row],[Net Keeper Count]]</f>
        <v>2022</v>
      </c>
      <c r="N182">
        <f>IF(Draft2024[[#This Row],[KEEPER]]="K",1+_xlfn.IFNA(INDEX(Draft2023[Net Keeper Count],MATCH(Draft2024[[#This Row],[PLAYER]],Draft2023[PLAYER],0)),0),0)</f>
        <v>2</v>
      </c>
    </row>
    <row r="183" spans="4:14" x14ac:dyDescent="0.25">
      <c r="D183" t="s">
        <v>1055</v>
      </c>
      <c r="E183" t="s">
        <v>1550</v>
      </c>
      <c r="F183" t="s">
        <v>1549</v>
      </c>
      <c r="G183" t="s">
        <v>72</v>
      </c>
      <c r="H183" t="s">
        <v>64</v>
      </c>
      <c r="I183">
        <v>4</v>
      </c>
      <c r="J183" t="s">
        <v>19</v>
      </c>
      <c r="K183" t="str">
        <f>IF(Draft2024[[#This Row],[KEEPER]]="K",_xlfn.IFNA(INDEX(Draft2023[Current Contract],MATCH(Draft2024[[#This Row],[sleeper_id]],Draft2023[sleeper_id],0)),"Undrafted"),"")</f>
        <v/>
      </c>
      <c r="L183" t="str">
        <f>IF(Draft2024[[#This Row],[KEEPER]]="K",Draft2024[[#This Row],[Last Contract]],IF(ISNA(VLOOKUP(Draft2024[[#This Row],[sleeper_id]],Rookies2024[player_id],1,FALSE)),"Auction","Rookie"))</f>
        <v>Rookie</v>
      </c>
      <c r="M183">
        <f>2024-Draft2024[[#This Row],[Net Keeper Count]]</f>
        <v>2024</v>
      </c>
      <c r="N183">
        <f>IF(Draft2024[[#This Row],[KEEPER]]="K",1+_xlfn.IFNA(INDEX(Draft2023[Net Keeper Count],MATCH(Draft2024[[#This Row],[PLAYER]],Draft2023[PLAYER],0)),0),0)</f>
        <v>0</v>
      </c>
    </row>
    <row r="184" spans="4:14" x14ac:dyDescent="0.25">
      <c r="D184" t="s">
        <v>1055</v>
      </c>
      <c r="E184" t="s">
        <v>1554</v>
      </c>
      <c r="F184" t="s">
        <v>1553</v>
      </c>
      <c r="G184" t="s">
        <v>2217</v>
      </c>
      <c r="H184" t="s">
        <v>126</v>
      </c>
      <c r="I184">
        <v>5</v>
      </c>
      <c r="J184" t="s">
        <v>19</v>
      </c>
      <c r="K184" t="str">
        <f>IF(Draft2024[[#This Row],[KEEPER]]="K",_xlfn.IFNA(INDEX(Draft2023[Current Contract],MATCH(Draft2024[[#This Row],[sleeper_id]],Draft2023[sleeper_id],0)),"Undrafted"),"")</f>
        <v/>
      </c>
      <c r="L184" t="str">
        <f>IF(Draft2024[[#This Row],[KEEPER]]="K",Draft2024[[#This Row],[Last Contract]],IF(ISNA(VLOOKUP(Draft2024[[#This Row],[sleeper_id]],Rookies2024[player_id],1,FALSE)),"Auction","Rookie"))</f>
        <v>Rookie</v>
      </c>
      <c r="M184">
        <f>2024-Draft2024[[#This Row],[Net Keeper Count]]</f>
        <v>2024</v>
      </c>
      <c r="N184">
        <f>IF(Draft2024[[#This Row],[KEEPER]]="K",1+_xlfn.IFNA(INDEX(Draft2023[Net Keeper Count],MATCH(Draft2024[[#This Row],[PLAYER]],Draft2023[PLAYER],0)),0),0)</f>
        <v>0</v>
      </c>
    </row>
    <row r="185" spans="4:14" x14ac:dyDescent="0.25">
      <c r="D185" t="s">
        <v>1055</v>
      </c>
      <c r="E185" t="s">
        <v>1560</v>
      </c>
      <c r="F185" t="s">
        <v>1559</v>
      </c>
      <c r="G185" t="s">
        <v>34</v>
      </c>
      <c r="H185" t="s">
        <v>29</v>
      </c>
      <c r="I185">
        <v>4</v>
      </c>
      <c r="J185" t="s">
        <v>19</v>
      </c>
      <c r="K185" t="str">
        <f>IF(Draft2024[[#This Row],[KEEPER]]="K",_xlfn.IFNA(INDEX(Draft2023[Current Contract],MATCH(Draft2024[[#This Row],[sleeper_id]],Draft2023[sleeper_id],0)),"Undrafted"),"")</f>
        <v/>
      </c>
      <c r="L185" t="str">
        <f>IF(Draft2024[[#This Row],[KEEPER]]="K",Draft2024[[#This Row],[Last Contract]],IF(ISNA(VLOOKUP(Draft2024[[#This Row],[sleeper_id]],Rookies2024[player_id],1,FALSE)),"Auction","Rookie"))</f>
        <v>Rookie</v>
      </c>
      <c r="M185">
        <f>2024-Draft2024[[#This Row],[Net Keeper Count]]</f>
        <v>2024</v>
      </c>
      <c r="N185">
        <f>IF(Draft2024[[#This Row],[KEEPER]]="K",1+_xlfn.IFNA(INDEX(Draft2023[Net Keeper Count],MATCH(Draft2024[[#This Row],[PLAYER]],Draft2023[PLAYER],0)),0),0)</f>
        <v>0</v>
      </c>
    </row>
    <row r="186" spans="4:14" x14ac:dyDescent="0.25">
      <c r="D186" t="s">
        <v>1055</v>
      </c>
      <c r="E186" t="s">
        <v>1566</v>
      </c>
      <c r="F186" t="s">
        <v>1565</v>
      </c>
      <c r="G186" t="s">
        <v>2209</v>
      </c>
      <c r="H186" t="s">
        <v>29</v>
      </c>
      <c r="I186">
        <v>4</v>
      </c>
      <c r="J186" t="s">
        <v>19</v>
      </c>
      <c r="K186" t="str">
        <f>IF(Draft2024[[#This Row],[KEEPER]]="K",_xlfn.IFNA(INDEX(Draft2023[Current Contract],MATCH(Draft2024[[#This Row],[sleeper_id]],Draft2023[sleeper_id],0)),"Undrafted"),"")</f>
        <v/>
      </c>
      <c r="L186" t="str">
        <f>IF(Draft2024[[#This Row],[KEEPER]]="K",Draft2024[[#This Row],[Last Contract]],IF(ISNA(VLOOKUP(Draft2024[[#This Row],[sleeper_id]],Rookies2024[player_id],1,FALSE)),"Auction","Rookie"))</f>
        <v>Rookie</v>
      </c>
      <c r="M186">
        <f>2024-Draft2024[[#This Row],[Net Keeper Count]]</f>
        <v>2024</v>
      </c>
      <c r="N186">
        <f>IF(Draft2024[[#This Row],[KEEPER]]="K",1+_xlfn.IFNA(INDEX(Draft2023[Net Keeper Count],MATCH(Draft2024[[#This Row],[PLAYER]],Draft2023[PLAYER],0)),0),0)</f>
        <v>0</v>
      </c>
    </row>
    <row r="187" spans="4:14" x14ac:dyDescent="0.25">
      <c r="D187" t="s">
        <v>1055</v>
      </c>
      <c r="E187" t="s">
        <v>1570</v>
      </c>
      <c r="F187" t="s">
        <v>1569</v>
      </c>
      <c r="G187" t="s">
        <v>2210</v>
      </c>
      <c r="H187" t="s">
        <v>64</v>
      </c>
      <c r="I187">
        <v>4</v>
      </c>
      <c r="J187" t="s">
        <v>19</v>
      </c>
      <c r="K187" t="str">
        <f>IF(Draft2024[[#This Row],[KEEPER]]="K",_xlfn.IFNA(INDEX(Draft2023[Current Contract],MATCH(Draft2024[[#This Row],[sleeper_id]],Draft2023[sleeper_id],0)),"Undrafted"),"")</f>
        <v/>
      </c>
      <c r="L187" t="str">
        <f>IF(Draft2024[[#This Row],[KEEPER]]="K",Draft2024[[#This Row],[Last Contract]],IF(ISNA(VLOOKUP(Draft2024[[#This Row],[sleeper_id]],Rookies2024[player_id],1,FALSE)),"Auction","Rookie"))</f>
        <v>Rookie</v>
      </c>
      <c r="M187">
        <f>2024-Draft2024[[#This Row],[Net Keeper Count]]</f>
        <v>2024</v>
      </c>
      <c r="N187">
        <f>IF(Draft2024[[#This Row],[KEEPER]]="K",1+_xlfn.IFNA(INDEX(Draft2023[Net Keeper Count],MATCH(Draft2024[[#This Row],[PLAYER]],Draft2023[PLAYER],0)),0),0)</f>
        <v>0</v>
      </c>
    </row>
    <row r="188" spans="4:14" x14ac:dyDescent="0.25">
      <c r="D188" t="s">
        <v>1055</v>
      </c>
      <c r="E188" t="s">
        <v>1576</v>
      </c>
      <c r="F188" t="s">
        <v>1575</v>
      </c>
      <c r="G188" t="s">
        <v>2233</v>
      </c>
      <c r="H188" t="s">
        <v>102</v>
      </c>
      <c r="I188">
        <v>5</v>
      </c>
      <c r="J188" t="s">
        <v>19</v>
      </c>
      <c r="K188" t="str">
        <f>IF(Draft2024[[#This Row],[KEEPER]]="K",_xlfn.IFNA(INDEX(Draft2023[Current Contract],MATCH(Draft2024[[#This Row],[sleeper_id]],Draft2023[sleeper_id],0)),"Undrafted"),"")</f>
        <v/>
      </c>
      <c r="L188" t="str">
        <f>IF(Draft2024[[#This Row],[KEEPER]]="K",Draft2024[[#This Row],[Last Contract]],IF(ISNA(VLOOKUP(Draft2024[[#This Row],[sleeper_id]],Rookies2024[player_id],1,FALSE)),"Auction","Rookie"))</f>
        <v>Rookie</v>
      </c>
      <c r="M188">
        <f>2024-Draft2024[[#This Row],[Net Keeper Count]]</f>
        <v>2024</v>
      </c>
      <c r="N188">
        <f>IF(Draft2024[[#This Row],[KEEPER]]="K",1+_xlfn.IFNA(INDEX(Draft2023[Net Keeper Count],MATCH(Draft2024[[#This Row],[PLAYER]],Draft2023[PLAYER],0)),0),0)</f>
        <v>0</v>
      </c>
    </row>
    <row r="189" spans="4:14" x14ac:dyDescent="0.25">
      <c r="D189" t="s">
        <v>1055</v>
      </c>
      <c r="E189" t="s">
        <v>1580</v>
      </c>
      <c r="F189" t="s">
        <v>1579</v>
      </c>
      <c r="G189" t="s">
        <v>92</v>
      </c>
      <c r="H189" t="s">
        <v>102</v>
      </c>
      <c r="I189">
        <v>6</v>
      </c>
      <c r="J189" t="s">
        <v>19</v>
      </c>
      <c r="K189" t="str">
        <f>IF(Draft2024[[#This Row],[KEEPER]]="K",_xlfn.IFNA(INDEX(Draft2023[Current Contract],MATCH(Draft2024[[#This Row],[sleeper_id]],Draft2023[sleeper_id],0)),"Undrafted"),"")</f>
        <v/>
      </c>
      <c r="L189" t="str">
        <f>IF(Draft2024[[#This Row],[KEEPER]]="K",Draft2024[[#This Row],[Last Contract]],IF(ISNA(VLOOKUP(Draft2024[[#This Row],[sleeper_id]],Rookies2024[player_id],1,FALSE)),"Auction","Rookie"))</f>
        <v>Rookie</v>
      </c>
      <c r="M189">
        <f>2024-Draft2024[[#This Row],[Net Keeper Count]]</f>
        <v>2024</v>
      </c>
      <c r="N189">
        <f>IF(Draft2024[[#This Row],[KEEPER]]="K",1+_xlfn.IFNA(INDEX(Draft2023[Net Keeper Count],MATCH(Draft2024[[#This Row],[PLAYER]],Draft2023[PLAYER],0)),0),0)</f>
        <v>0</v>
      </c>
    </row>
    <row r="190" spans="4:14" x14ac:dyDescent="0.25">
      <c r="D190" t="s">
        <v>1055</v>
      </c>
      <c r="E190" t="s">
        <v>1582</v>
      </c>
      <c r="F190" t="s">
        <v>1581</v>
      </c>
      <c r="G190" t="s">
        <v>28</v>
      </c>
      <c r="H190" t="s">
        <v>64</v>
      </c>
      <c r="I190">
        <v>4</v>
      </c>
      <c r="J190" t="s">
        <v>19</v>
      </c>
      <c r="K190" t="str">
        <f>IF(Draft2024[[#This Row],[KEEPER]]="K",_xlfn.IFNA(INDEX(Draft2023[Current Contract],MATCH(Draft2024[[#This Row],[sleeper_id]],Draft2023[sleeper_id],0)),"Undrafted"),"")</f>
        <v/>
      </c>
      <c r="L190" t="str">
        <f>IF(Draft2024[[#This Row],[KEEPER]]="K",Draft2024[[#This Row],[Last Contract]],IF(ISNA(VLOOKUP(Draft2024[[#This Row],[sleeper_id]],Rookies2024[player_id],1,FALSE)),"Auction","Rookie"))</f>
        <v>Rookie</v>
      </c>
      <c r="M190">
        <f>2024-Draft2024[[#This Row],[Net Keeper Count]]</f>
        <v>2024</v>
      </c>
      <c r="N190">
        <f>IF(Draft2024[[#This Row],[KEEPER]]="K",1+_xlfn.IFNA(INDEX(Draft2023[Net Keeper Count],MATCH(Draft2024[[#This Row],[PLAYER]],Draft2023[PLAYER],0)),0),0)</f>
        <v>0</v>
      </c>
    </row>
    <row r="191" spans="4:14" x14ac:dyDescent="0.25">
      <c r="D191" t="s">
        <v>1055</v>
      </c>
      <c r="E191" t="s">
        <v>2266</v>
      </c>
      <c r="F191" t="s">
        <v>2642</v>
      </c>
      <c r="G191" t="s">
        <v>2236</v>
      </c>
      <c r="H191" t="s">
        <v>102</v>
      </c>
      <c r="I191">
        <v>3</v>
      </c>
      <c r="J191" t="s">
        <v>19</v>
      </c>
      <c r="K191" t="str">
        <f>IF(Draft2024[[#This Row],[KEEPER]]="K",_xlfn.IFNA(INDEX(Draft2023[Current Contract],MATCH(Draft2024[[#This Row],[sleeper_id]],Draft2023[sleeper_id],0)),"Undrafted"),"")</f>
        <v/>
      </c>
      <c r="L191" t="str">
        <f>IF(Draft2024[[#This Row],[KEEPER]]="K",Draft2024[[#This Row],[Last Contract]],IF(ISNA(VLOOKUP(Draft2024[[#This Row],[sleeper_id]],Rookies2024[player_id],1,FALSE)),"Auction","Rookie"))</f>
        <v>Rookie</v>
      </c>
      <c r="M191">
        <f>2024-Draft2024[[#This Row],[Net Keeper Count]]</f>
        <v>2024</v>
      </c>
      <c r="N191">
        <f>IF(Draft2024[[#This Row],[KEEPER]]="K",1+_xlfn.IFNA(INDEX(Draft2023[Net Keeper Count],MATCH(Draft2024[[#This Row],[PLAYER]],Draft2023[PLAYER],0)),0),0)</f>
        <v>0</v>
      </c>
    </row>
    <row r="192" spans="4:14" x14ac:dyDescent="0.25">
      <c r="D192" t="s">
        <v>1055</v>
      </c>
      <c r="E192" t="s">
        <v>1590</v>
      </c>
      <c r="F192" t="s">
        <v>1589</v>
      </c>
      <c r="G192" t="s">
        <v>62</v>
      </c>
      <c r="H192" t="s">
        <v>102</v>
      </c>
      <c r="I192">
        <v>5</v>
      </c>
      <c r="J192" t="s">
        <v>19</v>
      </c>
      <c r="K192" t="str">
        <f>IF(Draft2024[[#This Row],[KEEPER]]="K",_xlfn.IFNA(INDEX(Draft2023[Current Contract],MATCH(Draft2024[[#This Row],[sleeper_id]],Draft2023[sleeper_id],0)),"Undrafted"),"")</f>
        <v/>
      </c>
      <c r="L192" t="str">
        <f>IF(Draft2024[[#This Row],[KEEPER]]="K",Draft2024[[#This Row],[Last Contract]],IF(ISNA(VLOOKUP(Draft2024[[#This Row],[sleeper_id]],Rookies2024[player_id],1,FALSE)),"Auction","Rookie"))</f>
        <v>Rookie</v>
      </c>
      <c r="M192">
        <f>2024-Draft2024[[#This Row],[Net Keeper Count]]</f>
        <v>2024</v>
      </c>
      <c r="N192">
        <f>IF(Draft2024[[#This Row],[KEEPER]]="K",1+_xlfn.IFNA(INDEX(Draft2023[Net Keeper Count],MATCH(Draft2024[[#This Row],[PLAYER]],Draft2023[PLAYER],0)),0),0)</f>
        <v>0</v>
      </c>
    </row>
    <row r="193" spans="4:14" x14ac:dyDescent="0.25">
      <c r="D193" t="s">
        <v>1060</v>
      </c>
      <c r="E193" t="s">
        <v>5213</v>
      </c>
      <c r="F193" t="s">
        <v>5214</v>
      </c>
      <c r="G193" t="s">
        <v>2246</v>
      </c>
      <c r="H193" t="s">
        <v>64</v>
      </c>
      <c r="I193">
        <v>8</v>
      </c>
      <c r="K193" t="str">
        <f>IF(Draft2024[[#This Row],[KEEPER]]="K",_xlfn.IFNA(INDEX(Draft2023[Current Contract],MATCH(Draft2024[[#This Row],[sleeper_id]],Draft2023[sleeper_id],0)),"Undrafted"),"")</f>
        <v/>
      </c>
      <c r="L193" t="str">
        <f>IF(Draft2024[[#This Row],[KEEPER]]="K",Draft2024[[#This Row],[Last Contract]],IF(ISNA(VLOOKUP(Draft2024[[#This Row],[sleeper_id]],Rookies2024[player_id],1,FALSE)),"Auction","Rookie"))</f>
        <v>Auction</v>
      </c>
      <c r="M193">
        <f>2024-Draft2024[[#This Row],[Net Keeper Count]]</f>
        <v>2024</v>
      </c>
      <c r="N193">
        <f>IF(Draft2024[[#This Row],[KEEPER]]="K",1+_xlfn.IFNA(INDEX(Draft2023[Net Keeper Count],MATCH(Draft2024[[#This Row],[PLAYER]],Draft2023[PLAYER],0)),0),0)</f>
        <v>0</v>
      </c>
    </row>
    <row r="194" spans="4:14" x14ac:dyDescent="0.25">
      <c r="D194" t="s">
        <v>1035</v>
      </c>
      <c r="E194" t="s">
        <v>162</v>
      </c>
      <c r="F194" t="s">
        <v>5186</v>
      </c>
      <c r="G194" t="s">
        <v>2228</v>
      </c>
      <c r="H194" t="s">
        <v>102</v>
      </c>
      <c r="I194">
        <v>1</v>
      </c>
      <c r="K194" t="str">
        <f>IF(Draft2024[[#This Row],[KEEPER]]="K",_xlfn.IFNA(INDEX(Draft2023[Current Contract],MATCH(Draft2024[[#This Row],[sleeper_id]],Draft2023[sleeper_id],0)),"Undrafted"),"")</f>
        <v/>
      </c>
      <c r="L194" t="str">
        <f>IF(Draft2024[[#This Row],[KEEPER]]="K",Draft2024[[#This Row],[Last Contract]],IF(ISNA(VLOOKUP(Draft2024[[#This Row],[sleeper_id]],Rookies2024[player_id],1,FALSE)),"Auction","Rookie"))</f>
        <v>Auction</v>
      </c>
      <c r="M194">
        <f>2024-Draft2024[[#This Row],[Net Keeper Count]]</f>
        <v>2024</v>
      </c>
      <c r="N194">
        <f>IF(Draft2024[[#This Row],[KEEPER]]="K",1+_xlfn.IFNA(INDEX(Draft2023[Net Keeper Count],MATCH(Draft2024[[#This Row],[PLAYER]],Draft2023[PLAYER],0)),0),0)</f>
        <v>0</v>
      </c>
    </row>
    <row r="195" spans="4:14" x14ac:dyDescent="0.25">
      <c r="D195" t="s">
        <v>1052</v>
      </c>
      <c r="E195" t="s">
        <v>2114</v>
      </c>
      <c r="F195" t="s">
        <v>2585</v>
      </c>
      <c r="G195" t="s">
        <v>2221</v>
      </c>
      <c r="H195" t="s">
        <v>64</v>
      </c>
      <c r="I195">
        <v>1</v>
      </c>
      <c r="K195" t="str">
        <f>IF(Draft2024[[#This Row],[KEEPER]]="K",_xlfn.IFNA(INDEX(Draft2023[Current Contract],MATCH(Draft2024[[#This Row],[sleeper_id]],Draft2023[sleeper_id],0)),"Undrafted"),"")</f>
        <v/>
      </c>
      <c r="L195" t="str">
        <f>IF(Draft2024[[#This Row],[KEEPER]]="K",Draft2024[[#This Row],[Last Contract]],IF(ISNA(VLOOKUP(Draft2024[[#This Row],[sleeper_id]],Rookies2024[player_id],1,FALSE)),"Auction","Rookie"))</f>
        <v>Auction</v>
      </c>
      <c r="M195">
        <f>2024-Draft2024[[#This Row],[Net Keeper Count]]</f>
        <v>2024</v>
      </c>
      <c r="N195">
        <f>IF(Draft2024[[#This Row],[KEEPER]]="K",1+_xlfn.IFNA(INDEX(Draft2023[Net Keeper Count],MATCH(Draft2024[[#This Row],[PLAYER]],Draft2023[PLAYER],0)),0),0)</f>
        <v>0</v>
      </c>
    </row>
    <row r="196" spans="4:14" x14ac:dyDescent="0.25">
      <c r="D196" t="s">
        <v>1038</v>
      </c>
      <c r="E196" t="s">
        <v>289</v>
      </c>
      <c r="F196" t="s">
        <v>5252</v>
      </c>
      <c r="G196" t="s">
        <v>2233</v>
      </c>
      <c r="H196" t="s">
        <v>102</v>
      </c>
      <c r="I196">
        <v>2</v>
      </c>
      <c r="K196" t="str">
        <f>IF(Draft2024[[#This Row],[KEEPER]]="K",_xlfn.IFNA(INDEX(Draft2023[Current Contract],MATCH(Draft2024[[#This Row],[sleeper_id]],Draft2023[sleeper_id],0)),"Undrafted"),"")</f>
        <v/>
      </c>
      <c r="L196" t="str">
        <f>IF(Draft2024[[#This Row],[KEEPER]]="K",Draft2024[[#This Row],[Last Contract]],IF(ISNA(VLOOKUP(Draft2024[[#This Row],[sleeper_id]],Rookies2024[player_id],1,FALSE)),"Auction","Rookie"))</f>
        <v>Auction</v>
      </c>
      <c r="M196">
        <f>2024-Draft2024[[#This Row],[Net Keeper Count]]</f>
        <v>2024</v>
      </c>
      <c r="N196">
        <f>IF(Draft2024[[#This Row],[KEEPER]]="K",1+_xlfn.IFNA(INDEX(Draft2023[Net Keeper Count],MATCH(Draft2024[[#This Row],[PLAYER]],Draft2023[PLAYER],0)),0),0)</f>
        <v>0</v>
      </c>
    </row>
    <row r="197" spans="4:14" x14ac:dyDescent="0.25">
      <c r="D197" t="s">
        <v>1041</v>
      </c>
      <c r="E197" t="s">
        <v>61</v>
      </c>
      <c r="F197" t="s">
        <v>2566</v>
      </c>
      <c r="G197" t="s">
        <v>62</v>
      </c>
      <c r="H197" t="s">
        <v>29</v>
      </c>
      <c r="I197">
        <v>36</v>
      </c>
      <c r="J197" t="s">
        <v>31</v>
      </c>
      <c r="K197" t="str">
        <f>IF(Draft2024[[#This Row],[KEEPER]]="K",_xlfn.IFNA(INDEX(Draft2023[Current Contract],MATCH(Draft2024[[#This Row],[sleeper_id]],Draft2023[sleeper_id],0)),"Undrafted"),"")</f>
        <v>Rookie</v>
      </c>
      <c r="L197" s="1" t="s">
        <v>6067</v>
      </c>
      <c r="M197" s="1">
        <v>2024</v>
      </c>
      <c r="N197" s="1">
        <v>0</v>
      </c>
    </row>
    <row r="198" spans="4:14" x14ac:dyDescent="0.25">
      <c r="D198" t="s">
        <v>1057</v>
      </c>
      <c r="E198" t="s">
        <v>1204</v>
      </c>
      <c r="F198" t="s">
        <v>1203</v>
      </c>
      <c r="G198" t="s">
        <v>2233</v>
      </c>
      <c r="H198" t="s">
        <v>126</v>
      </c>
      <c r="I198">
        <v>1</v>
      </c>
      <c r="K198" t="str">
        <f>IF(Draft2024[[#This Row],[KEEPER]]="K",_xlfn.IFNA(INDEX(Draft2023[Current Contract],MATCH(Draft2024[[#This Row],[sleeper_id]],Draft2023[sleeper_id],0)),"Undrafted"),"")</f>
        <v/>
      </c>
      <c r="L198" t="str">
        <f>IF(Draft2024[[#This Row],[KEEPER]]="K",Draft2024[[#This Row],[Last Contract]],IF(ISNA(VLOOKUP(Draft2024[[#This Row],[sleeper_id]],Rookies2024[player_id],1,FALSE)),"Auction","Rookie"))</f>
        <v>Auction</v>
      </c>
      <c r="M198">
        <f>2024-Draft2024[[#This Row],[Net Keeper Count]]</f>
        <v>2024</v>
      </c>
      <c r="N198">
        <f>IF(Draft2024[[#This Row],[KEEPER]]="K",1+_xlfn.IFNA(INDEX(Draft2023[Net Keeper Count],MATCH(Draft2024[[#This Row],[PLAYER]],Draft2023[PLAYER],0)),0),0)</f>
        <v>0</v>
      </c>
    </row>
    <row r="199" spans="4:14" x14ac:dyDescent="0.25">
      <c r="D199" t="s">
        <v>1043</v>
      </c>
      <c r="E199" t="s">
        <v>1218</v>
      </c>
      <c r="F199" t="s">
        <v>1217</v>
      </c>
      <c r="G199" t="s">
        <v>2228</v>
      </c>
      <c r="H199" t="s">
        <v>102</v>
      </c>
      <c r="I199">
        <v>1</v>
      </c>
      <c r="K199" t="str">
        <f>IF(Draft2024[[#This Row],[KEEPER]]="K",_xlfn.IFNA(INDEX(Draft2023[Current Contract],MATCH(Draft2024[[#This Row],[sleeper_id]],Draft2023[sleeper_id],0)),"Undrafted"),"")</f>
        <v/>
      </c>
      <c r="L199" t="str">
        <f>IF(Draft2024[[#This Row],[KEEPER]]="K",Draft2024[[#This Row],[Last Contract]],IF(ISNA(VLOOKUP(Draft2024[[#This Row],[sleeper_id]],Rookies2024[player_id],1,FALSE)),"Auction","Rookie"))</f>
        <v>Auction</v>
      </c>
      <c r="M199">
        <f>2024-Draft2024[[#This Row],[Net Keeper Count]]</f>
        <v>2024</v>
      </c>
      <c r="N199">
        <f>IF(Draft2024[[#This Row],[KEEPER]]="K",1+_xlfn.IFNA(INDEX(Draft2023[Net Keeper Count],MATCH(Draft2024[[#This Row],[PLAYER]],Draft2023[PLAYER],0)),0),0)</f>
        <v>0</v>
      </c>
    </row>
    <row r="200" spans="4:14" x14ac:dyDescent="0.25">
      <c r="D200" t="s">
        <v>1043</v>
      </c>
      <c r="E200" t="s">
        <v>122</v>
      </c>
      <c r="F200" t="s">
        <v>1202</v>
      </c>
      <c r="G200" t="s">
        <v>2217</v>
      </c>
      <c r="H200" t="s">
        <v>102</v>
      </c>
      <c r="I200">
        <v>37</v>
      </c>
      <c r="K200" t="str">
        <f>IF(Draft2024[[#This Row],[KEEPER]]="K",_xlfn.IFNA(INDEX(Draft2023[Current Contract],MATCH(Draft2024[[#This Row],[sleeper_id]],Draft2023[sleeper_id],0)),"Undrafted"),"")</f>
        <v/>
      </c>
      <c r="L200" t="str">
        <f>IF(Draft2024[[#This Row],[KEEPER]]="K",Draft2024[[#This Row],[Last Contract]],IF(ISNA(VLOOKUP(Draft2024[[#This Row],[sleeper_id]],Rookies2024[player_id],1,FALSE)),"Auction","Rookie"))</f>
        <v>Auction</v>
      </c>
      <c r="M200">
        <f>2024-Draft2024[[#This Row],[Net Keeper Count]]</f>
        <v>2024</v>
      </c>
      <c r="N200">
        <f>IF(Draft2024[[#This Row],[KEEPER]]="K",1+_xlfn.IFNA(INDEX(Draft2023[Net Keeper Count],MATCH(Draft2024[[#This Row],[PLAYER]],Draft2023[PLAYER],0)),0),0)</f>
        <v>0</v>
      </c>
    </row>
    <row r="201" spans="4:14" x14ac:dyDescent="0.25">
      <c r="D201" t="s">
        <v>1043</v>
      </c>
      <c r="E201" t="s">
        <v>331</v>
      </c>
      <c r="F201" t="s">
        <v>2621</v>
      </c>
      <c r="G201" t="s">
        <v>2251</v>
      </c>
      <c r="H201" t="s">
        <v>64</v>
      </c>
      <c r="I201">
        <v>36</v>
      </c>
      <c r="J201" t="s">
        <v>31</v>
      </c>
      <c r="K201" t="str">
        <f>IF(Draft2024[[#This Row],[KEEPER]]="K",_xlfn.IFNA(INDEX(Draft2023[Current Contract],MATCH(Draft2024[[#This Row],[sleeper_id]],Draft2023[sleeper_id],0)),"Undrafted"),"")</f>
        <v>Auction</v>
      </c>
      <c r="L201" s="1" t="s">
        <v>6067</v>
      </c>
      <c r="M201" s="1">
        <v>2024</v>
      </c>
      <c r="N201" s="1">
        <v>0</v>
      </c>
    </row>
    <row r="202" spans="4:14" x14ac:dyDescent="0.25">
      <c r="D202" t="s">
        <v>1055</v>
      </c>
      <c r="E202" t="s">
        <v>57</v>
      </c>
      <c r="F202" t="s">
        <v>1120</v>
      </c>
      <c r="G202" t="s">
        <v>2244</v>
      </c>
      <c r="H202" t="s">
        <v>29</v>
      </c>
      <c r="I202">
        <v>1</v>
      </c>
      <c r="K202" t="str">
        <f>IF(Draft2024[[#This Row],[KEEPER]]="K",_xlfn.IFNA(INDEX(Draft2023[Current Contract],MATCH(Draft2024[[#This Row],[sleeper_id]],Draft2023[sleeper_id],0)),"Undrafted"),"")</f>
        <v/>
      </c>
      <c r="L202" t="str">
        <f>IF(Draft2024[[#This Row],[KEEPER]]="K",Draft2024[[#This Row],[Last Contract]],IF(ISNA(VLOOKUP(Draft2024[[#This Row],[sleeper_id]],Rookies2024[player_id],1,FALSE)),"Auction","Rookie"))</f>
        <v>Auction</v>
      </c>
      <c r="M202">
        <f>2024-Draft2024[[#This Row],[Net Keeper Count]]</f>
        <v>2024</v>
      </c>
      <c r="N202">
        <f>IF(Draft2024[[#This Row],[KEEPER]]="K",1+_xlfn.IFNA(INDEX(Draft2023[Net Keeper Count],MATCH(Draft2024[[#This Row],[PLAYER]],Draft2023[PLAYER],0)),0),0)</f>
        <v>0</v>
      </c>
    </row>
    <row r="203" spans="4:14" x14ac:dyDescent="0.25">
      <c r="D203" t="s">
        <v>1049</v>
      </c>
      <c r="E203" t="s">
        <v>1369</v>
      </c>
      <c r="F203" t="s">
        <v>1368</v>
      </c>
      <c r="G203" t="s">
        <v>70</v>
      </c>
      <c r="H203" t="s">
        <v>29</v>
      </c>
      <c r="I203">
        <v>8</v>
      </c>
      <c r="K203" t="str">
        <f>IF(Draft2024[[#This Row],[KEEPER]]="K",_xlfn.IFNA(INDEX(Draft2023[Current Contract],MATCH(Draft2024[[#This Row],[sleeper_id]],Draft2023[sleeper_id],0)),"Undrafted"),"")</f>
        <v/>
      </c>
      <c r="L203" t="str">
        <f>IF(Draft2024[[#This Row],[KEEPER]]="K",Draft2024[[#This Row],[Last Contract]],IF(ISNA(VLOOKUP(Draft2024[[#This Row],[sleeper_id]],Rookies2024[player_id],1,FALSE)),"Auction","Rookie"))</f>
        <v>Auction</v>
      </c>
      <c r="M203">
        <f>2024-Draft2024[[#This Row],[Net Keeper Count]]</f>
        <v>2024</v>
      </c>
      <c r="N203">
        <f>IF(Draft2024[[#This Row],[KEEPER]]="K",1+_xlfn.IFNA(INDEX(Draft2023[Net Keeper Count],MATCH(Draft2024[[#This Row],[PLAYER]],Draft2023[PLAYER],0)),0),0)</f>
        <v>0</v>
      </c>
    </row>
    <row r="204" spans="4:14" x14ac:dyDescent="0.25">
      <c r="D204" t="s">
        <v>1057</v>
      </c>
      <c r="E204" t="s">
        <v>1414</v>
      </c>
      <c r="F204" t="s">
        <v>1413</v>
      </c>
      <c r="G204" t="s">
        <v>2217</v>
      </c>
      <c r="H204" t="s">
        <v>102</v>
      </c>
      <c r="I204">
        <v>7</v>
      </c>
      <c r="K204" t="str">
        <f>IF(Draft2024[[#This Row],[KEEPER]]="K",_xlfn.IFNA(INDEX(Draft2023[Current Contract],MATCH(Draft2024[[#This Row],[sleeper_id]],Draft2023[sleeper_id],0)),"Undrafted"),"")</f>
        <v/>
      </c>
      <c r="L204" t="str">
        <f>IF(Draft2024[[#This Row],[KEEPER]]="K",Draft2024[[#This Row],[Last Contract]],IF(ISNA(VLOOKUP(Draft2024[[#This Row],[sleeper_id]],Rookies2024[player_id],1,FALSE)),"Auction","Rookie"))</f>
        <v>Auction</v>
      </c>
      <c r="M204">
        <f>2024-Draft2024[[#This Row],[Net Keeper Count]]</f>
        <v>2024</v>
      </c>
      <c r="N204">
        <f>IF(Draft2024[[#This Row],[KEEPER]]="K",1+_xlfn.IFNA(INDEX(Draft2023[Net Keeper Count],MATCH(Draft2024[[#This Row],[PLAYER]],Draft2023[PLAYER],0)),0),0)</f>
        <v>0</v>
      </c>
    </row>
    <row r="205" spans="4:14" x14ac:dyDescent="0.25">
      <c r="D205" t="s">
        <v>1057</v>
      </c>
      <c r="E205" t="s">
        <v>202</v>
      </c>
      <c r="F205" t="s">
        <v>5183</v>
      </c>
      <c r="G205" t="s">
        <v>2268</v>
      </c>
      <c r="H205" t="s">
        <v>64</v>
      </c>
      <c r="I205">
        <v>13</v>
      </c>
      <c r="J205" t="s">
        <v>31</v>
      </c>
      <c r="K205" t="str">
        <f>IF(Draft2024[[#This Row],[KEEPER]]="K",_xlfn.IFNA(INDEX(Draft2023[Current Contract],MATCH(Draft2024[[#This Row],[sleeper_id]],Draft2023[sleeper_id],0)),"Undrafted"),"")</f>
        <v>Auction</v>
      </c>
      <c r="L205" s="1" t="s">
        <v>6067</v>
      </c>
      <c r="M205" s="1">
        <v>2024</v>
      </c>
      <c r="N205" s="1">
        <v>0</v>
      </c>
    </row>
    <row r="206" spans="4:14" x14ac:dyDescent="0.25">
      <c r="D206" t="s">
        <v>1038</v>
      </c>
      <c r="E206" t="s">
        <v>1650</v>
      </c>
      <c r="F206" t="s">
        <v>5155</v>
      </c>
      <c r="G206" t="s">
        <v>2217</v>
      </c>
      <c r="H206" t="s">
        <v>64</v>
      </c>
      <c r="I206">
        <v>9</v>
      </c>
      <c r="K206" t="str">
        <f>IF(Draft2024[[#This Row],[KEEPER]]="K",_xlfn.IFNA(INDEX(Draft2023[Current Contract],MATCH(Draft2024[[#This Row],[sleeper_id]],Draft2023[sleeper_id],0)),"Undrafted"),"")</f>
        <v/>
      </c>
      <c r="L206" t="str">
        <f>IF(Draft2024[[#This Row],[KEEPER]]="K",Draft2024[[#This Row],[Last Contract]],IF(ISNA(VLOOKUP(Draft2024[[#This Row],[sleeper_id]],Rookies2024[player_id],1,FALSE)),"Auction","Rookie"))</f>
        <v>Auction</v>
      </c>
      <c r="M206">
        <f>2024-Draft2024[[#This Row],[Net Keeper Count]]</f>
        <v>2024</v>
      </c>
      <c r="N206">
        <f>IF(Draft2024[[#This Row],[KEEPER]]="K",1+_xlfn.IFNA(INDEX(Draft2023[Net Keeper Count],MATCH(Draft2024[[#This Row],[PLAYER]],Draft2023[PLAYER],0)),0),0)</f>
        <v>0</v>
      </c>
    </row>
    <row r="207" spans="4:14" x14ac:dyDescent="0.25">
      <c r="D207" t="s">
        <v>1060</v>
      </c>
      <c r="E207" t="s">
        <v>242</v>
      </c>
      <c r="F207" t="s">
        <v>5248</v>
      </c>
      <c r="G207" t="s">
        <v>2208</v>
      </c>
      <c r="H207" t="s">
        <v>64</v>
      </c>
      <c r="I207">
        <v>8</v>
      </c>
      <c r="K207" t="str">
        <f>IF(Draft2024[[#This Row],[KEEPER]]="K",_xlfn.IFNA(INDEX(Draft2023[Current Contract],MATCH(Draft2024[[#This Row],[sleeper_id]],Draft2023[sleeper_id],0)),"Undrafted"),"")</f>
        <v/>
      </c>
      <c r="L207" t="str">
        <f>IF(Draft2024[[#This Row],[KEEPER]]="K",Draft2024[[#This Row],[Last Contract]],IF(ISNA(VLOOKUP(Draft2024[[#This Row],[sleeper_id]],Rookies2024[player_id],1,FALSE)),"Auction","Rookie"))</f>
        <v>Auction</v>
      </c>
      <c r="M207">
        <f>2024-Draft2024[[#This Row],[Net Keeper Count]]</f>
        <v>2024</v>
      </c>
      <c r="N207">
        <f>IF(Draft2024[[#This Row],[KEEPER]]="K",1+_xlfn.IFNA(INDEX(Draft2023[Net Keeper Count],MATCH(Draft2024[[#This Row],[PLAYER]],Draft2023[PLAYER],0)),0),0)</f>
        <v>0</v>
      </c>
    </row>
    <row r="208" spans="4:14" x14ac:dyDescent="0.25">
      <c r="D208" t="s">
        <v>1038</v>
      </c>
      <c r="E208" t="s">
        <v>129</v>
      </c>
      <c r="F208" t="s">
        <v>1312</v>
      </c>
      <c r="G208" t="s">
        <v>2221</v>
      </c>
      <c r="H208" t="s">
        <v>64</v>
      </c>
      <c r="I208">
        <v>46</v>
      </c>
      <c r="J208" t="s">
        <v>31</v>
      </c>
      <c r="K208" t="str">
        <f>IF(Draft2024[[#This Row],[KEEPER]]="K",_xlfn.IFNA(INDEX(Draft2023[Current Contract],MATCH(Draft2024[[#This Row],[sleeper_id]],Draft2023[sleeper_id],0)),"Undrafted"),"")</f>
        <v>Auction</v>
      </c>
      <c r="L208" s="1" t="s">
        <v>6067</v>
      </c>
      <c r="M208" s="1">
        <v>2024</v>
      </c>
      <c r="N208" s="1">
        <v>0</v>
      </c>
    </row>
    <row r="209" spans="4:14" x14ac:dyDescent="0.25">
      <c r="D209" t="s">
        <v>1055</v>
      </c>
      <c r="E209" t="s">
        <v>119</v>
      </c>
      <c r="F209" t="s">
        <v>2560</v>
      </c>
      <c r="G209" t="s">
        <v>68</v>
      </c>
      <c r="H209" t="s">
        <v>64</v>
      </c>
      <c r="I209">
        <v>120</v>
      </c>
      <c r="K209" t="str">
        <f>IF(Draft2024[[#This Row],[KEEPER]]="K",_xlfn.IFNA(INDEX(Draft2023[Current Contract],MATCH(Draft2024[[#This Row],[sleeper_id]],Draft2023[sleeper_id],0)),"Undrafted"),"")</f>
        <v/>
      </c>
      <c r="L209" t="str">
        <f>IF(Draft2024[[#This Row],[KEEPER]]="K",Draft2024[[#This Row],[Last Contract]],IF(ISNA(VLOOKUP(Draft2024[[#This Row],[sleeper_id]],Rookies2024[player_id],1,FALSE)),"Auction","Rookie"))</f>
        <v>Auction</v>
      </c>
      <c r="M209">
        <f>2024-Draft2024[[#This Row],[Net Keeper Count]]</f>
        <v>2024</v>
      </c>
      <c r="N209">
        <f>IF(Draft2024[[#This Row],[KEEPER]]="K",1+_xlfn.IFNA(INDEX(Draft2023[Net Keeper Count],MATCH(Draft2024[[#This Row],[PLAYER]],Draft2023[PLAYER],0)),0),0)</f>
        <v>0</v>
      </c>
    </row>
    <row r="210" spans="4:14" x14ac:dyDescent="0.25">
      <c r="D210" t="s">
        <v>1038</v>
      </c>
      <c r="E210" t="s">
        <v>144</v>
      </c>
      <c r="F210" t="s">
        <v>5145</v>
      </c>
      <c r="G210" t="s">
        <v>2268</v>
      </c>
      <c r="H210" t="s">
        <v>102</v>
      </c>
      <c r="I210">
        <v>10</v>
      </c>
      <c r="J210" t="s">
        <v>31</v>
      </c>
      <c r="K210" t="str">
        <f>IF(Draft2024[[#This Row],[KEEPER]]="K",_xlfn.IFNA(INDEX(Draft2023[Current Contract],MATCH(Draft2024[[#This Row],[sleeper_id]],Draft2023[sleeper_id],0)),"Undrafted"),"")</f>
        <v>Auction</v>
      </c>
      <c r="L210" s="1" t="s">
        <v>6067</v>
      </c>
      <c r="M210" s="1">
        <v>2024</v>
      </c>
      <c r="N210" s="1">
        <v>0</v>
      </c>
    </row>
    <row r="211" spans="4:14" x14ac:dyDescent="0.25">
      <c r="D211" t="s">
        <v>1043</v>
      </c>
      <c r="E211" t="s">
        <v>1235</v>
      </c>
      <c r="F211" t="s">
        <v>1234</v>
      </c>
      <c r="G211" t="s">
        <v>2241</v>
      </c>
      <c r="H211" t="s">
        <v>64</v>
      </c>
      <c r="I211">
        <v>26</v>
      </c>
      <c r="J211" t="s">
        <v>31</v>
      </c>
      <c r="K211" t="str">
        <f>IF(Draft2024[[#This Row],[KEEPER]]="K",_xlfn.IFNA(INDEX(Draft2023[Current Contract],MATCH(Draft2024[[#This Row],[sleeper_id]],Draft2023[sleeper_id],0)),"Undrafted"),"")</f>
        <v>Rookie</v>
      </c>
      <c r="L211" s="1" t="s">
        <v>6067</v>
      </c>
      <c r="M211" s="1">
        <v>2024</v>
      </c>
      <c r="N211" s="1">
        <v>0</v>
      </c>
    </row>
    <row r="212" spans="4:14" x14ac:dyDescent="0.25">
      <c r="D212" t="s">
        <v>1046</v>
      </c>
      <c r="E212" t="s">
        <v>187</v>
      </c>
      <c r="F212" t="s">
        <v>1259</v>
      </c>
      <c r="G212" t="s">
        <v>2322</v>
      </c>
      <c r="H212" t="s">
        <v>126</v>
      </c>
      <c r="I212">
        <v>24</v>
      </c>
      <c r="K212" t="str">
        <f>IF(Draft2024[[#This Row],[KEEPER]]="K",_xlfn.IFNA(INDEX(Draft2023[Current Contract],MATCH(Draft2024[[#This Row],[sleeper_id]],Draft2023[sleeper_id],0)),"Undrafted"),"")</f>
        <v/>
      </c>
      <c r="L212" t="str">
        <f>IF(Draft2024[[#This Row],[KEEPER]]="K",Draft2024[[#This Row],[Last Contract]],IF(ISNA(VLOOKUP(Draft2024[[#This Row],[sleeper_id]],Rookies2024[player_id],1,FALSE)),"Auction","Rookie"))</f>
        <v>Auction</v>
      </c>
      <c r="M212">
        <f>2024-Draft2024[[#This Row],[Net Keeper Count]]</f>
        <v>2024</v>
      </c>
      <c r="N212">
        <f>IF(Draft2024[[#This Row],[KEEPER]]="K",1+_xlfn.IFNA(INDEX(Draft2023[Net Keeper Count],MATCH(Draft2024[[#This Row],[PLAYER]],Draft2023[PLAYER],0)),0),0)</f>
        <v>0</v>
      </c>
    </row>
    <row r="213" spans="4:14" x14ac:dyDescent="0.25">
      <c r="D213" t="s">
        <v>1060</v>
      </c>
      <c r="E213" t="s">
        <v>1745</v>
      </c>
      <c r="F213" t="s">
        <v>5156</v>
      </c>
      <c r="G213" t="s">
        <v>34</v>
      </c>
      <c r="H213" t="s">
        <v>64</v>
      </c>
      <c r="I213">
        <v>7</v>
      </c>
      <c r="K213" t="str">
        <f>IF(Draft2024[[#This Row],[KEEPER]]="K",_xlfn.IFNA(INDEX(Draft2023[Current Contract],MATCH(Draft2024[[#This Row],[sleeper_id]],Draft2023[sleeper_id],0)),"Undrafted"),"")</f>
        <v/>
      </c>
      <c r="L213" t="str">
        <f>IF(Draft2024[[#This Row],[KEEPER]]="K",Draft2024[[#This Row],[Last Contract]],IF(ISNA(VLOOKUP(Draft2024[[#This Row],[sleeper_id]],Rookies2024[player_id],1,FALSE)),"Auction","Rookie"))</f>
        <v>Auction</v>
      </c>
      <c r="M213">
        <f>2024-Draft2024[[#This Row],[Net Keeper Count]]</f>
        <v>2024</v>
      </c>
      <c r="N213">
        <f>IF(Draft2024[[#This Row],[KEEPER]]="K",1+_xlfn.IFNA(INDEX(Draft2023[Net Keeper Count],MATCH(Draft2024[[#This Row],[PLAYER]],Draft2023[PLAYER],0)),0),0)</f>
        <v>0</v>
      </c>
    </row>
    <row r="214" spans="4:14" x14ac:dyDescent="0.25">
      <c r="D214" t="s">
        <v>1049</v>
      </c>
      <c r="E214" t="s">
        <v>336</v>
      </c>
      <c r="F214" t="s">
        <v>1463</v>
      </c>
      <c r="G214" t="s">
        <v>2311</v>
      </c>
      <c r="H214" t="s">
        <v>126</v>
      </c>
      <c r="I214">
        <v>10</v>
      </c>
      <c r="K214" t="str">
        <f>IF(Draft2024[[#This Row],[KEEPER]]="K",_xlfn.IFNA(INDEX(Draft2023[Current Contract],MATCH(Draft2024[[#This Row],[sleeper_id]],Draft2023[sleeper_id],0)),"Undrafted"),"")</f>
        <v/>
      </c>
      <c r="L214" t="str">
        <f>IF(Draft2024[[#This Row],[KEEPER]]="K",Draft2024[[#This Row],[Last Contract]],IF(ISNA(VLOOKUP(Draft2024[[#This Row],[sleeper_id]],Rookies2024[player_id],1,FALSE)),"Auction","Rookie"))</f>
        <v>Auction</v>
      </c>
      <c r="M214">
        <f>2024-Draft2024[[#This Row],[Net Keeper Count]]</f>
        <v>2024</v>
      </c>
      <c r="N214">
        <f>IF(Draft2024[[#This Row],[KEEPER]]="K",1+_xlfn.IFNA(INDEX(Draft2023[Net Keeper Count],MATCH(Draft2024[[#This Row],[PLAYER]],Draft2023[PLAYER],0)),0),0)</f>
        <v>0</v>
      </c>
    </row>
    <row r="215" spans="4:14" x14ac:dyDescent="0.25">
      <c r="D215" t="s">
        <v>1052</v>
      </c>
      <c r="E215" t="s">
        <v>465</v>
      </c>
      <c r="F215" t="s">
        <v>2753</v>
      </c>
      <c r="G215" t="s">
        <v>159</v>
      </c>
      <c r="H215" t="s">
        <v>126</v>
      </c>
      <c r="I215">
        <v>1</v>
      </c>
      <c r="K215" t="str">
        <f>IF(Draft2024[[#This Row],[KEEPER]]="K",_xlfn.IFNA(INDEX(Draft2023[Current Contract],MATCH(Draft2024[[#This Row],[sleeper_id]],Draft2023[sleeper_id],0)),"Undrafted"),"")</f>
        <v/>
      </c>
      <c r="L215" t="str">
        <f>IF(Draft2024[[#This Row],[KEEPER]]="K",Draft2024[[#This Row],[Last Contract]],IF(ISNA(VLOOKUP(Draft2024[[#This Row],[sleeper_id]],Rookies2024[player_id],1,FALSE)),"Auction","Rookie"))</f>
        <v>Auction</v>
      </c>
      <c r="M215">
        <f>2024-Draft2024[[#This Row],[Net Keeper Count]]</f>
        <v>2024</v>
      </c>
      <c r="N215">
        <f>IF(Draft2024[[#This Row],[KEEPER]]="K",1+_xlfn.IFNA(INDEX(Draft2023[Net Keeper Count],MATCH(Draft2024[[#This Row],[PLAYER]],Draft2023[PLAYER],0)),0),0)</f>
        <v>0</v>
      </c>
    </row>
    <row r="216" spans="4:14" x14ac:dyDescent="0.25">
      <c r="D216" t="s">
        <v>1055</v>
      </c>
      <c r="E216" t="s">
        <v>1584</v>
      </c>
      <c r="F216" t="s">
        <v>1583</v>
      </c>
      <c r="G216" t="s">
        <v>2244</v>
      </c>
      <c r="H216" t="s">
        <v>29</v>
      </c>
      <c r="I216">
        <v>1</v>
      </c>
      <c r="K216" t="str">
        <f>IF(Draft2024[[#This Row],[KEEPER]]="K",_xlfn.IFNA(INDEX(Draft2023[Current Contract],MATCH(Draft2024[[#This Row],[sleeper_id]],Draft2023[sleeper_id],0)),"Undrafted"),"")</f>
        <v/>
      </c>
      <c r="L216" t="str">
        <f>IF(Draft2024[[#This Row],[KEEPER]]="K",Draft2024[[#This Row],[Last Contract]],IF(ISNA(VLOOKUP(Draft2024[[#This Row],[sleeper_id]],Rookies2024[player_id],1,FALSE)),"Auction","Rookie"))</f>
        <v>Rookie</v>
      </c>
      <c r="M216">
        <f>2024-Draft2024[[#This Row],[Net Keeper Count]]</f>
        <v>2024</v>
      </c>
      <c r="N216">
        <f>IF(Draft2024[[#This Row],[KEEPER]]="K",1+_xlfn.IFNA(INDEX(Draft2023[Net Keeper Count],MATCH(Draft2024[[#This Row],[PLAYER]],Draft2023[PLAYER],0)),0),0)</f>
        <v>0</v>
      </c>
    </row>
    <row r="217" spans="4:14" x14ac:dyDescent="0.25">
      <c r="D217" t="s">
        <v>1043</v>
      </c>
      <c r="E217" t="s">
        <v>277</v>
      </c>
      <c r="F217" t="s">
        <v>1226</v>
      </c>
      <c r="G217" t="s">
        <v>2231</v>
      </c>
      <c r="H217" t="s">
        <v>126</v>
      </c>
      <c r="I217">
        <v>1</v>
      </c>
      <c r="K217" t="str">
        <f>IF(Draft2024[[#This Row],[KEEPER]]="K",_xlfn.IFNA(INDEX(Draft2023[Current Contract],MATCH(Draft2024[[#This Row],[sleeper_id]],Draft2023[sleeper_id],0)),"Undrafted"),"")</f>
        <v/>
      </c>
      <c r="L217" t="str">
        <f>IF(Draft2024[[#This Row],[KEEPER]]="K",Draft2024[[#This Row],[Last Contract]],IF(ISNA(VLOOKUP(Draft2024[[#This Row],[sleeper_id]],Rookies2024[player_id],1,FALSE)),"Auction","Rookie"))</f>
        <v>Auction</v>
      </c>
      <c r="M217">
        <f>2024-Draft2024[[#This Row],[Net Keeper Count]]</f>
        <v>2024</v>
      </c>
      <c r="N217">
        <f>IF(Draft2024[[#This Row],[KEEPER]]="K",1+_xlfn.IFNA(INDEX(Draft2023[Net Keeper Count],MATCH(Draft2024[[#This Row],[PLAYER]],Draft2023[PLAYER],0)),0),0)</f>
        <v>0</v>
      </c>
    </row>
    <row r="218" spans="4:14" x14ac:dyDescent="0.25">
      <c r="D218" t="s">
        <v>1049</v>
      </c>
      <c r="E218" t="s">
        <v>26452</v>
      </c>
      <c r="F218" t="s">
        <v>1178</v>
      </c>
      <c r="G218" t="s">
        <v>62</v>
      </c>
      <c r="H218" t="s">
        <v>102</v>
      </c>
      <c r="I218">
        <v>16</v>
      </c>
      <c r="K218" t="str">
        <f>IF(Draft2024[[#This Row],[KEEPER]]="K",_xlfn.IFNA(INDEX(Draft2023[Current Contract],MATCH(Draft2024[[#This Row],[sleeper_id]],Draft2023[sleeper_id],0)),"Undrafted"),"")</f>
        <v/>
      </c>
      <c r="L218" t="str">
        <f>IF(Draft2024[[#This Row],[KEEPER]]="K",Draft2024[[#This Row],[Last Contract]],IF(ISNA(VLOOKUP(Draft2024[[#This Row],[sleeper_id]],Rookies2024[player_id],1,FALSE)),"Auction","Rookie"))</f>
        <v>Auction</v>
      </c>
      <c r="M218">
        <f>2024-Draft2024[[#This Row],[Net Keeper Count]]</f>
        <v>2024</v>
      </c>
      <c r="N218">
        <f>IF(Draft2024[[#This Row],[KEEPER]]="K",1+_xlfn.IFNA(INDEX(Draft2023[Net Keeper Count],MATCH(Draft2024[[#This Row],[PLAYER]],Draft2023[PLAYER],0)),0),0)</f>
        <v>0</v>
      </c>
    </row>
    <row r="219" spans="4:14" x14ac:dyDescent="0.25">
      <c r="D219" t="s">
        <v>1057</v>
      </c>
      <c r="E219" t="s">
        <v>1267</v>
      </c>
      <c r="F219" t="s">
        <v>1266</v>
      </c>
      <c r="G219" t="s">
        <v>2231</v>
      </c>
      <c r="H219" t="s">
        <v>29</v>
      </c>
      <c r="I219">
        <v>13</v>
      </c>
      <c r="K219" t="str">
        <f>IF(Draft2024[[#This Row],[KEEPER]]="K",_xlfn.IFNA(INDEX(Draft2023[Current Contract],MATCH(Draft2024[[#This Row],[sleeper_id]],Draft2023[sleeper_id],0)),"Undrafted"),"")</f>
        <v/>
      </c>
      <c r="L219" t="str">
        <f>IF(Draft2024[[#This Row],[KEEPER]]="K",Draft2024[[#This Row],[Last Contract]],IF(ISNA(VLOOKUP(Draft2024[[#This Row],[sleeper_id]],Rookies2024[player_id],1,FALSE)),"Auction","Rookie"))</f>
        <v>Auction</v>
      </c>
      <c r="M219">
        <f>2024-Draft2024[[#This Row],[Net Keeper Count]]</f>
        <v>2024</v>
      </c>
      <c r="N219">
        <f>IF(Draft2024[[#This Row],[KEEPER]]="K",1+_xlfn.IFNA(INDEX(Draft2023[Net Keeper Count],MATCH(Draft2024[[#This Row],[PLAYER]],Draft2023[PLAYER],0)),0),0)</f>
        <v>0</v>
      </c>
    </row>
    <row r="220" spans="4:14" x14ac:dyDescent="0.25">
      <c r="D220" t="s">
        <v>1057</v>
      </c>
      <c r="E220" t="s">
        <v>170</v>
      </c>
      <c r="F220" t="s">
        <v>1499</v>
      </c>
      <c r="G220" t="s">
        <v>72</v>
      </c>
      <c r="H220" t="s">
        <v>102</v>
      </c>
      <c r="I220">
        <v>45</v>
      </c>
      <c r="K220" t="str">
        <f>IF(Draft2024[[#This Row],[KEEPER]]="K",_xlfn.IFNA(INDEX(Draft2023[Current Contract],MATCH(Draft2024[[#This Row],[sleeper_id]],Draft2023[sleeper_id],0)),"Undrafted"),"")</f>
        <v/>
      </c>
      <c r="L220" t="str">
        <f>IF(Draft2024[[#This Row],[KEEPER]]="K",Draft2024[[#This Row],[Last Contract]],IF(ISNA(VLOOKUP(Draft2024[[#This Row],[sleeper_id]],Rookies2024[player_id],1,FALSE)),"Auction","Rookie"))</f>
        <v>Auction</v>
      </c>
      <c r="M220">
        <f>2024-Draft2024[[#This Row],[Net Keeper Count]]</f>
        <v>2024</v>
      </c>
      <c r="N220">
        <f>IF(Draft2024[[#This Row],[KEEPER]]="K",1+_xlfn.IFNA(INDEX(Draft2023[Net Keeper Count],MATCH(Draft2024[[#This Row],[PLAYER]],Draft2023[PLAYER],0)),0),0)</f>
        <v>0</v>
      </c>
    </row>
    <row r="221" spans="4:14" x14ac:dyDescent="0.25">
      <c r="D221" t="s">
        <v>1035</v>
      </c>
      <c r="E221" t="s">
        <v>1157</v>
      </c>
      <c r="F221" t="s">
        <v>1156</v>
      </c>
      <c r="G221" t="s">
        <v>2244</v>
      </c>
      <c r="H221" t="s">
        <v>102</v>
      </c>
      <c r="I221">
        <v>3</v>
      </c>
      <c r="K221" t="str">
        <f>IF(Draft2024[[#This Row],[KEEPER]]="K",_xlfn.IFNA(INDEX(Draft2023[Current Contract],MATCH(Draft2024[[#This Row],[sleeper_id]],Draft2023[sleeper_id],0)),"Undrafted"),"")</f>
        <v/>
      </c>
      <c r="L221" t="str">
        <f>IF(Draft2024[[#This Row],[KEEPER]]="K",Draft2024[[#This Row],[Last Contract]],IF(ISNA(VLOOKUP(Draft2024[[#This Row],[sleeper_id]],Rookies2024[player_id],1,FALSE)),"Auction","Rookie"))</f>
        <v>Auction</v>
      </c>
      <c r="M221">
        <f>2024-Draft2024[[#This Row],[Net Keeper Count]]</f>
        <v>2024</v>
      </c>
      <c r="N221">
        <f>IF(Draft2024[[#This Row],[KEEPER]]="K",1+_xlfn.IFNA(INDEX(Draft2023[Net Keeper Count],MATCH(Draft2024[[#This Row],[PLAYER]],Draft2023[PLAYER],0)),0),0)</f>
        <v>0</v>
      </c>
    </row>
    <row r="222" spans="4:14" x14ac:dyDescent="0.25">
      <c r="D222" t="s">
        <v>1035</v>
      </c>
      <c r="E222" t="s">
        <v>239</v>
      </c>
      <c r="F222" t="s">
        <v>1507</v>
      </c>
      <c r="G222" t="s">
        <v>68</v>
      </c>
      <c r="H222" t="s">
        <v>126</v>
      </c>
      <c r="I222">
        <v>23</v>
      </c>
      <c r="K222" t="str">
        <f>IF(Draft2024[[#This Row],[KEEPER]]="K",_xlfn.IFNA(INDEX(Draft2023[Current Contract],MATCH(Draft2024[[#This Row],[sleeper_id]],Draft2023[sleeper_id],0)),"Undrafted"),"")</f>
        <v/>
      </c>
      <c r="L222" t="str">
        <f>IF(Draft2024[[#This Row],[KEEPER]]="K",Draft2024[[#This Row],[Last Contract]],IF(ISNA(VLOOKUP(Draft2024[[#This Row],[sleeper_id]],Rookies2024[player_id],1,FALSE)),"Auction","Rookie"))</f>
        <v>Auction</v>
      </c>
      <c r="M222">
        <f>2024-Draft2024[[#This Row],[Net Keeper Count]]</f>
        <v>2024</v>
      </c>
      <c r="N222">
        <f>IF(Draft2024[[#This Row],[KEEPER]]="K",1+_xlfn.IFNA(INDEX(Draft2023[Net Keeper Count],MATCH(Draft2024[[#This Row],[PLAYER]],Draft2023[PLAYER],0)),0),0)</f>
        <v>0</v>
      </c>
    </row>
    <row r="223" spans="4:14" x14ac:dyDescent="0.25">
      <c r="D223" t="s">
        <v>1057</v>
      </c>
      <c r="E223" t="s">
        <v>114</v>
      </c>
      <c r="F223" t="s">
        <v>5180</v>
      </c>
      <c r="G223" t="s">
        <v>2229</v>
      </c>
      <c r="H223" t="s">
        <v>102</v>
      </c>
      <c r="I223">
        <v>16</v>
      </c>
      <c r="K223" t="str">
        <f>IF(Draft2024[[#This Row],[KEEPER]]="K",_xlfn.IFNA(INDEX(Draft2023[Current Contract],MATCH(Draft2024[[#This Row],[sleeper_id]],Draft2023[sleeper_id],0)),"Undrafted"),"")</f>
        <v/>
      </c>
      <c r="L223" t="str">
        <f>IF(Draft2024[[#This Row],[KEEPER]]="K",Draft2024[[#This Row],[Last Contract]],IF(ISNA(VLOOKUP(Draft2024[[#This Row],[sleeper_id]],Rookies2024[player_id],1,FALSE)),"Auction","Rookie"))</f>
        <v>Auction</v>
      </c>
      <c r="M223">
        <f>2024-Draft2024[[#This Row],[Net Keeper Count]]</f>
        <v>2024</v>
      </c>
      <c r="N223">
        <f>IF(Draft2024[[#This Row],[KEEPER]]="K",1+_xlfn.IFNA(INDEX(Draft2023[Net Keeper Count],MATCH(Draft2024[[#This Row],[PLAYER]],Draft2023[PLAYER],0)),0),0)</f>
        <v>0</v>
      </c>
    </row>
    <row r="224" spans="4:14" x14ac:dyDescent="0.25">
      <c r="D224" t="s">
        <v>1041</v>
      </c>
      <c r="E224" t="s">
        <v>962</v>
      </c>
      <c r="F224" t="s">
        <v>1288</v>
      </c>
      <c r="G224" t="s">
        <v>54</v>
      </c>
      <c r="H224" t="s">
        <v>126</v>
      </c>
      <c r="I224">
        <v>5</v>
      </c>
      <c r="K224" t="str">
        <f>IF(Draft2024[[#This Row],[KEEPER]]="K",_xlfn.IFNA(INDEX(Draft2023[Current Contract],MATCH(Draft2024[[#This Row],[sleeper_id]],Draft2023[sleeper_id],0)),"Undrafted"),"")</f>
        <v/>
      </c>
      <c r="L224" t="str">
        <f>IF(Draft2024[[#This Row],[KEEPER]]="K",Draft2024[[#This Row],[Last Contract]],IF(ISNA(VLOOKUP(Draft2024[[#This Row],[sleeper_id]],Rookies2024[player_id],1,FALSE)),"Auction","Rookie"))</f>
        <v>Auction</v>
      </c>
      <c r="M224">
        <f>2024-Draft2024[[#This Row],[Net Keeper Count]]</f>
        <v>2024</v>
      </c>
      <c r="N224">
        <f>IF(Draft2024[[#This Row],[KEEPER]]="K",1+_xlfn.IFNA(INDEX(Draft2023[Net Keeper Count],MATCH(Draft2024[[#This Row],[PLAYER]],Draft2023[PLAYER],0)),0),0)</f>
        <v>0</v>
      </c>
    </row>
    <row r="225" spans="4:14" x14ac:dyDescent="0.25">
      <c r="D225" t="s">
        <v>1060</v>
      </c>
      <c r="E225" t="s">
        <v>1658</v>
      </c>
      <c r="F225" t="s">
        <v>2691</v>
      </c>
      <c r="G225" t="s">
        <v>2219</v>
      </c>
      <c r="H225" t="s">
        <v>64</v>
      </c>
      <c r="I225">
        <v>1</v>
      </c>
      <c r="K225" t="str">
        <f>IF(Draft2024[[#This Row],[KEEPER]]="K",_xlfn.IFNA(INDEX(Draft2023[Current Contract],MATCH(Draft2024[[#This Row],[sleeper_id]],Draft2023[sleeper_id],0)),"Undrafted"),"")</f>
        <v/>
      </c>
      <c r="L225" t="str">
        <f>IF(Draft2024[[#This Row],[KEEPER]]="K",Draft2024[[#This Row],[Last Contract]],IF(ISNA(VLOOKUP(Draft2024[[#This Row],[sleeper_id]],Rookies2024[player_id],1,FALSE)),"Auction","Rookie"))</f>
        <v>Auction</v>
      </c>
      <c r="M225">
        <f>2024-Draft2024[[#This Row],[Net Keeper Count]]</f>
        <v>2024</v>
      </c>
      <c r="N225">
        <f>IF(Draft2024[[#This Row],[KEEPER]]="K",1+_xlfn.IFNA(INDEX(Draft2023[Net Keeper Count],MATCH(Draft2024[[#This Row],[PLAYER]],Draft2023[PLAYER],0)),0),0)</f>
        <v>0</v>
      </c>
    </row>
    <row r="226" spans="4:14" x14ac:dyDescent="0.25">
      <c r="D226" t="s">
        <v>1055</v>
      </c>
      <c r="E226" t="s">
        <v>1715</v>
      </c>
      <c r="F226" t="s">
        <v>5160</v>
      </c>
      <c r="G226" t="s">
        <v>2322</v>
      </c>
      <c r="H226" t="s">
        <v>102</v>
      </c>
      <c r="I226">
        <v>1</v>
      </c>
      <c r="K226" t="str">
        <f>IF(Draft2024[[#This Row],[KEEPER]]="K",_xlfn.IFNA(INDEX(Draft2023[Current Contract],MATCH(Draft2024[[#This Row],[sleeper_id]],Draft2023[sleeper_id],0)),"Undrafted"),"")</f>
        <v/>
      </c>
      <c r="L226" t="str">
        <f>IF(Draft2024[[#This Row],[KEEPER]]="K",Draft2024[[#This Row],[Last Contract]],IF(ISNA(VLOOKUP(Draft2024[[#This Row],[sleeper_id]],Rookies2024[player_id],1,FALSE)),"Auction","Rookie"))</f>
        <v>Auction</v>
      </c>
      <c r="M226">
        <f>2024-Draft2024[[#This Row],[Net Keeper Count]]</f>
        <v>2024</v>
      </c>
      <c r="N226">
        <f>IF(Draft2024[[#This Row],[KEEPER]]="K",1+_xlfn.IFNA(INDEX(Draft2023[Net Keeper Count],MATCH(Draft2024[[#This Row],[PLAYER]],Draft2023[PLAYER],0)),0),0)</f>
        <v>0</v>
      </c>
    </row>
    <row r="227" spans="4:14" x14ac:dyDescent="0.25">
      <c r="D227" t="s">
        <v>1060</v>
      </c>
      <c r="E227" t="s">
        <v>237</v>
      </c>
      <c r="F227" t="s">
        <v>1544</v>
      </c>
      <c r="G227" t="s">
        <v>2209</v>
      </c>
      <c r="H227" t="s">
        <v>64</v>
      </c>
      <c r="I227">
        <v>37</v>
      </c>
      <c r="K227" t="str">
        <f>IF(Draft2024[[#This Row],[KEEPER]]="K",_xlfn.IFNA(INDEX(Draft2023[Current Contract],MATCH(Draft2024[[#This Row],[sleeper_id]],Draft2023[sleeper_id],0)),"Undrafted"),"")</f>
        <v/>
      </c>
      <c r="L227" t="str">
        <f>IF(Draft2024[[#This Row],[KEEPER]]="K",Draft2024[[#This Row],[Last Contract]],IF(ISNA(VLOOKUP(Draft2024[[#This Row],[sleeper_id]],Rookies2024[player_id],1,FALSE)),"Auction","Rookie"))</f>
        <v>Auction</v>
      </c>
      <c r="M227">
        <f>2024-Draft2024[[#This Row],[Net Keeper Count]]</f>
        <v>2024</v>
      </c>
      <c r="N227">
        <f>IF(Draft2024[[#This Row],[KEEPER]]="K",1+_xlfn.IFNA(INDEX(Draft2023[Net Keeper Count],MATCH(Draft2024[[#This Row],[PLAYER]],Draft2023[PLAYER],0)),0),0)</f>
        <v>0</v>
      </c>
    </row>
    <row r="228" spans="4:14" x14ac:dyDescent="0.25">
      <c r="D228" t="s">
        <v>1052</v>
      </c>
      <c r="E228" t="s">
        <v>21128</v>
      </c>
      <c r="F228" t="s">
        <v>21129</v>
      </c>
      <c r="G228" t="s">
        <v>2213</v>
      </c>
      <c r="H228" t="s">
        <v>64</v>
      </c>
      <c r="I228">
        <v>1</v>
      </c>
      <c r="K228" t="str">
        <f>IF(Draft2024[[#This Row],[KEEPER]]="K",_xlfn.IFNA(INDEX(Draft2023[Current Contract],MATCH(Draft2024[[#This Row],[sleeper_id]],Draft2023[sleeper_id],0)),"Undrafted"),"")</f>
        <v/>
      </c>
      <c r="L228" t="str">
        <f>IF(Draft2024[[#This Row],[KEEPER]]="K",Draft2024[[#This Row],[Last Contract]],IF(ISNA(VLOOKUP(Draft2024[[#This Row],[sleeper_id]],Rookies2024[player_id],1,FALSE)),"Auction","Rookie"))</f>
        <v>Auction</v>
      </c>
      <c r="M228">
        <f>2024-Draft2024[[#This Row],[Net Keeper Count]]</f>
        <v>2024</v>
      </c>
      <c r="N228">
        <f>IF(Draft2024[[#This Row],[KEEPER]]="K",1+_xlfn.IFNA(INDEX(Draft2023[Net Keeper Count],MATCH(Draft2024[[#This Row],[PLAYER]],Draft2023[PLAYER],0)),0),0)</f>
        <v>0</v>
      </c>
    </row>
    <row r="229" spans="4:14" x14ac:dyDescent="0.25">
      <c r="D229" t="s">
        <v>1041</v>
      </c>
      <c r="E229" t="s">
        <v>21308</v>
      </c>
      <c r="F229" t="s">
        <v>21309</v>
      </c>
      <c r="G229" t="s">
        <v>62</v>
      </c>
      <c r="H229" t="s">
        <v>64</v>
      </c>
      <c r="I229">
        <v>5</v>
      </c>
      <c r="K229" t="str">
        <f>IF(Draft2024[[#This Row],[KEEPER]]="K",_xlfn.IFNA(INDEX(Draft2023[Current Contract],MATCH(Draft2024[[#This Row],[sleeper_id]],Draft2023[sleeper_id],0)),"Undrafted"),"")</f>
        <v/>
      </c>
      <c r="L229" t="str">
        <f>IF(Draft2024[[#This Row],[KEEPER]]="K",Draft2024[[#This Row],[Last Contract]],IF(ISNA(VLOOKUP(Draft2024[[#This Row],[sleeper_id]],Rookies2024[player_id],1,FALSE)),"Auction","Rookie"))</f>
        <v>Auction</v>
      </c>
      <c r="M229">
        <f>2024-Draft2024[[#This Row],[Net Keeper Count]]</f>
        <v>2024</v>
      </c>
      <c r="N229">
        <f>IF(Draft2024[[#This Row],[KEEPER]]="K",1+_xlfn.IFNA(INDEX(Draft2023[Net Keeper Count],MATCH(Draft2024[[#This Row],[PLAYER]],Draft2023[PLAYER],0)),0),0)</f>
        <v>0</v>
      </c>
    </row>
    <row r="230" spans="4:14" x14ac:dyDescent="0.25">
      <c r="D230" t="s">
        <v>1060</v>
      </c>
      <c r="E230" t="s">
        <v>317</v>
      </c>
      <c r="F230" t="s">
        <v>1326</v>
      </c>
      <c r="G230" t="s">
        <v>2221</v>
      </c>
      <c r="H230" t="s">
        <v>126</v>
      </c>
      <c r="I230">
        <v>57</v>
      </c>
      <c r="K230" t="str">
        <f>IF(Draft2024[[#This Row],[KEEPER]]="K",_xlfn.IFNA(INDEX(Draft2023[Current Contract],MATCH(Draft2024[[#This Row],[sleeper_id]],Draft2023[sleeper_id],0)),"Undrafted"),"")</f>
        <v/>
      </c>
      <c r="L230" t="str">
        <f>IF(Draft2024[[#This Row],[KEEPER]]="K",Draft2024[[#This Row],[Last Contract]],IF(ISNA(VLOOKUP(Draft2024[[#This Row],[sleeper_id]],Rookies2024[player_id],1,FALSE)),"Auction","Rookie"))</f>
        <v>Auction</v>
      </c>
      <c r="M230">
        <f>2024-Draft2024[[#This Row],[Net Keeper Count]]</f>
        <v>2024</v>
      </c>
      <c r="N230">
        <f>IF(Draft2024[[#This Row],[KEEPER]]="K",1+_xlfn.IFNA(INDEX(Draft2023[Net Keeper Count],MATCH(Draft2024[[#This Row],[PLAYER]],Draft2023[PLAYER],0)),0),0)</f>
        <v>0</v>
      </c>
    </row>
    <row r="231" spans="4:14" x14ac:dyDescent="0.25">
      <c r="D231" t="s">
        <v>1035</v>
      </c>
      <c r="E231" t="s">
        <v>1182</v>
      </c>
      <c r="F231" t="s">
        <v>1181</v>
      </c>
      <c r="G231" t="s">
        <v>70</v>
      </c>
      <c r="H231" t="s">
        <v>102</v>
      </c>
      <c r="I231">
        <v>1</v>
      </c>
      <c r="K231" t="str">
        <f>IF(Draft2024[[#This Row],[KEEPER]]="K",_xlfn.IFNA(INDEX(Draft2023[Current Contract],MATCH(Draft2024[[#This Row],[sleeper_id]],Draft2023[sleeper_id],0)),"Undrafted"),"")</f>
        <v/>
      </c>
      <c r="L231" t="str">
        <f>IF(Draft2024[[#This Row],[KEEPER]]="K",Draft2024[[#This Row],[Last Contract]],IF(ISNA(VLOOKUP(Draft2024[[#This Row],[sleeper_id]],Rookies2024[player_id],1,FALSE)),"Auction","Rookie"))</f>
        <v>Auction</v>
      </c>
      <c r="M231">
        <f>2024-Draft2024[[#This Row],[Net Keeper Count]]</f>
        <v>2024</v>
      </c>
      <c r="N231">
        <f>IF(Draft2024[[#This Row],[KEEPER]]="K",1+_xlfn.IFNA(INDEX(Draft2023[Net Keeper Count],MATCH(Draft2024[[#This Row],[PLAYER]],Draft2023[PLAYER],0)),0),0)</f>
        <v>0</v>
      </c>
    </row>
    <row r="232" spans="4:14" x14ac:dyDescent="0.25">
      <c r="D232" t="s">
        <v>1035</v>
      </c>
      <c r="E232" t="s">
        <v>1523</v>
      </c>
      <c r="F232" t="s">
        <v>1522</v>
      </c>
      <c r="G232" t="s">
        <v>2236</v>
      </c>
      <c r="H232" t="s">
        <v>64</v>
      </c>
      <c r="I232">
        <v>21</v>
      </c>
      <c r="K232" t="str">
        <f>IF(Draft2024[[#This Row],[KEEPER]]="K",_xlfn.IFNA(INDEX(Draft2023[Current Contract],MATCH(Draft2024[[#This Row],[sleeper_id]],Draft2023[sleeper_id],0)),"Undrafted"),"")</f>
        <v/>
      </c>
      <c r="L232" t="str">
        <f>IF(Draft2024[[#This Row],[KEEPER]]="K",Draft2024[[#This Row],[Last Contract]],IF(ISNA(VLOOKUP(Draft2024[[#This Row],[sleeper_id]],Rookies2024[player_id],1,FALSE)),"Auction","Rookie"))</f>
        <v>Auction</v>
      </c>
      <c r="M232">
        <f>2024-Draft2024[[#This Row],[Net Keeper Count]]</f>
        <v>2024</v>
      </c>
      <c r="N232">
        <f>IF(Draft2024[[#This Row],[KEEPER]]="K",1+_xlfn.IFNA(INDEX(Draft2023[Net Keeper Count],MATCH(Draft2024[[#This Row],[PLAYER]],Draft2023[PLAYER],0)),0),0)</f>
        <v>0</v>
      </c>
    </row>
    <row r="233" spans="4:14" x14ac:dyDescent="0.25">
      <c r="D233" t="s">
        <v>1060</v>
      </c>
      <c r="E233" t="s">
        <v>98</v>
      </c>
      <c r="F233" t="s">
        <v>2573</v>
      </c>
      <c r="G233" t="s">
        <v>54</v>
      </c>
      <c r="H233" t="s">
        <v>64</v>
      </c>
      <c r="I233">
        <v>34</v>
      </c>
      <c r="K233" t="str">
        <f>IF(Draft2024[[#This Row],[KEEPER]]="K",_xlfn.IFNA(INDEX(Draft2023[Current Contract],MATCH(Draft2024[[#This Row],[sleeper_id]],Draft2023[sleeper_id],0)),"Undrafted"),"")</f>
        <v/>
      </c>
      <c r="L233" t="str">
        <f>IF(Draft2024[[#This Row],[KEEPER]]="K",Draft2024[[#This Row],[Last Contract]],IF(ISNA(VLOOKUP(Draft2024[[#This Row],[sleeper_id]],Rookies2024[player_id],1,FALSE)),"Auction","Rookie"))</f>
        <v>Auction</v>
      </c>
      <c r="M233">
        <f>2024-Draft2024[[#This Row],[Net Keeper Count]]</f>
        <v>2024</v>
      </c>
      <c r="N233">
        <f>IF(Draft2024[[#This Row],[KEEPER]]="K",1+_xlfn.IFNA(INDEX(Draft2023[Net Keeper Count],MATCH(Draft2024[[#This Row],[PLAYER]],Draft2023[PLAYER],0)),0),0)</f>
        <v>0</v>
      </c>
    </row>
    <row r="234" spans="4:14" x14ac:dyDescent="0.25">
      <c r="D234" t="s">
        <v>1052</v>
      </c>
      <c r="E234" t="s">
        <v>48</v>
      </c>
      <c r="F234" t="s">
        <v>2823</v>
      </c>
      <c r="G234" t="s">
        <v>2268</v>
      </c>
      <c r="H234" t="s">
        <v>29</v>
      </c>
      <c r="I234">
        <v>1</v>
      </c>
      <c r="K234" t="str">
        <f>IF(Draft2024[[#This Row],[KEEPER]]="K",_xlfn.IFNA(INDEX(Draft2023[Current Contract],MATCH(Draft2024[[#This Row],[sleeper_id]],Draft2023[sleeper_id],0)),"Undrafted"),"")</f>
        <v/>
      </c>
      <c r="L234" t="str">
        <f>IF(Draft2024[[#This Row],[KEEPER]]="K",Draft2024[[#This Row],[Last Contract]],IF(ISNA(VLOOKUP(Draft2024[[#This Row],[sleeper_id]],Rookies2024[player_id],1,FALSE)),"Auction","Rookie"))</f>
        <v>Auction</v>
      </c>
      <c r="M234">
        <f>2024-Draft2024[[#This Row],[Net Keeper Count]]</f>
        <v>2024</v>
      </c>
      <c r="N234">
        <f>IF(Draft2024[[#This Row],[KEEPER]]="K",1+_xlfn.IFNA(INDEX(Draft2023[Net Keeper Count],MATCH(Draft2024[[#This Row],[PLAYER]],Draft2023[PLAYER],0)),0),0)</f>
        <v>0</v>
      </c>
    </row>
    <row r="235" spans="4:14" x14ac:dyDescent="0.25">
      <c r="D235" t="s">
        <v>1041</v>
      </c>
      <c r="E235" t="s">
        <v>111</v>
      </c>
      <c r="F235" t="s">
        <v>5173</v>
      </c>
      <c r="G235" t="s">
        <v>2241</v>
      </c>
      <c r="H235" t="s">
        <v>102</v>
      </c>
      <c r="I235">
        <v>14</v>
      </c>
      <c r="K235" t="str">
        <f>IF(Draft2024[[#This Row],[KEEPER]]="K",_xlfn.IFNA(INDEX(Draft2023[Current Contract],MATCH(Draft2024[[#This Row],[sleeper_id]],Draft2023[sleeper_id],0)),"Undrafted"),"")</f>
        <v/>
      </c>
      <c r="L235" t="str">
        <f>IF(Draft2024[[#This Row],[KEEPER]]="K",Draft2024[[#This Row],[Last Contract]],IF(ISNA(VLOOKUP(Draft2024[[#This Row],[sleeper_id]],Rookies2024[player_id],1,FALSE)),"Auction","Rookie"))</f>
        <v>Auction</v>
      </c>
      <c r="M235">
        <f>2024-Draft2024[[#This Row],[Net Keeper Count]]</f>
        <v>2024</v>
      </c>
      <c r="N235">
        <f>IF(Draft2024[[#This Row],[KEEPER]]="K",1+_xlfn.IFNA(INDEX(Draft2023[Net Keeper Count],MATCH(Draft2024[[#This Row],[PLAYER]],Draft2023[PLAYER],0)),0),0)</f>
        <v>0</v>
      </c>
    </row>
    <row r="236" spans="4:14" x14ac:dyDescent="0.25">
      <c r="D236" t="s">
        <v>1060</v>
      </c>
      <c r="E236" t="s">
        <v>1661</v>
      </c>
      <c r="F236" t="s">
        <v>5164</v>
      </c>
      <c r="G236" t="s">
        <v>2224</v>
      </c>
      <c r="H236" t="s">
        <v>64</v>
      </c>
      <c r="I236">
        <v>1</v>
      </c>
      <c r="K236" t="str">
        <f>IF(Draft2024[[#This Row],[KEEPER]]="K",_xlfn.IFNA(INDEX(Draft2023[Current Contract],MATCH(Draft2024[[#This Row],[sleeper_id]],Draft2023[sleeper_id],0)),"Undrafted"),"")</f>
        <v/>
      </c>
      <c r="L236" t="str">
        <f>IF(Draft2024[[#This Row],[KEEPER]]="K",Draft2024[[#This Row],[Last Contract]],IF(ISNA(VLOOKUP(Draft2024[[#This Row],[sleeper_id]],Rookies2024[player_id],1,FALSE)),"Auction","Rookie"))</f>
        <v>Auction</v>
      </c>
      <c r="M236">
        <f>2024-Draft2024[[#This Row],[Net Keeper Count]]</f>
        <v>2024</v>
      </c>
      <c r="N236">
        <f>IF(Draft2024[[#This Row],[KEEPER]]="K",1+_xlfn.IFNA(INDEX(Draft2023[Net Keeper Count],MATCH(Draft2024[[#This Row],[PLAYER]],Draft2023[PLAYER],0)),0),0)</f>
        <v>0</v>
      </c>
    </row>
    <row r="237" spans="4:14" x14ac:dyDescent="0.25">
      <c r="D237" t="s">
        <v>1057</v>
      </c>
      <c r="E237" t="s">
        <v>1627</v>
      </c>
      <c r="F237" t="s">
        <v>2561</v>
      </c>
      <c r="G237" t="s">
        <v>28</v>
      </c>
      <c r="H237" t="s">
        <v>64</v>
      </c>
      <c r="I237">
        <v>71</v>
      </c>
      <c r="K237" t="str">
        <f>IF(Draft2024[[#This Row],[KEEPER]]="K",_xlfn.IFNA(INDEX(Draft2023[Current Contract],MATCH(Draft2024[[#This Row],[sleeper_id]],Draft2023[sleeper_id],0)),"Undrafted"),"")</f>
        <v/>
      </c>
      <c r="L237" t="str">
        <f>IF(Draft2024[[#This Row],[KEEPER]]="K",Draft2024[[#This Row],[Last Contract]],IF(ISNA(VLOOKUP(Draft2024[[#This Row],[sleeper_id]],Rookies2024[player_id],1,FALSE)),"Auction","Rookie"))</f>
        <v>Auction</v>
      </c>
      <c r="M237">
        <f>2024-Draft2024[[#This Row],[Net Keeper Count]]</f>
        <v>2024</v>
      </c>
      <c r="N237">
        <f>IF(Draft2024[[#This Row],[KEEPER]]="K",1+_xlfn.IFNA(INDEX(Draft2023[Net Keeper Count],MATCH(Draft2024[[#This Row],[PLAYER]],Draft2023[PLAYER],0)),0),0)</f>
        <v>0</v>
      </c>
    </row>
    <row r="238" spans="4:14" x14ac:dyDescent="0.25">
      <c r="D238" t="s">
        <v>1038</v>
      </c>
      <c r="E238" t="s">
        <v>411</v>
      </c>
      <c r="F238" t="s">
        <v>1154</v>
      </c>
      <c r="G238" t="s">
        <v>2219</v>
      </c>
      <c r="H238" t="s">
        <v>126</v>
      </c>
      <c r="I238">
        <v>8</v>
      </c>
      <c r="K238" t="str">
        <f>IF(Draft2024[[#This Row],[KEEPER]]="K",_xlfn.IFNA(INDEX(Draft2023[Current Contract],MATCH(Draft2024[[#This Row],[sleeper_id]],Draft2023[sleeper_id],0)),"Undrafted"),"")</f>
        <v/>
      </c>
      <c r="L238" t="str">
        <f>IF(Draft2024[[#This Row],[KEEPER]]="K",Draft2024[[#This Row],[Last Contract]],IF(ISNA(VLOOKUP(Draft2024[[#This Row],[sleeper_id]],Rookies2024[player_id],1,FALSE)),"Auction","Rookie"))</f>
        <v>Auction</v>
      </c>
      <c r="M238">
        <f>2024-Draft2024[[#This Row],[Net Keeper Count]]</f>
        <v>2024</v>
      </c>
      <c r="N238">
        <f>IF(Draft2024[[#This Row],[KEEPER]]="K",1+_xlfn.IFNA(INDEX(Draft2023[Net Keeper Count],MATCH(Draft2024[[#This Row],[PLAYER]],Draft2023[PLAYER],0)),0),0)</f>
        <v>0</v>
      </c>
    </row>
    <row r="239" spans="4:14" x14ac:dyDescent="0.25">
      <c r="D239" t="s">
        <v>1052</v>
      </c>
      <c r="E239" t="s">
        <v>230</v>
      </c>
      <c r="F239" t="s">
        <v>2576</v>
      </c>
      <c r="G239" t="s">
        <v>2268</v>
      </c>
      <c r="H239" t="s">
        <v>126</v>
      </c>
      <c r="I239">
        <v>13</v>
      </c>
      <c r="J239" t="s">
        <v>31</v>
      </c>
      <c r="K239" t="str">
        <f>IF(Draft2024[[#This Row],[KEEPER]]="K",_xlfn.IFNA(INDEX(Draft2023[Current Contract],MATCH(Draft2024[[#This Row],[sleeper_id]],Draft2023[sleeper_id],0)),"Undrafted"),"")</f>
        <v>Auction</v>
      </c>
      <c r="L239" s="1" t="s">
        <v>6067</v>
      </c>
      <c r="M239" s="1">
        <v>2024</v>
      </c>
      <c r="N239" s="1">
        <v>0</v>
      </c>
    </row>
    <row r="240" spans="4:14" x14ac:dyDescent="0.25">
      <c r="D240" t="s">
        <v>1038</v>
      </c>
      <c r="E240" t="s">
        <v>1209</v>
      </c>
      <c r="F240" t="s">
        <v>1208</v>
      </c>
      <c r="G240" t="s">
        <v>70</v>
      </c>
      <c r="H240" t="s">
        <v>64</v>
      </c>
      <c r="I240">
        <v>4</v>
      </c>
      <c r="K240" t="str">
        <f>IF(Draft2024[[#This Row],[KEEPER]]="K",_xlfn.IFNA(INDEX(Draft2023[Current Contract],MATCH(Draft2024[[#This Row],[sleeper_id]],Draft2023[sleeper_id],0)),"Undrafted"),"")</f>
        <v/>
      </c>
      <c r="L240" t="str">
        <f>IF(Draft2024[[#This Row],[KEEPER]]="K",Draft2024[[#This Row],[Last Contract]],IF(ISNA(VLOOKUP(Draft2024[[#This Row],[sleeper_id]],Rookies2024[player_id],1,FALSE)),"Auction","Rookie"))</f>
        <v>Auction</v>
      </c>
      <c r="M240">
        <f>2024-Draft2024[[#This Row],[Net Keeper Count]]</f>
        <v>2024</v>
      </c>
      <c r="N240">
        <f>IF(Draft2024[[#This Row],[KEEPER]]="K",1+_xlfn.IFNA(INDEX(Draft2023[Net Keeper Count],MATCH(Draft2024[[#This Row],[PLAYER]],Draft2023[PLAYER],0)),0),0)</f>
        <v>0</v>
      </c>
    </row>
    <row r="241" spans="4:14" x14ac:dyDescent="0.25">
      <c r="D241" t="s">
        <v>1041</v>
      </c>
      <c r="E241" t="s">
        <v>1363</v>
      </c>
      <c r="F241" t="s">
        <v>1362</v>
      </c>
      <c r="G241" t="s">
        <v>2248</v>
      </c>
      <c r="H241" t="s">
        <v>64</v>
      </c>
      <c r="I241">
        <v>18</v>
      </c>
      <c r="J241" t="s">
        <v>31</v>
      </c>
      <c r="K241" t="str">
        <f>IF(Draft2024[[#This Row],[KEEPER]]="K",_xlfn.IFNA(INDEX(Draft2023[Current Contract],MATCH(Draft2024[[#This Row],[sleeper_id]],Draft2023[sleeper_id],0)),"Undrafted"),"")</f>
        <v>Rookie</v>
      </c>
      <c r="L241" s="1" t="s">
        <v>6067</v>
      </c>
      <c r="M241" s="1">
        <v>2024</v>
      </c>
      <c r="N241" s="1">
        <v>0</v>
      </c>
    </row>
    <row r="242" spans="4:14" x14ac:dyDescent="0.25">
      <c r="D242" t="s">
        <v>1052</v>
      </c>
      <c r="E242" t="s">
        <v>1937</v>
      </c>
      <c r="F242" t="s">
        <v>2575</v>
      </c>
      <c r="G242" t="s">
        <v>72</v>
      </c>
      <c r="H242" t="s">
        <v>126</v>
      </c>
      <c r="I242">
        <v>1</v>
      </c>
      <c r="K242" t="str">
        <f>IF(Draft2024[[#This Row],[KEEPER]]="K",_xlfn.IFNA(INDEX(Draft2023[Current Contract],MATCH(Draft2024[[#This Row],[sleeper_id]],Draft2023[sleeper_id],0)),"Undrafted"),"")</f>
        <v/>
      </c>
      <c r="L242" t="str">
        <f>IF(Draft2024[[#This Row],[KEEPER]]="K",Draft2024[[#This Row],[Last Contract]],IF(ISNA(VLOOKUP(Draft2024[[#This Row],[sleeper_id]],Rookies2024[player_id],1,FALSE)),"Auction","Rookie"))</f>
        <v>Auction</v>
      </c>
      <c r="M242">
        <f>2024-Draft2024[[#This Row],[Net Keeper Count]]</f>
        <v>2024</v>
      </c>
      <c r="N242">
        <f>IF(Draft2024[[#This Row],[KEEPER]]="K",1+_xlfn.IFNA(INDEX(Draft2023[Net Keeper Count],MATCH(Draft2024[[#This Row],[PLAYER]],Draft2023[PLAYER],0)),0),0)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B632-D12D-4E82-8055-39FC1614A1B6}">
  <dimension ref="A1:N71"/>
  <sheetViews>
    <sheetView workbookViewId="0">
      <selection activeCell="I46" sqref="I46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85546875" bestFit="1" customWidth="1"/>
    <col min="4" max="4" width="9.5703125" bestFit="1" customWidth="1"/>
    <col min="5" max="5" width="18.140625" bestFit="1" customWidth="1"/>
    <col min="6" max="7" width="17.5703125" bestFit="1" customWidth="1"/>
    <col min="8" max="8" width="12.85546875" bestFit="1" customWidth="1"/>
    <col min="9" max="9" width="32.140625" bestFit="1" customWidth="1"/>
    <col min="10" max="10" width="8.42578125" bestFit="1" customWidth="1"/>
    <col min="11" max="11" width="11.5703125" bestFit="1" customWidth="1"/>
    <col min="12" max="12" width="7.85546875" bestFit="1" customWidth="1"/>
    <col min="13" max="13" width="10.5703125" bestFit="1" customWidth="1"/>
    <col min="14" max="14" width="24.85546875" bestFit="1" customWidth="1"/>
  </cols>
  <sheetData>
    <row r="1" spans="1:14" x14ac:dyDescent="0.25">
      <c r="A1" t="s">
        <v>2869</v>
      </c>
      <c r="B1" t="s">
        <v>4923</v>
      </c>
      <c r="C1" t="s">
        <v>4924</v>
      </c>
      <c r="D1" t="s">
        <v>4925</v>
      </c>
      <c r="E1" t="s">
        <v>4926</v>
      </c>
      <c r="F1" t="s">
        <v>4927</v>
      </c>
      <c r="G1" t="s">
        <v>4928</v>
      </c>
      <c r="H1" t="s">
        <v>4929</v>
      </c>
      <c r="I1" t="s">
        <v>4930</v>
      </c>
      <c r="J1" t="s">
        <v>4931</v>
      </c>
      <c r="K1" t="s">
        <v>1063</v>
      </c>
      <c r="L1" t="s">
        <v>4932</v>
      </c>
      <c r="M1" t="s">
        <v>4933</v>
      </c>
      <c r="N1" t="s">
        <v>2557</v>
      </c>
    </row>
    <row r="2" spans="1:14" x14ac:dyDescent="0.25">
      <c r="A2">
        <v>2026</v>
      </c>
      <c r="B2">
        <v>1</v>
      </c>
      <c r="C2">
        <v>1</v>
      </c>
      <c r="D2">
        <v>1</v>
      </c>
      <c r="E2">
        <v>2</v>
      </c>
      <c r="F2" t="s">
        <v>1046</v>
      </c>
      <c r="G2" t="s">
        <v>30</v>
      </c>
      <c r="H2" t="s">
        <v>4934</v>
      </c>
      <c r="I2" t="s">
        <v>4935</v>
      </c>
      <c r="J2">
        <v>6</v>
      </c>
      <c r="K2" t="s">
        <v>1145</v>
      </c>
      <c r="L2" t="s">
        <v>2251</v>
      </c>
      <c r="M2" t="s">
        <v>64</v>
      </c>
      <c r="N2" t="s">
        <v>1146</v>
      </c>
    </row>
    <row r="3" spans="1:14" x14ac:dyDescent="0.25">
      <c r="A3">
        <v>2026</v>
      </c>
      <c r="B3">
        <v>1</v>
      </c>
      <c r="C3">
        <v>2</v>
      </c>
      <c r="D3">
        <v>2</v>
      </c>
      <c r="E3">
        <v>6</v>
      </c>
      <c r="F3" t="s">
        <v>1052</v>
      </c>
      <c r="G3" t="s">
        <v>30</v>
      </c>
      <c r="H3" t="s">
        <v>4936</v>
      </c>
      <c r="I3" t="s">
        <v>4937</v>
      </c>
      <c r="J3">
        <v>6</v>
      </c>
      <c r="K3" t="s">
        <v>1487</v>
      </c>
      <c r="L3" t="s">
        <v>54</v>
      </c>
      <c r="M3" t="s">
        <v>102</v>
      </c>
      <c r="N3" t="s">
        <v>1488</v>
      </c>
    </row>
    <row r="4" spans="1:14" x14ac:dyDescent="0.25">
      <c r="A4">
        <v>2026</v>
      </c>
      <c r="B4">
        <v>1</v>
      </c>
      <c r="C4">
        <v>3</v>
      </c>
      <c r="D4">
        <v>3</v>
      </c>
      <c r="E4">
        <v>3</v>
      </c>
      <c r="F4" t="s">
        <v>1057</v>
      </c>
      <c r="G4" t="s">
        <v>30</v>
      </c>
      <c r="H4" t="s">
        <v>4938</v>
      </c>
      <c r="I4" t="s">
        <v>4939</v>
      </c>
      <c r="J4">
        <v>6</v>
      </c>
      <c r="K4" t="s">
        <v>1296</v>
      </c>
      <c r="L4" t="s">
        <v>2241</v>
      </c>
      <c r="M4" t="s">
        <v>102</v>
      </c>
      <c r="N4" t="s">
        <v>1297</v>
      </c>
    </row>
    <row r="5" spans="1:14" x14ac:dyDescent="0.25">
      <c r="A5">
        <v>2026</v>
      </c>
      <c r="B5">
        <v>1</v>
      </c>
      <c r="C5">
        <v>4</v>
      </c>
      <c r="D5">
        <v>4</v>
      </c>
      <c r="E5">
        <v>7</v>
      </c>
      <c r="F5" t="s">
        <v>1062</v>
      </c>
      <c r="G5" t="s">
        <v>30</v>
      </c>
      <c r="H5" t="s">
        <v>4940</v>
      </c>
      <c r="I5" t="s">
        <v>4941</v>
      </c>
      <c r="J5">
        <v>6</v>
      </c>
      <c r="K5" t="s">
        <v>1540</v>
      </c>
      <c r="L5" t="s">
        <v>2278</v>
      </c>
      <c r="M5" t="s">
        <v>64</v>
      </c>
      <c r="N5" t="s">
        <v>1541</v>
      </c>
    </row>
    <row r="6" spans="1:14" x14ac:dyDescent="0.25">
      <c r="A6">
        <v>2026</v>
      </c>
      <c r="B6">
        <v>1</v>
      </c>
      <c r="C6">
        <v>5</v>
      </c>
      <c r="D6">
        <v>5</v>
      </c>
      <c r="E6">
        <v>1</v>
      </c>
      <c r="F6" t="s">
        <v>1038</v>
      </c>
      <c r="G6" t="s">
        <v>30</v>
      </c>
      <c r="H6" t="s">
        <v>4942</v>
      </c>
      <c r="I6" t="s">
        <v>5262</v>
      </c>
      <c r="J6">
        <v>6</v>
      </c>
      <c r="K6" t="s">
        <v>1344</v>
      </c>
      <c r="L6" t="s">
        <v>2311</v>
      </c>
      <c r="M6" t="s">
        <v>102</v>
      </c>
      <c r="N6" t="s">
        <v>1345</v>
      </c>
    </row>
    <row r="7" spans="1:14" x14ac:dyDescent="0.25">
      <c r="A7">
        <v>2026</v>
      </c>
      <c r="B7">
        <v>1</v>
      </c>
      <c r="C7">
        <v>6</v>
      </c>
      <c r="D7">
        <v>6</v>
      </c>
      <c r="E7">
        <v>9</v>
      </c>
      <c r="F7" t="s">
        <v>1049</v>
      </c>
      <c r="G7" t="s">
        <v>30</v>
      </c>
      <c r="H7" t="s">
        <v>4944</v>
      </c>
      <c r="I7" t="s">
        <v>4945</v>
      </c>
      <c r="J7">
        <v>5</v>
      </c>
      <c r="K7" t="s">
        <v>1445</v>
      </c>
      <c r="L7" t="s">
        <v>2268</v>
      </c>
      <c r="M7" t="s">
        <v>102</v>
      </c>
      <c r="N7" t="s">
        <v>1446</v>
      </c>
    </row>
    <row r="8" spans="1:14" x14ac:dyDescent="0.25">
      <c r="A8">
        <v>2026</v>
      </c>
      <c r="B8">
        <v>1</v>
      </c>
      <c r="C8">
        <v>7</v>
      </c>
      <c r="D8">
        <v>7</v>
      </c>
      <c r="E8">
        <v>1</v>
      </c>
      <c r="F8" t="s">
        <v>1038</v>
      </c>
      <c r="G8" t="s">
        <v>1043</v>
      </c>
      <c r="H8" t="s">
        <v>4946</v>
      </c>
      <c r="I8" t="s">
        <v>26454</v>
      </c>
      <c r="J8">
        <v>5</v>
      </c>
      <c r="K8" t="s">
        <v>1342</v>
      </c>
      <c r="L8" t="s">
        <v>159</v>
      </c>
      <c r="M8" t="s">
        <v>126</v>
      </c>
      <c r="N8" t="s">
        <v>1343</v>
      </c>
    </row>
    <row r="9" spans="1:14" x14ac:dyDescent="0.25">
      <c r="A9">
        <v>2026</v>
      </c>
      <c r="B9">
        <v>1</v>
      </c>
      <c r="C9">
        <v>8</v>
      </c>
      <c r="D9">
        <v>8</v>
      </c>
      <c r="E9">
        <v>3</v>
      </c>
      <c r="F9" t="s">
        <v>1057</v>
      </c>
      <c r="G9" t="s">
        <v>1060</v>
      </c>
      <c r="H9" t="s">
        <v>4948</v>
      </c>
      <c r="I9" t="s">
        <v>26455</v>
      </c>
      <c r="J9">
        <v>5</v>
      </c>
      <c r="K9" t="s">
        <v>1300</v>
      </c>
      <c r="L9" t="s">
        <v>159</v>
      </c>
      <c r="M9" t="s">
        <v>102</v>
      </c>
      <c r="N9" t="s">
        <v>1301</v>
      </c>
    </row>
    <row r="10" spans="1:14" x14ac:dyDescent="0.25">
      <c r="A10">
        <v>2026</v>
      </c>
      <c r="B10">
        <v>1</v>
      </c>
      <c r="C10">
        <v>9</v>
      </c>
      <c r="D10">
        <v>9</v>
      </c>
      <c r="E10">
        <v>4</v>
      </c>
      <c r="F10" t="s">
        <v>1055</v>
      </c>
      <c r="G10" t="s">
        <v>30</v>
      </c>
      <c r="H10" t="s">
        <v>4950</v>
      </c>
      <c r="I10" t="s">
        <v>5856</v>
      </c>
      <c r="J10">
        <v>5</v>
      </c>
      <c r="K10" t="s">
        <v>1595</v>
      </c>
      <c r="L10" t="s">
        <v>2248</v>
      </c>
      <c r="M10" t="s">
        <v>64</v>
      </c>
      <c r="N10" t="s">
        <v>1596</v>
      </c>
    </row>
    <row r="11" spans="1:14" x14ac:dyDescent="0.25">
      <c r="A11">
        <v>2026</v>
      </c>
      <c r="B11">
        <v>1</v>
      </c>
      <c r="C11">
        <v>10</v>
      </c>
      <c r="D11">
        <v>10</v>
      </c>
      <c r="E11">
        <v>6</v>
      </c>
      <c r="F11" t="s">
        <v>1052</v>
      </c>
      <c r="G11" t="s">
        <v>1041</v>
      </c>
      <c r="H11" t="s">
        <v>4952</v>
      </c>
      <c r="I11" t="s">
        <v>4953</v>
      </c>
      <c r="J11">
        <v>5</v>
      </c>
      <c r="K11" t="s">
        <v>1483</v>
      </c>
      <c r="L11" t="s">
        <v>2311</v>
      </c>
      <c r="M11" t="s">
        <v>126</v>
      </c>
      <c r="N11" t="s">
        <v>1484</v>
      </c>
    </row>
    <row r="12" spans="1:14" x14ac:dyDescent="0.25">
      <c r="A12">
        <v>2026</v>
      </c>
      <c r="B12">
        <v>2</v>
      </c>
      <c r="C12">
        <v>1</v>
      </c>
      <c r="D12">
        <v>11</v>
      </c>
      <c r="E12">
        <v>2</v>
      </c>
      <c r="F12" t="s">
        <v>1046</v>
      </c>
      <c r="G12" t="s">
        <v>30</v>
      </c>
      <c r="H12" t="s">
        <v>4954</v>
      </c>
      <c r="I12" t="s">
        <v>4955</v>
      </c>
      <c r="J12">
        <v>4</v>
      </c>
      <c r="K12" t="s">
        <v>1139</v>
      </c>
      <c r="L12" t="s">
        <v>2210</v>
      </c>
      <c r="M12" t="s">
        <v>102</v>
      </c>
      <c r="N12" t="s">
        <v>1140</v>
      </c>
    </row>
    <row r="13" spans="1:14" x14ac:dyDescent="0.25">
      <c r="A13">
        <v>2026</v>
      </c>
      <c r="B13">
        <v>2</v>
      </c>
      <c r="C13">
        <v>2</v>
      </c>
      <c r="D13">
        <v>12</v>
      </c>
      <c r="E13">
        <v>9</v>
      </c>
      <c r="F13" t="s">
        <v>1049</v>
      </c>
      <c r="G13" t="s">
        <v>1052</v>
      </c>
      <c r="H13" t="s">
        <v>4956</v>
      </c>
      <c r="I13" t="s">
        <v>5267</v>
      </c>
      <c r="J13">
        <v>4</v>
      </c>
      <c r="K13" t="s">
        <v>1439</v>
      </c>
      <c r="L13" t="s">
        <v>2268</v>
      </c>
      <c r="M13" t="s">
        <v>102</v>
      </c>
      <c r="N13" t="s">
        <v>1440</v>
      </c>
    </row>
    <row r="14" spans="1:14" x14ac:dyDescent="0.25">
      <c r="A14">
        <v>2026</v>
      </c>
      <c r="B14">
        <v>2</v>
      </c>
      <c r="C14">
        <v>3</v>
      </c>
      <c r="D14">
        <v>13</v>
      </c>
      <c r="E14">
        <v>3</v>
      </c>
      <c r="F14" t="s">
        <v>1057</v>
      </c>
      <c r="G14" t="s">
        <v>30</v>
      </c>
      <c r="H14" t="s">
        <v>4958</v>
      </c>
      <c r="I14" t="s">
        <v>5268</v>
      </c>
      <c r="J14">
        <v>4</v>
      </c>
      <c r="K14" t="s">
        <v>1298</v>
      </c>
      <c r="L14" t="s">
        <v>92</v>
      </c>
      <c r="M14" t="s">
        <v>102</v>
      </c>
      <c r="N14" t="s">
        <v>1299</v>
      </c>
    </row>
    <row r="15" spans="1:14" x14ac:dyDescent="0.25">
      <c r="A15">
        <v>2026</v>
      </c>
      <c r="B15">
        <v>2</v>
      </c>
      <c r="C15">
        <v>4</v>
      </c>
      <c r="D15">
        <v>14</v>
      </c>
      <c r="E15">
        <v>1</v>
      </c>
      <c r="F15" t="s">
        <v>1038</v>
      </c>
      <c r="G15" t="s">
        <v>1062</v>
      </c>
      <c r="H15" t="s">
        <v>4960</v>
      </c>
      <c r="I15" t="s">
        <v>26456</v>
      </c>
      <c r="J15">
        <v>4</v>
      </c>
      <c r="K15" t="s">
        <v>1336</v>
      </c>
      <c r="L15" t="s">
        <v>2208</v>
      </c>
      <c r="M15" t="s">
        <v>102</v>
      </c>
      <c r="N15" t="s">
        <v>1337</v>
      </c>
    </row>
    <row r="16" spans="1:14" x14ac:dyDescent="0.25">
      <c r="A16">
        <v>2026</v>
      </c>
      <c r="B16">
        <v>2</v>
      </c>
      <c r="C16">
        <v>5</v>
      </c>
      <c r="D16">
        <v>15</v>
      </c>
      <c r="E16">
        <v>1</v>
      </c>
      <c r="F16" t="s">
        <v>1038</v>
      </c>
      <c r="G16" t="s">
        <v>30</v>
      </c>
      <c r="H16" t="s">
        <v>4962</v>
      </c>
      <c r="I16" t="s">
        <v>5269</v>
      </c>
      <c r="J16">
        <v>4</v>
      </c>
      <c r="K16" t="s">
        <v>1338</v>
      </c>
      <c r="L16" t="s">
        <v>68</v>
      </c>
      <c r="M16" t="s">
        <v>102</v>
      </c>
      <c r="N16" t="s">
        <v>1339</v>
      </c>
    </row>
    <row r="17" spans="1:14" x14ac:dyDescent="0.25">
      <c r="A17">
        <v>2026</v>
      </c>
      <c r="B17">
        <v>2</v>
      </c>
      <c r="C17">
        <v>6</v>
      </c>
      <c r="D17">
        <v>16</v>
      </c>
      <c r="E17">
        <v>6</v>
      </c>
      <c r="F17" t="s">
        <v>1052</v>
      </c>
      <c r="G17" t="s">
        <v>1049</v>
      </c>
      <c r="H17" t="s">
        <v>4964</v>
      </c>
      <c r="I17" t="s">
        <v>26457</v>
      </c>
      <c r="J17">
        <v>4</v>
      </c>
      <c r="K17" t="s">
        <v>1485</v>
      </c>
      <c r="L17" t="s">
        <v>2236</v>
      </c>
      <c r="M17" t="s">
        <v>102</v>
      </c>
      <c r="N17" t="s">
        <v>1486</v>
      </c>
    </row>
    <row r="18" spans="1:14" x14ac:dyDescent="0.25">
      <c r="A18">
        <v>2026</v>
      </c>
      <c r="B18">
        <v>2</v>
      </c>
      <c r="C18">
        <v>7</v>
      </c>
      <c r="D18">
        <v>17</v>
      </c>
      <c r="E18">
        <v>8</v>
      </c>
      <c r="F18" t="s">
        <v>1043</v>
      </c>
      <c r="G18" t="s">
        <v>30</v>
      </c>
      <c r="H18" t="s">
        <v>4966</v>
      </c>
      <c r="I18" t="s">
        <v>5270</v>
      </c>
      <c r="J18">
        <v>4</v>
      </c>
      <c r="K18" t="s">
        <v>1242</v>
      </c>
      <c r="L18" t="s">
        <v>2241</v>
      </c>
      <c r="M18" t="s">
        <v>64</v>
      </c>
      <c r="N18" t="s">
        <v>1243</v>
      </c>
    </row>
    <row r="19" spans="1:14" x14ac:dyDescent="0.25">
      <c r="A19">
        <v>2026</v>
      </c>
      <c r="B19">
        <v>2</v>
      </c>
      <c r="C19">
        <v>8</v>
      </c>
      <c r="D19">
        <v>18</v>
      </c>
      <c r="E19">
        <v>4</v>
      </c>
      <c r="F19" t="s">
        <v>1055</v>
      </c>
      <c r="G19" t="s">
        <v>1060</v>
      </c>
      <c r="H19" t="s">
        <v>4968</v>
      </c>
      <c r="I19" t="s">
        <v>26458</v>
      </c>
      <c r="J19">
        <v>4</v>
      </c>
      <c r="K19" t="s">
        <v>1593</v>
      </c>
      <c r="L19" t="s">
        <v>2217</v>
      </c>
      <c r="M19" t="s">
        <v>29</v>
      </c>
      <c r="N19" t="s">
        <v>1594</v>
      </c>
    </row>
    <row r="20" spans="1:14" x14ac:dyDescent="0.25">
      <c r="A20">
        <v>2026</v>
      </c>
      <c r="B20">
        <v>2</v>
      </c>
      <c r="C20">
        <v>9</v>
      </c>
      <c r="D20">
        <v>19</v>
      </c>
      <c r="E20">
        <v>4</v>
      </c>
      <c r="F20" t="s">
        <v>1055</v>
      </c>
      <c r="G20" t="s">
        <v>30</v>
      </c>
      <c r="H20" t="s">
        <v>4970</v>
      </c>
      <c r="I20" t="s">
        <v>4971</v>
      </c>
      <c r="J20">
        <v>4</v>
      </c>
      <c r="K20" t="s">
        <v>1591</v>
      </c>
      <c r="L20" t="s">
        <v>62</v>
      </c>
      <c r="M20" t="s">
        <v>64</v>
      </c>
      <c r="N20" t="s">
        <v>1592</v>
      </c>
    </row>
    <row r="21" spans="1:14" x14ac:dyDescent="0.25">
      <c r="A21">
        <v>2026</v>
      </c>
      <c r="B21">
        <v>2</v>
      </c>
      <c r="C21">
        <v>10</v>
      </c>
      <c r="D21">
        <v>20</v>
      </c>
      <c r="E21">
        <v>4</v>
      </c>
      <c r="F21" t="s">
        <v>1055</v>
      </c>
      <c r="G21" t="s">
        <v>1041</v>
      </c>
      <c r="H21" t="s">
        <v>4972</v>
      </c>
      <c r="I21" t="s">
        <v>4973</v>
      </c>
      <c r="J21">
        <v>4</v>
      </c>
      <c r="K21" t="s">
        <v>1597</v>
      </c>
      <c r="L21" t="s">
        <v>2217</v>
      </c>
      <c r="M21" t="s">
        <v>64</v>
      </c>
      <c r="N21" t="s">
        <v>1598</v>
      </c>
    </row>
    <row r="22" spans="1:14" x14ac:dyDescent="0.25">
      <c r="A22">
        <v>2026</v>
      </c>
      <c r="B22">
        <v>3</v>
      </c>
      <c r="C22">
        <v>1</v>
      </c>
      <c r="D22">
        <v>21</v>
      </c>
      <c r="E22">
        <v>2</v>
      </c>
      <c r="F22" t="s">
        <v>1046</v>
      </c>
      <c r="G22" t="s">
        <v>30</v>
      </c>
      <c r="H22" t="s">
        <v>4974</v>
      </c>
      <c r="I22" t="s">
        <v>4975</v>
      </c>
      <c r="J22">
        <v>3</v>
      </c>
      <c r="K22" t="s">
        <v>1142</v>
      </c>
      <c r="L22" t="s">
        <v>2224</v>
      </c>
      <c r="M22" t="s">
        <v>102</v>
      </c>
      <c r="N22" t="s">
        <v>1143</v>
      </c>
    </row>
    <row r="23" spans="1:14" x14ac:dyDescent="0.25">
      <c r="A23">
        <v>2026</v>
      </c>
      <c r="B23">
        <v>3</v>
      </c>
      <c r="C23">
        <v>2</v>
      </c>
      <c r="D23">
        <v>22</v>
      </c>
      <c r="E23">
        <v>6</v>
      </c>
      <c r="F23" t="s">
        <v>1052</v>
      </c>
      <c r="G23" t="s">
        <v>30</v>
      </c>
      <c r="H23" t="s">
        <v>4976</v>
      </c>
      <c r="I23" t="s">
        <v>5863</v>
      </c>
      <c r="J23">
        <v>3</v>
      </c>
      <c r="K23" t="s">
        <v>1481</v>
      </c>
      <c r="L23" t="s">
        <v>2209</v>
      </c>
      <c r="M23" t="s">
        <v>64</v>
      </c>
      <c r="N23" t="s">
        <v>1482</v>
      </c>
    </row>
    <row r="24" spans="1:14" x14ac:dyDescent="0.25">
      <c r="A24">
        <v>2026</v>
      </c>
      <c r="B24">
        <v>3</v>
      </c>
      <c r="C24">
        <v>3</v>
      </c>
      <c r="D24">
        <v>23</v>
      </c>
      <c r="E24">
        <v>2</v>
      </c>
      <c r="F24" t="s">
        <v>1046</v>
      </c>
      <c r="G24" t="s">
        <v>1057</v>
      </c>
      <c r="H24" t="s">
        <v>4978</v>
      </c>
      <c r="I24" t="s">
        <v>26459</v>
      </c>
      <c r="J24">
        <v>3</v>
      </c>
      <c r="K24" t="s">
        <v>1148</v>
      </c>
      <c r="L24" t="s">
        <v>72</v>
      </c>
      <c r="M24" t="s">
        <v>126</v>
      </c>
      <c r="N24" t="s">
        <v>1149</v>
      </c>
    </row>
    <row r="25" spans="1:14" x14ac:dyDescent="0.25">
      <c r="A25">
        <v>2026</v>
      </c>
      <c r="B25">
        <v>3</v>
      </c>
      <c r="C25">
        <v>4</v>
      </c>
      <c r="D25">
        <v>24</v>
      </c>
      <c r="E25">
        <v>7</v>
      </c>
      <c r="F25" t="s">
        <v>1062</v>
      </c>
      <c r="G25" t="s">
        <v>30</v>
      </c>
      <c r="H25" t="s">
        <v>4980</v>
      </c>
      <c r="I25" t="s">
        <v>4981</v>
      </c>
      <c r="J25">
        <v>3</v>
      </c>
      <c r="K25" t="s">
        <v>1538</v>
      </c>
      <c r="L25" t="s">
        <v>2221</v>
      </c>
      <c r="M25" t="s">
        <v>102</v>
      </c>
      <c r="N25" t="s">
        <v>1539</v>
      </c>
    </row>
    <row r="26" spans="1:14" x14ac:dyDescent="0.25">
      <c r="A26">
        <v>2026</v>
      </c>
      <c r="B26">
        <v>3</v>
      </c>
      <c r="C26">
        <v>5</v>
      </c>
      <c r="D26">
        <v>25</v>
      </c>
      <c r="E26">
        <v>7</v>
      </c>
      <c r="F26" t="s">
        <v>1062</v>
      </c>
      <c r="G26" t="s">
        <v>1038</v>
      </c>
      <c r="H26" t="s">
        <v>4982</v>
      </c>
      <c r="I26" t="s">
        <v>26460</v>
      </c>
      <c r="J26">
        <v>3</v>
      </c>
      <c r="K26" t="s">
        <v>1542</v>
      </c>
      <c r="L26" t="s">
        <v>2208</v>
      </c>
      <c r="M26" t="s">
        <v>64</v>
      </c>
      <c r="N26" t="s">
        <v>1543</v>
      </c>
    </row>
    <row r="27" spans="1:14" x14ac:dyDescent="0.25">
      <c r="A27">
        <v>2026</v>
      </c>
      <c r="B27">
        <v>3</v>
      </c>
      <c r="C27">
        <v>6</v>
      </c>
      <c r="D27">
        <v>26</v>
      </c>
      <c r="E27">
        <v>9</v>
      </c>
      <c r="F27" t="s">
        <v>1049</v>
      </c>
      <c r="G27" t="s">
        <v>1049</v>
      </c>
      <c r="H27" t="s">
        <v>4984</v>
      </c>
      <c r="I27" t="s">
        <v>26461</v>
      </c>
      <c r="J27">
        <v>3</v>
      </c>
      <c r="K27" t="s">
        <v>1447</v>
      </c>
      <c r="L27" t="s">
        <v>68</v>
      </c>
      <c r="M27" t="s">
        <v>64</v>
      </c>
      <c r="N27" t="s">
        <v>1448</v>
      </c>
    </row>
    <row r="28" spans="1:14" x14ac:dyDescent="0.25">
      <c r="A28">
        <v>2026</v>
      </c>
      <c r="B28">
        <v>3</v>
      </c>
      <c r="C28">
        <v>7</v>
      </c>
      <c r="D28">
        <v>27</v>
      </c>
      <c r="E28">
        <v>10</v>
      </c>
      <c r="F28" t="s">
        <v>1041</v>
      </c>
      <c r="G28" t="s">
        <v>1043</v>
      </c>
      <c r="H28" t="s">
        <v>4986</v>
      </c>
      <c r="I28" t="s">
        <v>26462</v>
      </c>
      <c r="J28">
        <v>3</v>
      </c>
      <c r="K28" t="s">
        <v>1386</v>
      </c>
      <c r="L28" t="s">
        <v>2221</v>
      </c>
      <c r="M28" t="s">
        <v>64</v>
      </c>
      <c r="N28" t="s">
        <v>1387</v>
      </c>
    </row>
    <row r="29" spans="1:14" x14ac:dyDescent="0.25">
      <c r="A29">
        <v>2026</v>
      </c>
      <c r="B29">
        <v>3</v>
      </c>
      <c r="C29">
        <v>8</v>
      </c>
      <c r="D29">
        <v>28</v>
      </c>
      <c r="E29">
        <v>3</v>
      </c>
      <c r="F29" t="s">
        <v>1057</v>
      </c>
      <c r="G29" t="s">
        <v>1060</v>
      </c>
      <c r="H29" t="s">
        <v>4988</v>
      </c>
      <c r="I29" t="s">
        <v>26463</v>
      </c>
      <c r="J29">
        <v>3</v>
      </c>
      <c r="K29" t="s">
        <v>1302</v>
      </c>
      <c r="L29" t="s">
        <v>2233</v>
      </c>
      <c r="M29" t="s">
        <v>102</v>
      </c>
      <c r="N29" t="s">
        <v>1303</v>
      </c>
    </row>
    <row r="30" spans="1:14" x14ac:dyDescent="0.25">
      <c r="A30">
        <v>2026</v>
      </c>
      <c r="B30">
        <v>3</v>
      </c>
      <c r="C30">
        <v>9</v>
      </c>
      <c r="D30">
        <v>29</v>
      </c>
      <c r="E30">
        <v>5</v>
      </c>
      <c r="F30" t="s">
        <v>1060</v>
      </c>
      <c r="G30" t="s">
        <v>1055</v>
      </c>
      <c r="H30" t="s">
        <v>4990</v>
      </c>
      <c r="I30" t="s">
        <v>26464</v>
      </c>
      <c r="J30">
        <v>3</v>
      </c>
      <c r="K30" t="s">
        <v>1195</v>
      </c>
      <c r="L30" t="s">
        <v>72</v>
      </c>
      <c r="M30" t="s">
        <v>29</v>
      </c>
      <c r="N30" t="s">
        <v>1196</v>
      </c>
    </row>
    <row r="31" spans="1:14" x14ac:dyDescent="0.25">
      <c r="A31">
        <v>2026</v>
      </c>
      <c r="B31">
        <v>3</v>
      </c>
      <c r="C31">
        <v>10</v>
      </c>
      <c r="D31">
        <v>30</v>
      </c>
      <c r="E31">
        <v>10</v>
      </c>
      <c r="F31" t="s">
        <v>1041</v>
      </c>
      <c r="G31" t="s">
        <v>1041</v>
      </c>
      <c r="H31" t="s">
        <v>4993</v>
      </c>
      <c r="I31" t="s">
        <v>4994</v>
      </c>
      <c r="J31">
        <v>3</v>
      </c>
      <c r="K31" t="s">
        <v>1388</v>
      </c>
      <c r="L31" t="s">
        <v>70</v>
      </c>
      <c r="M31" t="s">
        <v>102</v>
      </c>
      <c r="N31" t="s">
        <v>1389</v>
      </c>
    </row>
    <row r="32" spans="1:14" x14ac:dyDescent="0.25">
      <c r="A32">
        <v>2026</v>
      </c>
      <c r="B32">
        <v>4</v>
      </c>
      <c r="C32">
        <v>1</v>
      </c>
      <c r="D32">
        <v>31</v>
      </c>
      <c r="E32">
        <v>6</v>
      </c>
      <c r="F32" t="s">
        <v>1052</v>
      </c>
      <c r="G32" t="s">
        <v>1046</v>
      </c>
      <c r="H32" t="s">
        <v>4995</v>
      </c>
      <c r="I32" t="s">
        <v>5989</v>
      </c>
      <c r="J32">
        <v>2</v>
      </c>
      <c r="K32" t="s">
        <v>1489</v>
      </c>
      <c r="L32" t="s">
        <v>94</v>
      </c>
      <c r="M32" t="s">
        <v>102</v>
      </c>
      <c r="N32" t="s">
        <v>1490</v>
      </c>
    </row>
    <row r="33" spans="1:14" x14ac:dyDescent="0.25">
      <c r="A33">
        <v>2026</v>
      </c>
      <c r="B33">
        <v>4</v>
      </c>
      <c r="C33">
        <v>2</v>
      </c>
      <c r="D33">
        <v>32</v>
      </c>
      <c r="E33">
        <v>9</v>
      </c>
      <c r="F33" t="s">
        <v>1049</v>
      </c>
      <c r="G33" t="s">
        <v>1052</v>
      </c>
      <c r="H33" t="s">
        <v>4998</v>
      </c>
      <c r="I33" t="s">
        <v>26465</v>
      </c>
      <c r="J33">
        <v>2</v>
      </c>
      <c r="K33" t="s">
        <v>1441</v>
      </c>
      <c r="L33" t="s">
        <v>34</v>
      </c>
      <c r="M33" t="s">
        <v>126</v>
      </c>
      <c r="N33" t="s">
        <v>1442</v>
      </c>
    </row>
    <row r="34" spans="1:14" x14ac:dyDescent="0.25">
      <c r="A34">
        <v>2026</v>
      </c>
      <c r="B34">
        <v>4</v>
      </c>
      <c r="C34">
        <v>3</v>
      </c>
      <c r="D34">
        <v>33</v>
      </c>
      <c r="E34">
        <v>1</v>
      </c>
      <c r="F34" t="s">
        <v>1038</v>
      </c>
      <c r="G34" t="s">
        <v>1057</v>
      </c>
      <c r="H34" t="s">
        <v>5000</v>
      </c>
      <c r="I34" t="s">
        <v>26466</v>
      </c>
      <c r="J34">
        <v>2</v>
      </c>
      <c r="K34" t="s">
        <v>1346</v>
      </c>
      <c r="L34" t="s">
        <v>2244</v>
      </c>
      <c r="M34" t="s">
        <v>102</v>
      </c>
      <c r="N34" t="s">
        <v>1347</v>
      </c>
    </row>
    <row r="35" spans="1:14" x14ac:dyDescent="0.25">
      <c r="A35">
        <v>2026</v>
      </c>
      <c r="B35">
        <v>4</v>
      </c>
      <c r="C35">
        <v>4</v>
      </c>
      <c r="D35">
        <v>34</v>
      </c>
      <c r="E35">
        <v>7</v>
      </c>
      <c r="F35" t="s">
        <v>1062</v>
      </c>
      <c r="G35" t="s">
        <v>30</v>
      </c>
      <c r="H35" t="s">
        <v>5003</v>
      </c>
      <c r="I35" t="s">
        <v>5004</v>
      </c>
      <c r="J35">
        <v>2</v>
      </c>
      <c r="K35" t="s">
        <v>26467</v>
      </c>
      <c r="L35" t="s">
        <v>2268</v>
      </c>
      <c r="M35" t="s">
        <v>5019</v>
      </c>
      <c r="N35" t="s">
        <v>26468</v>
      </c>
    </row>
    <row r="36" spans="1:14" x14ac:dyDescent="0.25">
      <c r="A36">
        <v>2026</v>
      </c>
      <c r="B36">
        <v>4</v>
      </c>
      <c r="C36">
        <v>5</v>
      </c>
      <c r="D36">
        <v>35</v>
      </c>
      <c r="E36">
        <v>1</v>
      </c>
      <c r="F36" t="s">
        <v>1038</v>
      </c>
      <c r="G36" t="s">
        <v>1038</v>
      </c>
      <c r="H36" t="s">
        <v>5006</v>
      </c>
      <c r="I36" t="s">
        <v>5283</v>
      </c>
      <c r="J36">
        <v>2</v>
      </c>
      <c r="K36" t="s">
        <v>1340</v>
      </c>
      <c r="L36" t="s">
        <v>2221</v>
      </c>
      <c r="M36" t="s">
        <v>102</v>
      </c>
      <c r="N36" t="s">
        <v>1341</v>
      </c>
    </row>
    <row r="37" spans="1:14" x14ac:dyDescent="0.25">
      <c r="A37">
        <v>2026</v>
      </c>
      <c r="B37">
        <v>4</v>
      </c>
      <c r="C37">
        <v>6</v>
      </c>
      <c r="D37">
        <v>36</v>
      </c>
      <c r="E37">
        <v>3</v>
      </c>
      <c r="F37" t="s">
        <v>1057</v>
      </c>
      <c r="G37" t="s">
        <v>1049</v>
      </c>
      <c r="H37" t="s">
        <v>5008</v>
      </c>
      <c r="I37" t="s">
        <v>26469</v>
      </c>
      <c r="J37">
        <v>2</v>
      </c>
      <c r="K37" t="s">
        <v>26470</v>
      </c>
      <c r="L37" t="s">
        <v>62</v>
      </c>
      <c r="M37" t="s">
        <v>5019</v>
      </c>
      <c r="N37" t="s">
        <v>26471</v>
      </c>
    </row>
    <row r="38" spans="1:14" x14ac:dyDescent="0.25">
      <c r="A38">
        <v>2026</v>
      </c>
      <c r="B38">
        <v>4</v>
      </c>
      <c r="C38">
        <v>7</v>
      </c>
      <c r="D38">
        <v>37</v>
      </c>
      <c r="E38">
        <v>8</v>
      </c>
      <c r="F38" t="s">
        <v>1043</v>
      </c>
      <c r="G38" t="s">
        <v>30</v>
      </c>
      <c r="H38" t="s">
        <v>5010</v>
      </c>
      <c r="I38" t="s">
        <v>5284</v>
      </c>
      <c r="J38">
        <v>2</v>
      </c>
      <c r="K38" t="s">
        <v>1240</v>
      </c>
      <c r="L38" t="s">
        <v>2251</v>
      </c>
      <c r="M38" t="s">
        <v>29</v>
      </c>
      <c r="N38" t="s">
        <v>1241</v>
      </c>
    </row>
    <row r="39" spans="1:14" x14ac:dyDescent="0.25">
      <c r="A39">
        <v>2026</v>
      </c>
      <c r="B39">
        <v>4</v>
      </c>
      <c r="C39">
        <v>8</v>
      </c>
      <c r="D39">
        <v>38</v>
      </c>
      <c r="E39">
        <v>2</v>
      </c>
      <c r="F39" t="s">
        <v>1046</v>
      </c>
      <c r="G39" t="s">
        <v>1060</v>
      </c>
      <c r="H39" t="s">
        <v>5013</v>
      </c>
      <c r="I39" t="s">
        <v>26472</v>
      </c>
      <c r="J39">
        <v>2</v>
      </c>
      <c r="K39" t="s">
        <v>26473</v>
      </c>
      <c r="L39" t="s">
        <v>2217</v>
      </c>
      <c r="M39" t="s">
        <v>5019</v>
      </c>
      <c r="N39" t="s">
        <v>26474</v>
      </c>
    </row>
    <row r="40" spans="1:14" x14ac:dyDescent="0.25">
      <c r="A40">
        <v>2026</v>
      </c>
      <c r="B40">
        <v>4</v>
      </c>
      <c r="C40">
        <v>9</v>
      </c>
      <c r="D40">
        <v>39</v>
      </c>
      <c r="E40">
        <v>5</v>
      </c>
      <c r="F40" t="s">
        <v>1060</v>
      </c>
      <c r="G40" t="s">
        <v>1055</v>
      </c>
      <c r="H40" t="s">
        <v>5016</v>
      </c>
      <c r="I40" t="s">
        <v>26475</v>
      </c>
      <c r="J40">
        <v>2</v>
      </c>
      <c r="K40" t="s">
        <v>1193</v>
      </c>
      <c r="L40" t="s">
        <v>54</v>
      </c>
      <c r="M40" t="s">
        <v>126</v>
      </c>
      <c r="N40" t="s">
        <v>1194</v>
      </c>
    </row>
    <row r="41" spans="1:14" x14ac:dyDescent="0.25">
      <c r="A41">
        <v>2026</v>
      </c>
      <c r="B41">
        <v>4</v>
      </c>
      <c r="C41">
        <v>10</v>
      </c>
      <c r="D41">
        <v>40</v>
      </c>
      <c r="E41">
        <v>5</v>
      </c>
      <c r="F41" t="s">
        <v>1060</v>
      </c>
      <c r="G41" t="s">
        <v>1041</v>
      </c>
      <c r="H41" t="s">
        <v>5021</v>
      </c>
      <c r="I41" t="s">
        <v>5022</v>
      </c>
      <c r="J41">
        <v>2</v>
      </c>
      <c r="K41" t="s">
        <v>1191</v>
      </c>
      <c r="L41" t="s">
        <v>2322</v>
      </c>
      <c r="M41" t="s">
        <v>64</v>
      </c>
      <c r="N41" t="s">
        <v>1192</v>
      </c>
    </row>
    <row r="42" spans="1:14" x14ac:dyDescent="0.25">
      <c r="A42">
        <v>2026</v>
      </c>
      <c r="B42">
        <v>5</v>
      </c>
      <c r="C42">
        <v>1</v>
      </c>
      <c r="D42">
        <v>41</v>
      </c>
      <c r="E42">
        <v>2</v>
      </c>
      <c r="F42" t="s">
        <v>1046</v>
      </c>
      <c r="G42" t="s">
        <v>30</v>
      </c>
      <c r="H42" t="s">
        <v>5023</v>
      </c>
      <c r="I42" t="s">
        <v>5288</v>
      </c>
      <c r="J42">
        <v>1</v>
      </c>
      <c r="K42" t="s">
        <v>26476</v>
      </c>
      <c r="L42" t="s">
        <v>2228</v>
      </c>
      <c r="M42" t="s">
        <v>5019</v>
      </c>
      <c r="N42" t="s">
        <v>26477</v>
      </c>
    </row>
    <row r="43" spans="1:14" x14ac:dyDescent="0.25">
      <c r="A43">
        <v>2026</v>
      </c>
      <c r="B43">
        <v>5</v>
      </c>
      <c r="C43">
        <v>2</v>
      </c>
      <c r="D43">
        <v>42</v>
      </c>
      <c r="E43">
        <v>4</v>
      </c>
      <c r="F43" t="s">
        <v>1055</v>
      </c>
      <c r="G43" t="s">
        <v>1052</v>
      </c>
      <c r="H43" t="s">
        <v>5025</v>
      </c>
      <c r="I43" t="s">
        <v>26478</v>
      </c>
      <c r="J43">
        <v>1</v>
      </c>
      <c r="K43" t="s">
        <v>26479</v>
      </c>
      <c r="L43" t="s">
        <v>30</v>
      </c>
      <c r="M43" t="s">
        <v>5019</v>
      </c>
      <c r="N43" t="s">
        <v>26480</v>
      </c>
    </row>
    <row r="44" spans="1:14" x14ac:dyDescent="0.25">
      <c r="A44">
        <v>2026</v>
      </c>
      <c r="B44">
        <v>5</v>
      </c>
      <c r="C44">
        <v>3</v>
      </c>
      <c r="D44">
        <v>43</v>
      </c>
      <c r="E44">
        <v>3</v>
      </c>
      <c r="F44" t="s">
        <v>1057</v>
      </c>
      <c r="G44" t="s">
        <v>30</v>
      </c>
      <c r="H44" t="s">
        <v>5029</v>
      </c>
      <c r="I44" t="s">
        <v>5940</v>
      </c>
      <c r="J44">
        <v>1</v>
      </c>
      <c r="K44" t="s">
        <v>26481</v>
      </c>
      <c r="L44" t="s">
        <v>92</v>
      </c>
      <c r="M44" t="s">
        <v>5019</v>
      </c>
      <c r="N44" t="s">
        <v>26482</v>
      </c>
    </row>
    <row r="45" spans="1:14" x14ac:dyDescent="0.25">
      <c r="A45">
        <v>2026</v>
      </c>
      <c r="B45">
        <v>5</v>
      </c>
      <c r="C45">
        <v>4</v>
      </c>
      <c r="D45">
        <v>44</v>
      </c>
      <c r="E45">
        <v>4</v>
      </c>
      <c r="F45" t="s">
        <v>1055</v>
      </c>
      <c r="G45" t="s">
        <v>1062</v>
      </c>
      <c r="H45" t="s">
        <v>5032</v>
      </c>
      <c r="I45" t="s">
        <v>26483</v>
      </c>
      <c r="J45">
        <v>1</v>
      </c>
      <c r="K45" t="s">
        <v>26484</v>
      </c>
      <c r="L45" t="s">
        <v>94</v>
      </c>
      <c r="M45" t="s">
        <v>5019</v>
      </c>
      <c r="N45" t="s">
        <v>26485</v>
      </c>
    </row>
    <row r="46" spans="1:14" x14ac:dyDescent="0.25">
      <c r="A46">
        <v>2026</v>
      </c>
      <c r="B46">
        <v>5</v>
      </c>
      <c r="C46">
        <v>5</v>
      </c>
      <c r="D46">
        <v>45</v>
      </c>
      <c r="E46">
        <v>1</v>
      </c>
      <c r="F46" t="s">
        <v>1038</v>
      </c>
      <c r="G46" t="s">
        <v>30</v>
      </c>
      <c r="H46" t="s">
        <v>5036</v>
      </c>
      <c r="I46" t="s">
        <v>5037</v>
      </c>
      <c r="J46">
        <v>1</v>
      </c>
      <c r="K46" t="s">
        <v>26486</v>
      </c>
      <c r="L46" t="s">
        <v>2210</v>
      </c>
      <c r="M46" t="s">
        <v>5019</v>
      </c>
      <c r="N46" t="s">
        <v>900</v>
      </c>
    </row>
    <row r="47" spans="1:14" x14ac:dyDescent="0.25">
      <c r="A47">
        <v>2026</v>
      </c>
      <c r="B47">
        <v>5</v>
      </c>
      <c r="C47">
        <v>6</v>
      </c>
      <c r="D47">
        <v>46</v>
      </c>
      <c r="E47">
        <v>9</v>
      </c>
      <c r="F47" t="s">
        <v>1049</v>
      </c>
      <c r="G47" t="s">
        <v>30</v>
      </c>
      <c r="H47" t="s">
        <v>5038</v>
      </c>
      <c r="I47" t="s">
        <v>5039</v>
      </c>
      <c r="J47">
        <v>1</v>
      </c>
      <c r="K47" t="s">
        <v>1443</v>
      </c>
      <c r="L47" t="s">
        <v>2248</v>
      </c>
      <c r="M47" t="s">
        <v>126</v>
      </c>
      <c r="N47" t="s">
        <v>1444</v>
      </c>
    </row>
    <row r="48" spans="1:14" x14ac:dyDescent="0.25">
      <c r="A48">
        <v>2026</v>
      </c>
      <c r="B48">
        <v>5</v>
      </c>
      <c r="C48">
        <v>7</v>
      </c>
      <c r="D48">
        <v>47</v>
      </c>
      <c r="E48">
        <v>8</v>
      </c>
      <c r="F48" t="s">
        <v>1043</v>
      </c>
      <c r="G48" t="s">
        <v>30</v>
      </c>
      <c r="H48" t="s">
        <v>5040</v>
      </c>
      <c r="I48" t="s">
        <v>5294</v>
      </c>
      <c r="J48">
        <v>1</v>
      </c>
      <c r="K48" t="s">
        <v>26487</v>
      </c>
      <c r="L48" t="s">
        <v>2246</v>
      </c>
      <c r="M48" t="s">
        <v>5019</v>
      </c>
      <c r="N48" t="s">
        <v>26488</v>
      </c>
    </row>
    <row r="49" spans="1:14" x14ac:dyDescent="0.25">
      <c r="A49">
        <v>2026</v>
      </c>
      <c r="B49">
        <v>5</v>
      </c>
      <c r="C49">
        <v>8</v>
      </c>
      <c r="D49">
        <v>48</v>
      </c>
      <c r="E49">
        <v>5</v>
      </c>
      <c r="F49" t="s">
        <v>1060</v>
      </c>
      <c r="G49" t="s">
        <v>30</v>
      </c>
      <c r="H49" t="s">
        <v>5043</v>
      </c>
      <c r="I49" t="s">
        <v>5044</v>
      </c>
      <c r="J49">
        <v>1</v>
      </c>
      <c r="K49" t="s">
        <v>26489</v>
      </c>
      <c r="L49" t="s">
        <v>2248</v>
      </c>
      <c r="M49" t="s">
        <v>5019</v>
      </c>
      <c r="N49" t="s">
        <v>26490</v>
      </c>
    </row>
    <row r="50" spans="1:14" x14ac:dyDescent="0.25">
      <c r="A50">
        <v>2026</v>
      </c>
      <c r="B50">
        <v>5</v>
      </c>
      <c r="C50">
        <v>9</v>
      </c>
      <c r="D50">
        <v>49</v>
      </c>
      <c r="E50">
        <v>4</v>
      </c>
      <c r="F50" t="s">
        <v>1055</v>
      </c>
      <c r="G50" t="s">
        <v>30</v>
      </c>
      <c r="H50" t="s">
        <v>5045</v>
      </c>
      <c r="I50" t="s">
        <v>5046</v>
      </c>
      <c r="J50">
        <v>1</v>
      </c>
      <c r="K50" t="s">
        <v>26491</v>
      </c>
      <c r="L50" t="s">
        <v>2213</v>
      </c>
      <c r="M50" t="s">
        <v>5019</v>
      </c>
      <c r="N50" t="s">
        <v>26492</v>
      </c>
    </row>
    <row r="51" spans="1:14" x14ac:dyDescent="0.25">
      <c r="A51">
        <v>2026</v>
      </c>
      <c r="B51">
        <v>5</v>
      </c>
      <c r="C51">
        <v>10</v>
      </c>
      <c r="D51">
        <v>50</v>
      </c>
      <c r="E51">
        <v>9</v>
      </c>
      <c r="F51" t="s">
        <v>1049</v>
      </c>
      <c r="G51" t="s">
        <v>1041</v>
      </c>
      <c r="H51" t="s">
        <v>5049</v>
      </c>
      <c r="I51" t="s">
        <v>26493</v>
      </c>
      <c r="J51">
        <v>1</v>
      </c>
      <c r="K51" t="s">
        <v>1437</v>
      </c>
      <c r="L51" t="s">
        <v>54</v>
      </c>
      <c r="M51" t="s">
        <v>102</v>
      </c>
      <c r="N51" t="s">
        <v>1438</v>
      </c>
    </row>
    <row r="52" spans="1:14" x14ac:dyDescent="0.25">
      <c r="A52">
        <v>2026</v>
      </c>
      <c r="B52">
        <v>6</v>
      </c>
      <c r="C52">
        <v>1</v>
      </c>
      <c r="D52">
        <v>51</v>
      </c>
      <c r="E52">
        <v>2</v>
      </c>
      <c r="F52" t="s">
        <v>1046</v>
      </c>
      <c r="G52" t="s">
        <v>30</v>
      </c>
      <c r="H52" t="s">
        <v>5051</v>
      </c>
      <c r="I52" t="s">
        <v>5052</v>
      </c>
      <c r="J52">
        <v>1</v>
      </c>
      <c r="K52" t="s">
        <v>26494</v>
      </c>
      <c r="L52" t="s">
        <v>2229</v>
      </c>
      <c r="M52" t="s">
        <v>5019</v>
      </c>
      <c r="N52" t="s">
        <v>26495</v>
      </c>
    </row>
    <row r="53" spans="1:14" x14ac:dyDescent="0.25">
      <c r="A53">
        <v>2026</v>
      </c>
      <c r="B53">
        <v>6</v>
      </c>
      <c r="C53">
        <v>2</v>
      </c>
      <c r="D53">
        <v>52</v>
      </c>
      <c r="E53">
        <v>10</v>
      </c>
      <c r="F53" t="s">
        <v>1041</v>
      </c>
      <c r="G53" t="s">
        <v>1052</v>
      </c>
      <c r="H53" t="s">
        <v>5055</v>
      </c>
      <c r="I53" t="s">
        <v>26496</v>
      </c>
      <c r="J53">
        <v>1</v>
      </c>
      <c r="K53" t="s">
        <v>1390</v>
      </c>
      <c r="L53" t="s">
        <v>62</v>
      </c>
      <c r="M53" t="s">
        <v>102</v>
      </c>
      <c r="N53" t="s">
        <v>1391</v>
      </c>
    </row>
    <row r="54" spans="1:14" x14ac:dyDescent="0.25">
      <c r="A54">
        <v>2026</v>
      </c>
      <c r="B54">
        <v>6</v>
      </c>
      <c r="C54">
        <v>3</v>
      </c>
      <c r="D54">
        <v>53</v>
      </c>
      <c r="E54">
        <v>3</v>
      </c>
      <c r="F54" t="s">
        <v>1057</v>
      </c>
      <c r="G54" t="s">
        <v>30</v>
      </c>
      <c r="H54" t="s">
        <v>5059</v>
      </c>
      <c r="I54" t="s">
        <v>5303</v>
      </c>
      <c r="J54">
        <v>1</v>
      </c>
      <c r="K54" t="s">
        <v>26497</v>
      </c>
      <c r="L54" t="s">
        <v>2248</v>
      </c>
      <c r="M54" t="s">
        <v>5019</v>
      </c>
      <c r="N54" t="s">
        <v>26498</v>
      </c>
    </row>
    <row r="55" spans="1:14" x14ac:dyDescent="0.25">
      <c r="A55">
        <v>2026</v>
      </c>
      <c r="B55">
        <v>6</v>
      </c>
      <c r="C55">
        <v>4</v>
      </c>
      <c r="D55">
        <v>54</v>
      </c>
      <c r="E55">
        <v>7</v>
      </c>
      <c r="F55" t="s">
        <v>1062</v>
      </c>
      <c r="G55" t="s">
        <v>30</v>
      </c>
      <c r="H55" t="s">
        <v>5062</v>
      </c>
      <c r="I55" t="s">
        <v>5063</v>
      </c>
      <c r="J55">
        <v>1</v>
      </c>
      <c r="K55" t="s">
        <v>26499</v>
      </c>
      <c r="L55" t="s">
        <v>2219</v>
      </c>
      <c r="M55" t="s">
        <v>5019</v>
      </c>
      <c r="N55" t="s">
        <v>26500</v>
      </c>
    </row>
    <row r="56" spans="1:14" x14ac:dyDescent="0.25">
      <c r="A56">
        <v>2026</v>
      </c>
      <c r="B56">
        <v>6</v>
      </c>
      <c r="C56">
        <v>5</v>
      </c>
      <c r="D56">
        <v>55</v>
      </c>
      <c r="E56">
        <v>1</v>
      </c>
      <c r="F56" t="s">
        <v>1038</v>
      </c>
      <c r="G56" t="s">
        <v>30</v>
      </c>
      <c r="H56" t="s">
        <v>5066</v>
      </c>
      <c r="I56" t="s">
        <v>5306</v>
      </c>
      <c r="J56">
        <v>1</v>
      </c>
      <c r="K56" t="s">
        <v>26501</v>
      </c>
      <c r="L56" t="s">
        <v>159</v>
      </c>
      <c r="M56" t="s">
        <v>5019</v>
      </c>
      <c r="N56" t="s">
        <v>26502</v>
      </c>
    </row>
    <row r="57" spans="1:14" x14ac:dyDescent="0.25">
      <c r="A57">
        <v>2026</v>
      </c>
      <c r="B57">
        <v>6</v>
      </c>
      <c r="C57">
        <v>6</v>
      </c>
      <c r="D57">
        <v>56</v>
      </c>
      <c r="E57">
        <v>9</v>
      </c>
      <c r="F57" t="s">
        <v>1049</v>
      </c>
      <c r="G57" t="s">
        <v>1049</v>
      </c>
      <c r="H57" t="s">
        <v>5070</v>
      </c>
      <c r="I57" t="s">
        <v>26503</v>
      </c>
      <c r="J57">
        <v>1</v>
      </c>
      <c r="K57" t="s">
        <v>26504</v>
      </c>
      <c r="L57" t="s">
        <v>68</v>
      </c>
      <c r="M57" t="s">
        <v>5019</v>
      </c>
      <c r="N57" t="s">
        <v>26505</v>
      </c>
    </row>
    <row r="58" spans="1:14" x14ac:dyDescent="0.25">
      <c r="A58">
        <v>2026</v>
      </c>
      <c r="B58">
        <v>6</v>
      </c>
      <c r="C58">
        <v>7</v>
      </c>
      <c r="D58">
        <v>57</v>
      </c>
      <c r="E58">
        <v>8</v>
      </c>
      <c r="F58" t="s">
        <v>1043</v>
      </c>
      <c r="G58" t="s">
        <v>30</v>
      </c>
      <c r="H58" t="s">
        <v>5074</v>
      </c>
      <c r="I58" t="s">
        <v>5075</v>
      </c>
      <c r="J58">
        <v>1</v>
      </c>
      <c r="K58" t="s">
        <v>26506</v>
      </c>
      <c r="L58" t="s">
        <v>28</v>
      </c>
      <c r="M58" t="s">
        <v>5019</v>
      </c>
      <c r="N58" t="s">
        <v>26507</v>
      </c>
    </row>
    <row r="59" spans="1:14" x14ac:dyDescent="0.25">
      <c r="A59">
        <v>2026</v>
      </c>
      <c r="B59">
        <v>6</v>
      </c>
      <c r="C59">
        <v>8</v>
      </c>
      <c r="D59">
        <v>58</v>
      </c>
      <c r="E59">
        <v>5</v>
      </c>
      <c r="F59" t="s">
        <v>1060</v>
      </c>
      <c r="G59" t="s">
        <v>30</v>
      </c>
      <c r="H59" t="s">
        <v>5078</v>
      </c>
      <c r="I59" t="s">
        <v>5079</v>
      </c>
      <c r="J59">
        <v>1</v>
      </c>
      <c r="K59" t="s">
        <v>26508</v>
      </c>
      <c r="L59" t="s">
        <v>30</v>
      </c>
      <c r="M59" t="s">
        <v>5019</v>
      </c>
      <c r="N59" t="s">
        <v>26509</v>
      </c>
    </row>
    <row r="60" spans="1:14" x14ac:dyDescent="0.25">
      <c r="A60">
        <v>2026</v>
      </c>
      <c r="B60">
        <v>6</v>
      </c>
      <c r="C60">
        <v>9</v>
      </c>
      <c r="D60">
        <v>59</v>
      </c>
      <c r="E60">
        <v>4</v>
      </c>
      <c r="F60" t="s">
        <v>1055</v>
      </c>
      <c r="G60" t="s">
        <v>30</v>
      </c>
      <c r="H60" t="s">
        <v>5082</v>
      </c>
      <c r="I60" t="s">
        <v>5083</v>
      </c>
      <c r="J60">
        <v>1</v>
      </c>
      <c r="K60" t="s">
        <v>26510</v>
      </c>
      <c r="L60" t="s">
        <v>28</v>
      </c>
      <c r="M60" t="s">
        <v>5019</v>
      </c>
      <c r="N60" t="s">
        <v>26511</v>
      </c>
    </row>
    <row r="61" spans="1:14" x14ac:dyDescent="0.25">
      <c r="A61">
        <v>2026</v>
      </c>
      <c r="B61">
        <v>6</v>
      </c>
      <c r="C61">
        <v>10</v>
      </c>
      <c r="D61">
        <v>60</v>
      </c>
      <c r="E61">
        <v>10</v>
      </c>
      <c r="F61" t="s">
        <v>1041</v>
      </c>
      <c r="G61" t="s">
        <v>30</v>
      </c>
      <c r="H61" t="s">
        <v>5086</v>
      </c>
      <c r="I61" t="s">
        <v>5087</v>
      </c>
      <c r="J61">
        <v>1</v>
      </c>
      <c r="K61" t="s">
        <v>1392</v>
      </c>
      <c r="L61" t="s">
        <v>2228</v>
      </c>
      <c r="M61" t="s">
        <v>126</v>
      </c>
      <c r="N61" t="s">
        <v>1393</v>
      </c>
    </row>
    <row r="62" spans="1:14" x14ac:dyDescent="0.25">
      <c r="A62">
        <v>2026</v>
      </c>
      <c r="B62">
        <v>7</v>
      </c>
      <c r="C62">
        <v>1</v>
      </c>
      <c r="D62">
        <v>61</v>
      </c>
      <c r="E62">
        <v>2</v>
      </c>
      <c r="F62" t="s">
        <v>1046</v>
      </c>
      <c r="G62" t="s">
        <v>30</v>
      </c>
      <c r="H62" t="s">
        <v>5090</v>
      </c>
      <c r="I62" t="s">
        <v>5091</v>
      </c>
      <c r="J62">
        <v>1</v>
      </c>
      <c r="K62" t="s">
        <v>26512</v>
      </c>
      <c r="L62" t="s">
        <v>2246</v>
      </c>
      <c r="M62" t="s">
        <v>5019</v>
      </c>
      <c r="N62" t="s">
        <v>26513</v>
      </c>
    </row>
    <row r="63" spans="1:14" x14ac:dyDescent="0.25">
      <c r="A63">
        <v>2026</v>
      </c>
      <c r="B63">
        <v>7</v>
      </c>
      <c r="C63">
        <v>2</v>
      </c>
      <c r="D63">
        <v>62</v>
      </c>
      <c r="E63">
        <v>10</v>
      </c>
      <c r="F63" t="s">
        <v>1041</v>
      </c>
      <c r="G63" t="s">
        <v>1052</v>
      </c>
      <c r="H63" t="s">
        <v>5094</v>
      </c>
      <c r="I63" t="s">
        <v>26514</v>
      </c>
      <c r="J63">
        <v>1</v>
      </c>
      <c r="K63" t="s">
        <v>1394</v>
      </c>
      <c r="L63" t="s">
        <v>2210</v>
      </c>
      <c r="M63" t="s">
        <v>126</v>
      </c>
      <c r="N63" t="s">
        <v>1395</v>
      </c>
    </row>
    <row r="64" spans="1:14" x14ac:dyDescent="0.25">
      <c r="A64">
        <v>2026</v>
      </c>
      <c r="B64">
        <v>7</v>
      </c>
      <c r="C64">
        <v>3</v>
      </c>
      <c r="D64">
        <v>63</v>
      </c>
      <c r="E64">
        <v>3</v>
      </c>
      <c r="F64" t="s">
        <v>1057</v>
      </c>
      <c r="G64" t="s">
        <v>30</v>
      </c>
      <c r="H64" t="s">
        <v>5098</v>
      </c>
      <c r="I64" t="s">
        <v>5319</v>
      </c>
      <c r="J64">
        <v>1</v>
      </c>
      <c r="K64" t="s">
        <v>26515</v>
      </c>
      <c r="L64" t="s">
        <v>2217</v>
      </c>
      <c r="M64" t="s">
        <v>5019</v>
      </c>
      <c r="N64" t="s">
        <v>26516</v>
      </c>
    </row>
    <row r="65" spans="1:14" x14ac:dyDescent="0.25">
      <c r="A65">
        <v>2026</v>
      </c>
      <c r="B65">
        <v>7</v>
      </c>
      <c r="C65">
        <v>4</v>
      </c>
      <c r="D65">
        <v>64</v>
      </c>
      <c r="E65">
        <v>7</v>
      </c>
      <c r="F65" t="s">
        <v>1062</v>
      </c>
      <c r="G65" t="s">
        <v>30</v>
      </c>
      <c r="H65" t="s">
        <v>5102</v>
      </c>
      <c r="I65" t="s">
        <v>5103</v>
      </c>
      <c r="J65">
        <v>1</v>
      </c>
      <c r="K65" t="s">
        <v>26517</v>
      </c>
      <c r="L65" t="s">
        <v>2244</v>
      </c>
      <c r="M65" t="s">
        <v>5019</v>
      </c>
      <c r="N65" t="s">
        <v>26518</v>
      </c>
    </row>
    <row r="66" spans="1:14" x14ac:dyDescent="0.25">
      <c r="A66">
        <v>2026</v>
      </c>
      <c r="B66">
        <v>7</v>
      </c>
      <c r="C66">
        <v>5</v>
      </c>
      <c r="D66">
        <v>65</v>
      </c>
      <c r="E66">
        <v>1</v>
      </c>
      <c r="F66" t="s">
        <v>1038</v>
      </c>
      <c r="G66" t="s">
        <v>30</v>
      </c>
      <c r="H66" t="s">
        <v>5106</v>
      </c>
      <c r="I66" t="s">
        <v>5107</v>
      </c>
      <c r="J66">
        <v>1</v>
      </c>
      <c r="K66" t="s">
        <v>26519</v>
      </c>
      <c r="L66" t="s">
        <v>2278</v>
      </c>
      <c r="M66" t="s">
        <v>5019</v>
      </c>
      <c r="N66" t="s">
        <v>26520</v>
      </c>
    </row>
    <row r="67" spans="1:14" x14ac:dyDescent="0.25">
      <c r="A67">
        <v>2026</v>
      </c>
      <c r="B67">
        <v>7</v>
      </c>
      <c r="C67">
        <v>6</v>
      </c>
      <c r="D67">
        <v>66</v>
      </c>
      <c r="E67">
        <v>9</v>
      </c>
      <c r="F67" t="s">
        <v>1049</v>
      </c>
      <c r="G67" t="s">
        <v>30</v>
      </c>
      <c r="H67" t="s">
        <v>5109</v>
      </c>
      <c r="I67" t="s">
        <v>5110</v>
      </c>
      <c r="J67">
        <v>1</v>
      </c>
      <c r="K67" t="s">
        <v>26521</v>
      </c>
      <c r="L67" t="s">
        <v>34</v>
      </c>
      <c r="M67" t="s">
        <v>5019</v>
      </c>
      <c r="N67" t="s">
        <v>26522</v>
      </c>
    </row>
    <row r="68" spans="1:14" x14ac:dyDescent="0.25">
      <c r="A68">
        <v>2026</v>
      </c>
      <c r="B68">
        <v>7</v>
      </c>
      <c r="C68">
        <v>7</v>
      </c>
      <c r="D68">
        <v>67</v>
      </c>
      <c r="E68">
        <v>8</v>
      </c>
      <c r="F68" t="s">
        <v>1043</v>
      </c>
      <c r="G68" t="s">
        <v>30</v>
      </c>
      <c r="H68" t="s">
        <v>5113</v>
      </c>
      <c r="I68" t="s">
        <v>5324</v>
      </c>
      <c r="J68">
        <v>1</v>
      </c>
      <c r="K68" t="s">
        <v>26523</v>
      </c>
      <c r="L68" t="s">
        <v>2236</v>
      </c>
      <c r="M68" t="s">
        <v>5019</v>
      </c>
      <c r="N68" t="s">
        <v>26524</v>
      </c>
    </row>
    <row r="69" spans="1:14" x14ac:dyDescent="0.25">
      <c r="A69">
        <v>2026</v>
      </c>
      <c r="B69">
        <v>7</v>
      </c>
      <c r="C69">
        <v>8</v>
      </c>
      <c r="D69">
        <v>68</v>
      </c>
      <c r="E69">
        <v>5</v>
      </c>
      <c r="F69" t="s">
        <v>1060</v>
      </c>
      <c r="G69" t="s">
        <v>30</v>
      </c>
      <c r="H69" t="s">
        <v>5117</v>
      </c>
      <c r="I69" t="s">
        <v>5118</v>
      </c>
      <c r="J69">
        <v>1</v>
      </c>
      <c r="K69" t="s">
        <v>26525</v>
      </c>
      <c r="L69" t="s">
        <v>30</v>
      </c>
      <c r="M69" t="s">
        <v>5019</v>
      </c>
      <c r="N69" t="s">
        <v>26526</v>
      </c>
    </row>
    <row r="70" spans="1:14" x14ac:dyDescent="0.25">
      <c r="A70">
        <v>2026</v>
      </c>
      <c r="B70">
        <v>7</v>
      </c>
      <c r="C70">
        <v>9</v>
      </c>
      <c r="D70">
        <v>69</v>
      </c>
      <c r="E70">
        <v>4</v>
      </c>
      <c r="F70" t="s">
        <v>1055</v>
      </c>
      <c r="G70" t="s">
        <v>30</v>
      </c>
      <c r="H70" t="s">
        <v>5121</v>
      </c>
      <c r="I70" t="s">
        <v>5122</v>
      </c>
      <c r="J70">
        <v>1</v>
      </c>
      <c r="K70" t="s">
        <v>26527</v>
      </c>
      <c r="L70" t="s">
        <v>70</v>
      </c>
      <c r="M70" t="s">
        <v>5019</v>
      </c>
      <c r="N70" t="s">
        <v>26528</v>
      </c>
    </row>
    <row r="71" spans="1:14" x14ac:dyDescent="0.25">
      <c r="A71">
        <v>2026</v>
      </c>
      <c r="B71">
        <v>7</v>
      </c>
      <c r="C71">
        <v>10</v>
      </c>
      <c r="D71">
        <v>70</v>
      </c>
      <c r="E71">
        <v>6</v>
      </c>
      <c r="F71" t="s">
        <v>1052</v>
      </c>
      <c r="G71" t="s">
        <v>1041</v>
      </c>
      <c r="H71" t="s">
        <v>5125</v>
      </c>
      <c r="I71" t="s">
        <v>5126</v>
      </c>
      <c r="J71">
        <v>1</v>
      </c>
      <c r="K71" t="s">
        <v>26529</v>
      </c>
      <c r="L71" t="s">
        <v>2248</v>
      </c>
      <c r="M71" t="s">
        <v>5019</v>
      </c>
      <c r="N71" t="s">
        <v>26530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83202-0E50-4480-8B1A-56C9C9ECBAD6}">
  <dimension ref="A1:N71"/>
  <sheetViews>
    <sheetView workbookViewId="0">
      <selection activeCell="P1" sqref="P1:P1048576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85546875" bestFit="1" customWidth="1"/>
    <col min="4" max="4" width="9.5703125" bestFit="1" customWidth="1"/>
    <col min="5" max="5" width="18.140625" bestFit="1" customWidth="1"/>
    <col min="6" max="7" width="17.5703125" bestFit="1" customWidth="1"/>
    <col min="8" max="8" width="12.85546875" bestFit="1" customWidth="1"/>
    <col min="9" max="9" width="32.140625" bestFit="1" customWidth="1"/>
    <col min="10" max="10" width="8.42578125" bestFit="1" customWidth="1"/>
    <col min="11" max="11" width="11.5703125" bestFit="1" customWidth="1"/>
    <col min="12" max="12" width="7.85546875" bestFit="1" customWidth="1"/>
    <col min="13" max="13" width="10.5703125" bestFit="1" customWidth="1"/>
    <col min="14" max="14" width="22.7109375" bestFit="1" customWidth="1"/>
  </cols>
  <sheetData>
    <row r="1" spans="1:14" x14ac:dyDescent="0.25">
      <c r="A1" t="s">
        <v>2869</v>
      </c>
      <c r="B1" t="s">
        <v>4923</v>
      </c>
      <c r="C1" t="s">
        <v>4924</v>
      </c>
      <c r="D1" t="s">
        <v>4925</v>
      </c>
      <c r="E1" t="s">
        <v>4926</v>
      </c>
      <c r="F1" t="s">
        <v>4927</v>
      </c>
      <c r="G1" t="s">
        <v>4928</v>
      </c>
      <c r="H1" t="s">
        <v>4929</v>
      </c>
      <c r="I1" t="s">
        <v>4930</v>
      </c>
      <c r="J1" t="s">
        <v>4931</v>
      </c>
      <c r="K1" t="s">
        <v>1063</v>
      </c>
      <c r="L1" t="s">
        <v>4932</v>
      </c>
      <c r="M1" t="s">
        <v>4933</v>
      </c>
      <c r="N1" t="s">
        <v>2557</v>
      </c>
    </row>
    <row r="2" spans="1:14" x14ac:dyDescent="0.25">
      <c r="A2">
        <v>2025</v>
      </c>
      <c r="B2">
        <v>1</v>
      </c>
      <c r="C2">
        <v>8</v>
      </c>
      <c r="D2">
        <v>8</v>
      </c>
      <c r="E2">
        <v>2</v>
      </c>
      <c r="F2" t="s">
        <v>1046</v>
      </c>
      <c r="G2" t="s">
        <v>1052</v>
      </c>
      <c r="H2" t="s">
        <v>4948</v>
      </c>
      <c r="I2" t="s">
        <v>26531</v>
      </c>
      <c r="J2">
        <v>5</v>
      </c>
      <c r="K2" t="s">
        <v>1121</v>
      </c>
      <c r="L2" t="s">
        <v>2248</v>
      </c>
      <c r="M2" t="s">
        <v>64</v>
      </c>
      <c r="N2" t="s">
        <v>1122</v>
      </c>
    </row>
    <row r="3" spans="1:14" x14ac:dyDescent="0.25">
      <c r="A3">
        <v>2025</v>
      </c>
      <c r="B3">
        <v>2</v>
      </c>
      <c r="C3">
        <v>2</v>
      </c>
      <c r="D3">
        <v>12</v>
      </c>
      <c r="E3">
        <v>2</v>
      </c>
      <c r="F3" t="s">
        <v>1046</v>
      </c>
      <c r="G3" t="s">
        <v>30</v>
      </c>
      <c r="H3" t="s">
        <v>4956</v>
      </c>
      <c r="I3" t="s">
        <v>5858</v>
      </c>
      <c r="J3">
        <v>4</v>
      </c>
      <c r="K3" t="s">
        <v>1112</v>
      </c>
      <c r="L3" t="s">
        <v>2219</v>
      </c>
      <c r="M3" t="s">
        <v>102</v>
      </c>
      <c r="N3" t="s">
        <v>1113</v>
      </c>
    </row>
    <row r="4" spans="1:14" x14ac:dyDescent="0.25">
      <c r="A4">
        <v>2025</v>
      </c>
      <c r="B4">
        <v>3</v>
      </c>
      <c r="C4">
        <v>8</v>
      </c>
      <c r="D4">
        <v>28</v>
      </c>
      <c r="E4">
        <v>2</v>
      </c>
      <c r="F4" t="s">
        <v>1046</v>
      </c>
      <c r="G4" t="s">
        <v>1052</v>
      </c>
      <c r="H4" t="s">
        <v>4988</v>
      </c>
      <c r="I4" t="s">
        <v>26532</v>
      </c>
      <c r="J4">
        <v>3</v>
      </c>
      <c r="K4" t="s">
        <v>1127</v>
      </c>
      <c r="L4" t="s">
        <v>72</v>
      </c>
      <c r="M4" t="s">
        <v>126</v>
      </c>
      <c r="N4" t="s">
        <v>1128</v>
      </c>
    </row>
    <row r="5" spans="1:14" x14ac:dyDescent="0.25">
      <c r="A5">
        <v>2025</v>
      </c>
      <c r="B5">
        <v>4</v>
      </c>
      <c r="C5">
        <v>10</v>
      </c>
      <c r="D5">
        <v>40</v>
      </c>
      <c r="E5">
        <v>2</v>
      </c>
      <c r="F5" t="s">
        <v>1046</v>
      </c>
      <c r="G5" t="s">
        <v>1049</v>
      </c>
      <c r="H5" t="s">
        <v>5021</v>
      </c>
      <c r="I5" t="s">
        <v>26533</v>
      </c>
      <c r="J5">
        <v>2</v>
      </c>
      <c r="K5" t="s">
        <v>1129</v>
      </c>
      <c r="L5" t="s">
        <v>2278</v>
      </c>
      <c r="M5" t="s">
        <v>102</v>
      </c>
      <c r="N5" t="s">
        <v>1130</v>
      </c>
    </row>
    <row r="6" spans="1:14" x14ac:dyDescent="0.25">
      <c r="A6">
        <v>2025</v>
      </c>
      <c r="B6">
        <v>5</v>
      </c>
      <c r="C6">
        <v>2</v>
      </c>
      <c r="D6">
        <v>42</v>
      </c>
      <c r="E6">
        <v>2</v>
      </c>
      <c r="F6" t="s">
        <v>1046</v>
      </c>
      <c r="G6" t="s">
        <v>30</v>
      </c>
      <c r="H6" t="s">
        <v>5025</v>
      </c>
      <c r="I6" t="s">
        <v>5026</v>
      </c>
      <c r="J6">
        <v>1</v>
      </c>
      <c r="K6" t="s">
        <v>18537</v>
      </c>
      <c r="L6" t="s">
        <v>2278</v>
      </c>
      <c r="M6" t="s">
        <v>64</v>
      </c>
      <c r="N6" t="s">
        <v>18536</v>
      </c>
    </row>
    <row r="7" spans="1:14" x14ac:dyDescent="0.25">
      <c r="A7">
        <v>2025</v>
      </c>
      <c r="B7">
        <v>6</v>
      </c>
      <c r="C7">
        <v>2</v>
      </c>
      <c r="D7">
        <v>52</v>
      </c>
      <c r="E7">
        <v>2</v>
      </c>
      <c r="F7" t="s">
        <v>1046</v>
      </c>
      <c r="G7" t="s">
        <v>30</v>
      </c>
      <c r="H7" t="s">
        <v>5055</v>
      </c>
      <c r="I7" t="s">
        <v>5056</v>
      </c>
      <c r="J7">
        <v>1</v>
      </c>
      <c r="K7" t="s">
        <v>2843</v>
      </c>
      <c r="L7" t="s">
        <v>2210</v>
      </c>
      <c r="M7" t="s">
        <v>29</v>
      </c>
      <c r="N7" t="s">
        <v>2532</v>
      </c>
    </row>
    <row r="8" spans="1:14" x14ac:dyDescent="0.25">
      <c r="A8">
        <v>2025</v>
      </c>
      <c r="B8">
        <v>7</v>
      </c>
      <c r="C8">
        <v>10</v>
      </c>
      <c r="D8">
        <v>70</v>
      </c>
      <c r="E8">
        <v>2</v>
      </c>
      <c r="F8" t="s">
        <v>1046</v>
      </c>
      <c r="G8" t="s">
        <v>1049</v>
      </c>
      <c r="H8" t="s">
        <v>5125</v>
      </c>
      <c r="I8" t="s">
        <v>26534</v>
      </c>
      <c r="J8">
        <v>1</v>
      </c>
      <c r="K8" t="s">
        <v>21077</v>
      </c>
      <c r="L8" t="s">
        <v>2268</v>
      </c>
      <c r="M8" t="s">
        <v>29</v>
      </c>
      <c r="N8" t="s">
        <v>21076</v>
      </c>
    </row>
    <row r="9" spans="1:14" x14ac:dyDescent="0.25">
      <c r="A9">
        <v>2025</v>
      </c>
      <c r="B9">
        <v>2</v>
      </c>
      <c r="C9">
        <v>10</v>
      </c>
      <c r="D9">
        <v>20</v>
      </c>
      <c r="E9">
        <v>5</v>
      </c>
      <c r="F9" t="s">
        <v>1060</v>
      </c>
      <c r="G9" t="s">
        <v>1049</v>
      </c>
      <c r="H9" t="s">
        <v>4972</v>
      </c>
      <c r="I9" t="s">
        <v>5862</v>
      </c>
      <c r="J9">
        <v>4</v>
      </c>
      <c r="K9" t="s">
        <v>2582</v>
      </c>
      <c r="L9" t="s">
        <v>159</v>
      </c>
      <c r="M9" t="s">
        <v>126</v>
      </c>
      <c r="N9" t="s">
        <v>2223</v>
      </c>
    </row>
    <row r="10" spans="1:14" x14ac:dyDescent="0.25">
      <c r="A10">
        <v>2025</v>
      </c>
      <c r="B10">
        <v>3</v>
      </c>
      <c r="C10">
        <v>3</v>
      </c>
      <c r="D10">
        <v>23</v>
      </c>
      <c r="E10">
        <v>5</v>
      </c>
      <c r="F10" t="s">
        <v>1060</v>
      </c>
      <c r="G10" t="s">
        <v>1041</v>
      </c>
      <c r="H10" t="s">
        <v>4978</v>
      </c>
      <c r="I10" t="s">
        <v>26535</v>
      </c>
      <c r="J10">
        <v>3</v>
      </c>
      <c r="K10" t="s">
        <v>1159</v>
      </c>
      <c r="L10" t="s">
        <v>54</v>
      </c>
      <c r="M10" t="s">
        <v>64</v>
      </c>
      <c r="N10" t="s">
        <v>1160</v>
      </c>
    </row>
    <row r="11" spans="1:14" x14ac:dyDescent="0.25">
      <c r="A11">
        <v>2025</v>
      </c>
      <c r="B11">
        <v>3</v>
      </c>
      <c r="C11">
        <v>4</v>
      </c>
      <c r="D11">
        <v>24</v>
      </c>
      <c r="E11">
        <v>5</v>
      </c>
      <c r="F11" t="s">
        <v>1060</v>
      </c>
      <c r="G11" t="s">
        <v>30</v>
      </c>
      <c r="H11" t="s">
        <v>4980</v>
      </c>
      <c r="I11" t="s">
        <v>4981</v>
      </c>
      <c r="J11">
        <v>3</v>
      </c>
      <c r="K11" t="s">
        <v>1167</v>
      </c>
      <c r="L11" t="s">
        <v>92</v>
      </c>
      <c r="M11" t="s">
        <v>29</v>
      </c>
      <c r="N11" t="s">
        <v>1168</v>
      </c>
    </row>
    <row r="12" spans="1:14" x14ac:dyDescent="0.25">
      <c r="A12">
        <v>2025</v>
      </c>
      <c r="B12">
        <v>4</v>
      </c>
      <c r="C12">
        <v>4</v>
      </c>
      <c r="D12">
        <v>34</v>
      </c>
      <c r="E12">
        <v>5</v>
      </c>
      <c r="F12" t="s">
        <v>1060</v>
      </c>
      <c r="G12" t="s">
        <v>30</v>
      </c>
      <c r="H12" t="s">
        <v>5003</v>
      </c>
      <c r="I12" t="s">
        <v>5004</v>
      </c>
      <c r="J12">
        <v>2</v>
      </c>
      <c r="K12" t="s">
        <v>2587</v>
      </c>
      <c r="L12" t="s">
        <v>68</v>
      </c>
      <c r="M12" t="s">
        <v>64</v>
      </c>
      <c r="N12" t="s">
        <v>2226</v>
      </c>
    </row>
    <row r="13" spans="1:14" x14ac:dyDescent="0.25">
      <c r="A13">
        <v>2025</v>
      </c>
      <c r="B13">
        <v>5</v>
      </c>
      <c r="C13">
        <v>4</v>
      </c>
      <c r="D13">
        <v>44</v>
      </c>
      <c r="E13">
        <v>5</v>
      </c>
      <c r="F13" t="s">
        <v>1060</v>
      </c>
      <c r="G13" t="s">
        <v>30</v>
      </c>
      <c r="H13" t="s">
        <v>5032</v>
      </c>
      <c r="I13" t="s">
        <v>5033</v>
      </c>
      <c r="J13">
        <v>1</v>
      </c>
      <c r="K13" t="s">
        <v>21449</v>
      </c>
      <c r="L13" t="s">
        <v>2241</v>
      </c>
      <c r="M13" t="s">
        <v>102</v>
      </c>
      <c r="N13" t="s">
        <v>21448</v>
      </c>
    </row>
    <row r="14" spans="1:14" x14ac:dyDescent="0.25">
      <c r="A14">
        <v>2025</v>
      </c>
      <c r="B14">
        <v>6</v>
      </c>
      <c r="C14">
        <v>4</v>
      </c>
      <c r="D14">
        <v>54</v>
      </c>
      <c r="E14">
        <v>5</v>
      </c>
      <c r="F14" t="s">
        <v>1060</v>
      </c>
      <c r="G14" t="s">
        <v>30</v>
      </c>
      <c r="H14" t="s">
        <v>5062</v>
      </c>
      <c r="I14" t="s">
        <v>5063</v>
      </c>
      <c r="J14">
        <v>1</v>
      </c>
      <c r="K14" t="s">
        <v>26536</v>
      </c>
      <c r="L14" t="s">
        <v>2311</v>
      </c>
      <c r="M14" t="s">
        <v>5019</v>
      </c>
      <c r="N14" t="s">
        <v>26537</v>
      </c>
    </row>
    <row r="15" spans="1:14" x14ac:dyDescent="0.25">
      <c r="A15">
        <v>2025</v>
      </c>
      <c r="B15">
        <v>7</v>
      </c>
      <c r="C15">
        <v>4</v>
      </c>
      <c r="D15">
        <v>64</v>
      </c>
      <c r="E15">
        <v>5</v>
      </c>
      <c r="F15" t="s">
        <v>1060</v>
      </c>
      <c r="G15" t="s">
        <v>30</v>
      </c>
      <c r="H15" t="s">
        <v>5102</v>
      </c>
      <c r="I15" t="s">
        <v>5103</v>
      </c>
      <c r="J15">
        <v>1</v>
      </c>
      <c r="K15" t="s">
        <v>26538</v>
      </c>
      <c r="L15" t="s">
        <v>2251</v>
      </c>
      <c r="M15" t="s">
        <v>5019</v>
      </c>
      <c r="N15" t="s">
        <v>6945</v>
      </c>
    </row>
    <row r="16" spans="1:14" x14ac:dyDescent="0.25">
      <c r="A16">
        <v>2025</v>
      </c>
      <c r="B16">
        <v>2</v>
      </c>
      <c r="C16">
        <v>6</v>
      </c>
      <c r="D16">
        <v>16</v>
      </c>
      <c r="E16">
        <v>8</v>
      </c>
      <c r="F16" t="s">
        <v>1043</v>
      </c>
      <c r="G16" t="s">
        <v>30</v>
      </c>
      <c r="H16" t="s">
        <v>4964</v>
      </c>
      <c r="I16" t="s">
        <v>4965</v>
      </c>
      <c r="J16">
        <v>4</v>
      </c>
      <c r="K16" t="s">
        <v>1219</v>
      </c>
      <c r="L16" t="s">
        <v>2228</v>
      </c>
      <c r="M16" t="s">
        <v>64</v>
      </c>
      <c r="N16" t="s">
        <v>1220</v>
      </c>
    </row>
    <row r="17" spans="1:14" x14ac:dyDescent="0.25">
      <c r="A17">
        <v>2025</v>
      </c>
      <c r="B17">
        <v>3</v>
      </c>
      <c r="C17">
        <v>6</v>
      </c>
      <c r="D17">
        <v>26</v>
      </c>
      <c r="E17">
        <v>8</v>
      </c>
      <c r="F17" t="s">
        <v>1043</v>
      </c>
      <c r="G17" t="s">
        <v>30</v>
      </c>
      <c r="H17" t="s">
        <v>4984</v>
      </c>
      <c r="I17" t="s">
        <v>4985</v>
      </c>
      <c r="J17">
        <v>3</v>
      </c>
      <c r="K17" t="s">
        <v>1214</v>
      </c>
      <c r="L17" t="s">
        <v>62</v>
      </c>
      <c r="M17" t="s">
        <v>102</v>
      </c>
      <c r="N17" t="s">
        <v>1215</v>
      </c>
    </row>
    <row r="18" spans="1:14" x14ac:dyDescent="0.25">
      <c r="A18">
        <v>2025</v>
      </c>
      <c r="B18">
        <v>4</v>
      </c>
      <c r="C18">
        <v>6</v>
      </c>
      <c r="D18">
        <v>36</v>
      </c>
      <c r="E18">
        <v>8</v>
      </c>
      <c r="F18" t="s">
        <v>1043</v>
      </c>
      <c r="G18" t="s">
        <v>30</v>
      </c>
      <c r="H18" t="s">
        <v>5008</v>
      </c>
      <c r="I18" t="s">
        <v>5009</v>
      </c>
      <c r="J18">
        <v>2</v>
      </c>
      <c r="K18" t="s">
        <v>1211</v>
      </c>
      <c r="L18" t="s">
        <v>2278</v>
      </c>
      <c r="M18" t="s">
        <v>29</v>
      </c>
      <c r="N18" t="s">
        <v>1212</v>
      </c>
    </row>
    <row r="19" spans="1:14" x14ac:dyDescent="0.25">
      <c r="A19">
        <v>2025</v>
      </c>
      <c r="B19">
        <v>5</v>
      </c>
      <c r="C19">
        <v>6</v>
      </c>
      <c r="D19">
        <v>46</v>
      </c>
      <c r="E19">
        <v>8</v>
      </c>
      <c r="F19" t="s">
        <v>1043</v>
      </c>
      <c r="G19" t="s">
        <v>30</v>
      </c>
      <c r="H19" t="s">
        <v>5038</v>
      </c>
      <c r="I19" t="s">
        <v>5039</v>
      </c>
      <c r="J19">
        <v>1</v>
      </c>
      <c r="K19" t="s">
        <v>1227</v>
      </c>
      <c r="L19" t="s">
        <v>70</v>
      </c>
      <c r="M19" t="s">
        <v>126</v>
      </c>
      <c r="N19" t="s">
        <v>1228</v>
      </c>
    </row>
    <row r="20" spans="1:14" x14ac:dyDescent="0.25">
      <c r="A20">
        <v>2025</v>
      </c>
      <c r="B20">
        <v>6</v>
      </c>
      <c r="C20">
        <v>6</v>
      </c>
      <c r="D20">
        <v>56</v>
      </c>
      <c r="E20">
        <v>8</v>
      </c>
      <c r="F20" t="s">
        <v>1043</v>
      </c>
      <c r="G20" t="s">
        <v>30</v>
      </c>
      <c r="H20" t="s">
        <v>5070</v>
      </c>
      <c r="I20" t="s">
        <v>5071</v>
      </c>
      <c r="J20">
        <v>1</v>
      </c>
      <c r="K20" t="s">
        <v>26539</v>
      </c>
      <c r="L20" t="s">
        <v>2244</v>
      </c>
      <c r="M20" t="s">
        <v>5019</v>
      </c>
      <c r="N20" t="s">
        <v>26540</v>
      </c>
    </row>
    <row r="21" spans="1:14" x14ac:dyDescent="0.25">
      <c r="A21">
        <v>2025</v>
      </c>
      <c r="B21">
        <v>7</v>
      </c>
      <c r="C21">
        <v>6</v>
      </c>
      <c r="D21">
        <v>66</v>
      </c>
      <c r="E21">
        <v>8</v>
      </c>
      <c r="F21" t="s">
        <v>1043</v>
      </c>
      <c r="G21" t="s">
        <v>30</v>
      </c>
      <c r="H21" t="s">
        <v>5109</v>
      </c>
      <c r="I21" t="s">
        <v>5110</v>
      </c>
      <c r="J21">
        <v>1</v>
      </c>
      <c r="K21" t="s">
        <v>26541</v>
      </c>
      <c r="L21" t="s">
        <v>2233</v>
      </c>
      <c r="M21" t="s">
        <v>5019</v>
      </c>
      <c r="N21" t="s">
        <v>26542</v>
      </c>
    </row>
    <row r="22" spans="1:14" x14ac:dyDescent="0.25">
      <c r="A22">
        <v>2025</v>
      </c>
      <c r="B22">
        <v>1</v>
      </c>
      <c r="C22">
        <v>2</v>
      </c>
      <c r="D22">
        <v>2</v>
      </c>
      <c r="E22">
        <v>3</v>
      </c>
      <c r="F22" t="s">
        <v>1057</v>
      </c>
      <c r="G22" t="s">
        <v>1046</v>
      </c>
      <c r="H22" t="s">
        <v>4936</v>
      </c>
      <c r="I22" t="s">
        <v>26543</v>
      </c>
      <c r="J22">
        <v>6</v>
      </c>
      <c r="K22" t="s">
        <v>1282</v>
      </c>
      <c r="L22" t="s">
        <v>70</v>
      </c>
      <c r="M22" t="s">
        <v>64</v>
      </c>
      <c r="N22" t="s">
        <v>1283</v>
      </c>
    </row>
    <row r="23" spans="1:14" x14ac:dyDescent="0.25">
      <c r="A23">
        <v>2025</v>
      </c>
      <c r="B23">
        <v>1</v>
      </c>
      <c r="C23">
        <v>7</v>
      </c>
      <c r="D23">
        <v>7</v>
      </c>
      <c r="E23">
        <v>3</v>
      </c>
      <c r="F23" t="s">
        <v>1057</v>
      </c>
      <c r="G23" t="s">
        <v>30</v>
      </c>
      <c r="H23" t="s">
        <v>4946</v>
      </c>
      <c r="I23" t="s">
        <v>5263</v>
      </c>
      <c r="J23">
        <v>5</v>
      </c>
      <c r="K23" t="s">
        <v>1286</v>
      </c>
      <c r="L23" t="s">
        <v>2268</v>
      </c>
      <c r="M23" t="s">
        <v>64</v>
      </c>
      <c r="N23" t="s">
        <v>1287</v>
      </c>
    </row>
    <row r="24" spans="1:14" x14ac:dyDescent="0.25">
      <c r="A24">
        <v>2025</v>
      </c>
      <c r="B24">
        <v>1</v>
      </c>
      <c r="C24">
        <v>10</v>
      </c>
      <c r="D24">
        <v>10</v>
      </c>
      <c r="E24">
        <v>3</v>
      </c>
      <c r="F24" t="s">
        <v>1057</v>
      </c>
      <c r="G24" t="s">
        <v>1049</v>
      </c>
      <c r="H24" t="s">
        <v>4952</v>
      </c>
      <c r="I24" t="s">
        <v>5857</v>
      </c>
      <c r="J24">
        <v>5</v>
      </c>
      <c r="K24" t="s">
        <v>1253</v>
      </c>
      <c r="L24" t="s">
        <v>2229</v>
      </c>
      <c r="M24" t="s">
        <v>126</v>
      </c>
      <c r="N24" t="s">
        <v>1254</v>
      </c>
    </row>
    <row r="25" spans="1:14" x14ac:dyDescent="0.25">
      <c r="A25">
        <v>2025</v>
      </c>
      <c r="B25">
        <v>2</v>
      </c>
      <c r="C25">
        <v>7</v>
      </c>
      <c r="D25">
        <v>17</v>
      </c>
      <c r="E25">
        <v>3</v>
      </c>
      <c r="F25" t="s">
        <v>1057</v>
      </c>
      <c r="G25" t="s">
        <v>30</v>
      </c>
      <c r="H25" t="s">
        <v>4966</v>
      </c>
      <c r="I25" t="s">
        <v>5270</v>
      </c>
      <c r="J25">
        <v>4</v>
      </c>
      <c r="K25" t="s">
        <v>1289</v>
      </c>
      <c r="L25" t="s">
        <v>70</v>
      </c>
      <c r="M25" t="s">
        <v>102</v>
      </c>
      <c r="N25" t="s">
        <v>1290</v>
      </c>
    </row>
    <row r="26" spans="1:14" x14ac:dyDescent="0.25">
      <c r="A26">
        <v>2025</v>
      </c>
      <c r="B26">
        <v>4</v>
      </c>
      <c r="C26">
        <v>2</v>
      </c>
      <c r="D26">
        <v>32</v>
      </c>
      <c r="E26">
        <v>3</v>
      </c>
      <c r="F26" t="s">
        <v>1057</v>
      </c>
      <c r="G26" t="s">
        <v>1046</v>
      </c>
      <c r="H26" t="s">
        <v>4998</v>
      </c>
      <c r="I26" t="s">
        <v>26544</v>
      </c>
      <c r="J26">
        <v>2</v>
      </c>
      <c r="K26" t="s">
        <v>1291</v>
      </c>
      <c r="L26" t="s">
        <v>2224</v>
      </c>
      <c r="M26" t="s">
        <v>64</v>
      </c>
      <c r="N26" t="s">
        <v>1292</v>
      </c>
    </row>
    <row r="27" spans="1:14" x14ac:dyDescent="0.25">
      <c r="A27">
        <v>2025</v>
      </c>
      <c r="B27">
        <v>5</v>
      </c>
      <c r="C27">
        <v>7</v>
      </c>
      <c r="D27">
        <v>47</v>
      </c>
      <c r="E27">
        <v>3</v>
      </c>
      <c r="F27" t="s">
        <v>1057</v>
      </c>
      <c r="G27" t="s">
        <v>30</v>
      </c>
      <c r="H27" t="s">
        <v>5040</v>
      </c>
      <c r="I27" t="s">
        <v>5294</v>
      </c>
      <c r="J27">
        <v>1</v>
      </c>
      <c r="K27" t="s">
        <v>1255</v>
      </c>
      <c r="L27" t="s">
        <v>2246</v>
      </c>
      <c r="M27" t="s">
        <v>64</v>
      </c>
      <c r="N27" t="s">
        <v>1256</v>
      </c>
    </row>
    <row r="28" spans="1:14" x14ac:dyDescent="0.25">
      <c r="A28">
        <v>2025</v>
      </c>
      <c r="B28">
        <v>6</v>
      </c>
      <c r="C28">
        <v>7</v>
      </c>
      <c r="D28">
        <v>57</v>
      </c>
      <c r="E28">
        <v>3</v>
      </c>
      <c r="F28" t="s">
        <v>1057</v>
      </c>
      <c r="G28" t="s">
        <v>30</v>
      </c>
      <c r="H28" t="s">
        <v>5074</v>
      </c>
      <c r="I28" t="s">
        <v>5075</v>
      </c>
      <c r="J28">
        <v>1</v>
      </c>
      <c r="K28" t="s">
        <v>26545</v>
      </c>
      <c r="L28" t="s">
        <v>2241</v>
      </c>
      <c r="M28" t="s">
        <v>5019</v>
      </c>
      <c r="N28" t="s">
        <v>26546</v>
      </c>
    </row>
    <row r="29" spans="1:14" x14ac:dyDescent="0.25">
      <c r="A29">
        <v>2025</v>
      </c>
      <c r="B29">
        <v>7</v>
      </c>
      <c r="C29">
        <v>7</v>
      </c>
      <c r="D29">
        <v>67</v>
      </c>
      <c r="E29">
        <v>3</v>
      </c>
      <c r="F29" t="s">
        <v>1057</v>
      </c>
      <c r="G29" t="s">
        <v>30</v>
      </c>
      <c r="H29" t="s">
        <v>5113</v>
      </c>
      <c r="I29" t="s">
        <v>5324</v>
      </c>
      <c r="J29">
        <v>1</v>
      </c>
      <c r="K29" t="s">
        <v>26547</v>
      </c>
      <c r="L29" t="s">
        <v>2229</v>
      </c>
      <c r="M29" t="s">
        <v>5019</v>
      </c>
      <c r="N29" t="s">
        <v>26548</v>
      </c>
    </row>
    <row r="30" spans="1:14" x14ac:dyDescent="0.25">
      <c r="A30">
        <v>2025</v>
      </c>
      <c r="B30">
        <v>2</v>
      </c>
      <c r="C30">
        <v>9</v>
      </c>
      <c r="D30">
        <v>19</v>
      </c>
      <c r="E30">
        <v>1</v>
      </c>
      <c r="F30" t="s">
        <v>1038</v>
      </c>
      <c r="G30" t="s">
        <v>30</v>
      </c>
      <c r="H30" t="s">
        <v>4970</v>
      </c>
      <c r="I30" t="s">
        <v>4971</v>
      </c>
      <c r="J30">
        <v>4</v>
      </c>
      <c r="K30" t="s">
        <v>1313</v>
      </c>
      <c r="L30" t="s">
        <v>2217</v>
      </c>
      <c r="M30" t="s">
        <v>102</v>
      </c>
      <c r="N30" t="s">
        <v>1314</v>
      </c>
    </row>
    <row r="31" spans="1:14" x14ac:dyDescent="0.25">
      <c r="A31">
        <v>2025</v>
      </c>
      <c r="B31">
        <v>3</v>
      </c>
      <c r="C31">
        <v>2</v>
      </c>
      <c r="D31">
        <v>22</v>
      </c>
      <c r="E31">
        <v>1</v>
      </c>
      <c r="F31" t="s">
        <v>1038</v>
      </c>
      <c r="G31" t="s">
        <v>1046</v>
      </c>
      <c r="H31" t="s">
        <v>4976</v>
      </c>
      <c r="I31" t="s">
        <v>26549</v>
      </c>
      <c r="J31">
        <v>3</v>
      </c>
      <c r="K31" t="s">
        <v>1320</v>
      </c>
      <c r="L31" t="s">
        <v>2219</v>
      </c>
      <c r="M31" t="s">
        <v>102</v>
      </c>
      <c r="N31" t="s">
        <v>1321</v>
      </c>
    </row>
    <row r="32" spans="1:14" x14ac:dyDescent="0.25">
      <c r="A32">
        <v>2025</v>
      </c>
      <c r="B32">
        <v>4</v>
      </c>
      <c r="C32">
        <v>7</v>
      </c>
      <c r="D32">
        <v>37</v>
      </c>
      <c r="E32">
        <v>1</v>
      </c>
      <c r="F32" t="s">
        <v>1038</v>
      </c>
      <c r="G32" t="s">
        <v>1057</v>
      </c>
      <c r="H32" t="s">
        <v>5010</v>
      </c>
      <c r="I32" t="s">
        <v>26550</v>
      </c>
      <c r="J32">
        <v>2</v>
      </c>
      <c r="K32" t="s">
        <v>1329</v>
      </c>
      <c r="L32" t="s">
        <v>2248</v>
      </c>
      <c r="M32" t="s">
        <v>102</v>
      </c>
      <c r="N32" t="s">
        <v>1330</v>
      </c>
    </row>
    <row r="33" spans="1:14" x14ac:dyDescent="0.25">
      <c r="A33">
        <v>2025</v>
      </c>
      <c r="B33">
        <v>5</v>
      </c>
      <c r="C33">
        <v>1</v>
      </c>
      <c r="D33">
        <v>41</v>
      </c>
      <c r="E33">
        <v>1</v>
      </c>
      <c r="F33" t="s">
        <v>1038</v>
      </c>
      <c r="G33" t="s">
        <v>1055</v>
      </c>
      <c r="H33" t="s">
        <v>5023</v>
      </c>
      <c r="I33" t="s">
        <v>26551</v>
      </c>
      <c r="J33">
        <v>1</v>
      </c>
      <c r="K33" t="s">
        <v>1536</v>
      </c>
      <c r="L33" t="s">
        <v>2219</v>
      </c>
      <c r="M33" t="s">
        <v>64</v>
      </c>
      <c r="N33" t="s">
        <v>1537</v>
      </c>
    </row>
    <row r="34" spans="1:14" x14ac:dyDescent="0.25">
      <c r="A34">
        <v>2025</v>
      </c>
      <c r="B34">
        <v>5</v>
      </c>
      <c r="C34">
        <v>9</v>
      </c>
      <c r="D34">
        <v>49</v>
      </c>
      <c r="E34">
        <v>1</v>
      </c>
      <c r="F34" t="s">
        <v>1038</v>
      </c>
      <c r="G34" t="s">
        <v>30</v>
      </c>
      <c r="H34" t="s">
        <v>5045</v>
      </c>
      <c r="I34" t="s">
        <v>5046</v>
      </c>
      <c r="J34">
        <v>1</v>
      </c>
      <c r="K34" t="s">
        <v>2612</v>
      </c>
      <c r="L34" t="s">
        <v>28</v>
      </c>
      <c r="M34" t="s">
        <v>102</v>
      </c>
      <c r="N34" t="s">
        <v>2247</v>
      </c>
    </row>
    <row r="35" spans="1:14" x14ac:dyDescent="0.25">
      <c r="A35">
        <v>2025</v>
      </c>
      <c r="B35">
        <v>6</v>
      </c>
      <c r="C35">
        <v>9</v>
      </c>
      <c r="D35">
        <v>59</v>
      </c>
      <c r="E35">
        <v>1</v>
      </c>
      <c r="F35" t="s">
        <v>1038</v>
      </c>
      <c r="G35" t="s">
        <v>30</v>
      </c>
      <c r="H35" t="s">
        <v>5082</v>
      </c>
      <c r="I35" t="s">
        <v>5083</v>
      </c>
      <c r="J35">
        <v>1</v>
      </c>
      <c r="K35" t="s">
        <v>26552</v>
      </c>
      <c r="L35" t="s">
        <v>2278</v>
      </c>
      <c r="M35" t="s">
        <v>5019</v>
      </c>
      <c r="N35" t="s">
        <v>26553</v>
      </c>
    </row>
    <row r="36" spans="1:14" x14ac:dyDescent="0.25">
      <c r="A36">
        <v>2025</v>
      </c>
      <c r="B36">
        <v>7</v>
      </c>
      <c r="C36">
        <v>9</v>
      </c>
      <c r="D36">
        <v>69</v>
      </c>
      <c r="E36">
        <v>1</v>
      </c>
      <c r="F36" t="s">
        <v>1038</v>
      </c>
      <c r="G36" t="s">
        <v>30</v>
      </c>
      <c r="H36" t="s">
        <v>5121</v>
      </c>
      <c r="I36" t="s">
        <v>5122</v>
      </c>
      <c r="J36">
        <v>1</v>
      </c>
      <c r="K36" t="s">
        <v>26554</v>
      </c>
      <c r="L36" t="s">
        <v>2248</v>
      </c>
      <c r="M36" t="s">
        <v>5019</v>
      </c>
      <c r="N36" t="s">
        <v>26555</v>
      </c>
    </row>
    <row r="37" spans="1:14" x14ac:dyDescent="0.25">
      <c r="A37">
        <v>2025</v>
      </c>
      <c r="B37">
        <v>4</v>
      </c>
      <c r="C37">
        <v>1</v>
      </c>
      <c r="D37">
        <v>31</v>
      </c>
      <c r="E37">
        <v>10</v>
      </c>
      <c r="F37" t="s">
        <v>1041</v>
      </c>
      <c r="G37" t="s">
        <v>1055</v>
      </c>
      <c r="H37" t="s">
        <v>4995</v>
      </c>
      <c r="I37" t="s">
        <v>26556</v>
      </c>
      <c r="J37">
        <v>2</v>
      </c>
      <c r="K37" t="s">
        <v>2675</v>
      </c>
      <c r="L37" t="s">
        <v>62</v>
      </c>
      <c r="M37" t="s">
        <v>64</v>
      </c>
      <c r="N37" t="s">
        <v>2307</v>
      </c>
    </row>
    <row r="38" spans="1:14" x14ac:dyDescent="0.25">
      <c r="A38">
        <v>2025</v>
      </c>
      <c r="B38">
        <v>4</v>
      </c>
      <c r="C38">
        <v>3</v>
      </c>
      <c r="D38">
        <v>33</v>
      </c>
      <c r="E38">
        <v>10</v>
      </c>
      <c r="F38" t="s">
        <v>1041</v>
      </c>
      <c r="G38" t="s">
        <v>1041</v>
      </c>
      <c r="H38" t="s">
        <v>5000</v>
      </c>
      <c r="I38" t="s">
        <v>26557</v>
      </c>
      <c r="J38">
        <v>2</v>
      </c>
      <c r="K38" t="s">
        <v>1356</v>
      </c>
      <c r="L38" t="s">
        <v>2268</v>
      </c>
      <c r="M38" t="s">
        <v>126</v>
      </c>
      <c r="N38" t="s">
        <v>1357</v>
      </c>
    </row>
    <row r="39" spans="1:14" x14ac:dyDescent="0.25">
      <c r="A39">
        <v>2025</v>
      </c>
      <c r="B39">
        <v>4</v>
      </c>
      <c r="C39">
        <v>9</v>
      </c>
      <c r="D39">
        <v>39</v>
      </c>
      <c r="E39">
        <v>10</v>
      </c>
      <c r="F39" t="s">
        <v>1041</v>
      </c>
      <c r="G39" t="s">
        <v>1038</v>
      </c>
      <c r="H39" t="s">
        <v>5016</v>
      </c>
      <c r="I39" t="s">
        <v>5871</v>
      </c>
      <c r="J39">
        <v>2</v>
      </c>
      <c r="K39" t="s">
        <v>2710</v>
      </c>
      <c r="L39" t="s">
        <v>72</v>
      </c>
      <c r="M39" t="s">
        <v>64</v>
      </c>
      <c r="N39" t="s">
        <v>2349</v>
      </c>
    </row>
    <row r="40" spans="1:14" x14ac:dyDescent="0.25">
      <c r="A40">
        <v>2025</v>
      </c>
      <c r="B40">
        <v>5</v>
      </c>
      <c r="C40">
        <v>8</v>
      </c>
      <c r="D40">
        <v>48</v>
      </c>
      <c r="E40">
        <v>10</v>
      </c>
      <c r="F40" t="s">
        <v>1041</v>
      </c>
      <c r="G40" t="s">
        <v>1052</v>
      </c>
      <c r="H40" t="s">
        <v>5043</v>
      </c>
      <c r="I40" t="s">
        <v>26558</v>
      </c>
      <c r="J40">
        <v>1</v>
      </c>
      <c r="K40" t="s">
        <v>1358</v>
      </c>
      <c r="L40" t="s">
        <v>2208</v>
      </c>
      <c r="M40" t="s">
        <v>64</v>
      </c>
      <c r="N40" t="s">
        <v>1359</v>
      </c>
    </row>
    <row r="41" spans="1:14" x14ac:dyDescent="0.25">
      <c r="A41">
        <v>2025</v>
      </c>
      <c r="B41">
        <v>7</v>
      </c>
      <c r="C41">
        <v>8</v>
      </c>
      <c r="D41">
        <v>68</v>
      </c>
      <c r="E41">
        <v>10</v>
      </c>
      <c r="F41" t="s">
        <v>1041</v>
      </c>
      <c r="G41" t="s">
        <v>1052</v>
      </c>
      <c r="H41" t="s">
        <v>5117</v>
      </c>
      <c r="I41" t="s">
        <v>26559</v>
      </c>
      <c r="J41">
        <v>1</v>
      </c>
      <c r="K41" t="s">
        <v>1354</v>
      </c>
      <c r="L41" t="s">
        <v>2241</v>
      </c>
      <c r="M41" t="s">
        <v>126</v>
      </c>
      <c r="N41" t="s">
        <v>1355</v>
      </c>
    </row>
    <row r="42" spans="1:14" x14ac:dyDescent="0.25">
      <c r="A42">
        <v>2025</v>
      </c>
      <c r="B42">
        <v>2</v>
      </c>
      <c r="C42">
        <v>3</v>
      </c>
      <c r="D42">
        <v>13</v>
      </c>
      <c r="E42">
        <v>9</v>
      </c>
      <c r="F42" t="s">
        <v>1049</v>
      </c>
      <c r="G42" t="s">
        <v>1041</v>
      </c>
      <c r="H42" t="s">
        <v>4958</v>
      </c>
      <c r="I42" t="s">
        <v>26560</v>
      </c>
      <c r="J42">
        <v>4</v>
      </c>
      <c r="K42" t="s">
        <v>1427</v>
      </c>
      <c r="L42" t="s">
        <v>28</v>
      </c>
      <c r="M42" t="s">
        <v>102</v>
      </c>
      <c r="N42" t="s">
        <v>1428</v>
      </c>
    </row>
    <row r="43" spans="1:14" x14ac:dyDescent="0.25">
      <c r="A43">
        <v>2025</v>
      </c>
      <c r="B43">
        <v>3</v>
      </c>
      <c r="C43">
        <v>7</v>
      </c>
      <c r="D43">
        <v>27</v>
      </c>
      <c r="E43">
        <v>9</v>
      </c>
      <c r="F43" t="s">
        <v>1049</v>
      </c>
      <c r="G43" t="s">
        <v>1057</v>
      </c>
      <c r="H43" t="s">
        <v>4986</v>
      </c>
      <c r="I43" t="s">
        <v>26561</v>
      </c>
      <c r="J43">
        <v>3</v>
      </c>
      <c r="K43" t="s">
        <v>1405</v>
      </c>
      <c r="L43" t="s">
        <v>2278</v>
      </c>
      <c r="M43" t="s">
        <v>126</v>
      </c>
      <c r="N43" t="s">
        <v>1406</v>
      </c>
    </row>
    <row r="44" spans="1:14" x14ac:dyDescent="0.25">
      <c r="A44">
        <v>2025</v>
      </c>
      <c r="B44">
        <v>5</v>
      </c>
      <c r="C44">
        <v>3</v>
      </c>
      <c r="D44">
        <v>43</v>
      </c>
      <c r="E44">
        <v>9</v>
      </c>
      <c r="F44" t="s">
        <v>1049</v>
      </c>
      <c r="G44" t="s">
        <v>1041</v>
      </c>
      <c r="H44" t="s">
        <v>5029</v>
      </c>
      <c r="I44" t="s">
        <v>26562</v>
      </c>
      <c r="J44">
        <v>1</v>
      </c>
      <c r="K44" t="s">
        <v>2602</v>
      </c>
      <c r="L44" t="s">
        <v>2241</v>
      </c>
      <c r="M44" t="s">
        <v>102</v>
      </c>
      <c r="N44" t="s">
        <v>2240</v>
      </c>
    </row>
    <row r="45" spans="1:14" x14ac:dyDescent="0.25">
      <c r="A45">
        <v>2025</v>
      </c>
      <c r="B45">
        <v>5</v>
      </c>
      <c r="C45">
        <v>10</v>
      </c>
      <c r="D45">
        <v>50</v>
      </c>
      <c r="E45">
        <v>9</v>
      </c>
      <c r="F45" t="s">
        <v>1049</v>
      </c>
      <c r="G45" t="s">
        <v>30</v>
      </c>
      <c r="H45" t="s">
        <v>5049</v>
      </c>
      <c r="I45" t="s">
        <v>5050</v>
      </c>
      <c r="J45">
        <v>1</v>
      </c>
      <c r="K45" t="s">
        <v>1419</v>
      </c>
      <c r="L45" t="s">
        <v>2229</v>
      </c>
      <c r="M45" t="s">
        <v>64</v>
      </c>
      <c r="N45" t="s">
        <v>1420</v>
      </c>
    </row>
    <row r="46" spans="1:14" x14ac:dyDescent="0.25">
      <c r="A46">
        <v>2025</v>
      </c>
      <c r="B46">
        <v>6</v>
      </c>
      <c r="C46">
        <v>10</v>
      </c>
      <c r="D46">
        <v>60</v>
      </c>
      <c r="E46">
        <v>9</v>
      </c>
      <c r="F46" t="s">
        <v>1049</v>
      </c>
      <c r="G46" t="s">
        <v>30</v>
      </c>
      <c r="H46" t="s">
        <v>5086</v>
      </c>
      <c r="I46" t="s">
        <v>5087</v>
      </c>
      <c r="J46">
        <v>1</v>
      </c>
      <c r="K46" t="s">
        <v>2761</v>
      </c>
      <c r="L46" t="s">
        <v>2209</v>
      </c>
      <c r="M46" t="s">
        <v>102</v>
      </c>
      <c r="N46" t="s">
        <v>2427</v>
      </c>
    </row>
    <row r="47" spans="1:14" x14ac:dyDescent="0.25">
      <c r="A47">
        <v>2025</v>
      </c>
      <c r="B47">
        <v>7</v>
      </c>
      <c r="C47">
        <v>2</v>
      </c>
      <c r="D47">
        <v>62</v>
      </c>
      <c r="E47">
        <v>9</v>
      </c>
      <c r="F47" t="s">
        <v>1049</v>
      </c>
      <c r="G47" t="s">
        <v>1046</v>
      </c>
      <c r="H47" t="s">
        <v>5094</v>
      </c>
      <c r="I47" t="s">
        <v>26563</v>
      </c>
      <c r="J47">
        <v>1</v>
      </c>
      <c r="K47" t="s">
        <v>2709</v>
      </c>
      <c r="L47" t="s">
        <v>70</v>
      </c>
      <c r="M47" t="s">
        <v>102</v>
      </c>
      <c r="N47" t="s">
        <v>2347</v>
      </c>
    </row>
    <row r="48" spans="1:14" x14ac:dyDescent="0.25">
      <c r="A48">
        <v>2025</v>
      </c>
      <c r="B48">
        <v>2</v>
      </c>
      <c r="C48">
        <v>8</v>
      </c>
      <c r="D48">
        <v>18</v>
      </c>
      <c r="E48">
        <v>6</v>
      </c>
      <c r="F48" t="s">
        <v>1052</v>
      </c>
      <c r="G48" t="s">
        <v>30</v>
      </c>
      <c r="H48" t="s">
        <v>4968</v>
      </c>
      <c r="I48" t="s">
        <v>5861</v>
      </c>
      <c r="J48">
        <v>4</v>
      </c>
      <c r="K48" t="s">
        <v>1455</v>
      </c>
      <c r="L48" t="s">
        <v>92</v>
      </c>
      <c r="M48" t="s">
        <v>64</v>
      </c>
      <c r="N48" t="s">
        <v>1456</v>
      </c>
    </row>
    <row r="49" spans="1:14" x14ac:dyDescent="0.25">
      <c r="A49">
        <v>2025</v>
      </c>
      <c r="B49">
        <v>6</v>
      </c>
      <c r="C49">
        <v>3</v>
      </c>
      <c r="D49">
        <v>53</v>
      </c>
      <c r="E49">
        <v>6</v>
      </c>
      <c r="F49" t="s">
        <v>1052</v>
      </c>
      <c r="G49" t="s">
        <v>1041</v>
      </c>
      <c r="H49" t="s">
        <v>5059</v>
      </c>
      <c r="I49" t="s">
        <v>26564</v>
      </c>
      <c r="J49">
        <v>1</v>
      </c>
      <c r="K49" t="s">
        <v>2703</v>
      </c>
      <c r="L49" t="s">
        <v>2228</v>
      </c>
      <c r="M49" t="s">
        <v>64</v>
      </c>
      <c r="N49" t="s">
        <v>2338</v>
      </c>
    </row>
    <row r="50" spans="1:14" x14ac:dyDescent="0.25">
      <c r="A50">
        <v>2025</v>
      </c>
      <c r="B50">
        <v>6</v>
      </c>
      <c r="C50">
        <v>8</v>
      </c>
      <c r="D50">
        <v>58</v>
      </c>
      <c r="E50">
        <v>6</v>
      </c>
      <c r="F50" t="s">
        <v>1052</v>
      </c>
      <c r="G50" t="s">
        <v>30</v>
      </c>
      <c r="H50" t="s">
        <v>5078</v>
      </c>
      <c r="I50" t="s">
        <v>5079</v>
      </c>
      <c r="J50">
        <v>1</v>
      </c>
      <c r="K50" t="s">
        <v>2623</v>
      </c>
      <c r="L50" t="s">
        <v>2208</v>
      </c>
      <c r="M50" t="s">
        <v>102</v>
      </c>
      <c r="N50" t="s">
        <v>2253</v>
      </c>
    </row>
    <row r="51" spans="1:14" x14ac:dyDescent="0.25">
      <c r="A51">
        <v>2025</v>
      </c>
      <c r="B51">
        <v>7</v>
      </c>
      <c r="C51">
        <v>3</v>
      </c>
      <c r="D51">
        <v>63</v>
      </c>
      <c r="E51">
        <v>6</v>
      </c>
      <c r="F51" t="s">
        <v>1052</v>
      </c>
      <c r="G51" t="s">
        <v>1041</v>
      </c>
      <c r="H51" t="s">
        <v>5098</v>
      </c>
      <c r="I51" t="s">
        <v>26565</v>
      </c>
      <c r="J51">
        <v>1</v>
      </c>
      <c r="K51" t="s">
        <v>2770</v>
      </c>
      <c r="L51" t="s">
        <v>68</v>
      </c>
      <c r="M51" t="s">
        <v>102</v>
      </c>
      <c r="N51" t="s">
        <v>2440</v>
      </c>
    </row>
    <row r="52" spans="1:14" x14ac:dyDescent="0.25">
      <c r="A52">
        <v>2025</v>
      </c>
      <c r="B52">
        <v>1</v>
      </c>
      <c r="C52">
        <v>6</v>
      </c>
      <c r="D52">
        <v>6</v>
      </c>
      <c r="E52">
        <v>7</v>
      </c>
      <c r="F52" t="s">
        <v>1062</v>
      </c>
      <c r="G52" t="s">
        <v>1043</v>
      </c>
      <c r="H52" t="s">
        <v>4944</v>
      </c>
      <c r="I52" t="s">
        <v>5855</v>
      </c>
      <c r="J52">
        <v>5</v>
      </c>
      <c r="K52" t="s">
        <v>1517</v>
      </c>
      <c r="L52" t="s">
        <v>2236</v>
      </c>
      <c r="M52" t="s">
        <v>64</v>
      </c>
      <c r="N52" t="s">
        <v>1518</v>
      </c>
    </row>
    <row r="53" spans="1:14" x14ac:dyDescent="0.25">
      <c r="A53">
        <v>2025</v>
      </c>
      <c r="B53">
        <v>1</v>
      </c>
      <c r="C53">
        <v>9</v>
      </c>
      <c r="D53">
        <v>9</v>
      </c>
      <c r="E53">
        <v>7</v>
      </c>
      <c r="F53" t="s">
        <v>1062</v>
      </c>
      <c r="G53" t="s">
        <v>1038</v>
      </c>
      <c r="H53" t="s">
        <v>4950</v>
      </c>
      <c r="I53" t="s">
        <v>26566</v>
      </c>
      <c r="J53">
        <v>5</v>
      </c>
      <c r="K53" t="s">
        <v>1534</v>
      </c>
      <c r="L53" t="s">
        <v>2246</v>
      </c>
      <c r="M53" t="s">
        <v>126</v>
      </c>
      <c r="N53" t="s">
        <v>1535</v>
      </c>
    </row>
    <row r="54" spans="1:14" x14ac:dyDescent="0.25">
      <c r="A54">
        <v>2025</v>
      </c>
      <c r="B54">
        <v>4</v>
      </c>
      <c r="C54">
        <v>8</v>
      </c>
      <c r="D54">
        <v>38</v>
      </c>
      <c r="E54">
        <v>7</v>
      </c>
      <c r="F54" t="s">
        <v>1062</v>
      </c>
      <c r="G54" t="s">
        <v>1052</v>
      </c>
      <c r="H54" t="s">
        <v>5013</v>
      </c>
      <c r="I54" t="s">
        <v>26567</v>
      </c>
      <c r="J54">
        <v>2</v>
      </c>
      <c r="K54" t="s">
        <v>1509</v>
      </c>
      <c r="L54" t="s">
        <v>2213</v>
      </c>
      <c r="M54" t="s">
        <v>102</v>
      </c>
      <c r="N54" t="s">
        <v>1510</v>
      </c>
    </row>
    <row r="55" spans="1:14" x14ac:dyDescent="0.25">
      <c r="A55">
        <v>2025</v>
      </c>
      <c r="B55">
        <v>1</v>
      </c>
      <c r="C55">
        <v>1</v>
      </c>
      <c r="D55">
        <v>1</v>
      </c>
      <c r="E55">
        <v>4</v>
      </c>
      <c r="F55" t="s">
        <v>1055</v>
      </c>
      <c r="G55" t="s">
        <v>30</v>
      </c>
      <c r="H55" t="s">
        <v>4934</v>
      </c>
      <c r="I55" t="s">
        <v>4935</v>
      </c>
      <c r="J55">
        <v>6</v>
      </c>
      <c r="K55" t="s">
        <v>1545</v>
      </c>
      <c r="L55" t="s">
        <v>2217</v>
      </c>
      <c r="M55" t="s">
        <v>64</v>
      </c>
      <c r="N55" t="s">
        <v>1546</v>
      </c>
    </row>
    <row r="56" spans="1:14" x14ac:dyDescent="0.25">
      <c r="A56">
        <v>2025</v>
      </c>
      <c r="B56">
        <v>1</v>
      </c>
      <c r="C56">
        <v>3</v>
      </c>
      <c r="D56">
        <v>3</v>
      </c>
      <c r="E56">
        <v>4</v>
      </c>
      <c r="F56" t="s">
        <v>1055</v>
      </c>
      <c r="G56" t="s">
        <v>1041</v>
      </c>
      <c r="H56" t="s">
        <v>4938</v>
      </c>
      <c r="I56" t="s">
        <v>26568</v>
      </c>
      <c r="J56">
        <v>6</v>
      </c>
      <c r="K56" t="s">
        <v>1587</v>
      </c>
      <c r="L56" t="s">
        <v>34</v>
      </c>
      <c r="M56" t="s">
        <v>64</v>
      </c>
      <c r="N56" t="s">
        <v>1588</v>
      </c>
    </row>
    <row r="57" spans="1:14" x14ac:dyDescent="0.25">
      <c r="A57">
        <v>2025</v>
      </c>
      <c r="B57">
        <v>1</v>
      </c>
      <c r="C57">
        <v>4</v>
      </c>
      <c r="D57">
        <v>4</v>
      </c>
      <c r="E57">
        <v>4</v>
      </c>
      <c r="F57" t="s">
        <v>1055</v>
      </c>
      <c r="G57" t="s">
        <v>1060</v>
      </c>
      <c r="H57" t="s">
        <v>4940</v>
      </c>
      <c r="I57" t="s">
        <v>26569</v>
      </c>
      <c r="J57">
        <v>6</v>
      </c>
      <c r="K57" t="s">
        <v>1585</v>
      </c>
      <c r="L57" t="s">
        <v>2224</v>
      </c>
      <c r="M57" t="s">
        <v>102</v>
      </c>
      <c r="N57" t="s">
        <v>1586</v>
      </c>
    </row>
    <row r="58" spans="1:14" x14ac:dyDescent="0.25">
      <c r="A58">
        <v>2025</v>
      </c>
      <c r="B58">
        <v>2</v>
      </c>
      <c r="C58">
        <v>1</v>
      </c>
      <c r="D58">
        <v>11</v>
      </c>
      <c r="E58">
        <v>4</v>
      </c>
      <c r="F58" t="s">
        <v>1055</v>
      </c>
      <c r="G58" t="s">
        <v>30</v>
      </c>
      <c r="H58" t="s">
        <v>4954</v>
      </c>
      <c r="I58" t="s">
        <v>4955</v>
      </c>
      <c r="J58">
        <v>4</v>
      </c>
      <c r="K58" t="s">
        <v>1563</v>
      </c>
      <c r="L58" t="s">
        <v>94</v>
      </c>
      <c r="M58" t="s">
        <v>102</v>
      </c>
      <c r="N58" t="s">
        <v>1564</v>
      </c>
    </row>
    <row r="59" spans="1:14" x14ac:dyDescent="0.25">
      <c r="A59">
        <v>2025</v>
      </c>
      <c r="B59">
        <v>2</v>
      </c>
      <c r="C59">
        <v>4</v>
      </c>
      <c r="D59">
        <v>14</v>
      </c>
      <c r="E59">
        <v>4</v>
      </c>
      <c r="F59" t="s">
        <v>1055</v>
      </c>
      <c r="G59" t="s">
        <v>1060</v>
      </c>
      <c r="H59" t="s">
        <v>4960</v>
      </c>
      <c r="I59" t="s">
        <v>26570</v>
      </c>
      <c r="J59">
        <v>4</v>
      </c>
      <c r="K59" t="s">
        <v>1577</v>
      </c>
      <c r="L59" t="s">
        <v>2229</v>
      </c>
      <c r="M59" t="s">
        <v>102</v>
      </c>
      <c r="N59" t="s">
        <v>1578</v>
      </c>
    </row>
    <row r="60" spans="1:14" x14ac:dyDescent="0.25">
      <c r="A60">
        <v>2025</v>
      </c>
      <c r="B60">
        <v>3</v>
      </c>
      <c r="C60">
        <v>1</v>
      </c>
      <c r="D60">
        <v>21</v>
      </c>
      <c r="E60">
        <v>4</v>
      </c>
      <c r="F60" t="s">
        <v>1055</v>
      </c>
      <c r="G60" t="s">
        <v>30</v>
      </c>
      <c r="H60" t="s">
        <v>4974</v>
      </c>
      <c r="I60" t="s">
        <v>4975</v>
      </c>
      <c r="J60">
        <v>3</v>
      </c>
      <c r="K60" t="s">
        <v>1547</v>
      </c>
      <c r="L60" t="s">
        <v>2322</v>
      </c>
      <c r="M60" t="s">
        <v>64</v>
      </c>
      <c r="N60" t="s">
        <v>1548</v>
      </c>
    </row>
    <row r="61" spans="1:14" x14ac:dyDescent="0.25">
      <c r="A61">
        <v>2025</v>
      </c>
      <c r="B61">
        <v>3</v>
      </c>
      <c r="C61">
        <v>9</v>
      </c>
      <c r="D61">
        <v>29</v>
      </c>
      <c r="E61">
        <v>4</v>
      </c>
      <c r="F61" t="s">
        <v>1055</v>
      </c>
      <c r="G61" t="s">
        <v>1038</v>
      </c>
      <c r="H61" t="s">
        <v>4990</v>
      </c>
      <c r="I61" t="s">
        <v>26571</v>
      </c>
      <c r="J61">
        <v>3</v>
      </c>
      <c r="K61" t="s">
        <v>1561</v>
      </c>
      <c r="L61" t="s">
        <v>2268</v>
      </c>
      <c r="M61" t="s">
        <v>64</v>
      </c>
      <c r="N61" t="s">
        <v>1562</v>
      </c>
    </row>
    <row r="62" spans="1:14" x14ac:dyDescent="0.25">
      <c r="A62">
        <v>2025</v>
      </c>
      <c r="B62">
        <v>3</v>
      </c>
      <c r="C62">
        <v>10</v>
      </c>
      <c r="D62">
        <v>30</v>
      </c>
      <c r="E62">
        <v>4</v>
      </c>
      <c r="F62" t="s">
        <v>1055</v>
      </c>
      <c r="G62" t="s">
        <v>1049</v>
      </c>
      <c r="H62" t="s">
        <v>4993</v>
      </c>
      <c r="I62" t="s">
        <v>5868</v>
      </c>
      <c r="J62">
        <v>3</v>
      </c>
      <c r="K62" t="s">
        <v>1555</v>
      </c>
      <c r="L62" t="s">
        <v>2217</v>
      </c>
      <c r="M62" t="s">
        <v>102</v>
      </c>
      <c r="N62" t="s">
        <v>1556</v>
      </c>
    </row>
    <row r="63" spans="1:14" x14ac:dyDescent="0.25">
      <c r="A63">
        <v>2025</v>
      </c>
      <c r="B63">
        <v>6</v>
      </c>
      <c r="C63">
        <v>1</v>
      </c>
      <c r="D63">
        <v>51</v>
      </c>
      <c r="E63">
        <v>4</v>
      </c>
      <c r="F63" t="s">
        <v>1055</v>
      </c>
      <c r="G63" t="s">
        <v>30</v>
      </c>
      <c r="H63" t="s">
        <v>5051</v>
      </c>
      <c r="I63" t="s">
        <v>5052</v>
      </c>
      <c r="J63">
        <v>1</v>
      </c>
      <c r="K63" t="s">
        <v>26572</v>
      </c>
      <c r="L63" t="s">
        <v>2219</v>
      </c>
      <c r="M63" t="s">
        <v>5019</v>
      </c>
      <c r="N63" t="s">
        <v>26573</v>
      </c>
    </row>
    <row r="64" spans="1:14" x14ac:dyDescent="0.25">
      <c r="A64">
        <v>2025</v>
      </c>
      <c r="B64">
        <v>7</v>
      </c>
      <c r="C64">
        <v>1</v>
      </c>
      <c r="D64">
        <v>61</v>
      </c>
      <c r="E64">
        <v>4</v>
      </c>
      <c r="F64" t="s">
        <v>1055</v>
      </c>
      <c r="G64" t="s">
        <v>30</v>
      </c>
      <c r="H64" t="s">
        <v>5090</v>
      </c>
      <c r="I64" t="s">
        <v>5091</v>
      </c>
      <c r="J64">
        <v>1</v>
      </c>
      <c r="K64" t="s">
        <v>26574</v>
      </c>
      <c r="L64" t="s">
        <v>2221</v>
      </c>
      <c r="M64" t="s">
        <v>5019</v>
      </c>
      <c r="N64" t="s">
        <v>26575</v>
      </c>
    </row>
    <row r="65" spans="1:14" x14ac:dyDescent="0.25">
      <c r="A65">
        <v>2025</v>
      </c>
      <c r="B65">
        <v>1</v>
      </c>
      <c r="C65">
        <v>5</v>
      </c>
      <c r="D65">
        <v>5</v>
      </c>
      <c r="G65" t="s">
        <v>30</v>
      </c>
      <c r="H65" t="s">
        <v>4942</v>
      </c>
      <c r="I65" t="s">
        <v>5262</v>
      </c>
      <c r="J65">
        <v>6</v>
      </c>
      <c r="K65" t="s">
        <v>1435</v>
      </c>
      <c r="L65" t="s">
        <v>2322</v>
      </c>
      <c r="M65" t="s">
        <v>102</v>
      </c>
      <c r="N65" t="s">
        <v>1436</v>
      </c>
    </row>
    <row r="66" spans="1:14" x14ac:dyDescent="0.25">
      <c r="A66">
        <v>2025</v>
      </c>
      <c r="B66">
        <v>2</v>
      </c>
      <c r="C66">
        <v>5</v>
      </c>
      <c r="D66">
        <v>15</v>
      </c>
      <c r="G66" t="s">
        <v>30</v>
      </c>
      <c r="H66" t="s">
        <v>4962</v>
      </c>
      <c r="I66" t="s">
        <v>5269</v>
      </c>
      <c r="J66">
        <v>4</v>
      </c>
      <c r="K66" t="s">
        <v>1495</v>
      </c>
      <c r="L66" t="s">
        <v>2241</v>
      </c>
      <c r="M66" t="s">
        <v>29</v>
      </c>
      <c r="N66" t="s">
        <v>1496</v>
      </c>
    </row>
    <row r="67" spans="1:14" x14ac:dyDescent="0.25">
      <c r="A67">
        <v>2025</v>
      </c>
      <c r="B67">
        <v>3</v>
      </c>
      <c r="C67">
        <v>5</v>
      </c>
      <c r="D67">
        <v>25</v>
      </c>
      <c r="G67" t="s">
        <v>30</v>
      </c>
      <c r="H67" t="s">
        <v>4982</v>
      </c>
      <c r="I67" t="s">
        <v>4983</v>
      </c>
      <c r="J67">
        <v>3</v>
      </c>
      <c r="K67" t="s">
        <v>1519</v>
      </c>
      <c r="L67" t="s">
        <v>34</v>
      </c>
      <c r="M67" t="s">
        <v>102</v>
      </c>
      <c r="N67" t="s">
        <v>1520</v>
      </c>
    </row>
    <row r="68" spans="1:14" x14ac:dyDescent="0.25">
      <c r="A68">
        <v>2025</v>
      </c>
      <c r="B68">
        <v>4</v>
      </c>
      <c r="C68">
        <v>5</v>
      </c>
      <c r="D68">
        <v>35</v>
      </c>
      <c r="G68" t="s">
        <v>30</v>
      </c>
      <c r="H68" t="s">
        <v>5006</v>
      </c>
      <c r="I68" t="s">
        <v>5870</v>
      </c>
      <c r="J68">
        <v>2</v>
      </c>
      <c r="K68" t="s">
        <v>1526</v>
      </c>
      <c r="L68" t="s">
        <v>2210</v>
      </c>
      <c r="M68" t="s">
        <v>64</v>
      </c>
      <c r="N68" t="s">
        <v>1527</v>
      </c>
    </row>
    <row r="69" spans="1:14" x14ac:dyDescent="0.25">
      <c r="A69">
        <v>2025</v>
      </c>
      <c r="B69">
        <v>5</v>
      </c>
      <c r="C69">
        <v>5</v>
      </c>
      <c r="D69">
        <v>45</v>
      </c>
      <c r="G69" t="s">
        <v>30</v>
      </c>
      <c r="H69" t="s">
        <v>5036</v>
      </c>
      <c r="I69" t="s">
        <v>5037</v>
      </c>
      <c r="J69">
        <v>1</v>
      </c>
      <c r="K69" t="s">
        <v>1530</v>
      </c>
      <c r="L69" t="s">
        <v>2231</v>
      </c>
      <c r="M69" t="s">
        <v>64</v>
      </c>
      <c r="N69" t="s">
        <v>1531</v>
      </c>
    </row>
    <row r="70" spans="1:14" x14ac:dyDescent="0.25">
      <c r="A70">
        <v>2025</v>
      </c>
      <c r="B70">
        <v>6</v>
      </c>
      <c r="C70">
        <v>5</v>
      </c>
      <c r="D70">
        <v>55</v>
      </c>
      <c r="G70" t="s">
        <v>30</v>
      </c>
      <c r="H70" t="s">
        <v>5066</v>
      </c>
      <c r="I70" t="s">
        <v>5306</v>
      </c>
      <c r="J70">
        <v>1</v>
      </c>
      <c r="K70" t="s">
        <v>1528</v>
      </c>
      <c r="L70" t="s">
        <v>2268</v>
      </c>
      <c r="M70" t="s">
        <v>29</v>
      </c>
      <c r="N70" t="s">
        <v>1529</v>
      </c>
    </row>
    <row r="71" spans="1:14" x14ac:dyDescent="0.25">
      <c r="A71">
        <v>2025</v>
      </c>
      <c r="B71">
        <v>7</v>
      </c>
      <c r="C71">
        <v>5</v>
      </c>
      <c r="D71">
        <v>65</v>
      </c>
      <c r="G71" t="s">
        <v>30</v>
      </c>
      <c r="H71" t="s">
        <v>5106</v>
      </c>
      <c r="I71" t="s">
        <v>5107</v>
      </c>
      <c r="J71">
        <v>1</v>
      </c>
      <c r="K71" t="s">
        <v>1532</v>
      </c>
      <c r="L71" t="s">
        <v>54</v>
      </c>
      <c r="M71" t="s">
        <v>29</v>
      </c>
      <c r="N71" t="s">
        <v>1533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26C5-4347-4535-8E86-79A8FB9644C5}">
  <dimension ref="A1:O71"/>
  <sheetViews>
    <sheetView workbookViewId="0">
      <selection activeCell="R3" sqref="R3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85546875" bestFit="1" customWidth="1"/>
    <col min="4" max="4" width="9.5703125" bestFit="1" customWidth="1"/>
    <col min="5" max="5" width="18.140625" bestFit="1" customWidth="1"/>
    <col min="6" max="7" width="17.5703125" bestFit="1" customWidth="1"/>
    <col min="8" max="8" width="12.85546875" bestFit="1" customWidth="1"/>
    <col min="9" max="9" width="32.140625" bestFit="1" customWidth="1"/>
    <col min="10" max="10" width="8.42578125" bestFit="1" customWidth="1"/>
    <col min="11" max="11" width="11.5703125" bestFit="1" customWidth="1"/>
    <col min="12" max="12" width="7.85546875" bestFit="1" customWidth="1"/>
    <col min="13" max="13" width="10.5703125" bestFit="1" customWidth="1"/>
    <col min="14" max="14" width="18.140625" bestFit="1" customWidth="1"/>
    <col min="15" max="15" width="12.28515625" bestFit="1" customWidth="1"/>
  </cols>
  <sheetData>
    <row r="1" spans="1:15" x14ac:dyDescent="0.25">
      <c r="A1" t="s">
        <v>2869</v>
      </c>
      <c r="B1" t="s">
        <v>4923</v>
      </c>
      <c r="C1" t="s">
        <v>4924</v>
      </c>
      <c r="D1" t="s">
        <v>4925</v>
      </c>
      <c r="E1" t="s">
        <v>4926</v>
      </c>
      <c r="F1" t="s">
        <v>4927</v>
      </c>
      <c r="G1" t="s">
        <v>4928</v>
      </c>
      <c r="H1" t="s">
        <v>4929</v>
      </c>
      <c r="I1" t="s">
        <v>4930</v>
      </c>
      <c r="J1" t="s">
        <v>4931</v>
      </c>
      <c r="K1" t="s">
        <v>1063</v>
      </c>
      <c r="L1" t="s">
        <v>4932</v>
      </c>
      <c r="M1" t="s">
        <v>4933</v>
      </c>
      <c r="N1" t="s">
        <v>2557</v>
      </c>
      <c r="O1" t="s">
        <v>26576</v>
      </c>
    </row>
    <row r="2" spans="1:15" x14ac:dyDescent="0.25">
      <c r="A2">
        <v>2024</v>
      </c>
      <c r="B2">
        <v>1</v>
      </c>
      <c r="C2">
        <v>1</v>
      </c>
      <c r="D2">
        <v>1</v>
      </c>
      <c r="E2">
        <v>3</v>
      </c>
      <c r="F2" t="s">
        <v>1057</v>
      </c>
      <c r="G2" t="s">
        <v>30</v>
      </c>
      <c r="H2" t="s">
        <v>4934</v>
      </c>
      <c r="I2" t="s">
        <v>4935</v>
      </c>
      <c r="J2">
        <v>6</v>
      </c>
      <c r="K2" t="s">
        <v>1275</v>
      </c>
      <c r="L2" t="s">
        <v>2251</v>
      </c>
      <c r="M2" t="s">
        <v>102</v>
      </c>
      <c r="N2" t="s">
        <v>1276</v>
      </c>
      <c r="O2" t="b">
        <f>NOT(ISERROR(MATCH(Rookies2024[[#This Row],[full_name]],CompositeRoster[full_name],0)))</f>
        <v>1</v>
      </c>
    </row>
    <row r="3" spans="1:15" x14ac:dyDescent="0.25">
      <c r="A3">
        <v>2024</v>
      </c>
      <c r="B3">
        <v>1</v>
      </c>
      <c r="C3">
        <v>2</v>
      </c>
      <c r="D3">
        <v>2</v>
      </c>
      <c r="E3">
        <v>4</v>
      </c>
      <c r="F3" t="s">
        <v>1055</v>
      </c>
      <c r="G3" t="s">
        <v>30</v>
      </c>
      <c r="H3" t="s">
        <v>4936</v>
      </c>
      <c r="I3" t="s">
        <v>4937</v>
      </c>
      <c r="J3">
        <v>6</v>
      </c>
      <c r="K3" t="s">
        <v>1579</v>
      </c>
      <c r="L3" t="s">
        <v>92</v>
      </c>
      <c r="M3" t="s">
        <v>102</v>
      </c>
      <c r="N3" t="s">
        <v>1580</v>
      </c>
      <c r="O3" t="b">
        <f>NOT(ISERROR(MATCH(Rookies2024[[#This Row],[full_name]],CompositeRoster[full_name],0)))</f>
        <v>1</v>
      </c>
    </row>
    <row r="4" spans="1:15" x14ac:dyDescent="0.25">
      <c r="A4">
        <v>2024</v>
      </c>
      <c r="B4">
        <v>1</v>
      </c>
      <c r="C4">
        <v>3</v>
      </c>
      <c r="D4">
        <v>3</v>
      </c>
      <c r="E4">
        <v>9</v>
      </c>
      <c r="F4" t="s">
        <v>1049</v>
      </c>
      <c r="G4" t="s">
        <v>1041</v>
      </c>
      <c r="H4" t="s">
        <v>4938</v>
      </c>
      <c r="I4" t="s">
        <v>26568</v>
      </c>
      <c r="J4">
        <v>6</v>
      </c>
      <c r="K4" t="s">
        <v>1431</v>
      </c>
      <c r="L4" t="s">
        <v>2229</v>
      </c>
      <c r="M4" t="s">
        <v>102</v>
      </c>
      <c r="N4" t="s">
        <v>1432</v>
      </c>
      <c r="O4" t="b">
        <f>NOT(ISERROR(MATCH(Rookies2024[[#This Row],[full_name]],CompositeRoster[full_name],0)))</f>
        <v>1</v>
      </c>
    </row>
    <row r="5" spans="1:15" x14ac:dyDescent="0.25">
      <c r="A5">
        <v>2024</v>
      </c>
      <c r="B5">
        <v>1</v>
      </c>
      <c r="C5">
        <v>4</v>
      </c>
      <c r="D5">
        <v>4</v>
      </c>
      <c r="E5">
        <v>2</v>
      </c>
      <c r="F5" t="s">
        <v>1046</v>
      </c>
      <c r="G5" t="s">
        <v>1046</v>
      </c>
      <c r="H5" t="s">
        <v>4940</v>
      </c>
      <c r="I5" t="s">
        <v>26577</v>
      </c>
      <c r="J5">
        <v>6</v>
      </c>
      <c r="K5" t="s">
        <v>1102</v>
      </c>
      <c r="L5" t="s">
        <v>2322</v>
      </c>
      <c r="M5" t="s">
        <v>102</v>
      </c>
      <c r="N5" t="s">
        <v>1103</v>
      </c>
      <c r="O5" t="b">
        <f>NOT(ISERROR(MATCH(Rookies2024[[#This Row],[full_name]],CompositeRoster[full_name],0)))</f>
        <v>1</v>
      </c>
    </row>
    <row r="6" spans="1:15" x14ac:dyDescent="0.25">
      <c r="A6">
        <v>2024</v>
      </c>
      <c r="B6">
        <v>1</v>
      </c>
      <c r="C6">
        <v>5</v>
      </c>
      <c r="D6">
        <v>5</v>
      </c>
      <c r="E6">
        <v>8</v>
      </c>
      <c r="F6" t="s">
        <v>1043</v>
      </c>
      <c r="G6" t="s">
        <v>30</v>
      </c>
      <c r="H6" t="s">
        <v>4942</v>
      </c>
      <c r="I6" t="s">
        <v>5262</v>
      </c>
      <c r="J6">
        <v>6</v>
      </c>
      <c r="K6" t="s">
        <v>1197</v>
      </c>
      <c r="L6" t="s">
        <v>2229</v>
      </c>
      <c r="M6" t="s">
        <v>29</v>
      </c>
      <c r="N6" t="s">
        <v>1198</v>
      </c>
      <c r="O6" t="b">
        <f>NOT(ISERROR(MATCH(Rookies2024[[#This Row],[full_name]],CompositeRoster[full_name],0)))</f>
        <v>1</v>
      </c>
    </row>
    <row r="7" spans="1:15" x14ac:dyDescent="0.25">
      <c r="A7">
        <v>2024</v>
      </c>
      <c r="B7">
        <v>1</v>
      </c>
      <c r="C7">
        <v>6</v>
      </c>
      <c r="D7">
        <v>6</v>
      </c>
      <c r="G7" t="s">
        <v>30</v>
      </c>
      <c r="H7" t="s">
        <v>4944</v>
      </c>
      <c r="I7" t="s">
        <v>4945</v>
      </c>
      <c r="J7">
        <v>5</v>
      </c>
      <c r="K7" t="s">
        <v>1553</v>
      </c>
      <c r="L7" t="s">
        <v>2217</v>
      </c>
      <c r="M7" t="s">
        <v>126</v>
      </c>
      <c r="N7" t="s">
        <v>1554</v>
      </c>
      <c r="O7" t="b">
        <f>NOT(ISERROR(MATCH(Rookies2024[[#This Row],[full_name]],CompositeRoster[full_name],0)))</f>
        <v>1</v>
      </c>
    </row>
    <row r="8" spans="1:15" x14ac:dyDescent="0.25">
      <c r="A8">
        <v>2024</v>
      </c>
      <c r="B8">
        <v>1</v>
      </c>
      <c r="C8">
        <v>7</v>
      </c>
      <c r="D8">
        <v>7</v>
      </c>
      <c r="E8">
        <v>5</v>
      </c>
      <c r="F8" t="s">
        <v>1060</v>
      </c>
      <c r="G8" t="s">
        <v>30</v>
      </c>
      <c r="H8" t="s">
        <v>4946</v>
      </c>
      <c r="I8" t="s">
        <v>5263</v>
      </c>
      <c r="J8">
        <v>5</v>
      </c>
      <c r="K8" t="s">
        <v>1366</v>
      </c>
      <c r="L8" t="s">
        <v>2224</v>
      </c>
      <c r="M8" t="s">
        <v>64</v>
      </c>
      <c r="N8" t="s">
        <v>1367</v>
      </c>
      <c r="O8" t="b">
        <f>NOT(ISERROR(MATCH(Rookies2024[[#This Row],[full_name]],CompositeRoster[full_name],0)))</f>
        <v>1</v>
      </c>
    </row>
    <row r="9" spans="1:15" x14ac:dyDescent="0.25">
      <c r="A9">
        <v>2024</v>
      </c>
      <c r="B9">
        <v>1</v>
      </c>
      <c r="C9">
        <v>8</v>
      </c>
      <c r="D9">
        <v>8</v>
      </c>
      <c r="E9">
        <v>4</v>
      </c>
      <c r="F9" t="s">
        <v>1055</v>
      </c>
      <c r="G9" t="s">
        <v>1052</v>
      </c>
      <c r="H9" t="s">
        <v>4948</v>
      </c>
      <c r="I9" t="s">
        <v>26531</v>
      </c>
      <c r="J9">
        <v>5</v>
      </c>
      <c r="K9" t="s">
        <v>1589</v>
      </c>
      <c r="L9" t="s">
        <v>62</v>
      </c>
      <c r="M9" t="s">
        <v>102</v>
      </c>
      <c r="N9" t="s">
        <v>1590</v>
      </c>
      <c r="O9" t="b">
        <f>NOT(ISERROR(MATCH(Rookies2024[[#This Row],[full_name]],CompositeRoster[full_name],0)))</f>
        <v>1</v>
      </c>
    </row>
    <row r="10" spans="1:15" x14ac:dyDescent="0.25">
      <c r="A10">
        <v>2024</v>
      </c>
      <c r="B10">
        <v>1</v>
      </c>
      <c r="C10">
        <v>9</v>
      </c>
      <c r="D10">
        <v>9</v>
      </c>
      <c r="E10">
        <v>4</v>
      </c>
      <c r="F10" t="s">
        <v>1055</v>
      </c>
      <c r="G10" t="s">
        <v>1038</v>
      </c>
      <c r="H10" t="s">
        <v>4950</v>
      </c>
      <c r="I10" t="s">
        <v>26566</v>
      </c>
      <c r="J10">
        <v>5</v>
      </c>
      <c r="K10" t="s">
        <v>1575</v>
      </c>
      <c r="L10" t="s">
        <v>2233</v>
      </c>
      <c r="M10" t="s">
        <v>102</v>
      </c>
      <c r="N10" t="s">
        <v>1576</v>
      </c>
      <c r="O10" t="b">
        <f>NOT(ISERROR(MATCH(Rookies2024[[#This Row],[full_name]],CompositeRoster[full_name],0)))</f>
        <v>0</v>
      </c>
    </row>
    <row r="11" spans="1:15" x14ac:dyDescent="0.25">
      <c r="A11">
        <v>2024</v>
      </c>
      <c r="B11">
        <v>1</v>
      </c>
      <c r="C11">
        <v>10</v>
      </c>
      <c r="D11">
        <v>10</v>
      </c>
      <c r="E11">
        <v>2</v>
      </c>
      <c r="F11" t="s">
        <v>1046</v>
      </c>
      <c r="G11" t="s">
        <v>1049</v>
      </c>
      <c r="H11" t="s">
        <v>4952</v>
      </c>
      <c r="I11" t="s">
        <v>5857</v>
      </c>
      <c r="J11">
        <v>5</v>
      </c>
      <c r="K11" t="s">
        <v>1123</v>
      </c>
      <c r="L11" t="s">
        <v>68</v>
      </c>
      <c r="M11" t="s">
        <v>102</v>
      </c>
      <c r="N11" t="s">
        <v>1124</v>
      </c>
      <c r="O11" t="b">
        <f>NOT(ISERROR(MATCH(Rookies2024[[#This Row],[full_name]],CompositeRoster[full_name],0)))</f>
        <v>1</v>
      </c>
    </row>
    <row r="12" spans="1:15" x14ac:dyDescent="0.25">
      <c r="A12">
        <v>2024</v>
      </c>
      <c r="B12">
        <v>2</v>
      </c>
      <c r="C12">
        <v>1</v>
      </c>
      <c r="D12">
        <v>11</v>
      </c>
      <c r="E12">
        <v>3</v>
      </c>
      <c r="F12" t="s">
        <v>1057</v>
      </c>
      <c r="G12" t="s">
        <v>30</v>
      </c>
      <c r="H12" t="s">
        <v>4954</v>
      </c>
      <c r="I12" t="s">
        <v>4955</v>
      </c>
      <c r="J12">
        <v>4</v>
      </c>
      <c r="K12" t="s">
        <v>1293</v>
      </c>
      <c r="L12" t="s">
        <v>2251</v>
      </c>
      <c r="M12" t="s">
        <v>64</v>
      </c>
      <c r="N12" t="s">
        <v>1294</v>
      </c>
      <c r="O12" t="b">
        <f>NOT(ISERROR(MATCH(Rookies2024[[#This Row],[full_name]],CompositeRoster[full_name],0)))</f>
        <v>1</v>
      </c>
    </row>
    <row r="13" spans="1:15" x14ac:dyDescent="0.25">
      <c r="A13">
        <v>2024</v>
      </c>
      <c r="B13">
        <v>2</v>
      </c>
      <c r="C13">
        <v>2</v>
      </c>
      <c r="D13">
        <v>12</v>
      </c>
      <c r="E13">
        <v>4</v>
      </c>
      <c r="F13" t="s">
        <v>1055</v>
      </c>
      <c r="G13" t="s">
        <v>30</v>
      </c>
      <c r="H13" t="s">
        <v>4956</v>
      </c>
      <c r="I13" t="s">
        <v>5858</v>
      </c>
      <c r="J13">
        <v>4</v>
      </c>
      <c r="K13" t="s">
        <v>1549</v>
      </c>
      <c r="L13" t="s">
        <v>72</v>
      </c>
      <c r="M13" t="s">
        <v>64</v>
      </c>
      <c r="N13" t="s">
        <v>1550</v>
      </c>
      <c r="O13" t="b">
        <f>NOT(ISERROR(MATCH(Rookies2024[[#This Row],[full_name]],CompositeRoster[full_name],0)))</f>
        <v>1</v>
      </c>
    </row>
    <row r="14" spans="1:15" x14ac:dyDescent="0.25">
      <c r="A14">
        <v>2024</v>
      </c>
      <c r="B14">
        <v>2</v>
      </c>
      <c r="C14">
        <v>3</v>
      </c>
      <c r="D14">
        <v>13</v>
      </c>
      <c r="E14">
        <v>9</v>
      </c>
      <c r="F14" t="s">
        <v>1049</v>
      </c>
      <c r="G14" t="s">
        <v>1041</v>
      </c>
      <c r="H14" t="s">
        <v>4958</v>
      </c>
      <c r="I14" t="s">
        <v>26560</v>
      </c>
      <c r="J14">
        <v>4</v>
      </c>
      <c r="K14" t="s">
        <v>1423</v>
      </c>
      <c r="L14" t="s">
        <v>70</v>
      </c>
      <c r="M14" t="s">
        <v>102</v>
      </c>
      <c r="N14" t="s">
        <v>1424</v>
      </c>
      <c r="O14" t="b">
        <f>NOT(ISERROR(MATCH(Rookies2024[[#This Row],[full_name]],CompositeRoster[full_name],0)))</f>
        <v>1</v>
      </c>
    </row>
    <row r="15" spans="1:15" x14ac:dyDescent="0.25">
      <c r="A15">
        <v>2024</v>
      </c>
      <c r="B15">
        <v>2</v>
      </c>
      <c r="C15">
        <v>4</v>
      </c>
      <c r="D15">
        <v>14</v>
      </c>
      <c r="E15">
        <v>9</v>
      </c>
      <c r="F15" t="s">
        <v>1049</v>
      </c>
      <c r="G15" t="s">
        <v>1046</v>
      </c>
      <c r="H15" t="s">
        <v>4960</v>
      </c>
      <c r="I15" t="s">
        <v>26578</v>
      </c>
      <c r="J15">
        <v>4</v>
      </c>
      <c r="K15" t="s">
        <v>1417</v>
      </c>
      <c r="L15" t="s">
        <v>2208</v>
      </c>
      <c r="M15" t="s">
        <v>29</v>
      </c>
      <c r="N15" t="s">
        <v>1418</v>
      </c>
      <c r="O15" t="b">
        <f>NOT(ISERROR(MATCH(Rookies2024[[#This Row],[full_name]],CompositeRoster[full_name],0)))</f>
        <v>1</v>
      </c>
    </row>
    <row r="16" spans="1:15" x14ac:dyDescent="0.25">
      <c r="A16">
        <v>2024</v>
      </c>
      <c r="B16">
        <v>2</v>
      </c>
      <c r="C16">
        <v>5</v>
      </c>
      <c r="D16">
        <v>15</v>
      </c>
      <c r="E16">
        <v>8</v>
      </c>
      <c r="F16" t="s">
        <v>1043</v>
      </c>
      <c r="G16" t="s">
        <v>30</v>
      </c>
      <c r="H16" t="s">
        <v>4962</v>
      </c>
      <c r="I16" t="s">
        <v>5269</v>
      </c>
      <c r="J16">
        <v>4</v>
      </c>
      <c r="K16" t="s">
        <v>1238</v>
      </c>
      <c r="L16" t="s">
        <v>2224</v>
      </c>
      <c r="M16" t="s">
        <v>102</v>
      </c>
      <c r="N16" t="s">
        <v>1239</v>
      </c>
      <c r="O16" t="b">
        <f>NOT(ISERROR(MATCH(Rookies2024[[#This Row],[full_name]],CompositeRoster[full_name],0)))</f>
        <v>1</v>
      </c>
    </row>
    <row r="17" spans="1:15" x14ac:dyDescent="0.25">
      <c r="A17">
        <v>2024</v>
      </c>
      <c r="B17">
        <v>2</v>
      </c>
      <c r="C17">
        <v>6</v>
      </c>
      <c r="D17">
        <v>16</v>
      </c>
      <c r="G17" t="s">
        <v>30</v>
      </c>
      <c r="H17" t="s">
        <v>4964</v>
      </c>
      <c r="I17" t="s">
        <v>4965</v>
      </c>
      <c r="J17">
        <v>4</v>
      </c>
      <c r="K17" t="s">
        <v>1569</v>
      </c>
      <c r="L17" t="s">
        <v>2210</v>
      </c>
      <c r="M17" t="s">
        <v>64</v>
      </c>
      <c r="N17" t="s">
        <v>1570</v>
      </c>
      <c r="O17" t="b">
        <f>NOT(ISERROR(MATCH(Rookies2024[[#This Row],[full_name]],CompositeRoster[full_name],0)))</f>
        <v>1</v>
      </c>
    </row>
    <row r="18" spans="1:15" x14ac:dyDescent="0.25">
      <c r="A18">
        <v>2024</v>
      </c>
      <c r="B18">
        <v>2</v>
      </c>
      <c r="C18">
        <v>7</v>
      </c>
      <c r="D18">
        <v>17</v>
      </c>
      <c r="E18">
        <v>4</v>
      </c>
      <c r="F18" t="s">
        <v>1055</v>
      </c>
      <c r="G18" t="s">
        <v>1060</v>
      </c>
      <c r="H18" t="s">
        <v>4966</v>
      </c>
      <c r="I18" t="s">
        <v>26579</v>
      </c>
      <c r="J18">
        <v>4</v>
      </c>
      <c r="K18" t="s">
        <v>1581</v>
      </c>
      <c r="L18" t="s">
        <v>28</v>
      </c>
      <c r="M18" t="s">
        <v>64</v>
      </c>
      <c r="N18" t="s">
        <v>1582</v>
      </c>
      <c r="O18" t="b">
        <f>NOT(ISERROR(MATCH(Rookies2024[[#This Row],[full_name]],CompositeRoster[full_name],0)))</f>
        <v>1</v>
      </c>
    </row>
    <row r="19" spans="1:15" x14ac:dyDescent="0.25">
      <c r="A19">
        <v>2024</v>
      </c>
      <c r="B19">
        <v>2</v>
      </c>
      <c r="C19">
        <v>8</v>
      </c>
      <c r="D19">
        <v>18</v>
      </c>
      <c r="E19">
        <v>6</v>
      </c>
      <c r="F19" t="s">
        <v>1052</v>
      </c>
      <c r="G19" t="s">
        <v>1052</v>
      </c>
      <c r="H19" t="s">
        <v>4968</v>
      </c>
      <c r="I19" t="s">
        <v>26580</v>
      </c>
      <c r="J19">
        <v>4</v>
      </c>
      <c r="K19" t="s">
        <v>2776</v>
      </c>
      <c r="L19" t="s">
        <v>34</v>
      </c>
      <c r="M19" t="s">
        <v>102</v>
      </c>
      <c r="N19" t="s">
        <v>2452</v>
      </c>
      <c r="O19" t="b">
        <f>NOT(ISERROR(MATCH(Rookies2024[[#This Row],[full_name]],CompositeRoster[full_name],0)))</f>
        <v>0</v>
      </c>
    </row>
    <row r="20" spans="1:15" x14ac:dyDescent="0.25">
      <c r="A20">
        <v>2024</v>
      </c>
      <c r="B20">
        <v>2</v>
      </c>
      <c r="C20">
        <v>9</v>
      </c>
      <c r="D20">
        <v>19</v>
      </c>
      <c r="E20">
        <v>4</v>
      </c>
      <c r="F20" t="s">
        <v>1055</v>
      </c>
      <c r="G20" t="s">
        <v>1038</v>
      </c>
      <c r="H20" t="s">
        <v>4970</v>
      </c>
      <c r="I20" t="s">
        <v>26581</v>
      </c>
      <c r="J20">
        <v>4</v>
      </c>
      <c r="K20" t="s">
        <v>1565</v>
      </c>
      <c r="L20" t="s">
        <v>2209</v>
      </c>
      <c r="M20" t="s">
        <v>29</v>
      </c>
      <c r="N20" t="s">
        <v>1566</v>
      </c>
      <c r="O20" t="b">
        <f>NOT(ISERROR(MATCH(Rookies2024[[#This Row],[full_name]],CompositeRoster[full_name],0)))</f>
        <v>0</v>
      </c>
    </row>
    <row r="21" spans="1:15" x14ac:dyDescent="0.25">
      <c r="A21">
        <v>2024</v>
      </c>
      <c r="B21">
        <v>2</v>
      </c>
      <c r="C21">
        <v>10</v>
      </c>
      <c r="D21">
        <v>20</v>
      </c>
      <c r="E21">
        <v>4</v>
      </c>
      <c r="F21" t="s">
        <v>1055</v>
      </c>
      <c r="G21" t="s">
        <v>1049</v>
      </c>
      <c r="H21" t="s">
        <v>4972</v>
      </c>
      <c r="I21" t="s">
        <v>5862</v>
      </c>
      <c r="J21">
        <v>4</v>
      </c>
      <c r="K21" t="s">
        <v>1559</v>
      </c>
      <c r="L21" t="s">
        <v>34</v>
      </c>
      <c r="M21" t="s">
        <v>29</v>
      </c>
      <c r="N21" t="s">
        <v>1560</v>
      </c>
      <c r="O21" t="b">
        <f>NOT(ISERROR(MATCH(Rookies2024[[#This Row],[full_name]],CompositeRoster[full_name],0)))</f>
        <v>1</v>
      </c>
    </row>
    <row r="22" spans="1:15" x14ac:dyDescent="0.25">
      <c r="A22">
        <v>2024</v>
      </c>
      <c r="B22">
        <v>3</v>
      </c>
      <c r="C22">
        <v>1</v>
      </c>
      <c r="D22">
        <v>21</v>
      </c>
      <c r="E22">
        <v>3</v>
      </c>
      <c r="F22" t="s">
        <v>1057</v>
      </c>
      <c r="G22" t="s">
        <v>30</v>
      </c>
      <c r="H22" t="s">
        <v>4974</v>
      </c>
      <c r="I22" t="s">
        <v>4975</v>
      </c>
      <c r="J22">
        <v>3</v>
      </c>
      <c r="K22" t="s">
        <v>1350</v>
      </c>
      <c r="L22" t="s">
        <v>2246</v>
      </c>
      <c r="M22" t="s">
        <v>102</v>
      </c>
      <c r="N22" t="s">
        <v>1351</v>
      </c>
      <c r="O22" t="b">
        <f>NOT(ISERROR(MATCH(Rookies2024[[#This Row],[full_name]],CompositeRoster[full_name],0)))</f>
        <v>1</v>
      </c>
    </row>
    <row r="23" spans="1:15" x14ac:dyDescent="0.25">
      <c r="A23">
        <v>2024</v>
      </c>
      <c r="B23">
        <v>3</v>
      </c>
      <c r="C23">
        <v>2</v>
      </c>
      <c r="D23">
        <v>22</v>
      </c>
      <c r="E23">
        <v>4</v>
      </c>
      <c r="F23" t="s">
        <v>1055</v>
      </c>
      <c r="G23" t="s">
        <v>30</v>
      </c>
      <c r="H23" t="s">
        <v>4976</v>
      </c>
      <c r="I23" t="s">
        <v>5863</v>
      </c>
      <c r="J23">
        <v>3</v>
      </c>
      <c r="K23" t="s">
        <v>2642</v>
      </c>
      <c r="L23" t="s">
        <v>2236</v>
      </c>
      <c r="M23" t="s">
        <v>102</v>
      </c>
      <c r="N23" t="s">
        <v>2266</v>
      </c>
      <c r="O23" t="b">
        <f>NOT(ISERROR(MATCH(Rookies2024[[#This Row],[full_name]],CompositeRoster[full_name],0)))</f>
        <v>0</v>
      </c>
    </row>
    <row r="24" spans="1:15" x14ac:dyDescent="0.25">
      <c r="A24">
        <v>2024</v>
      </c>
      <c r="B24">
        <v>3</v>
      </c>
      <c r="C24">
        <v>3</v>
      </c>
      <c r="D24">
        <v>23</v>
      </c>
      <c r="E24">
        <v>9</v>
      </c>
      <c r="F24" t="s">
        <v>1049</v>
      </c>
      <c r="G24" t="s">
        <v>1041</v>
      </c>
      <c r="H24" t="s">
        <v>4978</v>
      </c>
      <c r="I24" t="s">
        <v>26535</v>
      </c>
      <c r="J24">
        <v>3</v>
      </c>
      <c r="K24" t="s">
        <v>25611</v>
      </c>
      <c r="L24" t="s">
        <v>2231</v>
      </c>
      <c r="M24" t="s">
        <v>102</v>
      </c>
      <c r="N24" t="s">
        <v>25610</v>
      </c>
      <c r="O24" t="b">
        <f>NOT(ISERROR(MATCH(Rookies2024[[#This Row],[full_name]],CompositeRoster[full_name],0)))</f>
        <v>0</v>
      </c>
    </row>
    <row r="25" spans="1:15" x14ac:dyDescent="0.25">
      <c r="A25">
        <v>2024</v>
      </c>
      <c r="B25">
        <v>3</v>
      </c>
      <c r="C25">
        <v>4</v>
      </c>
      <c r="D25">
        <v>24</v>
      </c>
      <c r="E25">
        <v>6</v>
      </c>
      <c r="F25" t="s">
        <v>1052</v>
      </c>
      <c r="G25" t="s">
        <v>1046</v>
      </c>
      <c r="H25" t="s">
        <v>4980</v>
      </c>
      <c r="I25" t="s">
        <v>26582</v>
      </c>
      <c r="J25">
        <v>3</v>
      </c>
      <c r="K25" t="s">
        <v>2640</v>
      </c>
      <c r="L25" t="s">
        <v>2208</v>
      </c>
      <c r="M25" t="s">
        <v>126</v>
      </c>
      <c r="N25" t="s">
        <v>2263</v>
      </c>
      <c r="O25" t="b">
        <f>NOT(ISERROR(MATCH(Rookies2024[[#This Row],[full_name]],CompositeRoster[full_name],0)))</f>
        <v>0</v>
      </c>
    </row>
    <row r="26" spans="1:15" x14ac:dyDescent="0.25">
      <c r="A26">
        <v>2024</v>
      </c>
      <c r="B26">
        <v>3</v>
      </c>
      <c r="C26">
        <v>5</v>
      </c>
      <c r="D26">
        <v>25</v>
      </c>
      <c r="E26">
        <v>8</v>
      </c>
      <c r="F26" t="s">
        <v>1043</v>
      </c>
      <c r="G26" t="s">
        <v>30</v>
      </c>
      <c r="H26" t="s">
        <v>4982</v>
      </c>
      <c r="I26" t="s">
        <v>4983</v>
      </c>
      <c r="J26">
        <v>3</v>
      </c>
      <c r="K26" t="s">
        <v>1236</v>
      </c>
      <c r="L26" t="s">
        <v>2248</v>
      </c>
      <c r="M26" t="s">
        <v>102</v>
      </c>
      <c r="N26" t="s">
        <v>1237</v>
      </c>
      <c r="O26" t="b">
        <f>NOT(ISERROR(MATCH(Rookies2024[[#This Row],[full_name]],CompositeRoster[full_name],0)))</f>
        <v>1</v>
      </c>
    </row>
    <row r="27" spans="1:15" x14ac:dyDescent="0.25">
      <c r="A27">
        <v>2024</v>
      </c>
      <c r="B27">
        <v>3</v>
      </c>
      <c r="C27">
        <v>6</v>
      </c>
      <c r="D27">
        <v>26</v>
      </c>
      <c r="G27" t="s">
        <v>30</v>
      </c>
      <c r="H27" t="s">
        <v>4984</v>
      </c>
      <c r="I27" t="s">
        <v>4985</v>
      </c>
      <c r="J27">
        <v>3</v>
      </c>
      <c r="K27" t="s">
        <v>2630</v>
      </c>
      <c r="L27" t="s">
        <v>2208</v>
      </c>
      <c r="M27" t="s">
        <v>102</v>
      </c>
      <c r="N27" t="s">
        <v>2258</v>
      </c>
      <c r="O27" t="b">
        <f>NOT(ISERROR(MATCH(Rookies2024[[#This Row],[full_name]],CompositeRoster[full_name],0)))</f>
        <v>0</v>
      </c>
    </row>
    <row r="28" spans="1:15" x14ac:dyDescent="0.25">
      <c r="A28">
        <v>2024</v>
      </c>
      <c r="B28">
        <v>3</v>
      </c>
      <c r="C28">
        <v>7</v>
      </c>
      <c r="D28">
        <v>27</v>
      </c>
      <c r="E28">
        <v>5</v>
      </c>
      <c r="F28" t="s">
        <v>1060</v>
      </c>
      <c r="G28" t="s">
        <v>30</v>
      </c>
      <c r="H28" t="s">
        <v>4986</v>
      </c>
      <c r="I28" t="s">
        <v>5277</v>
      </c>
      <c r="J28">
        <v>3</v>
      </c>
      <c r="K28" t="s">
        <v>2741</v>
      </c>
      <c r="L28" t="s">
        <v>159</v>
      </c>
      <c r="M28" t="s">
        <v>102</v>
      </c>
      <c r="N28" t="s">
        <v>2397</v>
      </c>
      <c r="O28" t="b">
        <f>NOT(ISERROR(MATCH(Rookies2024[[#This Row],[full_name]],CompositeRoster[full_name],0)))</f>
        <v>0</v>
      </c>
    </row>
    <row r="29" spans="1:15" x14ac:dyDescent="0.25">
      <c r="A29">
        <v>2024</v>
      </c>
      <c r="B29">
        <v>3</v>
      </c>
      <c r="C29">
        <v>8</v>
      </c>
      <c r="D29">
        <v>28</v>
      </c>
      <c r="E29">
        <v>7</v>
      </c>
      <c r="F29" t="s">
        <v>1062</v>
      </c>
      <c r="G29" t="s">
        <v>1052</v>
      </c>
      <c r="H29" t="s">
        <v>4988</v>
      </c>
      <c r="I29" t="s">
        <v>26532</v>
      </c>
      <c r="J29">
        <v>3</v>
      </c>
      <c r="K29" t="s">
        <v>2594</v>
      </c>
      <c r="L29" t="s">
        <v>2224</v>
      </c>
      <c r="M29" t="s">
        <v>126</v>
      </c>
      <c r="N29" t="s">
        <v>2234</v>
      </c>
      <c r="O29" t="b">
        <f>NOT(ISERROR(MATCH(Rookies2024[[#This Row],[full_name]],CompositeRoster[full_name],0)))</f>
        <v>0</v>
      </c>
    </row>
    <row r="30" spans="1:15" x14ac:dyDescent="0.25">
      <c r="A30">
        <v>2024</v>
      </c>
      <c r="B30">
        <v>3</v>
      </c>
      <c r="C30">
        <v>9</v>
      </c>
      <c r="D30">
        <v>29</v>
      </c>
      <c r="E30">
        <v>1</v>
      </c>
      <c r="F30" t="s">
        <v>1038</v>
      </c>
      <c r="G30" t="s">
        <v>30</v>
      </c>
      <c r="H30" t="s">
        <v>4990</v>
      </c>
      <c r="I30" t="s">
        <v>4991</v>
      </c>
      <c r="J30">
        <v>3</v>
      </c>
      <c r="K30" t="s">
        <v>1306</v>
      </c>
      <c r="L30" t="s">
        <v>94</v>
      </c>
      <c r="M30" t="s">
        <v>64</v>
      </c>
      <c r="N30" t="s">
        <v>1307</v>
      </c>
      <c r="O30" t="b">
        <f>NOT(ISERROR(MATCH(Rookies2024[[#This Row],[full_name]],CompositeRoster[full_name],0)))</f>
        <v>1</v>
      </c>
    </row>
    <row r="31" spans="1:15" x14ac:dyDescent="0.25">
      <c r="A31">
        <v>2024</v>
      </c>
      <c r="B31">
        <v>3</v>
      </c>
      <c r="C31">
        <v>10</v>
      </c>
      <c r="D31">
        <v>30</v>
      </c>
      <c r="E31">
        <v>10</v>
      </c>
      <c r="F31" t="s">
        <v>1041</v>
      </c>
      <c r="G31" t="s">
        <v>1049</v>
      </c>
      <c r="H31" t="s">
        <v>4993</v>
      </c>
      <c r="I31" t="s">
        <v>5868</v>
      </c>
      <c r="J31">
        <v>3</v>
      </c>
      <c r="K31" t="s">
        <v>20997</v>
      </c>
      <c r="L31" t="s">
        <v>34</v>
      </c>
      <c r="M31" t="s">
        <v>102</v>
      </c>
      <c r="N31" t="s">
        <v>20996</v>
      </c>
      <c r="O31" t="b">
        <f>NOT(ISERROR(MATCH(Rookies2024[[#This Row],[full_name]],CompositeRoster[full_name],0)))</f>
        <v>0</v>
      </c>
    </row>
    <row r="32" spans="1:15" x14ac:dyDescent="0.25">
      <c r="A32">
        <v>2024</v>
      </c>
      <c r="B32">
        <v>4</v>
      </c>
      <c r="C32">
        <v>1</v>
      </c>
      <c r="D32">
        <v>31</v>
      </c>
      <c r="E32">
        <v>9</v>
      </c>
      <c r="F32" t="s">
        <v>1049</v>
      </c>
      <c r="G32" t="s">
        <v>1057</v>
      </c>
      <c r="H32" t="s">
        <v>4995</v>
      </c>
      <c r="I32" t="s">
        <v>26583</v>
      </c>
      <c r="J32">
        <v>2</v>
      </c>
      <c r="K32" t="s">
        <v>1397</v>
      </c>
      <c r="L32" t="s">
        <v>159</v>
      </c>
      <c r="M32" t="s">
        <v>64</v>
      </c>
      <c r="N32" t="s">
        <v>1398</v>
      </c>
      <c r="O32" t="b">
        <f>NOT(ISERROR(MATCH(Rookies2024[[#This Row],[full_name]],CompositeRoster[full_name],0)))</f>
        <v>0</v>
      </c>
    </row>
    <row r="33" spans="1:15" x14ac:dyDescent="0.25">
      <c r="A33">
        <v>2024</v>
      </c>
      <c r="B33">
        <v>4</v>
      </c>
      <c r="C33">
        <v>2</v>
      </c>
      <c r="D33">
        <v>32</v>
      </c>
      <c r="E33">
        <v>10</v>
      </c>
      <c r="F33" t="s">
        <v>1041</v>
      </c>
      <c r="G33" t="s">
        <v>1055</v>
      </c>
      <c r="H33" t="s">
        <v>4998</v>
      </c>
      <c r="I33" t="s">
        <v>26584</v>
      </c>
      <c r="J33">
        <v>2</v>
      </c>
      <c r="K33" t="s">
        <v>1151</v>
      </c>
      <c r="L33" t="s">
        <v>2248</v>
      </c>
      <c r="M33" t="s">
        <v>64</v>
      </c>
      <c r="N33" t="s">
        <v>1152</v>
      </c>
      <c r="O33" t="b">
        <f>NOT(ISERROR(MATCH(Rookies2024[[#This Row],[full_name]],CompositeRoster[full_name],0)))</f>
        <v>1</v>
      </c>
    </row>
    <row r="34" spans="1:15" x14ac:dyDescent="0.25">
      <c r="A34">
        <v>2024</v>
      </c>
      <c r="B34">
        <v>4</v>
      </c>
      <c r="C34">
        <v>3</v>
      </c>
      <c r="D34">
        <v>33</v>
      </c>
      <c r="E34">
        <v>1</v>
      </c>
      <c r="F34" t="s">
        <v>1038</v>
      </c>
      <c r="G34" t="s">
        <v>1041</v>
      </c>
      <c r="H34" t="s">
        <v>5000</v>
      </c>
      <c r="I34" t="s">
        <v>26557</v>
      </c>
      <c r="J34">
        <v>2</v>
      </c>
      <c r="K34" t="s">
        <v>1304</v>
      </c>
      <c r="L34" t="s">
        <v>2248</v>
      </c>
      <c r="M34" t="s">
        <v>29</v>
      </c>
      <c r="N34" t="s">
        <v>1305</v>
      </c>
      <c r="O34" t="b">
        <f>NOT(ISERROR(MATCH(Rookies2024[[#This Row],[full_name]],CompositeRoster[full_name],0)))</f>
        <v>1</v>
      </c>
    </row>
    <row r="35" spans="1:15" x14ac:dyDescent="0.25">
      <c r="A35">
        <v>2024</v>
      </c>
      <c r="B35">
        <v>4</v>
      </c>
      <c r="C35">
        <v>4</v>
      </c>
      <c r="D35">
        <v>34</v>
      </c>
      <c r="E35">
        <v>9</v>
      </c>
      <c r="F35" t="s">
        <v>1049</v>
      </c>
      <c r="G35" t="s">
        <v>1046</v>
      </c>
      <c r="H35" t="s">
        <v>5003</v>
      </c>
      <c r="I35" t="s">
        <v>26585</v>
      </c>
      <c r="J35">
        <v>2</v>
      </c>
      <c r="K35" t="s">
        <v>2595</v>
      </c>
      <c r="L35" t="s">
        <v>92</v>
      </c>
      <c r="M35" t="s">
        <v>126</v>
      </c>
      <c r="N35" t="s">
        <v>2235</v>
      </c>
      <c r="O35" t="b">
        <f>NOT(ISERROR(MATCH(Rookies2024[[#This Row],[full_name]],CompositeRoster[full_name],0)))</f>
        <v>0</v>
      </c>
    </row>
    <row r="36" spans="1:15" x14ac:dyDescent="0.25">
      <c r="A36">
        <v>2024</v>
      </c>
      <c r="B36">
        <v>4</v>
      </c>
      <c r="C36">
        <v>5</v>
      </c>
      <c r="D36">
        <v>35</v>
      </c>
      <c r="E36">
        <v>8</v>
      </c>
      <c r="F36" t="s">
        <v>1043</v>
      </c>
      <c r="G36" t="s">
        <v>30</v>
      </c>
      <c r="H36" t="s">
        <v>5006</v>
      </c>
      <c r="I36" t="s">
        <v>5870</v>
      </c>
      <c r="J36">
        <v>2</v>
      </c>
      <c r="K36" t="s">
        <v>1222</v>
      </c>
      <c r="L36" t="s">
        <v>70</v>
      </c>
      <c r="M36" t="s">
        <v>64</v>
      </c>
      <c r="N36" t="s">
        <v>1223</v>
      </c>
      <c r="O36" t="b">
        <f>NOT(ISERROR(MATCH(Rookies2024[[#This Row],[full_name]],CompositeRoster[full_name],0)))</f>
        <v>1</v>
      </c>
    </row>
    <row r="37" spans="1:15" x14ac:dyDescent="0.25">
      <c r="A37">
        <v>2024</v>
      </c>
      <c r="B37">
        <v>4</v>
      </c>
      <c r="C37">
        <v>6</v>
      </c>
      <c r="D37">
        <v>36</v>
      </c>
      <c r="G37" t="s">
        <v>30</v>
      </c>
      <c r="H37" t="s">
        <v>5008</v>
      </c>
      <c r="I37" t="s">
        <v>5009</v>
      </c>
      <c r="J37">
        <v>2</v>
      </c>
      <c r="K37" t="s">
        <v>2625</v>
      </c>
      <c r="L37" t="s">
        <v>2233</v>
      </c>
      <c r="M37" t="s">
        <v>64</v>
      </c>
      <c r="N37" t="s">
        <v>2255</v>
      </c>
      <c r="O37" t="b">
        <f>NOT(ISERROR(MATCH(Rookies2024[[#This Row],[full_name]],CompositeRoster[full_name],0)))</f>
        <v>0</v>
      </c>
    </row>
    <row r="38" spans="1:15" x14ac:dyDescent="0.25">
      <c r="A38">
        <v>2024</v>
      </c>
      <c r="B38">
        <v>4</v>
      </c>
      <c r="C38">
        <v>7</v>
      </c>
      <c r="D38">
        <v>37</v>
      </c>
      <c r="E38">
        <v>5</v>
      </c>
      <c r="F38" t="s">
        <v>1060</v>
      </c>
      <c r="G38" t="s">
        <v>30</v>
      </c>
      <c r="H38" t="s">
        <v>5010</v>
      </c>
      <c r="I38" t="s">
        <v>5284</v>
      </c>
      <c r="J38">
        <v>2</v>
      </c>
      <c r="K38" t="s">
        <v>2725</v>
      </c>
      <c r="L38" t="s">
        <v>68</v>
      </c>
      <c r="M38" t="s">
        <v>64</v>
      </c>
      <c r="N38" t="s">
        <v>2372</v>
      </c>
      <c r="O38" t="b">
        <f>NOT(ISERROR(MATCH(Rookies2024[[#This Row],[full_name]],CompositeRoster[full_name],0)))</f>
        <v>0</v>
      </c>
    </row>
    <row r="39" spans="1:15" x14ac:dyDescent="0.25">
      <c r="A39">
        <v>2024</v>
      </c>
      <c r="B39">
        <v>4</v>
      </c>
      <c r="C39">
        <v>8</v>
      </c>
      <c r="D39">
        <v>38</v>
      </c>
      <c r="E39">
        <v>9</v>
      </c>
      <c r="F39" t="s">
        <v>1049</v>
      </c>
      <c r="G39" t="s">
        <v>1052</v>
      </c>
      <c r="H39" t="s">
        <v>5013</v>
      </c>
      <c r="I39" t="s">
        <v>26567</v>
      </c>
      <c r="J39">
        <v>2</v>
      </c>
      <c r="K39" t="s">
        <v>1479</v>
      </c>
      <c r="L39" t="s">
        <v>92</v>
      </c>
      <c r="M39" t="s">
        <v>64</v>
      </c>
      <c r="N39" t="s">
        <v>1480</v>
      </c>
      <c r="O39" t="b">
        <f>NOT(ISERROR(MATCH(Rookies2024[[#This Row],[full_name]],CompositeRoster[full_name],0)))</f>
        <v>1</v>
      </c>
    </row>
    <row r="40" spans="1:15" x14ac:dyDescent="0.25">
      <c r="A40">
        <v>2024</v>
      </c>
      <c r="B40">
        <v>4</v>
      </c>
      <c r="C40">
        <v>9</v>
      </c>
      <c r="D40">
        <v>39</v>
      </c>
      <c r="E40">
        <v>9</v>
      </c>
      <c r="F40" t="s">
        <v>1049</v>
      </c>
      <c r="G40" t="s">
        <v>1038</v>
      </c>
      <c r="H40" t="s">
        <v>5016</v>
      </c>
      <c r="I40" t="s">
        <v>5871</v>
      </c>
      <c r="J40">
        <v>2</v>
      </c>
      <c r="K40" t="s">
        <v>1468</v>
      </c>
      <c r="L40" t="s">
        <v>94</v>
      </c>
      <c r="M40" t="s">
        <v>102</v>
      </c>
      <c r="N40" t="s">
        <v>1469</v>
      </c>
      <c r="O40" t="b">
        <f>NOT(ISERROR(MATCH(Rookies2024[[#This Row],[full_name]],CompositeRoster[full_name],0)))</f>
        <v>1</v>
      </c>
    </row>
    <row r="41" spans="1:15" x14ac:dyDescent="0.25">
      <c r="A41">
        <v>2024</v>
      </c>
      <c r="B41">
        <v>4</v>
      </c>
      <c r="C41">
        <v>10</v>
      </c>
      <c r="D41">
        <v>40</v>
      </c>
      <c r="E41">
        <v>7</v>
      </c>
      <c r="F41" t="s">
        <v>1062</v>
      </c>
      <c r="G41" t="s">
        <v>1049</v>
      </c>
      <c r="H41" t="s">
        <v>5021</v>
      </c>
      <c r="I41" t="s">
        <v>26533</v>
      </c>
      <c r="J41">
        <v>2</v>
      </c>
      <c r="K41" t="s">
        <v>2699</v>
      </c>
      <c r="L41" t="s">
        <v>2311</v>
      </c>
      <c r="M41" t="s">
        <v>64</v>
      </c>
      <c r="N41" t="s">
        <v>2331</v>
      </c>
      <c r="O41" t="b">
        <f>NOT(ISERROR(MATCH(Rookies2024[[#This Row],[full_name]],CompositeRoster[full_name],0)))</f>
        <v>0</v>
      </c>
    </row>
    <row r="42" spans="1:15" hidden="1" x14ac:dyDescent="0.25">
      <c r="A42">
        <v>2024</v>
      </c>
      <c r="B42">
        <v>5</v>
      </c>
      <c r="C42">
        <v>1</v>
      </c>
      <c r="D42">
        <v>41</v>
      </c>
      <c r="E42">
        <v>3</v>
      </c>
      <c r="F42" t="s">
        <v>1057</v>
      </c>
      <c r="G42" t="s">
        <v>30</v>
      </c>
      <c r="H42" t="s">
        <v>5023</v>
      </c>
      <c r="I42" t="s">
        <v>5288</v>
      </c>
      <c r="J42">
        <v>1</v>
      </c>
      <c r="K42" t="s">
        <v>26586</v>
      </c>
      <c r="L42" t="s">
        <v>2311</v>
      </c>
      <c r="M42" t="s">
        <v>5019</v>
      </c>
      <c r="N42" t="s">
        <v>26587</v>
      </c>
      <c r="O42" t="b">
        <f>NOT(ISERROR(MATCH(Rookies2024[[#This Row],[full_name]],CompositeRoster[full_name],0)))</f>
        <v>0</v>
      </c>
    </row>
    <row r="43" spans="1:15" x14ac:dyDescent="0.25">
      <c r="A43">
        <v>2024</v>
      </c>
      <c r="B43">
        <v>5</v>
      </c>
      <c r="C43">
        <v>2</v>
      </c>
      <c r="D43">
        <v>42</v>
      </c>
      <c r="E43">
        <v>4</v>
      </c>
      <c r="F43" t="s">
        <v>1055</v>
      </c>
      <c r="G43" t="s">
        <v>30</v>
      </c>
      <c r="H43" t="s">
        <v>5025</v>
      </c>
      <c r="I43" t="s">
        <v>5026</v>
      </c>
      <c r="J43">
        <v>1</v>
      </c>
      <c r="K43" t="s">
        <v>1583</v>
      </c>
      <c r="L43" t="s">
        <v>2244</v>
      </c>
      <c r="M43" t="s">
        <v>29</v>
      </c>
      <c r="N43" t="s">
        <v>1584</v>
      </c>
      <c r="O43" t="b">
        <f>NOT(ISERROR(MATCH(Rookies2024[[#This Row],[full_name]],CompositeRoster[full_name],0)))</f>
        <v>0</v>
      </c>
    </row>
    <row r="44" spans="1:15" x14ac:dyDescent="0.25">
      <c r="A44">
        <v>2024</v>
      </c>
      <c r="B44">
        <v>5</v>
      </c>
      <c r="C44">
        <v>3</v>
      </c>
      <c r="D44">
        <v>43</v>
      </c>
      <c r="E44">
        <v>1</v>
      </c>
      <c r="F44" t="s">
        <v>1038</v>
      </c>
      <c r="G44" t="s">
        <v>1041</v>
      </c>
      <c r="H44" t="s">
        <v>5029</v>
      </c>
      <c r="I44" t="s">
        <v>26562</v>
      </c>
      <c r="J44">
        <v>1</v>
      </c>
      <c r="K44" t="s">
        <v>2644</v>
      </c>
      <c r="L44" t="s">
        <v>2221</v>
      </c>
      <c r="M44" t="s">
        <v>102</v>
      </c>
      <c r="N44" t="s">
        <v>2269</v>
      </c>
      <c r="O44" t="b">
        <f>NOT(ISERROR(MATCH(Rookies2024[[#This Row],[full_name]],CompositeRoster[full_name],0)))</f>
        <v>0</v>
      </c>
    </row>
    <row r="45" spans="1:15" x14ac:dyDescent="0.25">
      <c r="A45">
        <v>2024</v>
      </c>
      <c r="B45">
        <v>5</v>
      </c>
      <c r="C45">
        <v>4</v>
      </c>
      <c r="D45">
        <v>44</v>
      </c>
      <c r="E45">
        <v>10</v>
      </c>
      <c r="F45" t="s">
        <v>1041</v>
      </c>
      <c r="G45" t="s">
        <v>1046</v>
      </c>
      <c r="H45" t="s">
        <v>5032</v>
      </c>
      <c r="I45" t="s">
        <v>26588</v>
      </c>
      <c r="J45">
        <v>1</v>
      </c>
      <c r="K45" t="s">
        <v>2736</v>
      </c>
      <c r="L45" t="s">
        <v>62</v>
      </c>
      <c r="M45" t="s">
        <v>126</v>
      </c>
      <c r="N45" t="s">
        <v>2388</v>
      </c>
      <c r="O45" t="b">
        <f>NOT(ISERROR(MATCH(Rookies2024[[#This Row],[full_name]],CompositeRoster[full_name],0)))</f>
        <v>0</v>
      </c>
    </row>
    <row r="46" spans="1:15" x14ac:dyDescent="0.25">
      <c r="A46">
        <v>2024</v>
      </c>
      <c r="B46">
        <v>5</v>
      </c>
      <c r="C46">
        <v>5</v>
      </c>
      <c r="D46">
        <v>45</v>
      </c>
      <c r="E46">
        <v>8</v>
      </c>
      <c r="F46" t="s">
        <v>1043</v>
      </c>
      <c r="G46" t="s">
        <v>30</v>
      </c>
      <c r="H46" t="s">
        <v>5036</v>
      </c>
      <c r="I46" t="s">
        <v>5037</v>
      </c>
      <c r="J46">
        <v>1</v>
      </c>
      <c r="K46" t="s">
        <v>22176</v>
      </c>
      <c r="L46" t="s">
        <v>70</v>
      </c>
      <c r="M46" t="s">
        <v>102</v>
      </c>
      <c r="N46" t="s">
        <v>22175</v>
      </c>
      <c r="O46" t="b">
        <f>NOT(ISERROR(MATCH(Rookies2024[[#This Row],[full_name]],CompositeRoster[full_name],0)))</f>
        <v>0</v>
      </c>
    </row>
    <row r="47" spans="1:15" x14ac:dyDescent="0.25">
      <c r="A47">
        <v>2024</v>
      </c>
      <c r="B47">
        <v>5</v>
      </c>
      <c r="C47">
        <v>6</v>
      </c>
      <c r="D47">
        <v>46</v>
      </c>
      <c r="G47" t="s">
        <v>30</v>
      </c>
      <c r="H47" t="s">
        <v>5038</v>
      </c>
      <c r="I47" t="s">
        <v>5039</v>
      </c>
      <c r="J47">
        <v>1</v>
      </c>
      <c r="K47" t="s">
        <v>2802</v>
      </c>
      <c r="L47" t="s">
        <v>68</v>
      </c>
      <c r="M47" t="s">
        <v>102</v>
      </c>
      <c r="N47" t="s">
        <v>2494</v>
      </c>
      <c r="O47" t="b">
        <f>NOT(ISERROR(MATCH(Rookies2024[[#This Row],[full_name]],CompositeRoster[full_name],0)))</f>
        <v>0</v>
      </c>
    </row>
    <row r="48" spans="1:15" x14ac:dyDescent="0.25">
      <c r="A48">
        <v>2024</v>
      </c>
      <c r="B48">
        <v>5</v>
      </c>
      <c r="C48">
        <v>7</v>
      </c>
      <c r="D48">
        <v>47</v>
      </c>
      <c r="E48">
        <v>5</v>
      </c>
      <c r="F48" t="s">
        <v>1060</v>
      </c>
      <c r="G48" t="s">
        <v>30</v>
      </c>
      <c r="H48" t="s">
        <v>5040</v>
      </c>
      <c r="I48" t="s">
        <v>5294</v>
      </c>
      <c r="J48">
        <v>1</v>
      </c>
      <c r="K48" t="s">
        <v>2847</v>
      </c>
      <c r="L48" t="s">
        <v>54</v>
      </c>
      <c r="M48" t="s">
        <v>29</v>
      </c>
      <c r="N48" t="s">
        <v>2534</v>
      </c>
      <c r="O48" t="b">
        <f>NOT(ISERROR(MATCH(Rookies2024[[#This Row],[full_name]],CompositeRoster[full_name],0)))</f>
        <v>0</v>
      </c>
    </row>
    <row r="49" spans="1:15" x14ac:dyDescent="0.25">
      <c r="A49">
        <v>2024</v>
      </c>
      <c r="B49">
        <v>5</v>
      </c>
      <c r="C49">
        <v>8</v>
      </c>
      <c r="D49">
        <v>48</v>
      </c>
      <c r="E49">
        <v>6</v>
      </c>
      <c r="F49" t="s">
        <v>1052</v>
      </c>
      <c r="G49" t="s">
        <v>30</v>
      </c>
      <c r="H49" t="s">
        <v>5043</v>
      </c>
      <c r="I49" t="s">
        <v>5044</v>
      </c>
      <c r="J49">
        <v>1</v>
      </c>
      <c r="K49" t="s">
        <v>2606</v>
      </c>
      <c r="L49" t="s">
        <v>2231</v>
      </c>
      <c r="M49" t="s">
        <v>126</v>
      </c>
      <c r="N49" t="s">
        <v>2243</v>
      </c>
      <c r="O49" t="b">
        <f>NOT(ISERROR(MATCH(Rookies2024[[#This Row],[full_name]],CompositeRoster[full_name],0)))</f>
        <v>0</v>
      </c>
    </row>
    <row r="50" spans="1:15" x14ac:dyDescent="0.25">
      <c r="A50">
        <v>2024</v>
      </c>
      <c r="B50">
        <v>5</v>
      </c>
      <c r="C50">
        <v>9</v>
      </c>
      <c r="D50">
        <v>49</v>
      </c>
      <c r="E50">
        <v>10</v>
      </c>
      <c r="F50" t="s">
        <v>1041</v>
      </c>
      <c r="G50" t="s">
        <v>1038</v>
      </c>
      <c r="H50" t="s">
        <v>5045</v>
      </c>
      <c r="I50" t="s">
        <v>26589</v>
      </c>
      <c r="J50">
        <v>1</v>
      </c>
      <c r="K50" t="s">
        <v>1370</v>
      </c>
      <c r="L50" t="s">
        <v>2210</v>
      </c>
      <c r="M50" t="s">
        <v>102</v>
      </c>
      <c r="N50" t="s">
        <v>1371</v>
      </c>
      <c r="O50" t="b">
        <f>NOT(ISERROR(MATCH(Rookies2024[[#This Row],[full_name]],CompositeRoster[full_name],0)))</f>
        <v>1</v>
      </c>
    </row>
    <row r="51" spans="1:15" x14ac:dyDescent="0.25">
      <c r="A51">
        <v>2024</v>
      </c>
      <c r="B51">
        <v>5</v>
      </c>
      <c r="C51">
        <v>10</v>
      </c>
      <c r="D51">
        <v>50</v>
      </c>
      <c r="E51">
        <v>10</v>
      </c>
      <c r="F51" t="s">
        <v>1041</v>
      </c>
      <c r="G51" t="s">
        <v>1049</v>
      </c>
      <c r="H51" t="s">
        <v>5049</v>
      </c>
      <c r="I51" t="s">
        <v>5887</v>
      </c>
      <c r="J51">
        <v>1</v>
      </c>
      <c r="K51" t="s">
        <v>1360</v>
      </c>
      <c r="L51" t="s">
        <v>2224</v>
      </c>
      <c r="M51" t="s">
        <v>102</v>
      </c>
      <c r="N51" t="s">
        <v>1361</v>
      </c>
      <c r="O51" t="b">
        <f>NOT(ISERROR(MATCH(Rookies2024[[#This Row],[full_name]],CompositeRoster[full_name],0)))</f>
        <v>1</v>
      </c>
    </row>
    <row r="52" spans="1:15" hidden="1" x14ac:dyDescent="0.25">
      <c r="A52">
        <v>2024</v>
      </c>
      <c r="B52">
        <v>6</v>
      </c>
      <c r="C52">
        <v>1</v>
      </c>
      <c r="D52">
        <v>51</v>
      </c>
      <c r="E52">
        <v>3</v>
      </c>
      <c r="F52" t="s">
        <v>1057</v>
      </c>
      <c r="G52" t="s">
        <v>30</v>
      </c>
      <c r="H52" t="s">
        <v>5051</v>
      </c>
      <c r="I52" t="s">
        <v>5052</v>
      </c>
      <c r="J52">
        <v>1</v>
      </c>
      <c r="K52" t="s">
        <v>26590</v>
      </c>
      <c r="L52" t="s">
        <v>2311</v>
      </c>
      <c r="M52" t="s">
        <v>5019</v>
      </c>
      <c r="N52" t="s">
        <v>26591</v>
      </c>
      <c r="O52" t="b">
        <f>NOT(ISERROR(MATCH(Rookies2024[[#This Row],[full_name]],CompositeRoster[full_name],0)))</f>
        <v>0</v>
      </c>
    </row>
    <row r="53" spans="1:15" x14ac:dyDescent="0.25">
      <c r="A53">
        <v>2024</v>
      </c>
      <c r="B53">
        <v>6</v>
      </c>
      <c r="C53">
        <v>2</v>
      </c>
      <c r="D53">
        <v>52</v>
      </c>
      <c r="E53">
        <v>10</v>
      </c>
      <c r="F53" t="s">
        <v>1041</v>
      </c>
      <c r="G53" t="s">
        <v>1055</v>
      </c>
      <c r="H53" t="s">
        <v>5055</v>
      </c>
      <c r="I53" t="s">
        <v>26592</v>
      </c>
      <c r="J53">
        <v>1</v>
      </c>
      <c r="K53" t="s">
        <v>24666</v>
      </c>
      <c r="L53" t="s">
        <v>2248</v>
      </c>
      <c r="M53" t="s">
        <v>64</v>
      </c>
      <c r="N53" t="s">
        <v>24665</v>
      </c>
      <c r="O53" t="b">
        <f>NOT(ISERROR(MATCH(Rookies2024[[#This Row],[full_name]],CompositeRoster[full_name],0)))</f>
        <v>0</v>
      </c>
    </row>
    <row r="54" spans="1:15" x14ac:dyDescent="0.25">
      <c r="A54">
        <v>2024</v>
      </c>
      <c r="B54">
        <v>6</v>
      </c>
      <c r="C54">
        <v>3</v>
      </c>
      <c r="D54">
        <v>53</v>
      </c>
      <c r="E54">
        <v>9</v>
      </c>
      <c r="F54" t="s">
        <v>1049</v>
      </c>
      <c r="G54" t="s">
        <v>1041</v>
      </c>
      <c r="H54" t="s">
        <v>5059</v>
      </c>
      <c r="I54" t="s">
        <v>26564</v>
      </c>
      <c r="J54">
        <v>1</v>
      </c>
      <c r="K54" t="s">
        <v>2801</v>
      </c>
      <c r="L54" t="s">
        <v>2217</v>
      </c>
      <c r="M54" t="s">
        <v>64</v>
      </c>
      <c r="N54" t="s">
        <v>2493</v>
      </c>
      <c r="O54" t="b">
        <f>NOT(ISERROR(MATCH(Rookies2024[[#This Row],[full_name]],CompositeRoster[full_name],0)))</f>
        <v>0</v>
      </c>
    </row>
    <row r="55" spans="1:15" hidden="1" x14ac:dyDescent="0.25">
      <c r="A55">
        <v>2024</v>
      </c>
      <c r="B55">
        <v>6</v>
      </c>
      <c r="C55">
        <v>4</v>
      </c>
      <c r="D55">
        <v>54</v>
      </c>
      <c r="E55">
        <v>4</v>
      </c>
      <c r="F55" t="s">
        <v>1055</v>
      </c>
      <c r="G55" t="s">
        <v>1046</v>
      </c>
      <c r="H55" t="s">
        <v>5062</v>
      </c>
      <c r="I55" t="s">
        <v>26593</v>
      </c>
      <c r="J55">
        <v>1</v>
      </c>
      <c r="K55" t="s">
        <v>26594</v>
      </c>
      <c r="L55" t="s">
        <v>28</v>
      </c>
      <c r="M55" t="s">
        <v>5019</v>
      </c>
      <c r="N55" t="s">
        <v>26595</v>
      </c>
      <c r="O55" t="b">
        <f>NOT(ISERROR(MATCH(Rookies2024[[#This Row],[full_name]],CompositeRoster[full_name],0)))</f>
        <v>0</v>
      </c>
    </row>
    <row r="56" spans="1:15" hidden="1" x14ac:dyDescent="0.25">
      <c r="A56">
        <v>2024</v>
      </c>
      <c r="B56">
        <v>6</v>
      </c>
      <c r="C56">
        <v>5</v>
      </c>
      <c r="D56">
        <v>55</v>
      </c>
      <c r="E56">
        <v>8</v>
      </c>
      <c r="F56" t="s">
        <v>1043</v>
      </c>
      <c r="G56" t="s">
        <v>30</v>
      </c>
      <c r="H56" t="s">
        <v>5066</v>
      </c>
      <c r="I56" t="s">
        <v>5306</v>
      </c>
      <c r="J56">
        <v>1</v>
      </c>
      <c r="K56" t="s">
        <v>26596</v>
      </c>
      <c r="L56" t="s">
        <v>2233</v>
      </c>
      <c r="M56" t="s">
        <v>5019</v>
      </c>
      <c r="N56" t="s">
        <v>26597</v>
      </c>
      <c r="O56" t="b">
        <f>NOT(ISERROR(MATCH(Rookies2024[[#This Row],[full_name]],CompositeRoster[full_name],0)))</f>
        <v>0</v>
      </c>
    </row>
    <row r="57" spans="1:15" x14ac:dyDescent="0.25">
      <c r="A57">
        <v>2024</v>
      </c>
      <c r="B57">
        <v>6</v>
      </c>
      <c r="C57">
        <v>6</v>
      </c>
      <c r="D57">
        <v>56</v>
      </c>
      <c r="G57" t="s">
        <v>30</v>
      </c>
      <c r="H57" t="s">
        <v>5070</v>
      </c>
      <c r="I57" t="s">
        <v>5071</v>
      </c>
      <c r="J57">
        <v>1</v>
      </c>
      <c r="K57" t="s">
        <v>1409</v>
      </c>
      <c r="L57" t="s">
        <v>159</v>
      </c>
      <c r="M57" t="s">
        <v>64</v>
      </c>
      <c r="N57" t="s">
        <v>1410</v>
      </c>
      <c r="O57" t="b">
        <f>NOT(ISERROR(MATCH(Rookies2024[[#This Row],[full_name]],CompositeRoster[full_name],0)))</f>
        <v>0</v>
      </c>
    </row>
    <row r="58" spans="1:15" hidden="1" x14ac:dyDescent="0.25">
      <c r="A58">
        <v>2024</v>
      </c>
      <c r="B58">
        <v>6</v>
      </c>
      <c r="C58">
        <v>7</v>
      </c>
      <c r="D58">
        <v>57</v>
      </c>
      <c r="E58">
        <v>5</v>
      </c>
      <c r="F58" t="s">
        <v>1060</v>
      </c>
      <c r="G58" t="s">
        <v>30</v>
      </c>
      <c r="H58" t="s">
        <v>5074</v>
      </c>
      <c r="I58" t="s">
        <v>5075</v>
      </c>
      <c r="J58">
        <v>1</v>
      </c>
      <c r="K58" t="s">
        <v>26598</v>
      </c>
      <c r="L58" t="s">
        <v>54</v>
      </c>
      <c r="M58" t="s">
        <v>5019</v>
      </c>
      <c r="N58" t="s">
        <v>26599</v>
      </c>
      <c r="O58" t="b">
        <f>NOT(ISERROR(MATCH(Rookies2024[[#This Row],[full_name]],CompositeRoster[full_name],0)))</f>
        <v>0</v>
      </c>
    </row>
    <row r="59" spans="1:15" hidden="1" x14ac:dyDescent="0.25">
      <c r="A59">
        <v>2024</v>
      </c>
      <c r="B59">
        <v>6</v>
      </c>
      <c r="C59">
        <v>8</v>
      </c>
      <c r="D59">
        <v>58</v>
      </c>
      <c r="E59">
        <v>6</v>
      </c>
      <c r="F59" t="s">
        <v>1052</v>
      </c>
      <c r="G59" t="s">
        <v>30</v>
      </c>
      <c r="H59" t="s">
        <v>5078</v>
      </c>
      <c r="I59" t="s">
        <v>5079</v>
      </c>
      <c r="J59">
        <v>1</v>
      </c>
      <c r="K59" t="s">
        <v>26600</v>
      </c>
      <c r="L59" t="s">
        <v>94</v>
      </c>
      <c r="M59" t="s">
        <v>5019</v>
      </c>
      <c r="N59" t="s">
        <v>26601</v>
      </c>
      <c r="O59" t="b">
        <f>NOT(ISERROR(MATCH(Rookies2024[[#This Row],[full_name]],CompositeRoster[full_name],0)))</f>
        <v>0</v>
      </c>
    </row>
    <row r="60" spans="1:15" x14ac:dyDescent="0.25">
      <c r="A60">
        <v>2024</v>
      </c>
      <c r="B60">
        <v>6</v>
      </c>
      <c r="C60">
        <v>9</v>
      </c>
      <c r="D60">
        <v>59</v>
      </c>
      <c r="E60">
        <v>1</v>
      </c>
      <c r="F60" t="s">
        <v>1038</v>
      </c>
      <c r="G60" t="s">
        <v>30</v>
      </c>
      <c r="H60" t="s">
        <v>5082</v>
      </c>
      <c r="I60" t="s">
        <v>5083</v>
      </c>
      <c r="J60">
        <v>1</v>
      </c>
      <c r="K60" t="s">
        <v>2754</v>
      </c>
      <c r="L60" t="s">
        <v>2221</v>
      </c>
      <c r="M60" t="s">
        <v>64</v>
      </c>
      <c r="N60" t="s">
        <v>2418</v>
      </c>
      <c r="O60" t="b">
        <f>NOT(ISERROR(MATCH(Rookies2024[[#This Row],[full_name]],CompositeRoster[full_name],0)))</f>
        <v>0</v>
      </c>
    </row>
    <row r="61" spans="1:15" hidden="1" x14ac:dyDescent="0.25">
      <c r="A61">
        <v>2024</v>
      </c>
      <c r="B61">
        <v>6</v>
      </c>
      <c r="C61">
        <v>10</v>
      </c>
      <c r="D61">
        <v>60</v>
      </c>
      <c r="E61">
        <v>6</v>
      </c>
      <c r="F61" t="s">
        <v>1052</v>
      </c>
      <c r="G61" t="s">
        <v>1049</v>
      </c>
      <c r="H61" t="s">
        <v>5086</v>
      </c>
      <c r="I61" t="s">
        <v>26602</v>
      </c>
      <c r="J61">
        <v>1</v>
      </c>
      <c r="K61" t="s">
        <v>26603</v>
      </c>
      <c r="L61" t="s">
        <v>30</v>
      </c>
      <c r="M61" t="s">
        <v>5019</v>
      </c>
      <c r="N61" t="s">
        <v>26604</v>
      </c>
      <c r="O61" t="b">
        <f>NOT(ISERROR(MATCH(Rookies2024[[#This Row],[full_name]],CompositeRoster[full_name],0)))</f>
        <v>0</v>
      </c>
    </row>
    <row r="62" spans="1:15" hidden="1" x14ac:dyDescent="0.25">
      <c r="A62">
        <v>2024</v>
      </c>
      <c r="B62">
        <v>7</v>
      </c>
      <c r="C62">
        <v>1</v>
      </c>
      <c r="D62">
        <v>61</v>
      </c>
      <c r="E62">
        <v>3</v>
      </c>
      <c r="F62" t="s">
        <v>1057</v>
      </c>
      <c r="G62" t="s">
        <v>30</v>
      </c>
      <c r="H62" t="s">
        <v>5090</v>
      </c>
      <c r="I62" t="s">
        <v>5091</v>
      </c>
      <c r="J62">
        <v>1</v>
      </c>
      <c r="K62" t="s">
        <v>26605</v>
      </c>
      <c r="L62" t="s">
        <v>2213</v>
      </c>
      <c r="M62" t="s">
        <v>5019</v>
      </c>
      <c r="N62" t="s">
        <v>26606</v>
      </c>
      <c r="O62" t="b">
        <f>NOT(ISERROR(MATCH(Rookies2024[[#This Row],[full_name]],CompositeRoster[full_name],0)))</f>
        <v>0</v>
      </c>
    </row>
    <row r="63" spans="1:15" hidden="1" x14ac:dyDescent="0.25">
      <c r="A63">
        <v>2024</v>
      </c>
      <c r="B63">
        <v>7</v>
      </c>
      <c r="C63">
        <v>2</v>
      </c>
      <c r="D63">
        <v>62</v>
      </c>
      <c r="E63">
        <v>4</v>
      </c>
      <c r="F63" t="s">
        <v>1055</v>
      </c>
      <c r="G63" t="s">
        <v>30</v>
      </c>
      <c r="H63" t="s">
        <v>5094</v>
      </c>
      <c r="I63" t="s">
        <v>5095</v>
      </c>
      <c r="J63">
        <v>1</v>
      </c>
      <c r="K63" t="s">
        <v>26607</v>
      </c>
      <c r="L63" t="s">
        <v>28</v>
      </c>
      <c r="M63" t="s">
        <v>5019</v>
      </c>
      <c r="N63" t="s">
        <v>26608</v>
      </c>
      <c r="O63" t="b">
        <f>NOT(ISERROR(MATCH(Rookies2024[[#This Row],[full_name]],CompositeRoster[full_name],0)))</f>
        <v>0</v>
      </c>
    </row>
    <row r="64" spans="1:15" hidden="1" x14ac:dyDescent="0.25">
      <c r="A64">
        <v>2024</v>
      </c>
      <c r="B64">
        <v>7</v>
      </c>
      <c r="C64">
        <v>3</v>
      </c>
      <c r="D64">
        <v>63</v>
      </c>
      <c r="E64">
        <v>4</v>
      </c>
      <c r="F64" t="s">
        <v>1055</v>
      </c>
      <c r="G64" t="s">
        <v>1041</v>
      </c>
      <c r="H64" t="s">
        <v>5098</v>
      </c>
      <c r="I64" t="s">
        <v>26565</v>
      </c>
      <c r="J64">
        <v>1</v>
      </c>
      <c r="K64" t="s">
        <v>26609</v>
      </c>
      <c r="L64" t="s">
        <v>30</v>
      </c>
      <c r="M64" t="s">
        <v>5019</v>
      </c>
      <c r="N64" t="s">
        <v>26610</v>
      </c>
      <c r="O64" t="b">
        <f>NOT(ISERROR(MATCH(Rookies2024[[#This Row],[full_name]],CompositeRoster[full_name],0)))</f>
        <v>0</v>
      </c>
    </row>
    <row r="65" spans="1:15" x14ac:dyDescent="0.25">
      <c r="A65">
        <v>2024</v>
      </c>
      <c r="B65">
        <v>7</v>
      </c>
      <c r="C65">
        <v>4</v>
      </c>
      <c r="D65">
        <v>64</v>
      </c>
      <c r="E65">
        <v>2</v>
      </c>
      <c r="F65" t="s">
        <v>1046</v>
      </c>
      <c r="G65" t="s">
        <v>1046</v>
      </c>
      <c r="H65" t="s">
        <v>5102</v>
      </c>
      <c r="I65" t="s">
        <v>26611</v>
      </c>
      <c r="J65">
        <v>1</v>
      </c>
      <c r="K65" t="s">
        <v>10922</v>
      </c>
      <c r="L65" t="s">
        <v>159</v>
      </c>
      <c r="M65" t="s">
        <v>29</v>
      </c>
      <c r="N65" t="s">
        <v>10921</v>
      </c>
      <c r="O65" t="b">
        <f>NOT(ISERROR(MATCH(Rookies2024[[#This Row],[full_name]],CompositeRoster[full_name],0)))</f>
        <v>0</v>
      </c>
    </row>
    <row r="66" spans="1:15" hidden="1" x14ac:dyDescent="0.25">
      <c r="A66">
        <v>2024</v>
      </c>
      <c r="B66">
        <v>7</v>
      </c>
      <c r="C66">
        <v>5</v>
      </c>
      <c r="D66">
        <v>65</v>
      </c>
      <c r="E66">
        <v>8</v>
      </c>
      <c r="F66" t="s">
        <v>1043</v>
      </c>
      <c r="G66" t="s">
        <v>30</v>
      </c>
      <c r="H66" t="s">
        <v>5106</v>
      </c>
      <c r="I66" t="s">
        <v>5107</v>
      </c>
      <c r="J66">
        <v>1</v>
      </c>
      <c r="K66" t="s">
        <v>26612</v>
      </c>
      <c r="L66" t="s">
        <v>2221</v>
      </c>
      <c r="M66" t="s">
        <v>5019</v>
      </c>
      <c r="N66" t="s">
        <v>26613</v>
      </c>
      <c r="O66" t="b">
        <f>NOT(ISERROR(MATCH(Rookies2024[[#This Row],[full_name]],CompositeRoster[full_name],0)))</f>
        <v>0</v>
      </c>
    </row>
    <row r="67" spans="1:15" x14ac:dyDescent="0.25">
      <c r="A67">
        <v>2024</v>
      </c>
      <c r="B67">
        <v>7</v>
      </c>
      <c r="C67">
        <v>6</v>
      </c>
      <c r="D67">
        <v>66</v>
      </c>
      <c r="G67" t="s">
        <v>30</v>
      </c>
      <c r="H67" t="s">
        <v>5109</v>
      </c>
      <c r="I67" t="s">
        <v>5110</v>
      </c>
      <c r="J67">
        <v>1</v>
      </c>
      <c r="K67" t="s">
        <v>7551</v>
      </c>
      <c r="L67" t="s">
        <v>2311</v>
      </c>
      <c r="M67" t="s">
        <v>102</v>
      </c>
      <c r="N67" t="s">
        <v>7550</v>
      </c>
      <c r="O67" t="b">
        <f>NOT(ISERROR(MATCH(Rookies2024[[#This Row],[full_name]],CompositeRoster[full_name],0)))</f>
        <v>0</v>
      </c>
    </row>
    <row r="68" spans="1:15" hidden="1" x14ac:dyDescent="0.25">
      <c r="A68">
        <v>2024</v>
      </c>
      <c r="B68">
        <v>7</v>
      </c>
      <c r="C68">
        <v>7</v>
      </c>
      <c r="D68">
        <v>67</v>
      </c>
      <c r="E68">
        <v>5</v>
      </c>
      <c r="F68" t="s">
        <v>1060</v>
      </c>
      <c r="G68" t="s">
        <v>30</v>
      </c>
      <c r="H68" t="s">
        <v>5113</v>
      </c>
      <c r="I68" t="s">
        <v>5324</v>
      </c>
      <c r="J68">
        <v>1</v>
      </c>
      <c r="K68" t="s">
        <v>26614</v>
      </c>
      <c r="L68" t="s">
        <v>2208</v>
      </c>
      <c r="M68" t="s">
        <v>5019</v>
      </c>
      <c r="N68" t="s">
        <v>26615</v>
      </c>
      <c r="O68" t="b">
        <f>NOT(ISERROR(MATCH(Rookies2024[[#This Row],[full_name]],CompositeRoster[full_name],0)))</f>
        <v>0</v>
      </c>
    </row>
    <row r="69" spans="1:15" hidden="1" x14ac:dyDescent="0.25">
      <c r="A69">
        <v>2024</v>
      </c>
      <c r="B69">
        <v>7</v>
      </c>
      <c r="C69">
        <v>8</v>
      </c>
      <c r="D69">
        <v>68</v>
      </c>
      <c r="E69">
        <v>9</v>
      </c>
      <c r="F69" t="s">
        <v>1049</v>
      </c>
      <c r="G69" t="s">
        <v>1052</v>
      </c>
      <c r="H69" t="s">
        <v>5117</v>
      </c>
      <c r="I69" t="s">
        <v>26559</v>
      </c>
      <c r="J69">
        <v>1</v>
      </c>
      <c r="K69" t="s">
        <v>26616</v>
      </c>
      <c r="L69" t="s">
        <v>2213</v>
      </c>
      <c r="M69" t="s">
        <v>5019</v>
      </c>
      <c r="N69" t="s">
        <v>26617</v>
      </c>
      <c r="O69" t="b">
        <f>NOT(ISERROR(MATCH(Rookies2024[[#This Row],[full_name]],CompositeRoster[full_name],0)))</f>
        <v>0</v>
      </c>
    </row>
    <row r="70" spans="1:15" hidden="1" x14ac:dyDescent="0.25">
      <c r="A70">
        <v>2024</v>
      </c>
      <c r="B70">
        <v>7</v>
      </c>
      <c r="C70">
        <v>9</v>
      </c>
      <c r="D70">
        <v>69</v>
      </c>
      <c r="E70">
        <v>1</v>
      </c>
      <c r="F70" t="s">
        <v>1038</v>
      </c>
      <c r="G70" t="s">
        <v>30</v>
      </c>
      <c r="H70" t="s">
        <v>5121</v>
      </c>
      <c r="I70" t="s">
        <v>5122</v>
      </c>
      <c r="J70">
        <v>1</v>
      </c>
      <c r="K70" t="s">
        <v>26618</v>
      </c>
      <c r="L70" t="s">
        <v>92</v>
      </c>
      <c r="M70" t="s">
        <v>5019</v>
      </c>
      <c r="N70" t="s">
        <v>26619</v>
      </c>
      <c r="O70" t="b">
        <f>NOT(ISERROR(MATCH(Rookies2024[[#This Row],[full_name]],CompositeRoster[full_name],0)))</f>
        <v>0</v>
      </c>
    </row>
    <row r="71" spans="1:15" x14ac:dyDescent="0.25">
      <c r="A71">
        <v>2024</v>
      </c>
      <c r="B71">
        <v>7</v>
      </c>
      <c r="C71">
        <v>10</v>
      </c>
      <c r="D71">
        <v>70</v>
      </c>
      <c r="E71">
        <v>9</v>
      </c>
      <c r="F71" t="s">
        <v>1049</v>
      </c>
      <c r="G71" t="s">
        <v>1049</v>
      </c>
      <c r="H71" t="s">
        <v>5125</v>
      </c>
      <c r="I71" t="s">
        <v>26534</v>
      </c>
      <c r="J71">
        <v>1</v>
      </c>
      <c r="K71" t="s">
        <v>2850</v>
      </c>
      <c r="L71" t="s">
        <v>34</v>
      </c>
      <c r="M71" t="s">
        <v>29</v>
      </c>
      <c r="N71" t="s">
        <v>2536</v>
      </c>
      <c r="O71" t="b">
        <f>NOT(ISERROR(MATCH(Rookies2024[[#This Row],[full_name]],CompositeRoster[full_name],0)))</f>
        <v>0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DC1A-EA53-47E7-97DF-9D9FB3403E06}">
  <sheetPr codeName="Sheet20"/>
  <dimension ref="A1:H208"/>
  <sheetViews>
    <sheetView workbookViewId="0">
      <selection activeCell="A2" sqref="A2:C208"/>
    </sheetView>
  </sheetViews>
  <sheetFormatPr defaultRowHeight="15" x14ac:dyDescent="0.25"/>
  <cols>
    <col min="1" max="1" width="12.7109375" bestFit="1" customWidth="1"/>
    <col min="2" max="2" width="17.5703125" bestFit="1" customWidth="1"/>
    <col min="3" max="3" width="21.42578125" bestFit="1" customWidth="1"/>
    <col min="4" max="4" width="7.85546875" bestFit="1" customWidth="1"/>
    <col min="5" max="5" width="10.5703125" bestFit="1" customWidth="1"/>
    <col min="6" max="6" width="11.28515625" bestFit="1" customWidth="1"/>
    <col min="7" max="7" width="20.140625" bestFit="1" customWidth="1"/>
    <col min="8" max="8" width="9.140625" bestFit="1" customWidth="1"/>
    <col min="9" max="9" width="8.5703125" bestFit="1" customWidth="1"/>
    <col min="10" max="10" width="9.140625" bestFit="1" customWidth="1"/>
    <col min="11" max="11" width="8.28515625" bestFit="1" customWidth="1"/>
    <col min="12" max="12" width="6.7109375" bestFit="1" customWidth="1"/>
    <col min="13" max="13" width="12.28515625" bestFit="1" customWidth="1"/>
    <col min="14" max="14" width="13.85546875" customWidth="1"/>
    <col min="15" max="15" width="8.28515625" bestFit="1" customWidth="1"/>
  </cols>
  <sheetData>
    <row r="1" spans="1:8" x14ac:dyDescent="0.25">
      <c r="A1" t="s">
        <v>2558</v>
      </c>
      <c r="B1" t="s">
        <v>1032</v>
      </c>
      <c r="C1" t="s">
        <v>2557</v>
      </c>
      <c r="D1" t="s">
        <v>4932</v>
      </c>
      <c r="E1" t="s">
        <v>4933</v>
      </c>
      <c r="F1" t="s">
        <v>26620</v>
      </c>
      <c r="G1" t="s">
        <v>1030</v>
      </c>
      <c r="H1" t="s">
        <v>26621</v>
      </c>
    </row>
    <row r="2" spans="1:8" x14ac:dyDescent="0.25">
      <c r="A2" t="s">
        <v>1100</v>
      </c>
      <c r="B2" t="s">
        <v>1046</v>
      </c>
      <c r="C2" t="s">
        <v>1101</v>
      </c>
      <c r="D2" t="s">
        <v>2278</v>
      </c>
      <c r="E2" t="s">
        <v>126</v>
      </c>
      <c r="F2">
        <v>2</v>
      </c>
      <c r="G2" t="s">
        <v>1045</v>
      </c>
      <c r="H2" t="s">
        <v>26622</v>
      </c>
    </row>
    <row r="3" spans="1:8" x14ac:dyDescent="0.25">
      <c r="A3" t="s">
        <v>1102</v>
      </c>
      <c r="B3" t="s">
        <v>1046</v>
      </c>
      <c r="C3" t="s">
        <v>1103</v>
      </c>
      <c r="D3" t="s">
        <v>2322</v>
      </c>
      <c r="E3" t="s">
        <v>102</v>
      </c>
      <c r="F3">
        <v>2</v>
      </c>
      <c r="G3" t="s">
        <v>1045</v>
      </c>
      <c r="H3" t="s">
        <v>26622</v>
      </c>
    </row>
    <row r="4" spans="1:8" x14ac:dyDescent="0.25">
      <c r="A4" t="s">
        <v>1106</v>
      </c>
      <c r="B4" t="s">
        <v>1046</v>
      </c>
      <c r="C4" t="s">
        <v>1107</v>
      </c>
      <c r="D4" t="s">
        <v>2233</v>
      </c>
      <c r="E4" t="s">
        <v>126</v>
      </c>
      <c r="F4">
        <v>2</v>
      </c>
      <c r="G4" t="s">
        <v>1045</v>
      </c>
      <c r="H4" t="s">
        <v>26622</v>
      </c>
    </row>
    <row r="5" spans="1:8" x14ac:dyDescent="0.25">
      <c r="A5" t="s">
        <v>1108</v>
      </c>
      <c r="B5" t="s">
        <v>1046</v>
      </c>
      <c r="C5" t="s">
        <v>1109</v>
      </c>
      <c r="D5" t="s">
        <v>2246</v>
      </c>
      <c r="E5" t="s">
        <v>29</v>
      </c>
      <c r="F5">
        <v>2</v>
      </c>
      <c r="G5" t="s">
        <v>1045</v>
      </c>
      <c r="H5" t="s">
        <v>26622</v>
      </c>
    </row>
    <row r="6" spans="1:8" x14ac:dyDescent="0.25">
      <c r="A6" t="s">
        <v>1110</v>
      </c>
      <c r="B6" t="s">
        <v>1046</v>
      </c>
      <c r="C6" t="s">
        <v>1111</v>
      </c>
      <c r="D6" t="s">
        <v>68</v>
      </c>
      <c r="E6" t="s">
        <v>126</v>
      </c>
      <c r="F6">
        <v>2</v>
      </c>
      <c r="G6" t="s">
        <v>1045</v>
      </c>
      <c r="H6" t="s">
        <v>26622</v>
      </c>
    </row>
    <row r="7" spans="1:8" x14ac:dyDescent="0.25">
      <c r="A7" t="s">
        <v>1413</v>
      </c>
      <c r="B7" t="s">
        <v>1046</v>
      </c>
      <c r="C7" t="s">
        <v>1414</v>
      </c>
      <c r="D7" t="s">
        <v>2322</v>
      </c>
      <c r="E7" t="s">
        <v>102</v>
      </c>
      <c r="F7">
        <v>2</v>
      </c>
      <c r="G7" t="s">
        <v>1045</v>
      </c>
      <c r="H7" t="s">
        <v>26622</v>
      </c>
    </row>
    <row r="8" spans="1:8" x14ac:dyDescent="0.25">
      <c r="A8" t="s">
        <v>1112</v>
      </c>
      <c r="B8" t="s">
        <v>1046</v>
      </c>
      <c r="C8" t="s">
        <v>1113</v>
      </c>
      <c r="D8" t="s">
        <v>2219</v>
      </c>
      <c r="E8" t="s">
        <v>102</v>
      </c>
      <c r="F8">
        <v>2</v>
      </c>
      <c r="G8" t="s">
        <v>1045</v>
      </c>
      <c r="H8" t="s">
        <v>26622</v>
      </c>
    </row>
    <row r="9" spans="1:8" x14ac:dyDescent="0.25">
      <c r="A9" t="s">
        <v>1116</v>
      </c>
      <c r="B9" t="s">
        <v>1046</v>
      </c>
      <c r="C9" t="s">
        <v>1117</v>
      </c>
      <c r="D9" t="s">
        <v>34</v>
      </c>
      <c r="E9" t="s">
        <v>102</v>
      </c>
      <c r="F9">
        <v>2</v>
      </c>
      <c r="G9" t="s">
        <v>1045</v>
      </c>
      <c r="H9" t="s">
        <v>26622</v>
      </c>
    </row>
    <row r="10" spans="1:8" x14ac:dyDescent="0.25">
      <c r="A10" t="s">
        <v>1118</v>
      </c>
      <c r="B10" t="s">
        <v>1046</v>
      </c>
      <c r="C10" t="s">
        <v>1119</v>
      </c>
      <c r="D10" t="s">
        <v>62</v>
      </c>
      <c r="E10" t="s">
        <v>64</v>
      </c>
      <c r="F10">
        <v>2</v>
      </c>
      <c r="G10" t="s">
        <v>1045</v>
      </c>
      <c r="H10" t="s">
        <v>26622</v>
      </c>
    </row>
    <row r="11" spans="1:8" x14ac:dyDescent="0.25">
      <c r="A11" t="s">
        <v>1120</v>
      </c>
      <c r="B11" t="s">
        <v>1046</v>
      </c>
      <c r="C11" t="s">
        <v>57</v>
      </c>
      <c r="D11" t="s">
        <v>2217</v>
      </c>
      <c r="E11" t="s">
        <v>29</v>
      </c>
      <c r="F11">
        <v>2</v>
      </c>
      <c r="G11" t="s">
        <v>1045</v>
      </c>
      <c r="H11" t="s">
        <v>26622</v>
      </c>
    </row>
    <row r="12" spans="1:8" x14ac:dyDescent="0.25">
      <c r="A12" t="s">
        <v>1121</v>
      </c>
      <c r="B12" t="s">
        <v>1046</v>
      </c>
      <c r="C12" t="s">
        <v>1122</v>
      </c>
      <c r="D12" t="s">
        <v>2248</v>
      </c>
      <c r="E12" t="s">
        <v>64</v>
      </c>
      <c r="F12">
        <v>2</v>
      </c>
      <c r="G12" t="s">
        <v>1045</v>
      </c>
      <c r="H12" t="s">
        <v>26622</v>
      </c>
    </row>
    <row r="13" spans="1:8" x14ac:dyDescent="0.25">
      <c r="A13" t="s">
        <v>1123</v>
      </c>
      <c r="B13" t="s">
        <v>1046</v>
      </c>
      <c r="C13" t="s">
        <v>1124</v>
      </c>
      <c r="D13" t="s">
        <v>68</v>
      </c>
      <c r="E13" t="s">
        <v>102</v>
      </c>
      <c r="F13">
        <v>2</v>
      </c>
      <c r="G13" t="s">
        <v>1045</v>
      </c>
      <c r="H13" t="s">
        <v>26622</v>
      </c>
    </row>
    <row r="14" spans="1:8" x14ac:dyDescent="0.25">
      <c r="A14" t="s">
        <v>1125</v>
      </c>
      <c r="B14" t="s">
        <v>1046</v>
      </c>
      <c r="C14" t="s">
        <v>141</v>
      </c>
      <c r="D14" t="s">
        <v>2208</v>
      </c>
      <c r="E14" t="s">
        <v>102</v>
      </c>
      <c r="F14">
        <v>2</v>
      </c>
      <c r="G14" t="s">
        <v>1045</v>
      </c>
      <c r="H14" t="s">
        <v>26622</v>
      </c>
    </row>
    <row r="15" spans="1:8" x14ac:dyDescent="0.25">
      <c r="A15" t="s">
        <v>1127</v>
      </c>
      <c r="B15" t="s">
        <v>1046</v>
      </c>
      <c r="C15" t="s">
        <v>1128</v>
      </c>
      <c r="D15" t="s">
        <v>72</v>
      </c>
      <c r="E15" t="s">
        <v>126</v>
      </c>
      <c r="F15">
        <v>2</v>
      </c>
      <c r="G15" t="s">
        <v>1045</v>
      </c>
      <c r="H15" t="s">
        <v>26622</v>
      </c>
    </row>
    <row r="16" spans="1:8" x14ac:dyDescent="0.25">
      <c r="A16" t="s">
        <v>1129</v>
      </c>
      <c r="B16" t="s">
        <v>1046</v>
      </c>
      <c r="C16" t="s">
        <v>1130</v>
      </c>
      <c r="D16" t="s">
        <v>2278</v>
      </c>
      <c r="E16" t="s">
        <v>102</v>
      </c>
      <c r="F16">
        <v>2</v>
      </c>
      <c r="G16" t="s">
        <v>1045</v>
      </c>
      <c r="H16" t="s">
        <v>26622</v>
      </c>
    </row>
    <row r="17" spans="1:8" x14ac:dyDescent="0.25">
      <c r="A17" t="s">
        <v>1131</v>
      </c>
      <c r="B17" t="s">
        <v>1046</v>
      </c>
      <c r="C17" t="s">
        <v>1132</v>
      </c>
      <c r="D17" t="s">
        <v>2322</v>
      </c>
      <c r="E17" t="s">
        <v>29</v>
      </c>
      <c r="F17">
        <v>2</v>
      </c>
      <c r="G17" t="s">
        <v>1045</v>
      </c>
      <c r="H17" t="s">
        <v>26622</v>
      </c>
    </row>
    <row r="18" spans="1:8" x14ac:dyDescent="0.25">
      <c r="A18" t="s">
        <v>1133</v>
      </c>
      <c r="B18" t="s">
        <v>1046</v>
      </c>
      <c r="C18" t="s">
        <v>1134</v>
      </c>
      <c r="D18" t="s">
        <v>2241</v>
      </c>
      <c r="E18" t="s">
        <v>64</v>
      </c>
      <c r="F18">
        <v>2</v>
      </c>
      <c r="G18" t="s">
        <v>1045</v>
      </c>
      <c r="H18" t="s">
        <v>26622</v>
      </c>
    </row>
    <row r="19" spans="1:8" x14ac:dyDescent="0.25">
      <c r="A19" t="s">
        <v>1135</v>
      </c>
      <c r="B19" t="s">
        <v>1046</v>
      </c>
      <c r="C19" t="s">
        <v>1136</v>
      </c>
      <c r="D19" t="s">
        <v>2278</v>
      </c>
      <c r="E19" t="s">
        <v>64</v>
      </c>
      <c r="F19">
        <v>2</v>
      </c>
      <c r="G19" t="s">
        <v>1045</v>
      </c>
      <c r="H19" t="s">
        <v>26622</v>
      </c>
    </row>
    <row r="20" spans="1:8" x14ac:dyDescent="0.25">
      <c r="A20" t="s">
        <v>1139</v>
      </c>
      <c r="B20" t="s">
        <v>1046</v>
      </c>
      <c r="C20" t="s">
        <v>1140</v>
      </c>
      <c r="D20" t="s">
        <v>2210</v>
      </c>
      <c r="E20" t="s">
        <v>102</v>
      </c>
      <c r="F20">
        <v>2</v>
      </c>
      <c r="G20" t="s">
        <v>1045</v>
      </c>
      <c r="H20" t="s">
        <v>19</v>
      </c>
    </row>
    <row r="21" spans="1:8" x14ac:dyDescent="0.25">
      <c r="A21" t="s">
        <v>1142</v>
      </c>
      <c r="B21" t="s">
        <v>1046</v>
      </c>
      <c r="C21" t="s">
        <v>1143</v>
      </c>
      <c r="D21" t="s">
        <v>2224</v>
      </c>
      <c r="E21" t="s">
        <v>102</v>
      </c>
      <c r="F21">
        <v>2</v>
      </c>
      <c r="G21" t="s">
        <v>1045</v>
      </c>
      <c r="H21" t="s">
        <v>19</v>
      </c>
    </row>
    <row r="22" spans="1:8" x14ac:dyDescent="0.25">
      <c r="A22" t="s">
        <v>1145</v>
      </c>
      <c r="B22" t="s">
        <v>1046</v>
      </c>
      <c r="C22" t="s">
        <v>1146</v>
      </c>
      <c r="D22" t="s">
        <v>2251</v>
      </c>
      <c r="E22" t="s">
        <v>64</v>
      </c>
      <c r="F22">
        <v>2</v>
      </c>
      <c r="G22" t="s">
        <v>1045</v>
      </c>
      <c r="H22" t="s">
        <v>19</v>
      </c>
    </row>
    <row r="23" spans="1:8" x14ac:dyDescent="0.25">
      <c r="A23" t="s">
        <v>1151</v>
      </c>
      <c r="B23" t="s">
        <v>1060</v>
      </c>
      <c r="C23" t="s">
        <v>1152</v>
      </c>
      <c r="D23" t="s">
        <v>54</v>
      </c>
      <c r="E23" t="s">
        <v>64</v>
      </c>
      <c r="F23">
        <v>5</v>
      </c>
      <c r="G23" t="s">
        <v>1059</v>
      </c>
      <c r="H23" t="s">
        <v>26622</v>
      </c>
    </row>
    <row r="24" spans="1:8" x14ac:dyDescent="0.25">
      <c r="A24" t="s">
        <v>1154</v>
      </c>
      <c r="B24" t="s">
        <v>1060</v>
      </c>
      <c r="C24" t="s">
        <v>411</v>
      </c>
      <c r="D24" t="s">
        <v>2219</v>
      </c>
      <c r="E24" t="s">
        <v>126</v>
      </c>
      <c r="F24">
        <v>5</v>
      </c>
      <c r="G24" t="s">
        <v>1059</v>
      </c>
      <c r="H24" t="s">
        <v>26622</v>
      </c>
    </row>
    <row r="25" spans="1:8" x14ac:dyDescent="0.25">
      <c r="A25" t="s">
        <v>1156</v>
      </c>
      <c r="B25" t="s">
        <v>1060</v>
      </c>
      <c r="C25" t="s">
        <v>1157</v>
      </c>
      <c r="D25" t="s">
        <v>92</v>
      </c>
      <c r="E25" t="s">
        <v>102</v>
      </c>
      <c r="F25">
        <v>5</v>
      </c>
      <c r="G25" t="s">
        <v>1059</v>
      </c>
      <c r="H25" t="s">
        <v>26622</v>
      </c>
    </row>
    <row r="26" spans="1:8" x14ac:dyDescent="0.25">
      <c r="A26" t="s">
        <v>1159</v>
      </c>
      <c r="B26" t="s">
        <v>1060</v>
      </c>
      <c r="C26" t="s">
        <v>1160</v>
      </c>
      <c r="D26" t="s">
        <v>54</v>
      </c>
      <c r="E26" t="s">
        <v>64</v>
      </c>
      <c r="F26">
        <v>5</v>
      </c>
      <c r="G26" t="s">
        <v>1059</v>
      </c>
      <c r="H26" t="s">
        <v>26622</v>
      </c>
    </row>
    <row r="27" spans="1:8" x14ac:dyDescent="0.25">
      <c r="A27" t="s">
        <v>1162</v>
      </c>
      <c r="B27" t="s">
        <v>1060</v>
      </c>
      <c r="C27" t="s">
        <v>1163</v>
      </c>
      <c r="D27" t="s">
        <v>62</v>
      </c>
      <c r="E27" t="s">
        <v>64</v>
      </c>
      <c r="F27">
        <v>5</v>
      </c>
      <c r="G27" t="s">
        <v>1059</v>
      </c>
      <c r="H27" t="s">
        <v>26622</v>
      </c>
    </row>
    <row r="28" spans="1:8" x14ac:dyDescent="0.25">
      <c r="A28" t="s">
        <v>1164</v>
      </c>
      <c r="B28" t="s">
        <v>1060</v>
      </c>
      <c r="C28" t="s">
        <v>1165</v>
      </c>
      <c r="D28" t="s">
        <v>159</v>
      </c>
      <c r="E28" t="s">
        <v>102</v>
      </c>
      <c r="F28">
        <v>5</v>
      </c>
      <c r="G28" t="s">
        <v>1059</v>
      </c>
      <c r="H28" t="s">
        <v>26622</v>
      </c>
    </row>
    <row r="29" spans="1:8" x14ac:dyDescent="0.25">
      <c r="A29" t="s">
        <v>1167</v>
      </c>
      <c r="B29" t="s">
        <v>1060</v>
      </c>
      <c r="C29" t="s">
        <v>1168</v>
      </c>
      <c r="D29" t="s">
        <v>92</v>
      </c>
      <c r="E29" t="s">
        <v>29</v>
      </c>
      <c r="F29">
        <v>5</v>
      </c>
      <c r="G29" t="s">
        <v>1059</v>
      </c>
      <c r="H29" t="s">
        <v>26622</v>
      </c>
    </row>
    <row r="30" spans="1:8" x14ac:dyDescent="0.25">
      <c r="A30" t="s">
        <v>1169</v>
      </c>
      <c r="B30" t="s">
        <v>1060</v>
      </c>
      <c r="C30" t="s">
        <v>1170</v>
      </c>
      <c r="D30" t="s">
        <v>28</v>
      </c>
      <c r="E30" t="s">
        <v>102</v>
      </c>
      <c r="F30">
        <v>5</v>
      </c>
      <c r="G30" t="s">
        <v>1059</v>
      </c>
      <c r="H30" t="s">
        <v>26622</v>
      </c>
    </row>
    <row r="31" spans="1:8" x14ac:dyDescent="0.25">
      <c r="A31" t="s">
        <v>1171</v>
      </c>
      <c r="B31" t="s">
        <v>1060</v>
      </c>
      <c r="C31" t="s">
        <v>1172</v>
      </c>
      <c r="D31" t="s">
        <v>2209</v>
      </c>
      <c r="E31" t="s">
        <v>64</v>
      </c>
      <c r="F31">
        <v>5</v>
      </c>
      <c r="G31" t="s">
        <v>1059</v>
      </c>
      <c r="H31" t="s">
        <v>26622</v>
      </c>
    </row>
    <row r="32" spans="1:8" x14ac:dyDescent="0.25">
      <c r="A32" t="s">
        <v>1174</v>
      </c>
      <c r="B32" t="s">
        <v>1060</v>
      </c>
      <c r="C32" t="s">
        <v>1175</v>
      </c>
      <c r="D32" t="s">
        <v>94</v>
      </c>
      <c r="E32" t="s">
        <v>64</v>
      </c>
      <c r="F32">
        <v>5</v>
      </c>
      <c r="G32" t="s">
        <v>1059</v>
      </c>
      <c r="H32" t="s">
        <v>26622</v>
      </c>
    </row>
    <row r="33" spans="1:8" x14ac:dyDescent="0.25">
      <c r="A33" t="s">
        <v>1176</v>
      </c>
      <c r="B33" t="s">
        <v>1060</v>
      </c>
      <c r="C33" t="s">
        <v>1177</v>
      </c>
      <c r="D33" t="s">
        <v>2233</v>
      </c>
      <c r="E33" t="s">
        <v>102</v>
      </c>
      <c r="F33">
        <v>5</v>
      </c>
      <c r="G33" t="s">
        <v>1059</v>
      </c>
      <c r="H33" t="s">
        <v>26622</v>
      </c>
    </row>
    <row r="34" spans="1:8" x14ac:dyDescent="0.25">
      <c r="A34" t="s">
        <v>1178</v>
      </c>
      <c r="B34" t="s">
        <v>1060</v>
      </c>
      <c r="C34" t="s">
        <v>1179</v>
      </c>
      <c r="D34" t="s">
        <v>2311</v>
      </c>
      <c r="E34" t="s">
        <v>102</v>
      </c>
      <c r="F34">
        <v>5</v>
      </c>
      <c r="G34" t="s">
        <v>1059</v>
      </c>
      <c r="H34" t="s">
        <v>26622</v>
      </c>
    </row>
    <row r="35" spans="1:8" x14ac:dyDescent="0.25">
      <c r="A35" t="s">
        <v>1181</v>
      </c>
      <c r="B35" t="s">
        <v>1060</v>
      </c>
      <c r="C35" t="s">
        <v>1182</v>
      </c>
      <c r="D35" t="s">
        <v>70</v>
      </c>
      <c r="E35" t="s">
        <v>102</v>
      </c>
      <c r="F35">
        <v>5</v>
      </c>
      <c r="G35" t="s">
        <v>1059</v>
      </c>
      <c r="H35" t="s">
        <v>26622</v>
      </c>
    </row>
    <row r="36" spans="1:8" x14ac:dyDescent="0.25">
      <c r="A36" t="s">
        <v>1183</v>
      </c>
      <c r="B36" t="s">
        <v>1060</v>
      </c>
      <c r="C36" t="s">
        <v>1184</v>
      </c>
      <c r="D36" t="s">
        <v>34</v>
      </c>
      <c r="E36" t="s">
        <v>64</v>
      </c>
      <c r="F36">
        <v>5</v>
      </c>
      <c r="G36" t="s">
        <v>1059</v>
      </c>
      <c r="H36" t="s">
        <v>26622</v>
      </c>
    </row>
    <row r="37" spans="1:8" x14ac:dyDescent="0.25">
      <c r="A37" t="s">
        <v>1185</v>
      </c>
      <c r="B37" t="s">
        <v>1060</v>
      </c>
      <c r="C37" t="s">
        <v>1186</v>
      </c>
      <c r="D37" t="s">
        <v>2311</v>
      </c>
      <c r="E37" t="s">
        <v>64</v>
      </c>
      <c r="F37">
        <v>5</v>
      </c>
      <c r="G37" t="s">
        <v>1059</v>
      </c>
      <c r="H37" t="s">
        <v>26622</v>
      </c>
    </row>
    <row r="38" spans="1:8" x14ac:dyDescent="0.25">
      <c r="A38" t="s">
        <v>1187</v>
      </c>
      <c r="B38" t="s">
        <v>1060</v>
      </c>
      <c r="C38" t="s">
        <v>1188</v>
      </c>
      <c r="D38" t="s">
        <v>94</v>
      </c>
      <c r="E38" t="s">
        <v>102</v>
      </c>
      <c r="F38">
        <v>5</v>
      </c>
      <c r="G38" t="s">
        <v>1059</v>
      </c>
      <c r="H38" t="s">
        <v>26622</v>
      </c>
    </row>
    <row r="39" spans="1:8" x14ac:dyDescent="0.25">
      <c r="A39" t="s">
        <v>1189</v>
      </c>
      <c r="B39" t="s">
        <v>1060</v>
      </c>
      <c r="C39" t="s">
        <v>1190</v>
      </c>
      <c r="D39" t="s">
        <v>28</v>
      </c>
      <c r="E39" t="s">
        <v>126</v>
      </c>
      <c r="F39">
        <v>5</v>
      </c>
      <c r="G39" t="s">
        <v>1059</v>
      </c>
      <c r="H39" t="s">
        <v>26622</v>
      </c>
    </row>
    <row r="40" spans="1:8" x14ac:dyDescent="0.25">
      <c r="A40" t="s">
        <v>1191</v>
      </c>
      <c r="B40" t="s">
        <v>1060</v>
      </c>
      <c r="C40" t="s">
        <v>1192</v>
      </c>
      <c r="D40" t="s">
        <v>2322</v>
      </c>
      <c r="E40" t="s">
        <v>64</v>
      </c>
      <c r="F40">
        <v>5</v>
      </c>
      <c r="G40" t="s">
        <v>1059</v>
      </c>
      <c r="H40" t="s">
        <v>19</v>
      </c>
    </row>
    <row r="41" spans="1:8" x14ac:dyDescent="0.25">
      <c r="A41" t="s">
        <v>1193</v>
      </c>
      <c r="B41" t="s">
        <v>1060</v>
      </c>
      <c r="C41" t="s">
        <v>1194</v>
      </c>
      <c r="D41" t="s">
        <v>54</v>
      </c>
      <c r="E41" t="s">
        <v>126</v>
      </c>
      <c r="F41">
        <v>5</v>
      </c>
      <c r="G41" t="s">
        <v>1059</v>
      </c>
      <c r="H41" t="s">
        <v>19</v>
      </c>
    </row>
    <row r="42" spans="1:8" x14ac:dyDescent="0.25">
      <c r="A42" t="s">
        <v>1195</v>
      </c>
      <c r="B42" t="s">
        <v>1060</v>
      </c>
      <c r="C42" t="s">
        <v>1196</v>
      </c>
      <c r="D42" t="s">
        <v>72</v>
      </c>
      <c r="E42" t="s">
        <v>29</v>
      </c>
      <c r="F42">
        <v>5</v>
      </c>
      <c r="G42" t="s">
        <v>1059</v>
      </c>
      <c r="H42" t="s">
        <v>19</v>
      </c>
    </row>
    <row r="43" spans="1:8" x14ac:dyDescent="0.25">
      <c r="A43" t="s">
        <v>1197</v>
      </c>
      <c r="B43" t="s">
        <v>1043</v>
      </c>
      <c r="C43" t="s">
        <v>1198</v>
      </c>
      <c r="D43" t="s">
        <v>2229</v>
      </c>
      <c r="E43" t="s">
        <v>29</v>
      </c>
      <c r="F43">
        <v>8</v>
      </c>
      <c r="H43" t="s">
        <v>26622</v>
      </c>
    </row>
    <row r="44" spans="1:8" x14ac:dyDescent="0.25">
      <c r="A44" t="s">
        <v>1199</v>
      </c>
      <c r="B44" t="s">
        <v>1043</v>
      </c>
      <c r="C44" t="s">
        <v>1200</v>
      </c>
      <c r="D44" t="s">
        <v>54</v>
      </c>
      <c r="E44" t="s">
        <v>102</v>
      </c>
      <c r="F44">
        <v>8</v>
      </c>
      <c r="H44" t="s">
        <v>26622</v>
      </c>
    </row>
    <row r="45" spans="1:8" x14ac:dyDescent="0.25">
      <c r="A45" t="s">
        <v>1203</v>
      </c>
      <c r="B45" t="s">
        <v>1043</v>
      </c>
      <c r="C45" t="s">
        <v>1204</v>
      </c>
      <c r="D45" t="s">
        <v>2233</v>
      </c>
      <c r="E45" t="s">
        <v>126</v>
      </c>
      <c r="F45">
        <v>8</v>
      </c>
      <c r="H45" t="s">
        <v>26622</v>
      </c>
    </row>
    <row r="46" spans="1:8" x14ac:dyDescent="0.25">
      <c r="A46" t="s">
        <v>1206</v>
      </c>
      <c r="B46" t="s">
        <v>1043</v>
      </c>
      <c r="C46" t="s">
        <v>1207</v>
      </c>
      <c r="D46" t="s">
        <v>2228</v>
      </c>
      <c r="E46" t="s">
        <v>102</v>
      </c>
      <c r="F46">
        <v>8</v>
      </c>
      <c r="H46" t="s">
        <v>26622</v>
      </c>
    </row>
    <row r="47" spans="1:8" x14ac:dyDescent="0.25">
      <c r="A47" t="s">
        <v>1208</v>
      </c>
      <c r="B47" t="s">
        <v>1043</v>
      </c>
      <c r="C47" t="s">
        <v>1209</v>
      </c>
      <c r="D47" t="s">
        <v>2248</v>
      </c>
      <c r="E47" t="s">
        <v>64</v>
      </c>
      <c r="F47">
        <v>8</v>
      </c>
      <c r="H47" t="s">
        <v>26622</v>
      </c>
    </row>
    <row r="48" spans="1:8" x14ac:dyDescent="0.25">
      <c r="A48" t="s">
        <v>1211</v>
      </c>
      <c r="B48" t="s">
        <v>1043</v>
      </c>
      <c r="C48" t="s">
        <v>1212</v>
      </c>
      <c r="D48" t="s">
        <v>2278</v>
      </c>
      <c r="E48" t="s">
        <v>29</v>
      </c>
      <c r="F48">
        <v>8</v>
      </c>
      <c r="H48" t="s">
        <v>26622</v>
      </c>
    </row>
    <row r="49" spans="1:8" x14ac:dyDescent="0.25">
      <c r="A49" t="s">
        <v>1214</v>
      </c>
      <c r="B49" t="s">
        <v>1043</v>
      </c>
      <c r="C49" t="s">
        <v>1215</v>
      </c>
      <c r="D49" t="s">
        <v>62</v>
      </c>
      <c r="E49" t="s">
        <v>102</v>
      </c>
      <c r="F49">
        <v>8</v>
      </c>
      <c r="H49" t="s">
        <v>26622</v>
      </c>
    </row>
    <row r="50" spans="1:8" x14ac:dyDescent="0.25">
      <c r="A50" t="s">
        <v>1217</v>
      </c>
      <c r="B50" t="s">
        <v>1043</v>
      </c>
      <c r="C50" t="s">
        <v>1218</v>
      </c>
      <c r="D50" t="s">
        <v>2210</v>
      </c>
      <c r="E50" t="s">
        <v>102</v>
      </c>
      <c r="F50">
        <v>8</v>
      </c>
      <c r="H50" t="s">
        <v>26622</v>
      </c>
    </row>
    <row r="51" spans="1:8" x14ac:dyDescent="0.25">
      <c r="A51" t="s">
        <v>1219</v>
      </c>
      <c r="B51" t="s">
        <v>1043</v>
      </c>
      <c r="C51" t="s">
        <v>1220</v>
      </c>
      <c r="D51" t="s">
        <v>2228</v>
      </c>
      <c r="E51" t="s">
        <v>64</v>
      </c>
      <c r="F51">
        <v>8</v>
      </c>
      <c r="H51" t="s">
        <v>26622</v>
      </c>
    </row>
    <row r="52" spans="1:8" x14ac:dyDescent="0.25">
      <c r="A52" t="s">
        <v>1222</v>
      </c>
      <c r="B52" t="s">
        <v>1043</v>
      </c>
      <c r="C52" t="s">
        <v>1223</v>
      </c>
      <c r="D52" t="s">
        <v>70</v>
      </c>
      <c r="E52" t="s">
        <v>64</v>
      </c>
      <c r="F52">
        <v>8</v>
      </c>
      <c r="H52" t="s">
        <v>26622</v>
      </c>
    </row>
    <row r="53" spans="1:8" x14ac:dyDescent="0.25">
      <c r="A53" t="s">
        <v>1226</v>
      </c>
      <c r="B53" t="s">
        <v>1043</v>
      </c>
      <c r="C53" t="s">
        <v>277</v>
      </c>
      <c r="D53" t="s">
        <v>2231</v>
      </c>
      <c r="E53" t="s">
        <v>126</v>
      </c>
      <c r="F53">
        <v>8</v>
      </c>
      <c r="H53" t="s">
        <v>26622</v>
      </c>
    </row>
    <row r="54" spans="1:8" x14ac:dyDescent="0.25">
      <c r="A54" t="s">
        <v>1227</v>
      </c>
      <c r="B54" t="s">
        <v>1043</v>
      </c>
      <c r="C54" t="s">
        <v>1228</v>
      </c>
      <c r="D54" t="s">
        <v>70</v>
      </c>
      <c r="E54" t="s">
        <v>126</v>
      </c>
      <c r="F54">
        <v>8</v>
      </c>
      <c r="H54" t="s">
        <v>26622</v>
      </c>
    </row>
    <row r="55" spans="1:8" x14ac:dyDescent="0.25">
      <c r="A55" t="s">
        <v>1231</v>
      </c>
      <c r="B55" t="s">
        <v>1043</v>
      </c>
      <c r="C55" t="s">
        <v>1232</v>
      </c>
      <c r="D55" t="s">
        <v>2213</v>
      </c>
      <c r="E55" t="s">
        <v>126</v>
      </c>
      <c r="F55">
        <v>8</v>
      </c>
      <c r="H55" t="s">
        <v>26622</v>
      </c>
    </row>
    <row r="56" spans="1:8" x14ac:dyDescent="0.25">
      <c r="A56" t="s">
        <v>1234</v>
      </c>
      <c r="B56" t="s">
        <v>1043</v>
      </c>
      <c r="C56" t="s">
        <v>1235</v>
      </c>
      <c r="D56" t="s">
        <v>2241</v>
      </c>
      <c r="E56" t="s">
        <v>64</v>
      </c>
      <c r="F56">
        <v>8</v>
      </c>
      <c r="H56" t="s">
        <v>26622</v>
      </c>
    </row>
    <row r="57" spans="1:8" x14ac:dyDescent="0.25">
      <c r="A57" t="s">
        <v>1236</v>
      </c>
      <c r="B57" t="s">
        <v>1043</v>
      </c>
      <c r="C57" t="s">
        <v>1237</v>
      </c>
      <c r="D57" t="s">
        <v>2248</v>
      </c>
      <c r="E57" t="s">
        <v>102</v>
      </c>
      <c r="F57">
        <v>8</v>
      </c>
      <c r="H57" t="s">
        <v>26622</v>
      </c>
    </row>
    <row r="58" spans="1:8" x14ac:dyDescent="0.25">
      <c r="A58" t="s">
        <v>1238</v>
      </c>
      <c r="B58" t="s">
        <v>1043</v>
      </c>
      <c r="C58" t="s">
        <v>1239</v>
      </c>
      <c r="D58" t="s">
        <v>2224</v>
      </c>
      <c r="E58" t="s">
        <v>102</v>
      </c>
      <c r="F58">
        <v>8</v>
      </c>
      <c r="H58" t="s">
        <v>26622</v>
      </c>
    </row>
    <row r="59" spans="1:8" x14ac:dyDescent="0.25">
      <c r="A59" t="s">
        <v>1240</v>
      </c>
      <c r="B59" t="s">
        <v>1043</v>
      </c>
      <c r="C59" t="s">
        <v>1241</v>
      </c>
      <c r="D59" t="s">
        <v>2251</v>
      </c>
      <c r="E59" t="s">
        <v>29</v>
      </c>
      <c r="F59">
        <v>8</v>
      </c>
      <c r="H59" t="s">
        <v>19</v>
      </c>
    </row>
    <row r="60" spans="1:8" x14ac:dyDescent="0.25">
      <c r="A60" t="s">
        <v>1242</v>
      </c>
      <c r="B60" t="s">
        <v>1043</v>
      </c>
      <c r="C60" t="s">
        <v>1243</v>
      </c>
      <c r="D60" t="s">
        <v>2241</v>
      </c>
      <c r="E60" t="s">
        <v>64</v>
      </c>
      <c r="F60">
        <v>8</v>
      </c>
      <c r="H60" t="s">
        <v>19</v>
      </c>
    </row>
    <row r="61" spans="1:8" x14ac:dyDescent="0.25">
      <c r="A61" t="s">
        <v>1246</v>
      </c>
      <c r="B61" t="s">
        <v>1057</v>
      </c>
      <c r="C61" t="s">
        <v>1247</v>
      </c>
      <c r="D61" t="s">
        <v>2244</v>
      </c>
      <c r="E61" t="s">
        <v>64</v>
      </c>
      <c r="F61">
        <v>3</v>
      </c>
      <c r="H61" t="s">
        <v>26622</v>
      </c>
    </row>
    <row r="62" spans="1:8" x14ac:dyDescent="0.25">
      <c r="A62" t="s">
        <v>1251</v>
      </c>
      <c r="B62" t="s">
        <v>1057</v>
      </c>
      <c r="C62" t="s">
        <v>1252</v>
      </c>
      <c r="D62" t="s">
        <v>2322</v>
      </c>
      <c r="E62" t="s">
        <v>64</v>
      </c>
      <c r="F62">
        <v>3</v>
      </c>
      <c r="H62" t="s">
        <v>26622</v>
      </c>
    </row>
    <row r="63" spans="1:8" x14ac:dyDescent="0.25">
      <c r="A63" t="s">
        <v>1253</v>
      </c>
      <c r="B63" t="s">
        <v>1057</v>
      </c>
      <c r="C63" t="s">
        <v>1254</v>
      </c>
      <c r="D63" t="s">
        <v>2229</v>
      </c>
      <c r="E63" t="s">
        <v>126</v>
      </c>
      <c r="F63">
        <v>3</v>
      </c>
      <c r="H63" t="s">
        <v>26622</v>
      </c>
    </row>
    <row r="64" spans="1:8" x14ac:dyDescent="0.25">
      <c r="A64" t="s">
        <v>1257</v>
      </c>
      <c r="B64" t="s">
        <v>1057</v>
      </c>
      <c r="C64" t="s">
        <v>1258</v>
      </c>
      <c r="D64" t="s">
        <v>2278</v>
      </c>
      <c r="E64" t="s">
        <v>64</v>
      </c>
      <c r="F64">
        <v>3</v>
      </c>
      <c r="H64" t="s">
        <v>26622</v>
      </c>
    </row>
    <row r="65" spans="1:8" x14ac:dyDescent="0.25">
      <c r="A65" t="s">
        <v>1260</v>
      </c>
      <c r="B65" t="s">
        <v>1057</v>
      </c>
      <c r="C65" t="s">
        <v>1261</v>
      </c>
      <c r="D65" t="s">
        <v>2213</v>
      </c>
      <c r="E65" t="s">
        <v>102</v>
      </c>
      <c r="F65">
        <v>3</v>
      </c>
      <c r="H65" t="s">
        <v>26622</v>
      </c>
    </row>
    <row r="66" spans="1:8" x14ac:dyDescent="0.25">
      <c r="A66" t="s">
        <v>1262</v>
      </c>
      <c r="B66" t="s">
        <v>1057</v>
      </c>
      <c r="C66" t="s">
        <v>1263</v>
      </c>
      <c r="D66" t="s">
        <v>2209</v>
      </c>
      <c r="E66" t="s">
        <v>102</v>
      </c>
      <c r="F66">
        <v>3</v>
      </c>
      <c r="H66" t="s">
        <v>26622</v>
      </c>
    </row>
    <row r="67" spans="1:8" x14ac:dyDescent="0.25">
      <c r="A67" t="s">
        <v>1266</v>
      </c>
      <c r="B67" t="s">
        <v>1057</v>
      </c>
      <c r="C67" t="s">
        <v>1267</v>
      </c>
      <c r="D67" t="s">
        <v>2231</v>
      </c>
      <c r="E67" t="s">
        <v>29</v>
      </c>
      <c r="F67">
        <v>3</v>
      </c>
      <c r="H67" t="s">
        <v>26622</v>
      </c>
    </row>
    <row r="68" spans="1:8" x14ac:dyDescent="0.25">
      <c r="A68" t="s">
        <v>1268</v>
      </c>
      <c r="B68" t="s">
        <v>1057</v>
      </c>
      <c r="C68" t="s">
        <v>1269</v>
      </c>
      <c r="D68" t="s">
        <v>2246</v>
      </c>
      <c r="E68" t="s">
        <v>102</v>
      </c>
      <c r="F68">
        <v>3</v>
      </c>
      <c r="H68" t="s">
        <v>26622</v>
      </c>
    </row>
    <row r="69" spans="1:8" x14ac:dyDescent="0.25">
      <c r="A69" t="s">
        <v>1273</v>
      </c>
      <c r="B69" t="s">
        <v>1057</v>
      </c>
      <c r="C69" t="s">
        <v>1274</v>
      </c>
      <c r="D69" t="s">
        <v>2244</v>
      </c>
      <c r="E69" t="s">
        <v>126</v>
      </c>
      <c r="F69">
        <v>3</v>
      </c>
      <c r="H69" t="s">
        <v>26622</v>
      </c>
    </row>
    <row r="70" spans="1:8" x14ac:dyDescent="0.25">
      <c r="A70" t="s">
        <v>1275</v>
      </c>
      <c r="B70" t="s">
        <v>1057</v>
      </c>
      <c r="C70" t="s">
        <v>1276</v>
      </c>
      <c r="D70" t="s">
        <v>2251</v>
      </c>
      <c r="E70" t="s">
        <v>102</v>
      </c>
      <c r="F70">
        <v>3</v>
      </c>
      <c r="H70" t="s">
        <v>26622</v>
      </c>
    </row>
    <row r="71" spans="1:8" x14ac:dyDescent="0.25">
      <c r="A71" t="s">
        <v>1277</v>
      </c>
      <c r="B71" t="s">
        <v>1057</v>
      </c>
      <c r="C71" t="s">
        <v>51</v>
      </c>
      <c r="D71" t="s">
        <v>72</v>
      </c>
      <c r="E71" t="s">
        <v>29</v>
      </c>
      <c r="F71">
        <v>3</v>
      </c>
      <c r="H71" t="s">
        <v>26622</v>
      </c>
    </row>
    <row r="72" spans="1:8" x14ac:dyDescent="0.25">
      <c r="A72" t="s">
        <v>1280</v>
      </c>
      <c r="B72" t="s">
        <v>1057</v>
      </c>
      <c r="C72" t="s">
        <v>1281</v>
      </c>
      <c r="D72" t="s">
        <v>2251</v>
      </c>
      <c r="E72" t="s">
        <v>102</v>
      </c>
      <c r="F72">
        <v>3</v>
      </c>
      <c r="H72" t="s">
        <v>26622</v>
      </c>
    </row>
    <row r="73" spans="1:8" x14ac:dyDescent="0.25">
      <c r="A73" t="s">
        <v>1282</v>
      </c>
      <c r="B73" t="s">
        <v>1057</v>
      </c>
      <c r="C73" t="s">
        <v>1283</v>
      </c>
      <c r="D73" t="s">
        <v>70</v>
      </c>
      <c r="E73" t="s">
        <v>64</v>
      </c>
      <c r="F73">
        <v>3</v>
      </c>
      <c r="H73" t="s">
        <v>26622</v>
      </c>
    </row>
    <row r="74" spans="1:8" x14ac:dyDescent="0.25">
      <c r="A74" t="s">
        <v>1286</v>
      </c>
      <c r="B74" t="s">
        <v>1057</v>
      </c>
      <c r="C74" t="s">
        <v>1287</v>
      </c>
      <c r="D74" t="s">
        <v>2268</v>
      </c>
      <c r="E74" t="s">
        <v>64</v>
      </c>
      <c r="F74">
        <v>3</v>
      </c>
      <c r="H74" t="s">
        <v>26622</v>
      </c>
    </row>
    <row r="75" spans="1:8" x14ac:dyDescent="0.25">
      <c r="A75" t="s">
        <v>1289</v>
      </c>
      <c r="B75" t="s">
        <v>1057</v>
      </c>
      <c r="C75" t="s">
        <v>1290</v>
      </c>
      <c r="D75" t="s">
        <v>70</v>
      </c>
      <c r="E75" t="s">
        <v>102</v>
      </c>
      <c r="F75">
        <v>3</v>
      </c>
      <c r="H75" t="s">
        <v>26622</v>
      </c>
    </row>
    <row r="76" spans="1:8" x14ac:dyDescent="0.25">
      <c r="A76" t="s">
        <v>1293</v>
      </c>
      <c r="B76" t="s">
        <v>1057</v>
      </c>
      <c r="C76" t="s">
        <v>1294</v>
      </c>
      <c r="D76" t="s">
        <v>2251</v>
      </c>
      <c r="E76" t="s">
        <v>64</v>
      </c>
      <c r="F76">
        <v>3</v>
      </c>
      <c r="H76" t="s">
        <v>26622</v>
      </c>
    </row>
    <row r="77" spans="1:8" x14ac:dyDescent="0.25">
      <c r="A77" t="s">
        <v>1296</v>
      </c>
      <c r="B77" t="s">
        <v>1057</v>
      </c>
      <c r="C77" t="s">
        <v>1297</v>
      </c>
      <c r="D77" t="s">
        <v>2241</v>
      </c>
      <c r="E77" t="s">
        <v>102</v>
      </c>
      <c r="F77">
        <v>3</v>
      </c>
      <c r="H77" t="s">
        <v>19</v>
      </c>
    </row>
    <row r="78" spans="1:8" x14ac:dyDescent="0.25">
      <c r="A78" t="s">
        <v>1298</v>
      </c>
      <c r="B78" t="s">
        <v>1057</v>
      </c>
      <c r="C78" t="s">
        <v>1299</v>
      </c>
      <c r="D78" t="s">
        <v>92</v>
      </c>
      <c r="E78" t="s">
        <v>102</v>
      </c>
      <c r="F78">
        <v>3</v>
      </c>
      <c r="H78" t="s">
        <v>19</v>
      </c>
    </row>
    <row r="79" spans="1:8" x14ac:dyDescent="0.25">
      <c r="A79" t="s">
        <v>1300</v>
      </c>
      <c r="B79" t="s">
        <v>1057</v>
      </c>
      <c r="C79" t="s">
        <v>1301</v>
      </c>
      <c r="D79" t="s">
        <v>159</v>
      </c>
      <c r="E79" t="s">
        <v>102</v>
      </c>
      <c r="F79">
        <v>3</v>
      </c>
      <c r="H79" t="s">
        <v>19</v>
      </c>
    </row>
    <row r="80" spans="1:8" x14ac:dyDescent="0.25">
      <c r="A80" t="s">
        <v>1302</v>
      </c>
      <c r="B80" t="s">
        <v>1057</v>
      </c>
      <c r="C80" t="s">
        <v>1303</v>
      </c>
      <c r="D80" t="s">
        <v>2233</v>
      </c>
      <c r="E80" t="s">
        <v>102</v>
      </c>
      <c r="F80">
        <v>3</v>
      </c>
      <c r="H80" t="s">
        <v>19</v>
      </c>
    </row>
    <row r="81" spans="1:8" x14ac:dyDescent="0.25">
      <c r="A81" t="s">
        <v>1304</v>
      </c>
      <c r="B81" t="s">
        <v>1038</v>
      </c>
      <c r="C81" t="s">
        <v>1305</v>
      </c>
      <c r="D81" t="s">
        <v>2248</v>
      </c>
      <c r="E81" t="s">
        <v>29</v>
      </c>
      <c r="F81">
        <v>1</v>
      </c>
      <c r="G81" t="s">
        <v>1037</v>
      </c>
      <c r="H81" t="s">
        <v>26622</v>
      </c>
    </row>
    <row r="82" spans="1:8" x14ac:dyDescent="0.25">
      <c r="A82" t="s">
        <v>1306</v>
      </c>
      <c r="B82" t="s">
        <v>1038</v>
      </c>
      <c r="C82" t="s">
        <v>1307</v>
      </c>
      <c r="D82" t="s">
        <v>94</v>
      </c>
      <c r="E82" t="s">
        <v>64</v>
      </c>
      <c r="F82">
        <v>1</v>
      </c>
      <c r="G82" t="s">
        <v>1037</v>
      </c>
      <c r="H82" t="s">
        <v>26622</v>
      </c>
    </row>
    <row r="83" spans="1:8" x14ac:dyDescent="0.25">
      <c r="A83" t="s">
        <v>1309</v>
      </c>
      <c r="B83" t="s">
        <v>1038</v>
      </c>
      <c r="C83" t="s">
        <v>1310</v>
      </c>
      <c r="D83" t="s">
        <v>2224</v>
      </c>
      <c r="E83" t="s">
        <v>64</v>
      </c>
      <c r="F83">
        <v>1</v>
      </c>
      <c r="G83" t="s">
        <v>1037</v>
      </c>
      <c r="H83" t="s">
        <v>26622</v>
      </c>
    </row>
    <row r="84" spans="1:8" x14ac:dyDescent="0.25">
      <c r="A84" t="s">
        <v>1312</v>
      </c>
      <c r="B84" t="s">
        <v>1038</v>
      </c>
      <c r="C84" t="s">
        <v>129</v>
      </c>
      <c r="D84" t="s">
        <v>2221</v>
      </c>
      <c r="E84" t="s">
        <v>64</v>
      </c>
      <c r="F84">
        <v>1</v>
      </c>
      <c r="G84" t="s">
        <v>1037</v>
      </c>
      <c r="H84" t="s">
        <v>26622</v>
      </c>
    </row>
    <row r="85" spans="1:8" x14ac:dyDescent="0.25">
      <c r="A85" t="s">
        <v>1315</v>
      </c>
      <c r="B85" t="s">
        <v>1038</v>
      </c>
      <c r="C85" t="s">
        <v>1316</v>
      </c>
      <c r="D85" t="s">
        <v>2213</v>
      </c>
      <c r="E85" t="s">
        <v>64</v>
      </c>
      <c r="F85">
        <v>1</v>
      </c>
      <c r="G85" t="s">
        <v>1037</v>
      </c>
      <c r="H85" t="s">
        <v>26622</v>
      </c>
    </row>
    <row r="86" spans="1:8" x14ac:dyDescent="0.25">
      <c r="A86" t="s">
        <v>1317</v>
      </c>
      <c r="B86" t="s">
        <v>1038</v>
      </c>
      <c r="C86" t="s">
        <v>75</v>
      </c>
      <c r="D86" t="s">
        <v>2213</v>
      </c>
      <c r="E86" t="s">
        <v>29</v>
      </c>
      <c r="F86">
        <v>1</v>
      </c>
      <c r="G86" t="s">
        <v>1037</v>
      </c>
      <c r="H86" t="s">
        <v>26622</v>
      </c>
    </row>
    <row r="87" spans="1:8" x14ac:dyDescent="0.25">
      <c r="A87" t="s">
        <v>1318</v>
      </c>
      <c r="B87" t="s">
        <v>1038</v>
      </c>
      <c r="C87" t="s">
        <v>1319</v>
      </c>
      <c r="D87" t="s">
        <v>2248</v>
      </c>
      <c r="E87" t="s">
        <v>102</v>
      </c>
      <c r="F87">
        <v>1</v>
      </c>
      <c r="G87" t="s">
        <v>1037</v>
      </c>
      <c r="H87" t="s">
        <v>26622</v>
      </c>
    </row>
    <row r="88" spans="1:8" x14ac:dyDescent="0.25">
      <c r="A88" t="s">
        <v>1322</v>
      </c>
      <c r="B88" t="s">
        <v>1038</v>
      </c>
      <c r="C88" t="s">
        <v>1323</v>
      </c>
      <c r="D88" t="s">
        <v>54</v>
      </c>
      <c r="E88" t="s">
        <v>126</v>
      </c>
      <c r="F88">
        <v>1</v>
      </c>
      <c r="G88" t="s">
        <v>1037</v>
      </c>
      <c r="H88" t="s">
        <v>26622</v>
      </c>
    </row>
    <row r="89" spans="1:8" x14ac:dyDescent="0.25">
      <c r="A89" t="s">
        <v>1327</v>
      </c>
      <c r="B89" t="s">
        <v>1038</v>
      </c>
      <c r="C89" t="s">
        <v>1328</v>
      </c>
      <c r="D89" t="s">
        <v>2236</v>
      </c>
      <c r="E89" t="s">
        <v>102</v>
      </c>
      <c r="F89">
        <v>1</v>
      </c>
      <c r="G89" t="s">
        <v>1037</v>
      </c>
      <c r="H89" t="s">
        <v>26622</v>
      </c>
    </row>
    <row r="90" spans="1:8" x14ac:dyDescent="0.25">
      <c r="A90" t="s">
        <v>1329</v>
      </c>
      <c r="B90" t="s">
        <v>1038</v>
      </c>
      <c r="C90" t="s">
        <v>1330</v>
      </c>
      <c r="D90" t="s">
        <v>2248</v>
      </c>
      <c r="E90" t="s">
        <v>102</v>
      </c>
      <c r="F90">
        <v>1</v>
      </c>
      <c r="G90" t="s">
        <v>1037</v>
      </c>
      <c r="H90" t="s">
        <v>26622</v>
      </c>
    </row>
    <row r="91" spans="1:8" x14ac:dyDescent="0.25">
      <c r="A91" t="s">
        <v>1332</v>
      </c>
      <c r="B91" t="s">
        <v>1038</v>
      </c>
      <c r="C91" t="s">
        <v>1333</v>
      </c>
      <c r="D91" t="s">
        <v>94</v>
      </c>
      <c r="E91" t="s">
        <v>64</v>
      </c>
      <c r="F91">
        <v>1</v>
      </c>
      <c r="G91" t="s">
        <v>1037</v>
      </c>
      <c r="H91" t="s">
        <v>26622</v>
      </c>
    </row>
    <row r="92" spans="1:8" x14ac:dyDescent="0.25">
      <c r="A92" t="s">
        <v>1334</v>
      </c>
      <c r="B92" t="s">
        <v>1038</v>
      </c>
      <c r="C92" t="s">
        <v>1335</v>
      </c>
      <c r="D92" t="s">
        <v>2217</v>
      </c>
      <c r="E92" t="s">
        <v>102</v>
      </c>
      <c r="F92">
        <v>1</v>
      </c>
      <c r="G92" t="s">
        <v>1037</v>
      </c>
      <c r="H92" t="s">
        <v>26622</v>
      </c>
    </row>
    <row r="93" spans="1:8" x14ac:dyDescent="0.25">
      <c r="A93" t="s">
        <v>1336</v>
      </c>
      <c r="B93" t="s">
        <v>1038</v>
      </c>
      <c r="C93" t="s">
        <v>1337</v>
      </c>
      <c r="D93" t="s">
        <v>2208</v>
      </c>
      <c r="E93" t="s">
        <v>102</v>
      </c>
      <c r="F93">
        <v>1</v>
      </c>
      <c r="G93" t="s">
        <v>1037</v>
      </c>
      <c r="H93" t="s">
        <v>19</v>
      </c>
    </row>
    <row r="94" spans="1:8" x14ac:dyDescent="0.25">
      <c r="A94" t="s">
        <v>1338</v>
      </c>
      <c r="B94" t="s">
        <v>1038</v>
      </c>
      <c r="C94" t="s">
        <v>1339</v>
      </c>
      <c r="D94" t="s">
        <v>68</v>
      </c>
      <c r="E94" t="s">
        <v>102</v>
      </c>
      <c r="F94">
        <v>1</v>
      </c>
      <c r="G94" t="s">
        <v>1037</v>
      </c>
      <c r="H94" t="s">
        <v>19</v>
      </c>
    </row>
    <row r="95" spans="1:8" x14ac:dyDescent="0.25">
      <c r="A95" t="s">
        <v>1340</v>
      </c>
      <c r="B95" t="s">
        <v>1038</v>
      </c>
      <c r="C95" t="s">
        <v>1341</v>
      </c>
      <c r="D95" t="s">
        <v>2221</v>
      </c>
      <c r="E95" t="s">
        <v>102</v>
      </c>
      <c r="F95">
        <v>1</v>
      </c>
      <c r="G95" t="s">
        <v>1037</v>
      </c>
      <c r="H95" t="s">
        <v>19</v>
      </c>
    </row>
    <row r="96" spans="1:8" x14ac:dyDescent="0.25">
      <c r="A96" t="s">
        <v>1342</v>
      </c>
      <c r="B96" t="s">
        <v>1038</v>
      </c>
      <c r="C96" t="s">
        <v>1343</v>
      </c>
      <c r="D96" t="s">
        <v>159</v>
      </c>
      <c r="E96" t="s">
        <v>126</v>
      </c>
      <c r="F96">
        <v>1</v>
      </c>
      <c r="G96" t="s">
        <v>1037</v>
      </c>
      <c r="H96" t="s">
        <v>19</v>
      </c>
    </row>
    <row r="97" spans="1:8" x14ac:dyDescent="0.25">
      <c r="A97" t="s">
        <v>1344</v>
      </c>
      <c r="B97" t="s">
        <v>1038</v>
      </c>
      <c r="C97" t="s">
        <v>1345</v>
      </c>
      <c r="D97" t="s">
        <v>2311</v>
      </c>
      <c r="E97" t="s">
        <v>102</v>
      </c>
      <c r="F97">
        <v>1</v>
      </c>
      <c r="G97" t="s">
        <v>1037</v>
      </c>
      <c r="H97" t="s">
        <v>19</v>
      </c>
    </row>
    <row r="98" spans="1:8" x14ac:dyDescent="0.25">
      <c r="A98" t="s">
        <v>1346</v>
      </c>
      <c r="B98" t="s">
        <v>1038</v>
      </c>
      <c r="C98" t="s">
        <v>1347</v>
      </c>
      <c r="D98" t="s">
        <v>2244</v>
      </c>
      <c r="E98" t="s">
        <v>102</v>
      </c>
      <c r="F98">
        <v>1</v>
      </c>
      <c r="G98" t="s">
        <v>1037</v>
      </c>
      <c r="H98" t="s">
        <v>19</v>
      </c>
    </row>
    <row r="99" spans="1:8" x14ac:dyDescent="0.25">
      <c r="A99" t="s">
        <v>1350</v>
      </c>
      <c r="B99" t="s">
        <v>1041</v>
      </c>
      <c r="C99" t="s">
        <v>1351</v>
      </c>
      <c r="D99" t="s">
        <v>159</v>
      </c>
      <c r="E99" t="s">
        <v>102</v>
      </c>
      <c r="F99">
        <v>10</v>
      </c>
      <c r="G99" t="s">
        <v>1040</v>
      </c>
      <c r="H99" t="s">
        <v>26622</v>
      </c>
    </row>
    <row r="100" spans="1:8" x14ac:dyDescent="0.25">
      <c r="A100" t="s">
        <v>1352</v>
      </c>
      <c r="B100" t="s">
        <v>1041</v>
      </c>
      <c r="C100" t="s">
        <v>1353</v>
      </c>
      <c r="D100" t="s">
        <v>2213</v>
      </c>
      <c r="E100" t="s">
        <v>102</v>
      </c>
      <c r="F100">
        <v>10</v>
      </c>
      <c r="G100" t="s">
        <v>1040</v>
      </c>
      <c r="H100" t="s">
        <v>26622</v>
      </c>
    </row>
    <row r="101" spans="1:8" x14ac:dyDescent="0.25">
      <c r="A101" t="s">
        <v>1354</v>
      </c>
      <c r="B101" t="s">
        <v>1041</v>
      </c>
      <c r="C101" t="s">
        <v>1355</v>
      </c>
      <c r="D101" t="s">
        <v>2241</v>
      </c>
      <c r="E101" t="s">
        <v>126</v>
      </c>
      <c r="F101">
        <v>10</v>
      </c>
      <c r="G101" t="s">
        <v>1040</v>
      </c>
      <c r="H101" t="s">
        <v>26622</v>
      </c>
    </row>
    <row r="102" spans="1:8" x14ac:dyDescent="0.25">
      <c r="A102" t="s">
        <v>1356</v>
      </c>
      <c r="B102" t="s">
        <v>1041</v>
      </c>
      <c r="C102" t="s">
        <v>1357</v>
      </c>
      <c r="D102" t="s">
        <v>2268</v>
      </c>
      <c r="E102" t="s">
        <v>126</v>
      </c>
      <c r="F102">
        <v>10</v>
      </c>
      <c r="G102" t="s">
        <v>1040</v>
      </c>
      <c r="H102" t="s">
        <v>26622</v>
      </c>
    </row>
    <row r="103" spans="1:8" x14ac:dyDescent="0.25">
      <c r="A103" t="s">
        <v>1358</v>
      </c>
      <c r="B103" t="s">
        <v>1041</v>
      </c>
      <c r="C103" t="s">
        <v>1359</v>
      </c>
      <c r="D103" t="s">
        <v>2208</v>
      </c>
      <c r="E103" t="s">
        <v>64</v>
      </c>
      <c r="F103">
        <v>10</v>
      </c>
      <c r="G103" t="s">
        <v>1040</v>
      </c>
      <c r="H103" t="s">
        <v>26622</v>
      </c>
    </row>
    <row r="104" spans="1:8" x14ac:dyDescent="0.25">
      <c r="A104" t="s">
        <v>1360</v>
      </c>
      <c r="B104" t="s">
        <v>1041</v>
      </c>
      <c r="C104" t="s">
        <v>1361</v>
      </c>
      <c r="D104" t="s">
        <v>2224</v>
      </c>
      <c r="E104" t="s">
        <v>102</v>
      </c>
      <c r="F104">
        <v>10</v>
      </c>
      <c r="G104" t="s">
        <v>1040</v>
      </c>
      <c r="H104" t="s">
        <v>26622</v>
      </c>
    </row>
    <row r="105" spans="1:8" x14ac:dyDescent="0.25">
      <c r="A105" t="s">
        <v>1362</v>
      </c>
      <c r="B105" t="s">
        <v>1041</v>
      </c>
      <c r="C105" t="s">
        <v>1363</v>
      </c>
      <c r="D105" t="s">
        <v>2228</v>
      </c>
      <c r="E105" t="s">
        <v>64</v>
      </c>
      <c r="F105">
        <v>10</v>
      </c>
      <c r="G105" t="s">
        <v>1040</v>
      </c>
      <c r="H105" t="s">
        <v>26622</v>
      </c>
    </row>
    <row r="106" spans="1:8" x14ac:dyDescent="0.25">
      <c r="A106" t="s">
        <v>1364</v>
      </c>
      <c r="B106" t="s">
        <v>1041</v>
      </c>
      <c r="C106" t="s">
        <v>1365</v>
      </c>
      <c r="D106" t="s">
        <v>2278</v>
      </c>
      <c r="E106" t="s">
        <v>102</v>
      </c>
      <c r="F106">
        <v>10</v>
      </c>
      <c r="G106" t="s">
        <v>1040</v>
      </c>
      <c r="H106" t="s">
        <v>26622</v>
      </c>
    </row>
    <row r="107" spans="1:8" x14ac:dyDescent="0.25">
      <c r="A107" t="s">
        <v>1366</v>
      </c>
      <c r="B107" t="s">
        <v>1041</v>
      </c>
      <c r="C107" t="s">
        <v>1367</v>
      </c>
      <c r="D107" t="s">
        <v>2224</v>
      </c>
      <c r="E107" t="s">
        <v>64</v>
      </c>
      <c r="F107">
        <v>10</v>
      </c>
      <c r="G107" t="s">
        <v>1040</v>
      </c>
      <c r="H107" t="s">
        <v>26622</v>
      </c>
    </row>
    <row r="108" spans="1:8" x14ac:dyDescent="0.25">
      <c r="A108" t="s">
        <v>1368</v>
      </c>
      <c r="B108" t="s">
        <v>1041</v>
      </c>
      <c r="C108" t="s">
        <v>1369</v>
      </c>
      <c r="D108" t="s">
        <v>70</v>
      </c>
      <c r="E108" t="s">
        <v>29</v>
      </c>
      <c r="F108">
        <v>10</v>
      </c>
      <c r="G108" t="s">
        <v>1040</v>
      </c>
      <c r="H108" t="s">
        <v>26622</v>
      </c>
    </row>
    <row r="109" spans="1:8" x14ac:dyDescent="0.25">
      <c r="A109" t="s">
        <v>1370</v>
      </c>
      <c r="B109" t="s">
        <v>1041</v>
      </c>
      <c r="C109" t="s">
        <v>1371</v>
      </c>
      <c r="D109" t="s">
        <v>2210</v>
      </c>
      <c r="E109" t="s">
        <v>102</v>
      </c>
      <c r="F109">
        <v>10</v>
      </c>
      <c r="G109" t="s">
        <v>1040</v>
      </c>
      <c r="H109" t="s">
        <v>26622</v>
      </c>
    </row>
    <row r="110" spans="1:8" x14ac:dyDescent="0.25">
      <c r="A110" t="s">
        <v>1372</v>
      </c>
      <c r="B110" t="s">
        <v>1041</v>
      </c>
      <c r="C110" t="s">
        <v>1373</v>
      </c>
      <c r="D110" t="s">
        <v>72</v>
      </c>
      <c r="E110" t="s">
        <v>102</v>
      </c>
      <c r="F110">
        <v>10</v>
      </c>
      <c r="G110" t="s">
        <v>1040</v>
      </c>
      <c r="H110" t="s">
        <v>26622</v>
      </c>
    </row>
    <row r="111" spans="1:8" x14ac:dyDescent="0.25">
      <c r="A111" t="s">
        <v>1376</v>
      </c>
      <c r="B111" t="s">
        <v>1041</v>
      </c>
      <c r="C111" t="s">
        <v>1377</v>
      </c>
      <c r="D111" t="s">
        <v>62</v>
      </c>
      <c r="E111" t="s">
        <v>102</v>
      </c>
      <c r="F111">
        <v>10</v>
      </c>
      <c r="G111" t="s">
        <v>1040</v>
      </c>
      <c r="H111" t="s">
        <v>26622</v>
      </c>
    </row>
    <row r="112" spans="1:8" x14ac:dyDescent="0.25">
      <c r="A112" t="s">
        <v>1378</v>
      </c>
      <c r="B112" t="s">
        <v>1041</v>
      </c>
      <c r="C112" t="s">
        <v>1379</v>
      </c>
      <c r="D112" t="s">
        <v>54</v>
      </c>
      <c r="E112" t="s">
        <v>64</v>
      </c>
      <c r="F112">
        <v>10</v>
      </c>
      <c r="G112" t="s">
        <v>1040</v>
      </c>
      <c r="H112" t="s">
        <v>26622</v>
      </c>
    </row>
    <row r="113" spans="1:8" x14ac:dyDescent="0.25">
      <c r="A113" t="s">
        <v>1380</v>
      </c>
      <c r="B113" t="s">
        <v>1041</v>
      </c>
      <c r="C113" t="s">
        <v>1381</v>
      </c>
      <c r="D113" t="s">
        <v>2251</v>
      </c>
      <c r="E113" t="s">
        <v>126</v>
      </c>
      <c r="F113">
        <v>10</v>
      </c>
      <c r="G113" t="s">
        <v>1040</v>
      </c>
      <c r="H113" t="s">
        <v>26622</v>
      </c>
    </row>
    <row r="114" spans="1:8" x14ac:dyDescent="0.25">
      <c r="A114" t="s">
        <v>1382</v>
      </c>
      <c r="B114" t="s">
        <v>1041</v>
      </c>
      <c r="C114" t="s">
        <v>1383</v>
      </c>
      <c r="D114" t="s">
        <v>2241</v>
      </c>
      <c r="E114" t="s">
        <v>102</v>
      </c>
      <c r="F114">
        <v>10</v>
      </c>
      <c r="G114" t="s">
        <v>1040</v>
      </c>
      <c r="H114" t="s">
        <v>26622</v>
      </c>
    </row>
    <row r="115" spans="1:8" x14ac:dyDescent="0.25">
      <c r="A115" t="s">
        <v>1384</v>
      </c>
      <c r="B115" t="s">
        <v>1041</v>
      </c>
      <c r="C115" t="s">
        <v>1385</v>
      </c>
      <c r="D115" t="s">
        <v>2221</v>
      </c>
      <c r="E115" t="s">
        <v>102</v>
      </c>
      <c r="F115">
        <v>10</v>
      </c>
      <c r="G115" t="s">
        <v>1040</v>
      </c>
      <c r="H115" t="s">
        <v>26622</v>
      </c>
    </row>
    <row r="116" spans="1:8" x14ac:dyDescent="0.25">
      <c r="A116" t="s">
        <v>1386</v>
      </c>
      <c r="B116" t="s">
        <v>1041</v>
      </c>
      <c r="C116" t="s">
        <v>1387</v>
      </c>
      <c r="D116" t="s">
        <v>2221</v>
      </c>
      <c r="E116" t="s">
        <v>64</v>
      </c>
      <c r="F116">
        <v>10</v>
      </c>
      <c r="G116" t="s">
        <v>1040</v>
      </c>
      <c r="H116" t="s">
        <v>19</v>
      </c>
    </row>
    <row r="117" spans="1:8" x14ac:dyDescent="0.25">
      <c r="A117" t="s">
        <v>1388</v>
      </c>
      <c r="B117" t="s">
        <v>1041</v>
      </c>
      <c r="C117" t="s">
        <v>1389</v>
      </c>
      <c r="D117" t="s">
        <v>70</v>
      </c>
      <c r="E117" t="s">
        <v>102</v>
      </c>
      <c r="F117">
        <v>10</v>
      </c>
      <c r="G117" t="s">
        <v>1040</v>
      </c>
      <c r="H117" t="s">
        <v>19</v>
      </c>
    </row>
    <row r="118" spans="1:8" x14ac:dyDescent="0.25">
      <c r="A118" t="s">
        <v>1390</v>
      </c>
      <c r="B118" t="s">
        <v>1041</v>
      </c>
      <c r="C118" t="s">
        <v>1391</v>
      </c>
      <c r="D118" t="s">
        <v>62</v>
      </c>
      <c r="E118" t="s">
        <v>102</v>
      </c>
      <c r="F118">
        <v>10</v>
      </c>
      <c r="G118" t="s">
        <v>1040</v>
      </c>
      <c r="H118" t="s">
        <v>19</v>
      </c>
    </row>
    <row r="119" spans="1:8" x14ac:dyDescent="0.25">
      <c r="A119" t="s">
        <v>1392</v>
      </c>
      <c r="B119" t="s">
        <v>1041</v>
      </c>
      <c r="C119" t="s">
        <v>1393</v>
      </c>
      <c r="D119" t="s">
        <v>2228</v>
      </c>
      <c r="E119" t="s">
        <v>126</v>
      </c>
      <c r="F119">
        <v>10</v>
      </c>
      <c r="G119" t="s">
        <v>1040</v>
      </c>
      <c r="H119" t="s">
        <v>19</v>
      </c>
    </row>
    <row r="120" spans="1:8" x14ac:dyDescent="0.25">
      <c r="A120" t="s">
        <v>1394</v>
      </c>
      <c r="B120" t="s">
        <v>1041</v>
      </c>
      <c r="C120" t="s">
        <v>1395</v>
      </c>
      <c r="D120" t="s">
        <v>2210</v>
      </c>
      <c r="E120" t="s">
        <v>126</v>
      </c>
      <c r="F120">
        <v>10</v>
      </c>
      <c r="G120" t="s">
        <v>1040</v>
      </c>
      <c r="H120" t="s">
        <v>19</v>
      </c>
    </row>
    <row r="121" spans="1:8" x14ac:dyDescent="0.25">
      <c r="A121" t="s">
        <v>1399</v>
      </c>
      <c r="B121" t="s">
        <v>1049</v>
      </c>
      <c r="C121" t="s">
        <v>1400</v>
      </c>
      <c r="D121" t="s">
        <v>2231</v>
      </c>
      <c r="E121" t="s">
        <v>64</v>
      </c>
      <c r="F121">
        <v>9</v>
      </c>
      <c r="G121" t="s">
        <v>1048</v>
      </c>
      <c r="H121" t="s">
        <v>26622</v>
      </c>
    </row>
    <row r="122" spans="1:8" x14ac:dyDescent="0.25">
      <c r="A122" t="s">
        <v>1403</v>
      </c>
      <c r="B122" t="s">
        <v>1049</v>
      </c>
      <c r="C122" t="s">
        <v>1404</v>
      </c>
      <c r="D122" t="s">
        <v>2311</v>
      </c>
      <c r="E122" t="s">
        <v>102</v>
      </c>
      <c r="F122">
        <v>9</v>
      </c>
      <c r="G122" t="s">
        <v>1048</v>
      </c>
      <c r="H122" t="s">
        <v>26622</v>
      </c>
    </row>
    <row r="123" spans="1:8" x14ac:dyDescent="0.25">
      <c r="A123" t="s">
        <v>1405</v>
      </c>
      <c r="B123" t="s">
        <v>1049</v>
      </c>
      <c r="C123" t="s">
        <v>1406</v>
      </c>
      <c r="D123" t="s">
        <v>2278</v>
      </c>
      <c r="E123" t="s">
        <v>126</v>
      </c>
      <c r="F123">
        <v>9</v>
      </c>
      <c r="G123" t="s">
        <v>1048</v>
      </c>
      <c r="H123" t="s">
        <v>26622</v>
      </c>
    </row>
    <row r="124" spans="1:8" x14ac:dyDescent="0.25">
      <c r="A124" t="s">
        <v>1407</v>
      </c>
      <c r="B124" t="s">
        <v>1049</v>
      </c>
      <c r="C124" t="s">
        <v>1408</v>
      </c>
      <c r="D124" t="s">
        <v>2278</v>
      </c>
      <c r="E124" t="s">
        <v>64</v>
      </c>
      <c r="F124">
        <v>9</v>
      </c>
      <c r="G124" t="s">
        <v>1048</v>
      </c>
      <c r="H124" t="s">
        <v>26622</v>
      </c>
    </row>
    <row r="125" spans="1:8" x14ac:dyDescent="0.25">
      <c r="A125" t="s">
        <v>1411</v>
      </c>
      <c r="B125" t="s">
        <v>1049</v>
      </c>
      <c r="C125" t="s">
        <v>1412</v>
      </c>
      <c r="D125" t="s">
        <v>2228</v>
      </c>
      <c r="E125" t="s">
        <v>126</v>
      </c>
      <c r="F125">
        <v>9</v>
      </c>
      <c r="G125" t="s">
        <v>1048</v>
      </c>
      <c r="H125" t="s">
        <v>26622</v>
      </c>
    </row>
    <row r="126" spans="1:8" x14ac:dyDescent="0.25">
      <c r="A126" t="s">
        <v>1415</v>
      </c>
      <c r="B126" t="s">
        <v>1049</v>
      </c>
      <c r="C126" t="s">
        <v>1416</v>
      </c>
      <c r="D126" t="s">
        <v>2233</v>
      </c>
      <c r="E126" t="s">
        <v>64</v>
      </c>
      <c r="F126">
        <v>9</v>
      </c>
      <c r="G126" t="s">
        <v>1048</v>
      </c>
      <c r="H126" t="s">
        <v>26622</v>
      </c>
    </row>
    <row r="127" spans="1:8" x14ac:dyDescent="0.25">
      <c r="A127" t="s">
        <v>1417</v>
      </c>
      <c r="B127" t="s">
        <v>1049</v>
      </c>
      <c r="C127" t="s">
        <v>1418</v>
      </c>
      <c r="D127" t="s">
        <v>2208</v>
      </c>
      <c r="E127" t="s">
        <v>29</v>
      </c>
      <c r="F127">
        <v>9</v>
      </c>
      <c r="G127" t="s">
        <v>1048</v>
      </c>
      <c r="H127" t="s">
        <v>26622</v>
      </c>
    </row>
    <row r="128" spans="1:8" x14ac:dyDescent="0.25">
      <c r="A128" t="s">
        <v>1419</v>
      </c>
      <c r="B128" t="s">
        <v>1049</v>
      </c>
      <c r="C128" t="s">
        <v>1420</v>
      </c>
      <c r="D128" t="s">
        <v>2229</v>
      </c>
      <c r="E128" t="s">
        <v>64</v>
      </c>
      <c r="F128">
        <v>9</v>
      </c>
      <c r="G128" t="s">
        <v>1048</v>
      </c>
      <c r="H128" t="s">
        <v>26622</v>
      </c>
    </row>
    <row r="129" spans="1:8" x14ac:dyDescent="0.25">
      <c r="A129" t="s">
        <v>1421</v>
      </c>
      <c r="B129" t="s">
        <v>1049</v>
      </c>
      <c r="C129" t="s">
        <v>1422</v>
      </c>
      <c r="D129" t="s">
        <v>72</v>
      </c>
      <c r="E129" t="s">
        <v>64</v>
      </c>
      <c r="F129">
        <v>9</v>
      </c>
      <c r="G129" t="s">
        <v>1048</v>
      </c>
      <c r="H129" t="s">
        <v>26622</v>
      </c>
    </row>
    <row r="130" spans="1:8" x14ac:dyDescent="0.25">
      <c r="A130" t="s">
        <v>1423</v>
      </c>
      <c r="B130" t="s">
        <v>1049</v>
      </c>
      <c r="C130" t="s">
        <v>1424</v>
      </c>
      <c r="D130" t="s">
        <v>70</v>
      </c>
      <c r="E130" t="s">
        <v>102</v>
      </c>
      <c r="F130">
        <v>9</v>
      </c>
      <c r="G130" t="s">
        <v>1048</v>
      </c>
      <c r="H130" t="s">
        <v>26622</v>
      </c>
    </row>
    <row r="131" spans="1:8" x14ac:dyDescent="0.25">
      <c r="A131" t="s">
        <v>1425</v>
      </c>
      <c r="B131" t="s">
        <v>1049</v>
      </c>
      <c r="C131" t="s">
        <v>1426</v>
      </c>
      <c r="D131" t="s">
        <v>2322</v>
      </c>
      <c r="E131" t="s">
        <v>64</v>
      </c>
      <c r="F131">
        <v>9</v>
      </c>
      <c r="G131" t="s">
        <v>1048</v>
      </c>
      <c r="H131" t="s">
        <v>26622</v>
      </c>
    </row>
    <row r="132" spans="1:8" x14ac:dyDescent="0.25">
      <c r="A132" t="s">
        <v>1427</v>
      </c>
      <c r="B132" t="s">
        <v>1049</v>
      </c>
      <c r="C132" t="s">
        <v>1428</v>
      </c>
      <c r="D132" t="s">
        <v>28</v>
      </c>
      <c r="E132" t="s">
        <v>102</v>
      </c>
      <c r="F132">
        <v>9</v>
      </c>
      <c r="G132" t="s">
        <v>1048</v>
      </c>
      <c r="H132" t="s">
        <v>26622</v>
      </c>
    </row>
    <row r="133" spans="1:8" x14ac:dyDescent="0.25">
      <c r="A133" t="s">
        <v>1429</v>
      </c>
      <c r="B133" t="s">
        <v>1049</v>
      </c>
      <c r="C133" t="s">
        <v>1430</v>
      </c>
      <c r="D133" t="s">
        <v>2322</v>
      </c>
      <c r="E133" t="s">
        <v>102</v>
      </c>
      <c r="F133">
        <v>9</v>
      </c>
      <c r="G133" t="s">
        <v>1048</v>
      </c>
      <c r="H133" t="s">
        <v>26622</v>
      </c>
    </row>
    <row r="134" spans="1:8" x14ac:dyDescent="0.25">
      <c r="A134" t="s">
        <v>1431</v>
      </c>
      <c r="B134" t="s">
        <v>1049</v>
      </c>
      <c r="C134" t="s">
        <v>1432</v>
      </c>
      <c r="D134" t="s">
        <v>2229</v>
      </c>
      <c r="E134" t="s">
        <v>102</v>
      </c>
      <c r="F134">
        <v>9</v>
      </c>
      <c r="G134" t="s">
        <v>1048</v>
      </c>
      <c r="H134" t="s">
        <v>26622</v>
      </c>
    </row>
    <row r="135" spans="1:8" x14ac:dyDescent="0.25">
      <c r="A135" t="s">
        <v>1433</v>
      </c>
      <c r="B135" t="s">
        <v>1049</v>
      </c>
      <c r="C135" t="s">
        <v>1434</v>
      </c>
      <c r="D135" t="s">
        <v>2231</v>
      </c>
      <c r="E135" t="s">
        <v>102</v>
      </c>
      <c r="F135">
        <v>9</v>
      </c>
      <c r="G135" t="s">
        <v>1048</v>
      </c>
      <c r="H135" t="s">
        <v>26622</v>
      </c>
    </row>
    <row r="136" spans="1:8" x14ac:dyDescent="0.25">
      <c r="A136" t="s">
        <v>1435</v>
      </c>
      <c r="B136" t="s">
        <v>1049</v>
      </c>
      <c r="C136" t="s">
        <v>1436</v>
      </c>
      <c r="D136" t="s">
        <v>2322</v>
      </c>
      <c r="E136" t="s">
        <v>102</v>
      </c>
      <c r="F136">
        <v>9</v>
      </c>
      <c r="G136" t="s">
        <v>1048</v>
      </c>
      <c r="H136" t="s">
        <v>26622</v>
      </c>
    </row>
    <row r="137" spans="1:8" x14ac:dyDescent="0.25">
      <c r="A137" t="s">
        <v>1437</v>
      </c>
      <c r="B137" t="s">
        <v>1049</v>
      </c>
      <c r="C137" t="s">
        <v>1438</v>
      </c>
      <c r="D137" t="s">
        <v>54</v>
      </c>
      <c r="E137" t="s">
        <v>102</v>
      </c>
      <c r="F137">
        <v>9</v>
      </c>
      <c r="G137" t="s">
        <v>1048</v>
      </c>
      <c r="H137" t="s">
        <v>19</v>
      </c>
    </row>
    <row r="138" spans="1:8" x14ac:dyDescent="0.25">
      <c r="A138" t="s">
        <v>1439</v>
      </c>
      <c r="B138" t="s">
        <v>1049</v>
      </c>
      <c r="C138" t="s">
        <v>1440</v>
      </c>
      <c r="D138" t="s">
        <v>2268</v>
      </c>
      <c r="E138" t="s">
        <v>102</v>
      </c>
      <c r="F138">
        <v>9</v>
      </c>
      <c r="G138" t="s">
        <v>1048</v>
      </c>
      <c r="H138" t="s">
        <v>19</v>
      </c>
    </row>
    <row r="139" spans="1:8" x14ac:dyDescent="0.25">
      <c r="A139" t="s">
        <v>1441</v>
      </c>
      <c r="B139" t="s">
        <v>1049</v>
      </c>
      <c r="C139" t="s">
        <v>1442</v>
      </c>
      <c r="D139" t="s">
        <v>34</v>
      </c>
      <c r="E139" t="s">
        <v>126</v>
      </c>
      <c r="F139">
        <v>9</v>
      </c>
      <c r="G139" t="s">
        <v>1048</v>
      </c>
      <c r="H139" t="s">
        <v>19</v>
      </c>
    </row>
    <row r="140" spans="1:8" x14ac:dyDescent="0.25">
      <c r="A140" t="s">
        <v>1443</v>
      </c>
      <c r="B140" t="s">
        <v>1049</v>
      </c>
      <c r="C140" t="s">
        <v>1444</v>
      </c>
      <c r="D140" t="s">
        <v>2248</v>
      </c>
      <c r="E140" t="s">
        <v>126</v>
      </c>
      <c r="F140">
        <v>9</v>
      </c>
      <c r="G140" t="s">
        <v>1048</v>
      </c>
      <c r="H140" t="s">
        <v>19</v>
      </c>
    </row>
    <row r="141" spans="1:8" x14ac:dyDescent="0.25">
      <c r="A141" t="s">
        <v>1445</v>
      </c>
      <c r="B141" t="s">
        <v>1049</v>
      </c>
      <c r="C141" t="s">
        <v>1446</v>
      </c>
      <c r="D141" t="s">
        <v>2268</v>
      </c>
      <c r="E141" t="s">
        <v>102</v>
      </c>
      <c r="F141">
        <v>9</v>
      </c>
      <c r="G141" t="s">
        <v>1048</v>
      </c>
      <c r="H141" t="s">
        <v>19</v>
      </c>
    </row>
    <row r="142" spans="1:8" x14ac:dyDescent="0.25">
      <c r="A142" t="s">
        <v>1447</v>
      </c>
      <c r="B142" t="s">
        <v>1049</v>
      </c>
      <c r="C142" t="s">
        <v>1448</v>
      </c>
      <c r="D142" t="s">
        <v>68</v>
      </c>
      <c r="E142" t="s">
        <v>64</v>
      </c>
      <c r="F142">
        <v>9</v>
      </c>
      <c r="G142" t="s">
        <v>1048</v>
      </c>
      <c r="H142" t="s">
        <v>19</v>
      </c>
    </row>
    <row r="143" spans="1:8" x14ac:dyDescent="0.25">
      <c r="A143" t="s">
        <v>1148</v>
      </c>
      <c r="B143" t="s">
        <v>1049</v>
      </c>
      <c r="C143" t="s">
        <v>1149</v>
      </c>
      <c r="D143" t="s">
        <v>72</v>
      </c>
      <c r="E143" t="s">
        <v>126</v>
      </c>
      <c r="F143">
        <v>9</v>
      </c>
      <c r="G143" t="s">
        <v>1048</v>
      </c>
      <c r="H143" t="s">
        <v>19</v>
      </c>
    </row>
    <row r="144" spans="1:8" x14ac:dyDescent="0.25">
      <c r="A144" t="s">
        <v>1449</v>
      </c>
      <c r="B144" t="s">
        <v>1052</v>
      </c>
      <c r="C144" t="s">
        <v>1450</v>
      </c>
      <c r="D144" t="s">
        <v>2322</v>
      </c>
      <c r="E144" t="s">
        <v>126</v>
      </c>
      <c r="F144">
        <v>6</v>
      </c>
      <c r="G144" t="s">
        <v>1051</v>
      </c>
      <c r="H144" t="s">
        <v>26622</v>
      </c>
    </row>
    <row r="145" spans="1:8" x14ac:dyDescent="0.25">
      <c r="A145" t="s">
        <v>1451</v>
      </c>
      <c r="B145" t="s">
        <v>1052</v>
      </c>
      <c r="C145" t="s">
        <v>1452</v>
      </c>
      <c r="D145" t="s">
        <v>68</v>
      </c>
      <c r="E145" t="s">
        <v>29</v>
      </c>
      <c r="F145">
        <v>6</v>
      </c>
      <c r="G145" t="s">
        <v>1051</v>
      </c>
      <c r="H145" t="s">
        <v>26622</v>
      </c>
    </row>
    <row r="146" spans="1:8" x14ac:dyDescent="0.25">
      <c r="A146" t="s">
        <v>1455</v>
      </c>
      <c r="B146" t="s">
        <v>1052</v>
      </c>
      <c r="C146" t="s">
        <v>1456</v>
      </c>
      <c r="D146" t="s">
        <v>92</v>
      </c>
      <c r="E146" t="s">
        <v>64</v>
      </c>
      <c r="F146">
        <v>6</v>
      </c>
      <c r="G146" t="s">
        <v>1051</v>
      </c>
      <c r="H146" t="s">
        <v>26622</v>
      </c>
    </row>
    <row r="147" spans="1:8" x14ac:dyDescent="0.25">
      <c r="A147" t="s">
        <v>1459</v>
      </c>
      <c r="B147" t="s">
        <v>1052</v>
      </c>
      <c r="C147" t="s">
        <v>1460</v>
      </c>
      <c r="D147" t="s">
        <v>2208</v>
      </c>
      <c r="E147" t="s">
        <v>126</v>
      </c>
      <c r="F147">
        <v>6</v>
      </c>
      <c r="G147" t="s">
        <v>1051</v>
      </c>
      <c r="H147" t="s">
        <v>26622</v>
      </c>
    </row>
    <row r="148" spans="1:8" x14ac:dyDescent="0.25">
      <c r="A148" t="s">
        <v>1461</v>
      </c>
      <c r="B148" t="s">
        <v>1052</v>
      </c>
      <c r="C148" t="s">
        <v>1462</v>
      </c>
      <c r="D148" t="s">
        <v>28</v>
      </c>
      <c r="E148" t="s">
        <v>102</v>
      </c>
      <c r="F148">
        <v>6</v>
      </c>
      <c r="G148" t="s">
        <v>1051</v>
      </c>
      <c r="H148" t="s">
        <v>26622</v>
      </c>
    </row>
    <row r="149" spans="1:8" x14ac:dyDescent="0.25">
      <c r="A149" t="s">
        <v>1463</v>
      </c>
      <c r="B149" t="s">
        <v>1052</v>
      </c>
      <c r="C149" t="s">
        <v>336</v>
      </c>
      <c r="D149" t="s">
        <v>2311</v>
      </c>
      <c r="E149" t="s">
        <v>126</v>
      </c>
      <c r="F149">
        <v>6</v>
      </c>
      <c r="G149" t="s">
        <v>1051</v>
      </c>
      <c r="H149" t="s">
        <v>26622</v>
      </c>
    </row>
    <row r="150" spans="1:8" x14ac:dyDescent="0.25">
      <c r="A150" t="s">
        <v>1464</v>
      </c>
      <c r="B150" t="s">
        <v>1052</v>
      </c>
      <c r="C150" t="s">
        <v>1465</v>
      </c>
      <c r="D150" t="s">
        <v>2210</v>
      </c>
      <c r="E150" t="s">
        <v>64</v>
      </c>
      <c r="F150">
        <v>6</v>
      </c>
      <c r="G150" t="s">
        <v>1051</v>
      </c>
      <c r="H150" t="s">
        <v>26622</v>
      </c>
    </row>
    <row r="151" spans="1:8" x14ac:dyDescent="0.25">
      <c r="A151" t="s">
        <v>1466</v>
      </c>
      <c r="B151" t="s">
        <v>1052</v>
      </c>
      <c r="C151" t="s">
        <v>1467</v>
      </c>
      <c r="D151" t="s">
        <v>2244</v>
      </c>
      <c r="E151" t="s">
        <v>102</v>
      </c>
      <c r="F151">
        <v>6</v>
      </c>
      <c r="G151" t="s">
        <v>1051</v>
      </c>
      <c r="H151" t="s">
        <v>26622</v>
      </c>
    </row>
    <row r="152" spans="1:8" x14ac:dyDescent="0.25">
      <c r="A152" t="s">
        <v>1468</v>
      </c>
      <c r="B152" t="s">
        <v>1052</v>
      </c>
      <c r="C152" t="s">
        <v>1469</v>
      </c>
      <c r="D152" t="s">
        <v>94</v>
      </c>
      <c r="E152" t="s">
        <v>102</v>
      </c>
      <c r="F152">
        <v>6</v>
      </c>
      <c r="G152" t="s">
        <v>1051</v>
      </c>
      <c r="H152" t="s">
        <v>26622</v>
      </c>
    </row>
    <row r="153" spans="1:8" x14ac:dyDescent="0.25">
      <c r="A153" t="s">
        <v>1470</v>
      </c>
      <c r="B153" t="s">
        <v>1052</v>
      </c>
      <c r="C153" t="s">
        <v>1471</v>
      </c>
      <c r="D153" t="s">
        <v>2236</v>
      </c>
      <c r="E153" t="s">
        <v>64</v>
      </c>
      <c r="F153">
        <v>6</v>
      </c>
      <c r="G153" t="s">
        <v>1051</v>
      </c>
      <c r="H153" t="s">
        <v>26622</v>
      </c>
    </row>
    <row r="154" spans="1:8" x14ac:dyDescent="0.25">
      <c r="A154" t="s">
        <v>1472</v>
      </c>
      <c r="B154" t="s">
        <v>1052</v>
      </c>
      <c r="C154" t="s">
        <v>1473</v>
      </c>
      <c r="D154" t="s">
        <v>2278</v>
      </c>
      <c r="E154" t="s">
        <v>102</v>
      </c>
      <c r="F154">
        <v>6</v>
      </c>
      <c r="G154" t="s">
        <v>1051</v>
      </c>
      <c r="H154" t="s">
        <v>26622</v>
      </c>
    </row>
    <row r="155" spans="1:8" x14ac:dyDescent="0.25">
      <c r="A155" t="s">
        <v>1474</v>
      </c>
      <c r="B155" t="s">
        <v>1052</v>
      </c>
      <c r="C155" t="s">
        <v>1475</v>
      </c>
      <c r="D155" t="s">
        <v>34</v>
      </c>
      <c r="E155" t="s">
        <v>102</v>
      </c>
      <c r="F155">
        <v>6</v>
      </c>
      <c r="G155" t="s">
        <v>1051</v>
      </c>
      <c r="H155" t="s">
        <v>26622</v>
      </c>
    </row>
    <row r="156" spans="1:8" x14ac:dyDescent="0.25">
      <c r="A156" t="s">
        <v>1476</v>
      </c>
      <c r="B156" t="s">
        <v>1052</v>
      </c>
      <c r="C156" t="s">
        <v>232</v>
      </c>
      <c r="D156" t="s">
        <v>2278</v>
      </c>
      <c r="E156" t="s">
        <v>29</v>
      </c>
      <c r="F156">
        <v>6</v>
      </c>
      <c r="G156" t="s">
        <v>1051</v>
      </c>
      <c r="H156" t="s">
        <v>26622</v>
      </c>
    </row>
    <row r="157" spans="1:8" x14ac:dyDescent="0.25">
      <c r="A157" t="s">
        <v>1477</v>
      </c>
      <c r="B157" t="s">
        <v>1052</v>
      </c>
      <c r="C157" t="s">
        <v>1478</v>
      </c>
      <c r="D157" t="s">
        <v>2251</v>
      </c>
      <c r="E157" t="s">
        <v>64</v>
      </c>
      <c r="F157">
        <v>6</v>
      </c>
      <c r="G157" t="s">
        <v>1051</v>
      </c>
      <c r="H157" t="s">
        <v>26622</v>
      </c>
    </row>
    <row r="158" spans="1:8" x14ac:dyDescent="0.25">
      <c r="A158" t="s">
        <v>1479</v>
      </c>
      <c r="B158" t="s">
        <v>1052</v>
      </c>
      <c r="C158" t="s">
        <v>1480</v>
      </c>
      <c r="D158" t="s">
        <v>92</v>
      </c>
      <c r="E158" t="s">
        <v>64</v>
      </c>
      <c r="F158">
        <v>6</v>
      </c>
      <c r="G158" t="s">
        <v>1051</v>
      </c>
      <c r="H158" t="s">
        <v>26622</v>
      </c>
    </row>
    <row r="159" spans="1:8" x14ac:dyDescent="0.25">
      <c r="A159" t="s">
        <v>1481</v>
      </c>
      <c r="B159" t="s">
        <v>1052</v>
      </c>
      <c r="C159" t="s">
        <v>1482</v>
      </c>
      <c r="D159" t="s">
        <v>2209</v>
      </c>
      <c r="E159" t="s">
        <v>64</v>
      </c>
      <c r="F159">
        <v>6</v>
      </c>
      <c r="G159" t="s">
        <v>1051</v>
      </c>
      <c r="H159" t="s">
        <v>19</v>
      </c>
    </row>
    <row r="160" spans="1:8" x14ac:dyDescent="0.25">
      <c r="A160" t="s">
        <v>1483</v>
      </c>
      <c r="B160" t="s">
        <v>1052</v>
      </c>
      <c r="C160" t="s">
        <v>1484</v>
      </c>
      <c r="D160" t="s">
        <v>2311</v>
      </c>
      <c r="E160" t="s">
        <v>126</v>
      </c>
      <c r="F160">
        <v>6</v>
      </c>
      <c r="G160" t="s">
        <v>1051</v>
      </c>
      <c r="H160" t="s">
        <v>19</v>
      </c>
    </row>
    <row r="161" spans="1:8" x14ac:dyDescent="0.25">
      <c r="A161" t="s">
        <v>1485</v>
      </c>
      <c r="B161" t="s">
        <v>1052</v>
      </c>
      <c r="C161" t="s">
        <v>1486</v>
      </c>
      <c r="D161" t="s">
        <v>2236</v>
      </c>
      <c r="E161" t="s">
        <v>102</v>
      </c>
      <c r="F161">
        <v>6</v>
      </c>
      <c r="G161" t="s">
        <v>1051</v>
      </c>
      <c r="H161" t="s">
        <v>19</v>
      </c>
    </row>
    <row r="162" spans="1:8" x14ac:dyDescent="0.25">
      <c r="A162" t="s">
        <v>1487</v>
      </c>
      <c r="B162" t="s">
        <v>1052</v>
      </c>
      <c r="C162" t="s">
        <v>1488</v>
      </c>
      <c r="D162" t="s">
        <v>54</v>
      </c>
      <c r="E162" t="s">
        <v>102</v>
      </c>
      <c r="F162">
        <v>6</v>
      </c>
      <c r="G162" t="s">
        <v>1051</v>
      </c>
      <c r="H162" t="s">
        <v>19</v>
      </c>
    </row>
    <row r="163" spans="1:8" x14ac:dyDescent="0.25">
      <c r="A163" t="s">
        <v>1489</v>
      </c>
      <c r="B163" t="s">
        <v>1052</v>
      </c>
      <c r="C163" t="s">
        <v>1490</v>
      </c>
      <c r="D163" t="s">
        <v>94</v>
      </c>
      <c r="E163" t="s">
        <v>102</v>
      </c>
      <c r="F163">
        <v>6</v>
      </c>
      <c r="G163" t="s">
        <v>1051</v>
      </c>
      <c r="H163" t="s">
        <v>19</v>
      </c>
    </row>
    <row r="164" spans="1:8" x14ac:dyDescent="0.25">
      <c r="A164" t="s">
        <v>1491</v>
      </c>
      <c r="B164" t="s">
        <v>1062</v>
      </c>
      <c r="C164" t="s">
        <v>1492</v>
      </c>
      <c r="D164" t="s">
        <v>2246</v>
      </c>
      <c r="E164" t="s">
        <v>102</v>
      </c>
      <c r="F164">
        <v>7</v>
      </c>
      <c r="H164" t="s">
        <v>26622</v>
      </c>
    </row>
    <row r="165" spans="1:8" x14ac:dyDescent="0.25">
      <c r="A165" t="s">
        <v>1493</v>
      </c>
      <c r="B165" t="s">
        <v>1062</v>
      </c>
      <c r="C165" t="s">
        <v>1494</v>
      </c>
      <c r="D165" t="s">
        <v>2219</v>
      </c>
      <c r="E165" t="s">
        <v>29</v>
      </c>
      <c r="F165">
        <v>7</v>
      </c>
      <c r="H165" t="s">
        <v>26622</v>
      </c>
    </row>
    <row r="166" spans="1:8" x14ac:dyDescent="0.25">
      <c r="A166" t="s">
        <v>1495</v>
      </c>
      <c r="B166" t="s">
        <v>1062</v>
      </c>
      <c r="C166" t="s">
        <v>1496</v>
      </c>
      <c r="D166" t="s">
        <v>2241</v>
      </c>
      <c r="E166" t="s">
        <v>29</v>
      </c>
      <c r="F166">
        <v>7</v>
      </c>
      <c r="H166" t="s">
        <v>26622</v>
      </c>
    </row>
    <row r="167" spans="1:8" x14ac:dyDescent="0.25">
      <c r="A167" t="s">
        <v>1497</v>
      </c>
      <c r="B167" t="s">
        <v>1062</v>
      </c>
      <c r="C167" t="s">
        <v>1498</v>
      </c>
      <c r="D167" t="s">
        <v>2241</v>
      </c>
      <c r="E167" t="s">
        <v>102</v>
      </c>
      <c r="F167">
        <v>7</v>
      </c>
      <c r="H167" t="s">
        <v>26622</v>
      </c>
    </row>
    <row r="168" spans="1:8" x14ac:dyDescent="0.25">
      <c r="A168" t="s">
        <v>1502</v>
      </c>
      <c r="B168" t="s">
        <v>1062</v>
      </c>
      <c r="C168" t="s">
        <v>1503</v>
      </c>
      <c r="D168" t="s">
        <v>2236</v>
      </c>
      <c r="E168" t="s">
        <v>102</v>
      </c>
      <c r="F168">
        <v>7</v>
      </c>
      <c r="H168" t="s">
        <v>26622</v>
      </c>
    </row>
    <row r="169" spans="1:8" x14ac:dyDescent="0.25">
      <c r="A169" t="s">
        <v>1504</v>
      </c>
      <c r="B169" t="s">
        <v>1062</v>
      </c>
      <c r="C169" t="s">
        <v>80</v>
      </c>
      <c r="D169" t="s">
        <v>2228</v>
      </c>
      <c r="E169" t="s">
        <v>29</v>
      </c>
      <c r="F169">
        <v>7</v>
      </c>
      <c r="H169" t="s">
        <v>26622</v>
      </c>
    </row>
    <row r="170" spans="1:8" x14ac:dyDescent="0.25">
      <c r="A170" t="s">
        <v>1505</v>
      </c>
      <c r="B170" t="s">
        <v>1062</v>
      </c>
      <c r="C170" t="s">
        <v>1506</v>
      </c>
      <c r="D170" t="s">
        <v>34</v>
      </c>
      <c r="E170" t="s">
        <v>102</v>
      </c>
      <c r="F170">
        <v>7</v>
      </c>
      <c r="H170" t="s">
        <v>26622</v>
      </c>
    </row>
    <row r="171" spans="1:8" x14ac:dyDescent="0.25">
      <c r="A171" t="s">
        <v>1507</v>
      </c>
      <c r="B171" t="s">
        <v>1062</v>
      </c>
      <c r="C171" t="s">
        <v>239</v>
      </c>
      <c r="D171" t="s">
        <v>68</v>
      </c>
      <c r="E171" t="s">
        <v>126</v>
      </c>
      <c r="F171">
        <v>7</v>
      </c>
      <c r="H171" t="s">
        <v>26622</v>
      </c>
    </row>
    <row r="172" spans="1:8" x14ac:dyDescent="0.25">
      <c r="A172" t="s">
        <v>1508</v>
      </c>
      <c r="B172" t="s">
        <v>1062</v>
      </c>
      <c r="C172" t="s">
        <v>780</v>
      </c>
      <c r="D172" t="s">
        <v>34</v>
      </c>
      <c r="E172" t="s">
        <v>126</v>
      </c>
      <c r="F172">
        <v>7</v>
      </c>
      <c r="H172" t="s">
        <v>26622</v>
      </c>
    </row>
    <row r="173" spans="1:8" x14ac:dyDescent="0.25">
      <c r="A173" t="s">
        <v>1509</v>
      </c>
      <c r="B173" t="s">
        <v>1062</v>
      </c>
      <c r="C173" t="s">
        <v>1510</v>
      </c>
      <c r="D173" t="s">
        <v>2213</v>
      </c>
      <c r="E173" t="s">
        <v>102</v>
      </c>
      <c r="F173">
        <v>7</v>
      </c>
      <c r="H173" t="s">
        <v>26622</v>
      </c>
    </row>
    <row r="174" spans="1:8" x14ac:dyDescent="0.25">
      <c r="A174" t="s">
        <v>1511</v>
      </c>
      <c r="B174" t="s">
        <v>1062</v>
      </c>
      <c r="C174" t="s">
        <v>1512</v>
      </c>
      <c r="D174" t="s">
        <v>92</v>
      </c>
      <c r="E174" t="s">
        <v>126</v>
      </c>
      <c r="F174">
        <v>7</v>
      </c>
      <c r="H174" t="s">
        <v>26622</v>
      </c>
    </row>
    <row r="175" spans="1:8" x14ac:dyDescent="0.25">
      <c r="A175" t="s">
        <v>1517</v>
      </c>
      <c r="B175" t="s">
        <v>1062</v>
      </c>
      <c r="C175" t="s">
        <v>1518</v>
      </c>
      <c r="D175" t="s">
        <v>2236</v>
      </c>
      <c r="E175" t="s">
        <v>64</v>
      </c>
      <c r="F175">
        <v>7</v>
      </c>
      <c r="H175" t="s">
        <v>26622</v>
      </c>
    </row>
    <row r="176" spans="1:8" x14ac:dyDescent="0.25">
      <c r="A176" t="s">
        <v>1519</v>
      </c>
      <c r="B176" t="s">
        <v>1062</v>
      </c>
      <c r="C176" t="s">
        <v>1520</v>
      </c>
      <c r="D176" t="s">
        <v>34</v>
      </c>
      <c r="E176" t="s">
        <v>102</v>
      </c>
      <c r="F176">
        <v>7</v>
      </c>
      <c r="H176" t="s">
        <v>26622</v>
      </c>
    </row>
    <row r="177" spans="1:8" x14ac:dyDescent="0.25">
      <c r="A177" t="s">
        <v>1521</v>
      </c>
      <c r="B177" t="s">
        <v>1062</v>
      </c>
      <c r="C177" t="s">
        <v>134</v>
      </c>
      <c r="D177" t="s">
        <v>68</v>
      </c>
      <c r="E177" t="s">
        <v>102</v>
      </c>
      <c r="F177">
        <v>7</v>
      </c>
      <c r="H177" t="s">
        <v>26622</v>
      </c>
    </row>
    <row r="178" spans="1:8" x14ac:dyDescent="0.25">
      <c r="A178" t="s">
        <v>1524</v>
      </c>
      <c r="B178" t="s">
        <v>1062</v>
      </c>
      <c r="C178" t="s">
        <v>1525</v>
      </c>
      <c r="D178" t="s">
        <v>2219</v>
      </c>
      <c r="E178" t="s">
        <v>102</v>
      </c>
      <c r="F178">
        <v>7</v>
      </c>
      <c r="H178" t="s">
        <v>26622</v>
      </c>
    </row>
    <row r="179" spans="1:8" x14ac:dyDescent="0.25">
      <c r="A179" t="s">
        <v>1526</v>
      </c>
      <c r="B179" t="s">
        <v>1062</v>
      </c>
      <c r="C179" t="s">
        <v>1527</v>
      </c>
      <c r="D179" t="s">
        <v>2210</v>
      </c>
      <c r="E179" t="s">
        <v>64</v>
      </c>
      <c r="F179">
        <v>7</v>
      </c>
      <c r="H179" t="s">
        <v>26622</v>
      </c>
    </row>
    <row r="180" spans="1:8" x14ac:dyDescent="0.25">
      <c r="A180" t="s">
        <v>1528</v>
      </c>
      <c r="B180" t="s">
        <v>1062</v>
      </c>
      <c r="C180" t="s">
        <v>1529</v>
      </c>
      <c r="D180" t="s">
        <v>2268</v>
      </c>
      <c r="E180" t="s">
        <v>29</v>
      </c>
      <c r="F180">
        <v>7</v>
      </c>
      <c r="H180" t="s">
        <v>26622</v>
      </c>
    </row>
    <row r="181" spans="1:8" x14ac:dyDescent="0.25">
      <c r="A181" t="s">
        <v>1530</v>
      </c>
      <c r="B181" t="s">
        <v>1062</v>
      </c>
      <c r="C181" t="s">
        <v>1531</v>
      </c>
      <c r="D181" t="s">
        <v>2231</v>
      </c>
      <c r="E181" t="s">
        <v>64</v>
      </c>
      <c r="F181">
        <v>7</v>
      </c>
      <c r="H181" t="s">
        <v>26622</v>
      </c>
    </row>
    <row r="182" spans="1:8" x14ac:dyDescent="0.25">
      <c r="A182" t="s">
        <v>1532</v>
      </c>
      <c r="B182" t="s">
        <v>1062</v>
      </c>
      <c r="C182" t="s">
        <v>1533</v>
      </c>
      <c r="D182" t="s">
        <v>54</v>
      </c>
      <c r="E182" t="s">
        <v>29</v>
      </c>
      <c r="F182">
        <v>7</v>
      </c>
      <c r="H182" t="s">
        <v>26622</v>
      </c>
    </row>
    <row r="183" spans="1:8" x14ac:dyDescent="0.25">
      <c r="A183" t="s">
        <v>1534</v>
      </c>
      <c r="B183" t="s">
        <v>1062</v>
      </c>
      <c r="C183" t="s">
        <v>1535</v>
      </c>
      <c r="D183" t="s">
        <v>2246</v>
      </c>
      <c r="E183" t="s">
        <v>126</v>
      </c>
      <c r="F183">
        <v>7</v>
      </c>
      <c r="H183" t="s">
        <v>26622</v>
      </c>
    </row>
    <row r="184" spans="1:8" x14ac:dyDescent="0.25">
      <c r="A184" t="s">
        <v>1536</v>
      </c>
      <c r="B184" t="s">
        <v>1062</v>
      </c>
      <c r="C184" t="s">
        <v>1537</v>
      </c>
      <c r="D184" t="s">
        <v>2219</v>
      </c>
      <c r="E184" t="s">
        <v>64</v>
      </c>
      <c r="F184">
        <v>7</v>
      </c>
      <c r="H184" t="s">
        <v>26622</v>
      </c>
    </row>
    <row r="185" spans="1:8" x14ac:dyDescent="0.25">
      <c r="A185" t="s">
        <v>1538</v>
      </c>
      <c r="B185" t="s">
        <v>1062</v>
      </c>
      <c r="C185" t="s">
        <v>1539</v>
      </c>
      <c r="D185" t="s">
        <v>2221</v>
      </c>
      <c r="E185" t="s">
        <v>102</v>
      </c>
      <c r="F185">
        <v>7</v>
      </c>
      <c r="H185" t="s">
        <v>19</v>
      </c>
    </row>
    <row r="186" spans="1:8" x14ac:dyDescent="0.25">
      <c r="A186" t="s">
        <v>1540</v>
      </c>
      <c r="B186" t="s">
        <v>1062</v>
      </c>
      <c r="C186" t="s">
        <v>1541</v>
      </c>
      <c r="D186" t="s">
        <v>2278</v>
      </c>
      <c r="E186" t="s">
        <v>64</v>
      </c>
      <c r="F186">
        <v>7</v>
      </c>
      <c r="H186" t="s">
        <v>19</v>
      </c>
    </row>
    <row r="187" spans="1:8" x14ac:dyDescent="0.25">
      <c r="A187" t="s">
        <v>1542</v>
      </c>
      <c r="B187" t="s">
        <v>1062</v>
      </c>
      <c r="C187" t="s">
        <v>1543</v>
      </c>
      <c r="D187" t="s">
        <v>2208</v>
      </c>
      <c r="E187" t="s">
        <v>64</v>
      </c>
      <c r="F187">
        <v>7</v>
      </c>
      <c r="H187" t="s">
        <v>19</v>
      </c>
    </row>
    <row r="188" spans="1:8" x14ac:dyDescent="0.25">
      <c r="A188" t="s">
        <v>1545</v>
      </c>
      <c r="B188" t="s">
        <v>1055</v>
      </c>
      <c r="C188" t="s">
        <v>1546</v>
      </c>
      <c r="D188" t="s">
        <v>2217</v>
      </c>
      <c r="E188" t="s">
        <v>64</v>
      </c>
      <c r="F188">
        <v>4</v>
      </c>
      <c r="G188" t="s">
        <v>1054</v>
      </c>
      <c r="H188" t="s">
        <v>26622</v>
      </c>
    </row>
    <row r="189" spans="1:8" x14ac:dyDescent="0.25">
      <c r="A189" t="s">
        <v>1547</v>
      </c>
      <c r="B189" t="s">
        <v>1055</v>
      </c>
      <c r="C189" t="s">
        <v>1548</v>
      </c>
      <c r="D189" t="s">
        <v>2322</v>
      </c>
      <c r="E189" t="s">
        <v>64</v>
      </c>
      <c r="F189">
        <v>4</v>
      </c>
      <c r="G189" t="s">
        <v>1054</v>
      </c>
      <c r="H189" t="s">
        <v>26622</v>
      </c>
    </row>
    <row r="190" spans="1:8" x14ac:dyDescent="0.25">
      <c r="A190" t="s">
        <v>1549</v>
      </c>
      <c r="B190" t="s">
        <v>1055</v>
      </c>
      <c r="C190" t="s">
        <v>1550</v>
      </c>
      <c r="D190" t="s">
        <v>72</v>
      </c>
      <c r="E190" t="s">
        <v>64</v>
      </c>
      <c r="F190">
        <v>4</v>
      </c>
      <c r="G190" t="s">
        <v>1054</v>
      </c>
      <c r="H190" t="s">
        <v>26622</v>
      </c>
    </row>
    <row r="191" spans="1:8" x14ac:dyDescent="0.25">
      <c r="A191" t="s">
        <v>1553</v>
      </c>
      <c r="B191" t="s">
        <v>1055</v>
      </c>
      <c r="C191" t="s">
        <v>1554</v>
      </c>
      <c r="D191" t="s">
        <v>2217</v>
      </c>
      <c r="E191" t="s">
        <v>126</v>
      </c>
      <c r="F191">
        <v>4</v>
      </c>
      <c r="G191" t="s">
        <v>1054</v>
      </c>
      <c r="H191" t="s">
        <v>26622</v>
      </c>
    </row>
    <row r="192" spans="1:8" x14ac:dyDescent="0.25">
      <c r="A192" t="s">
        <v>1555</v>
      </c>
      <c r="B192" t="s">
        <v>1055</v>
      </c>
      <c r="C192" t="s">
        <v>1556</v>
      </c>
      <c r="D192" t="s">
        <v>2217</v>
      </c>
      <c r="E192" t="s">
        <v>102</v>
      </c>
      <c r="F192">
        <v>4</v>
      </c>
      <c r="G192" t="s">
        <v>1054</v>
      </c>
      <c r="H192" t="s">
        <v>26622</v>
      </c>
    </row>
    <row r="193" spans="1:8" x14ac:dyDescent="0.25">
      <c r="A193" t="s">
        <v>1559</v>
      </c>
      <c r="B193" t="s">
        <v>1055</v>
      </c>
      <c r="C193" t="s">
        <v>1560</v>
      </c>
      <c r="D193" t="s">
        <v>34</v>
      </c>
      <c r="E193" t="s">
        <v>29</v>
      </c>
      <c r="F193">
        <v>4</v>
      </c>
      <c r="G193" t="s">
        <v>1054</v>
      </c>
      <c r="H193" t="s">
        <v>26622</v>
      </c>
    </row>
    <row r="194" spans="1:8" x14ac:dyDescent="0.25">
      <c r="A194" t="s">
        <v>1561</v>
      </c>
      <c r="B194" t="s">
        <v>1055</v>
      </c>
      <c r="C194" t="s">
        <v>1562</v>
      </c>
      <c r="D194" t="s">
        <v>2268</v>
      </c>
      <c r="E194" t="s">
        <v>64</v>
      </c>
      <c r="F194">
        <v>4</v>
      </c>
      <c r="G194" t="s">
        <v>1054</v>
      </c>
      <c r="H194" t="s">
        <v>26622</v>
      </c>
    </row>
    <row r="195" spans="1:8" x14ac:dyDescent="0.25">
      <c r="A195" t="s">
        <v>1563</v>
      </c>
      <c r="B195" t="s">
        <v>1055</v>
      </c>
      <c r="C195" t="s">
        <v>1564</v>
      </c>
      <c r="D195" t="s">
        <v>94</v>
      </c>
      <c r="E195" t="s">
        <v>102</v>
      </c>
      <c r="F195">
        <v>4</v>
      </c>
      <c r="G195" t="s">
        <v>1054</v>
      </c>
      <c r="H195" t="s">
        <v>26622</v>
      </c>
    </row>
    <row r="196" spans="1:8" x14ac:dyDescent="0.25">
      <c r="A196" t="s">
        <v>1567</v>
      </c>
      <c r="B196" t="s">
        <v>1055</v>
      </c>
      <c r="C196" t="s">
        <v>1568</v>
      </c>
      <c r="D196" t="s">
        <v>2231</v>
      </c>
      <c r="E196" t="s">
        <v>102</v>
      </c>
      <c r="F196">
        <v>4</v>
      </c>
      <c r="G196" t="s">
        <v>1054</v>
      </c>
      <c r="H196" t="s">
        <v>26622</v>
      </c>
    </row>
    <row r="197" spans="1:8" x14ac:dyDescent="0.25">
      <c r="A197" t="s">
        <v>1569</v>
      </c>
      <c r="B197" t="s">
        <v>1055</v>
      </c>
      <c r="C197" t="s">
        <v>1570</v>
      </c>
      <c r="D197" t="s">
        <v>2210</v>
      </c>
      <c r="E197" t="s">
        <v>64</v>
      </c>
      <c r="F197">
        <v>4</v>
      </c>
      <c r="G197" t="s">
        <v>1054</v>
      </c>
      <c r="H197" t="s">
        <v>26622</v>
      </c>
    </row>
    <row r="198" spans="1:8" x14ac:dyDescent="0.25">
      <c r="A198" t="s">
        <v>1571</v>
      </c>
      <c r="B198" t="s">
        <v>1055</v>
      </c>
      <c r="C198" t="s">
        <v>1572</v>
      </c>
      <c r="D198" t="s">
        <v>2209</v>
      </c>
      <c r="E198" t="s">
        <v>102</v>
      </c>
      <c r="F198">
        <v>4</v>
      </c>
      <c r="G198" t="s">
        <v>1054</v>
      </c>
      <c r="H198" t="s">
        <v>26622</v>
      </c>
    </row>
    <row r="199" spans="1:8" x14ac:dyDescent="0.25">
      <c r="A199" t="s">
        <v>1577</v>
      </c>
      <c r="B199" t="s">
        <v>1055</v>
      </c>
      <c r="C199" t="s">
        <v>1578</v>
      </c>
      <c r="D199" t="s">
        <v>2229</v>
      </c>
      <c r="E199" t="s">
        <v>102</v>
      </c>
      <c r="F199">
        <v>4</v>
      </c>
      <c r="G199" t="s">
        <v>1054</v>
      </c>
      <c r="H199" t="s">
        <v>26622</v>
      </c>
    </row>
    <row r="200" spans="1:8" x14ac:dyDescent="0.25">
      <c r="A200" t="s">
        <v>1579</v>
      </c>
      <c r="B200" t="s">
        <v>1055</v>
      </c>
      <c r="C200" t="s">
        <v>1580</v>
      </c>
      <c r="D200" t="s">
        <v>92</v>
      </c>
      <c r="E200" t="s">
        <v>102</v>
      </c>
      <c r="F200">
        <v>4</v>
      </c>
      <c r="G200" t="s">
        <v>1054</v>
      </c>
      <c r="H200" t="s">
        <v>26622</v>
      </c>
    </row>
    <row r="201" spans="1:8" x14ac:dyDescent="0.25">
      <c r="A201" t="s">
        <v>1581</v>
      </c>
      <c r="B201" t="s">
        <v>1055</v>
      </c>
      <c r="C201" t="s">
        <v>1582</v>
      </c>
      <c r="D201" t="s">
        <v>28</v>
      </c>
      <c r="E201" t="s">
        <v>64</v>
      </c>
      <c r="F201">
        <v>4</v>
      </c>
      <c r="G201" t="s">
        <v>1054</v>
      </c>
      <c r="H201" t="s">
        <v>26622</v>
      </c>
    </row>
    <row r="202" spans="1:8" x14ac:dyDescent="0.25">
      <c r="A202" t="s">
        <v>1585</v>
      </c>
      <c r="B202" t="s">
        <v>1055</v>
      </c>
      <c r="C202" t="s">
        <v>1586</v>
      </c>
      <c r="D202" t="s">
        <v>2224</v>
      </c>
      <c r="E202" t="s">
        <v>102</v>
      </c>
      <c r="F202">
        <v>4</v>
      </c>
      <c r="G202" t="s">
        <v>1054</v>
      </c>
      <c r="H202" t="s">
        <v>26622</v>
      </c>
    </row>
    <row r="203" spans="1:8" x14ac:dyDescent="0.25">
      <c r="A203" t="s">
        <v>1587</v>
      </c>
      <c r="B203" t="s">
        <v>1055</v>
      </c>
      <c r="C203" t="s">
        <v>1588</v>
      </c>
      <c r="D203" t="s">
        <v>34</v>
      </c>
      <c r="E203" t="s">
        <v>64</v>
      </c>
      <c r="F203">
        <v>4</v>
      </c>
      <c r="G203" t="s">
        <v>1054</v>
      </c>
      <c r="H203" t="s">
        <v>26622</v>
      </c>
    </row>
    <row r="204" spans="1:8" x14ac:dyDescent="0.25">
      <c r="A204" t="s">
        <v>1589</v>
      </c>
      <c r="B204" t="s">
        <v>1055</v>
      </c>
      <c r="C204" t="s">
        <v>1590</v>
      </c>
      <c r="D204" t="s">
        <v>62</v>
      </c>
      <c r="E204" t="s">
        <v>102</v>
      </c>
      <c r="F204">
        <v>4</v>
      </c>
      <c r="G204" t="s">
        <v>1054</v>
      </c>
      <c r="H204" t="s">
        <v>26622</v>
      </c>
    </row>
    <row r="205" spans="1:8" x14ac:dyDescent="0.25">
      <c r="A205" t="s">
        <v>1591</v>
      </c>
      <c r="B205" t="s">
        <v>1055</v>
      </c>
      <c r="C205" t="s">
        <v>1592</v>
      </c>
      <c r="D205" t="s">
        <v>62</v>
      </c>
      <c r="E205" t="s">
        <v>64</v>
      </c>
      <c r="F205">
        <v>4</v>
      </c>
      <c r="G205" t="s">
        <v>1054</v>
      </c>
      <c r="H205" t="s">
        <v>19</v>
      </c>
    </row>
    <row r="206" spans="1:8" x14ac:dyDescent="0.25">
      <c r="A206" t="s">
        <v>1593</v>
      </c>
      <c r="B206" t="s">
        <v>1055</v>
      </c>
      <c r="C206" t="s">
        <v>1594</v>
      </c>
      <c r="D206" t="s">
        <v>2217</v>
      </c>
      <c r="E206" t="s">
        <v>29</v>
      </c>
      <c r="F206">
        <v>4</v>
      </c>
      <c r="G206" t="s">
        <v>1054</v>
      </c>
      <c r="H206" t="s">
        <v>19</v>
      </c>
    </row>
    <row r="207" spans="1:8" x14ac:dyDescent="0.25">
      <c r="A207" t="s">
        <v>1595</v>
      </c>
      <c r="B207" t="s">
        <v>1055</v>
      </c>
      <c r="C207" t="s">
        <v>1596</v>
      </c>
      <c r="D207" t="s">
        <v>2248</v>
      </c>
      <c r="E207" t="s">
        <v>64</v>
      </c>
      <c r="F207">
        <v>4</v>
      </c>
      <c r="G207" t="s">
        <v>1054</v>
      </c>
      <c r="H207" t="s">
        <v>19</v>
      </c>
    </row>
    <row r="208" spans="1:8" x14ac:dyDescent="0.25">
      <c r="A208" t="s">
        <v>1597</v>
      </c>
      <c r="B208" t="s">
        <v>1055</v>
      </c>
      <c r="C208" t="s">
        <v>1598</v>
      </c>
      <c r="D208" t="s">
        <v>2217</v>
      </c>
      <c r="E208" t="s">
        <v>64</v>
      </c>
      <c r="F208">
        <v>4</v>
      </c>
      <c r="G208" t="s">
        <v>1054</v>
      </c>
      <c r="H208" t="s">
        <v>19</v>
      </c>
    </row>
  </sheetData>
  <phoneticPr fontId="10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9B549-20E1-4DA3-8786-6727E5F88C6B}">
  <sheetPr codeName="Sheet21"/>
  <dimension ref="B1:E19"/>
  <sheetViews>
    <sheetView workbookViewId="0">
      <selection activeCell="C5" sqref="C5"/>
    </sheetView>
  </sheetViews>
  <sheetFormatPr defaultRowHeight="15" x14ac:dyDescent="0.25"/>
  <cols>
    <col min="2" max="2" width="19.5703125" customWidth="1"/>
    <col min="3" max="3" width="16.28515625" customWidth="1"/>
    <col min="4" max="4" width="27" customWidth="1"/>
    <col min="5" max="5" width="22.85546875" customWidth="1"/>
  </cols>
  <sheetData>
    <row r="1" spans="2:5" x14ac:dyDescent="0.25">
      <c r="B1" t="s">
        <v>1608</v>
      </c>
      <c r="C1" t="s">
        <v>26623</v>
      </c>
      <c r="D1" t="s">
        <v>26624</v>
      </c>
    </row>
    <row r="2" spans="2:5" x14ac:dyDescent="0.25">
      <c r="B2" t="s">
        <v>26625</v>
      </c>
      <c r="C2" t="b">
        <v>0</v>
      </c>
      <c r="D2" t="s">
        <v>26626</v>
      </c>
    </row>
    <row r="3" spans="2:5" x14ac:dyDescent="0.25">
      <c r="B3" t="s">
        <v>26627</v>
      </c>
      <c r="C3">
        <v>2026</v>
      </c>
      <c r="D3" t="s">
        <v>26628</v>
      </c>
    </row>
    <row r="4" spans="2:5" x14ac:dyDescent="0.25">
      <c r="B4" t="s">
        <v>26629</v>
      </c>
      <c r="C4" t="b">
        <v>1</v>
      </c>
    </row>
    <row r="6" spans="2:5" x14ac:dyDescent="0.25">
      <c r="B6" t="s">
        <v>2869</v>
      </c>
      <c r="C6" t="s">
        <v>26630</v>
      </c>
      <c r="D6" t="s">
        <v>26631</v>
      </c>
      <c r="E6" t="s">
        <v>1031</v>
      </c>
    </row>
    <row r="7" spans="2:5" x14ac:dyDescent="0.25">
      <c r="B7">
        <v>2019</v>
      </c>
      <c r="C7" t="s">
        <v>26632</v>
      </c>
      <c r="D7" s="2" t="s">
        <v>26633</v>
      </c>
      <c r="E7" s="2" t="s">
        <v>26634</v>
      </c>
    </row>
    <row r="8" spans="2:5" x14ac:dyDescent="0.25">
      <c r="B8">
        <v>2020</v>
      </c>
      <c r="C8" t="s">
        <v>26632</v>
      </c>
      <c r="D8" s="2" t="s">
        <v>26635</v>
      </c>
      <c r="E8" s="2" t="s">
        <v>26636</v>
      </c>
    </row>
    <row r="9" spans="2:5" x14ac:dyDescent="0.25">
      <c r="B9">
        <v>2021</v>
      </c>
      <c r="C9" t="s">
        <v>26632</v>
      </c>
      <c r="D9" s="2" t="s">
        <v>26637</v>
      </c>
      <c r="E9" s="2" t="s">
        <v>26638</v>
      </c>
    </row>
    <row r="10" spans="2:5" x14ac:dyDescent="0.25">
      <c r="B10">
        <v>2021</v>
      </c>
      <c r="C10" t="s">
        <v>26639</v>
      </c>
      <c r="D10" s="58" t="s">
        <v>26640</v>
      </c>
      <c r="E10" s="2" t="s">
        <v>26638</v>
      </c>
    </row>
    <row r="11" spans="2:5" x14ac:dyDescent="0.25">
      <c r="B11">
        <v>2022</v>
      </c>
      <c r="C11" t="s">
        <v>26632</v>
      </c>
      <c r="D11" s="2" t="s">
        <v>26641</v>
      </c>
      <c r="E11" s="2" t="s">
        <v>26642</v>
      </c>
    </row>
    <row r="12" spans="2:5" x14ac:dyDescent="0.25">
      <c r="B12">
        <v>2022</v>
      </c>
      <c r="C12" t="s">
        <v>26639</v>
      </c>
      <c r="D12" s="2" t="s">
        <v>26643</v>
      </c>
      <c r="E12" s="2" t="s">
        <v>26642</v>
      </c>
    </row>
    <row r="13" spans="2:5" x14ac:dyDescent="0.25">
      <c r="B13">
        <v>2023</v>
      </c>
      <c r="C13" t="s">
        <v>26632</v>
      </c>
      <c r="D13" s="2" t="s">
        <v>26644</v>
      </c>
      <c r="E13" s="2" t="s">
        <v>26645</v>
      </c>
    </row>
    <row r="14" spans="2:5" x14ac:dyDescent="0.25">
      <c r="B14">
        <v>2023</v>
      </c>
      <c r="C14" t="s">
        <v>26639</v>
      </c>
      <c r="D14" s="58" t="s">
        <v>26646</v>
      </c>
      <c r="E14" s="2" t="s">
        <v>26645</v>
      </c>
    </row>
    <row r="15" spans="2:5" x14ac:dyDescent="0.25">
      <c r="B15">
        <v>2024</v>
      </c>
      <c r="C15" t="s">
        <v>26632</v>
      </c>
      <c r="D15" s="85" t="s">
        <v>26647</v>
      </c>
      <c r="E15" s="2" t="s">
        <v>26648</v>
      </c>
    </row>
    <row r="16" spans="2:5" x14ac:dyDescent="0.25">
      <c r="B16">
        <v>2024</v>
      </c>
      <c r="C16" t="s">
        <v>26639</v>
      </c>
      <c r="D16" s="2" t="s">
        <v>26649</v>
      </c>
      <c r="E16" s="2" t="s">
        <v>26648</v>
      </c>
    </row>
    <row r="17" spans="2:5" x14ac:dyDescent="0.25">
      <c r="B17">
        <v>2025</v>
      </c>
      <c r="C17" t="s">
        <v>26632</v>
      </c>
      <c r="D17" s="2" t="s">
        <v>26650</v>
      </c>
      <c r="E17" s="2" t="s">
        <v>26651</v>
      </c>
    </row>
    <row r="18" spans="2:5" x14ac:dyDescent="0.25">
      <c r="B18">
        <v>2025</v>
      </c>
      <c r="C18" t="s">
        <v>26639</v>
      </c>
      <c r="D18" s="2" t="s">
        <v>26652</v>
      </c>
      <c r="E18" s="2" t="s">
        <v>26651</v>
      </c>
    </row>
    <row r="19" spans="2:5" x14ac:dyDescent="0.25">
      <c r="B19">
        <v>2026</v>
      </c>
      <c r="C19" t="s">
        <v>26632</v>
      </c>
      <c r="D19" s="2" t="s">
        <v>26653</v>
      </c>
      <c r="E19" s="2" t="s">
        <v>26654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091F9-388A-469F-8291-64EBCF43AD11}">
  <sheetPr codeName="Sheet22"/>
  <dimension ref="A1:R209"/>
  <sheetViews>
    <sheetView workbookViewId="0">
      <selection activeCell="K147" sqref="K147"/>
    </sheetView>
  </sheetViews>
  <sheetFormatPr defaultRowHeight="15" x14ac:dyDescent="0.25"/>
  <cols>
    <col min="1" max="1" width="11.28515625" bestFit="1" customWidth="1"/>
    <col min="2" max="2" width="20.140625" bestFit="1" customWidth="1"/>
    <col min="3" max="3" width="17.5703125" bestFit="1" customWidth="1"/>
    <col min="4" max="4" width="12.85546875" bestFit="1" customWidth="1"/>
    <col min="5" max="5" width="15.140625" bestFit="1" customWidth="1"/>
    <col min="6" max="6" width="10.5703125" bestFit="1" customWidth="1"/>
    <col min="7" max="7" width="7.85546875" bestFit="1" customWidth="1"/>
    <col min="8" max="8" width="9.42578125" bestFit="1" customWidth="1"/>
    <col min="9" max="9" width="14.7109375" bestFit="1" customWidth="1"/>
    <col min="10" max="10" width="10.28515625" bestFit="1" customWidth="1"/>
    <col min="11" max="11" width="6.42578125" bestFit="1" customWidth="1"/>
    <col min="12" max="12" width="19" bestFit="1" customWidth="1"/>
    <col min="13" max="13" width="21.42578125" bestFit="1" customWidth="1"/>
    <col min="14" max="14" width="12.5703125" bestFit="1" customWidth="1"/>
    <col min="15" max="15" width="12.28515625" bestFit="1" customWidth="1"/>
    <col min="16" max="16" width="9" bestFit="1" customWidth="1"/>
    <col min="17" max="17" width="20.140625" bestFit="1" customWidth="1"/>
    <col min="18" max="19" width="8.5703125" bestFit="1" customWidth="1"/>
    <col min="20" max="20" width="19.28515625" bestFit="1" customWidth="1"/>
    <col min="21" max="21" width="9.7109375" bestFit="1" customWidth="1"/>
    <col min="22" max="22" width="12.85546875" bestFit="1" customWidth="1"/>
    <col min="23" max="23" width="19.28515625" bestFit="1" customWidth="1"/>
    <col min="24" max="24" width="9.7109375" customWidth="1"/>
    <col min="25" max="26" width="12.85546875" bestFit="1" customWidth="1"/>
  </cols>
  <sheetData>
    <row r="1" spans="1:18" x14ac:dyDescent="0.25">
      <c r="A1" t="s">
        <v>26620</v>
      </c>
      <c r="B1" t="s">
        <v>1030</v>
      </c>
      <c r="C1" t="s">
        <v>1032</v>
      </c>
      <c r="D1" t="s">
        <v>6185</v>
      </c>
      <c r="E1" t="s">
        <v>6186</v>
      </c>
      <c r="F1" t="s">
        <v>4933</v>
      </c>
      <c r="G1" t="s">
        <v>4932</v>
      </c>
      <c r="H1" t="s">
        <v>6183</v>
      </c>
      <c r="I1" t="s">
        <v>6190</v>
      </c>
      <c r="J1" t="s">
        <v>6182</v>
      </c>
      <c r="K1" t="s">
        <v>6187</v>
      </c>
      <c r="L1" t="s">
        <v>6189</v>
      </c>
      <c r="M1" t="s">
        <v>2557</v>
      </c>
      <c r="N1" t="s">
        <v>6194</v>
      </c>
      <c r="O1" t="s">
        <v>2559</v>
      </c>
      <c r="P1" t="s">
        <v>6193</v>
      </c>
      <c r="Q1" t="s">
        <v>6192</v>
      </c>
      <c r="R1" t="s">
        <v>6181</v>
      </c>
    </row>
    <row r="2" spans="1:18" x14ac:dyDescent="0.25">
      <c r="A2">
        <v>2</v>
      </c>
      <c r="B2" t="s">
        <v>1045</v>
      </c>
      <c r="C2" t="s">
        <v>1046</v>
      </c>
      <c r="D2" t="s">
        <v>6754</v>
      </c>
      <c r="E2" t="s">
        <v>7144</v>
      </c>
      <c r="F2" t="s">
        <v>126</v>
      </c>
      <c r="G2" t="s">
        <v>68</v>
      </c>
      <c r="H2" t="s">
        <v>6658</v>
      </c>
      <c r="J2">
        <v>88</v>
      </c>
      <c r="K2">
        <v>27</v>
      </c>
      <c r="L2" t="s">
        <v>126</v>
      </c>
      <c r="M2" t="s">
        <v>1111</v>
      </c>
      <c r="N2" t="s">
        <v>7146</v>
      </c>
      <c r="O2">
        <v>4</v>
      </c>
      <c r="P2" t="s">
        <v>6227</v>
      </c>
      <c r="Q2">
        <v>2</v>
      </c>
      <c r="R2" t="s">
        <v>6199</v>
      </c>
    </row>
    <row r="3" spans="1:18" x14ac:dyDescent="0.25">
      <c r="A3">
        <v>2</v>
      </c>
      <c r="B3" t="s">
        <v>1045</v>
      </c>
      <c r="C3" t="s">
        <v>1046</v>
      </c>
      <c r="D3" t="s">
        <v>10271</v>
      </c>
      <c r="E3" t="s">
        <v>10272</v>
      </c>
      <c r="F3" t="s">
        <v>29</v>
      </c>
      <c r="G3" t="s">
        <v>2217</v>
      </c>
      <c r="H3" t="s">
        <v>6647</v>
      </c>
      <c r="J3">
        <v>8</v>
      </c>
      <c r="K3">
        <v>37</v>
      </c>
      <c r="L3" t="s">
        <v>29</v>
      </c>
      <c r="M3" t="s">
        <v>57</v>
      </c>
      <c r="N3" t="s">
        <v>10274</v>
      </c>
      <c r="O3">
        <v>14</v>
      </c>
      <c r="P3" t="s">
        <v>6204</v>
      </c>
      <c r="Q3">
        <v>2</v>
      </c>
      <c r="R3" t="s">
        <v>6199</v>
      </c>
    </row>
    <row r="4" spans="1:18" x14ac:dyDescent="0.25">
      <c r="A4">
        <v>2</v>
      </c>
      <c r="B4" t="s">
        <v>1045</v>
      </c>
      <c r="C4" t="s">
        <v>1046</v>
      </c>
      <c r="D4" t="s">
        <v>6665</v>
      </c>
      <c r="E4" t="s">
        <v>14533</v>
      </c>
      <c r="F4" t="s">
        <v>102</v>
      </c>
      <c r="G4" t="s">
        <v>2224</v>
      </c>
      <c r="H4" t="s">
        <v>6410</v>
      </c>
      <c r="I4" t="s">
        <v>7628</v>
      </c>
      <c r="J4">
        <v>19</v>
      </c>
      <c r="K4">
        <v>22</v>
      </c>
      <c r="L4" t="s">
        <v>102</v>
      </c>
      <c r="M4" t="s">
        <v>1143</v>
      </c>
      <c r="N4" t="s">
        <v>14535</v>
      </c>
      <c r="O4">
        <v>0</v>
      </c>
      <c r="P4" t="s">
        <v>6227</v>
      </c>
      <c r="Q4">
        <v>5</v>
      </c>
      <c r="R4" t="s">
        <v>6231</v>
      </c>
    </row>
    <row r="5" spans="1:18" x14ac:dyDescent="0.25">
      <c r="A5">
        <v>2</v>
      </c>
      <c r="B5" t="s">
        <v>1045</v>
      </c>
      <c r="C5" t="s">
        <v>1046</v>
      </c>
      <c r="D5" t="s">
        <v>16284</v>
      </c>
      <c r="E5" t="s">
        <v>9672</v>
      </c>
      <c r="F5" t="s">
        <v>64</v>
      </c>
      <c r="G5" t="s">
        <v>2251</v>
      </c>
      <c r="H5" t="s">
        <v>6276</v>
      </c>
      <c r="J5">
        <v>4</v>
      </c>
      <c r="K5">
        <v>21</v>
      </c>
      <c r="L5" t="s">
        <v>64</v>
      </c>
      <c r="M5" t="s">
        <v>1146</v>
      </c>
      <c r="N5" t="s">
        <v>16286</v>
      </c>
      <c r="O5">
        <v>0</v>
      </c>
      <c r="P5" t="s">
        <v>6264</v>
      </c>
      <c r="Q5">
        <v>1</v>
      </c>
      <c r="R5" t="s">
        <v>6199</v>
      </c>
    </row>
    <row r="6" spans="1:18" x14ac:dyDescent="0.25">
      <c r="A6">
        <v>2</v>
      </c>
      <c r="B6" t="s">
        <v>1045</v>
      </c>
      <c r="C6" t="s">
        <v>1046</v>
      </c>
      <c r="D6" t="s">
        <v>9210</v>
      </c>
      <c r="E6" t="s">
        <v>8989</v>
      </c>
      <c r="F6" t="s">
        <v>64</v>
      </c>
      <c r="G6" t="s">
        <v>2248</v>
      </c>
      <c r="H6" t="s">
        <v>6336</v>
      </c>
      <c r="J6">
        <v>12</v>
      </c>
      <c r="K6">
        <v>25</v>
      </c>
      <c r="L6" t="s">
        <v>64</v>
      </c>
      <c r="M6" t="s">
        <v>1122</v>
      </c>
      <c r="N6" t="s">
        <v>6551</v>
      </c>
      <c r="O6">
        <v>1</v>
      </c>
      <c r="P6" t="s">
        <v>6454</v>
      </c>
      <c r="Q6">
        <v>2</v>
      </c>
      <c r="R6" t="s">
        <v>6199</v>
      </c>
    </row>
    <row r="7" spans="1:18" x14ac:dyDescent="0.25">
      <c r="A7">
        <v>2</v>
      </c>
      <c r="B7" t="s">
        <v>1045</v>
      </c>
      <c r="C7" t="s">
        <v>1046</v>
      </c>
      <c r="D7" t="s">
        <v>6665</v>
      </c>
      <c r="E7" t="s">
        <v>6217</v>
      </c>
      <c r="F7" t="s">
        <v>102</v>
      </c>
      <c r="G7" t="s">
        <v>2210</v>
      </c>
      <c r="H7" t="s">
        <v>6629</v>
      </c>
      <c r="I7" t="s">
        <v>8232</v>
      </c>
      <c r="J7">
        <v>18</v>
      </c>
      <c r="K7">
        <v>22</v>
      </c>
      <c r="L7" t="s">
        <v>102</v>
      </c>
      <c r="M7" t="s">
        <v>1140</v>
      </c>
      <c r="N7" t="s">
        <v>12638</v>
      </c>
      <c r="O7">
        <v>0</v>
      </c>
      <c r="P7" t="s">
        <v>6212</v>
      </c>
      <c r="Q7">
        <v>5</v>
      </c>
      <c r="R7" t="s">
        <v>6199</v>
      </c>
    </row>
    <row r="8" spans="1:18" x14ac:dyDescent="0.25">
      <c r="A8">
        <v>2</v>
      </c>
      <c r="B8" t="s">
        <v>1045</v>
      </c>
      <c r="C8" t="s">
        <v>1046</v>
      </c>
      <c r="D8" t="s">
        <v>12248</v>
      </c>
      <c r="E8" t="s">
        <v>7149</v>
      </c>
      <c r="F8" t="s">
        <v>126</v>
      </c>
      <c r="G8" t="s">
        <v>72</v>
      </c>
      <c r="H8" t="s">
        <v>6223</v>
      </c>
      <c r="J8">
        <v>18</v>
      </c>
      <c r="K8">
        <v>23</v>
      </c>
      <c r="L8" t="s">
        <v>126</v>
      </c>
      <c r="M8" t="s">
        <v>1128</v>
      </c>
      <c r="N8" t="s">
        <v>12250</v>
      </c>
      <c r="O8">
        <v>1</v>
      </c>
      <c r="P8" t="s">
        <v>6355</v>
      </c>
      <c r="Q8">
        <v>1</v>
      </c>
      <c r="R8" t="s">
        <v>6199</v>
      </c>
    </row>
    <row r="9" spans="1:18" x14ac:dyDescent="0.25">
      <c r="A9">
        <v>2</v>
      </c>
      <c r="B9" t="s">
        <v>1045</v>
      </c>
      <c r="C9" t="s">
        <v>1046</v>
      </c>
      <c r="D9" t="s">
        <v>6612</v>
      </c>
      <c r="E9" t="s">
        <v>6655</v>
      </c>
      <c r="F9" t="s">
        <v>29</v>
      </c>
      <c r="G9" t="s">
        <v>2246</v>
      </c>
      <c r="H9" t="s">
        <v>6462</v>
      </c>
      <c r="J9">
        <v>17</v>
      </c>
      <c r="K9">
        <v>29</v>
      </c>
      <c r="L9" t="s">
        <v>29</v>
      </c>
      <c r="M9" t="s">
        <v>1109</v>
      </c>
      <c r="N9" t="s">
        <v>8888</v>
      </c>
      <c r="O9">
        <v>7</v>
      </c>
      <c r="P9" t="s">
        <v>6355</v>
      </c>
      <c r="Q9">
        <v>1</v>
      </c>
      <c r="R9" t="s">
        <v>6199</v>
      </c>
    </row>
    <row r="10" spans="1:18" x14ac:dyDescent="0.25">
      <c r="A10">
        <v>2</v>
      </c>
      <c r="B10" t="s">
        <v>1045</v>
      </c>
      <c r="C10" t="s">
        <v>1046</v>
      </c>
      <c r="D10" t="s">
        <v>6015</v>
      </c>
      <c r="E10" t="s">
        <v>24877</v>
      </c>
      <c r="F10" t="s">
        <v>64</v>
      </c>
      <c r="G10" t="s">
        <v>2278</v>
      </c>
      <c r="H10" t="s">
        <v>6629</v>
      </c>
      <c r="I10" t="s">
        <v>8232</v>
      </c>
      <c r="J10">
        <v>26</v>
      </c>
      <c r="K10">
        <v>25</v>
      </c>
      <c r="L10" t="s">
        <v>64</v>
      </c>
      <c r="M10" t="s">
        <v>1136</v>
      </c>
      <c r="N10" t="s">
        <v>13591</v>
      </c>
      <c r="O10">
        <v>3</v>
      </c>
      <c r="P10" t="s">
        <v>6219</v>
      </c>
      <c r="Q10">
        <v>2</v>
      </c>
      <c r="R10" t="s">
        <v>6199</v>
      </c>
    </row>
    <row r="11" spans="1:18" x14ac:dyDescent="0.25">
      <c r="A11">
        <v>2</v>
      </c>
      <c r="B11" t="s">
        <v>1045</v>
      </c>
      <c r="C11" t="s">
        <v>1046</v>
      </c>
      <c r="D11" t="s">
        <v>6283</v>
      </c>
      <c r="E11" t="s">
        <v>12162</v>
      </c>
      <c r="F11" t="s">
        <v>102</v>
      </c>
      <c r="G11" t="s">
        <v>68</v>
      </c>
      <c r="H11" t="s">
        <v>7232</v>
      </c>
      <c r="I11" t="s">
        <v>7628</v>
      </c>
      <c r="J11">
        <v>1</v>
      </c>
      <c r="K11">
        <v>25</v>
      </c>
      <c r="L11" t="s">
        <v>102</v>
      </c>
      <c r="M11" t="s">
        <v>1124</v>
      </c>
      <c r="N11" t="s">
        <v>12164</v>
      </c>
      <c r="O11">
        <v>2</v>
      </c>
      <c r="P11" t="s">
        <v>6219</v>
      </c>
      <c r="Q11">
        <v>3</v>
      </c>
      <c r="R11" t="s">
        <v>6231</v>
      </c>
    </row>
    <row r="12" spans="1:18" x14ac:dyDescent="0.25">
      <c r="A12">
        <v>2</v>
      </c>
      <c r="B12" t="s">
        <v>1045</v>
      </c>
      <c r="C12" t="s">
        <v>1046</v>
      </c>
      <c r="D12" t="s">
        <v>8081</v>
      </c>
      <c r="E12" t="s">
        <v>18482</v>
      </c>
      <c r="F12" t="s">
        <v>126</v>
      </c>
      <c r="G12" t="s">
        <v>2233</v>
      </c>
      <c r="H12" t="s">
        <v>6988</v>
      </c>
      <c r="J12">
        <v>86</v>
      </c>
      <c r="K12">
        <v>26</v>
      </c>
      <c r="L12" t="s">
        <v>126</v>
      </c>
      <c r="M12" t="s">
        <v>1107</v>
      </c>
      <c r="N12" t="s">
        <v>6314</v>
      </c>
      <c r="O12">
        <v>3</v>
      </c>
      <c r="P12" t="s">
        <v>6204</v>
      </c>
      <c r="Q12">
        <v>1</v>
      </c>
      <c r="R12" t="s">
        <v>6199</v>
      </c>
    </row>
    <row r="13" spans="1:18" x14ac:dyDescent="0.25">
      <c r="A13">
        <v>2</v>
      </c>
      <c r="B13" t="s">
        <v>1045</v>
      </c>
      <c r="C13" t="s">
        <v>1046</v>
      </c>
      <c r="D13" t="s">
        <v>11907</v>
      </c>
      <c r="E13" t="s">
        <v>11670</v>
      </c>
      <c r="F13" t="s">
        <v>102</v>
      </c>
      <c r="G13" t="s">
        <v>2322</v>
      </c>
      <c r="H13" t="s">
        <v>6776</v>
      </c>
      <c r="J13">
        <v>3</v>
      </c>
      <c r="K13">
        <v>29</v>
      </c>
      <c r="L13" t="s">
        <v>102</v>
      </c>
      <c r="M13" t="s">
        <v>1414</v>
      </c>
      <c r="N13" t="s">
        <v>11909</v>
      </c>
      <c r="O13">
        <v>7</v>
      </c>
      <c r="P13" t="s">
        <v>6212</v>
      </c>
      <c r="Q13">
        <v>3</v>
      </c>
      <c r="R13" t="s">
        <v>6199</v>
      </c>
    </row>
    <row r="14" spans="1:18" x14ac:dyDescent="0.25">
      <c r="A14">
        <v>2</v>
      </c>
      <c r="B14" t="s">
        <v>1045</v>
      </c>
      <c r="C14" t="s">
        <v>1046</v>
      </c>
      <c r="D14" t="s">
        <v>19375</v>
      </c>
      <c r="E14" t="s">
        <v>19376</v>
      </c>
      <c r="F14" t="s">
        <v>102</v>
      </c>
      <c r="H14" t="s">
        <v>7944</v>
      </c>
      <c r="J14">
        <v>8</v>
      </c>
      <c r="K14">
        <v>32</v>
      </c>
      <c r="L14" t="s">
        <v>102</v>
      </c>
      <c r="M14" t="s">
        <v>141</v>
      </c>
      <c r="N14" t="s">
        <v>19378</v>
      </c>
      <c r="O14">
        <v>11</v>
      </c>
      <c r="P14" t="s">
        <v>6264</v>
      </c>
      <c r="R14" t="s">
        <v>6199</v>
      </c>
    </row>
    <row r="15" spans="1:18" x14ac:dyDescent="0.25">
      <c r="A15">
        <v>2</v>
      </c>
      <c r="B15" t="s">
        <v>1045</v>
      </c>
      <c r="C15" t="s">
        <v>1046</v>
      </c>
      <c r="D15" t="s">
        <v>19636</v>
      </c>
      <c r="E15" t="s">
        <v>7775</v>
      </c>
      <c r="F15" t="s">
        <v>64</v>
      </c>
      <c r="G15" t="s">
        <v>2241</v>
      </c>
      <c r="H15" t="s">
        <v>6776</v>
      </c>
      <c r="J15">
        <v>2</v>
      </c>
      <c r="K15">
        <v>25</v>
      </c>
      <c r="L15" t="s">
        <v>64</v>
      </c>
      <c r="M15" t="s">
        <v>1134</v>
      </c>
      <c r="N15" t="s">
        <v>19638</v>
      </c>
      <c r="O15">
        <v>3</v>
      </c>
      <c r="P15" t="s">
        <v>6346</v>
      </c>
      <c r="Q15">
        <v>2</v>
      </c>
      <c r="R15" t="s">
        <v>6199</v>
      </c>
    </row>
    <row r="16" spans="1:18" x14ac:dyDescent="0.25">
      <c r="A16">
        <v>2</v>
      </c>
      <c r="B16" t="s">
        <v>1045</v>
      </c>
      <c r="C16" t="s">
        <v>1046</v>
      </c>
      <c r="D16" t="s">
        <v>6734</v>
      </c>
      <c r="E16" t="s">
        <v>6452</v>
      </c>
      <c r="F16" t="s">
        <v>102</v>
      </c>
      <c r="G16" t="s">
        <v>2322</v>
      </c>
      <c r="H16" t="s">
        <v>6647</v>
      </c>
      <c r="J16">
        <v>7</v>
      </c>
      <c r="K16">
        <v>23</v>
      </c>
      <c r="L16" t="s">
        <v>102</v>
      </c>
      <c r="M16" t="s">
        <v>1103</v>
      </c>
      <c r="N16" t="s">
        <v>19850</v>
      </c>
      <c r="O16">
        <v>2</v>
      </c>
      <c r="P16" t="s">
        <v>6212</v>
      </c>
      <c r="Q16">
        <v>1</v>
      </c>
      <c r="R16" t="s">
        <v>6199</v>
      </c>
    </row>
    <row r="17" spans="1:18" x14ac:dyDescent="0.25">
      <c r="A17">
        <v>2</v>
      </c>
      <c r="B17" t="s">
        <v>1045</v>
      </c>
      <c r="C17" t="s">
        <v>1046</v>
      </c>
      <c r="D17" t="s">
        <v>8527</v>
      </c>
      <c r="E17" t="s">
        <v>14400</v>
      </c>
      <c r="F17" t="s">
        <v>102</v>
      </c>
      <c r="G17" t="s">
        <v>2278</v>
      </c>
      <c r="H17" t="s">
        <v>6342</v>
      </c>
      <c r="J17">
        <v>15</v>
      </c>
      <c r="K17">
        <v>23</v>
      </c>
      <c r="L17" t="s">
        <v>102</v>
      </c>
      <c r="M17" t="s">
        <v>1130</v>
      </c>
      <c r="N17" t="s">
        <v>20029</v>
      </c>
      <c r="O17">
        <v>1</v>
      </c>
      <c r="P17" t="s">
        <v>6212</v>
      </c>
      <c r="Q17">
        <v>4</v>
      </c>
      <c r="R17" t="s">
        <v>6199</v>
      </c>
    </row>
    <row r="18" spans="1:18" x14ac:dyDescent="0.25">
      <c r="A18">
        <v>2</v>
      </c>
      <c r="B18" t="s">
        <v>1045</v>
      </c>
      <c r="C18" t="s">
        <v>1046</v>
      </c>
      <c r="D18" t="s">
        <v>7696</v>
      </c>
      <c r="E18" t="s">
        <v>6715</v>
      </c>
      <c r="F18" t="s">
        <v>64</v>
      </c>
      <c r="G18" t="s">
        <v>62</v>
      </c>
      <c r="H18" t="s">
        <v>6636</v>
      </c>
      <c r="J18">
        <v>9</v>
      </c>
      <c r="K18">
        <v>25</v>
      </c>
      <c r="L18" t="s">
        <v>64</v>
      </c>
      <c r="M18" t="s">
        <v>1119</v>
      </c>
      <c r="N18" t="s">
        <v>7699</v>
      </c>
      <c r="O18">
        <v>4</v>
      </c>
      <c r="P18" t="s">
        <v>6446</v>
      </c>
      <c r="Q18">
        <v>1</v>
      </c>
      <c r="R18" t="s">
        <v>6199</v>
      </c>
    </row>
    <row r="19" spans="1:18" x14ac:dyDescent="0.25">
      <c r="A19">
        <v>2</v>
      </c>
      <c r="B19" t="s">
        <v>1045</v>
      </c>
      <c r="C19" t="s">
        <v>1046</v>
      </c>
      <c r="D19" t="s">
        <v>6770</v>
      </c>
      <c r="E19" t="s">
        <v>13333</v>
      </c>
      <c r="F19" t="s">
        <v>126</v>
      </c>
      <c r="G19" t="s">
        <v>2278</v>
      </c>
      <c r="H19" t="s">
        <v>7069</v>
      </c>
      <c r="J19">
        <v>88</v>
      </c>
      <c r="K19">
        <v>24</v>
      </c>
      <c r="L19" t="s">
        <v>126</v>
      </c>
      <c r="M19" t="s">
        <v>1101</v>
      </c>
      <c r="N19" t="s">
        <v>20692</v>
      </c>
      <c r="O19">
        <v>2</v>
      </c>
      <c r="P19" t="s">
        <v>6363</v>
      </c>
      <c r="Q19">
        <v>1</v>
      </c>
      <c r="R19" t="s">
        <v>6199</v>
      </c>
    </row>
    <row r="20" spans="1:18" x14ac:dyDescent="0.25">
      <c r="A20">
        <v>2</v>
      </c>
      <c r="B20" t="s">
        <v>1045</v>
      </c>
      <c r="C20" t="s">
        <v>1046</v>
      </c>
      <c r="D20" t="s">
        <v>8084</v>
      </c>
      <c r="E20" t="s">
        <v>10901</v>
      </c>
      <c r="F20" t="s">
        <v>102</v>
      </c>
      <c r="G20" t="s">
        <v>2219</v>
      </c>
      <c r="H20" t="s">
        <v>6232</v>
      </c>
      <c r="J20">
        <v>81</v>
      </c>
      <c r="K20">
        <v>23</v>
      </c>
      <c r="L20" t="s">
        <v>102</v>
      </c>
      <c r="M20" t="s">
        <v>1113</v>
      </c>
      <c r="N20" t="s">
        <v>21517</v>
      </c>
      <c r="O20">
        <v>1</v>
      </c>
      <c r="P20" t="s">
        <v>6227</v>
      </c>
      <c r="Q20">
        <v>2</v>
      </c>
      <c r="R20" t="s">
        <v>6199</v>
      </c>
    </row>
    <row r="21" spans="1:18" x14ac:dyDescent="0.25">
      <c r="A21">
        <v>2</v>
      </c>
      <c r="B21" t="s">
        <v>1045</v>
      </c>
      <c r="C21" t="s">
        <v>1046</v>
      </c>
      <c r="D21" t="s">
        <v>8654</v>
      </c>
      <c r="E21" t="s">
        <v>9847</v>
      </c>
      <c r="F21" t="s">
        <v>29</v>
      </c>
      <c r="G21" t="s">
        <v>2322</v>
      </c>
      <c r="H21" t="s">
        <v>6629</v>
      </c>
      <c r="J21">
        <v>16</v>
      </c>
      <c r="K21">
        <v>26</v>
      </c>
      <c r="L21" t="s">
        <v>29</v>
      </c>
      <c r="M21" t="s">
        <v>1132</v>
      </c>
      <c r="N21" t="s">
        <v>9661</v>
      </c>
      <c r="O21">
        <v>5</v>
      </c>
      <c r="P21" t="s">
        <v>6363</v>
      </c>
      <c r="Q21">
        <v>1</v>
      </c>
      <c r="R21" t="s">
        <v>6199</v>
      </c>
    </row>
    <row r="22" spans="1:18" x14ac:dyDescent="0.25">
      <c r="A22">
        <v>2</v>
      </c>
      <c r="B22" t="s">
        <v>1045</v>
      </c>
      <c r="C22" t="s">
        <v>1046</v>
      </c>
      <c r="D22" t="s">
        <v>6590</v>
      </c>
      <c r="E22" t="s">
        <v>6591</v>
      </c>
      <c r="F22" t="s">
        <v>102</v>
      </c>
      <c r="G22" t="s">
        <v>34</v>
      </c>
      <c r="H22" t="s">
        <v>6392</v>
      </c>
      <c r="J22">
        <v>9</v>
      </c>
      <c r="K22">
        <v>24</v>
      </c>
      <c r="L22" t="s">
        <v>102</v>
      </c>
      <c r="M22" t="s">
        <v>1117</v>
      </c>
      <c r="N22" t="s">
        <v>6593</v>
      </c>
      <c r="O22">
        <v>3</v>
      </c>
      <c r="P22" t="s">
        <v>6346</v>
      </c>
      <c r="Q22">
        <v>3</v>
      </c>
      <c r="R22" t="s">
        <v>6199</v>
      </c>
    </row>
    <row r="23" spans="1:18" x14ac:dyDescent="0.25">
      <c r="A23">
        <v>5</v>
      </c>
      <c r="B23" t="s">
        <v>1059</v>
      </c>
      <c r="C23" t="s">
        <v>1060</v>
      </c>
      <c r="D23" t="s">
        <v>20728</v>
      </c>
      <c r="E23" t="s">
        <v>6269</v>
      </c>
      <c r="F23" t="s">
        <v>64</v>
      </c>
      <c r="G23" t="s">
        <v>2322</v>
      </c>
      <c r="H23" t="s">
        <v>7768</v>
      </c>
      <c r="J23">
        <v>30</v>
      </c>
      <c r="K23">
        <v>24</v>
      </c>
      <c r="L23" t="s">
        <v>64</v>
      </c>
      <c r="M23" t="s">
        <v>1192</v>
      </c>
      <c r="N23" t="s">
        <v>20730</v>
      </c>
      <c r="O23">
        <v>0</v>
      </c>
      <c r="P23" t="s">
        <v>6446</v>
      </c>
      <c r="Q23">
        <v>3</v>
      </c>
      <c r="R23" t="s">
        <v>6199</v>
      </c>
    </row>
    <row r="24" spans="1:18" x14ac:dyDescent="0.25">
      <c r="A24">
        <v>5</v>
      </c>
      <c r="B24" t="s">
        <v>1059</v>
      </c>
      <c r="C24" t="s">
        <v>1060</v>
      </c>
      <c r="D24" t="s">
        <v>8355</v>
      </c>
      <c r="E24" t="s">
        <v>17499</v>
      </c>
      <c r="F24" t="s">
        <v>102</v>
      </c>
      <c r="G24" t="s">
        <v>92</v>
      </c>
      <c r="H24" t="s">
        <v>7860</v>
      </c>
      <c r="J24">
        <v>17</v>
      </c>
      <c r="K24">
        <v>28</v>
      </c>
      <c r="L24" t="s">
        <v>102</v>
      </c>
      <c r="M24" t="s">
        <v>1157</v>
      </c>
      <c r="N24" t="s">
        <v>17501</v>
      </c>
      <c r="O24">
        <v>6</v>
      </c>
      <c r="P24" t="s">
        <v>6346</v>
      </c>
      <c r="Q24">
        <v>2</v>
      </c>
      <c r="R24" t="s">
        <v>6199</v>
      </c>
    </row>
    <row r="25" spans="1:18" x14ac:dyDescent="0.25">
      <c r="A25">
        <v>5</v>
      </c>
      <c r="B25" t="s">
        <v>1059</v>
      </c>
      <c r="C25" t="s">
        <v>1060</v>
      </c>
      <c r="D25" t="s">
        <v>20659</v>
      </c>
      <c r="E25" t="s">
        <v>20660</v>
      </c>
      <c r="F25" t="s">
        <v>64</v>
      </c>
      <c r="G25" t="s">
        <v>2311</v>
      </c>
      <c r="H25" t="s">
        <v>6232</v>
      </c>
      <c r="J25">
        <v>8</v>
      </c>
      <c r="K25">
        <v>23</v>
      </c>
      <c r="L25" t="s">
        <v>64</v>
      </c>
      <c r="M25" t="s">
        <v>1186</v>
      </c>
      <c r="N25" t="s">
        <v>20662</v>
      </c>
      <c r="O25">
        <v>3</v>
      </c>
      <c r="P25" t="s">
        <v>6346</v>
      </c>
      <c r="Q25">
        <v>2</v>
      </c>
      <c r="R25" t="s">
        <v>6199</v>
      </c>
    </row>
    <row r="26" spans="1:18" x14ac:dyDescent="0.25">
      <c r="A26">
        <v>5</v>
      </c>
      <c r="B26" t="s">
        <v>1059</v>
      </c>
      <c r="C26" t="s">
        <v>1060</v>
      </c>
      <c r="D26" t="s">
        <v>8331</v>
      </c>
      <c r="E26" t="s">
        <v>19383</v>
      </c>
      <c r="F26" t="s">
        <v>64</v>
      </c>
      <c r="G26" t="s">
        <v>94</v>
      </c>
      <c r="H26" t="s">
        <v>6776</v>
      </c>
      <c r="J26">
        <v>1</v>
      </c>
      <c r="K26">
        <v>27</v>
      </c>
      <c r="L26" t="s">
        <v>64</v>
      </c>
      <c r="M26" t="s">
        <v>1175</v>
      </c>
      <c r="N26" t="s">
        <v>10099</v>
      </c>
      <c r="O26">
        <v>5</v>
      </c>
      <c r="P26" t="s">
        <v>6446</v>
      </c>
      <c r="Q26">
        <v>2</v>
      </c>
      <c r="R26" t="s">
        <v>6199</v>
      </c>
    </row>
    <row r="27" spans="1:18" x14ac:dyDescent="0.25">
      <c r="A27">
        <v>5</v>
      </c>
      <c r="B27" t="s">
        <v>1059</v>
      </c>
      <c r="C27" t="s">
        <v>1060</v>
      </c>
      <c r="D27" t="s">
        <v>7462</v>
      </c>
      <c r="E27" t="s">
        <v>6957</v>
      </c>
      <c r="F27" t="s">
        <v>64</v>
      </c>
      <c r="G27" t="s">
        <v>54</v>
      </c>
      <c r="H27" t="s">
        <v>7411</v>
      </c>
      <c r="J27">
        <v>24</v>
      </c>
      <c r="K27">
        <v>22</v>
      </c>
      <c r="L27" t="s">
        <v>64</v>
      </c>
      <c r="M27" t="s">
        <v>1160</v>
      </c>
      <c r="N27" t="s">
        <v>16437</v>
      </c>
      <c r="O27">
        <v>1</v>
      </c>
      <c r="P27" t="s">
        <v>6346</v>
      </c>
      <c r="Q27">
        <v>6</v>
      </c>
      <c r="R27" t="s">
        <v>6199</v>
      </c>
    </row>
    <row r="28" spans="1:18" x14ac:dyDescent="0.25">
      <c r="A28">
        <v>5</v>
      </c>
      <c r="B28" t="s">
        <v>1059</v>
      </c>
      <c r="C28" t="s">
        <v>1060</v>
      </c>
      <c r="D28" t="s">
        <v>8084</v>
      </c>
      <c r="E28" t="s">
        <v>8085</v>
      </c>
      <c r="F28" t="s">
        <v>102</v>
      </c>
      <c r="G28" t="s">
        <v>28</v>
      </c>
      <c r="H28" t="s">
        <v>6252</v>
      </c>
      <c r="J28">
        <v>11</v>
      </c>
      <c r="K28">
        <v>26</v>
      </c>
      <c r="L28" t="s">
        <v>102</v>
      </c>
      <c r="M28" t="s">
        <v>1170</v>
      </c>
      <c r="N28" t="s">
        <v>8087</v>
      </c>
      <c r="O28">
        <v>3</v>
      </c>
      <c r="P28" t="s">
        <v>6346</v>
      </c>
      <c r="Q28">
        <v>2</v>
      </c>
      <c r="R28" t="s">
        <v>6199</v>
      </c>
    </row>
    <row r="29" spans="1:18" x14ac:dyDescent="0.25">
      <c r="A29">
        <v>5</v>
      </c>
      <c r="B29" t="s">
        <v>1059</v>
      </c>
      <c r="C29" t="s">
        <v>1060</v>
      </c>
      <c r="D29" t="s">
        <v>20830</v>
      </c>
      <c r="E29" t="s">
        <v>15498</v>
      </c>
      <c r="F29" t="s">
        <v>64</v>
      </c>
      <c r="G29" t="s">
        <v>34</v>
      </c>
      <c r="H29" t="s">
        <v>6807</v>
      </c>
      <c r="J29">
        <v>38</v>
      </c>
      <c r="K29">
        <v>28</v>
      </c>
      <c r="L29" t="s">
        <v>64</v>
      </c>
      <c r="M29" t="s">
        <v>1184</v>
      </c>
      <c r="N29" t="s">
        <v>20832</v>
      </c>
      <c r="O29">
        <v>5</v>
      </c>
      <c r="P29" t="s">
        <v>6264</v>
      </c>
      <c r="Q29">
        <v>2</v>
      </c>
      <c r="R29" t="s">
        <v>6199</v>
      </c>
    </row>
    <row r="30" spans="1:18" x14ac:dyDescent="0.25">
      <c r="A30">
        <v>5</v>
      </c>
      <c r="B30" t="s">
        <v>1059</v>
      </c>
      <c r="C30" t="s">
        <v>1060</v>
      </c>
      <c r="D30" t="s">
        <v>7645</v>
      </c>
      <c r="E30" t="s">
        <v>6338</v>
      </c>
      <c r="F30" t="s">
        <v>102</v>
      </c>
      <c r="G30" t="s">
        <v>2311</v>
      </c>
      <c r="H30" t="s">
        <v>8014</v>
      </c>
      <c r="J30">
        <v>0</v>
      </c>
      <c r="K30">
        <v>29</v>
      </c>
      <c r="L30" t="s">
        <v>102</v>
      </c>
      <c r="M30" t="s">
        <v>1179</v>
      </c>
      <c r="N30" t="s">
        <v>12918</v>
      </c>
      <c r="O30">
        <v>7</v>
      </c>
      <c r="P30" t="s">
        <v>6446</v>
      </c>
      <c r="Q30">
        <v>3</v>
      </c>
      <c r="R30" t="s">
        <v>6199</v>
      </c>
    </row>
    <row r="31" spans="1:18" x14ac:dyDescent="0.25">
      <c r="A31">
        <v>5</v>
      </c>
      <c r="B31" t="s">
        <v>1059</v>
      </c>
      <c r="C31" t="s">
        <v>1060</v>
      </c>
      <c r="D31" t="s">
        <v>14829</v>
      </c>
      <c r="E31" t="s">
        <v>14830</v>
      </c>
      <c r="F31" t="s">
        <v>29</v>
      </c>
      <c r="G31" t="s">
        <v>92</v>
      </c>
      <c r="H31" t="s">
        <v>5428</v>
      </c>
      <c r="J31">
        <v>6</v>
      </c>
      <c r="K31">
        <v>23</v>
      </c>
      <c r="L31" t="s">
        <v>29</v>
      </c>
      <c r="M31" t="s">
        <v>1168</v>
      </c>
      <c r="N31" t="s">
        <v>14832</v>
      </c>
      <c r="O31">
        <v>1</v>
      </c>
      <c r="P31" t="s">
        <v>6212</v>
      </c>
      <c r="Q31">
        <v>1</v>
      </c>
      <c r="R31" t="s">
        <v>6199</v>
      </c>
    </row>
    <row r="32" spans="1:18" x14ac:dyDescent="0.25">
      <c r="A32">
        <v>5</v>
      </c>
      <c r="B32" t="s">
        <v>1059</v>
      </c>
      <c r="C32" t="s">
        <v>1060</v>
      </c>
      <c r="D32" t="s">
        <v>20985</v>
      </c>
      <c r="E32" t="s">
        <v>20986</v>
      </c>
      <c r="F32" t="s">
        <v>64</v>
      </c>
      <c r="G32" t="s">
        <v>62</v>
      </c>
      <c r="H32" t="s">
        <v>6232</v>
      </c>
      <c r="J32">
        <v>25</v>
      </c>
      <c r="K32">
        <v>27</v>
      </c>
      <c r="L32" t="s">
        <v>64</v>
      </c>
      <c r="M32" t="s">
        <v>1163</v>
      </c>
      <c r="N32" t="s">
        <v>20988</v>
      </c>
      <c r="O32">
        <v>3</v>
      </c>
      <c r="P32" t="s">
        <v>6446</v>
      </c>
      <c r="Q32">
        <v>2</v>
      </c>
      <c r="R32" t="s">
        <v>6199</v>
      </c>
    </row>
    <row r="33" spans="1:18" x14ac:dyDescent="0.25">
      <c r="A33">
        <v>5</v>
      </c>
      <c r="B33" t="s">
        <v>1059</v>
      </c>
      <c r="C33" t="s">
        <v>1060</v>
      </c>
      <c r="D33" t="s">
        <v>6777</v>
      </c>
      <c r="E33" t="s">
        <v>18092</v>
      </c>
      <c r="F33" t="s">
        <v>29</v>
      </c>
      <c r="G33" t="s">
        <v>72</v>
      </c>
      <c r="H33" t="s">
        <v>6636</v>
      </c>
      <c r="J33">
        <v>15</v>
      </c>
      <c r="K33">
        <v>23</v>
      </c>
      <c r="L33" t="s">
        <v>29</v>
      </c>
      <c r="M33" t="s">
        <v>1196</v>
      </c>
      <c r="N33" t="s">
        <v>18094</v>
      </c>
      <c r="O33">
        <v>0</v>
      </c>
      <c r="P33" t="s">
        <v>6219</v>
      </c>
      <c r="Q33">
        <v>2</v>
      </c>
      <c r="R33" t="s">
        <v>6199</v>
      </c>
    </row>
    <row r="34" spans="1:18" x14ac:dyDescent="0.25">
      <c r="A34">
        <v>5</v>
      </c>
      <c r="B34" t="s">
        <v>1059</v>
      </c>
      <c r="C34" t="s">
        <v>1060</v>
      </c>
      <c r="D34" t="s">
        <v>8081</v>
      </c>
      <c r="E34" t="s">
        <v>25215</v>
      </c>
      <c r="F34" t="s">
        <v>126</v>
      </c>
      <c r="G34" t="s">
        <v>2219</v>
      </c>
      <c r="H34" t="s">
        <v>8501</v>
      </c>
      <c r="J34">
        <v>86</v>
      </c>
      <c r="K34">
        <v>30</v>
      </c>
      <c r="L34" t="s">
        <v>126</v>
      </c>
      <c r="M34" t="s">
        <v>411</v>
      </c>
      <c r="N34" t="s">
        <v>25217</v>
      </c>
      <c r="O34">
        <v>8</v>
      </c>
      <c r="P34" t="s">
        <v>6355</v>
      </c>
      <c r="Q34">
        <v>1</v>
      </c>
      <c r="R34" t="s">
        <v>6199</v>
      </c>
    </row>
    <row r="35" spans="1:18" x14ac:dyDescent="0.25">
      <c r="A35">
        <v>5</v>
      </c>
      <c r="B35" t="s">
        <v>1059</v>
      </c>
      <c r="C35" t="s">
        <v>1060</v>
      </c>
      <c r="D35" t="s">
        <v>10959</v>
      </c>
      <c r="E35" t="s">
        <v>6885</v>
      </c>
      <c r="F35" t="s">
        <v>102</v>
      </c>
      <c r="G35" t="s">
        <v>159</v>
      </c>
      <c r="H35" t="s">
        <v>6976</v>
      </c>
      <c r="J35">
        <v>5</v>
      </c>
      <c r="K35">
        <v>26</v>
      </c>
      <c r="L35" t="s">
        <v>102</v>
      </c>
      <c r="M35" t="s">
        <v>1165</v>
      </c>
      <c r="N35" t="s">
        <v>12590</v>
      </c>
      <c r="O35">
        <v>4</v>
      </c>
      <c r="P35" t="s">
        <v>6264</v>
      </c>
      <c r="Q35">
        <v>1</v>
      </c>
      <c r="R35" t="s">
        <v>6199</v>
      </c>
    </row>
    <row r="36" spans="1:18" x14ac:dyDescent="0.25">
      <c r="A36">
        <v>5</v>
      </c>
      <c r="B36" t="s">
        <v>1059</v>
      </c>
      <c r="C36" t="s">
        <v>1060</v>
      </c>
      <c r="D36" t="s">
        <v>17215</v>
      </c>
      <c r="E36" t="s">
        <v>23742</v>
      </c>
      <c r="F36" t="s">
        <v>126</v>
      </c>
      <c r="G36" t="s">
        <v>54</v>
      </c>
      <c r="H36" t="s">
        <v>6200</v>
      </c>
      <c r="J36">
        <v>88</v>
      </c>
      <c r="K36">
        <v>23</v>
      </c>
      <c r="L36" t="s">
        <v>126</v>
      </c>
      <c r="M36" t="s">
        <v>1194</v>
      </c>
      <c r="N36" t="s">
        <v>23744</v>
      </c>
      <c r="O36">
        <v>0</v>
      </c>
      <c r="P36" t="s">
        <v>6227</v>
      </c>
      <c r="Q36">
        <v>4</v>
      </c>
      <c r="R36" t="s">
        <v>6199</v>
      </c>
    </row>
    <row r="37" spans="1:18" x14ac:dyDescent="0.25">
      <c r="A37">
        <v>5</v>
      </c>
      <c r="B37" t="s">
        <v>1059</v>
      </c>
      <c r="C37" t="s">
        <v>1060</v>
      </c>
      <c r="D37" t="s">
        <v>6210</v>
      </c>
      <c r="E37" t="s">
        <v>12539</v>
      </c>
      <c r="F37" t="s">
        <v>126</v>
      </c>
      <c r="G37" t="s">
        <v>28</v>
      </c>
      <c r="H37" t="s">
        <v>10372</v>
      </c>
      <c r="I37" t="s">
        <v>6922</v>
      </c>
      <c r="J37">
        <v>85</v>
      </c>
      <c r="K37">
        <v>25</v>
      </c>
      <c r="L37" t="s">
        <v>126</v>
      </c>
      <c r="M37" t="s">
        <v>1190</v>
      </c>
      <c r="N37" t="s">
        <v>12541</v>
      </c>
      <c r="O37">
        <v>3</v>
      </c>
      <c r="P37" t="s">
        <v>6355</v>
      </c>
      <c r="Q37">
        <v>1</v>
      </c>
      <c r="R37" t="s">
        <v>6199</v>
      </c>
    </row>
    <row r="38" spans="1:18" x14ac:dyDescent="0.25">
      <c r="A38">
        <v>5</v>
      </c>
      <c r="B38" t="s">
        <v>1059</v>
      </c>
      <c r="C38" t="s">
        <v>1060</v>
      </c>
      <c r="D38" t="s">
        <v>7095</v>
      </c>
      <c r="E38" t="s">
        <v>9474</v>
      </c>
      <c r="F38" t="s">
        <v>64</v>
      </c>
      <c r="G38" t="s">
        <v>2209</v>
      </c>
      <c r="H38" t="s">
        <v>6462</v>
      </c>
      <c r="J38">
        <v>27</v>
      </c>
      <c r="K38">
        <v>27</v>
      </c>
      <c r="L38" t="s">
        <v>64</v>
      </c>
      <c r="M38" t="s">
        <v>1172</v>
      </c>
      <c r="N38" t="s">
        <v>12301</v>
      </c>
      <c r="O38">
        <v>4</v>
      </c>
      <c r="P38" t="s">
        <v>6346</v>
      </c>
      <c r="Q38">
        <v>2</v>
      </c>
      <c r="R38" t="s">
        <v>6199</v>
      </c>
    </row>
    <row r="39" spans="1:18" x14ac:dyDescent="0.25">
      <c r="A39">
        <v>5</v>
      </c>
      <c r="B39" t="s">
        <v>1059</v>
      </c>
      <c r="C39" t="s">
        <v>1060</v>
      </c>
      <c r="D39" t="s">
        <v>25587</v>
      </c>
      <c r="E39" t="s">
        <v>6790</v>
      </c>
      <c r="F39" t="s">
        <v>102</v>
      </c>
      <c r="G39" t="s">
        <v>94</v>
      </c>
      <c r="H39" t="s">
        <v>12560</v>
      </c>
      <c r="I39" t="s">
        <v>6922</v>
      </c>
      <c r="J39">
        <v>15</v>
      </c>
      <c r="K39">
        <v>24</v>
      </c>
      <c r="L39" t="s">
        <v>102</v>
      </c>
      <c r="M39" t="s">
        <v>1188</v>
      </c>
      <c r="N39" t="s">
        <v>24634</v>
      </c>
      <c r="O39">
        <v>1</v>
      </c>
      <c r="P39" t="s">
        <v>6313</v>
      </c>
      <c r="Q39">
        <v>7</v>
      </c>
      <c r="R39" t="s">
        <v>6199</v>
      </c>
    </row>
    <row r="40" spans="1:18" x14ac:dyDescent="0.25">
      <c r="A40">
        <v>5</v>
      </c>
      <c r="B40" t="s">
        <v>1059</v>
      </c>
      <c r="C40" t="s">
        <v>1060</v>
      </c>
      <c r="D40" t="s">
        <v>7466</v>
      </c>
      <c r="E40" t="s">
        <v>7467</v>
      </c>
      <c r="F40" t="s">
        <v>64</v>
      </c>
      <c r="G40" t="s">
        <v>54</v>
      </c>
      <c r="H40" t="s">
        <v>6807</v>
      </c>
      <c r="J40">
        <v>30</v>
      </c>
      <c r="K40">
        <v>22</v>
      </c>
      <c r="L40" t="s">
        <v>64</v>
      </c>
      <c r="M40" t="s">
        <v>1152</v>
      </c>
      <c r="N40" t="s">
        <v>7469</v>
      </c>
      <c r="O40">
        <v>2</v>
      </c>
      <c r="P40" t="s">
        <v>6346</v>
      </c>
      <c r="Q40">
        <v>5</v>
      </c>
      <c r="R40" t="s">
        <v>6199</v>
      </c>
    </row>
    <row r="41" spans="1:18" x14ac:dyDescent="0.25">
      <c r="A41">
        <v>5</v>
      </c>
      <c r="B41" t="s">
        <v>1059</v>
      </c>
      <c r="C41" t="s">
        <v>1060</v>
      </c>
      <c r="D41" t="s">
        <v>21803</v>
      </c>
      <c r="E41" t="s">
        <v>21804</v>
      </c>
      <c r="F41" t="s">
        <v>102</v>
      </c>
      <c r="G41" t="s">
        <v>70</v>
      </c>
      <c r="H41" t="s">
        <v>6837</v>
      </c>
      <c r="J41">
        <v>1</v>
      </c>
      <c r="K41">
        <v>24</v>
      </c>
      <c r="L41" t="s">
        <v>102</v>
      </c>
      <c r="M41" t="s">
        <v>1182</v>
      </c>
      <c r="N41" t="s">
        <v>21806</v>
      </c>
      <c r="O41">
        <v>3</v>
      </c>
      <c r="P41" t="s">
        <v>6212</v>
      </c>
      <c r="Q41">
        <v>2</v>
      </c>
      <c r="R41" t="s">
        <v>6199</v>
      </c>
    </row>
    <row r="42" spans="1:18" x14ac:dyDescent="0.25">
      <c r="A42">
        <v>5</v>
      </c>
      <c r="B42" t="s">
        <v>1059</v>
      </c>
      <c r="C42" t="s">
        <v>1060</v>
      </c>
      <c r="D42" t="s">
        <v>7559</v>
      </c>
      <c r="E42" t="s">
        <v>7560</v>
      </c>
      <c r="F42" t="s">
        <v>102</v>
      </c>
      <c r="G42" t="s">
        <v>2233</v>
      </c>
      <c r="H42" t="s">
        <v>6421</v>
      </c>
      <c r="J42">
        <v>10</v>
      </c>
      <c r="K42">
        <v>26</v>
      </c>
      <c r="L42" t="s">
        <v>102</v>
      </c>
      <c r="M42" t="s">
        <v>1177</v>
      </c>
      <c r="N42" t="s">
        <v>7562</v>
      </c>
      <c r="O42">
        <v>4</v>
      </c>
      <c r="P42" t="s">
        <v>6264</v>
      </c>
      <c r="Q42">
        <v>2</v>
      </c>
      <c r="R42" t="s">
        <v>6199</v>
      </c>
    </row>
    <row r="43" spans="1:18" x14ac:dyDescent="0.25">
      <c r="A43">
        <v>8</v>
      </c>
      <c r="C43" t="s">
        <v>1043</v>
      </c>
      <c r="D43" t="s">
        <v>6782</v>
      </c>
      <c r="E43" t="s">
        <v>6783</v>
      </c>
      <c r="F43" t="s">
        <v>126</v>
      </c>
      <c r="G43" t="s">
        <v>70</v>
      </c>
      <c r="H43" t="s">
        <v>6781</v>
      </c>
      <c r="J43">
        <v>86</v>
      </c>
      <c r="K43">
        <v>23</v>
      </c>
      <c r="L43" t="s">
        <v>126</v>
      </c>
      <c r="M43" t="s">
        <v>1228</v>
      </c>
      <c r="N43" t="s">
        <v>6785</v>
      </c>
      <c r="O43">
        <v>1</v>
      </c>
      <c r="P43" t="s">
        <v>6355</v>
      </c>
      <c r="Q43">
        <v>1</v>
      </c>
      <c r="R43" t="s">
        <v>6199</v>
      </c>
    </row>
    <row r="44" spans="1:18" x14ac:dyDescent="0.25">
      <c r="A44">
        <v>8</v>
      </c>
      <c r="C44" t="s">
        <v>1043</v>
      </c>
      <c r="D44" t="s">
        <v>9037</v>
      </c>
      <c r="E44" t="s">
        <v>14469</v>
      </c>
      <c r="F44" t="s">
        <v>64</v>
      </c>
      <c r="G44" t="s">
        <v>2241</v>
      </c>
      <c r="H44" t="s">
        <v>6647</v>
      </c>
      <c r="J44">
        <v>20</v>
      </c>
      <c r="K44">
        <v>29</v>
      </c>
      <c r="L44" t="s">
        <v>64</v>
      </c>
      <c r="M44" t="s">
        <v>1235</v>
      </c>
      <c r="N44" t="s">
        <v>7202</v>
      </c>
      <c r="O44">
        <v>7</v>
      </c>
      <c r="P44" t="s">
        <v>6264</v>
      </c>
      <c r="Q44">
        <v>1</v>
      </c>
      <c r="R44" t="s">
        <v>6199</v>
      </c>
    </row>
    <row r="45" spans="1:18" x14ac:dyDescent="0.25">
      <c r="A45">
        <v>8</v>
      </c>
      <c r="C45" t="s">
        <v>1043</v>
      </c>
      <c r="D45" t="s">
        <v>7330</v>
      </c>
      <c r="E45" t="s">
        <v>6361</v>
      </c>
      <c r="F45" t="s">
        <v>29</v>
      </c>
      <c r="G45" t="s">
        <v>2229</v>
      </c>
      <c r="H45" t="s">
        <v>7139</v>
      </c>
      <c r="J45">
        <v>18</v>
      </c>
      <c r="K45">
        <v>24</v>
      </c>
      <c r="L45" t="s">
        <v>29</v>
      </c>
      <c r="M45" t="s">
        <v>1198</v>
      </c>
      <c r="N45" t="s">
        <v>23459</v>
      </c>
      <c r="O45">
        <v>2</v>
      </c>
      <c r="P45" t="s">
        <v>6219</v>
      </c>
      <c r="Q45">
        <v>1</v>
      </c>
      <c r="R45" t="s">
        <v>6199</v>
      </c>
    </row>
    <row r="46" spans="1:18" x14ac:dyDescent="0.25">
      <c r="A46">
        <v>8</v>
      </c>
      <c r="C46" t="s">
        <v>1043</v>
      </c>
      <c r="D46" t="s">
        <v>8974</v>
      </c>
      <c r="E46" t="s">
        <v>21303</v>
      </c>
      <c r="F46" t="s">
        <v>102</v>
      </c>
      <c r="G46" t="s">
        <v>2224</v>
      </c>
      <c r="H46" t="s">
        <v>6807</v>
      </c>
      <c r="I46" t="s">
        <v>6922</v>
      </c>
      <c r="J46">
        <v>17</v>
      </c>
      <c r="K46">
        <v>25</v>
      </c>
      <c r="L46" t="s">
        <v>102</v>
      </c>
      <c r="M46" t="s">
        <v>1239</v>
      </c>
      <c r="N46" t="s">
        <v>10636</v>
      </c>
      <c r="O46">
        <v>2</v>
      </c>
      <c r="P46" t="s">
        <v>6204</v>
      </c>
      <c r="Q46">
        <v>4</v>
      </c>
      <c r="R46" t="s">
        <v>6199</v>
      </c>
    </row>
    <row r="47" spans="1:18" x14ac:dyDescent="0.25">
      <c r="A47">
        <v>8</v>
      </c>
      <c r="C47" t="s">
        <v>1043</v>
      </c>
      <c r="D47" t="s">
        <v>21832</v>
      </c>
      <c r="E47" t="s">
        <v>21833</v>
      </c>
      <c r="F47" t="s">
        <v>64</v>
      </c>
      <c r="G47" t="s">
        <v>2241</v>
      </c>
      <c r="H47" t="s">
        <v>6860</v>
      </c>
      <c r="J47">
        <v>32</v>
      </c>
      <c r="K47">
        <v>22</v>
      </c>
      <c r="L47" t="s">
        <v>64</v>
      </c>
      <c r="M47" t="s">
        <v>1243</v>
      </c>
      <c r="N47" t="s">
        <v>21835</v>
      </c>
      <c r="O47">
        <v>0</v>
      </c>
      <c r="P47" t="s">
        <v>6264</v>
      </c>
      <c r="Q47">
        <v>3</v>
      </c>
      <c r="R47" t="s">
        <v>6199</v>
      </c>
    </row>
    <row r="48" spans="1:18" x14ac:dyDescent="0.25">
      <c r="A48">
        <v>8</v>
      </c>
      <c r="C48" t="s">
        <v>1043</v>
      </c>
      <c r="D48" t="s">
        <v>9367</v>
      </c>
      <c r="E48" t="s">
        <v>10011</v>
      </c>
      <c r="F48" t="s">
        <v>126</v>
      </c>
      <c r="G48" t="s">
        <v>2233</v>
      </c>
      <c r="H48" t="s">
        <v>6664</v>
      </c>
      <c r="J48">
        <v>88</v>
      </c>
      <c r="K48">
        <v>29</v>
      </c>
      <c r="L48" t="s">
        <v>126</v>
      </c>
      <c r="M48" t="s">
        <v>1204</v>
      </c>
      <c r="N48" t="s">
        <v>10029</v>
      </c>
      <c r="O48">
        <v>7</v>
      </c>
      <c r="P48" t="s">
        <v>6227</v>
      </c>
      <c r="Q48">
        <v>2</v>
      </c>
      <c r="R48" t="s">
        <v>6199</v>
      </c>
    </row>
    <row r="49" spans="1:18" x14ac:dyDescent="0.25">
      <c r="A49">
        <v>8</v>
      </c>
      <c r="C49" t="s">
        <v>1043</v>
      </c>
      <c r="D49" t="s">
        <v>7800</v>
      </c>
      <c r="E49" t="s">
        <v>24485</v>
      </c>
      <c r="F49" t="s">
        <v>29</v>
      </c>
      <c r="G49" t="s">
        <v>2278</v>
      </c>
      <c r="H49" t="s">
        <v>6611</v>
      </c>
      <c r="J49">
        <v>6</v>
      </c>
      <c r="K49">
        <v>23</v>
      </c>
      <c r="L49" t="s">
        <v>29</v>
      </c>
      <c r="M49" t="s">
        <v>1212</v>
      </c>
      <c r="N49" t="s">
        <v>24487</v>
      </c>
      <c r="O49">
        <v>1</v>
      </c>
      <c r="P49" t="s">
        <v>6212</v>
      </c>
      <c r="Q49">
        <v>3</v>
      </c>
      <c r="R49" t="s">
        <v>6199</v>
      </c>
    </row>
    <row r="50" spans="1:18" x14ac:dyDescent="0.25">
      <c r="A50">
        <v>8</v>
      </c>
      <c r="C50" t="s">
        <v>1043</v>
      </c>
      <c r="D50" t="s">
        <v>6665</v>
      </c>
      <c r="E50" t="s">
        <v>22170</v>
      </c>
      <c r="F50" t="s">
        <v>102</v>
      </c>
      <c r="G50" t="s">
        <v>54</v>
      </c>
      <c r="H50" t="s">
        <v>6252</v>
      </c>
      <c r="J50">
        <v>12</v>
      </c>
      <c r="K50">
        <v>26</v>
      </c>
      <c r="L50" t="s">
        <v>102</v>
      </c>
      <c r="M50" t="s">
        <v>1200</v>
      </c>
      <c r="N50" t="s">
        <v>22172</v>
      </c>
      <c r="O50">
        <v>4</v>
      </c>
      <c r="P50" t="s">
        <v>6264</v>
      </c>
      <c r="Q50">
        <v>1</v>
      </c>
      <c r="R50" t="s">
        <v>6199</v>
      </c>
    </row>
    <row r="51" spans="1:18" x14ac:dyDescent="0.25">
      <c r="A51">
        <v>8</v>
      </c>
      <c r="C51" t="s">
        <v>1043</v>
      </c>
      <c r="D51" t="s">
        <v>7800</v>
      </c>
      <c r="E51" t="s">
        <v>10826</v>
      </c>
      <c r="F51" t="s">
        <v>102</v>
      </c>
      <c r="G51" t="s">
        <v>2210</v>
      </c>
      <c r="H51" t="s">
        <v>6260</v>
      </c>
      <c r="J51">
        <v>1</v>
      </c>
      <c r="K51">
        <v>27</v>
      </c>
      <c r="L51" t="s">
        <v>102</v>
      </c>
      <c r="M51" t="s">
        <v>1218</v>
      </c>
      <c r="N51" t="s">
        <v>10497</v>
      </c>
      <c r="O51">
        <v>4</v>
      </c>
      <c r="P51" t="s">
        <v>6219</v>
      </c>
      <c r="Q51">
        <v>4</v>
      </c>
      <c r="R51" t="s">
        <v>6199</v>
      </c>
    </row>
    <row r="52" spans="1:18" x14ac:dyDescent="0.25">
      <c r="A52">
        <v>8</v>
      </c>
      <c r="C52" t="s">
        <v>1043</v>
      </c>
      <c r="D52" t="s">
        <v>7405</v>
      </c>
      <c r="E52" t="s">
        <v>16151</v>
      </c>
      <c r="F52" t="s">
        <v>126</v>
      </c>
      <c r="G52" t="s">
        <v>2231</v>
      </c>
      <c r="H52" t="s">
        <v>6200</v>
      </c>
      <c r="J52">
        <v>88</v>
      </c>
      <c r="K52">
        <v>30</v>
      </c>
      <c r="L52" t="s">
        <v>126</v>
      </c>
      <c r="M52" t="s">
        <v>277</v>
      </c>
      <c r="N52" t="s">
        <v>16153</v>
      </c>
      <c r="O52">
        <v>8</v>
      </c>
      <c r="P52" t="s">
        <v>6363</v>
      </c>
      <c r="Q52">
        <v>1</v>
      </c>
      <c r="R52" t="s">
        <v>6199</v>
      </c>
    </row>
    <row r="53" spans="1:18" x14ac:dyDescent="0.25">
      <c r="A53">
        <v>8</v>
      </c>
      <c r="C53" t="s">
        <v>1043</v>
      </c>
      <c r="D53" t="s">
        <v>8850</v>
      </c>
      <c r="E53" t="s">
        <v>9719</v>
      </c>
      <c r="F53" t="s">
        <v>102</v>
      </c>
      <c r="G53" t="s">
        <v>2248</v>
      </c>
      <c r="H53" t="s">
        <v>6383</v>
      </c>
      <c r="J53">
        <v>11</v>
      </c>
      <c r="K53">
        <v>23</v>
      </c>
      <c r="L53" t="s">
        <v>102</v>
      </c>
      <c r="M53" t="s">
        <v>1237</v>
      </c>
      <c r="N53" t="s">
        <v>16209</v>
      </c>
      <c r="O53">
        <v>2</v>
      </c>
      <c r="P53" t="s">
        <v>6204</v>
      </c>
      <c r="Q53">
        <v>3</v>
      </c>
      <c r="R53" t="s">
        <v>6199</v>
      </c>
    </row>
    <row r="54" spans="1:18" x14ac:dyDescent="0.25">
      <c r="A54">
        <v>8</v>
      </c>
      <c r="C54" t="s">
        <v>1043</v>
      </c>
      <c r="D54" t="s">
        <v>11246</v>
      </c>
      <c r="E54" t="s">
        <v>6983</v>
      </c>
      <c r="F54" t="s">
        <v>29</v>
      </c>
      <c r="G54" t="s">
        <v>2251</v>
      </c>
      <c r="H54" t="s">
        <v>8040</v>
      </c>
      <c r="J54">
        <v>19</v>
      </c>
      <c r="K54">
        <v>23</v>
      </c>
      <c r="L54" t="s">
        <v>29</v>
      </c>
      <c r="M54" t="s">
        <v>1241</v>
      </c>
      <c r="N54" t="s">
        <v>12017</v>
      </c>
      <c r="O54">
        <v>0</v>
      </c>
      <c r="P54" t="s">
        <v>6227</v>
      </c>
      <c r="Q54">
        <v>2</v>
      </c>
      <c r="R54" t="s">
        <v>6199</v>
      </c>
    </row>
    <row r="55" spans="1:18" x14ac:dyDescent="0.25">
      <c r="A55">
        <v>8</v>
      </c>
      <c r="C55" t="s">
        <v>1043</v>
      </c>
      <c r="D55" t="s">
        <v>6933</v>
      </c>
      <c r="E55" t="s">
        <v>12458</v>
      </c>
      <c r="F55" t="s">
        <v>102</v>
      </c>
      <c r="G55" t="s">
        <v>2228</v>
      </c>
      <c r="H55" t="s">
        <v>6776</v>
      </c>
      <c r="J55">
        <v>3</v>
      </c>
      <c r="K55">
        <v>25</v>
      </c>
      <c r="L55" t="s">
        <v>102</v>
      </c>
      <c r="M55" t="s">
        <v>1207</v>
      </c>
      <c r="N55" t="s">
        <v>12460</v>
      </c>
      <c r="O55">
        <v>4</v>
      </c>
      <c r="P55" t="s">
        <v>6204</v>
      </c>
      <c r="Q55">
        <v>2</v>
      </c>
      <c r="R55" t="s">
        <v>6199</v>
      </c>
    </row>
    <row r="56" spans="1:18" x14ac:dyDescent="0.25">
      <c r="A56">
        <v>8</v>
      </c>
      <c r="C56" t="s">
        <v>1043</v>
      </c>
      <c r="D56" t="s">
        <v>16560</v>
      </c>
      <c r="E56" t="s">
        <v>8345</v>
      </c>
      <c r="F56" t="s">
        <v>64</v>
      </c>
      <c r="G56" t="s">
        <v>2228</v>
      </c>
      <c r="H56" t="s">
        <v>6410</v>
      </c>
      <c r="J56">
        <v>23</v>
      </c>
      <c r="K56">
        <v>22</v>
      </c>
      <c r="L56" t="s">
        <v>64</v>
      </c>
      <c r="M56" t="s">
        <v>1220</v>
      </c>
      <c r="N56" t="s">
        <v>16562</v>
      </c>
      <c r="O56">
        <v>1</v>
      </c>
      <c r="P56" t="s">
        <v>6446</v>
      </c>
      <c r="Q56">
        <v>3</v>
      </c>
      <c r="R56" t="s">
        <v>6199</v>
      </c>
    </row>
    <row r="57" spans="1:18" x14ac:dyDescent="0.25">
      <c r="A57">
        <v>8</v>
      </c>
      <c r="C57" t="s">
        <v>1043</v>
      </c>
      <c r="D57" t="s">
        <v>8461</v>
      </c>
      <c r="E57" t="s">
        <v>8462</v>
      </c>
      <c r="F57" t="s">
        <v>64</v>
      </c>
      <c r="G57" t="s">
        <v>70</v>
      </c>
      <c r="H57" t="s">
        <v>6232</v>
      </c>
      <c r="J57">
        <v>28</v>
      </c>
      <c r="K57">
        <v>24</v>
      </c>
      <c r="L57" t="s">
        <v>64</v>
      </c>
      <c r="M57" t="s">
        <v>1223</v>
      </c>
      <c r="N57" t="s">
        <v>8464</v>
      </c>
      <c r="O57">
        <v>2</v>
      </c>
      <c r="P57" t="s">
        <v>6454</v>
      </c>
      <c r="Q57">
        <v>3</v>
      </c>
      <c r="R57" t="s">
        <v>6199</v>
      </c>
    </row>
    <row r="58" spans="1:18" x14ac:dyDescent="0.25">
      <c r="A58">
        <v>8</v>
      </c>
      <c r="C58" t="s">
        <v>1043</v>
      </c>
      <c r="D58" t="s">
        <v>7800</v>
      </c>
      <c r="E58" t="s">
        <v>26296</v>
      </c>
      <c r="F58" t="s">
        <v>102</v>
      </c>
      <c r="G58" t="s">
        <v>62</v>
      </c>
      <c r="H58" t="s">
        <v>6260</v>
      </c>
      <c r="J58">
        <v>11</v>
      </c>
      <c r="K58">
        <v>23</v>
      </c>
      <c r="L58" t="s">
        <v>102</v>
      </c>
      <c r="M58" t="s">
        <v>1215</v>
      </c>
      <c r="N58" t="s">
        <v>26298</v>
      </c>
      <c r="O58">
        <v>1</v>
      </c>
      <c r="P58" t="s">
        <v>6264</v>
      </c>
      <c r="Q58">
        <v>4</v>
      </c>
      <c r="R58" t="s">
        <v>6199</v>
      </c>
    </row>
    <row r="59" spans="1:18" x14ac:dyDescent="0.25">
      <c r="A59">
        <v>8</v>
      </c>
      <c r="C59" t="s">
        <v>1043</v>
      </c>
      <c r="D59" t="s">
        <v>7691</v>
      </c>
      <c r="E59" t="s">
        <v>10918</v>
      </c>
      <c r="F59" t="s">
        <v>126</v>
      </c>
      <c r="G59" t="s">
        <v>2213</v>
      </c>
      <c r="H59" t="s">
        <v>6200</v>
      </c>
      <c r="J59">
        <v>87</v>
      </c>
      <c r="K59">
        <v>25</v>
      </c>
      <c r="L59" t="s">
        <v>126</v>
      </c>
      <c r="M59" t="s">
        <v>1232</v>
      </c>
      <c r="N59" t="s">
        <v>10920</v>
      </c>
      <c r="O59">
        <v>3</v>
      </c>
      <c r="P59" t="s">
        <v>6204</v>
      </c>
      <c r="Q59">
        <v>1</v>
      </c>
      <c r="R59" t="s">
        <v>6199</v>
      </c>
    </row>
    <row r="60" spans="1:18" x14ac:dyDescent="0.25">
      <c r="A60">
        <v>8</v>
      </c>
      <c r="C60" t="s">
        <v>1043</v>
      </c>
      <c r="D60" t="s">
        <v>25955</v>
      </c>
      <c r="E60" t="s">
        <v>25956</v>
      </c>
      <c r="F60" t="s">
        <v>64</v>
      </c>
      <c r="G60" t="s">
        <v>2248</v>
      </c>
      <c r="H60" t="s">
        <v>6276</v>
      </c>
      <c r="J60">
        <v>27</v>
      </c>
      <c r="K60">
        <v>27</v>
      </c>
      <c r="L60" t="s">
        <v>64</v>
      </c>
      <c r="M60" t="s">
        <v>1209</v>
      </c>
      <c r="N60" t="s">
        <v>25958</v>
      </c>
      <c r="O60">
        <v>6</v>
      </c>
      <c r="P60" t="s">
        <v>6313</v>
      </c>
      <c r="Q60">
        <v>1</v>
      </c>
      <c r="R60" t="s">
        <v>6199</v>
      </c>
    </row>
    <row r="61" spans="1:18" x14ac:dyDescent="0.25">
      <c r="A61">
        <v>3</v>
      </c>
      <c r="C61" t="s">
        <v>1057</v>
      </c>
      <c r="D61" t="s">
        <v>11862</v>
      </c>
      <c r="E61" t="s">
        <v>8746</v>
      </c>
      <c r="F61" t="s">
        <v>102</v>
      </c>
      <c r="G61" t="s">
        <v>70</v>
      </c>
      <c r="H61" t="s">
        <v>6296</v>
      </c>
      <c r="J61">
        <v>9</v>
      </c>
      <c r="K61">
        <v>24</v>
      </c>
      <c r="L61" t="s">
        <v>102</v>
      </c>
      <c r="M61" t="s">
        <v>1290</v>
      </c>
      <c r="N61" t="s">
        <v>11864</v>
      </c>
      <c r="O61">
        <v>1</v>
      </c>
      <c r="P61" t="s">
        <v>6204</v>
      </c>
      <c r="Q61">
        <v>3</v>
      </c>
      <c r="R61" t="s">
        <v>6199</v>
      </c>
    </row>
    <row r="62" spans="1:18" x14ac:dyDescent="0.25">
      <c r="A62">
        <v>3</v>
      </c>
      <c r="C62" t="s">
        <v>1057</v>
      </c>
      <c r="D62" t="s">
        <v>6018</v>
      </c>
      <c r="E62" t="s">
        <v>22279</v>
      </c>
      <c r="F62" t="s">
        <v>102</v>
      </c>
      <c r="G62" t="s">
        <v>2246</v>
      </c>
      <c r="H62" t="s">
        <v>6547</v>
      </c>
      <c r="J62">
        <v>2</v>
      </c>
      <c r="K62">
        <v>24</v>
      </c>
      <c r="L62" t="s">
        <v>102</v>
      </c>
      <c r="M62" t="s">
        <v>1269</v>
      </c>
      <c r="N62" t="s">
        <v>15399</v>
      </c>
      <c r="O62">
        <v>3</v>
      </c>
      <c r="P62" t="s">
        <v>6446</v>
      </c>
      <c r="Q62">
        <v>2</v>
      </c>
      <c r="R62" t="s">
        <v>6199</v>
      </c>
    </row>
    <row r="63" spans="1:18" x14ac:dyDescent="0.25">
      <c r="A63">
        <v>3</v>
      </c>
      <c r="C63" t="s">
        <v>1057</v>
      </c>
      <c r="D63" t="s">
        <v>6665</v>
      </c>
      <c r="E63" t="s">
        <v>15325</v>
      </c>
      <c r="F63" t="s">
        <v>64</v>
      </c>
      <c r="G63" t="s">
        <v>2322</v>
      </c>
      <c r="H63" t="s">
        <v>8955</v>
      </c>
      <c r="J63">
        <v>36</v>
      </c>
      <c r="K63">
        <v>26</v>
      </c>
      <c r="L63" t="s">
        <v>64</v>
      </c>
      <c r="M63" t="s">
        <v>1252</v>
      </c>
      <c r="N63" t="s">
        <v>15327</v>
      </c>
      <c r="O63">
        <v>3</v>
      </c>
      <c r="P63" t="s">
        <v>6346</v>
      </c>
      <c r="Q63">
        <v>2</v>
      </c>
      <c r="R63" t="s">
        <v>6199</v>
      </c>
    </row>
    <row r="64" spans="1:18" x14ac:dyDescent="0.25">
      <c r="A64">
        <v>3</v>
      </c>
      <c r="C64" t="s">
        <v>1057</v>
      </c>
      <c r="D64" t="s">
        <v>16404</v>
      </c>
      <c r="E64" t="s">
        <v>7364</v>
      </c>
      <c r="F64" t="s">
        <v>64</v>
      </c>
      <c r="G64" t="s">
        <v>2244</v>
      </c>
      <c r="H64" t="s">
        <v>6232</v>
      </c>
      <c r="J64">
        <v>7</v>
      </c>
      <c r="K64">
        <v>24</v>
      </c>
      <c r="L64" t="s">
        <v>64</v>
      </c>
      <c r="M64" t="s">
        <v>1247</v>
      </c>
      <c r="N64" t="s">
        <v>16406</v>
      </c>
      <c r="O64">
        <v>3</v>
      </c>
      <c r="P64" t="s">
        <v>6346</v>
      </c>
      <c r="Q64">
        <v>1</v>
      </c>
      <c r="R64" t="s">
        <v>6199</v>
      </c>
    </row>
    <row r="65" spans="1:18" x14ac:dyDescent="0.25">
      <c r="A65">
        <v>3</v>
      </c>
      <c r="C65" t="s">
        <v>1057</v>
      </c>
      <c r="D65" t="s">
        <v>6906</v>
      </c>
      <c r="E65" t="s">
        <v>16857</v>
      </c>
      <c r="F65" t="s">
        <v>29</v>
      </c>
      <c r="G65" t="s">
        <v>2231</v>
      </c>
      <c r="H65" t="s">
        <v>6232</v>
      </c>
      <c r="J65">
        <v>9</v>
      </c>
      <c r="K65">
        <v>29</v>
      </c>
      <c r="L65" t="s">
        <v>29</v>
      </c>
      <c r="M65" t="s">
        <v>1267</v>
      </c>
      <c r="N65" t="s">
        <v>13467</v>
      </c>
      <c r="O65">
        <v>6</v>
      </c>
      <c r="P65" t="s">
        <v>6227</v>
      </c>
      <c r="Q65">
        <v>1</v>
      </c>
      <c r="R65" t="s">
        <v>6199</v>
      </c>
    </row>
    <row r="66" spans="1:18" x14ac:dyDescent="0.25">
      <c r="A66">
        <v>3</v>
      </c>
      <c r="C66" t="s">
        <v>1057</v>
      </c>
      <c r="D66" t="s">
        <v>17480</v>
      </c>
      <c r="E66" t="s">
        <v>6361</v>
      </c>
      <c r="F66" t="s">
        <v>102</v>
      </c>
      <c r="G66" t="s">
        <v>2213</v>
      </c>
      <c r="H66" t="s">
        <v>5451</v>
      </c>
      <c r="J66">
        <v>1</v>
      </c>
      <c r="K66">
        <v>25</v>
      </c>
      <c r="L66" t="s">
        <v>102</v>
      </c>
      <c r="M66" t="s">
        <v>1261</v>
      </c>
      <c r="N66" t="s">
        <v>17482</v>
      </c>
      <c r="O66">
        <v>4</v>
      </c>
      <c r="P66" t="s">
        <v>6219</v>
      </c>
      <c r="Q66">
        <v>2</v>
      </c>
      <c r="R66" t="s">
        <v>6199</v>
      </c>
    </row>
    <row r="67" spans="1:18" x14ac:dyDescent="0.25">
      <c r="A67">
        <v>3</v>
      </c>
      <c r="C67" t="s">
        <v>1057</v>
      </c>
      <c r="D67" t="s">
        <v>7089</v>
      </c>
      <c r="E67" t="s">
        <v>8554</v>
      </c>
      <c r="F67" t="s">
        <v>102</v>
      </c>
      <c r="G67" t="s">
        <v>2251</v>
      </c>
      <c r="H67" t="s">
        <v>6629</v>
      </c>
      <c r="J67">
        <v>18</v>
      </c>
      <c r="K67">
        <v>23</v>
      </c>
      <c r="L67" t="s">
        <v>102</v>
      </c>
      <c r="M67" t="s">
        <v>1276</v>
      </c>
      <c r="N67" t="s">
        <v>17628</v>
      </c>
      <c r="O67">
        <v>2</v>
      </c>
      <c r="P67" t="s">
        <v>6204</v>
      </c>
      <c r="Q67">
        <v>1</v>
      </c>
      <c r="R67" t="s">
        <v>6199</v>
      </c>
    </row>
    <row r="68" spans="1:18" x14ac:dyDescent="0.25">
      <c r="A68">
        <v>3</v>
      </c>
      <c r="C68" t="s">
        <v>1057</v>
      </c>
      <c r="D68" t="s">
        <v>17725</v>
      </c>
      <c r="E68" t="s">
        <v>6885</v>
      </c>
      <c r="F68" t="s">
        <v>64</v>
      </c>
      <c r="G68" t="s">
        <v>2278</v>
      </c>
      <c r="H68" t="s">
        <v>7139</v>
      </c>
      <c r="J68">
        <v>27</v>
      </c>
      <c r="K68">
        <v>27</v>
      </c>
      <c r="L68" t="s">
        <v>64</v>
      </c>
      <c r="M68" t="s">
        <v>1258</v>
      </c>
      <c r="N68" t="s">
        <v>23928</v>
      </c>
      <c r="O68">
        <v>3</v>
      </c>
      <c r="P68" t="s">
        <v>6313</v>
      </c>
      <c r="Q68">
        <v>3</v>
      </c>
      <c r="R68" t="s">
        <v>6199</v>
      </c>
    </row>
    <row r="69" spans="1:18" x14ac:dyDescent="0.25">
      <c r="A69">
        <v>3</v>
      </c>
      <c r="C69" t="s">
        <v>1057</v>
      </c>
      <c r="D69" t="s">
        <v>23055</v>
      </c>
      <c r="E69" t="s">
        <v>6217</v>
      </c>
      <c r="F69" t="s">
        <v>102</v>
      </c>
      <c r="G69" t="s">
        <v>2233</v>
      </c>
      <c r="H69" t="s">
        <v>7128</v>
      </c>
      <c r="J69">
        <v>13</v>
      </c>
      <c r="K69">
        <v>24</v>
      </c>
      <c r="L69" t="s">
        <v>102</v>
      </c>
      <c r="M69" t="s">
        <v>1303</v>
      </c>
      <c r="N69" t="s">
        <v>8663</v>
      </c>
      <c r="O69">
        <v>0</v>
      </c>
      <c r="P69" t="s">
        <v>6346</v>
      </c>
      <c r="Q69">
        <v>5</v>
      </c>
      <c r="R69" t="s">
        <v>6199</v>
      </c>
    </row>
    <row r="70" spans="1:18" x14ac:dyDescent="0.25">
      <c r="A70">
        <v>3</v>
      </c>
      <c r="C70" t="s">
        <v>1057</v>
      </c>
      <c r="D70" t="s">
        <v>19205</v>
      </c>
      <c r="E70" t="s">
        <v>8198</v>
      </c>
      <c r="F70" t="s">
        <v>102</v>
      </c>
      <c r="G70" t="s">
        <v>159</v>
      </c>
      <c r="H70" t="s">
        <v>7768</v>
      </c>
      <c r="J70">
        <v>83</v>
      </c>
      <c r="K70">
        <v>22</v>
      </c>
      <c r="L70" t="s">
        <v>102</v>
      </c>
      <c r="M70" t="s">
        <v>1301</v>
      </c>
      <c r="N70" t="s">
        <v>19207</v>
      </c>
      <c r="O70">
        <v>0</v>
      </c>
      <c r="P70" t="s">
        <v>6264</v>
      </c>
      <c r="Q70">
        <v>3</v>
      </c>
      <c r="R70" t="s">
        <v>6199</v>
      </c>
    </row>
    <row r="71" spans="1:18" x14ac:dyDescent="0.25">
      <c r="A71">
        <v>3</v>
      </c>
      <c r="C71" t="s">
        <v>1057</v>
      </c>
      <c r="D71" t="s">
        <v>11775</v>
      </c>
      <c r="E71" t="s">
        <v>13817</v>
      </c>
      <c r="F71" t="s">
        <v>102</v>
      </c>
      <c r="G71" t="s">
        <v>92</v>
      </c>
      <c r="H71" t="s">
        <v>7690</v>
      </c>
      <c r="J71">
        <v>0</v>
      </c>
      <c r="K71">
        <v>22</v>
      </c>
      <c r="L71" t="s">
        <v>102</v>
      </c>
      <c r="M71" t="s">
        <v>1299</v>
      </c>
      <c r="N71" t="s">
        <v>15150</v>
      </c>
      <c r="O71">
        <v>0</v>
      </c>
      <c r="P71" t="s">
        <v>6227</v>
      </c>
      <c r="Q71">
        <v>6</v>
      </c>
      <c r="R71" t="s">
        <v>6199</v>
      </c>
    </row>
    <row r="72" spans="1:18" x14ac:dyDescent="0.25">
      <c r="A72">
        <v>3</v>
      </c>
      <c r="C72" t="s">
        <v>1057</v>
      </c>
      <c r="D72" t="s">
        <v>18274</v>
      </c>
      <c r="E72" t="s">
        <v>18275</v>
      </c>
      <c r="F72" t="s">
        <v>64</v>
      </c>
      <c r="G72" t="s">
        <v>2268</v>
      </c>
      <c r="H72" t="s">
        <v>6471</v>
      </c>
      <c r="J72">
        <v>10</v>
      </c>
      <c r="K72">
        <v>22</v>
      </c>
      <c r="L72" t="s">
        <v>64</v>
      </c>
      <c r="M72" t="s">
        <v>1287</v>
      </c>
      <c r="N72" t="s">
        <v>18277</v>
      </c>
      <c r="O72">
        <v>1</v>
      </c>
      <c r="P72" t="s">
        <v>6264</v>
      </c>
      <c r="Q72">
        <v>1</v>
      </c>
      <c r="R72" t="s">
        <v>6199</v>
      </c>
    </row>
    <row r="73" spans="1:18" x14ac:dyDescent="0.25">
      <c r="A73">
        <v>3</v>
      </c>
      <c r="C73" t="s">
        <v>1057</v>
      </c>
      <c r="D73" t="s">
        <v>16138</v>
      </c>
      <c r="E73" t="s">
        <v>10556</v>
      </c>
      <c r="F73" t="s">
        <v>102</v>
      </c>
      <c r="G73" t="s">
        <v>2241</v>
      </c>
      <c r="H73" t="s">
        <v>7128</v>
      </c>
      <c r="J73">
        <v>14</v>
      </c>
      <c r="K73">
        <v>21</v>
      </c>
      <c r="L73" t="s">
        <v>102</v>
      </c>
      <c r="M73" t="s">
        <v>1297</v>
      </c>
      <c r="N73" t="s">
        <v>16140</v>
      </c>
      <c r="O73">
        <v>0</v>
      </c>
      <c r="P73" t="s">
        <v>6212</v>
      </c>
      <c r="Q73">
        <v>1</v>
      </c>
      <c r="R73" t="s">
        <v>6199</v>
      </c>
    </row>
    <row r="74" spans="1:18" x14ac:dyDescent="0.25">
      <c r="A74">
        <v>3</v>
      </c>
      <c r="C74" t="s">
        <v>1057</v>
      </c>
      <c r="D74" t="s">
        <v>7416</v>
      </c>
      <c r="E74" t="s">
        <v>8513</v>
      </c>
      <c r="F74" t="s">
        <v>64</v>
      </c>
      <c r="G74" t="s">
        <v>2251</v>
      </c>
      <c r="H74" t="s">
        <v>6215</v>
      </c>
      <c r="J74">
        <v>33</v>
      </c>
      <c r="K74">
        <v>24</v>
      </c>
      <c r="L74" t="s">
        <v>64</v>
      </c>
      <c r="M74" t="s">
        <v>1294</v>
      </c>
      <c r="N74" t="s">
        <v>10565</v>
      </c>
      <c r="O74">
        <v>2</v>
      </c>
      <c r="P74" t="s">
        <v>6264</v>
      </c>
      <c r="Q74">
        <v>5</v>
      </c>
      <c r="R74" t="s">
        <v>6199</v>
      </c>
    </row>
    <row r="75" spans="1:18" x14ac:dyDescent="0.25">
      <c r="A75">
        <v>3</v>
      </c>
      <c r="C75" t="s">
        <v>1057</v>
      </c>
      <c r="D75" t="s">
        <v>6433</v>
      </c>
      <c r="E75" t="s">
        <v>6885</v>
      </c>
      <c r="F75" t="s">
        <v>102</v>
      </c>
      <c r="G75" t="s">
        <v>2251</v>
      </c>
      <c r="H75" t="s">
        <v>7411</v>
      </c>
      <c r="J75">
        <v>14</v>
      </c>
      <c r="K75">
        <v>26</v>
      </c>
      <c r="L75" t="s">
        <v>102</v>
      </c>
      <c r="M75" t="s">
        <v>1281</v>
      </c>
      <c r="N75" t="s">
        <v>9632</v>
      </c>
      <c r="O75">
        <v>3</v>
      </c>
      <c r="P75" t="s">
        <v>6212</v>
      </c>
      <c r="Q75">
        <v>2</v>
      </c>
      <c r="R75" t="s">
        <v>6199</v>
      </c>
    </row>
    <row r="76" spans="1:18" x14ac:dyDescent="0.25">
      <c r="A76">
        <v>3</v>
      </c>
      <c r="C76" t="s">
        <v>1057</v>
      </c>
      <c r="D76" t="s">
        <v>7541</v>
      </c>
      <c r="E76" t="s">
        <v>7542</v>
      </c>
      <c r="F76" t="s">
        <v>29</v>
      </c>
      <c r="G76" t="s">
        <v>72</v>
      </c>
      <c r="H76" t="s">
        <v>6739</v>
      </c>
      <c r="J76">
        <v>9</v>
      </c>
      <c r="K76">
        <v>38</v>
      </c>
      <c r="L76" t="s">
        <v>29</v>
      </c>
      <c r="M76" t="s">
        <v>51</v>
      </c>
      <c r="N76" t="s">
        <v>7544</v>
      </c>
      <c r="O76">
        <v>17</v>
      </c>
      <c r="P76" t="s">
        <v>6204</v>
      </c>
      <c r="Q76">
        <v>1</v>
      </c>
      <c r="R76" t="s">
        <v>6199</v>
      </c>
    </row>
    <row r="77" spans="1:18" x14ac:dyDescent="0.25">
      <c r="A77">
        <v>3</v>
      </c>
      <c r="C77" t="s">
        <v>1057</v>
      </c>
      <c r="D77" t="s">
        <v>7676</v>
      </c>
      <c r="E77" t="s">
        <v>7677</v>
      </c>
      <c r="F77" t="s">
        <v>126</v>
      </c>
      <c r="G77" t="s">
        <v>2229</v>
      </c>
      <c r="H77" t="s">
        <v>6849</v>
      </c>
      <c r="J77">
        <v>84</v>
      </c>
      <c r="K77">
        <v>22</v>
      </c>
      <c r="L77" t="s">
        <v>126</v>
      </c>
      <c r="M77" t="s">
        <v>1254</v>
      </c>
      <c r="N77" t="s">
        <v>7679</v>
      </c>
      <c r="O77">
        <v>1</v>
      </c>
      <c r="P77" t="s">
        <v>6363</v>
      </c>
      <c r="Q77">
        <v>1</v>
      </c>
      <c r="R77" t="s">
        <v>6199</v>
      </c>
    </row>
    <row r="78" spans="1:18" x14ac:dyDescent="0.25">
      <c r="A78">
        <v>3</v>
      </c>
      <c r="C78" t="s">
        <v>1057</v>
      </c>
      <c r="D78" t="s">
        <v>6854</v>
      </c>
      <c r="E78" t="s">
        <v>6855</v>
      </c>
      <c r="F78" t="s">
        <v>126</v>
      </c>
      <c r="G78" t="s">
        <v>2244</v>
      </c>
      <c r="H78" t="s">
        <v>6208</v>
      </c>
      <c r="J78">
        <v>8</v>
      </c>
      <c r="K78">
        <v>25</v>
      </c>
      <c r="L78" t="s">
        <v>126</v>
      </c>
      <c r="M78" t="s">
        <v>1274</v>
      </c>
      <c r="N78" t="s">
        <v>6857</v>
      </c>
      <c r="O78">
        <v>5</v>
      </c>
      <c r="P78" t="s">
        <v>6363</v>
      </c>
      <c r="Q78">
        <v>1</v>
      </c>
      <c r="R78" t="s">
        <v>6199</v>
      </c>
    </row>
    <row r="79" spans="1:18" x14ac:dyDescent="0.25">
      <c r="A79">
        <v>3</v>
      </c>
      <c r="C79" t="s">
        <v>1057</v>
      </c>
      <c r="D79" t="s">
        <v>6630</v>
      </c>
      <c r="E79" t="s">
        <v>6631</v>
      </c>
      <c r="F79" t="s">
        <v>64</v>
      </c>
      <c r="G79" t="s">
        <v>70</v>
      </c>
      <c r="H79" t="s">
        <v>6629</v>
      </c>
      <c r="J79">
        <v>8</v>
      </c>
      <c r="K79">
        <v>23</v>
      </c>
      <c r="L79" t="s">
        <v>64</v>
      </c>
      <c r="M79" t="s">
        <v>1283</v>
      </c>
      <c r="N79" t="s">
        <v>6633</v>
      </c>
      <c r="O79">
        <v>1</v>
      </c>
      <c r="P79" t="s">
        <v>6264</v>
      </c>
      <c r="Q79">
        <v>1</v>
      </c>
      <c r="R79" t="s">
        <v>6199</v>
      </c>
    </row>
    <row r="80" spans="1:18" x14ac:dyDescent="0.25">
      <c r="A80">
        <v>3</v>
      </c>
      <c r="C80" t="s">
        <v>1057</v>
      </c>
      <c r="D80" t="s">
        <v>7938</v>
      </c>
      <c r="E80" t="s">
        <v>7939</v>
      </c>
      <c r="F80" t="s">
        <v>102</v>
      </c>
      <c r="G80" t="s">
        <v>2209</v>
      </c>
      <c r="H80" t="s">
        <v>6276</v>
      </c>
      <c r="J80">
        <v>14</v>
      </c>
      <c r="K80">
        <v>29</v>
      </c>
      <c r="L80" t="s">
        <v>102</v>
      </c>
      <c r="M80" t="s">
        <v>1263</v>
      </c>
      <c r="N80" t="s">
        <v>7941</v>
      </c>
      <c r="O80">
        <v>6</v>
      </c>
      <c r="P80" t="s">
        <v>6204</v>
      </c>
      <c r="Q80">
        <v>3</v>
      </c>
      <c r="R80" t="s">
        <v>6199</v>
      </c>
    </row>
    <row r="81" spans="1:18" x14ac:dyDescent="0.25">
      <c r="A81">
        <v>3</v>
      </c>
      <c r="C81" t="s">
        <v>1057</v>
      </c>
      <c r="D81" t="s">
        <v>6467</v>
      </c>
      <c r="E81" t="s">
        <v>6468</v>
      </c>
      <c r="F81" t="s">
        <v>102</v>
      </c>
      <c r="G81" t="s">
        <v>2268</v>
      </c>
      <c r="H81" t="s">
        <v>6260</v>
      </c>
      <c r="J81">
        <v>3</v>
      </c>
      <c r="K81">
        <v>27</v>
      </c>
      <c r="L81" t="s">
        <v>102</v>
      </c>
      <c r="M81" t="s">
        <v>1265</v>
      </c>
      <c r="N81" t="s">
        <v>6470</v>
      </c>
      <c r="O81">
        <v>6</v>
      </c>
      <c r="P81" t="s">
        <v>6219</v>
      </c>
      <c r="Q81">
        <v>1</v>
      </c>
      <c r="R81" t="s">
        <v>6199</v>
      </c>
    </row>
    <row r="82" spans="1:18" x14ac:dyDescent="0.25">
      <c r="A82">
        <v>1</v>
      </c>
      <c r="B82" t="s">
        <v>1037</v>
      </c>
      <c r="C82" t="s">
        <v>1038</v>
      </c>
      <c r="D82" t="s">
        <v>6437</v>
      </c>
      <c r="E82" t="s">
        <v>6438</v>
      </c>
      <c r="F82" t="s">
        <v>64</v>
      </c>
      <c r="G82" t="s">
        <v>94</v>
      </c>
      <c r="H82" t="s">
        <v>6260</v>
      </c>
      <c r="J82">
        <v>7</v>
      </c>
      <c r="K82">
        <v>23</v>
      </c>
      <c r="L82" t="s">
        <v>64</v>
      </c>
      <c r="M82" t="s">
        <v>1307</v>
      </c>
      <c r="N82" t="s">
        <v>6440</v>
      </c>
      <c r="O82">
        <v>2</v>
      </c>
      <c r="P82" t="s">
        <v>6313</v>
      </c>
      <c r="Q82">
        <v>1</v>
      </c>
      <c r="R82" t="s">
        <v>6199</v>
      </c>
    </row>
    <row r="83" spans="1:18" x14ac:dyDescent="0.25">
      <c r="A83">
        <v>1</v>
      </c>
      <c r="B83" t="s">
        <v>1037</v>
      </c>
      <c r="C83" t="s">
        <v>1038</v>
      </c>
      <c r="D83" t="s">
        <v>8320</v>
      </c>
      <c r="E83" t="s">
        <v>7899</v>
      </c>
      <c r="F83" t="s">
        <v>64</v>
      </c>
      <c r="G83" t="s">
        <v>2221</v>
      </c>
      <c r="H83" t="s">
        <v>6223</v>
      </c>
      <c r="J83">
        <v>22</v>
      </c>
      <c r="K83">
        <v>32</v>
      </c>
      <c r="L83" t="s">
        <v>64</v>
      </c>
      <c r="M83" t="s">
        <v>129</v>
      </c>
      <c r="N83" t="s">
        <v>13655</v>
      </c>
      <c r="O83">
        <v>10</v>
      </c>
      <c r="P83" t="s">
        <v>6204</v>
      </c>
      <c r="Q83">
        <v>1</v>
      </c>
      <c r="R83" t="s">
        <v>6199</v>
      </c>
    </row>
    <row r="84" spans="1:18" x14ac:dyDescent="0.25">
      <c r="A84">
        <v>1</v>
      </c>
      <c r="B84" t="s">
        <v>1037</v>
      </c>
      <c r="C84" t="s">
        <v>1038</v>
      </c>
      <c r="D84" t="s">
        <v>13983</v>
      </c>
      <c r="E84" t="s">
        <v>13984</v>
      </c>
      <c r="F84" t="s">
        <v>102</v>
      </c>
      <c r="G84" t="s">
        <v>68</v>
      </c>
      <c r="H84" t="s">
        <v>6868</v>
      </c>
      <c r="I84" t="s">
        <v>6922</v>
      </c>
      <c r="J84">
        <v>15</v>
      </c>
      <c r="K84">
        <v>23</v>
      </c>
      <c r="L84" t="s">
        <v>102</v>
      </c>
      <c r="M84" t="s">
        <v>1339</v>
      </c>
      <c r="N84" t="s">
        <v>13986</v>
      </c>
      <c r="O84">
        <v>0</v>
      </c>
      <c r="P84" t="s">
        <v>6212</v>
      </c>
      <c r="Q84">
        <v>4</v>
      </c>
      <c r="R84" t="s">
        <v>6199</v>
      </c>
    </row>
    <row r="85" spans="1:18" x14ac:dyDescent="0.25">
      <c r="A85">
        <v>1</v>
      </c>
      <c r="B85" t="s">
        <v>1037</v>
      </c>
      <c r="C85" t="s">
        <v>1038</v>
      </c>
      <c r="D85" t="s">
        <v>9936</v>
      </c>
      <c r="E85" t="s">
        <v>6210</v>
      </c>
      <c r="F85" t="s">
        <v>102</v>
      </c>
      <c r="G85" t="s">
        <v>2217</v>
      </c>
      <c r="H85" t="s">
        <v>8162</v>
      </c>
      <c r="J85">
        <v>1</v>
      </c>
      <c r="K85">
        <v>25</v>
      </c>
      <c r="L85" t="s">
        <v>102</v>
      </c>
      <c r="M85" t="s">
        <v>1335</v>
      </c>
      <c r="N85" t="s">
        <v>11145</v>
      </c>
      <c r="O85">
        <v>3</v>
      </c>
      <c r="P85" t="s">
        <v>6454</v>
      </c>
      <c r="Q85">
        <v>1</v>
      </c>
      <c r="R85" t="s">
        <v>6199</v>
      </c>
    </row>
    <row r="86" spans="1:18" x14ac:dyDescent="0.25">
      <c r="A86">
        <v>1</v>
      </c>
      <c r="B86" t="s">
        <v>1037</v>
      </c>
      <c r="C86" t="s">
        <v>1038</v>
      </c>
      <c r="D86" t="s">
        <v>17048</v>
      </c>
      <c r="E86" t="s">
        <v>17049</v>
      </c>
      <c r="F86" t="s">
        <v>64</v>
      </c>
      <c r="G86" t="s">
        <v>2213</v>
      </c>
      <c r="H86" t="s">
        <v>6367</v>
      </c>
      <c r="I86" t="s">
        <v>6922</v>
      </c>
      <c r="J86">
        <v>0</v>
      </c>
      <c r="K86">
        <v>24</v>
      </c>
      <c r="L86" t="s">
        <v>64</v>
      </c>
      <c r="M86" t="s">
        <v>1316</v>
      </c>
      <c r="N86" t="s">
        <v>17051</v>
      </c>
      <c r="O86">
        <v>3</v>
      </c>
      <c r="P86" t="s">
        <v>6446</v>
      </c>
      <c r="Q86">
        <v>1</v>
      </c>
      <c r="R86" t="s">
        <v>6199</v>
      </c>
    </row>
    <row r="87" spans="1:18" x14ac:dyDescent="0.25">
      <c r="A87">
        <v>1</v>
      </c>
      <c r="B87" t="s">
        <v>1037</v>
      </c>
      <c r="C87" t="s">
        <v>1038</v>
      </c>
      <c r="D87" t="s">
        <v>8946</v>
      </c>
      <c r="E87" t="s">
        <v>17117</v>
      </c>
      <c r="F87" t="s">
        <v>29</v>
      </c>
      <c r="G87" t="s">
        <v>2213</v>
      </c>
      <c r="H87" t="s">
        <v>7391</v>
      </c>
      <c r="J87">
        <v>16</v>
      </c>
      <c r="K87">
        <v>31</v>
      </c>
      <c r="L87" t="s">
        <v>29</v>
      </c>
      <c r="M87" t="s">
        <v>75</v>
      </c>
      <c r="N87" t="s">
        <v>17119</v>
      </c>
      <c r="O87">
        <v>10</v>
      </c>
      <c r="P87" t="s">
        <v>6227</v>
      </c>
      <c r="Q87">
        <v>1</v>
      </c>
      <c r="R87" t="s">
        <v>6199</v>
      </c>
    </row>
    <row r="88" spans="1:18" x14ac:dyDescent="0.25">
      <c r="A88">
        <v>1</v>
      </c>
      <c r="B88" t="s">
        <v>1037</v>
      </c>
      <c r="C88" t="s">
        <v>1038</v>
      </c>
      <c r="D88" t="s">
        <v>18181</v>
      </c>
      <c r="E88" t="s">
        <v>18182</v>
      </c>
      <c r="F88" t="s">
        <v>102</v>
      </c>
      <c r="G88" t="s">
        <v>2244</v>
      </c>
      <c r="H88" t="s">
        <v>6383</v>
      </c>
      <c r="J88">
        <v>17</v>
      </c>
      <c r="K88">
        <v>22</v>
      </c>
      <c r="L88" t="s">
        <v>102</v>
      </c>
      <c r="M88" t="s">
        <v>1347</v>
      </c>
      <c r="N88" t="s">
        <v>18184</v>
      </c>
      <c r="O88">
        <v>0</v>
      </c>
      <c r="P88" t="s">
        <v>6313</v>
      </c>
      <c r="Q88">
        <v>2</v>
      </c>
      <c r="R88" t="s">
        <v>6199</v>
      </c>
    </row>
    <row r="89" spans="1:18" x14ac:dyDescent="0.25">
      <c r="A89">
        <v>1</v>
      </c>
      <c r="B89" t="s">
        <v>1037</v>
      </c>
      <c r="C89" t="s">
        <v>1038</v>
      </c>
      <c r="D89" t="s">
        <v>6019</v>
      </c>
      <c r="E89" t="s">
        <v>6210</v>
      </c>
      <c r="F89" t="s">
        <v>64</v>
      </c>
      <c r="G89" t="s">
        <v>94</v>
      </c>
      <c r="H89" t="s">
        <v>6336</v>
      </c>
      <c r="J89">
        <v>44</v>
      </c>
      <c r="K89">
        <v>24</v>
      </c>
      <c r="L89" t="s">
        <v>64</v>
      </c>
      <c r="M89" t="s">
        <v>1333</v>
      </c>
      <c r="N89" t="s">
        <v>11764</v>
      </c>
      <c r="O89">
        <v>3</v>
      </c>
      <c r="P89" t="s">
        <v>6313</v>
      </c>
      <c r="Q89">
        <v>3</v>
      </c>
      <c r="R89" t="s">
        <v>6199</v>
      </c>
    </row>
    <row r="90" spans="1:18" x14ac:dyDescent="0.25">
      <c r="A90">
        <v>1</v>
      </c>
      <c r="B90" t="s">
        <v>1037</v>
      </c>
      <c r="C90" t="s">
        <v>1038</v>
      </c>
      <c r="D90" t="s">
        <v>8628</v>
      </c>
      <c r="E90" t="s">
        <v>8629</v>
      </c>
      <c r="F90" t="s">
        <v>102</v>
      </c>
      <c r="G90" t="s">
        <v>2248</v>
      </c>
      <c r="H90" t="s">
        <v>6697</v>
      </c>
      <c r="J90">
        <v>17</v>
      </c>
      <c r="K90">
        <v>27</v>
      </c>
      <c r="L90" t="s">
        <v>102</v>
      </c>
      <c r="M90" t="s">
        <v>1319</v>
      </c>
      <c r="N90" t="s">
        <v>8631</v>
      </c>
      <c r="O90">
        <v>5</v>
      </c>
      <c r="P90" t="s">
        <v>6313</v>
      </c>
      <c r="Q90">
        <v>2</v>
      </c>
      <c r="R90" t="s">
        <v>6199</v>
      </c>
    </row>
    <row r="91" spans="1:18" x14ac:dyDescent="0.25">
      <c r="A91">
        <v>1</v>
      </c>
      <c r="B91" t="s">
        <v>1037</v>
      </c>
      <c r="C91" t="s">
        <v>1038</v>
      </c>
      <c r="D91" t="s">
        <v>18849</v>
      </c>
      <c r="E91" t="s">
        <v>15733</v>
      </c>
      <c r="F91" t="s">
        <v>102</v>
      </c>
      <c r="G91" t="s">
        <v>2248</v>
      </c>
      <c r="H91" t="s">
        <v>6315</v>
      </c>
      <c r="J91">
        <v>13</v>
      </c>
      <c r="K91">
        <v>23</v>
      </c>
      <c r="L91" t="s">
        <v>102</v>
      </c>
      <c r="M91" t="s">
        <v>1330</v>
      </c>
      <c r="N91" t="s">
        <v>19094</v>
      </c>
      <c r="O91">
        <v>1</v>
      </c>
      <c r="P91" t="s">
        <v>6212</v>
      </c>
      <c r="Q91">
        <v>4</v>
      </c>
      <c r="R91" t="s">
        <v>6199</v>
      </c>
    </row>
    <row r="92" spans="1:18" x14ac:dyDescent="0.25">
      <c r="A92">
        <v>1</v>
      </c>
      <c r="B92" t="s">
        <v>1037</v>
      </c>
      <c r="C92" t="s">
        <v>1038</v>
      </c>
      <c r="D92" t="s">
        <v>19372</v>
      </c>
      <c r="E92" t="s">
        <v>15700</v>
      </c>
      <c r="F92" t="s">
        <v>29</v>
      </c>
      <c r="G92" t="s">
        <v>2248</v>
      </c>
      <c r="H92" t="s">
        <v>7391</v>
      </c>
      <c r="J92">
        <v>10</v>
      </c>
      <c r="K92">
        <v>26</v>
      </c>
      <c r="L92" t="s">
        <v>29</v>
      </c>
      <c r="M92" t="s">
        <v>1305</v>
      </c>
      <c r="N92" t="s">
        <v>12058</v>
      </c>
      <c r="O92">
        <v>2</v>
      </c>
      <c r="P92" t="s">
        <v>6212</v>
      </c>
      <c r="Q92">
        <v>1</v>
      </c>
      <c r="R92" t="s">
        <v>6199</v>
      </c>
    </row>
    <row r="93" spans="1:18" x14ac:dyDescent="0.25">
      <c r="A93">
        <v>1</v>
      </c>
      <c r="B93" t="s">
        <v>1037</v>
      </c>
      <c r="C93" t="s">
        <v>1038</v>
      </c>
      <c r="D93" t="s">
        <v>11751</v>
      </c>
      <c r="E93" t="s">
        <v>11752</v>
      </c>
      <c r="F93" t="s">
        <v>126</v>
      </c>
      <c r="G93" t="s">
        <v>159</v>
      </c>
      <c r="H93" t="s">
        <v>6849</v>
      </c>
      <c r="I93" t="s">
        <v>6922</v>
      </c>
      <c r="J93">
        <v>16</v>
      </c>
      <c r="K93">
        <v>21</v>
      </c>
      <c r="L93" t="s">
        <v>126</v>
      </c>
      <c r="M93" t="s">
        <v>1343</v>
      </c>
      <c r="N93" t="s">
        <v>11754</v>
      </c>
      <c r="O93">
        <v>0</v>
      </c>
      <c r="P93" t="s">
        <v>6204</v>
      </c>
      <c r="Q93">
        <v>1</v>
      </c>
      <c r="R93" t="s">
        <v>6199</v>
      </c>
    </row>
    <row r="94" spans="1:18" x14ac:dyDescent="0.25">
      <c r="A94">
        <v>1</v>
      </c>
      <c r="B94" t="s">
        <v>1037</v>
      </c>
      <c r="C94" t="s">
        <v>1038</v>
      </c>
      <c r="D94" t="s">
        <v>19192</v>
      </c>
      <c r="E94" t="s">
        <v>26246</v>
      </c>
      <c r="F94" t="s">
        <v>102</v>
      </c>
      <c r="G94" t="s">
        <v>2311</v>
      </c>
      <c r="H94" t="s">
        <v>7128</v>
      </c>
      <c r="I94" t="s">
        <v>6922</v>
      </c>
      <c r="J94">
        <v>9</v>
      </c>
      <c r="K94">
        <v>22</v>
      </c>
      <c r="L94" t="s">
        <v>102</v>
      </c>
      <c r="M94" t="s">
        <v>1345</v>
      </c>
      <c r="N94" t="s">
        <v>26248</v>
      </c>
      <c r="O94">
        <v>0</v>
      </c>
      <c r="P94" t="s">
        <v>6346</v>
      </c>
      <c r="Q94">
        <v>2</v>
      </c>
      <c r="R94" t="s">
        <v>6199</v>
      </c>
    </row>
    <row r="95" spans="1:18" x14ac:dyDescent="0.25">
      <c r="A95">
        <v>1</v>
      </c>
      <c r="B95" t="s">
        <v>1037</v>
      </c>
      <c r="C95" t="s">
        <v>1038</v>
      </c>
      <c r="D95" t="s">
        <v>7502</v>
      </c>
      <c r="E95" t="s">
        <v>6361</v>
      </c>
      <c r="F95" t="s">
        <v>102</v>
      </c>
      <c r="G95" t="s">
        <v>2208</v>
      </c>
      <c r="H95" t="s">
        <v>6260</v>
      </c>
      <c r="J95">
        <v>14</v>
      </c>
      <c r="K95">
        <v>22</v>
      </c>
      <c r="L95" t="s">
        <v>102</v>
      </c>
      <c r="M95" t="s">
        <v>1337</v>
      </c>
      <c r="N95" t="s">
        <v>6661</v>
      </c>
      <c r="O95">
        <v>0</v>
      </c>
      <c r="P95" t="s">
        <v>6346</v>
      </c>
      <c r="Q95">
        <v>2</v>
      </c>
      <c r="R95" t="s">
        <v>6199</v>
      </c>
    </row>
    <row r="96" spans="1:18" x14ac:dyDescent="0.25">
      <c r="A96">
        <v>1</v>
      </c>
      <c r="B96" t="s">
        <v>1037</v>
      </c>
      <c r="C96" t="s">
        <v>1038</v>
      </c>
      <c r="D96" t="s">
        <v>22590</v>
      </c>
      <c r="E96" t="s">
        <v>14537</v>
      </c>
      <c r="F96" t="s">
        <v>102</v>
      </c>
      <c r="G96" t="s">
        <v>2221</v>
      </c>
      <c r="H96" t="s">
        <v>6336</v>
      </c>
      <c r="J96">
        <v>6</v>
      </c>
      <c r="K96">
        <v>22</v>
      </c>
      <c r="L96" t="s">
        <v>102</v>
      </c>
      <c r="M96" t="s">
        <v>1341</v>
      </c>
      <c r="N96" t="s">
        <v>22592</v>
      </c>
      <c r="O96">
        <v>0</v>
      </c>
      <c r="P96" t="s">
        <v>6227</v>
      </c>
      <c r="Q96">
        <v>3</v>
      </c>
      <c r="R96" t="s">
        <v>6199</v>
      </c>
    </row>
    <row r="97" spans="1:18" x14ac:dyDescent="0.25">
      <c r="A97">
        <v>1</v>
      </c>
      <c r="B97" t="s">
        <v>1037</v>
      </c>
      <c r="C97" t="s">
        <v>1038</v>
      </c>
      <c r="D97" t="s">
        <v>22835</v>
      </c>
      <c r="E97" t="s">
        <v>22836</v>
      </c>
      <c r="F97" t="s">
        <v>64</v>
      </c>
      <c r="G97" t="s">
        <v>2224</v>
      </c>
      <c r="H97" t="s">
        <v>6296</v>
      </c>
      <c r="J97">
        <v>30</v>
      </c>
      <c r="K97">
        <v>27</v>
      </c>
      <c r="L97" t="s">
        <v>64</v>
      </c>
      <c r="M97" t="s">
        <v>1310</v>
      </c>
      <c r="N97" t="s">
        <v>22838</v>
      </c>
      <c r="O97">
        <v>5</v>
      </c>
      <c r="P97" t="s">
        <v>6219</v>
      </c>
      <c r="Q97">
        <v>1</v>
      </c>
      <c r="R97" t="s">
        <v>6199</v>
      </c>
    </row>
    <row r="98" spans="1:18" x14ac:dyDescent="0.25">
      <c r="A98">
        <v>1</v>
      </c>
      <c r="B98" t="s">
        <v>1037</v>
      </c>
      <c r="C98" t="s">
        <v>1038</v>
      </c>
      <c r="D98" t="s">
        <v>10378</v>
      </c>
      <c r="E98" t="s">
        <v>6790</v>
      </c>
      <c r="F98" t="s">
        <v>126</v>
      </c>
      <c r="G98" t="s">
        <v>54</v>
      </c>
      <c r="H98" t="s">
        <v>6553</v>
      </c>
      <c r="J98">
        <v>83</v>
      </c>
      <c r="K98">
        <v>29</v>
      </c>
      <c r="L98" t="s">
        <v>126</v>
      </c>
      <c r="M98" t="s">
        <v>1323</v>
      </c>
      <c r="N98" t="s">
        <v>20619</v>
      </c>
      <c r="O98">
        <v>6</v>
      </c>
      <c r="P98" t="s">
        <v>6227</v>
      </c>
      <c r="Q98">
        <v>1</v>
      </c>
      <c r="R98" t="s">
        <v>6199</v>
      </c>
    </row>
    <row r="99" spans="1:18" x14ac:dyDescent="0.25">
      <c r="A99">
        <v>1</v>
      </c>
      <c r="B99" t="s">
        <v>1037</v>
      </c>
      <c r="C99" t="s">
        <v>1038</v>
      </c>
      <c r="D99" t="s">
        <v>6433</v>
      </c>
      <c r="E99" t="s">
        <v>25551</v>
      </c>
      <c r="F99" t="s">
        <v>102</v>
      </c>
      <c r="G99" t="s">
        <v>2236</v>
      </c>
      <c r="H99" t="s">
        <v>5428</v>
      </c>
      <c r="J99">
        <v>11</v>
      </c>
      <c r="K99">
        <v>28</v>
      </c>
      <c r="L99" t="s">
        <v>102</v>
      </c>
      <c r="M99" t="s">
        <v>1328</v>
      </c>
      <c r="N99" t="s">
        <v>8242</v>
      </c>
      <c r="O99">
        <v>6</v>
      </c>
      <c r="P99" t="s">
        <v>6227</v>
      </c>
      <c r="Q99">
        <v>2</v>
      </c>
      <c r="R99" t="s">
        <v>6199</v>
      </c>
    </row>
    <row r="100" spans="1:18" x14ac:dyDescent="0.25">
      <c r="A100">
        <v>10</v>
      </c>
      <c r="B100" t="s">
        <v>1040</v>
      </c>
      <c r="C100" t="s">
        <v>1041</v>
      </c>
      <c r="D100" t="s">
        <v>26100</v>
      </c>
      <c r="E100" t="s">
        <v>6361</v>
      </c>
      <c r="F100" t="s">
        <v>64</v>
      </c>
      <c r="G100" t="s">
        <v>2228</v>
      </c>
      <c r="H100" t="s">
        <v>7690</v>
      </c>
      <c r="J100">
        <v>33</v>
      </c>
      <c r="K100">
        <v>26</v>
      </c>
      <c r="L100" t="s">
        <v>64</v>
      </c>
      <c r="M100" t="s">
        <v>1363</v>
      </c>
      <c r="N100" t="s">
        <v>26102</v>
      </c>
      <c r="O100">
        <v>5</v>
      </c>
      <c r="P100" t="s">
        <v>6313</v>
      </c>
      <c r="Q100">
        <v>1</v>
      </c>
      <c r="R100" t="s">
        <v>6199</v>
      </c>
    </row>
    <row r="101" spans="1:18" x14ac:dyDescent="0.25">
      <c r="A101">
        <v>10</v>
      </c>
      <c r="B101" t="s">
        <v>1040</v>
      </c>
      <c r="C101" t="s">
        <v>1041</v>
      </c>
      <c r="D101" t="s">
        <v>8735</v>
      </c>
      <c r="E101" t="s">
        <v>6270</v>
      </c>
      <c r="F101" t="s">
        <v>102</v>
      </c>
      <c r="G101" t="s">
        <v>70</v>
      </c>
      <c r="H101" t="s">
        <v>8014</v>
      </c>
      <c r="J101">
        <v>89</v>
      </c>
      <c r="K101">
        <v>23</v>
      </c>
      <c r="L101" t="s">
        <v>102</v>
      </c>
      <c r="M101" t="s">
        <v>1389</v>
      </c>
      <c r="N101" t="s">
        <v>8737</v>
      </c>
      <c r="O101">
        <v>0</v>
      </c>
      <c r="P101" t="s">
        <v>6446</v>
      </c>
      <c r="Q101">
        <v>4</v>
      </c>
      <c r="R101" t="s">
        <v>6199</v>
      </c>
    </row>
    <row r="102" spans="1:18" x14ac:dyDescent="0.25">
      <c r="A102">
        <v>10</v>
      </c>
      <c r="B102" t="s">
        <v>1040</v>
      </c>
      <c r="C102" t="s">
        <v>1041</v>
      </c>
      <c r="D102" t="s">
        <v>17318</v>
      </c>
      <c r="E102" t="s">
        <v>17319</v>
      </c>
      <c r="F102" t="s">
        <v>126</v>
      </c>
      <c r="G102" t="s">
        <v>2210</v>
      </c>
      <c r="H102" t="s">
        <v>7921</v>
      </c>
      <c r="J102">
        <v>49</v>
      </c>
      <c r="K102">
        <v>23</v>
      </c>
      <c r="L102" t="s">
        <v>126</v>
      </c>
      <c r="M102" t="s">
        <v>1395</v>
      </c>
      <c r="N102" t="s">
        <v>17321</v>
      </c>
      <c r="O102">
        <v>0</v>
      </c>
      <c r="P102" t="s">
        <v>6227</v>
      </c>
      <c r="Q102">
        <v>4</v>
      </c>
      <c r="R102" t="s">
        <v>6199</v>
      </c>
    </row>
    <row r="103" spans="1:18" x14ac:dyDescent="0.25">
      <c r="A103">
        <v>10</v>
      </c>
      <c r="B103" t="s">
        <v>1040</v>
      </c>
      <c r="C103" t="s">
        <v>1041</v>
      </c>
      <c r="D103" t="s">
        <v>8609</v>
      </c>
      <c r="E103" t="s">
        <v>8610</v>
      </c>
      <c r="F103" t="s">
        <v>102</v>
      </c>
      <c r="G103" t="s">
        <v>2278</v>
      </c>
      <c r="H103" t="s">
        <v>6724</v>
      </c>
      <c r="J103">
        <v>11</v>
      </c>
      <c r="K103">
        <v>24</v>
      </c>
      <c r="L103" t="s">
        <v>102</v>
      </c>
      <c r="M103" t="s">
        <v>1365</v>
      </c>
      <c r="N103" t="s">
        <v>8612</v>
      </c>
      <c r="O103">
        <v>3</v>
      </c>
      <c r="P103" t="s">
        <v>6264</v>
      </c>
      <c r="Q103">
        <v>1</v>
      </c>
      <c r="R103" t="s">
        <v>6199</v>
      </c>
    </row>
    <row r="104" spans="1:18" x14ac:dyDescent="0.25">
      <c r="A104">
        <v>10</v>
      </c>
      <c r="B104" t="s">
        <v>1040</v>
      </c>
      <c r="C104" t="s">
        <v>1041</v>
      </c>
      <c r="D104" t="s">
        <v>18580</v>
      </c>
      <c r="E104" t="s">
        <v>16268</v>
      </c>
      <c r="F104" t="s">
        <v>102</v>
      </c>
      <c r="G104" t="s">
        <v>2213</v>
      </c>
      <c r="H104" t="s">
        <v>6367</v>
      </c>
      <c r="J104">
        <v>14</v>
      </c>
      <c r="K104">
        <v>26</v>
      </c>
      <c r="L104" t="s">
        <v>102</v>
      </c>
      <c r="M104" t="s">
        <v>1353</v>
      </c>
      <c r="N104" t="s">
        <v>18582</v>
      </c>
      <c r="O104">
        <v>5</v>
      </c>
      <c r="P104" t="s">
        <v>6264</v>
      </c>
      <c r="Q104">
        <v>1</v>
      </c>
      <c r="R104" t="s">
        <v>6199</v>
      </c>
    </row>
    <row r="105" spans="1:18" x14ac:dyDescent="0.25">
      <c r="A105">
        <v>10</v>
      </c>
      <c r="B105" t="s">
        <v>1040</v>
      </c>
      <c r="C105" t="s">
        <v>1041</v>
      </c>
      <c r="D105" t="s">
        <v>6010</v>
      </c>
      <c r="E105" t="s">
        <v>6659</v>
      </c>
      <c r="F105" t="s">
        <v>64</v>
      </c>
      <c r="G105" t="s">
        <v>2221</v>
      </c>
      <c r="H105" t="s">
        <v>6658</v>
      </c>
      <c r="J105">
        <v>23</v>
      </c>
      <c r="K105">
        <v>22</v>
      </c>
      <c r="L105" t="s">
        <v>64</v>
      </c>
      <c r="M105" t="s">
        <v>1387</v>
      </c>
      <c r="N105" t="s">
        <v>6661</v>
      </c>
      <c r="O105">
        <v>0</v>
      </c>
      <c r="P105" t="s">
        <v>6204</v>
      </c>
      <c r="Q105">
        <v>3</v>
      </c>
      <c r="R105" t="s">
        <v>6199</v>
      </c>
    </row>
    <row r="106" spans="1:18" x14ac:dyDescent="0.25">
      <c r="A106">
        <v>10</v>
      </c>
      <c r="B106" t="s">
        <v>1040</v>
      </c>
      <c r="C106" t="s">
        <v>1041</v>
      </c>
      <c r="D106" t="s">
        <v>10954</v>
      </c>
      <c r="E106" t="s">
        <v>10145</v>
      </c>
      <c r="F106" t="s">
        <v>102</v>
      </c>
      <c r="G106" t="s">
        <v>62</v>
      </c>
      <c r="H106" t="s">
        <v>6383</v>
      </c>
      <c r="I106" t="s">
        <v>6922</v>
      </c>
      <c r="J106">
        <v>13</v>
      </c>
      <c r="K106">
        <v>23</v>
      </c>
      <c r="L106" t="s">
        <v>102</v>
      </c>
      <c r="M106" t="s">
        <v>1391</v>
      </c>
      <c r="N106" t="s">
        <v>18650</v>
      </c>
      <c r="O106">
        <v>0</v>
      </c>
      <c r="P106" t="s">
        <v>6346</v>
      </c>
      <c r="Q106">
        <v>5</v>
      </c>
      <c r="R106" t="s">
        <v>6199</v>
      </c>
    </row>
    <row r="107" spans="1:18" x14ac:dyDescent="0.25">
      <c r="A107">
        <v>10</v>
      </c>
      <c r="B107" t="s">
        <v>1040</v>
      </c>
      <c r="C107" t="s">
        <v>1041</v>
      </c>
      <c r="D107" t="s">
        <v>12034</v>
      </c>
      <c r="E107" t="s">
        <v>8205</v>
      </c>
      <c r="F107" t="s">
        <v>102</v>
      </c>
      <c r="G107" t="s">
        <v>2221</v>
      </c>
      <c r="H107" t="s">
        <v>6976</v>
      </c>
      <c r="J107">
        <v>4</v>
      </c>
      <c r="K107">
        <v>25</v>
      </c>
      <c r="L107" t="s">
        <v>102</v>
      </c>
      <c r="M107" t="s">
        <v>1385</v>
      </c>
      <c r="N107" t="s">
        <v>14189</v>
      </c>
      <c r="O107">
        <v>3</v>
      </c>
      <c r="P107" t="s">
        <v>6446</v>
      </c>
      <c r="Q107">
        <v>1</v>
      </c>
      <c r="R107" t="s">
        <v>6199</v>
      </c>
    </row>
    <row r="108" spans="1:18" x14ac:dyDescent="0.25">
      <c r="A108">
        <v>10</v>
      </c>
      <c r="B108" t="s">
        <v>1040</v>
      </c>
      <c r="C108" t="s">
        <v>1041</v>
      </c>
      <c r="D108" t="s">
        <v>7774</v>
      </c>
      <c r="E108" t="s">
        <v>22453</v>
      </c>
      <c r="F108" t="s">
        <v>126</v>
      </c>
      <c r="G108" t="s">
        <v>2268</v>
      </c>
      <c r="H108" t="s">
        <v>6849</v>
      </c>
      <c r="J108">
        <v>44</v>
      </c>
      <c r="K108">
        <v>22</v>
      </c>
      <c r="L108" t="s">
        <v>126</v>
      </c>
      <c r="M108" t="s">
        <v>1357</v>
      </c>
      <c r="N108" t="s">
        <v>22455</v>
      </c>
      <c r="O108">
        <v>1</v>
      </c>
      <c r="P108" t="s">
        <v>6227</v>
      </c>
      <c r="Q108">
        <v>1</v>
      </c>
      <c r="R108" t="s">
        <v>6199</v>
      </c>
    </row>
    <row r="109" spans="1:18" x14ac:dyDescent="0.25">
      <c r="A109">
        <v>10</v>
      </c>
      <c r="B109" t="s">
        <v>1040</v>
      </c>
      <c r="C109" t="s">
        <v>1041</v>
      </c>
      <c r="D109" t="s">
        <v>7956</v>
      </c>
      <c r="E109" t="s">
        <v>6317</v>
      </c>
      <c r="F109" t="s">
        <v>102</v>
      </c>
      <c r="G109" t="s">
        <v>2210</v>
      </c>
      <c r="H109" t="s">
        <v>6260</v>
      </c>
      <c r="J109">
        <v>6</v>
      </c>
      <c r="K109">
        <v>25</v>
      </c>
      <c r="L109" t="s">
        <v>102</v>
      </c>
      <c r="M109" t="s">
        <v>1371</v>
      </c>
      <c r="N109" t="s">
        <v>7958</v>
      </c>
      <c r="O109">
        <v>2</v>
      </c>
      <c r="P109" t="s">
        <v>6454</v>
      </c>
      <c r="Q109">
        <v>2</v>
      </c>
      <c r="R109" t="s">
        <v>6199</v>
      </c>
    </row>
    <row r="110" spans="1:18" x14ac:dyDescent="0.25">
      <c r="A110">
        <v>10</v>
      </c>
      <c r="B110" t="s">
        <v>1040</v>
      </c>
      <c r="C110" t="s">
        <v>1041</v>
      </c>
      <c r="D110" t="s">
        <v>14931</v>
      </c>
      <c r="E110" t="s">
        <v>14932</v>
      </c>
      <c r="F110" t="s">
        <v>64</v>
      </c>
      <c r="G110" t="s">
        <v>2208</v>
      </c>
      <c r="H110" t="s">
        <v>6837</v>
      </c>
      <c r="J110">
        <v>22</v>
      </c>
      <c r="K110">
        <v>25</v>
      </c>
      <c r="L110" t="s">
        <v>64</v>
      </c>
      <c r="M110" t="s">
        <v>1359</v>
      </c>
      <c r="N110" t="s">
        <v>8898</v>
      </c>
      <c r="O110">
        <v>1</v>
      </c>
      <c r="P110" t="s">
        <v>6346</v>
      </c>
      <c r="Q110">
        <v>1</v>
      </c>
      <c r="R110" t="s">
        <v>6199</v>
      </c>
    </row>
    <row r="111" spans="1:18" x14ac:dyDescent="0.25">
      <c r="A111">
        <v>10</v>
      </c>
      <c r="B111" t="s">
        <v>1040</v>
      </c>
      <c r="C111" t="s">
        <v>1041</v>
      </c>
      <c r="D111" t="s">
        <v>6725</v>
      </c>
      <c r="E111" t="s">
        <v>17829</v>
      </c>
      <c r="F111" t="s">
        <v>64</v>
      </c>
      <c r="G111" t="s">
        <v>54</v>
      </c>
      <c r="H111" t="s">
        <v>6232</v>
      </c>
      <c r="J111">
        <v>3</v>
      </c>
      <c r="K111">
        <v>27</v>
      </c>
      <c r="L111" t="s">
        <v>64</v>
      </c>
      <c r="M111" t="s">
        <v>1379</v>
      </c>
      <c r="N111" t="s">
        <v>19396</v>
      </c>
      <c r="O111">
        <v>5</v>
      </c>
      <c r="P111" t="s">
        <v>6313</v>
      </c>
      <c r="Q111">
        <v>1</v>
      </c>
      <c r="R111" t="s">
        <v>6199</v>
      </c>
    </row>
    <row r="112" spans="1:18" x14ac:dyDescent="0.25">
      <c r="A112">
        <v>10</v>
      </c>
      <c r="B112" t="s">
        <v>1040</v>
      </c>
      <c r="C112" t="s">
        <v>1041</v>
      </c>
      <c r="D112" t="s">
        <v>22528</v>
      </c>
      <c r="E112" t="s">
        <v>7364</v>
      </c>
      <c r="F112" t="s">
        <v>102</v>
      </c>
      <c r="G112" t="s">
        <v>2241</v>
      </c>
      <c r="H112" t="s">
        <v>6697</v>
      </c>
      <c r="J112">
        <v>4</v>
      </c>
      <c r="K112">
        <v>25</v>
      </c>
      <c r="L112" t="s">
        <v>102</v>
      </c>
      <c r="M112" t="s">
        <v>1383</v>
      </c>
      <c r="N112" t="s">
        <v>18882</v>
      </c>
      <c r="O112">
        <v>4</v>
      </c>
      <c r="P112" t="s">
        <v>6454</v>
      </c>
      <c r="Q112">
        <v>2</v>
      </c>
      <c r="R112" t="s">
        <v>6199</v>
      </c>
    </row>
    <row r="113" spans="1:18" x14ac:dyDescent="0.25">
      <c r="A113">
        <v>10</v>
      </c>
      <c r="B113" t="s">
        <v>1040</v>
      </c>
      <c r="C113" t="s">
        <v>1041</v>
      </c>
      <c r="D113" t="s">
        <v>21992</v>
      </c>
      <c r="E113" t="s">
        <v>8773</v>
      </c>
      <c r="F113" t="s">
        <v>102</v>
      </c>
      <c r="G113" t="s">
        <v>159</v>
      </c>
      <c r="H113" t="s">
        <v>6336</v>
      </c>
      <c r="J113">
        <v>15</v>
      </c>
      <c r="K113">
        <v>23</v>
      </c>
      <c r="L113" t="s">
        <v>102</v>
      </c>
      <c r="M113" t="s">
        <v>1351</v>
      </c>
      <c r="N113" t="s">
        <v>19850</v>
      </c>
      <c r="O113">
        <v>2</v>
      </c>
      <c r="P113" t="s">
        <v>6212</v>
      </c>
      <c r="Q113">
        <v>2</v>
      </c>
      <c r="R113" t="s">
        <v>6199</v>
      </c>
    </row>
    <row r="114" spans="1:18" x14ac:dyDescent="0.25">
      <c r="A114">
        <v>10</v>
      </c>
      <c r="B114" t="s">
        <v>1040</v>
      </c>
      <c r="C114" t="s">
        <v>1041</v>
      </c>
      <c r="D114" t="s">
        <v>6433</v>
      </c>
      <c r="E114" t="s">
        <v>13076</v>
      </c>
      <c r="F114" t="s">
        <v>126</v>
      </c>
      <c r="G114" t="s">
        <v>2228</v>
      </c>
      <c r="H114" t="s">
        <v>6658</v>
      </c>
      <c r="J114">
        <v>46</v>
      </c>
      <c r="K114">
        <v>24</v>
      </c>
      <c r="L114" t="s">
        <v>126</v>
      </c>
      <c r="M114" t="s">
        <v>1393</v>
      </c>
      <c r="N114" t="s">
        <v>13078</v>
      </c>
      <c r="O114">
        <v>0</v>
      </c>
      <c r="P114" t="s">
        <v>6227</v>
      </c>
      <c r="Q114">
        <v>2</v>
      </c>
      <c r="R114" t="s">
        <v>6199</v>
      </c>
    </row>
    <row r="115" spans="1:18" x14ac:dyDescent="0.25">
      <c r="A115">
        <v>10</v>
      </c>
      <c r="B115" t="s">
        <v>1040</v>
      </c>
      <c r="C115" t="s">
        <v>1041</v>
      </c>
      <c r="D115" t="s">
        <v>20010</v>
      </c>
      <c r="E115" t="s">
        <v>8179</v>
      </c>
      <c r="F115" t="s">
        <v>64</v>
      </c>
      <c r="G115" t="s">
        <v>2224</v>
      </c>
      <c r="H115" t="s">
        <v>6868</v>
      </c>
      <c r="J115">
        <v>25</v>
      </c>
      <c r="K115">
        <v>23</v>
      </c>
      <c r="L115" t="s">
        <v>64</v>
      </c>
      <c r="M115" t="s">
        <v>1367</v>
      </c>
      <c r="N115" t="s">
        <v>20012</v>
      </c>
      <c r="O115">
        <v>2</v>
      </c>
      <c r="P115" t="s">
        <v>6264</v>
      </c>
      <c r="Q115">
        <v>2</v>
      </c>
      <c r="R115" t="s">
        <v>6199</v>
      </c>
    </row>
    <row r="116" spans="1:18" x14ac:dyDescent="0.25">
      <c r="A116">
        <v>10</v>
      </c>
      <c r="B116" t="s">
        <v>1040</v>
      </c>
      <c r="C116" t="s">
        <v>1041</v>
      </c>
      <c r="D116" t="s">
        <v>18497</v>
      </c>
      <c r="E116" t="s">
        <v>18577</v>
      </c>
      <c r="F116" t="s">
        <v>126</v>
      </c>
      <c r="G116" t="s">
        <v>2241</v>
      </c>
      <c r="H116" t="s">
        <v>6849</v>
      </c>
      <c r="J116">
        <v>84</v>
      </c>
      <c r="K116">
        <v>23</v>
      </c>
      <c r="L116" t="s">
        <v>126</v>
      </c>
      <c r="M116" t="s">
        <v>1355</v>
      </c>
      <c r="N116" t="s">
        <v>13761</v>
      </c>
      <c r="O116">
        <v>1</v>
      </c>
      <c r="P116" t="s">
        <v>6355</v>
      </c>
      <c r="Q116">
        <v>1</v>
      </c>
      <c r="R116" t="s">
        <v>6199</v>
      </c>
    </row>
    <row r="117" spans="1:18" x14ac:dyDescent="0.25">
      <c r="A117">
        <v>10</v>
      </c>
      <c r="B117" t="s">
        <v>1040</v>
      </c>
      <c r="C117" t="s">
        <v>1041</v>
      </c>
      <c r="D117" t="s">
        <v>13778</v>
      </c>
      <c r="E117" t="s">
        <v>13779</v>
      </c>
      <c r="F117" t="s">
        <v>102</v>
      </c>
      <c r="G117" t="s">
        <v>72</v>
      </c>
      <c r="H117" t="s">
        <v>6611</v>
      </c>
      <c r="J117">
        <v>12</v>
      </c>
      <c r="K117">
        <v>25</v>
      </c>
      <c r="L117" t="s">
        <v>102</v>
      </c>
      <c r="M117" t="s">
        <v>1373</v>
      </c>
      <c r="N117" t="s">
        <v>13781</v>
      </c>
      <c r="O117">
        <v>3</v>
      </c>
      <c r="P117" t="s">
        <v>6212</v>
      </c>
      <c r="Q117">
        <v>1</v>
      </c>
      <c r="R117" t="s">
        <v>6199</v>
      </c>
    </row>
    <row r="118" spans="1:18" x14ac:dyDescent="0.25">
      <c r="A118">
        <v>10</v>
      </c>
      <c r="B118" t="s">
        <v>1040</v>
      </c>
      <c r="C118" t="s">
        <v>1041</v>
      </c>
      <c r="D118" t="s">
        <v>7800</v>
      </c>
      <c r="E118" t="s">
        <v>17737</v>
      </c>
      <c r="F118" t="s">
        <v>102</v>
      </c>
      <c r="G118" t="s">
        <v>2224</v>
      </c>
      <c r="H118" t="s">
        <v>7411</v>
      </c>
      <c r="J118">
        <v>18</v>
      </c>
      <c r="K118">
        <v>24</v>
      </c>
      <c r="L118" t="s">
        <v>102</v>
      </c>
      <c r="M118" t="s">
        <v>1361</v>
      </c>
      <c r="N118" t="s">
        <v>10995</v>
      </c>
      <c r="O118">
        <v>2</v>
      </c>
      <c r="P118" t="s">
        <v>6204</v>
      </c>
      <c r="Q118">
        <v>3</v>
      </c>
      <c r="R118" t="s">
        <v>6199</v>
      </c>
    </row>
    <row r="119" spans="1:18" x14ac:dyDescent="0.25">
      <c r="A119">
        <v>10</v>
      </c>
      <c r="B119" t="s">
        <v>1040</v>
      </c>
      <c r="C119" t="s">
        <v>1041</v>
      </c>
      <c r="D119" t="s">
        <v>15992</v>
      </c>
      <c r="E119" t="s">
        <v>7495</v>
      </c>
      <c r="F119" t="s">
        <v>102</v>
      </c>
      <c r="G119" t="s">
        <v>62</v>
      </c>
      <c r="H119" t="s">
        <v>6315</v>
      </c>
      <c r="J119">
        <v>4</v>
      </c>
      <c r="K119">
        <v>26</v>
      </c>
      <c r="L119" t="s">
        <v>102</v>
      </c>
      <c r="M119" t="s">
        <v>1377</v>
      </c>
      <c r="N119" t="s">
        <v>15994</v>
      </c>
      <c r="O119">
        <v>3</v>
      </c>
      <c r="P119" t="s">
        <v>6219</v>
      </c>
      <c r="Q119">
        <v>1</v>
      </c>
      <c r="R119" t="s">
        <v>6199</v>
      </c>
    </row>
    <row r="120" spans="1:18" x14ac:dyDescent="0.25">
      <c r="A120">
        <v>10</v>
      </c>
      <c r="B120" t="s">
        <v>1040</v>
      </c>
      <c r="C120" t="s">
        <v>1041</v>
      </c>
      <c r="D120" t="s">
        <v>7570</v>
      </c>
      <c r="E120" t="s">
        <v>8550</v>
      </c>
      <c r="F120" t="s">
        <v>29</v>
      </c>
      <c r="G120" t="s">
        <v>70</v>
      </c>
      <c r="H120" t="s">
        <v>6781</v>
      </c>
      <c r="J120">
        <v>10</v>
      </c>
      <c r="K120">
        <v>28</v>
      </c>
      <c r="L120" t="s">
        <v>29</v>
      </c>
      <c r="M120" t="s">
        <v>1369</v>
      </c>
      <c r="N120" t="s">
        <v>10840</v>
      </c>
      <c r="O120">
        <v>6</v>
      </c>
      <c r="P120" t="s">
        <v>6363</v>
      </c>
      <c r="Q120">
        <v>1</v>
      </c>
      <c r="R120" t="s">
        <v>6199</v>
      </c>
    </row>
    <row r="121" spans="1:18" x14ac:dyDescent="0.25">
      <c r="A121">
        <v>10</v>
      </c>
      <c r="B121" t="s">
        <v>1040</v>
      </c>
      <c r="C121" t="s">
        <v>1041</v>
      </c>
      <c r="D121" t="s">
        <v>7416</v>
      </c>
      <c r="E121" t="s">
        <v>14608</v>
      </c>
      <c r="F121" t="s">
        <v>126</v>
      </c>
      <c r="G121" t="s">
        <v>2251</v>
      </c>
      <c r="H121" t="s">
        <v>6988</v>
      </c>
      <c r="J121">
        <v>85</v>
      </c>
      <c r="K121">
        <v>26</v>
      </c>
      <c r="L121" t="s">
        <v>126</v>
      </c>
      <c r="M121" t="s">
        <v>1381</v>
      </c>
      <c r="N121" t="s">
        <v>14610</v>
      </c>
      <c r="O121">
        <v>4</v>
      </c>
      <c r="P121" t="s">
        <v>6227</v>
      </c>
      <c r="Q121">
        <v>1</v>
      </c>
      <c r="R121" t="s">
        <v>6199</v>
      </c>
    </row>
    <row r="122" spans="1:18" x14ac:dyDescent="0.25">
      <c r="A122">
        <v>9</v>
      </c>
      <c r="B122" t="s">
        <v>1048</v>
      </c>
      <c r="C122" t="s">
        <v>1049</v>
      </c>
      <c r="D122" t="s">
        <v>6316</v>
      </c>
      <c r="E122" t="s">
        <v>6317</v>
      </c>
      <c r="F122" t="s">
        <v>102</v>
      </c>
      <c r="G122" t="s">
        <v>2322</v>
      </c>
      <c r="H122" t="s">
        <v>6315</v>
      </c>
      <c r="J122">
        <v>11</v>
      </c>
      <c r="K122">
        <v>24</v>
      </c>
      <c r="L122" t="s">
        <v>102</v>
      </c>
      <c r="M122" t="s">
        <v>1430</v>
      </c>
      <c r="N122" t="s">
        <v>6319</v>
      </c>
      <c r="O122">
        <v>3</v>
      </c>
      <c r="P122" t="s">
        <v>6313</v>
      </c>
      <c r="Q122">
        <v>2</v>
      </c>
      <c r="R122" t="s">
        <v>6199</v>
      </c>
    </row>
    <row r="123" spans="1:18" x14ac:dyDescent="0.25">
      <c r="A123">
        <v>9</v>
      </c>
      <c r="B123" t="s">
        <v>1048</v>
      </c>
      <c r="C123" t="s">
        <v>1049</v>
      </c>
      <c r="D123" t="s">
        <v>6933</v>
      </c>
      <c r="E123" t="s">
        <v>14497</v>
      </c>
      <c r="F123" t="s">
        <v>64</v>
      </c>
      <c r="G123" t="s">
        <v>2278</v>
      </c>
      <c r="H123" t="s">
        <v>6296</v>
      </c>
      <c r="J123">
        <v>36</v>
      </c>
      <c r="K123">
        <v>26</v>
      </c>
      <c r="L123" t="s">
        <v>64</v>
      </c>
      <c r="M123" t="s">
        <v>1408</v>
      </c>
      <c r="N123" t="s">
        <v>14499</v>
      </c>
      <c r="O123">
        <v>2</v>
      </c>
      <c r="P123" t="s">
        <v>6346</v>
      </c>
      <c r="Q123">
        <v>4</v>
      </c>
      <c r="R123" t="s">
        <v>6199</v>
      </c>
    </row>
    <row r="124" spans="1:18" x14ac:dyDescent="0.25">
      <c r="A124">
        <v>9</v>
      </c>
      <c r="B124" t="s">
        <v>1048</v>
      </c>
      <c r="C124" t="s">
        <v>1049</v>
      </c>
      <c r="D124" t="s">
        <v>10900</v>
      </c>
      <c r="E124" t="s">
        <v>10901</v>
      </c>
      <c r="F124" t="s">
        <v>102</v>
      </c>
      <c r="G124" t="s">
        <v>2231</v>
      </c>
      <c r="H124" t="s">
        <v>6629</v>
      </c>
      <c r="J124">
        <v>5</v>
      </c>
      <c r="K124">
        <v>27</v>
      </c>
      <c r="L124" t="s">
        <v>102</v>
      </c>
      <c r="M124" t="s">
        <v>1434</v>
      </c>
      <c r="N124" t="s">
        <v>10290</v>
      </c>
      <c r="O124">
        <v>6</v>
      </c>
      <c r="P124" t="s">
        <v>6227</v>
      </c>
      <c r="Q124">
        <v>2</v>
      </c>
      <c r="R124" t="s">
        <v>6199</v>
      </c>
    </row>
    <row r="125" spans="1:18" x14ac:dyDescent="0.25">
      <c r="A125">
        <v>9</v>
      </c>
      <c r="B125" t="s">
        <v>1048</v>
      </c>
      <c r="C125" t="s">
        <v>1049</v>
      </c>
      <c r="D125" t="s">
        <v>10847</v>
      </c>
      <c r="E125" t="s">
        <v>6703</v>
      </c>
      <c r="F125" t="s">
        <v>102</v>
      </c>
      <c r="G125" t="s">
        <v>2268</v>
      </c>
      <c r="H125" t="s">
        <v>6232</v>
      </c>
      <c r="J125">
        <v>12</v>
      </c>
      <c r="K125">
        <v>22</v>
      </c>
      <c r="L125" t="s">
        <v>102</v>
      </c>
      <c r="M125" t="s">
        <v>1440</v>
      </c>
      <c r="N125" t="s">
        <v>22527</v>
      </c>
      <c r="O125">
        <v>0</v>
      </c>
      <c r="P125" t="s">
        <v>6227</v>
      </c>
      <c r="Q125">
        <v>3</v>
      </c>
      <c r="R125" t="s">
        <v>6199</v>
      </c>
    </row>
    <row r="126" spans="1:18" x14ac:dyDescent="0.25">
      <c r="A126">
        <v>9</v>
      </c>
      <c r="B126" t="s">
        <v>1048</v>
      </c>
      <c r="C126" t="s">
        <v>1049</v>
      </c>
      <c r="D126" t="s">
        <v>62</v>
      </c>
      <c r="E126" t="s">
        <v>25422</v>
      </c>
      <c r="F126" t="s">
        <v>102</v>
      </c>
      <c r="G126" t="s">
        <v>2268</v>
      </c>
      <c r="H126" t="s">
        <v>6421</v>
      </c>
      <c r="I126" t="s">
        <v>6922</v>
      </c>
      <c r="J126">
        <v>1</v>
      </c>
      <c r="K126">
        <v>21</v>
      </c>
      <c r="L126" t="s">
        <v>102</v>
      </c>
      <c r="M126" t="s">
        <v>1446</v>
      </c>
      <c r="N126" t="s">
        <v>25424</v>
      </c>
      <c r="O126">
        <v>0</v>
      </c>
      <c r="P126" t="s">
        <v>6264</v>
      </c>
      <c r="Q126">
        <v>2</v>
      </c>
      <c r="R126" t="s">
        <v>6199</v>
      </c>
    </row>
    <row r="127" spans="1:18" x14ac:dyDescent="0.25">
      <c r="A127">
        <v>9</v>
      </c>
      <c r="B127" t="s">
        <v>1048</v>
      </c>
      <c r="C127" t="s">
        <v>1049</v>
      </c>
      <c r="D127" t="s">
        <v>8084</v>
      </c>
      <c r="E127" t="s">
        <v>8228</v>
      </c>
      <c r="F127" t="s">
        <v>29</v>
      </c>
      <c r="G127" t="s">
        <v>2208</v>
      </c>
      <c r="H127" t="s">
        <v>6296</v>
      </c>
      <c r="J127">
        <v>5</v>
      </c>
      <c r="K127">
        <v>25</v>
      </c>
      <c r="L127" t="s">
        <v>29</v>
      </c>
      <c r="M127" t="s">
        <v>1418</v>
      </c>
      <c r="N127" t="s">
        <v>18992</v>
      </c>
      <c r="O127">
        <v>2</v>
      </c>
      <c r="P127" t="s">
        <v>6227</v>
      </c>
      <c r="Q127">
        <v>1</v>
      </c>
      <c r="R127" t="s">
        <v>6199</v>
      </c>
    </row>
    <row r="128" spans="1:18" x14ac:dyDescent="0.25">
      <c r="A128">
        <v>9</v>
      </c>
      <c r="B128" t="s">
        <v>1048</v>
      </c>
      <c r="C128" t="s">
        <v>1049</v>
      </c>
      <c r="D128" t="s">
        <v>7176</v>
      </c>
      <c r="E128" t="s">
        <v>23363</v>
      </c>
      <c r="F128" t="s">
        <v>126</v>
      </c>
      <c r="G128" t="s">
        <v>72</v>
      </c>
      <c r="H128" t="s">
        <v>6988</v>
      </c>
      <c r="J128">
        <v>86</v>
      </c>
      <c r="K128">
        <v>23</v>
      </c>
      <c r="L128" t="s">
        <v>126</v>
      </c>
      <c r="M128" t="s">
        <v>1149</v>
      </c>
      <c r="N128" t="s">
        <v>23365</v>
      </c>
      <c r="O128">
        <v>0</v>
      </c>
      <c r="P128" t="s">
        <v>6227</v>
      </c>
      <c r="Q128">
        <v>5</v>
      </c>
      <c r="R128" t="s">
        <v>6199</v>
      </c>
    </row>
    <row r="129" spans="1:18" x14ac:dyDescent="0.25">
      <c r="A129">
        <v>9</v>
      </c>
      <c r="B129" t="s">
        <v>1048</v>
      </c>
      <c r="C129" t="s">
        <v>1049</v>
      </c>
      <c r="D129" t="s">
        <v>22367</v>
      </c>
      <c r="E129" t="s">
        <v>10145</v>
      </c>
      <c r="F129" t="s">
        <v>64</v>
      </c>
      <c r="G129" t="s">
        <v>2322</v>
      </c>
      <c r="H129" t="s">
        <v>7189</v>
      </c>
      <c r="J129">
        <v>5</v>
      </c>
      <c r="K129">
        <v>22</v>
      </c>
      <c r="L129" t="s">
        <v>64</v>
      </c>
      <c r="M129" t="s">
        <v>1426</v>
      </c>
      <c r="N129" t="s">
        <v>22369</v>
      </c>
      <c r="O129">
        <v>1</v>
      </c>
      <c r="P129" t="s">
        <v>6264</v>
      </c>
      <c r="Q129">
        <v>4</v>
      </c>
      <c r="R129" t="s">
        <v>6199</v>
      </c>
    </row>
    <row r="130" spans="1:18" x14ac:dyDescent="0.25">
      <c r="A130">
        <v>9</v>
      </c>
      <c r="B130" t="s">
        <v>1048</v>
      </c>
      <c r="C130" t="s">
        <v>1049</v>
      </c>
      <c r="D130" t="s">
        <v>8921</v>
      </c>
      <c r="E130" t="s">
        <v>8922</v>
      </c>
      <c r="F130" t="s">
        <v>126</v>
      </c>
      <c r="G130" t="s">
        <v>34</v>
      </c>
      <c r="H130" t="s">
        <v>6200</v>
      </c>
      <c r="J130">
        <v>82</v>
      </c>
      <c r="K130">
        <v>22</v>
      </c>
      <c r="L130" t="s">
        <v>126</v>
      </c>
      <c r="M130" t="s">
        <v>1442</v>
      </c>
      <c r="N130" t="s">
        <v>8924</v>
      </c>
      <c r="O130">
        <v>0</v>
      </c>
      <c r="P130" t="s">
        <v>6363</v>
      </c>
      <c r="Q130">
        <v>2</v>
      </c>
      <c r="R130" t="s">
        <v>6199</v>
      </c>
    </row>
    <row r="131" spans="1:18" x14ac:dyDescent="0.25">
      <c r="A131">
        <v>9</v>
      </c>
      <c r="B131" t="s">
        <v>1048</v>
      </c>
      <c r="C131" t="s">
        <v>1049</v>
      </c>
      <c r="D131" t="s">
        <v>7541</v>
      </c>
      <c r="E131" t="s">
        <v>7375</v>
      </c>
      <c r="F131" t="s">
        <v>102</v>
      </c>
      <c r="G131" t="s">
        <v>28</v>
      </c>
      <c r="H131" t="s">
        <v>7944</v>
      </c>
      <c r="J131">
        <v>0</v>
      </c>
      <c r="K131">
        <v>23</v>
      </c>
      <c r="L131" t="s">
        <v>102</v>
      </c>
      <c r="M131" t="s">
        <v>1428</v>
      </c>
      <c r="N131" t="s">
        <v>26304</v>
      </c>
      <c r="O131">
        <v>1</v>
      </c>
      <c r="P131" t="s">
        <v>6346</v>
      </c>
      <c r="Q131">
        <v>3</v>
      </c>
      <c r="R131" t="s">
        <v>6199</v>
      </c>
    </row>
    <row r="132" spans="1:18" x14ac:dyDescent="0.25">
      <c r="A132">
        <v>9</v>
      </c>
      <c r="B132" t="s">
        <v>1048</v>
      </c>
      <c r="C132" t="s">
        <v>1049</v>
      </c>
      <c r="D132" t="s">
        <v>7570</v>
      </c>
      <c r="E132" t="s">
        <v>8809</v>
      </c>
      <c r="F132" t="s">
        <v>126</v>
      </c>
      <c r="G132" t="s">
        <v>2248</v>
      </c>
      <c r="H132" t="s">
        <v>6849</v>
      </c>
      <c r="J132">
        <v>80</v>
      </c>
      <c r="K132">
        <v>22</v>
      </c>
      <c r="L132" t="s">
        <v>126</v>
      </c>
      <c r="M132" t="s">
        <v>1444</v>
      </c>
      <c r="N132" t="s">
        <v>8811</v>
      </c>
      <c r="O132">
        <v>0</v>
      </c>
      <c r="P132" t="s">
        <v>6204</v>
      </c>
      <c r="Q132">
        <v>5</v>
      </c>
      <c r="R132" t="s">
        <v>6199</v>
      </c>
    </row>
    <row r="133" spans="1:18" x14ac:dyDescent="0.25">
      <c r="A133">
        <v>9</v>
      </c>
      <c r="B133" t="s">
        <v>1048</v>
      </c>
      <c r="C133" t="s">
        <v>1049</v>
      </c>
      <c r="D133" t="s">
        <v>6360</v>
      </c>
      <c r="E133" t="s">
        <v>6253</v>
      </c>
      <c r="F133" t="s">
        <v>102</v>
      </c>
      <c r="G133" t="s">
        <v>54</v>
      </c>
      <c r="H133" t="s">
        <v>6315</v>
      </c>
      <c r="J133">
        <v>18</v>
      </c>
      <c r="K133">
        <v>23</v>
      </c>
      <c r="L133" t="s">
        <v>102</v>
      </c>
      <c r="M133" t="s">
        <v>1438</v>
      </c>
      <c r="N133" t="s">
        <v>18251</v>
      </c>
      <c r="O133">
        <v>0</v>
      </c>
      <c r="P133" t="s">
        <v>6204</v>
      </c>
      <c r="Q133">
        <v>5</v>
      </c>
      <c r="R133" t="s">
        <v>6199</v>
      </c>
    </row>
    <row r="134" spans="1:18" x14ac:dyDescent="0.25">
      <c r="A134">
        <v>9</v>
      </c>
      <c r="B134" t="s">
        <v>1048</v>
      </c>
      <c r="C134" t="s">
        <v>1049</v>
      </c>
      <c r="D134" t="s">
        <v>9389</v>
      </c>
      <c r="E134" t="s">
        <v>9390</v>
      </c>
      <c r="F134" t="s">
        <v>102</v>
      </c>
      <c r="G134" t="s">
        <v>70</v>
      </c>
      <c r="H134" t="s">
        <v>6697</v>
      </c>
      <c r="J134">
        <v>15</v>
      </c>
      <c r="K134">
        <v>24</v>
      </c>
      <c r="L134" t="s">
        <v>102</v>
      </c>
      <c r="M134" t="s">
        <v>1424</v>
      </c>
      <c r="N134" t="s">
        <v>9392</v>
      </c>
      <c r="O134">
        <v>2</v>
      </c>
      <c r="P134" t="s">
        <v>6264</v>
      </c>
      <c r="Q134">
        <v>1</v>
      </c>
      <c r="R134" t="s">
        <v>6199</v>
      </c>
    </row>
    <row r="135" spans="1:18" x14ac:dyDescent="0.25">
      <c r="A135">
        <v>9</v>
      </c>
      <c r="B135" t="s">
        <v>1048</v>
      </c>
      <c r="C135" t="s">
        <v>1049</v>
      </c>
      <c r="D135" t="s">
        <v>6725</v>
      </c>
      <c r="E135" t="s">
        <v>7122</v>
      </c>
      <c r="F135" t="s">
        <v>102</v>
      </c>
      <c r="G135" t="s">
        <v>2322</v>
      </c>
      <c r="H135" t="s">
        <v>6697</v>
      </c>
      <c r="J135">
        <v>12</v>
      </c>
      <c r="K135">
        <v>23</v>
      </c>
      <c r="L135" t="s">
        <v>8919</v>
      </c>
      <c r="M135" t="s">
        <v>1436</v>
      </c>
      <c r="N135" t="s">
        <v>16415</v>
      </c>
      <c r="O135">
        <v>1</v>
      </c>
      <c r="P135" t="s">
        <v>6219</v>
      </c>
      <c r="Q135">
        <v>4</v>
      </c>
      <c r="R135" t="s">
        <v>6199</v>
      </c>
    </row>
    <row r="136" spans="1:18" x14ac:dyDescent="0.25">
      <c r="A136">
        <v>9</v>
      </c>
      <c r="B136" t="s">
        <v>1048</v>
      </c>
      <c r="C136" t="s">
        <v>1049</v>
      </c>
      <c r="D136" t="s">
        <v>16407</v>
      </c>
      <c r="E136" t="s">
        <v>6796</v>
      </c>
      <c r="F136" t="s">
        <v>102</v>
      </c>
      <c r="G136" t="s">
        <v>2311</v>
      </c>
      <c r="H136" t="s">
        <v>8014</v>
      </c>
      <c r="I136" t="s">
        <v>6922</v>
      </c>
      <c r="J136">
        <v>6</v>
      </c>
      <c r="K136">
        <v>27</v>
      </c>
      <c r="L136" t="s">
        <v>102</v>
      </c>
      <c r="M136" t="s">
        <v>1404</v>
      </c>
      <c r="N136" t="s">
        <v>16409</v>
      </c>
      <c r="O136">
        <v>5</v>
      </c>
      <c r="P136" t="s">
        <v>6264</v>
      </c>
      <c r="Q136">
        <v>1</v>
      </c>
      <c r="R136" t="s">
        <v>6199</v>
      </c>
    </row>
    <row r="137" spans="1:18" x14ac:dyDescent="0.25">
      <c r="A137">
        <v>9</v>
      </c>
      <c r="B137" t="s">
        <v>1048</v>
      </c>
      <c r="C137" t="s">
        <v>1049</v>
      </c>
      <c r="D137" t="s">
        <v>9607</v>
      </c>
      <c r="E137" t="s">
        <v>9608</v>
      </c>
      <c r="F137" t="s">
        <v>102</v>
      </c>
      <c r="G137" t="s">
        <v>2229</v>
      </c>
      <c r="H137" t="s">
        <v>6739</v>
      </c>
      <c r="J137">
        <v>15</v>
      </c>
      <c r="K137">
        <v>24</v>
      </c>
      <c r="L137" t="s">
        <v>102</v>
      </c>
      <c r="M137" t="s">
        <v>1432</v>
      </c>
      <c r="N137" t="s">
        <v>9610</v>
      </c>
      <c r="O137">
        <v>2</v>
      </c>
      <c r="P137" t="s">
        <v>6204</v>
      </c>
      <c r="Q137">
        <v>1</v>
      </c>
      <c r="R137" t="s">
        <v>6199</v>
      </c>
    </row>
    <row r="138" spans="1:18" x14ac:dyDescent="0.25">
      <c r="A138">
        <v>9</v>
      </c>
      <c r="B138" t="s">
        <v>1048</v>
      </c>
      <c r="C138" t="s">
        <v>1049</v>
      </c>
      <c r="D138" t="s">
        <v>6778</v>
      </c>
      <c r="E138" t="s">
        <v>7754</v>
      </c>
      <c r="F138" t="s">
        <v>64</v>
      </c>
      <c r="G138" t="s">
        <v>2233</v>
      </c>
      <c r="H138" t="s">
        <v>6421</v>
      </c>
      <c r="J138">
        <v>4</v>
      </c>
      <c r="K138">
        <v>26</v>
      </c>
      <c r="L138" t="s">
        <v>64</v>
      </c>
      <c r="M138" t="s">
        <v>1416</v>
      </c>
      <c r="N138" t="s">
        <v>7756</v>
      </c>
      <c r="O138">
        <v>4</v>
      </c>
      <c r="P138" t="s">
        <v>6346</v>
      </c>
      <c r="Q138">
        <v>1</v>
      </c>
      <c r="R138" t="s">
        <v>6199</v>
      </c>
    </row>
    <row r="139" spans="1:18" x14ac:dyDescent="0.25">
      <c r="A139">
        <v>9</v>
      </c>
      <c r="B139" t="s">
        <v>1048</v>
      </c>
      <c r="C139" t="s">
        <v>1049</v>
      </c>
      <c r="D139" t="s">
        <v>15567</v>
      </c>
      <c r="E139" t="s">
        <v>15568</v>
      </c>
      <c r="F139" t="s">
        <v>64</v>
      </c>
      <c r="G139" t="s">
        <v>68</v>
      </c>
      <c r="H139" t="s">
        <v>6837</v>
      </c>
      <c r="I139" t="s">
        <v>6922</v>
      </c>
      <c r="J139">
        <v>26</v>
      </c>
      <c r="K139">
        <v>24</v>
      </c>
      <c r="L139" t="s">
        <v>64</v>
      </c>
      <c r="M139" t="s">
        <v>1448</v>
      </c>
      <c r="N139" t="s">
        <v>15570</v>
      </c>
      <c r="O139">
        <v>0</v>
      </c>
      <c r="P139" t="s">
        <v>6313</v>
      </c>
      <c r="Q139">
        <v>3</v>
      </c>
      <c r="R139" t="s">
        <v>6199</v>
      </c>
    </row>
    <row r="140" spans="1:18" x14ac:dyDescent="0.25">
      <c r="A140">
        <v>9</v>
      </c>
      <c r="B140" t="s">
        <v>1048</v>
      </c>
      <c r="C140" t="s">
        <v>1049</v>
      </c>
      <c r="D140" t="s">
        <v>6854</v>
      </c>
      <c r="E140" t="s">
        <v>10356</v>
      </c>
      <c r="F140" t="s">
        <v>64</v>
      </c>
      <c r="G140" t="s">
        <v>2229</v>
      </c>
      <c r="H140" t="s">
        <v>6868</v>
      </c>
      <c r="J140">
        <v>25</v>
      </c>
      <c r="K140">
        <v>24</v>
      </c>
      <c r="L140" t="s">
        <v>64</v>
      </c>
      <c r="M140" t="s">
        <v>1420</v>
      </c>
      <c r="N140" t="s">
        <v>10724</v>
      </c>
      <c r="O140">
        <v>1</v>
      </c>
      <c r="P140" t="s">
        <v>6454</v>
      </c>
      <c r="Q140">
        <v>2</v>
      </c>
      <c r="R140" t="s">
        <v>6199</v>
      </c>
    </row>
    <row r="141" spans="1:18" x14ac:dyDescent="0.25">
      <c r="A141">
        <v>9</v>
      </c>
      <c r="B141" t="s">
        <v>1048</v>
      </c>
      <c r="C141" t="s">
        <v>1049</v>
      </c>
      <c r="D141" t="s">
        <v>20925</v>
      </c>
      <c r="E141" t="s">
        <v>6361</v>
      </c>
      <c r="F141" t="s">
        <v>64</v>
      </c>
      <c r="G141" t="s">
        <v>72</v>
      </c>
      <c r="H141" t="s">
        <v>6868</v>
      </c>
      <c r="J141">
        <v>23</v>
      </c>
      <c r="K141">
        <v>25</v>
      </c>
      <c r="L141" t="s">
        <v>64</v>
      </c>
      <c r="M141" t="s">
        <v>1422</v>
      </c>
      <c r="N141" t="s">
        <v>20927</v>
      </c>
      <c r="O141">
        <v>4</v>
      </c>
      <c r="P141" t="s">
        <v>6446</v>
      </c>
      <c r="Q141">
        <v>1</v>
      </c>
      <c r="R141" t="s">
        <v>6199</v>
      </c>
    </row>
    <row r="142" spans="1:18" x14ac:dyDescent="0.25">
      <c r="A142">
        <v>9</v>
      </c>
      <c r="B142" t="s">
        <v>1048</v>
      </c>
      <c r="C142" t="s">
        <v>1049</v>
      </c>
      <c r="D142" t="s">
        <v>6913</v>
      </c>
      <c r="E142" t="s">
        <v>21472</v>
      </c>
      <c r="F142" t="s">
        <v>126</v>
      </c>
      <c r="G142" t="s">
        <v>2278</v>
      </c>
      <c r="H142" t="s">
        <v>6664</v>
      </c>
      <c r="J142">
        <v>18</v>
      </c>
      <c r="K142">
        <v>23</v>
      </c>
      <c r="L142" t="s">
        <v>126</v>
      </c>
      <c r="M142" t="s">
        <v>1406</v>
      </c>
      <c r="N142" t="s">
        <v>13101</v>
      </c>
      <c r="O142">
        <v>1</v>
      </c>
      <c r="P142" t="s">
        <v>6355</v>
      </c>
      <c r="Q142">
        <v>2</v>
      </c>
      <c r="R142" t="s">
        <v>6199</v>
      </c>
    </row>
    <row r="143" spans="1:18" x14ac:dyDescent="0.25">
      <c r="A143">
        <v>9</v>
      </c>
      <c r="B143" t="s">
        <v>1048</v>
      </c>
      <c r="C143" t="s">
        <v>1049</v>
      </c>
      <c r="D143" t="s">
        <v>6754</v>
      </c>
      <c r="E143" t="s">
        <v>7149</v>
      </c>
      <c r="F143" t="s">
        <v>126</v>
      </c>
      <c r="G143" t="s">
        <v>2228</v>
      </c>
      <c r="H143" t="s">
        <v>6208</v>
      </c>
      <c r="J143">
        <v>87</v>
      </c>
      <c r="K143">
        <v>27</v>
      </c>
      <c r="L143" t="s">
        <v>126</v>
      </c>
      <c r="M143" t="s">
        <v>1412</v>
      </c>
      <c r="N143" t="s">
        <v>10290</v>
      </c>
      <c r="O143">
        <v>4</v>
      </c>
      <c r="P143" t="s">
        <v>6355</v>
      </c>
      <c r="Q143">
        <v>1</v>
      </c>
      <c r="R143" t="s">
        <v>6199</v>
      </c>
    </row>
    <row r="144" spans="1:18" x14ac:dyDescent="0.25">
      <c r="A144">
        <v>9</v>
      </c>
      <c r="B144" t="s">
        <v>1048</v>
      </c>
      <c r="C144" t="s">
        <v>1049</v>
      </c>
      <c r="D144" t="s">
        <v>9765</v>
      </c>
      <c r="E144" t="s">
        <v>6338</v>
      </c>
      <c r="F144" t="s">
        <v>64</v>
      </c>
      <c r="G144" t="s">
        <v>2231</v>
      </c>
      <c r="H144" t="s">
        <v>6296</v>
      </c>
      <c r="J144">
        <v>30</v>
      </c>
      <c r="K144">
        <v>26</v>
      </c>
      <c r="L144" t="s">
        <v>64</v>
      </c>
      <c r="M144" t="s">
        <v>1400</v>
      </c>
      <c r="N144" t="s">
        <v>21440</v>
      </c>
      <c r="O144">
        <v>3</v>
      </c>
      <c r="P144" t="s">
        <v>6313</v>
      </c>
      <c r="Q144">
        <v>1</v>
      </c>
      <c r="R144" t="s">
        <v>6199</v>
      </c>
    </row>
    <row r="145" spans="1:18" x14ac:dyDescent="0.25">
      <c r="A145">
        <v>6</v>
      </c>
      <c r="B145" t="s">
        <v>1051</v>
      </c>
      <c r="C145" t="s">
        <v>1052</v>
      </c>
      <c r="D145" t="s">
        <v>11534</v>
      </c>
      <c r="E145" t="s">
        <v>16089</v>
      </c>
      <c r="F145" t="s">
        <v>102</v>
      </c>
      <c r="G145" t="s">
        <v>94</v>
      </c>
      <c r="H145" t="s">
        <v>6260</v>
      </c>
      <c r="J145">
        <v>17</v>
      </c>
      <c r="K145">
        <v>22</v>
      </c>
      <c r="L145" t="s">
        <v>102</v>
      </c>
      <c r="M145" t="s">
        <v>1490</v>
      </c>
      <c r="N145" t="s">
        <v>24756</v>
      </c>
      <c r="O145">
        <v>0</v>
      </c>
      <c r="P145" t="s">
        <v>6204</v>
      </c>
      <c r="Q145">
        <v>4</v>
      </c>
      <c r="R145" t="s">
        <v>6199</v>
      </c>
    </row>
    <row r="146" spans="1:18" x14ac:dyDescent="0.25">
      <c r="A146">
        <v>6</v>
      </c>
      <c r="B146" t="s">
        <v>1051</v>
      </c>
      <c r="C146" t="s">
        <v>1052</v>
      </c>
      <c r="D146" t="s">
        <v>18853</v>
      </c>
      <c r="E146" t="s">
        <v>18854</v>
      </c>
      <c r="F146" t="s">
        <v>102</v>
      </c>
      <c r="G146" t="s">
        <v>54</v>
      </c>
      <c r="H146" t="s">
        <v>6392</v>
      </c>
      <c r="J146">
        <v>0</v>
      </c>
      <c r="K146">
        <v>21</v>
      </c>
      <c r="L146" t="s">
        <v>102</v>
      </c>
      <c r="M146" t="s">
        <v>1488</v>
      </c>
      <c r="N146" t="s">
        <v>18856</v>
      </c>
      <c r="O146">
        <v>0</v>
      </c>
      <c r="P146" t="s">
        <v>6212</v>
      </c>
      <c r="Q146">
        <v>2</v>
      </c>
      <c r="R146" t="s">
        <v>6199</v>
      </c>
    </row>
    <row r="147" spans="1:18" x14ac:dyDescent="0.25">
      <c r="A147">
        <v>6</v>
      </c>
      <c r="B147" t="s">
        <v>1051</v>
      </c>
      <c r="C147" t="s">
        <v>1052</v>
      </c>
      <c r="D147" t="s">
        <v>6586</v>
      </c>
      <c r="E147" t="s">
        <v>10939</v>
      </c>
      <c r="F147" t="s">
        <v>102</v>
      </c>
      <c r="G147" t="s">
        <v>28</v>
      </c>
      <c r="H147" t="s">
        <v>6232</v>
      </c>
      <c r="J147">
        <v>9</v>
      </c>
      <c r="K147">
        <v>27</v>
      </c>
      <c r="L147" t="s">
        <v>102</v>
      </c>
      <c r="M147" t="s">
        <v>1462</v>
      </c>
      <c r="N147" t="s">
        <v>11767</v>
      </c>
      <c r="O147">
        <v>4</v>
      </c>
      <c r="P147" t="s">
        <v>6227</v>
      </c>
      <c r="Q147">
        <v>1</v>
      </c>
      <c r="R147" t="s">
        <v>6199</v>
      </c>
    </row>
    <row r="148" spans="1:18" x14ac:dyDescent="0.25">
      <c r="A148">
        <v>6</v>
      </c>
      <c r="B148" t="s">
        <v>1051</v>
      </c>
      <c r="C148" t="s">
        <v>1052</v>
      </c>
      <c r="D148" t="s">
        <v>15644</v>
      </c>
      <c r="E148" t="s">
        <v>16730</v>
      </c>
      <c r="F148" t="s">
        <v>102</v>
      </c>
      <c r="G148" t="s">
        <v>2244</v>
      </c>
      <c r="H148" t="s">
        <v>6232</v>
      </c>
      <c r="J148">
        <v>5</v>
      </c>
      <c r="K148">
        <v>25</v>
      </c>
      <c r="L148" t="s">
        <v>102</v>
      </c>
      <c r="M148" t="s">
        <v>1467</v>
      </c>
      <c r="N148" t="s">
        <v>16732</v>
      </c>
      <c r="O148">
        <v>4</v>
      </c>
      <c r="P148" t="s">
        <v>6227</v>
      </c>
      <c r="Q148">
        <v>1</v>
      </c>
      <c r="R148" t="s">
        <v>6199</v>
      </c>
    </row>
    <row r="149" spans="1:18" x14ac:dyDescent="0.25">
      <c r="A149">
        <v>6</v>
      </c>
      <c r="B149" t="s">
        <v>1051</v>
      </c>
      <c r="C149" t="s">
        <v>1052</v>
      </c>
      <c r="D149" t="s">
        <v>7800</v>
      </c>
      <c r="E149" t="s">
        <v>11388</v>
      </c>
      <c r="F149" t="s">
        <v>102</v>
      </c>
      <c r="G149" t="s">
        <v>94</v>
      </c>
      <c r="H149" t="s">
        <v>7128</v>
      </c>
      <c r="I149" t="s">
        <v>6922</v>
      </c>
      <c r="J149">
        <v>11</v>
      </c>
      <c r="K149">
        <v>24</v>
      </c>
      <c r="L149" t="s">
        <v>102</v>
      </c>
      <c r="M149" t="s">
        <v>1469</v>
      </c>
      <c r="N149" t="s">
        <v>11390</v>
      </c>
      <c r="O149">
        <v>2</v>
      </c>
      <c r="P149" t="s">
        <v>6219</v>
      </c>
      <c r="Q149">
        <v>3</v>
      </c>
      <c r="R149" t="s">
        <v>6199</v>
      </c>
    </row>
    <row r="150" spans="1:18" x14ac:dyDescent="0.25">
      <c r="A150">
        <v>6</v>
      </c>
      <c r="B150" t="s">
        <v>1051</v>
      </c>
      <c r="C150" t="s">
        <v>1052</v>
      </c>
      <c r="D150" t="s">
        <v>11508</v>
      </c>
      <c r="E150" t="s">
        <v>11509</v>
      </c>
      <c r="F150" t="s">
        <v>126</v>
      </c>
      <c r="G150" t="s">
        <v>2322</v>
      </c>
      <c r="H150" t="s">
        <v>6395</v>
      </c>
      <c r="J150">
        <v>85</v>
      </c>
      <c r="K150">
        <v>25</v>
      </c>
      <c r="L150" t="s">
        <v>126</v>
      </c>
      <c r="M150" t="s">
        <v>1450</v>
      </c>
      <c r="N150" t="s">
        <v>11511</v>
      </c>
      <c r="O150">
        <v>3</v>
      </c>
      <c r="P150" t="s">
        <v>6227</v>
      </c>
      <c r="Q150">
        <v>1</v>
      </c>
      <c r="R150" t="s">
        <v>6199</v>
      </c>
    </row>
    <row r="151" spans="1:18" x14ac:dyDescent="0.25">
      <c r="A151">
        <v>6</v>
      </c>
      <c r="B151" t="s">
        <v>1051</v>
      </c>
      <c r="C151" t="s">
        <v>1052</v>
      </c>
      <c r="D151" t="s">
        <v>8921</v>
      </c>
      <c r="E151" t="s">
        <v>11385</v>
      </c>
      <c r="F151" t="s">
        <v>126</v>
      </c>
      <c r="G151" t="s">
        <v>2311</v>
      </c>
      <c r="H151" t="s">
        <v>6672</v>
      </c>
      <c r="J151">
        <v>87</v>
      </c>
      <c r="K151">
        <v>23</v>
      </c>
      <c r="L151" t="s">
        <v>126</v>
      </c>
      <c r="M151" t="s">
        <v>1484</v>
      </c>
      <c r="N151" t="s">
        <v>11387</v>
      </c>
      <c r="O151">
        <v>0</v>
      </c>
      <c r="P151" t="s">
        <v>6204</v>
      </c>
      <c r="Q151">
        <v>2</v>
      </c>
      <c r="R151" t="s">
        <v>6199</v>
      </c>
    </row>
    <row r="152" spans="1:18" x14ac:dyDescent="0.25">
      <c r="A152">
        <v>6</v>
      </c>
      <c r="B152" t="s">
        <v>1051</v>
      </c>
      <c r="C152" t="s">
        <v>1052</v>
      </c>
      <c r="D152" t="s">
        <v>7691</v>
      </c>
      <c r="E152" t="s">
        <v>8028</v>
      </c>
      <c r="F152" t="s">
        <v>29</v>
      </c>
      <c r="G152" t="s">
        <v>2278</v>
      </c>
      <c r="H152" t="s">
        <v>6215</v>
      </c>
      <c r="J152">
        <v>14</v>
      </c>
      <c r="K152">
        <v>29</v>
      </c>
      <c r="L152" t="s">
        <v>29</v>
      </c>
      <c r="M152" t="s">
        <v>232</v>
      </c>
      <c r="N152" t="s">
        <v>8030</v>
      </c>
      <c r="O152">
        <v>8</v>
      </c>
      <c r="P152" t="s">
        <v>6204</v>
      </c>
      <c r="Q152">
        <v>1</v>
      </c>
      <c r="R152" t="s">
        <v>6199</v>
      </c>
    </row>
    <row r="153" spans="1:18" x14ac:dyDescent="0.25">
      <c r="A153">
        <v>6</v>
      </c>
      <c r="B153" t="s">
        <v>1051</v>
      </c>
      <c r="C153" t="s">
        <v>1052</v>
      </c>
      <c r="D153" t="s">
        <v>6246</v>
      </c>
      <c r="E153" t="s">
        <v>13057</v>
      </c>
      <c r="F153" t="s">
        <v>64</v>
      </c>
      <c r="G153" t="s">
        <v>2251</v>
      </c>
      <c r="H153" t="s">
        <v>6215</v>
      </c>
      <c r="J153">
        <v>22</v>
      </c>
      <c r="K153">
        <v>26</v>
      </c>
      <c r="L153" t="s">
        <v>64</v>
      </c>
      <c r="M153" t="s">
        <v>1478</v>
      </c>
      <c r="N153" t="s">
        <v>11802</v>
      </c>
      <c r="O153">
        <v>4</v>
      </c>
      <c r="P153" t="s">
        <v>6313</v>
      </c>
      <c r="Q153">
        <v>2</v>
      </c>
      <c r="R153" t="s">
        <v>6199</v>
      </c>
    </row>
    <row r="154" spans="1:18" x14ac:dyDescent="0.25">
      <c r="A154">
        <v>6</v>
      </c>
      <c r="B154" t="s">
        <v>1051</v>
      </c>
      <c r="C154" t="s">
        <v>1052</v>
      </c>
      <c r="D154" t="s">
        <v>9403</v>
      </c>
      <c r="E154" t="s">
        <v>9404</v>
      </c>
      <c r="F154" t="s">
        <v>64</v>
      </c>
      <c r="G154" t="s">
        <v>2209</v>
      </c>
      <c r="H154" t="s">
        <v>6690</v>
      </c>
      <c r="J154">
        <v>21</v>
      </c>
      <c r="K154">
        <v>22</v>
      </c>
      <c r="L154" t="s">
        <v>64</v>
      </c>
      <c r="M154" t="s">
        <v>1482</v>
      </c>
      <c r="N154" t="s">
        <v>9406</v>
      </c>
      <c r="O154">
        <v>0</v>
      </c>
      <c r="P154" t="s">
        <v>6313</v>
      </c>
      <c r="Q154">
        <v>3</v>
      </c>
      <c r="R154" t="s">
        <v>6199</v>
      </c>
    </row>
    <row r="155" spans="1:18" x14ac:dyDescent="0.25">
      <c r="A155">
        <v>6</v>
      </c>
      <c r="B155" t="s">
        <v>1051</v>
      </c>
      <c r="C155" t="s">
        <v>1052</v>
      </c>
      <c r="D155" t="s">
        <v>8628</v>
      </c>
      <c r="E155" t="s">
        <v>11647</v>
      </c>
      <c r="F155" t="s">
        <v>64</v>
      </c>
      <c r="G155" t="s">
        <v>2236</v>
      </c>
      <c r="H155" t="s">
        <v>6232</v>
      </c>
      <c r="J155">
        <v>30</v>
      </c>
      <c r="K155">
        <v>27</v>
      </c>
      <c r="L155" t="s">
        <v>64</v>
      </c>
      <c r="M155" t="s">
        <v>1471</v>
      </c>
      <c r="N155" t="s">
        <v>21138</v>
      </c>
      <c r="O155">
        <v>4</v>
      </c>
      <c r="P155" t="s">
        <v>6454</v>
      </c>
      <c r="Q155">
        <v>2</v>
      </c>
      <c r="R155" t="s">
        <v>6199</v>
      </c>
    </row>
    <row r="156" spans="1:18" x14ac:dyDescent="0.25">
      <c r="A156">
        <v>6</v>
      </c>
      <c r="B156" t="s">
        <v>1051</v>
      </c>
      <c r="C156" t="s">
        <v>1052</v>
      </c>
      <c r="D156" t="s">
        <v>15141</v>
      </c>
      <c r="E156" t="s">
        <v>15142</v>
      </c>
      <c r="F156" t="s">
        <v>102</v>
      </c>
      <c r="G156" t="s">
        <v>2278</v>
      </c>
      <c r="H156" t="s">
        <v>6383</v>
      </c>
      <c r="J156">
        <v>22</v>
      </c>
      <c r="K156">
        <v>27</v>
      </c>
      <c r="L156" t="s">
        <v>102</v>
      </c>
      <c r="M156" t="s">
        <v>1473</v>
      </c>
      <c r="N156" t="s">
        <v>10563</v>
      </c>
      <c r="O156">
        <v>4</v>
      </c>
      <c r="P156" t="s">
        <v>6264</v>
      </c>
      <c r="Q156">
        <v>2</v>
      </c>
      <c r="R156" t="s">
        <v>6199</v>
      </c>
    </row>
    <row r="157" spans="1:18" x14ac:dyDescent="0.25">
      <c r="A157">
        <v>6</v>
      </c>
      <c r="B157" t="s">
        <v>1051</v>
      </c>
      <c r="C157" t="s">
        <v>1052</v>
      </c>
      <c r="D157" t="s">
        <v>22053</v>
      </c>
      <c r="E157" t="s">
        <v>15897</v>
      </c>
      <c r="F157" t="s">
        <v>102</v>
      </c>
      <c r="G157" t="s">
        <v>2236</v>
      </c>
      <c r="H157" t="s">
        <v>6289</v>
      </c>
      <c r="J157">
        <v>17</v>
      </c>
      <c r="K157">
        <v>22</v>
      </c>
      <c r="L157" t="s">
        <v>102</v>
      </c>
      <c r="M157" t="s">
        <v>1486</v>
      </c>
      <c r="N157" t="s">
        <v>15267</v>
      </c>
      <c r="O157">
        <v>0</v>
      </c>
      <c r="P157" t="s">
        <v>6219</v>
      </c>
      <c r="Q157">
        <v>3</v>
      </c>
      <c r="R157" t="s">
        <v>6199</v>
      </c>
    </row>
    <row r="158" spans="1:18" x14ac:dyDescent="0.25">
      <c r="A158">
        <v>6</v>
      </c>
      <c r="B158" t="s">
        <v>1051</v>
      </c>
      <c r="C158" t="s">
        <v>1052</v>
      </c>
      <c r="D158" t="s">
        <v>15391</v>
      </c>
      <c r="E158" t="s">
        <v>15392</v>
      </c>
      <c r="F158" t="s">
        <v>126</v>
      </c>
      <c r="G158" t="s">
        <v>2311</v>
      </c>
      <c r="H158" t="s">
        <v>9379</v>
      </c>
      <c r="J158">
        <v>88</v>
      </c>
      <c r="K158">
        <v>31</v>
      </c>
      <c r="L158" t="s">
        <v>126</v>
      </c>
      <c r="M158" t="s">
        <v>336</v>
      </c>
      <c r="N158" t="s">
        <v>8044</v>
      </c>
      <c r="O158">
        <v>8</v>
      </c>
      <c r="P158" t="s">
        <v>6355</v>
      </c>
      <c r="Q158">
        <v>1</v>
      </c>
      <c r="R158" t="s">
        <v>6199</v>
      </c>
    </row>
    <row r="159" spans="1:18" x14ac:dyDescent="0.25">
      <c r="A159">
        <v>6</v>
      </c>
      <c r="B159" t="s">
        <v>1051</v>
      </c>
      <c r="C159" t="s">
        <v>1052</v>
      </c>
      <c r="D159" t="s">
        <v>11461</v>
      </c>
      <c r="E159" t="s">
        <v>20933</v>
      </c>
      <c r="F159" t="s">
        <v>102</v>
      </c>
      <c r="G159" t="s">
        <v>34</v>
      </c>
      <c r="H159" t="s">
        <v>6296</v>
      </c>
      <c r="J159">
        <v>87</v>
      </c>
      <c r="K159">
        <v>26</v>
      </c>
      <c r="L159" t="s">
        <v>102</v>
      </c>
      <c r="M159" t="s">
        <v>1475</v>
      </c>
      <c r="N159" t="s">
        <v>15286</v>
      </c>
      <c r="O159">
        <v>4</v>
      </c>
      <c r="P159" t="s">
        <v>6212</v>
      </c>
      <c r="Q159">
        <v>2</v>
      </c>
      <c r="R159" t="s">
        <v>6199</v>
      </c>
    </row>
    <row r="160" spans="1:18" x14ac:dyDescent="0.25">
      <c r="A160">
        <v>6</v>
      </c>
      <c r="B160" t="s">
        <v>1051</v>
      </c>
      <c r="C160" t="s">
        <v>1052</v>
      </c>
      <c r="D160" t="s">
        <v>7217</v>
      </c>
      <c r="E160" t="s">
        <v>18139</v>
      </c>
      <c r="F160" t="s">
        <v>29</v>
      </c>
      <c r="G160" t="s">
        <v>68</v>
      </c>
      <c r="H160" t="s">
        <v>6629</v>
      </c>
      <c r="J160">
        <v>13</v>
      </c>
      <c r="K160">
        <v>26</v>
      </c>
      <c r="L160" t="s">
        <v>29</v>
      </c>
      <c r="M160" t="s">
        <v>1452</v>
      </c>
      <c r="N160" t="s">
        <v>18141</v>
      </c>
      <c r="O160">
        <v>4</v>
      </c>
      <c r="P160" t="s">
        <v>6219</v>
      </c>
      <c r="Q160">
        <v>1</v>
      </c>
      <c r="R160" t="s">
        <v>6199</v>
      </c>
    </row>
    <row r="161" spans="1:18" x14ac:dyDescent="0.25">
      <c r="A161">
        <v>6</v>
      </c>
      <c r="B161" t="s">
        <v>1051</v>
      </c>
      <c r="C161" t="s">
        <v>1052</v>
      </c>
      <c r="D161" t="s">
        <v>11796</v>
      </c>
      <c r="E161" t="s">
        <v>20533</v>
      </c>
      <c r="F161" t="s">
        <v>64</v>
      </c>
      <c r="G161" t="s">
        <v>92</v>
      </c>
      <c r="H161" t="s">
        <v>6232</v>
      </c>
      <c r="J161">
        <v>44</v>
      </c>
      <c r="K161">
        <v>24</v>
      </c>
      <c r="L161" t="s">
        <v>64</v>
      </c>
      <c r="M161" t="s">
        <v>1456</v>
      </c>
      <c r="N161" t="s">
        <v>20535</v>
      </c>
      <c r="O161">
        <v>1</v>
      </c>
      <c r="P161" t="s">
        <v>6346</v>
      </c>
      <c r="Q161">
        <v>1</v>
      </c>
      <c r="R161" t="s">
        <v>6199</v>
      </c>
    </row>
    <row r="162" spans="1:18" x14ac:dyDescent="0.25">
      <c r="A162">
        <v>6</v>
      </c>
      <c r="B162" t="s">
        <v>1051</v>
      </c>
      <c r="C162" t="s">
        <v>1052</v>
      </c>
      <c r="D162" t="s">
        <v>16056</v>
      </c>
      <c r="E162" t="s">
        <v>16057</v>
      </c>
      <c r="F162" t="s">
        <v>64</v>
      </c>
      <c r="G162" t="s">
        <v>2210</v>
      </c>
      <c r="H162" t="s">
        <v>7944</v>
      </c>
      <c r="J162">
        <v>28</v>
      </c>
      <c r="K162">
        <v>24</v>
      </c>
      <c r="L162" t="s">
        <v>64</v>
      </c>
      <c r="M162" t="s">
        <v>1465</v>
      </c>
      <c r="N162" t="s">
        <v>16059</v>
      </c>
      <c r="O162">
        <v>3</v>
      </c>
      <c r="P162" t="s">
        <v>6446</v>
      </c>
      <c r="Q162">
        <v>1</v>
      </c>
      <c r="R162" t="s">
        <v>6199</v>
      </c>
    </row>
    <row r="163" spans="1:18" x14ac:dyDescent="0.25">
      <c r="A163">
        <v>6</v>
      </c>
      <c r="B163" t="s">
        <v>1051</v>
      </c>
      <c r="C163" t="s">
        <v>1052</v>
      </c>
      <c r="D163" t="s">
        <v>24580</v>
      </c>
      <c r="E163" t="s">
        <v>24581</v>
      </c>
      <c r="F163" t="s">
        <v>126</v>
      </c>
      <c r="G163" t="s">
        <v>2208</v>
      </c>
      <c r="H163" t="s">
        <v>6947</v>
      </c>
      <c r="J163">
        <v>85</v>
      </c>
      <c r="K163">
        <v>26</v>
      </c>
      <c r="L163" t="s">
        <v>126</v>
      </c>
      <c r="M163" t="s">
        <v>1460</v>
      </c>
      <c r="N163" t="s">
        <v>12895</v>
      </c>
      <c r="O163">
        <v>4</v>
      </c>
      <c r="P163" t="s">
        <v>6204</v>
      </c>
      <c r="Q163">
        <v>1</v>
      </c>
      <c r="R163" t="s">
        <v>6199</v>
      </c>
    </row>
    <row r="164" spans="1:18" x14ac:dyDescent="0.25">
      <c r="A164">
        <v>6</v>
      </c>
      <c r="B164" t="s">
        <v>1051</v>
      </c>
      <c r="C164" t="s">
        <v>1052</v>
      </c>
      <c r="D164" t="s">
        <v>14197</v>
      </c>
      <c r="E164" t="s">
        <v>15935</v>
      </c>
      <c r="F164" t="s">
        <v>64</v>
      </c>
      <c r="G164" t="s">
        <v>92</v>
      </c>
      <c r="H164" t="s">
        <v>6296</v>
      </c>
      <c r="J164">
        <v>29</v>
      </c>
      <c r="K164">
        <v>26</v>
      </c>
      <c r="L164" t="s">
        <v>64</v>
      </c>
      <c r="M164" t="s">
        <v>1480</v>
      </c>
      <c r="N164" t="s">
        <v>11354</v>
      </c>
      <c r="O164">
        <v>2</v>
      </c>
      <c r="P164" t="s">
        <v>6346</v>
      </c>
      <c r="Q164">
        <v>2</v>
      </c>
      <c r="R164" t="s">
        <v>6199</v>
      </c>
    </row>
    <row r="165" spans="1:18" x14ac:dyDescent="0.25">
      <c r="A165">
        <v>7</v>
      </c>
      <c r="C165" t="s">
        <v>1062</v>
      </c>
      <c r="D165" t="s">
        <v>25698</v>
      </c>
      <c r="E165" t="s">
        <v>25699</v>
      </c>
      <c r="F165" t="s">
        <v>102</v>
      </c>
      <c r="G165" t="s">
        <v>2236</v>
      </c>
      <c r="H165" t="s">
        <v>7921</v>
      </c>
      <c r="J165">
        <v>4</v>
      </c>
      <c r="K165">
        <v>28</v>
      </c>
      <c r="L165" t="s">
        <v>102</v>
      </c>
      <c r="M165" t="s">
        <v>1503</v>
      </c>
      <c r="N165" t="s">
        <v>16814</v>
      </c>
      <c r="O165">
        <v>7</v>
      </c>
      <c r="P165" t="s">
        <v>6227</v>
      </c>
      <c r="Q165">
        <v>1</v>
      </c>
      <c r="R165" t="s">
        <v>6199</v>
      </c>
    </row>
    <row r="166" spans="1:18" x14ac:dyDescent="0.25">
      <c r="A166">
        <v>7</v>
      </c>
      <c r="C166" t="s">
        <v>1062</v>
      </c>
      <c r="D166" t="s">
        <v>18405</v>
      </c>
      <c r="E166" t="s">
        <v>10145</v>
      </c>
      <c r="F166" t="s">
        <v>64</v>
      </c>
      <c r="G166" t="s">
        <v>2208</v>
      </c>
      <c r="H166" t="s">
        <v>7391</v>
      </c>
      <c r="J166">
        <v>31</v>
      </c>
      <c r="K166">
        <v>23</v>
      </c>
      <c r="L166" t="s">
        <v>64</v>
      </c>
      <c r="M166" t="s">
        <v>1543</v>
      </c>
      <c r="N166" t="s">
        <v>18407</v>
      </c>
      <c r="O166">
        <v>0</v>
      </c>
      <c r="P166" t="s">
        <v>6346</v>
      </c>
      <c r="Q166">
        <v>4</v>
      </c>
      <c r="R166" t="s">
        <v>6199</v>
      </c>
    </row>
    <row r="167" spans="1:18" x14ac:dyDescent="0.25">
      <c r="A167">
        <v>7</v>
      </c>
      <c r="C167" t="s">
        <v>1062</v>
      </c>
      <c r="D167" t="s">
        <v>7908</v>
      </c>
      <c r="E167" t="s">
        <v>7909</v>
      </c>
      <c r="F167" t="s">
        <v>102</v>
      </c>
      <c r="G167" t="s">
        <v>34</v>
      </c>
      <c r="H167" t="s">
        <v>6410</v>
      </c>
      <c r="J167">
        <v>86</v>
      </c>
      <c r="K167">
        <v>24</v>
      </c>
      <c r="L167" t="s">
        <v>102</v>
      </c>
      <c r="M167" t="s">
        <v>1506</v>
      </c>
      <c r="N167" t="s">
        <v>7911</v>
      </c>
      <c r="O167">
        <v>1</v>
      </c>
      <c r="P167" t="s">
        <v>6313</v>
      </c>
      <c r="Q167">
        <v>7</v>
      </c>
      <c r="R167" t="s">
        <v>6199</v>
      </c>
    </row>
    <row r="168" spans="1:18" x14ac:dyDescent="0.25">
      <c r="A168">
        <v>7</v>
      </c>
      <c r="C168" t="s">
        <v>1062</v>
      </c>
      <c r="D168" t="s">
        <v>7207</v>
      </c>
      <c r="E168" t="s">
        <v>23976</v>
      </c>
      <c r="F168" t="s">
        <v>29</v>
      </c>
      <c r="G168" t="s">
        <v>2219</v>
      </c>
      <c r="H168" t="s">
        <v>6239</v>
      </c>
      <c r="J168">
        <v>7</v>
      </c>
      <c r="K168">
        <v>24</v>
      </c>
      <c r="L168" t="s">
        <v>29</v>
      </c>
      <c r="M168" t="s">
        <v>1494</v>
      </c>
      <c r="N168" t="s">
        <v>23978</v>
      </c>
      <c r="O168">
        <v>3</v>
      </c>
      <c r="P168" t="s">
        <v>6204</v>
      </c>
      <c r="Q168">
        <v>1</v>
      </c>
      <c r="R168" t="s">
        <v>6199</v>
      </c>
    </row>
    <row r="169" spans="1:18" x14ac:dyDescent="0.25">
      <c r="A169">
        <v>7</v>
      </c>
      <c r="C169" t="s">
        <v>1062</v>
      </c>
      <c r="D169" t="s">
        <v>6246</v>
      </c>
      <c r="E169" t="s">
        <v>11515</v>
      </c>
      <c r="F169" t="s">
        <v>29</v>
      </c>
      <c r="G169" t="s">
        <v>54</v>
      </c>
      <c r="H169" t="s">
        <v>6860</v>
      </c>
      <c r="J169">
        <v>6</v>
      </c>
      <c r="K169">
        <v>26</v>
      </c>
      <c r="L169" t="s">
        <v>29</v>
      </c>
      <c r="M169" t="s">
        <v>1533</v>
      </c>
      <c r="N169" t="s">
        <v>11517</v>
      </c>
      <c r="O169">
        <v>1</v>
      </c>
      <c r="P169" t="s">
        <v>6355</v>
      </c>
      <c r="Q169">
        <v>1</v>
      </c>
      <c r="R169" t="s">
        <v>6199</v>
      </c>
    </row>
    <row r="170" spans="1:18" x14ac:dyDescent="0.25">
      <c r="A170">
        <v>7</v>
      </c>
      <c r="C170" t="s">
        <v>1062</v>
      </c>
      <c r="D170" t="s">
        <v>7477</v>
      </c>
      <c r="E170" t="s">
        <v>7478</v>
      </c>
      <c r="F170" t="s">
        <v>29</v>
      </c>
      <c r="G170" t="s">
        <v>2228</v>
      </c>
      <c r="H170" t="s">
        <v>6462</v>
      </c>
      <c r="J170">
        <v>4</v>
      </c>
      <c r="K170">
        <v>33</v>
      </c>
      <c r="L170" t="s">
        <v>29</v>
      </c>
      <c r="M170" t="s">
        <v>80</v>
      </c>
      <c r="N170" t="s">
        <v>7480</v>
      </c>
      <c r="O170">
        <v>10</v>
      </c>
      <c r="P170" t="s">
        <v>6212</v>
      </c>
      <c r="Q170">
        <v>1</v>
      </c>
      <c r="R170" t="s">
        <v>6199</v>
      </c>
    </row>
    <row r="171" spans="1:18" x14ac:dyDescent="0.25">
      <c r="A171">
        <v>7</v>
      </c>
      <c r="C171" t="s">
        <v>1062</v>
      </c>
      <c r="D171" t="s">
        <v>6246</v>
      </c>
      <c r="E171" t="s">
        <v>11647</v>
      </c>
      <c r="F171" t="s">
        <v>126</v>
      </c>
      <c r="G171" t="s">
        <v>2246</v>
      </c>
      <c r="H171" t="s">
        <v>9379</v>
      </c>
      <c r="J171">
        <v>84</v>
      </c>
      <c r="K171">
        <v>24</v>
      </c>
      <c r="L171" t="s">
        <v>126</v>
      </c>
      <c r="M171" t="s">
        <v>1535</v>
      </c>
      <c r="N171" t="s">
        <v>11649</v>
      </c>
      <c r="O171">
        <v>1</v>
      </c>
      <c r="P171" t="s">
        <v>6363</v>
      </c>
      <c r="Q171">
        <v>1</v>
      </c>
      <c r="R171" t="s">
        <v>6199</v>
      </c>
    </row>
    <row r="172" spans="1:18" x14ac:dyDescent="0.25">
      <c r="A172">
        <v>7</v>
      </c>
      <c r="C172" t="s">
        <v>1062</v>
      </c>
      <c r="D172" t="s">
        <v>11796</v>
      </c>
      <c r="E172" t="s">
        <v>13689</v>
      </c>
      <c r="F172" t="s">
        <v>29</v>
      </c>
      <c r="G172" t="s">
        <v>2241</v>
      </c>
      <c r="H172" t="s">
        <v>6860</v>
      </c>
      <c r="J172">
        <v>1</v>
      </c>
      <c r="K172">
        <v>24</v>
      </c>
      <c r="L172" t="s">
        <v>29</v>
      </c>
      <c r="M172" t="s">
        <v>1496</v>
      </c>
      <c r="N172" t="s">
        <v>13691</v>
      </c>
      <c r="O172">
        <v>1</v>
      </c>
      <c r="P172" t="s">
        <v>6212</v>
      </c>
      <c r="Q172">
        <v>1</v>
      </c>
      <c r="R172" t="s">
        <v>6199</v>
      </c>
    </row>
    <row r="173" spans="1:18" x14ac:dyDescent="0.25">
      <c r="A173">
        <v>7</v>
      </c>
      <c r="C173" t="s">
        <v>1062</v>
      </c>
      <c r="D173" t="s">
        <v>7405</v>
      </c>
      <c r="E173" t="s">
        <v>8240</v>
      </c>
      <c r="F173" t="s">
        <v>102</v>
      </c>
      <c r="G173" t="s">
        <v>68</v>
      </c>
      <c r="H173" t="s">
        <v>6553</v>
      </c>
      <c r="I173" t="s">
        <v>6922</v>
      </c>
      <c r="J173">
        <v>5</v>
      </c>
      <c r="K173">
        <v>32</v>
      </c>
      <c r="L173" t="s">
        <v>102</v>
      </c>
      <c r="M173" t="s">
        <v>134</v>
      </c>
      <c r="N173" t="s">
        <v>13017</v>
      </c>
      <c r="O173">
        <v>12</v>
      </c>
      <c r="P173" t="s">
        <v>6355</v>
      </c>
      <c r="Q173">
        <v>1</v>
      </c>
      <c r="R173" t="s">
        <v>6199</v>
      </c>
    </row>
    <row r="174" spans="1:18" x14ac:dyDescent="0.25">
      <c r="A174">
        <v>7</v>
      </c>
      <c r="C174" t="s">
        <v>1062</v>
      </c>
      <c r="D174" t="s">
        <v>12655</v>
      </c>
      <c r="E174" t="s">
        <v>8179</v>
      </c>
      <c r="F174" t="s">
        <v>64</v>
      </c>
      <c r="G174" t="s">
        <v>2231</v>
      </c>
      <c r="H174" t="s">
        <v>6629</v>
      </c>
      <c r="J174">
        <v>25</v>
      </c>
      <c r="K174">
        <v>24</v>
      </c>
      <c r="L174" t="s">
        <v>64</v>
      </c>
      <c r="M174" t="s">
        <v>1531</v>
      </c>
      <c r="N174" t="s">
        <v>12657</v>
      </c>
      <c r="O174">
        <v>1</v>
      </c>
      <c r="P174" t="s">
        <v>6446</v>
      </c>
      <c r="Q174">
        <v>3</v>
      </c>
      <c r="R174" t="s">
        <v>6199</v>
      </c>
    </row>
    <row r="175" spans="1:18" x14ac:dyDescent="0.25">
      <c r="A175">
        <v>7</v>
      </c>
      <c r="C175" t="s">
        <v>1062</v>
      </c>
      <c r="D175" t="s">
        <v>10645</v>
      </c>
      <c r="E175" t="s">
        <v>7016</v>
      </c>
      <c r="F175" t="s">
        <v>29</v>
      </c>
      <c r="G175" t="s">
        <v>2268</v>
      </c>
      <c r="H175" t="s">
        <v>6276</v>
      </c>
      <c r="J175">
        <v>2</v>
      </c>
      <c r="K175">
        <v>24</v>
      </c>
      <c r="L175" t="s">
        <v>29</v>
      </c>
      <c r="M175" t="s">
        <v>1529</v>
      </c>
      <c r="N175" t="s">
        <v>10647</v>
      </c>
      <c r="O175">
        <v>1</v>
      </c>
      <c r="P175" t="s">
        <v>6212</v>
      </c>
      <c r="Q175">
        <v>2</v>
      </c>
      <c r="R175" t="s">
        <v>6199</v>
      </c>
    </row>
    <row r="176" spans="1:18" x14ac:dyDescent="0.25">
      <c r="A176">
        <v>7</v>
      </c>
      <c r="C176" t="s">
        <v>1062</v>
      </c>
      <c r="D176" t="s">
        <v>14063</v>
      </c>
      <c r="E176" t="s">
        <v>14064</v>
      </c>
      <c r="F176" t="s">
        <v>102</v>
      </c>
      <c r="G176" t="s">
        <v>2241</v>
      </c>
      <c r="H176" t="s">
        <v>6342</v>
      </c>
      <c r="J176">
        <v>17</v>
      </c>
      <c r="K176">
        <v>24</v>
      </c>
      <c r="L176" t="s">
        <v>102</v>
      </c>
      <c r="M176" t="s">
        <v>1498</v>
      </c>
      <c r="N176" t="s">
        <v>14066</v>
      </c>
      <c r="O176">
        <v>1</v>
      </c>
      <c r="P176" t="s">
        <v>6219</v>
      </c>
      <c r="Q176">
        <v>5</v>
      </c>
      <c r="R176" t="s">
        <v>6199</v>
      </c>
    </row>
    <row r="177" spans="1:18" x14ac:dyDescent="0.25">
      <c r="A177">
        <v>7</v>
      </c>
      <c r="C177" t="s">
        <v>1062</v>
      </c>
      <c r="D177" t="s">
        <v>7122</v>
      </c>
      <c r="E177" t="s">
        <v>7899</v>
      </c>
      <c r="F177" t="s">
        <v>126</v>
      </c>
      <c r="G177" t="s">
        <v>34</v>
      </c>
      <c r="H177" t="s">
        <v>6753</v>
      </c>
      <c r="J177">
        <v>85</v>
      </c>
      <c r="K177">
        <v>31</v>
      </c>
      <c r="L177" t="s">
        <v>126</v>
      </c>
      <c r="M177" t="s">
        <v>780</v>
      </c>
      <c r="N177" t="s">
        <v>14742</v>
      </c>
      <c r="O177">
        <v>10</v>
      </c>
      <c r="P177" t="s">
        <v>6355</v>
      </c>
      <c r="Q177">
        <v>1</v>
      </c>
      <c r="R177" t="s">
        <v>6199</v>
      </c>
    </row>
    <row r="178" spans="1:18" x14ac:dyDescent="0.25">
      <c r="A178">
        <v>7</v>
      </c>
      <c r="C178" t="s">
        <v>1062</v>
      </c>
      <c r="D178" t="s">
        <v>7619</v>
      </c>
      <c r="E178" t="s">
        <v>9150</v>
      </c>
      <c r="F178" t="s">
        <v>102</v>
      </c>
      <c r="G178" t="s">
        <v>2213</v>
      </c>
      <c r="H178" t="s">
        <v>6739</v>
      </c>
      <c r="J178">
        <v>18</v>
      </c>
      <c r="K178">
        <v>24</v>
      </c>
      <c r="L178" t="s">
        <v>102</v>
      </c>
      <c r="M178" t="s">
        <v>1510</v>
      </c>
      <c r="N178" t="s">
        <v>9152</v>
      </c>
      <c r="O178">
        <v>1</v>
      </c>
      <c r="P178" t="s">
        <v>6227</v>
      </c>
      <c r="Q178">
        <v>3</v>
      </c>
      <c r="R178" t="s">
        <v>6199</v>
      </c>
    </row>
    <row r="179" spans="1:18" x14ac:dyDescent="0.25">
      <c r="A179">
        <v>7</v>
      </c>
      <c r="C179" t="s">
        <v>1062</v>
      </c>
      <c r="D179" t="s">
        <v>12799</v>
      </c>
      <c r="E179" t="s">
        <v>6790</v>
      </c>
      <c r="F179" t="s">
        <v>64</v>
      </c>
      <c r="G179" t="s">
        <v>2236</v>
      </c>
      <c r="H179" t="s">
        <v>8955</v>
      </c>
      <c r="J179">
        <v>20</v>
      </c>
      <c r="K179">
        <v>22</v>
      </c>
      <c r="L179" t="s">
        <v>64</v>
      </c>
      <c r="M179" t="s">
        <v>1518</v>
      </c>
      <c r="N179" t="s">
        <v>12801</v>
      </c>
      <c r="O179">
        <v>1</v>
      </c>
      <c r="P179" t="s">
        <v>6219</v>
      </c>
      <c r="Q179">
        <v>4</v>
      </c>
      <c r="R179" t="s">
        <v>6199</v>
      </c>
    </row>
    <row r="180" spans="1:18" x14ac:dyDescent="0.25">
      <c r="A180">
        <v>7</v>
      </c>
      <c r="C180" t="s">
        <v>1062</v>
      </c>
      <c r="D180" t="s">
        <v>6913</v>
      </c>
      <c r="E180" t="s">
        <v>9142</v>
      </c>
      <c r="F180" t="s">
        <v>102</v>
      </c>
      <c r="G180" t="s">
        <v>2221</v>
      </c>
      <c r="H180" t="s">
        <v>6232</v>
      </c>
      <c r="J180">
        <v>13</v>
      </c>
      <c r="K180">
        <v>23</v>
      </c>
      <c r="L180" t="s">
        <v>102</v>
      </c>
      <c r="M180" t="s">
        <v>1539</v>
      </c>
      <c r="N180" t="s">
        <v>9144</v>
      </c>
      <c r="O180">
        <v>0</v>
      </c>
      <c r="P180" t="s">
        <v>6212</v>
      </c>
      <c r="Q180">
        <v>4</v>
      </c>
      <c r="R180" t="s">
        <v>6199</v>
      </c>
    </row>
    <row r="181" spans="1:18" x14ac:dyDescent="0.25">
      <c r="A181">
        <v>7</v>
      </c>
      <c r="C181" t="s">
        <v>1062</v>
      </c>
      <c r="D181" t="s">
        <v>9537</v>
      </c>
      <c r="E181" t="s">
        <v>12213</v>
      </c>
      <c r="F181" t="s">
        <v>102</v>
      </c>
      <c r="G181" t="s">
        <v>2219</v>
      </c>
      <c r="H181" t="s">
        <v>7690</v>
      </c>
      <c r="J181">
        <v>12</v>
      </c>
      <c r="K181">
        <v>27</v>
      </c>
      <c r="L181" t="s">
        <v>102</v>
      </c>
      <c r="M181" t="s">
        <v>1525</v>
      </c>
      <c r="N181" t="s">
        <v>12215</v>
      </c>
      <c r="O181">
        <v>5</v>
      </c>
      <c r="P181" t="s">
        <v>6227</v>
      </c>
      <c r="Q181">
        <v>1</v>
      </c>
      <c r="R181" t="s">
        <v>6199</v>
      </c>
    </row>
    <row r="182" spans="1:18" x14ac:dyDescent="0.25">
      <c r="A182">
        <v>7</v>
      </c>
      <c r="C182" t="s">
        <v>1062</v>
      </c>
      <c r="D182" t="s">
        <v>15680</v>
      </c>
      <c r="E182" t="s">
        <v>6765</v>
      </c>
      <c r="F182" t="s">
        <v>64</v>
      </c>
      <c r="G182" t="s">
        <v>2210</v>
      </c>
      <c r="H182" t="s">
        <v>6215</v>
      </c>
      <c r="J182">
        <v>0</v>
      </c>
      <c r="K182">
        <v>22</v>
      </c>
      <c r="L182" t="s">
        <v>64</v>
      </c>
      <c r="M182" t="s">
        <v>1527</v>
      </c>
      <c r="N182" t="s">
        <v>15682</v>
      </c>
      <c r="O182">
        <v>1</v>
      </c>
      <c r="P182" t="s">
        <v>6212</v>
      </c>
      <c r="Q182">
        <v>3</v>
      </c>
      <c r="R182" t="s">
        <v>6199</v>
      </c>
    </row>
    <row r="183" spans="1:18" x14ac:dyDescent="0.25">
      <c r="A183">
        <v>7</v>
      </c>
      <c r="C183" t="s">
        <v>1062</v>
      </c>
      <c r="D183" t="s">
        <v>14611</v>
      </c>
      <c r="E183" t="s">
        <v>14612</v>
      </c>
      <c r="F183" t="s">
        <v>64</v>
      </c>
      <c r="G183" t="s">
        <v>2278</v>
      </c>
      <c r="H183" t="s">
        <v>6647</v>
      </c>
      <c r="J183">
        <v>8</v>
      </c>
      <c r="K183">
        <v>22</v>
      </c>
      <c r="L183" t="s">
        <v>64</v>
      </c>
      <c r="M183" t="s">
        <v>1541</v>
      </c>
      <c r="N183" t="s">
        <v>9406</v>
      </c>
      <c r="O183">
        <v>0</v>
      </c>
      <c r="P183" t="s">
        <v>6346</v>
      </c>
      <c r="Q183">
        <v>1</v>
      </c>
      <c r="R183" t="s">
        <v>6199</v>
      </c>
    </row>
    <row r="184" spans="1:18" x14ac:dyDescent="0.25">
      <c r="A184">
        <v>7</v>
      </c>
      <c r="C184" t="s">
        <v>1062</v>
      </c>
      <c r="D184" t="s">
        <v>7832</v>
      </c>
      <c r="E184" t="s">
        <v>10604</v>
      </c>
      <c r="F184" t="s">
        <v>126</v>
      </c>
      <c r="G184" t="s">
        <v>92</v>
      </c>
      <c r="H184" t="s">
        <v>6849</v>
      </c>
      <c r="J184">
        <v>9</v>
      </c>
      <c r="K184">
        <v>26</v>
      </c>
      <c r="L184" t="s">
        <v>126</v>
      </c>
      <c r="M184" t="s">
        <v>1512</v>
      </c>
      <c r="N184" t="s">
        <v>10606</v>
      </c>
      <c r="O184">
        <v>4</v>
      </c>
      <c r="P184" t="s">
        <v>6227</v>
      </c>
      <c r="Q184">
        <v>1</v>
      </c>
      <c r="R184" t="s">
        <v>6199</v>
      </c>
    </row>
    <row r="185" spans="1:18" x14ac:dyDescent="0.25">
      <c r="A185">
        <v>7</v>
      </c>
      <c r="C185" t="s">
        <v>1062</v>
      </c>
      <c r="D185" t="s">
        <v>6854</v>
      </c>
      <c r="E185" t="s">
        <v>6361</v>
      </c>
      <c r="F185" t="s">
        <v>102</v>
      </c>
      <c r="G185" t="s">
        <v>34</v>
      </c>
      <c r="H185" t="s">
        <v>6421</v>
      </c>
      <c r="J185">
        <v>8</v>
      </c>
      <c r="K185">
        <v>23</v>
      </c>
      <c r="L185" t="s">
        <v>102</v>
      </c>
      <c r="M185" t="s">
        <v>1520</v>
      </c>
      <c r="N185" t="s">
        <v>14530</v>
      </c>
      <c r="O185">
        <v>1</v>
      </c>
      <c r="P185" t="s">
        <v>6346</v>
      </c>
      <c r="Q185">
        <v>6</v>
      </c>
      <c r="R185" t="s">
        <v>6199</v>
      </c>
    </row>
    <row r="186" spans="1:18" x14ac:dyDescent="0.25">
      <c r="A186">
        <v>7</v>
      </c>
      <c r="C186" t="s">
        <v>1062</v>
      </c>
      <c r="D186" t="s">
        <v>6933</v>
      </c>
      <c r="E186" t="s">
        <v>17573</v>
      </c>
      <c r="F186" t="s">
        <v>126</v>
      </c>
      <c r="G186" t="s">
        <v>68</v>
      </c>
      <c r="H186" t="s">
        <v>6208</v>
      </c>
      <c r="I186" t="s">
        <v>8232</v>
      </c>
      <c r="J186">
        <v>85</v>
      </c>
      <c r="K186">
        <v>32</v>
      </c>
      <c r="L186" t="s">
        <v>126</v>
      </c>
      <c r="M186" t="s">
        <v>239</v>
      </c>
      <c r="N186" t="s">
        <v>17575</v>
      </c>
      <c r="O186">
        <v>9</v>
      </c>
      <c r="P186" t="s">
        <v>6227</v>
      </c>
      <c r="Q186">
        <v>1</v>
      </c>
      <c r="R186" t="s">
        <v>6199</v>
      </c>
    </row>
    <row r="187" spans="1:18" x14ac:dyDescent="0.25">
      <c r="A187">
        <v>7</v>
      </c>
      <c r="C187" t="s">
        <v>1062</v>
      </c>
      <c r="D187" t="s">
        <v>14663</v>
      </c>
      <c r="E187" t="s">
        <v>14664</v>
      </c>
      <c r="F187" t="s">
        <v>102</v>
      </c>
      <c r="G187" t="s">
        <v>2246</v>
      </c>
      <c r="H187" t="s">
        <v>6636</v>
      </c>
      <c r="I187" t="s">
        <v>8232</v>
      </c>
      <c r="J187">
        <v>14</v>
      </c>
      <c r="K187">
        <v>26</v>
      </c>
      <c r="L187" t="s">
        <v>102</v>
      </c>
      <c r="M187" t="s">
        <v>1492</v>
      </c>
      <c r="N187" t="s">
        <v>10924</v>
      </c>
      <c r="O187">
        <v>4</v>
      </c>
      <c r="P187" t="s">
        <v>6204</v>
      </c>
      <c r="Q187">
        <v>1</v>
      </c>
      <c r="R187" t="s">
        <v>6199</v>
      </c>
    </row>
    <row r="188" spans="1:18" x14ac:dyDescent="0.25">
      <c r="A188">
        <v>7</v>
      </c>
      <c r="C188" t="s">
        <v>1062</v>
      </c>
      <c r="D188" t="s">
        <v>8099</v>
      </c>
      <c r="E188" t="s">
        <v>8704</v>
      </c>
      <c r="F188" t="s">
        <v>64</v>
      </c>
      <c r="G188" t="s">
        <v>2219</v>
      </c>
      <c r="H188" t="s">
        <v>6837</v>
      </c>
      <c r="J188">
        <v>4</v>
      </c>
      <c r="K188">
        <v>25</v>
      </c>
      <c r="L188" t="s">
        <v>64</v>
      </c>
      <c r="M188" t="s">
        <v>1537</v>
      </c>
      <c r="N188" t="s">
        <v>12849</v>
      </c>
      <c r="O188">
        <v>1</v>
      </c>
      <c r="P188" t="s">
        <v>6313</v>
      </c>
      <c r="Q188">
        <v>2</v>
      </c>
      <c r="R188" t="s">
        <v>6199</v>
      </c>
    </row>
    <row r="189" spans="1:18" x14ac:dyDescent="0.25">
      <c r="A189">
        <v>4</v>
      </c>
      <c r="B189" t="s">
        <v>1054</v>
      </c>
      <c r="C189" t="s">
        <v>1055</v>
      </c>
      <c r="D189" t="s">
        <v>18243</v>
      </c>
      <c r="E189" t="s">
        <v>18244</v>
      </c>
      <c r="F189" t="s">
        <v>29</v>
      </c>
      <c r="G189" t="s">
        <v>2217</v>
      </c>
      <c r="H189" t="s">
        <v>6215</v>
      </c>
      <c r="J189">
        <v>15</v>
      </c>
      <c r="K189">
        <v>22</v>
      </c>
      <c r="L189" t="s">
        <v>29</v>
      </c>
      <c r="M189" t="s">
        <v>1594</v>
      </c>
      <c r="N189" t="s">
        <v>18246</v>
      </c>
      <c r="O189">
        <v>0</v>
      </c>
      <c r="P189" t="s">
        <v>6355</v>
      </c>
      <c r="Q189">
        <v>1</v>
      </c>
      <c r="R189" t="s">
        <v>6199</v>
      </c>
    </row>
    <row r="190" spans="1:18" x14ac:dyDescent="0.25">
      <c r="A190">
        <v>4</v>
      </c>
      <c r="B190" t="s">
        <v>1054</v>
      </c>
      <c r="C190" t="s">
        <v>1055</v>
      </c>
      <c r="D190" t="s">
        <v>15264</v>
      </c>
      <c r="E190" t="s">
        <v>15265</v>
      </c>
      <c r="F190" t="s">
        <v>64</v>
      </c>
      <c r="G190" t="s">
        <v>2217</v>
      </c>
      <c r="H190" t="s">
        <v>6837</v>
      </c>
      <c r="J190">
        <v>2</v>
      </c>
      <c r="K190">
        <v>22</v>
      </c>
      <c r="L190" t="s">
        <v>64</v>
      </c>
      <c r="M190" t="s">
        <v>1546</v>
      </c>
      <c r="N190" t="s">
        <v>15267</v>
      </c>
      <c r="O190">
        <v>1</v>
      </c>
      <c r="P190" t="s">
        <v>6454</v>
      </c>
      <c r="Q190">
        <v>1</v>
      </c>
      <c r="R190" t="s">
        <v>6199</v>
      </c>
    </row>
    <row r="191" spans="1:18" x14ac:dyDescent="0.25">
      <c r="A191">
        <v>4</v>
      </c>
      <c r="B191" t="s">
        <v>1054</v>
      </c>
      <c r="C191" t="s">
        <v>1055</v>
      </c>
      <c r="D191" t="s">
        <v>7405</v>
      </c>
      <c r="E191" t="s">
        <v>6317</v>
      </c>
      <c r="F191" t="s">
        <v>64</v>
      </c>
      <c r="G191" t="s">
        <v>2217</v>
      </c>
      <c r="H191" t="s">
        <v>6405</v>
      </c>
      <c r="J191">
        <v>30</v>
      </c>
      <c r="K191">
        <v>23</v>
      </c>
      <c r="L191" t="s">
        <v>64</v>
      </c>
      <c r="M191" t="s">
        <v>1598</v>
      </c>
      <c r="N191" t="s">
        <v>22174</v>
      </c>
      <c r="O191">
        <v>0</v>
      </c>
      <c r="P191" t="s">
        <v>6212</v>
      </c>
      <c r="Q191">
        <v>2</v>
      </c>
      <c r="R191" t="s">
        <v>6199</v>
      </c>
    </row>
    <row r="192" spans="1:18" x14ac:dyDescent="0.25">
      <c r="A192">
        <v>4</v>
      </c>
      <c r="B192" t="s">
        <v>1054</v>
      </c>
      <c r="C192" t="s">
        <v>1055</v>
      </c>
      <c r="D192" t="s">
        <v>14474</v>
      </c>
      <c r="E192" t="s">
        <v>13178</v>
      </c>
      <c r="F192" t="s">
        <v>64</v>
      </c>
      <c r="G192" t="s">
        <v>2248</v>
      </c>
      <c r="H192" t="s">
        <v>6629</v>
      </c>
      <c r="J192">
        <v>20</v>
      </c>
      <c r="K192">
        <v>22</v>
      </c>
      <c r="L192" t="s">
        <v>64</v>
      </c>
      <c r="M192" t="s">
        <v>1596</v>
      </c>
      <c r="N192" t="s">
        <v>10138</v>
      </c>
      <c r="O192">
        <v>0</v>
      </c>
      <c r="P192" t="s">
        <v>6454</v>
      </c>
      <c r="Q192">
        <v>3</v>
      </c>
      <c r="R192" t="s">
        <v>6199</v>
      </c>
    </row>
    <row r="193" spans="1:18" x14ac:dyDescent="0.25">
      <c r="A193">
        <v>4</v>
      </c>
      <c r="B193" t="s">
        <v>1054</v>
      </c>
      <c r="C193" t="s">
        <v>1055</v>
      </c>
      <c r="D193" t="s">
        <v>8141</v>
      </c>
      <c r="E193" t="s">
        <v>20034</v>
      </c>
      <c r="F193" t="s">
        <v>64</v>
      </c>
      <c r="G193" t="s">
        <v>2268</v>
      </c>
      <c r="H193" t="s">
        <v>6776</v>
      </c>
      <c r="J193">
        <v>22</v>
      </c>
      <c r="K193">
        <v>21</v>
      </c>
      <c r="L193" t="s">
        <v>64</v>
      </c>
      <c r="M193" t="s">
        <v>1562</v>
      </c>
      <c r="N193" t="s">
        <v>20036</v>
      </c>
      <c r="O193">
        <v>1</v>
      </c>
      <c r="P193" t="s">
        <v>6454</v>
      </c>
      <c r="Q193">
        <v>2</v>
      </c>
      <c r="R193" t="s">
        <v>6199</v>
      </c>
    </row>
    <row r="194" spans="1:18" x14ac:dyDescent="0.25">
      <c r="A194">
        <v>4</v>
      </c>
      <c r="B194" t="s">
        <v>1054</v>
      </c>
      <c r="C194" t="s">
        <v>1055</v>
      </c>
      <c r="D194" t="s">
        <v>10678</v>
      </c>
      <c r="E194" t="s">
        <v>9765</v>
      </c>
      <c r="F194" t="s">
        <v>102</v>
      </c>
      <c r="G194" t="s">
        <v>2231</v>
      </c>
      <c r="H194" t="s">
        <v>6336</v>
      </c>
      <c r="J194">
        <v>1</v>
      </c>
      <c r="K194">
        <v>26</v>
      </c>
      <c r="L194" t="s">
        <v>102</v>
      </c>
      <c r="M194" t="s">
        <v>1568</v>
      </c>
      <c r="N194" t="s">
        <v>10680</v>
      </c>
      <c r="O194">
        <v>5</v>
      </c>
      <c r="P194" t="s">
        <v>6264</v>
      </c>
      <c r="Q194">
        <v>1</v>
      </c>
      <c r="R194" t="s">
        <v>6199</v>
      </c>
    </row>
    <row r="195" spans="1:18" x14ac:dyDescent="0.25">
      <c r="A195">
        <v>4</v>
      </c>
      <c r="B195" t="s">
        <v>1054</v>
      </c>
      <c r="C195" t="s">
        <v>1055</v>
      </c>
      <c r="D195" t="s">
        <v>19822</v>
      </c>
      <c r="E195" t="s">
        <v>6790</v>
      </c>
      <c r="F195" t="s">
        <v>64</v>
      </c>
      <c r="G195" t="s">
        <v>62</v>
      </c>
      <c r="H195" t="s">
        <v>6776</v>
      </c>
      <c r="J195">
        <v>10</v>
      </c>
      <c r="K195">
        <v>22</v>
      </c>
      <c r="L195" t="s">
        <v>64</v>
      </c>
      <c r="M195" t="s">
        <v>1592</v>
      </c>
      <c r="N195" t="s">
        <v>18885</v>
      </c>
      <c r="O195">
        <v>0</v>
      </c>
      <c r="P195" t="s">
        <v>6346</v>
      </c>
      <c r="Q195">
        <v>3</v>
      </c>
      <c r="R195" t="s">
        <v>6199</v>
      </c>
    </row>
    <row r="196" spans="1:18" x14ac:dyDescent="0.25">
      <c r="A196">
        <v>4</v>
      </c>
      <c r="B196" t="s">
        <v>1054</v>
      </c>
      <c r="C196" t="s">
        <v>1055</v>
      </c>
      <c r="D196" t="s">
        <v>7633</v>
      </c>
      <c r="E196" t="s">
        <v>12732</v>
      </c>
      <c r="F196" t="s">
        <v>64</v>
      </c>
      <c r="G196" t="s">
        <v>72</v>
      </c>
      <c r="H196" t="s">
        <v>6367</v>
      </c>
      <c r="J196">
        <v>24</v>
      </c>
      <c r="K196">
        <v>25</v>
      </c>
      <c r="L196" t="s">
        <v>64</v>
      </c>
      <c r="M196" t="s">
        <v>1550</v>
      </c>
      <c r="N196" t="s">
        <v>12734</v>
      </c>
      <c r="O196">
        <v>2</v>
      </c>
      <c r="P196" t="s">
        <v>6454</v>
      </c>
      <c r="Q196">
        <v>2</v>
      </c>
      <c r="R196" t="s">
        <v>6199</v>
      </c>
    </row>
    <row r="197" spans="1:18" x14ac:dyDescent="0.25">
      <c r="A197">
        <v>4</v>
      </c>
      <c r="B197" t="s">
        <v>1054</v>
      </c>
      <c r="C197" t="s">
        <v>1055</v>
      </c>
      <c r="D197" t="s">
        <v>7217</v>
      </c>
      <c r="E197" t="s">
        <v>16901</v>
      </c>
      <c r="F197" t="s">
        <v>126</v>
      </c>
      <c r="G197" t="s">
        <v>2217</v>
      </c>
      <c r="H197" t="s">
        <v>7921</v>
      </c>
      <c r="J197">
        <v>89</v>
      </c>
      <c r="K197">
        <v>23</v>
      </c>
      <c r="L197" t="s">
        <v>126</v>
      </c>
      <c r="M197" t="s">
        <v>1554</v>
      </c>
      <c r="N197" t="s">
        <v>24487</v>
      </c>
      <c r="O197">
        <v>2</v>
      </c>
      <c r="P197" t="s">
        <v>6227</v>
      </c>
      <c r="Q197">
        <v>1</v>
      </c>
      <c r="R197" t="s">
        <v>6199</v>
      </c>
    </row>
    <row r="198" spans="1:18" x14ac:dyDescent="0.25">
      <c r="A198">
        <v>4</v>
      </c>
      <c r="B198" t="s">
        <v>1054</v>
      </c>
      <c r="C198" t="s">
        <v>1055</v>
      </c>
      <c r="D198" t="s">
        <v>8628</v>
      </c>
      <c r="E198" t="s">
        <v>7833</v>
      </c>
      <c r="F198" t="s">
        <v>64</v>
      </c>
      <c r="G198" t="s">
        <v>2210</v>
      </c>
      <c r="H198" t="s">
        <v>6837</v>
      </c>
      <c r="J198">
        <v>5</v>
      </c>
      <c r="K198">
        <v>23</v>
      </c>
      <c r="L198" t="s">
        <v>64</v>
      </c>
      <c r="M198" t="s">
        <v>1570</v>
      </c>
      <c r="N198" t="s">
        <v>25219</v>
      </c>
      <c r="O198">
        <v>2</v>
      </c>
      <c r="P198" t="s">
        <v>6313</v>
      </c>
      <c r="Q198">
        <v>2</v>
      </c>
      <c r="R198" t="s">
        <v>6199</v>
      </c>
    </row>
    <row r="199" spans="1:18" x14ac:dyDescent="0.25">
      <c r="A199">
        <v>4</v>
      </c>
      <c r="B199" t="s">
        <v>1054</v>
      </c>
      <c r="C199" t="s">
        <v>1055</v>
      </c>
      <c r="D199" t="s">
        <v>18207</v>
      </c>
      <c r="E199" t="s">
        <v>18208</v>
      </c>
      <c r="F199" t="s">
        <v>102</v>
      </c>
      <c r="G199" t="s">
        <v>2217</v>
      </c>
      <c r="H199" t="s">
        <v>6336</v>
      </c>
      <c r="J199">
        <v>10</v>
      </c>
      <c r="K199">
        <v>23</v>
      </c>
      <c r="L199" t="s">
        <v>102</v>
      </c>
      <c r="M199" t="s">
        <v>1556</v>
      </c>
      <c r="N199" t="s">
        <v>18210</v>
      </c>
      <c r="O199">
        <v>1</v>
      </c>
      <c r="P199" t="s">
        <v>6355</v>
      </c>
      <c r="Q199">
        <v>4</v>
      </c>
      <c r="R199" t="s">
        <v>6199</v>
      </c>
    </row>
    <row r="200" spans="1:18" x14ac:dyDescent="0.25">
      <c r="A200">
        <v>4</v>
      </c>
      <c r="B200" t="s">
        <v>1054</v>
      </c>
      <c r="C200" t="s">
        <v>1055</v>
      </c>
      <c r="D200" t="s">
        <v>9031</v>
      </c>
      <c r="E200" t="s">
        <v>9032</v>
      </c>
      <c r="F200" t="s">
        <v>64</v>
      </c>
      <c r="G200" t="s">
        <v>34</v>
      </c>
      <c r="H200" t="s">
        <v>6367</v>
      </c>
      <c r="J200">
        <v>32</v>
      </c>
      <c r="K200">
        <v>23</v>
      </c>
      <c r="L200" t="s">
        <v>64</v>
      </c>
      <c r="M200" t="s">
        <v>1588</v>
      </c>
      <c r="N200" t="s">
        <v>9034</v>
      </c>
      <c r="O200">
        <v>1</v>
      </c>
      <c r="P200" t="s">
        <v>6313</v>
      </c>
      <c r="Q200">
        <v>1</v>
      </c>
      <c r="R200" t="s">
        <v>6199</v>
      </c>
    </row>
    <row r="201" spans="1:18" x14ac:dyDescent="0.25">
      <c r="A201">
        <v>4</v>
      </c>
      <c r="B201" t="s">
        <v>1054</v>
      </c>
      <c r="C201" t="s">
        <v>1055</v>
      </c>
      <c r="D201" t="s">
        <v>7956</v>
      </c>
      <c r="E201" t="s">
        <v>16733</v>
      </c>
      <c r="F201" t="s">
        <v>102</v>
      </c>
      <c r="G201" t="s">
        <v>92</v>
      </c>
      <c r="H201" t="s">
        <v>6776</v>
      </c>
      <c r="I201" t="s">
        <v>6922</v>
      </c>
      <c r="J201">
        <v>1</v>
      </c>
      <c r="K201">
        <v>23</v>
      </c>
      <c r="L201" t="s">
        <v>102</v>
      </c>
      <c r="M201" t="s">
        <v>1580</v>
      </c>
      <c r="N201" t="s">
        <v>16735</v>
      </c>
      <c r="O201">
        <v>2</v>
      </c>
      <c r="P201" t="s">
        <v>6264</v>
      </c>
      <c r="Q201">
        <v>1</v>
      </c>
      <c r="R201" t="s">
        <v>6199</v>
      </c>
    </row>
    <row r="202" spans="1:18" x14ac:dyDescent="0.25">
      <c r="A202">
        <v>4</v>
      </c>
      <c r="B202" t="s">
        <v>1054</v>
      </c>
      <c r="C202" t="s">
        <v>1055</v>
      </c>
      <c r="D202" t="s">
        <v>7095</v>
      </c>
      <c r="E202" t="s">
        <v>6580</v>
      </c>
      <c r="F202" t="s">
        <v>102</v>
      </c>
      <c r="G202" t="s">
        <v>2209</v>
      </c>
      <c r="H202" t="s">
        <v>15116</v>
      </c>
      <c r="J202">
        <v>3</v>
      </c>
      <c r="K202">
        <v>24</v>
      </c>
      <c r="L202" t="s">
        <v>102</v>
      </c>
      <c r="M202" t="s">
        <v>1572</v>
      </c>
      <c r="N202" t="s">
        <v>25341</v>
      </c>
      <c r="O202">
        <v>3</v>
      </c>
      <c r="P202" t="s">
        <v>6346</v>
      </c>
      <c r="Q202">
        <v>2</v>
      </c>
      <c r="R202" t="s">
        <v>6199</v>
      </c>
    </row>
    <row r="203" spans="1:18" x14ac:dyDescent="0.25">
      <c r="A203">
        <v>4</v>
      </c>
      <c r="B203" t="s">
        <v>1054</v>
      </c>
      <c r="C203" t="s">
        <v>1055</v>
      </c>
      <c r="D203" t="s">
        <v>18880</v>
      </c>
      <c r="E203" t="s">
        <v>12013</v>
      </c>
      <c r="F203" t="s">
        <v>64</v>
      </c>
      <c r="G203" t="s">
        <v>28</v>
      </c>
      <c r="H203" t="s">
        <v>6629</v>
      </c>
      <c r="J203">
        <v>32</v>
      </c>
      <c r="K203">
        <v>25</v>
      </c>
      <c r="L203" t="s">
        <v>64</v>
      </c>
      <c r="M203" t="s">
        <v>1582</v>
      </c>
      <c r="N203" t="s">
        <v>18882</v>
      </c>
      <c r="O203">
        <v>2</v>
      </c>
      <c r="P203" t="s">
        <v>6446</v>
      </c>
      <c r="Q203">
        <v>3</v>
      </c>
      <c r="R203" t="s">
        <v>6199</v>
      </c>
    </row>
    <row r="204" spans="1:18" x14ac:dyDescent="0.25">
      <c r="A204">
        <v>4</v>
      </c>
      <c r="B204" t="s">
        <v>1054</v>
      </c>
      <c r="C204" t="s">
        <v>1055</v>
      </c>
      <c r="D204" t="s">
        <v>19134</v>
      </c>
      <c r="E204" t="s">
        <v>11388</v>
      </c>
      <c r="F204" t="s">
        <v>102</v>
      </c>
      <c r="G204" t="s">
        <v>2224</v>
      </c>
      <c r="H204" t="s">
        <v>6276</v>
      </c>
      <c r="J204">
        <v>4</v>
      </c>
      <c r="K204">
        <v>23</v>
      </c>
      <c r="L204" t="s">
        <v>102</v>
      </c>
      <c r="M204" t="s">
        <v>1586</v>
      </c>
      <c r="N204" t="s">
        <v>13101</v>
      </c>
      <c r="O204">
        <v>1</v>
      </c>
      <c r="P204" t="s">
        <v>6355</v>
      </c>
      <c r="Q204">
        <v>1</v>
      </c>
      <c r="R204" t="s">
        <v>6199</v>
      </c>
    </row>
    <row r="205" spans="1:18" x14ac:dyDescent="0.25">
      <c r="A205">
        <v>4</v>
      </c>
      <c r="B205" t="s">
        <v>1054</v>
      </c>
      <c r="C205" t="s">
        <v>1055</v>
      </c>
      <c r="D205" t="s">
        <v>12165</v>
      </c>
      <c r="E205" t="s">
        <v>12166</v>
      </c>
      <c r="F205" t="s">
        <v>102</v>
      </c>
      <c r="G205" t="s">
        <v>94</v>
      </c>
      <c r="H205" t="s">
        <v>6336</v>
      </c>
      <c r="J205">
        <v>2</v>
      </c>
      <c r="K205">
        <v>23</v>
      </c>
      <c r="L205" t="s">
        <v>102</v>
      </c>
      <c r="M205" t="s">
        <v>1564</v>
      </c>
      <c r="N205" t="s">
        <v>12168</v>
      </c>
      <c r="O205">
        <v>1</v>
      </c>
      <c r="P205" t="s">
        <v>6219</v>
      </c>
      <c r="Q205">
        <v>1</v>
      </c>
      <c r="R205" t="s">
        <v>6199</v>
      </c>
    </row>
    <row r="206" spans="1:18" x14ac:dyDescent="0.25">
      <c r="A206">
        <v>4</v>
      </c>
      <c r="B206" t="s">
        <v>1054</v>
      </c>
      <c r="C206" t="s">
        <v>1055</v>
      </c>
      <c r="D206" t="s">
        <v>16534</v>
      </c>
      <c r="E206" t="s">
        <v>16535</v>
      </c>
      <c r="F206" t="s">
        <v>64</v>
      </c>
      <c r="G206" t="s">
        <v>2322</v>
      </c>
      <c r="H206" t="s">
        <v>6647</v>
      </c>
      <c r="J206">
        <v>33</v>
      </c>
      <c r="K206">
        <v>23</v>
      </c>
      <c r="L206" t="s">
        <v>64</v>
      </c>
      <c r="M206" t="s">
        <v>1548</v>
      </c>
      <c r="N206" t="s">
        <v>16537</v>
      </c>
      <c r="O206">
        <v>1</v>
      </c>
      <c r="P206" t="s">
        <v>6446</v>
      </c>
      <c r="Q206">
        <v>1</v>
      </c>
      <c r="R206" t="s">
        <v>6199</v>
      </c>
    </row>
    <row r="207" spans="1:18" x14ac:dyDescent="0.25">
      <c r="A207">
        <v>4</v>
      </c>
      <c r="B207" t="s">
        <v>1054</v>
      </c>
      <c r="C207" t="s">
        <v>1055</v>
      </c>
      <c r="D207" t="s">
        <v>8974</v>
      </c>
      <c r="E207" t="s">
        <v>16675</v>
      </c>
      <c r="F207" t="s">
        <v>102</v>
      </c>
      <c r="G207" t="s">
        <v>62</v>
      </c>
      <c r="H207" t="s">
        <v>12560</v>
      </c>
      <c r="I207" t="s">
        <v>6922</v>
      </c>
      <c r="J207">
        <v>1</v>
      </c>
      <c r="K207">
        <v>23</v>
      </c>
      <c r="L207" t="s">
        <v>102</v>
      </c>
      <c r="M207" t="s">
        <v>1590</v>
      </c>
      <c r="N207" t="s">
        <v>16865</v>
      </c>
      <c r="O207">
        <v>2</v>
      </c>
      <c r="P207" t="s">
        <v>6346</v>
      </c>
      <c r="Q207">
        <v>2</v>
      </c>
      <c r="R207" t="s">
        <v>6199</v>
      </c>
    </row>
    <row r="208" spans="1:18" x14ac:dyDescent="0.25">
      <c r="A208">
        <v>4</v>
      </c>
      <c r="B208" t="s">
        <v>1054</v>
      </c>
      <c r="C208" t="s">
        <v>1055</v>
      </c>
      <c r="D208" t="s">
        <v>15644</v>
      </c>
      <c r="E208" t="s">
        <v>24336</v>
      </c>
      <c r="F208" t="s">
        <v>29</v>
      </c>
      <c r="G208" t="s">
        <v>34</v>
      </c>
      <c r="H208" t="s">
        <v>6215</v>
      </c>
      <c r="J208">
        <v>10</v>
      </c>
      <c r="K208">
        <v>23</v>
      </c>
      <c r="L208" t="s">
        <v>29</v>
      </c>
      <c r="M208" t="s">
        <v>1560</v>
      </c>
      <c r="N208" t="s">
        <v>20662</v>
      </c>
      <c r="O208">
        <v>2</v>
      </c>
      <c r="P208" t="s">
        <v>6227</v>
      </c>
      <c r="Q208">
        <v>1</v>
      </c>
      <c r="R208" t="s">
        <v>6199</v>
      </c>
    </row>
    <row r="209" spans="1:18" x14ac:dyDescent="0.25">
      <c r="A209">
        <v>4</v>
      </c>
      <c r="B209" t="s">
        <v>1054</v>
      </c>
      <c r="C209" t="s">
        <v>1055</v>
      </c>
      <c r="D209" t="s">
        <v>11273</v>
      </c>
      <c r="E209" t="s">
        <v>11274</v>
      </c>
      <c r="F209" t="s">
        <v>102</v>
      </c>
      <c r="G209" t="s">
        <v>2229</v>
      </c>
      <c r="H209" t="s">
        <v>6296</v>
      </c>
      <c r="J209">
        <v>10</v>
      </c>
      <c r="K209">
        <v>22</v>
      </c>
      <c r="L209" t="s">
        <v>102</v>
      </c>
      <c r="M209" t="s">
        <v>1578</v>
      </c>
      <c r="N209" t="s">
        <v>11276</v>
      </c>
      <c r="O209">
        <v>1</v>
      </c>
      <c r="P209" t="s">
        <v>6264</v>
      </c>
      <c r="Q209">
        <v>2</v>
      </c>
      <c r="R209" t="s">
        <v>6199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1123585F91E54385D93B5C83CE681E" ma:contentTypeVersion="13" ma:contentTypeDescription="Create a new document." ma:contentTypeScope="" ma:versionID="3fc12cff132d5093400e95ec53481fe0">
  <xsd:schema xmlns:xsd="http://www.w3.org/2001/XMLSchema" xmlns:xs="http://www.w3.org/2001/XMLSchema" xmlns:p="http://schemas.microsoft.com/office/2006/metadata/properties" xmlns:ns3="d94e2d75-a76b-4424-89d0-89cd3d639cda" xmlns:ns4="329e5d6d-40d2-4d98-a804-f29105ddbb84" targetNamespace="http://schemas.microsoft.com/office/2006/metadata/properties" ma:root="true" ma:fieldsID="0d007f1e854c6da13cb3e3b2e4d51877" ns3:_="" ns4:_="">
    <xsd:import namespace="d94e2d75-a76b-4424-89d0-89cd3d639cda"/>
    <xsd:import namespace="329e5d6d-40d2-4d98-a804-f29105ddbb8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e2d75-a76b-4424-89d0-89cd3d639c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9e5d6d-40d2-4d98-a804-f29105ddbb8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Props1.xml><?xml version="1.0" encoding="utf-8"?>
<ds:datastoreItem xmlns:ds="http://schemas.openxmlformats.org/officeDocument/2006/customXml" ds:itemID="{FD7D139E-BCC9-4A1A-9B5A-E3E24BC7E52F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94e2d75-a76b-4424-89d0-89cd3d639cda"/>
    <ds:schemaRef ds:uri="329e5d6d-40d2-4d98-a804-f29105ddbb8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76905A-2583-46E1-9689-7E1AC5CF48E1}">
  <ds:schemaRefs>
    <ds:schemaRef ds:uri="http://schemas.microsoft.com/PowerBIAddIn"/>
    <ds:schemaRef ds:uri="http://www.w3.org/2000/xmlns/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6BA68FF4-2C8D-4BEF-801E-21CE9A0E5F80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67418241-3EB9-4154-AC91-DC925737F9B2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92DAD6F9-665F-4442-91EA-84B469E3B5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10</vt:i4>
      </vt:variant>
    </vt:vector>
  </HeadingPairs>
  <TitlesOfParts>
    <vt:vector size="44" baseType="lpstr">
      <vt:lpstr>2018 Projections</vt:lpstr>
      <vt:lpstr>ESPNTeams</vt:lpstr>
      <vt:lpstr>Owners</vt:lpstr>
      <vt:lpstr>Full Roster</vt:lpstr>
      <vt:lpstr>Manual VARG</vt:lpstr>
      <vt:lpstr>Free Agents</vt:lpstr>
      <vt:lpstr>Good Sheets</vt:lpstr>
      <vt:lpstr>Trades Record</vt:lpstr>
      <vt:lpstr>Add-Drops</vt:lpstr>
      <vt:lpstr>2023 Rookies</vt:lpstr>
      <vt:lpstr>2023 Draft</vt:lpstr>
      <vt:lpstr>2022 Draft</vt:lpstr>
      <vt:lpstr>2022 Rookies</vt:lpstr>
      <vt:lpstr>2021 Draft</vt:lpstr>
      <vt:lpstr>2020 Draft</vt:lpstr>
      <vt:lpstr>2019 Draft</vt:lpstr>
      <vt:lpstr>2018 Draft</vt:lpstr>
      <vt:lpstr>2021 Rookies</vt:lpstr>
      <vt:lpstr>2020 Rookies</vt:lpstr>
      <vt:lpstr>2019 Rookies</vt:lpstr>
      <vt:lpstr>2018 Rookies</vt:lpstr>
      <vt:lpstr>2017 Rookies</vt:lpstr>
      <vt:lpstr>2017 Draft</vt:lpstr>
      <vt:lpstr>2016 Draft</vt:lpstr>
      <vt:lpstr>Players</vt:lpstr>
      <vt:lpstr>Midseason Roster</vt:lpstr>
      <vt:lpstr>2025 Draft</vt:lpstr>
      <vt:lpstr>2024 Draft</vt:lpstr>
      <vt:lpstr>2026 Rookies</vt:lpstr>
      <vt:lpstr>2025 Rookies</vt:lpstr>
      <vt:lpstr>2024 Rookies</vt:lpstr>
      <vt:lpstr>Roster</vt:lpstr>
      <vt:lpstr>Constants</vt:lpstr>
      <vt:lpstr>Roster Details</vt:lpstr>
      <vt:lpstr>FLEXVORPCalc</vt:lpstr>
      <vt:lpstr>IN_SEASON</vt:lpstr>
      <vt:lpstr>QBVORPCalc</vt:lpstr>
      <vt:lpstr>RAISES_ENABLED</vt:lpstr>
      <vt:lpstr>RBVORPCalc</vt:lpstr>
      <vt:lpstr>SEASON</vt:lpstr>
      <vt:lpstr>TEVORPCalc</vt:lpstr>
      <vt:lpstr>VARG</vt:lpstr>
      <vt:lpstr>WRTEVORPCalc</vt:lpstr>
      <vt:lpstr>WRVORPCalc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Pranger</dc:creator>
  <cp:keywords>CTPClassification=CTP_NT</cp:keywords>
  <dc:description/>
  <cp:lastModifiedBy>Adam Pranger</cp:lastModifiedBy>
  <cp:revision/>
  <dcterms:created xsi:type="dcterms:W3CDTF">2019-07-22T23:02:04Z</dcterms:created>
  <dcterms:modified xsi:type="dcterms:W3CDTF">2026-08-07T01:25:59Z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d46becd8-57fb-44ff-9b9f-de3d38035c72</vt:lpwstr>
  </property>
  <property fmtid="{D5CDD505-2E9C-101B-9397-08002B2CF9AE}" pid="3" name="CTP_TimeStamp">
    <vt:lpwstr>2019-12-19 15:46:25Z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  <property fmtid="{D5CDD505-2E9C-101B-9397-08002B2CF9AE}" pid="8" name="ContentTypeId">
    <vt:lpwstr>0x010100711123585F91E54385D93B5C83CE681E</vt:lpwstr>
  </property>
</Properties>
</file>